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odeMcDonald\Triple Crown\Volleyball\"/>
    </mc:Choice>
  </mc:AlternateContent>
  <xr:revisionPtr revIDLastSave="0" documentId="13_ncr:1_{D7BBE32D-6C0E-4CDB-BF13-A1C1D1DCE7C9}" xr6:coauthVersionLast="47" xr6:coauthVersionMax="47" xr10:uidLastSave="{00000000-0000-0000-0000-000000000000}"/>
  <bookViews>
    <workbookView xWindow="0" yWindow="0" windowWidth="19200" windowHeight="10320" xr2:uid="{00000000-000D-0000-FFFF-FFFF00000000}"/>
  </bookViews>
  <sheets>
    <sheet name="Tracking" sheetId="1" r:id="rId1"/>
    <sheet name="RPI calculation" sheetId="2" r:id="rId2"/>
    <sheet name="Standings" sheetId="3" r:id="rId3"/>
    <sheet name="Matches" sheetId="4" r:id="rId4"/>
    <sheet name="NCAA 2025" sheetId="5" r:id="rId5"/>
    <sheet name="School names" sheetId="6" r:id="rId6"/>
    <sheet name="RPI rules" sheetId="10" r:id="rId7"/>
    <sheet name="Read me" sheetId="7" r:id="rId8"/>
    <sheet name="Source log" sheetId="8" r:id="rId9"/>
    <sheet name="Engine" sheetId="9" state="veryHidden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1" l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Y212" i="4"/>
  <c r="Y534" i="4"/>
  <c r="Y605" i="4"/>
  <c r="Y606" i="4"/>
  <c r="Y773" i="4"/>
  <c r="Y774" i="4"/>
  <c r="Y881" i="4"/>
  <c r="Y890" i="4"/>
  <c r="Y989" i="4"/>
  <c r="Y1083" i="4"/>
  <c r="Y1522" i="4"/>
  <c r="X165" i="4"/>
  <c r="X381" i="4"/>
  <c r="X1172" i="4"/>
  <c r="X1427" i="4"/>
  <c r="X1497" i="4"/>
  <c r="X1500" i="4"/>
  <c r="X1533" i="4"/>
  <c r="X1535" i="4"/>
  <c r="Y9" i="1"/>
  <c r="Y10" i="1"/>
  <c r="Y12" i="1"/>
  <c r="Y11" i="1"/>
  <c r="Y14" i="1"/>
  <c r="Y13" i="1"/>
  <c r="Y15" i="1"/>
  <c r="Y16" i="1"/>
  <c r="Y18" i="1"/>
  <c r="Y19" i="1"/>
  <c r="Y17" i="1"/>
  <c r="Y22" i="1"/>
  <c r="Y20" i="1"/>
  <c r="Y21" i="1"/>
  <c r="Y23" i="1"/>
  <c r="Y24" i="1"/>
  <c r="Y26" i="1"/>
  <c r="Y27" i="1"/>
  <c r="Y25" i="1"/>
  <c r="Y28" i="1"/>
  <c r="Y29" i="1"/>
  <c r="Y31" i="1"/>
  <c r="Y32" i="1"/>
  <c r="Y30" i="1"/>
  <c r="Y34" i="1"/>
  <c r="Y33" i="1"/>
  <c r="Y35" i="1"/>
  <c r="Y36" i="1"/>
  <c r="Y39" i="1"/>
  <c r="Y38" i="1"/>
  <c r="Y37" i="1"/>
  <c r="Y41" i="1"/>
  <c r="Y40" i="1"/>
  <c r="Y42" i="1"/>
  <c r="Y43" i="1"/>
  <c r="Y44" i="1"/>
  <c r="Y46" i="1"/>
  <c r="Y47" i="1"/>
  <c r="Y45" i="1"/>
  <c r="Y50" i="1"/>
  <c r="Y49" i="1"/>
  <c r="Y52" i="1"/>
  <c r="Y51" i="1"/>
  <c r="Y48" i="1"/>
  <c r="Y55" i="1"/>
  <c r="Y53" i="1"/>
  <c r="Y58" i="1"/>
  <c r="Y56" i="1"/>
  <c r="Y60" i="1"/>
  <c r="Y61" i="1"/>
  <c r="Y57" i="1"/>
  <c r="Y54" i="1"/>
  <c r="Y63" i="1"/>
  <c r="Y62" i="1"/>
  <c r="Y59" i="1"/>
  <c r="Y64" i="1"/>
  <c r="Y66" i="1"/>
  <c r="Y67" i="1"/>
  <c r="Y65" i="1"/>
  <c r="Y68" i="1"/>
  <c r="Y70" i="1"/>
  <c r="Y71" i="1"/>
  <c r="Y74" i="1"/>
  <c r="Y75" i="1"/>
  <c r="Y73" i="1"/>
  <c r="Y76" i="1"/>
  <c r="Y69" i="1"/>
  <c r="Y77" i="1"/>
  <c r="Y72" i="1"/>
  <c r="Y78" i="1"/>
  <c r="Y79" i="1"/>
  <c r="Y81" i="1"/>
  <c r="Y82" i="1"/>
  <c r="Y83" i="1"/>
  <c r="Y84" i="1"/>
  <c r="Y85" i="1"/>
  <c r="Y80" i="1"/>
  <c r="Y86" i="1"/>
  <c r="Y89" i="1"/>
  <c r="Y90" i="1"/>
  <c r="Y88" i="1"/>
  <c r="Y91" i="1"/>
  <c r="Y87" i="1"/>
  <c r="Y92" i="1"/>
  <c r="Y93" i="1"/>
  <c r="Y94" i="1"/>
  <c r="Y95" i="1"/>
  <c r="Y100" i="1"/>
  <c r="Y96" i="1"/>
  <c r="Y98" i="1"/>
  <c r="Y99" i="1"/>
  <c r="Y97" i="1"/>
  <c r="Y101" i="1"/>
  <c r="Y102" i="1"/>
  <c r="Y104" i="1"/>
  <c r="Y105" i="1"/>
  <c r="Y106" i="1"/>
  <c r="Y107" i="1"/>
  <c r="Y103" i="1"/>
  <c r="Y108" i="1"/>
  <c r="Y109" i="1"/>
  <c r="Y110" i="1"/>
  <c r="Y111" i="1"/>
  <c r="Y114" i="1"/>
  <c r="Y115" i="1"/>
  <c r="Y116" i="1"/>
  <c r="Y112" i="1"/>
  <c r="Y113" i="1"/>
  <c r="Y117" i="1"/>
  <c r="Y118" i="1"/>
  <c r="Y122" i="1"/>
  <c r="Y119" i="1"/>
  <c r="Y120" i="1"/>
  <c r="Y123" i="1"/>
  <c r="Y125" i="1"/>
  <c r="Y128" i="1"/>
  <c r="Y127" i="1"/>
  <c r="Y124" i="1"/>
  <c r="Y133" i="1"/>
  <c r="Y129" i="1"/>
  <c r="Y130" i="1"/>
  <c r="Y131" i="1"/>
  <c r="Y121" i="1"/>
  <c r="Y126" i="1"/>
  <c r="Y132" i="1"/>
  <c r="Y134" i="1"/>
  <c r="Y135" i="1"/>
  <c r="Y136" i="1"/>
  <c r="Y137" i="1"/>
  <c r="Y138" i="1"/>
  <c r="Y139" i="1"/>
  <c r="Y140" i="1"/>
  <c r="Y141" i="1"/>
  <c r="Y142" i="1"/>
  <c r="Y143" i="1"/>
  <c r="Y146" i="1"/>
  <c r="Y144" i="1"/>
  <c r="Y145" i="1"/>
  <c r="Y147" i="1"/>
  <c r="Y148" i="1"/>
  <c r="Y149" i="1"/>
  <c r="Y150" i="1"/>
  <c r="Y151" i="1"/>
  <c r="Y152" i="1"/>
  <c r="Y154" i="1"/>
  <c r="Y155" i="1"/>
  <c r="Y156" i="1"/>
  <c r="Y160" i="1"/>
  <c r="Y157" i="1"/>
  <c r="Y158" i="1"/>
  <c r="Y159" i="1"/>
  <c r="Y161" i="1"/>
  <c r="Y153" i="1"/>
  <c r="Y162" i="1"/>
  <c r="Y163" i="1"/>
  <c r="Y164" i="1"/>
  <c r="Y165" i="1"/>
  <c r="Y166" i="1"/>
  <c r="Y167" i="1"/>
  <c r="Y168" i="1"/>
  <c r="Y172" i="1"/>
  <c r="Y169" i="1"/>
  <c r="Y173" i="1"/>
  <c r="Y171" i="1"/>
  <c r="Y175" i="1"/>
  <c r="Y174" i="1"/>
  <c r="Y170" i="1"/>
  <c r="Y176" i="1"/>
  <c r="Y177" i="1"/>
  <c r="Y178" i="1"/>
  <c r="Y179" i="1"/>
  <c r="Y180" i="1"/>
  <c r="Y181" i="1"/>
  <c r="Y182" i="1"/>
  <c r="Y183" i="1"/>
  <c r="Y185" i="1"/>
  <c r="Y184" i="1"/>
  <c r="Y186" i="1"/>
  <c r="Y187" i="1"/>
  <c r="Y188" i="1"/>
  <c r="Y192" i="1"/>
  <c r="Y189" i="1"/>
  <c r="Y193" i="1"/>
  <c r="Y190" i="1"/>
  <c r="Y191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5" i="1"/>
  <c r="Y211" i="1"/>
  <c r="Y212" i="1"/>
  <c r="Y213" i="1"/>
  <c r="Y214" i="1"/>
  <c r="Y218" i="1"/>
  <c r="Y216" i="1"/>
  <c r="Y217" i="1"/>
  <c r="Y219" i="1"/>
  <c r="Y220" i="1"/>
  <c r="Y222" i="1"/>
  <c r="Y223" i="1"/>
  <c r="Y224" i="1"/>
  <c r="Y226" i="1"/>
  <c r="Y225" i="1"/>
  <c r="Y221" i="1"/>
  <c r="Y231" i="1"/>
  <c r="Y229" i="1"/>
  <c r="Y227" i="1"/>
  <c r="Y228" i="1"/>
  <c r="Y230" i="1"/>
  <c r="Y240" i="1"/>
  <c r="Y232" i="1"/>
  <c r="Y237" i="1"/>
  <c r="Y233" i="1"/>
  <c r="Y234" i="1"/>
  <c r="Y243" i="1"/>
  <c r="Y242" i="1"/>
  <c r="Y246" i="1"/>
  <c r="Y235" i="1"/>
  <c r="Y236" i="1"/>
  <c r="Y245" i="1"/>
  <c r="Y238" i="1"/>
  <c r="Y239" i="1"/>
  <c r="Y241" i="1"/>
  <c r="Y244" i="1"/>
  <c r="Y247" i="1"/>
  <c r="Y252" i="1"/>
  <c r="Y249" i="1"/>
  <c r="Y248" i="1"/>
  <c r="Y250" i="1"/>
  <c r="Y251" i="1"/>
  <c r="Y253" i="1"/>
  <c r="Y260" i="1"/>
  <c r="Y255" i="1"/>
  <c r="Y258" i="1"/>
  <c r="Y254" i="1"/>
  <c r="Y256" i="1"/>
  <c r="Y257" i="1"/>
  <c r="Y259" i="1"/>
  <c r="Y270" i="1"/>
  <c r="Y263" i="1"/>
  <c r="Y266" i="1"/>
  <c r="Y261" i="1"/>
  <c r="Y265" i="1"/>
  <c r="Y262" i="1"/>
  <c r="Y264" i="1"/>
  <c r="Y267" i="1"/>
  <c r="Y268" i="1"/>
  <c r="Y269" i="1"/>
  <c r="Y271" i="1"/>
  <c r="Y273" i="1"/>
  <c r="Y272" i="1"/>
  <c r="Y274" i="1"/>
  <c r="Y279" i="1"/>
  <c r="Y275" i="1"/>
  <c r="Y276" i="1"/>
  <c r="Y277" i="1"/>
  <c r="Y278" i="1"/>
  <c r="Y280" i="1"/>
  <c r="Y285" i="1"/>
  <c r="Y281" i="1"/>
  <c r="Y282" i="1"/>
  <c r="Y283" i="1"/>
  <c r="Y284" i="1"/>
  <c r="Y287" i="1"/>
  <c r="Y286" i="1"/>
  <c r="Y288" i="1"/>
  <c r="Y294" i="1"/>
  <c r="Y289" i="1"/>
  <c r="Y292" i="1"/>
  <c r="Y293" i="1"/>
  <c r="Y297" i="1"/>
  <c r="Y290" i="1"/>
  <c r="Y291" i="1"/>
  <c r="Y296" i="1"/>
  <c r="Y298" i="1"/>
  <c r="Y295" i="1"/>
  <c r="Y302" i="1"/>
  <c r="Y299" i="1"/>
  <c r="Y301" i="1"/>
  <c r="Y300" i="1"/>
  <c r="Y306" i="1"/>
  <c r="Y303" i="1"/>
  <c r="Y307" i="1"/>
  <c r="Y304" i="1"/>
  <c r="Y305" i="1"/>
  <c r="Y308" i="1"/>
  <c r="Y309" i="1"/>
  <c r="Y310" i="1"/>
  <c r="Y312" i="1"/>
  <c r="Y311" i="1"/>
  <c r="Y313" i="1"/>
  <c r="Y315" i="1"/>
  <c r="Y314" i="1"/>
  <c r="Y317" i="1"/>
  <c r="Y316" i="1"/>
  <c r="Y320" i="1"/>
  <c r="Y322" i="1"/>
  <c r="Y323" i="1"/>
  <c r="Y318" i="1"/>
  <c r="Y319" i="1"/>
  <c r="Y321" i="1"/>
  <c r="Y326" i="1"/>
  <c r="Y324" i="1"/>
  <c r="Y325" i="1"/>
  <c r="Y327" i="1"/>
  <c r="Y328" i="1"/>
  <c r="Y330" i="1"/>
  <c r="Y329" i="1"/>
  <c r="Y331" i="1"/>
  <c r="Y333" i="1"/>
  <c r="Y332" i="1"/>
  <c r="Y334" i="1"/>
  <c r="Y335" i="1"/>
  <c r="Y339" i="1"/>
  <c r="Y337" i="1"/>
  <c r="Y336" i="1"/>
  <c r="Y338" i="1"/>
  <c r="Y340" i="1"/>
  <c r="Y341" i="1"/>
  <c r="Y342" i="1"/>
  <c r="Y345" i="1"/>
  <c r="Y347" i="1"/>
  <c r="Y343" i="1"/>
  <c r="Y348" i="1"/>
  <c r="Y344" i="1"/>
  <c r="Y346" i="1"/>
  <c r="Y349" i="1"/>
  <c r="Y350" i="1"/>
  <c r="Y351" i="1"/>
  <c r="Y352" i="1"/>
  <c r="Y354" i="1"/>
  <c r="Y355" i="1"/>
  <c r="Y353" i="1"/>
  <c r="Y356" i="1"/>
  <c r="Y357" i="1"/>
  <c r="X357" i="1"/>
  <c r="W357" i="1"/>
  <c r="V357" i="1"/>
  <c r="U357" i="1"/>
  <c r="J357" i="1"/>
  <c r="I357" i="1"/>
  <c r="H357" i="1"/>
  <c r="G357" i="1"/>
  <c r="F357" i="1"/>
  <c r="D357" i="1"/>
  <c r="C357" i="1"/>
  <c r="B9" i="1"/>
  <c r="B10" i="1"/>
  <c r="B12" i="1"/>
  <c r="B11" i="1"/>
  <c r="B14" i="1"/>
  <c r="B13" i="1"/>
  <c r="B15" i="1"/>
  <c r="B16" i="1"/>
  <c r="B18" i="1"/>
  <c r="B19" i="1"/>
  <c r="B17" i="1"/>
  <c r="B22" i="1"/>
  <c r="B20" i="1"/>
  <c r="B21" i="1"/>
  <c r="B23" i="1"/>
  <c r="B24" i="1"/>
  <c r="B26" i="1"/>
  <c r="B27" i="1"/>
  <c r="B25" i="1"/>
  <c r="B28" i="1"/>
  <c r="B29" i="1"/>
  <c r="B31" i="1"/>
  <c r="B32" i="1"/>
  <c r="B30" i="1"/>
  <c r="B34" i="1"/>
  <c r="B33" i="1"/>
  <c r="B35" i="1"/>
  <c r="B36" i="1"/>
  <c r="B39" i="1"/>
  <c r="B38" i="1"/>
  <c r="B37" i="1"/>
  <c r="B41" i="1"/>
  <c r="B40" i="1"/>
  <c r="B42" i="1"/>
  <c r="B43" i="1"/>
  <c r="B44" i="1"/>
  <c r="B46" i="1"/>
  <c r="B47" i="1"/>
  <c r="B45" i="1"/>
  <c r="B50" i="1"/>
  <c r="B49" i="1"/>
  <c r="B52" i="1"/>
  <c r="B51" i="1"/>
  <c r="B48" i="1"/>
  <c r="B55" i="1"/>
  <c r="B53" i="1"/>
  <c r="B58" i="1"/>
  <c r="B56" i="1"/>
  <c r="B60" i="1"/>
  <c r="B61" i="1"/>
  <c r="B57" i="1"/>
  <c r="B54" i="1"/>
  <c r="B63" i="1"/>
  <c r="B62" i="1"/>
  <c r="B59" i="1"/>
  <c r="B64" i="1"/>
  <c r="B66" i="1"/>
  <c r="B67" i="1"/>
  <c r="B65" i="1"/>
  <c r="B68" i="1"/>
  <c r="B70" i="1"/>
  <c r="B71" i="1"/>
  <c r="B74" i="1"/>
  <c r="B75" i="1"/>
  <c r="B73" i="1"/>
  <c r="B76" i="1"/>
  <c r="B69" i="1"/>
  <c r="B77" i="1"/>
  <c r="B72" i="1"/>
  <c r="B78" i="1"/>
  <c r="B79" i="1"/>
  <c r="B81" i="1"/>
  <c r="B82" i="1"/>
  <c r="B83" i="1"/>
  <c r="B84" i="1"/>
  <c r="B85" i="1"/>
  <c r="B80" i="1"/>
  <c r="B86" i="1"/>
  <c r="B89" i="1"/>
  <c r="B90" i="1"/>
  <c r="B88" i="1"/>
  <c r="B91" i="1"/>
  <c r="B87" i="1"/>
  <c r="B92" i="1"/>
  <c r="B93" i="1"/>
  <c r="B94" i="1"/>
  <c r="B95" i="1"/>
  <c r="B100" i="1"/>
  <c r="B96" i="1"/>
  <c r="B98" i="1"/>
  <c r="B99" i="1"/>
  <c r="B97" i="1"/>
  <c r="B101" i="1"/>
  <c r="B102" i="1"/>
  <c r="B104" i="1"/>
  <c r="B105" i="1"/>
  <c r="B106" i="1"/>
  <c r="B107" i="1"/>
  <c r="B103" i="1"/>
  <c r="B108" i="1"/>
  <c r="B109" i="1"/>
  <c r="B110" i="1"/>
  <c r="B111" i="1"/>
  <c r="B114" i="1"/>
  <c r="B115" i="1"/>
  <c r="B116" i="1"/>
  <c r="B112" i="1"/>
  <c r="B113" i="1"/>
  <c r="B117" i="1"/>
  <c r="B118" i="1"/>
  <c r="B122" i="1"/>
  <c r="B119" i="1"/>
  <c r="B120" i="1"/>
  <c r="B123" i="1"/>
  <c r="B125" i="1"/>
  <c r="B128" i="1"/>
  <c r="B127" i="1"/>
  <c r="B124" i="1"/>
  <c r="B133" i="1"/>
  <c r="B129" i="1"/>
  <c r="B130" i="1"/>
  <c r="B131" i="1"/>
  <c r="B121" i="1"/>
  <c r="B126" i="1"/>
  <c r="B132" i="1"/>
  <c r="B134" i="1"/>
  <c r="B135" i="1"/>
  <c r="B136" i="1"/>
  <c r="B137" i="1"/>
  <c r="B138" i="1"/>
  <c r="B139" i="1"/>
  <c r="B140" i="1"/>
  <c r="B141" i="1"/>
  <c r="B142" i="1"/>
  <c r="B143" i="1"/>
  <c r="B146" i="1"/>
  <c r="B144" i="1"/>
  <c r="B145" i="1"/>
  <c r="B147" i="1"/>
  <c r="B148" i="1"/>
  <c r="B149" i="1"/>
  <c r="B150" i="1"/>
  <c r="B151" i="1"/>
  <c r="B152" i="1"/>
  <c r="B154" i="1"/>
  <c r="B155" i="1"/>
  <c r="B156" i="1"/>
  <c r="B160" i="1"/>
  <c r="B157" i="1"/>
  <c r="B158" i="1"/>
  <c r="B159" i="1"/>
  <c r="B161" i="1"/>
  <c r="B153" i="1"/>
  <c r="B162" i="1"/>
  <c r="B163" i="1"/>
  <c r="B164" i="1"/>
  <c r="B165" i="1"/>
  <c r="B166" i="1"/>
  <c r="B167" i="1"/>
  <c r="B168" i="1"/>
  <c r="B172" i="1"/>
  <c r="B169" i="1"/>
  <c r="B173" i="1"/>
  <c r="B171" i="1"/>
  <c r="B175" i="1"/>
  <c r="B174" i="1"/>
  <c r="B170" i="1"/>
  <c r="B176" i="1"/>
  <c r="B177" i="1"/>
  <c r="B178" i="1"/>
  <c r="B179" i="1"/>
  <c r="B180" i="1"/>
  <c r="B181" i="1"/>
  <c r="B182" i="1"/>
  <c r="B183" i="1"/>
  <c r="B185" i="1"/>
  <c r="B184" i="1"/>
  <c r="B186" i="1"/>
  <c r="B187" i="1"/>
  <c r="B188" i="1"/>
  <c r="B192" i="1"/>
  <c r="B189" i="1"/>
  <c r="B193" i="1"/>
  <c r="B190" i="1"/>
  <c r="B191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5" i="1"/>
  <c r="B211" i="1"/>
  <c r="B212" i="1"/>
  <c r="B213" i="1"/>
  <c r="B214" i="1"/>
  <c r="B218" i="1"/>
  <c r="B216" i="1"/>
  <c r="B217" i="1"/>
  <c r="B219" i="1"/>
  <c r="B220" i="1"/>
  <c r="B222" i="1"/>
  <c r="B223" i="1"/>
  <c r="B224" i="1"/>
  <c r="B226" i="1"/>
  <c r="B225" i="1"/>
  <c r="B221" i="1"/>
  <c r="B231" i="1"/>
  <c r="B229" i="1"/>
  <c r="B227" i="1"/>
  <c r="B228" i="1"/>
  <c r="B230" i="1"/>
  <c r="B240" i="1"/>
  <c r="B232" i="1"/>
  <c r="B237" i="1"/>
  <c r="B233" i="1"/>
  <c r="B234" i="1"/>
  <c r="B243" i="1"/>
  <c r="B242" i="1"/>
  <c r="B246" i="1"/>
  <c r="B235" i="1"/>
  <c r="B236" i="1"/>
  <c r="B245" i="1"/>
  <c r="B238" i="1"/>
  <c r="B239" i="1"/>
  <c r="B241" i="1"/>
  <c r="B244" i="1"/>
  <c r="B247" i="1"/>
  <c r="B252" i="1"/>
  <c r="B249" i="1"/>
  <c r="B248" i="1"/>
  <c r="B250" i="1"/>
  <c r="B251" i="1"/>
  <c r="B253" i="1"/>
  <c r="B260" i="1"/>
  <c r="B255" i="1"/>
  <c r="B258" i="1"/>
  <c r="B254" i="1"/>
  <c r="B256" i="1"/>
  <c r="B257" i="1"/>
  <c r="B259" i="1"/>
  <c r="B270" i="1"/>
  <c r="B263" i="1"/>
  <c r="B266" i="1"/>
  <c r="B261" i="1"/>
  <c r="B265" i="1"/>
  <c r="B262" i="1"/>
  <c r="B264" i="1"/>
  <c r="B267" i="1"/>
  <c r="B268" i="1"/>
  <c r="B269" i="1"/>
  <c r="B271" i="1"/>
  <c r="B273" i="1"/>
  <c r="B272" i="1"/>
  <c r="B274" i="1"/>
  <c r="B279" i="1"/>
  <c r="B275" i="1"/>
  <c r="B276" i="1"/>
  <c r="B277" i="1"/>
  <c r="B278" i="1"/>
  <c r="B280" i="1"/>
  <c r="B285" i="1"/>
  <c r="B281" i="1"/>
  <c r="B282" i="1"/>
  <c r="B283" i="1"/>
  <c r="B284" i="1"/>
  <c r="B287" i="1"/>
  <c r="B286" i="1"/>
  <c r="B288" i="1"/>
  <c r="B294" i="1"/>
  <c r="B289" i="1"/>
  <c r="B292" i="1"/>
  <c r="B293" i="1"/>
  <c r="B297" i="1"/>
  <c r="B290" i="1"/>
  <c r="B291" i="1"/>
  <c r="B296" i="1"/>
  <c r="B298" i="1"/>
  <c r="B295" i="1"/>
  <c r="B302" i="1"/>
  <c r="B299" i="1"/>
  <c r="B301" i="1"/>
  <c r="B300" i="1"/>
  <c r="B306" i="1"/>
  <c r="B303" i="1"/>
  <c r="B307" i="1"/>
  <c r="B304" i="1"/>
  <c r="B305" i="1"/>
  <c r="B308" i="1"/>
  <c r="B309" i="1"/>
  <c r="B310" i="1"/>
  <c r="B312" i="1"/>
  <c r="B311" i="1"/>
  <c r="B313" i="1"/>
  <c r="B315" i="1"/>
  <c r="B314" i="1"/>
  <c r="B317" i="1"/>
  <c r="B316" i="1"/>
  <c r="B320" i="1"/>
  <c r="B322" i="1"/>
  <c r="B323" i="1"/>
  <c r="B318" i="1"/>
  <c r="B319" i="1"/>
  <c r="B321" i="1"/>
  <c r="B326" i="1"/>
  <c r="B324" i="1"/>
  <c r="B325" i="1"/>
  <c r="B327" i="1"/>
  <c r="B328" i="1"/>
  <c r="B330" i="1"/>
  <c r="B329" i="1"/>
  <c r="B331" i="1"/>
  <c r="B333" i="1"/>
  <c r="B332" i="1"/>
  <c r="B334" i="1"/>
  <c r="B335" i="1"/>
  <c r="B339" i="1"/>
  <c r="B337" i="1"/>
  <c r="B336" i="1"/>
  <c r="B338" i="1"/>
  <c r="B340" i="1"/>
  <c r="B341" i="1"/>
  <c r="B342" i="1"/>
  <c r="B345" i="1"/>
  <c r="B347" i="1"/>
  <c r="B343" i="1"/>
  <c r="B348" i="1"/>
  <c r="B344" i="1"/>
  <c r="B346" i="1"/>
  <c r="B349" i="1"/>
  <c r="B350" i="1"/>
  <c r="B351" i="1"/>
  <c r="B352" i="1"/>
  <c r="B354" i="1"/>
  <c r="B355" i="1"/>
  <c r="B353" i="1"/>
  <c r="B356" i="1"/>
  <c r="B357" i="1"/>
  <c r="W381" i="4"/>
  <c r="W534" i="4"/>
  <c r="W605" i="4"/>
  <c r="V1533" i="4"/>
  <c r="T773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398" i="4"/>
  <c r="S399" i="4"/>
  <c r="S400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S565" i="4"/>
  <c r="S566" i="4"/>
  <c r="S567" i="4"/>
  <c r="S568" i="4"/>
  <c r="S569" i="4"/>
  <c r="S570" i="4"/>
  <c r="S571" i="4"/>
  <c r="S572" i="4"/>
  <c r="S573" i="4"/>
  <c r="S574" i="4"/>
  <c r="S575" i="4"/>
  <c r="S576" i="4"/>
  <c r="S577" i="4"/>
  <c r="S578" i="4"/>
  <c r="S579" i="4"/>
  <c r="S580" i="4"/>
  <c r="S581" i="4"/>
  <c r="S582" i="4"/>
  <c r="S583" i="4"/>
  <c r="S584" i="4"/>
  <c r="S585" i="4"/>
  <c r="S586" i="4"/>
  <c r="S587" i="4"/>
  <c r="S588" i="4"/>
  <c r="S589" i="4"/>
  <c r="S590" i="4"/>
  <c r="S591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S615" i="4"/>
  <c r="S616" i="4"/>
  <c r="S617" i="4"/>
  <c r="S618" i="4"/>
  <c r="S619" i="4"/>
  <c r="S620" i="4"/>
  <c r="S621" i="4"/>
  <c r="S622" i="4"/>
  <c r="S623" i="4"/>
  <c r="S624" i="4"/>
  <c r="S625" i="4"/>
  <c r="S626" i="4"/>
  <c r="S627" i="4"/>
  <c r="S628" i="4"/>
  <c r="S629" i="4"/>
  <c r="S630" i="4"/>
  <c r="S631" i="4"/>
  <c r="S632" i="4"/>
  <c r="S633" i="4"/>
  <c r="S634" i="4"/>
  <c r="S635" i="4"/>
  <c r="S636" i="4"/>
  <c r="S637" i="4"/>
  <c r="S638" i="4"/>
  <c r="S639" i="4"/>
  <c r="S640" i="4"/>
  <c r="S641" i="4"/>
  <c r="S642" i="4"/>
  <c r="S643" i="4"/>
  <c r="S644" i="4"/>
  <c r="S645" i="4"/>
  <c r="S646" i="4"/>
  <c r="S647" i="4"/>
  <c r="S648" i="4"/>
  <c r="S649" i="4"/>
  <c r="S650" i="4"/>
  <c r="S651" i="4"/>
  <c r="S652" i="4"/>
  <c r="S653" i="4"/>
  <c r="S654" i="4"/>
  <c r="S655" i="4"/>
  <c r="S656" i="4"/>
  <c r="S657" i="4"/>
  <c r="S658" i="4"/>
  <c r="S659" i="4"/>
  <c r="S660" i="4"/>
  <c r="S661" i="4"/>
  <c r="S662" i="4"/>
  <c r="S663" i="4"/>
  <c r="S664" i="4"/>
  <c r="S665" i="4"/>
  <c r="S666" i="4"/>
  <c r="S667" i="4"/>
  <c r="S668" i="4"/>
  <c r="S669" i="4"/>
  <c r="S670" i="4"/>
  <c r="S671" i="4"/>
  <c r="S672" i="4"/>
  <c r="S673" i="4"/>
  <c r="S674" i="4"/>
  <c r="S675" i="4"/>
  <c r="S676" i="4"/>
  <c r="S677" i="4"/>
  <c r="S678" i="4"/>
  <c r="S679" i="4"/>
  <c r="S680" i="4"/>
  <c r="S681" i="4"/>
  <c r="S682" i="4"/>
  <c r="S683" i="4"/>
  <c r="S684" i="4"/>
  <c r="S685" i="4"/>
  <c r="S686" i="4"/>
  <c r="S687" i="4"/>
  <c r="S688" i="4"/>
  <c r="S689" i="4"/>
  <c r="S690" i="4"/>
  <c r="S691" i="4"/>
  <c r="S692" i="4"/>
  <c r="S693" i="4"/>
  <c r="S694" i="4"/>
  <c r="S695" i="4"/>
  <c r="S696" i="4"/>
  <c r="S697" i="4"/>
  <c r="S698" i="4"/>
  <c r="S699" i="4"/>
  <c r="S700" i="4"/>
  <c r="S701" i="4"/>
  <c r="S702" i="4"/>
  <c r="S703" i="4"/>
  <c r="S704" i="4"/>
  <c r="S705" i="4"/>
  <c r="S706" i="4"/>
  <c r="S707" i="4"/>
  <c r="S708" i="4"/>
  <c r="S709" i="4"/>
  <c r="S710" i="4"/>
  <c r="S711" i="4"/>
  <c r="S712" i="4"/>
  <c r="S713" i="4"/>
  <c r="S714" i="4"/>
  <c r="S715" i="4"/>
  <c r="S716" i="4"/>
  <c r="S717" i="4"/>
  <c r="S718" i="4"/>
  <c r="S719" i="4"/>
  <c r="S720" i="4"/>
  <c r="S721" i="4"/>
  <c r="S722" i="4"/>
  <c r="S723" i="4"/>
  <c r="S724" i="4"/>
  <c r="S725" i="4"/>
  <c r="S726" i="4"/>
  <c r="S727" i="4"/>
  <c r="S728" i="4"/>
  <c r="S729" i="4"/>
  <c r="S730" i="4"/>
  <c r="S731" i="4"/>
  <c r="S732" i="4"/>
  <c r="S733" i="4"/>
  <c r="S734" i="4"/>
  <c r="S735" i="4"/>
  <c r="S736" i="4"/>
  <c r="S737" i="4"/>
  <c r="S738" i="4"/>
  <c r="S739" i="4"/>
  <c r="S740" i="4"/>
  <c r="S741" i="4"/>
  <c r="S742" i="4"/>
  <c r="S743" i="4"/>
  <c r="S744" i="4"/>
  <c r="S745" i="4"/>
  <c r="S746" i="4"/>
  <c r="S747" i="4"/>
  <c r="S748" i="4"/>
  <c r="S749" i="4"/>
  <c r="S750" i="4"/>
  <c r="S751" i="4"/>
  <c r="S752" i="4"/>
  <c r="S753" i="4"/>
  <c r="S754" i="4"/>
  <c r="S755" i="4"/>
  <c r="S756" i="4"/>
  <c r="S757" i="4"/>
  <c r="S758" i="4"/>
  <c r="S759" i="4"/>
  <c r="S760" i="4"/>
  <c r="S761" i="4"/>
  <c r="S762" i="4"/>
  <c r="S763" i="4"/>
  <c r="S764" i="4"/>
  <c r="S765" i="4"/>
  <c r="S766" i="4"/>
  <c r="S767" i="4"/>
  <c r="S768" i="4"/>
  <c r="S769" i="4"/>
  <c r="S770" i="4"/>
  <c r="S771" i="4"/>
  <c r="S772" i="4"/>
  <c r="S773" i="4"/>
  <c r="S774" i="4"/>
  <c r="S775" i="4"/>
  <c r="S776" i="4"/>
  <c r="S777" i="4"/>
  <c r="S778" i="4"/>
  <c r="S779" i="4"/>
  <c r="S780" i="4"/>
  <c r="S781" i="4"/>
  <c r="S782" i="4"/>
  <c r="S783" i="4"/>
  <c r="S784" i="4"/>
  <c r="S785" i="4"/>
  <c r="S786" i="4"/>
  <c r="S787" i="4"/>
  <c r="S788" i="4"/>
  <c r="S789" i="4"/>
  <c r="S790" i="4"/>
  <c r="S791" i="4"/>
  <c r="S792" i="4"/>
  <c r="S793" i="4"/>
  <c r="S794" i="4"/>
  <c r="S795" i="4"/>
  <c r="S796" i="4"/>
  <c r="S797" i="4"/>
  <c r="S798" i="4"/>
  <c r="S799" i="4"/>
  <c r="S800" i="4"/>
  <c r="S801" i="4"/>
  <c r="S802" i="4"/>
  <c r="S803" i="4"/>
  <c r="S804" i="4"/>
  <c r="S805" i="4"/>
  <c r="S806" i="4"/>
  <c r="S807" i="4"/>
  <c r="S808" i="4"/>
  <c r="S809" i="4"/>
  <c r="S810" i="4"/>
  <c r="S811" i="4"/>
  <c r="S812" i="4"/>
  <c r="S813" i="4"/>
  <c r="S814" i="4"/>
  <c r="S815" i="4"/>
  <c r="S816" i="4"/>
  <c r="S817" i="4"/>
  <c r="S818" i="4"/>
  <c r="S819" i="4"/>
  <c r="S820" i="4"/>
  <c r="S821" i="4"/>
  <c r="S822" i="4"/>
  <c r="S823" i="4"/>
  <c r="S824" i="4"/>
  <c r="S825" i="4"/>
  <c r="S826" i="4"/>
  <c r="S827" i="4"/>
  <c r="S828" i="4"/>
  <c r="S829" i="4"/>
  <c r="S830" i="4"/>
  <c r="S831" i="4"/>
  <c r="S832" i="4"/>
  <c r="S833" i="4"/>
  <c r="S834" i="4"/>
  <c r="S835" i="4"/>
  <c r="S836" i="4"/>
  <c r="S837" i="4"/>
  <c r="S838" i="4"/>
  <c r="S839" i="4"/>
  <c r="S840" i="4"/>
  <c r="S841" i="4"/>
  <c r="S842" i="4"/>
  <c r="S843" i="4"/>
  <c r="S844" i="4"/>
  <c r="S845" i="4"/>
  <c r="S846" i="4"/>
  <c r="S847" i="4"/>
  <c r="S848" i="4"/>
  <c r="S849" i="4"/>
  <c r="S850" i="4"/>
  <c r="S851" i="4"/>
  <c r="S852" i="4"/>
  <c r="S853" i="4"/>
  <c r="S854" i="4"/>
  <c r="S855" i="4"/>
  <c r="S856" i="4"/>
  <c r="S857" i="4"/>
  <c r="S858" i="4"/>
  <c r="S859" i="4"/>
  <c r="S860" i="4"/>
  <c r="S861" i="4"/>
  <c r="S862" i="4"/>
  <c r="S863" i="4"/>
  <c r="S864" i="4"/>
  <c r="S865" i="4"/>
  <c r="S866" i="4"/>
  <c r="S867" i="4"/>
  <c r="S868" i="4"/>
  <c r="S869" i="4"/>
  <c r="S870" i="4"/>
  <c r="S871" i="4"/>
  <c r="S872" i="4"/>
  <c r="S873" i="4"/>
  <c r="S874" i="4"/>
  <c r="S875" i="4"/>
  <c r="S876" i="4"/>
  <c r="S877" i="4"/>
  <c r="S878" i="4"/>
  <c r="S879" i="4"/>
  <c r="S880" i="4"/>
  <c r="S881" i="4"/>
  <c r="S882" i="4"/>
  <c r="S883" i="4"/>
  <c r="S884" i="4"/>
  <c r="S885" i="4"/>
  <c r="S886" i="4"/>
  <c r="S887" i="4"/>
  <c r="S888" i="4"/>
  <c r="S889" i="4"/>
  <c r="S890" i="4"/>
  <c r="S891" i="4"/>
  <c r="S892" i="4"/>
  <c r="S893" i="4"/>
  <c r="S894" i="4"/>
  <c r="S895" i="4"/>
  <c r="S896" i="4"/>
  <c r="S897" i="4"/>
  <c r="S898" i="4"/>
  <c r="S899" i="4"/>
  <c r="S900" i="4"/>
  <c r="S901" i="4"/>
  <c r="S902" i="4"/>
  <c r="S903" i="4"/>
  <c r="S904" i="4"/>
  <c r="S905" i="4"/>
  <c r="S906" i="4"/>
  <c r="S907" i="4"/>
  <c r="S908" i="4"/>
  <c r="S909" i="4"/>
  <c r="S910" i="4"/>
  <c r="S911" i="4"/>
  <c r="S912" i="4"/>
  <c r="S913" i="4"/>
  <c r="S914" i="4"/>
  <c r="S915" i="4"/>
  <c r="S916" i="4"/>
  <c r="S917" i="4"/>
  <c r="S918" i="4"/>
  <c r="S919" i="4"/>
  <c r="S920" i="4"/>
  <c r="S921" i="4"/>
  <c r="S922" i="4"/>
  <c r="S923" i="4"/>
  <c r="S924" i="4"/>
  <c r="S925" i="4"/>
  <c r="S926" i="4"/>
  <c r="S927" i="4"/>
  <c r="S928" i="4"/>
  <c r="S929" i="4"/>
  <c r="S930" i="4"/>
  <c r="S931" i="4"/>
  <c r="S932" i="4"/>
  <c r="S933" i="4"/>
  <c r="S934" i="4"/>
  <c r="S935" i="4"/>
  <c r="S936" i="4"/>
  <c r="S937" i="4"/>
  <c r="S938" i="4"/>
  <c r="S939" i="4"/>
  <c r="S940" i="4"/>
  <c r="S941" i="4"/>
  <c r="S942" i="4"/>
  <c r="S943" i="4"/>
  <c r="S944" i="4"/>
  <c r="S945" i="4"/>
  <c r="S946" i="4"/>
  <c r="S947" i="4"/>
  <c r="S948" i="4"/>
  <c r="S949" i="4"/>
  <c r="S950" i="4"/>
  <c r="S951" i="4"/>
  <c r="S952" i="4"/>
  <c r="S953" i="4"/>
  <c r="S954" i="4"/>
  <c r="S955" i="4"/>
  <c r="S956" i="4"/>
  <c r="S957" i="4"/>
  <c r="S958" i="4"/>
  <c r="S959" i="4"/>
  <c r="S960" i="4"/>
  <c r="S961" i="4"/>
  <c r="S962" i="4"/>
  <c r="S963" i="4"/>
  <c r="S964" i="4"/>
  <c r="S965" i="4"/>
  <c r="S966" i="4"/>
  <c r="S967" i="4"/>
  <c r="S968" i="4"/>
  <c r="S969" i="4"/>
  <c r="S970" i="4"/>
  <c r="S971" i="4"/>
  <c r="S972" i="4"/>
  <c r="S973" i="4"/>
  <c r="S974" i="4"/>
  <c r="S975" i="4"/>
  <c r="S976" i="4"/>
  <c r="S977" i="4"/>
  <c r="S978" i="4"/>
  <c r="S979" i="4"/>
  <c r="S980" i="4"/>
  <c r="S981" i="4"/>
  <c r="S982" i="4"/>
  <c r="S983" i="4"/>
  <c r="S984" i="4"/>
  <c r="S985" i="4"/>
  <c r="S986" i="4"/>
  <c r="S987" i="4"/>
  <c r="S988" i="4"/>
  <c r="S989" i="4"/>
  <c r="S990" i="4"/>
  <c r="S991" i="4"/>
  <c r="S992" i="4"/>
  <c r="S993" i="4"/>
  <c r="S994" i="4"/>
  <c r="S995" i="4"/>
  <c r="S996" i="4"/>
  <c r="S997" i="4"/>
  <c r="S998" i="4"/>
  <c r="S999" i="4"/>
  <c r="S1000" i="4"/>
  <c r="S1001" i="4"/>
  <c r="S1002" i="4"/>
  <c r="S1003" i="4"/>
  <c r="S1004" i="4"/>
  <c r="S1005" i="4"/>
  <c r="S1006" i="4"/>
  <c r="S1007" i="4"/>
  <c r="S1008" i="4"/>
  <c r="S1009" i="4"/>
  <c r="S1010" i="4"/>
  <c r="S1011" i="4"/>
  <c r="S1012" i="4"/>
  <c r="S1013" i="4"/>
  <c r="S1014" i="4"/>
  <c r="S1015" i="4"/>
  <c r="S1016" i="4"/>
  <c r="S1017" i="4"/>
  <c r="S1018" i="4"/>
  <c r="S1019" i="4"/>
  <c r="S1020" i="4"/>
  <c r="S1021" i="4"/>
  <c r="S1022" i="4"/>
  <c r="S1023" i="4"/>
  <c r="S1024" i="4"/>
  <c r="S1025" i="4"/>
  <c r="S1026" i="4"/>
  <c r="S1027" i="4"/>
  <c r="S1028" i="4"/>
  <c r="S1029" i="4"/>
  <c r="S1030" i="4"/>
  <c r="S1031" i="4"/>
  <c r="S1032" i="4"/>
  <c r="S1033" i="4"/>
  <c r="S1034" i="4"/>
  <c r="S1035" i="4"/>
  <c r="S1036" i="4"/>
  <c r="S1037" i="4"/>
  <c r="S1038" i="4"/>
  <c r="S1039" i="4"/>
  <c r="S1040" i="4"/>
  <c r="S1041" i="4"/>
  <c r="S1042" i="4"/>
  <c r="S1043" i="4"/>
  <c r="S1044" i="4"/>
  <c r="S1045" i="4"/>
  <c r="S1046" i="4"/>
  <c r="S1047" i="4"/>
  <c r="S1048" i="4"/>
  <c r="S1049" i="4"/>
  <c r="S1050" i="4"/>
  <c r="S1051" i="4"/>
  <c r="S1052" i="4"/>
  <c r="S1053" i="4"/>
  <c r="S1054" i="4"/>
  <c r="S1055" i="4"/>
  <c r="S1056" i="4"/>
  <c r="S1057" i="4"/>
  <c r="S1058" i="4"/>
  <c r="S1059" i="4"/>
  <c r="S1060" i="4"/>
  <c r="S1061" i="4"/>
  <c r="S1062" i="4"/>
  <c r="S1063" i="4"/>
  <c r="S1064" i="4"/>
  <c r="S1065" i="4"/>
  <c r="S1066" i="4"/>
  <c r="S1067" i="4"/>
  <c r="S1068" i="4"/>
  <c r="S1069" i="4"/>
  <c r="S1070" i="4"/>
  <c r="S1071" i="4"/>
  <c r="S1072" i="4"/>
  <c r="S1073" i="4"/>
  <c r="S1074" i="4"/>
  <c r="S1075" i="4"/>
  <c r="S1076" i="4"/>
  <c r="S1077" i="4"/>
  <c r="S1078" i="4"/>
  <c r="S1079" i="4"/>
  <c r="S1080" i="4"/>
  <c r="S1081" i="4"/>
  <c r="S1082" i="4"/>
  <c r="S1083" i="4"/>
  <c r="S1084" i="4"/>
  <c r="S1085" i="4"/>
  <c r="S1086" i="4"/>
  <c r="S1087" i="4"/>
  <c r="S1088" i="4"/>
  <c r="S1089" i="4"/>
  <c r="S1090" i="4"/>
  <c r="S1091" i="4"/>
  <c r="S1092" i="4"/>
  <c r="S1093" i="4"/>
  <c r="S1094" i="4"/>
  <c r="S1095" i="4"/>
  <c r="S1096" i="4"/>
  <c r="S1097" i="4"/>
  <c r="S1098" i="4"/>
  <c r="S1099" i="4"/>
  <c r="S1100" i="4"/>
  <c r="S1101" i="4"/>
  <c r="S1102" i="4"/>
  <c r="S1103" i="4"/>
  <c r="S1104" i="4"/>
  <c r="S1105" i="4"/>
  <c r="S1106" i="4"/>
  <c r="S1107" i="4"/>
  <c r="S1108" i="4"/>
  <c r="S1109" i="4"/>
  <c r="S1110" i="4"/>
  <c r="S1111" i="4"/>
  <c r="S1112" i="4"/>
  <c r="S1113" i="4"/>
  <c r="S1114" i="4"/>
  <c r="S1115" i="4"/>
  <c r="S1116" i="4"/>
  <c r="S1117" i="4"/>
  <c r="S1118" i="4"/>
  <c r="S1119" i="4"/>
  <c r="S1120" i="4"/>
  <c r="S1121" i="4"/>
  <c r="S1122" i="4"/>
  <c r="S1123" i="4"/>
  <c r="S1124" i="4"/>
  <c r="S1125" i="4"/>
  <c r="S1126" i="4"/>
  <c r="S1127" i="4"/>
  <c r="S1128" i="4"/>
  <c r="S1129" i="4"/>
  <c r="S1130" i="4"/>
  <c r="S1131" i="4"/>
  <c r="S1132" i="4"/>
  <c r="S1133" i="4"/>
  <c r="S1134" i="4"/>
  <c r="S1135" i="4"/>
  <c r="S1136" i="4"/>
  <c r="S1137" i="4"/>
  <c r="S1138" i="4"/>
  <c r="S1139" i="4"/>
  <c r="S1140" i="4"/>
  <c r="S1141" i="4"/>
  <c r="S1142" i="4"/>
  <c r="S1143" i="4"/>
  <c r="S1144" i="4"/>
  <c r="S1145" i="4"/>
  <c r="S1146" i="4"/>
  <c r="S1147" i="4"/>
  <c r="S1148" i="4"/>
  <c r="S1149" i="4"/>
  <c r="S1150" i="4"/>
  <c r="S1151" i="4"/>
  <c r="S1152" i="4"/>
  <c r="S1153" i="4"/>
  <c r="S1154" i="4"/>
  <c r="S1155" i="4"/>
  <c r="S1156" i="4"/>
  <c r="S1157" i="4"/>
  <c r="S1158" i="4"/>
  <c r="S1159" i="4"/>
  <c r="S1160" i="4"/>
  <c r="S1161" i="4"/>
  <c r="S1162" i="4"/>
  <c r="S1163" i="4"/>
  <c r="S1164" i="4"/>
  <c r="S1165" i="4"/>
  <c r="S1166" i="4"/>
  <c r="S1167" i="4"/>
  <c r="S1168" i="4"/>
  <c r="S1169" i="4"/>
  <c r="S1170" i="4"/>
  <c r="S1171" i="4"/>
  <c r="S1172" i="4"/>
  <c r="S1173" i="4"/>
  <c r="S1174" i="4"/>
  <c r="S1175" i="4"/>
  <c r="S1176" i="4"/>
  <c r="S1177" i="4"/>
  <c r="S1178" i="4"/>
  <c r="S1179" i="4"/>
  <c r="S1180" i="4"/>
  <c r="S1181" i="4"/>
  <c r="S1182" i="4"/>
  <c r="S1183" i="4"/>
  <c r="S1184" i="4"/>
  <c r="S1185" i="4"/>
  <c r="S1186" i="4"/>
  <c r="S1187" i="4"/>
  <c r="S1188" i="4"/>
  <c r="S1189" i="4"/>
  <c r="S1190" i="4"/>
  <c r="S1191" i="4"/>
  <c r="S1192" i="4"/>
  <c r="S1193" i="4"/>
  <c r="S1194" i="4"/>
  <c r="S1195" i="4"/>
  <c r="S1196" i="4"/>
  <c r="S1197" i="4"/>
  <c r="S1198" i="4"/>
  <c r="S1199" i="4"/>
  <c r="S1200" i="4"/>
  <c r="S1201" i="4"/>
  <c r="S1202" i="4"/>
  <c r="S1203" i="4"/>
  <c r="S1204" i="4"/>
  <c r="S1205" i="4"/>
  <c r="S1206" i="4"/>
  <c r="S1207" i="4"/>
  <c r="S1208" i="4"/>
  <c r="S1209" i="4"/>
  <c r="S1210" i="4"/>
  <c r="S1211" i="4"/>
  <c r="S1212" i="4"/>
  <c r="S1213" i="4"/>
  <c r="S1214" i="4"/>
  <c r="S1215" i="4"/>
  <c r="S1216" i="4"/>
  <c r="S1217" i="4"/>
  <c r="S1218" i="4"/>
  <c r="S1219" i="4"/>
  <c r="S1220" i="4"/>
  <c r="S1221" i="4"/>
  <c r="S1222" i="4"/>
  <c r="S1223" i="4"/>
  <c r="S1224" i="4"/>
  <c r="S1225" i="4"/>
  <c r="S1226" i="4"/>
  <c r="S1227" i="4"/>
  <c r="S1228" i="4"/>
  <c r="S1229" i="4"/>
  <c r="S1230" i="4"/>
  <c r="S1231" i="4"/>
  <c r="S1232" i="4"/>
  <c r="S1233" i="4"/>
  <c r="S1234" i="4"/>
  <c r="S1235" i="4"/>
  <c r="S1236" i="4"/>
  <c r="S1237" i="4"/>
  <c r="S1238" i="4"/>
  <c r="S1239" i="4"/>
  <c r="S1240" i="4"/>
  <c r="S1241" i="4"/>
  <c r="S1242" i="4"/>
  <c r="S1243" i="4"/>
  <c r="S1244" i="4"/>
  <c r="S1245" i="4"/>
  <c r="S1246" i="4"/>
  <c r="S1247" i="4"/>
  <c r="S1248" i="4"/>
  <c r="S1249" i="4"/>
  <c r="S1250" i="4"/>
  <c r="S1251" i="4"/>
  <c r="S1252" i="4"/>
  <c r="S1253" i="4"/>
  <c r="S1254" i="4"/>
  <c r="S1255" i="4"/>
  <c r="S1256" i="4"/>
  <c r="S1257" i="4"/>
  <c r="S1258" i="4"/>
  <c r="S1259" i="4"/>
  <c r="S1260" i="4"/>
  <c r="S1261" i="4"/>
  <c r="S1262" i="4"/>
  <c r="S1263" i="4"/>
  <c r="S1264" i="4"/>
  <c r="S1265" i="4"/>
  <c r="S1266" i="4"/>
  <c r="S1267" i="4"/>
  <c r="S1268" i="4"/>
  <c r="S1269" i="4"/>
  <c r="S1270" i="4"/>
  <c r="S1271" i="4"/>
  <c r="S1272" i="4"/>
  <c r="S1273" i="4"/>
  <c r="S1274" i="4"/>
  <c r="S1275" i="4"/>
  <c r="S1276" i="4"/>
  <c r="S1277" i="4"/>
  <c r="S1278" i="4"/>
  <c r="S1279" i="4"/>
  <c r="S1280" i="4"/>
  <c r="S1281" i="4"/>
  <c r="S1282" i="4"/>
  <c r="S1283" i="4"/>
  <c r="S1284" i="4"/>
  <c r="S1285" i="4"/>
  <c r="S1286" i="4"/>
  <c r="S1287" i="4"/>
  <c r="S1288" i="4"/>
  <c r="S1289" i="4"/>
  <c r="S1290" i="4"/>
  <c r="S1291" i="4"/>
  <c r="S1292" i="4"/>
  <c r="S1293" i="4"/>
  <c r="S1294" i="4"/>
  <c r="S1295" i="4"/>
  <c r="S1296" i="4"/>
  <c r="S1297" i="4"/>
  <c r="S1298" i="4"/>
  <c r="S1299" i="4"/>
  <c r="S1300" i="4"/>
  <c r="S1301" i="4"/>
  <c r="S1302" i="4"/>
  <c r="S1303" i="4"/>
  <c r="S1304" i="4"/>
  <c r="S1305" i="4"/>
  <c r="S1306" i="4"/>
  <c r="S1307" i="4"/>
  <c r="S1308" i="4"/>
  <c r="S1309" i="4"/>
  <c r="S1310" i="4"/>
  <c r="S1311" i="4"/>
  <c r="S1312" i="4"/>
  <c r="S1313" i="4"/>
  <c r="S1314" i="4"/>
  <c r="S1315" i="4"/>
  <c r="S1316" i="4"/>
  <c r="S1317" i="4"/>
  <c r="S1318" i="4"/>
  <c r="S1319" i="4"/>
  <c r="S1320" i="4"/>
  <c r="S1321" i="4"/>
  <c r="S1322" i="4"/>
  <c r="S1323" i="4"/>
  <c r="S1324" i="4"/>
  <c r="S1325" i="4"/>
  <c r="S1326" i="4"/>
  <c r="S1327" i="4"/>
  <c r="S1328" i="4"/>
  <c r="S1329" i="4"/>
  <c r="S1330" i="4"/>
  <c r="S1331" i="4"/>
  <c r="S1332" i="4"/>
  <c r="S1333" i="4"/>
  <c r="S1334" i="4"/>
  <c r="S1335" i="4"/>
  <c r="S1336" i="4"/>
  <c r="S1337" i="4"/>
  <c r="S1338" i="4"/>
  <c r="S1339" i="4"/>
  <c r="S1340" i="4"/>
  <c r="S1341" i="4"/>
  <c r="S1342" i="4"/>
  <c r="S1343" i="4"/>
  <c r="S1344" i="4"/>
  <c r="S1345" i="4"/>
  <c r="S1346" i="4"/>
  <c r="S1347" i="4"/>
  <c r="S1348" i="4"/>
  <c r="S1349" i="4"/>
  <c r="S1350" i="4"/>
  <c r="S1351" i="4"/>
  <c r="S1352" i="4"/>
  <c r="S1353" i="4"/>
  <c r="S1354" i="4"/>
  <c r="S1355" i="4"/>
  <c r="S1356" i="4"/>
  <c r="S1357" i="4"/>
  <c r="S1358" i="4"/>
  <c r="S1359" i="4"/>
  <c r="S1360" i="4"/>
  <c r="S1361" i="4"/>
  <c r="S1362" i="4"/>
  <c r="S1363" i="4"/>
  <c r="S1364" i="4"/>
  <c r="S1365" i="4"/>
  <c r="S1366" i="4"/>
  <c r="S1367" i="4"/>
  <c r="S1368" i="4"/>
  <c r="S1369" i="4"/>
  <c r="S1370" i="4"/>
  <c r="S1371" i="4"/>
  <c r="S1372" i="4"/>
  <c r="S1373" i="4"/>
  <c r="S1374" i="4"/>
  <c r="S1375" i="4"/>
  <c r="S1376" i="4"/>
  <c r="S1377" i="4"/>
  <c r="S1378" i="4"/>
  <c r="S1379" i="4"/>
  <c r="S1380" i="4"/>
  <c r="S1381" i="4"/>
  <c r="S1382" i="4"/>
  <c r="S1383" i="4"/>
  <c r="S1384" i="4"/>
  <c r="S1385" i="4"/>
  <c r="S1386" i="4"/>
  <c r="S1387" i="4"/>
  <c r="S1388" i="4"/>
  <c r="S1389" i="4"/>
  <c r="S1390" i="4"/>
  <c r="S1391" i="4"/>
  <c r="S1392" i="4"/>
  <c r="S1393" i="4"/>
  <c r="S1394" i="4"/>
  <c r="S1395" i="4"/>
  <c r="S1396" i="4"/>
  <c r="S1397" i="4"/>
  <c r="S1398" i="4"/>
  <c r="S1399" i="4"/>
  <c r="S1400" i="4"/>
  <c r="S1401" i="4"/>
  <c r="S1402" i="4"/>
  <c r="S1403" i="4"/>
  <c r="S1404" i="4"/>
  <c r="S1405" i="4"/>
  <c r="S1406" i="4"/>
  <c r="S1407" i="4"/>
  <c r="S1408" i="4"/>
  <c r="S1409" i="4"/>
  <c r="S1410" i="4"/>
  <c r="S1411" i="4"/>
  <c r="S1412" i="4"/>
  <c r="S1413" i="4"/>
  <c r="S1414" i="4"/>
  <c r="S1415" i="4"/>
  <c r="S1416" i="4"/>
  <c r="S1417" i="4"/>
  <c r="S1418" i="4"/>
  <c r="S1419" i="4"/>
  <c r="S1420" i="4"/>
  <c r="S1421" i="4"/>
  <c r="S1422" i="4"/>
  <c r="S1423" i="4"/>
  <c r="S1424" i="4"/>
  <c r="S1425" i="4"/>
  <c r="S1426" i="4"/>
  <c r="S1427" i="4"/>
  <c r="S1428" i="4"/>
  <c r="S1429" i="4"/>
  <c r="S1430" i="4"/>
  <c r="S1431" i="4"/>
  <c r="S1432" i="4"/>
  <c r="S1433" i="4"/>
  <c r="S1434" i="4"/>
  <c r="S1435" i="4"/>
  <c r="S1436" i="4"/>
  <c r="S1437" i="4"/>
  <c r="S1438" i="4"/>
  <c r="S1439" i="4"/>
  <c r="S1440" i="4"/>
  <c r="S1441" i="4"/>
  <c r="S1442" i="4"/>
  <c r="S1443" i="4"/>
  <c r="S1444" i="4"/>
  <c r="S1445" i="4"/>
  <c r="S1446" i="4"/>
  <c r="S1447" i="4"/>
  <c r="S1448" i="4"/>
  <c r="S1449" i="4"/>
  <c r="S1450" i="4"/>
  <c r="S1451" i="4"/>
  <c r="S1452" i="4"/>
  <c r="S1453" i="4"/>
  <c r="S1454" i="4"/>
  <c r="S1455" i="4"/>
  <c r="S1456" i="4"/>
  <c r="S1457" i="4"/>
  <c r="S1458" i="4"/>
  <c r="S1459" i="4"/>
  <c r="S1460" i="4"/>
  <c r="S1461" i="4"/>
  <c r="S1462" i="4"/>
  <c r="S1463" i="4"/>
  <c r="S1464" i="4"/>
  <c r="S1465" i="4"/>
  <c r="S1466" i="4"/>
  <c r="S1467" i="4"/>
  <c r="S1468" i="4"/>
  <c r="S1469" i="4"/>
  <c r="S1470" i="4"/>
  <c r="S1471" i="4"/>
  <c r="S1472" i="4"/>
  <c r="S1473" i="4"/>
  <c r="S1474" i="4"/>
  <c r="S1475" i="4"/>
  <c r="S1476" i="4"/>
  <c r="S1477" i="4"/>
  <c r="S1478" i="4"/>
  <c r="S1479" i="4"/>
  <c r="S1480" i="4"/>
  <c r="S1481" i="4"/>
  <c r="S1482" i="4"/>
  <c r="S1483" i="4"/>
  <c r="S1484" i="4"/>
  <c r="S1485" i="4"/>
  <c r="S1486" i="4"/>
  <c r="S1487" i="4"/>
  <c r="S1488" i="4"/>
  <c r="S1489" i="4"/>
  <c r="S1490" i="4"/>
  <c r="S1491" i="4"/>
  <c r="S1492" i="4"/>
  <c r="S1493" i="4"/>
  <c r="S1494" i="4"/>
  <c r="S1495" i="4"/>
  <c r="S1496" i="4"/>
  <c r="S1497" i="4"/>
  <c r="S1498" i="4"/>
  <c r="S1499" i="4"/>
  <c r="S1500" i="4"/>
  <c r="S1501" i="4"/>
  <c r="S1502" i="4"/>
  <c r="S1503" i="4"/>
  <c r="S1504" i="4"/>
  <c r="S1505" i="4"/>
  <c r="S1506" i="4"/>
  <c r="S1507" i="4"/>
  <c r="S1508" i="4"/>
  <c r="S1509" i="4"/>
  <c r="S1510" i="4"/>
  <c r="S1511" i="4"/>
  <c r="S1512" i="4"/>
  <c r="S1513" i="4"/>
  <c r="S1514" i="4"/>
  <c r="S1515" i="4"/>
  <c r="S1516" i="4"/>
  <c r="S1517" i="4"/>
  <c r="S1518" i="4"/>
  <c r="S1519" i="4"/>
  <c r="S1520" i="4"/>
  <c r="S1521" i="4"/>
  <c r="S1522" i="4"/>
  <c r="S1523" i="4"/>
  <c r="S1524" i="4"/>
  <c r="S1525" i="4"/>
  <c r="S1526" i="4"/>
  <c r="S1527" i="4"/>
  <c r="S1528" i="4"/>
  <c r="S1529" i="4"/>
  <c r="S1530" i="4"/>
  <c r="S1531" i="4"/>
  <c r="S1532" i="4"/>
  <c r="S1533" i="4"/>
  <c r="S1534" i="4"/>
  <c r="S1535" i="4"/>
  <c r="S1536" i="4"/>
  <c r="S1537" i="4"/>
  <c r="S1538" i="4"/>
  <c r="S1539" i="4"/>
  <c r="S1540" i="4"/>
  <c r="S1541" i="4"/>
  <c r="S1542" i="4"/>
  <c r="S1543" i="4"/>
  <c r="S1544" i="4"/>
  <c r="S1545" i="4"/>
  <c r="S1546" i="4"/>
  <c r="S1547" i="4"/>
  <c r="S1548" i="4"/>
  <c r="S1549" i="4"/>
  <c r="S1550" i="4"/>
  <c r="S1551" i="4"/>
  <c r="S1552" i="4"/>
  <c r="S1553" i="4"/>
  <c r="S1554" i="4"/>
  <c r="S1555" i="4"/>
  <c r="S1556" i="4"/>
  <c r="S1557" i="4"/>
  <c r="S1558" i="4"/>
  <c r="S1559" i="4"/>
  <c r="S1560" i="4"/>
  <c r="S1561" i="4"/>
  <c r="S1562" i="4"/>
  <c r="S1563" i="4"/>
  <c r="S1564" i="4"/>
  <c r="S1565" i="4"/>
  <c r="S1566" i="4"/>
  <c r="S1567" i="4"/>
  <c r="S1568" i="4"/>
  <c r="S1569" i="4"/>
  <c r="S1570" i="4"/>
  <c r="S1571" i="4"/>
  <c r="S1572" i="4"/>
  <c r="S1573" i="4"/>
  <c r="S1574" i="4"/>
  <c r="S1575" i="4"/>
  <c r="S1576" i="4"/>
  <c r="S1577" i="4"/>
  <c r="S1578" i="4"/>
  <c r="S1579" i="4"/>
  <c r="S1580" i="4"/>
  <c r="S1581" i="4"/>
  <c r="S1582" i="4"/>
  <c r="S1583" i="4"/>
  <c r="S1584" i="4"/>
  <c r="S1585" i="4"/>
  <c r="S1586" i="4"/>
  <c r="S1587" i="4"/>
  <c r="S1588" i="4"/>
  <c r="S1589" i="4"/>
  <c r="S1590" i="4"/>
  <c r="S1591" i="4"/>
  <c r="S1592" i="4"/>
  <c r="S1593" i="4"/>
  <c r="S1594" i="4"/>
  <c r="S1595" i="4"/>
  <c r="S1596" i="4"/>
  <c r="S1597" i="4"/>
  <c r="S1598" i="4"/>
  <c r="S1599" i="4"/>
  <c r="S1600" i="4"/>
  <c r="S1601" i="4"/>
  <c r="S1602" i="4"/>
  <c r="S1603" i="4"/>
  <c r="S1604" i="4"/>
  <c r="S1605" i="4"/>
  <c r="S1606" i="4"/>
  <c r="S1607" i="4"/>
  <c r="S1608" i="4"/>
  <c r="S1609" i="4"/>
  <c r="S1610" i="4"/>
  <c r="S1611" i="4"/>
  <c r="S1612" i="4"/>
  <c r="S1613" i="4"/>
  <c r="S1614" i="4"/>
  <c r="S1615" i="4"/>
  <c r="S1616" i="4"/>
  <c r="S1617" i="4"/>
  <c r="S1618" i="4"/>
  <c r="S1619" i="4"/>
  <c r="S1620" i="4"/>
  <c r="S1621" i="4"/>
  <c r="S1622" i="4"/>
  <c r="S1623" i="4"/>
  <c r="S1624" i="4"/>
  <c r="S1625" i="4"/>
  <c r="S1626" i="4"/>
  <c r="S1627" i="4"/>
  <c r="S1628" i="4"/>
  <c r="S1629" i="4"/>
  <c r="S1630" i="4"/>
  <c r="S1631" i="4"/>
  <c r="S1632" i="4"/>
  <c r="S1633" i="4"/>
  <c r="S1634" i="4"/>
  <c r="S1635" i="4"/>
  <c r="S1636" i="4"/>
  <c r="S1637" i="4"/>
  <c r="S1638" i="4"/>
  <c r="S1639" i="4"/>
  <c r="S1640" i="4"/>
  <c r="S1641" i="4"/>
  <c r="S1642" i="4"/>
  <c r="S1643" i="4"/>
  <c r="S1644" i="4"/>
  <c r="S1645" i="4"/>
  <c r="S1646" i="4"/>
  <c r="S1647" i="4"/>
  <c r="S1648" i="4"/>
  <c r="S1649" i="4"/>
  <c r="S1650" i="4"/>
  <c r="S1651" i="4"/>
  <c r="S1652" i="4"/>
  <c r="S1653" i="4"/>
  <c r="S1654" i="4"/>
  <c r="S1655" i="4"/>
  <c r="S1656" i="4"/>
  <c r="S1657" i="4"/>
  <c r="S1658" i="4"/>
  <c r="S1659" i="4"/>
  <c r="S1660" i="4"/>
  <c r="S1661" i="4"/>
  <c r="S1662" i="4"/>
  <c r="S1663" i="4"/>
  <c r="S1664" i="4"/>
  <c r="S1665" i="4"/>
  <c r="S1666" i="4"/>
  <c r="S1667" i="4"/>
  <c r="S1668" i="4"/>
  <c r="S1669" i="4"/>
  <c r="S1670" i="4"/>
  <c r="S1671" i="4"/>
  <c r="S1672" i="4"/>
  <c r="S1673" i="4"/>
  <c r="S1674" i="4"/>
  <c r="S1675" i="4"/>
  <c r="S1676" i="4"/>
  <c r="S1677" i="4"/>
  <c r="S1678" i="4"/>
  <c r="S1679" i="4"/>
  <c r="S1680" i="4"/>
  <c r="S1681" i="4"/>
  <c r="S1682" i="4"/>
  <c r="S1683" i="4"/>
  <c r="S1684" i="4"/>
  <c r="S1685" i="4"/>
  <c r="S1686" i="4"/>
  <c r="S1687" i="4"/>
  <c r="S1688" i="4"/>
  <c r="S1689" i="4"/>
  <c r="S1690" i="4"/>
  <c r="S1691" i="4"/>
  <c r="S1692" i="4"/>
  <c r="S1693" i="4"/>
  <c r="S1694" i="4"/>
  <c r="S1695" i="4"/>
  <c r="S1696" i="4"/>
  <c r="S1697" i="4"/>
  <c r="S1698" i="4"/>
  <c r="S1699" i="4"/>
  <c r="S1700" i="4"/>
  <c r="S1701" i="4"/>
  <c r="S1702" i="4"/>
  <c r="S1703" i="4"/>
  <c r="S1704" i="4"/>
  <c r="S1705" i="4"/>
  <c r="S1706" i="4"/>
  <c r="S1707" i="4"/>
  <c r="S1708" i="4"/>
  <c r="S1709" i="4"/>
  <c r="S1710" i="4"/>
  <c r="S1711" i="4"/>
  <c r="S1712" i="4"/>
  <c r="S1713" i="4"/>
  <c r="S1714" i="4"/>
  <c r="S1715" i="4"/>
  <c r="S1716" i="4"/>
  <c r="S1717" i="4"/>
  <c r="S1718" i="4"/>
  <c r="S1719" i="4"/>
  <c r="S1720" i="4"/>
  <c r="S1721" i="4"/>
  <c r="S1722" i="4"/>
  <c r="S1723" i="4"/>
  <c r="S1724" i="4"/>
  <c r="S1725" i="4"/>
  <c r="S1726" i="4"/>
  <c r="S1727" i="4"/>
  <c r="S1728" i="4"/>
  <c r="S1729" i="4"/>
  <c r="S1730" i="4"/>
  <c r="S1731" i="4"/>
  <c r="S1732" i="4"/>
  <c r="S1733" i="4"/>
  <c r="S1734" i="4"/>
  <c r="S1735" i="4"/>
  <c r="S1736" i="4"/>
  <c r="S1737" i="4"/>
  <c r="S1738" i="4"/>
  <c r="S1739" i="4"/>
  <c r="S1740" i="4"/>
  <c r="S1741" i="4"/>
  <c r="S1742" i="4"/>
  <c r="S1743" i="4"/>
  <c r="S1744" i="4"/>
  <c r="S1745" i="4"/>
  <c r="S1746" i="4"/>
  <c r="S1747" i="4"/>
  <c r="S1748" i="4"/>
  <c r="S1749" i="4"/>
  <c r="S1750" i="4"/>
  <c r="S1751" i="4"/>
  <c r="S1752" i="4"/>
  <c r="S1753" i="4"/>
  <c r="S1754" i="4"/>
  <c r="S1755" i="4"/>
  <c r="S1756" i="4"/>
  <c r="S1757" i="4"/>
  <c r="S1758" i="4"/>
  <c r="S1759" i="4"/>
  <c r="S1760" i="4"/>
  <c r="S1761" i="4"/>
  <c r="S1762" i="4"/>
  <c r="S1763" i="4"/>
  <c r="S1764" i="4"/>
  <c r="S1765" i="4"/>
  <c r="S1766" i="4"/>
  <c r="S1767" i="4"/>
  <c r="S1768" i="4"/>
  <c r="S1769" i="4"/>
  <c r="S1770" i="4"/>
  <c r="S1771" i="4"/>
  <c r="S1772" i="4"/>
  <c r="S1773" i="4"/>
  <c r="S1774" i="4"/>
  <c r="S1775" i="4"/>
  <c r="S1776" i="4"/>
  <c r="S1777" i="4"/>
  <c r="S1778" i="4"/>
  <c r="S1779" i="4"/>
  <c r="S1780" i="4"/>
  <c r="S1781" i="4"/>
  <c r="S1782" i="4"/>
  <c r="S1783" i="4"/>
  <c r="S1784" i="4"/>
  <c r="S1785" i="4"/>
  <c r="S1786" i="4"/>
  <c r="S1787" i="4"/>
  <c r="S1788" i="4"/>
  <c r="S1789" i="4"/>
  <c r="S1790" i="4"/>
  <c r="S1791" i="4"/>
  <c r="S1792" i="4"/>
  <c r="S1793" i="4"/>
  <c r="S1794" i="4"/>
  <c r="S1795" i="4"/>
  <c r="S1796" i="4"/>
  <c r="S1797" i="4"/>
  <c r="S1798" i="4"/>
  <c r="S1799" i="4"/>
  <c r="S1800" i="4"/>
  <c r="S1801" i="4"/>
  <c r="S1802" i="4"/>
  <c r="S1803" i="4"/>
  <c r="S1804" i="4"/>
  <c r="S1805" i="4"/>
  <c r="S1806" i="4"/>
  <c r="S1807" i="4"/>
  <c r="S1808" i="4"/>
  <c r="S1809" i="4"/>
  <c r="S1810" i="4"/>
  <c r="S1811" i="4"/>
  <c r="S1812" i="4"/>
  <c r="S1813" i="4"/>
  <c r="S1814" i="4"/>
  <c r="S1815" i="4"/>
  <c r="S1816" i="4"/>
  <c r="S1817" i="4"/>
  <c r="S1818" i="4"/>
  <c r="S1819" i="4"/>
  <c r="S1820" i="4"/>
  <c r="S1821" i="4"/>
  <c r="S1822" i="4"/>
  <c r="S1823" i="4"/>
  <c r="S1824" i="4"/>
  <c r="S1825" i="4"/>
  <c r="S1826" i="4"/>
  <c r="S1827" i="4"/>
  <c r="S1828" i="4"/>
  <c r="S1829" i="4"/>
  <c r="S1830" i="4"/>
  <c r="S1831" i="4"/>
  <c r="S1832" i="4"/>
  <c r="S1833" i="4"/>
  <c r="S1834" i="4"/>
  <c r="S1835" i="4"/>
  <c r="S1836" i="4"/>
  <c r="S1837" i="4"/>
  <c r="S1838" i="4"/>
  <c r="S1839" i="4"/>
  <c r="S1840" i="4"/>
  <c r="S1841" i="4"/>
  <c r="S1842" i="4"/>
  <c r="S1843" i="4"/>
  <c r="S1844" i="4"/>
  <c r="S1845" i="4"/>
  <c r="S1846" i="4"/>
  <c r="S1847" i="4"/>
  <c r="S1848" i="4"/>
  <c r="S1849" i="4"/>
  <c r="S1850" i="4"/>
  <c r="S1851" i="4"/>
  <c r="S1852" i="4"/>
  <c r="S1853" i="4"/>
  <c r="S1854" i="4"/>
  <c r="S1855" i="4"/>
  <c r="S1856" i="4"/>
  <c r="S1857" i="4"/>
  <c r="S1858" i="4"/>
  <c r="S1859" i="4"/>
  <c r="S1860" i="4"/>
  <c r="S1861" i="4"/>
  <c r="S1862" i="4"/>
  <c r="S1863" i="4"/>
  <c r="S1864" i="4"/>
  <c r="S1865" i="4"/>
  <c r="S1866" i="4"/>
  <c r="S1867" i="4"/>
  <c r="S1868" i="4"/>
  <c r="S1869" i="4"/>
  <c r="S1870" i="4"/>
  <c r="S1871" i="4"/>
  <c r="S1872" i="4"/>
  <c r="S1873" i="4"/>
  <c r="S1874" i="4"/>
  <c r="S1875" i="4"/>
  <c r="S1876" i="4"/>
  <c r="S1877" i="4"/>
  <c r="S1878" i="4"/>
  <c r="S1879" i="4"/>
  <c r="S1880" i="4"/>
  <c r="S1881" i="4"/>
  <c r="S1882" i="4"/>
  <c r="S1883" i="4"/>
  <c r="S1884" i="4"/>
  <c r="S1885" i="4"/>
  <c r="S1886" i="4"/>
  <c r="S1887" i="4"/>
  <c r="S1888" i="4"/>
  <c r="S1889" i="4"/>
  <c r="S1890" i="4"/>
  <c r="S1891" i="4"/>
  <c r="S1892" i="4"/>
  <c r="S1893" i="4"/>
  <c r="S1894" i="4"/>
  <c r="S1895" i="4"/>
  <c r="S1896" i="4"/>
  <c r="S1897" i="4"/>
  <c r="S1898" i="4"/>
  <c r="S1899" i="4"/>
  <c r="S1900" i="4"/>
  <c r="S1901" i="4"/>
  <c r="S1902" i="4"/>
  <c r="S1903" i="4"/>
  <c r="S1904" i="4"/>
  <c r="S1905" i="4"/>
  <c r="S1906" i="4"/>
  <c r="S1907" i="4"/>
  <c r="S1908" i="4"/>
  <c r="S1909" i="4"/>
  <c r="S1910" i="4"/>
  <c r="S1911" i="4"/>
  <c r="S1912" i="4"/>
  <c r="S1913" i="4"/>
  <c r="S1914" i="4"/>
  <c r="S1915" i="4"/>
  <c r="S1916" i="4"/>
  <c r="S1917" i="4"/>
  <c r="S1918" i="4"/>
  <c r="S1919" i="4"/>
  <c r="S1920" i="4"/>
  <c r="S1921" i="4"/>
  <c r="S1922" i="4"/>
  <c r="S1923" i="4"/>
  <c r="S1924" i="4"/>
  <c r="S1925" i="4"/>
  <c r="S1926" i="4"/>
  <c r="S1927" i="4"/>
  <c r="S1928" i="4"/>
  <c r="S1929" i="4"/>
  <c r="S1930" i="4"/>
  <c r="S1931" i="4"/>
  <c r="S1932" i="4"/>
  <c r="S1933" i="4"/>
  <c r="S1934" i="4"/>
  <c r="S1935" i="4"/>
  <c r="S1936" i="4"/>
  <c r="S1937" i="4"/>
  <c r="S1938" i="4"/>
  <c r="S1939" i="4"/>
  <c r="S1940" i="4"/>
  <c r="S1941" i="4"/>
  <c r="S1942" i="4"/>
  <c r="S1943" i="4"/>
  <c r="S1944" i="4"/>
  <c r="S1945" i="4"/>
  <c r="S1946" i="4"/>
  <c r="S1947" i="4"/>
  <c r="S1948" i="4"/>
  <c r="S1949" i="4"/>
  <c r="S1950" i="4"/>
  <c r="S1951" i="4"/>
  <c r="S1952" i="4"/>
  <c r="S1953" i="4"/>
  <c r="S1954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E219" i="2" s="1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E300" i="2" s="1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49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E141" i="2" s="1"/>
  <c r="R326" i="4"/>
  <c r="R327" i="4"/>
  <c r="R328" i="4"/>
  <c r="R329" i="4"/>
  <c r="R330" i="4"/>
  <c r="R331" i="4"/>
  <c r="R332" i="4"/>
  <c r="R333" i="4"/>
  <c r="E155" i="2" s="1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E188" i="2" s="1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E213" i="2" s="1"/>
  <c r="R366" i="4"/>
  <c r="R367" i="4"/>
  <c r="R368" i="4"/>
  <c r="R369" i="4"/>
  <c r="R370" i="4"/>
  <c r="R371" i="4"/>
  <c r="R372" i="4"/>
  <c r="R373" i="4"/>
  <c r="E245" i="2" s="1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E271" i="2" s="1"/>
  <c r="F271" i="2" s="1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R565" i="4"/>
  <c r="R566" i="4"/>
  <c r="R567" i="4"/>
  <c r="R568" i="4"/>
  <c r="R569" i="4"/>
  <c r="R570" i="4"/>
  <c r="R571" i="4"/>
  <c r="R572" i="4"/>
  <c r="R573" i="4"/>
  <c r="R574" i="4"/>
  <c r="R575" i="4"/>
  <c r="R576" i="4"/>
  <c r="R577" i="4"/>
  <c r="R578" i="4"/>
  <c r="R579" i="4"/>
  <c r="R580" i="4"/>
  <c r="R581" i="4"/>
  <c r="E228" i="2" s="1"/>
  <c r="R582" i="4"/>
  <c r="R583" i="4"/>
  <c r="R584" i="4"/>
  <c r="R585" i="4"/>
  <c r="R586" i="4"/>
  <c r="R587" i="4"/>
  <c r="R588" i="4"/>
  <c r="R589" i="4"/>
  <c r="R590" i="4"/>
  <c r="R591" i="4"/>
  <c r="R592" i="4"/>
  <c r="R593" i="4"/>
  <c r="R594" i="4"/>
  <c r="R595" i="4"/>
  <c r="R596" i="4"/>
  <c r="R597" i="4"/>
  <c r="R598" i="4"/>
  <c r="R599" i="4"/>
  <c r="R600" i="4"/>
  <c r="R601" i="4"/>
  <c r="R602" i="4"/>
  <c r="R603" i="4"/>
  <c r="R604" i="4"/>
  <c r="R605" i="4"/>
  <c r="R606" i="4"/>
  <c r="R607" i="4"/>
  <c r="R608" i="4"/>
  <c r="R609" i="4"/>
  <c r="R610" i="4"/>
  <c r="R611" i="4"/>
  <c r="R612" i="4"/>
  <c r="R613" i="4"/>
  <c r="R614" i="4"/>
  <c r="R615" i="4"/>
  <c r="R616" i="4"/>
  <c r="R617" i="4"/>
  <c r="R618" i="4"/>
  <c r="R619" i="4"/>
  <c r="R620" i="4"/>
  <c r="R621" i="4"/>
  <c r="R622" i="4"/>
  <c r="R623" i="4"/>
  <c r="R624" i="4"/>
  <c r="R625" i="4"/>
  <c r="R626" i="4"/>
  <c r="R627" i="4"/>
  <c r="R628" i="4"/>
  <c r="R629" i="4"/>
  <c r="R630" i="4"/>
  <c r="R631" i="4"/>
  <c r="R632" i="4"/>
  <c r="R633" i="4"/>
  <c r="R634" i="4"/>
  <c r="R635" i="4"/>
  <c r="R636" i="4"/>
  <c r="R637" i="4"/>
  <c r="E53" i="2" s="1"/>
  <c r="R638" i="4"/>
  <c r="R639" i="4"/>
  <c r="R640" i="4"/>
  <c r="R641" i="4"/>
  <c r="R642" i="4"/>
  <c r="R643" i="4"/>
  <c r="R644" i="4"/>
  <c r="R645" i="4"/>
  <c r="R646" i="4"/>
  <c r="R647" i="4"/>
  <c r="R648" i="4"/>
  <c r="R649" i="4"/>
  <c r="R650" i="4"/>
  <c r="R651" i="4"/>
  <c r="R652" i="4"/>
  <c r="R653" i="4"/>
  <c r="R654" i="4"/>
  <c r="R655" i="4"/>
  <c r="R656" i="4"/>
  <c r="R657" i="4"/>
  <c r="R658" i="4"/>
  <c r="R659" i="4"/>
  <c r="R660" i="4"/>
  <c r="R661" i="4"/>
  <c r="R662" i="4"/>
  <c r="R663" i="4"/>
  <c r="R664" i="4"/>
  <c r="R665" i="4"/>
  <c r="R666" i="4"/>
  <c r="R667" i="4"/>
  <c r="R668" i="4"/>
  <c r="R669" i="4"/>
  <c r="R670" i="4"/>
  <c r="R671" i="4"/>
  <c r="R672" i="4"/>
  <c r="R673" i="4"/>
  <c r="R674" i="4"/>
  <c r="R675" i="4"/>
  <c r="R676" i="4"/>
  <c r="R677" i="4"/>
  <c r="R678" i="4"/>
  <c r="R679" i="4"/>
  <c r="R680" i="4"/>
  <c r="R681" i="4"/>
  <c r="R682" i="4"/>
  <c r="R683" i="4"/>
  <c r="R684" i="4"/>
  <c r="R685" i="4"/>
  <c r="E108" i="2" s="1"/>
  <c r="R686" i="4"/>
  <c r="R687" i="4"/>
  <c r="R688" i="4"/>
  <c r="R689" i="4"/>
  <c r="R690" i="4"/>
  <c r="R691" i="4"/>
  <c r="R692" i="4"/>
  <c r="R693" i="4"/>
  <c r="R694" i="4"/>
  <c r="R695" i="4"/>
  <c r="R696" i="4"/>
  <c r="R697" i="4"/>
  <c r="R698" i="4"/>
  <c r="R699" i="4"/>
  <c r="R700" i="4"/>
  <c r="R701" i="4"/>
  <c r="R702" i="4"/>
  <c r="R703" i="4"/>
  <c r="R704" i="4"/>
  <c r="R705" i="4"/>
  <c r="R706" i="4"/>
  <c r="R707" i="4"/>
  <c r="R708" i="4"/>
  <c r="R709" i="4"/>
  <c r="R710" i="4"/>
  <c r="R711" i="4"/>
  <c r="R712" i="4"/>
  <c r="R713" i="4"/>
  <c r="R714" i="4"/>
  <c r="R715" i="4"/>
  <c r="R716" i="4"/>
  <c r="R717" i="4"/>
  <c r="E164" i="2" s="1"/>
  <c r="R718" i="4"/>
  <c r="R719" i="4"/>
  <c r="R720" i="4"/>
  <c r="R721" i="4"/>
  <c r="R722" i="4"/>
  <c r="R723" i="4"/>
  <c r="R724" i="4"/>
  <c r="R725" i="4"/>
  <c r="R726" i="4"/>
  <c r="R727" i="4"/>
  <c r="R728" i="4"/>
  <c r="R729" i="4"/>
  <c r="R730" i="4"/>
  <c r="R731" i="4"/>
  <c r="R732" i="4"/>
  <c r="R733" i="4"/>
  <c r="E190" i="2" s="1"/>
  <c r="R734" i="4"/>
  <c r="R735" i="4"/>
  <c r="R736" i="4"/>
  <c r="R737" i="4"/>
  <c r="R738" i="4"/>
  <c r="R739" i="4"/>
  <c r="R740" i="4"/>
  <c r="R741" i="4"/>
  <c r="R742" i="4"/>
  <c r="R743" i="4"/>
  <c r="R744" i="4"/>
  <c r="R745" i="4"/>
  <c r="R746" i="4"/>
  <c r="R747" i="4"/>
  <c r="R748" i="4"/>
  <c r="R749" i="4"/>
  <c r="R750" i="4"/>
  <c r="R751" i="4"/>
  <c r="R752" i="4"/>
  <c r="R753" i="4"/>
  <c r="R754" i="4"/>
  <c r="R755" i="4"/>
  <c r="R756" i="4"/>
  <c r="R757" i="4"/>
  <c r="R758" i="4"/>
  <c r="R759" i="4"/>
  <c r="R760" i="4"/>
  <c r="R761" i="4"/>
  <c r="R762" i="4"/>
  <c r="R763" i="4"/>
  <c r="R764" i="4"/>
  <c r="R765" i="4"/>
  <c r="R766" i="4"/>
  <c r="R767" i="4"/>
  <c r="R768" i="4"/>
  <c r="R769" i="4"/>
  <c r="R770" i="4"/>
  <c r="R771" i="4"/>
  <c r="R772" i="4"/>
  <c r="R773" i="4"/>
  <c r="R774" i="4"/>
  <c r="R775" i="4"/>
  <c r="R776" i="4"/>
  <c r="R777" i="4"/>
  <c r="R778" i="4"/>
  <c r="R779" i="4"/>
  <c r="R780" i="4"/>
  <c r="R781" i="4"/>
  <c r="R782" i="4"/>
  <c r="R783" i="4"/>
  <c r="R784" i="4"/>
  <c r="R785" i="4"/>
  <c r="R786" i="4"/>
  <c r="R787" i="4"/>
  <c r="R788" i="4"/>
  <c r="R789" i="4"/>
  <c r="R790" i="4"/>
  <c r="R791" i="4"/>
  <c r="R792" i="4"/>
  <c r="R793" i="4"/>
  <c r="R794" i="4"/>
  <c r="R795" i="4"/>
  <c r="R796" i="4"/>
  <c r="R797" i="4"/>
  <c r="R798" i="4"/>
  <c r="R799" i="4"/>
  <c r="R800" i="4"/>
  <c r="R801" i="4"/>
  <c r="R802" i="4"/>
  <c r="R803" i="4"/>
  <c r="R804" i="4"/>
  <c r="R805" i="4"/>
  <c r="R806" i="4"/>
  <c r="R807" i="4"/>
  <c r="R808" i="4"/>
  <c r="R809" i="4"/>
  <c r="R810" i="4"/>
  <c r="R811" i="4"/>
  <c r="R812" i="4"/>
  <c r="R813" i="4"/>
  <c r="E62" i="2" s="1"/>
  <c r="R814" i="4"/>
  <c r="R815" i="4"/>
  <c r="R816" i="4"/>
  <c r="R817" i="4"/>
  <c r="R818" i="4"/>
  <c r="R819" i="4"/>
  <c r="R820" i="4"/>
  <c r="R821" i="4"/>
  <c r="R822" i="4"/>
  <c r="R823" i="4"/>
  <c r="R824" i="4"/>
  <c r="R825" i="4"/>
  <c r="R826" i="4"/>
  <c r="R827" i="4"/>
  <c r="R828" i="4"/>
  <c r="R829" i="4"/>
  <c r="R830" i="4"/>
  <c r="R831" i="4"/>
  <c r="R832" i="4"/>
  <c r="R833" i="4"/>
  <c r="R834" i="4"/>
  <c r="R835" i="4"/>
  <c r="R836" i="4"/>
  <c r="R837" i="4"/>
  <c r="R838" i="4"/>
  <c r="R839" i="4"/>
  <c r="R840" i="4"/>
  <c r="R841" i="4"/>
  <c r="R842" i="4"/>
  <c r="R843" i="4"/>
  <c r="R844" i="4"/>
  <c r="R845" i="4"/>
  <c r="R846" i="4"/>
  <c r="R847" i="4"/>
  <c r="R848" i="4"/>
  <c r="R849" i="4"/>
  <c r="R850" i="4"/>
  <c r="R851" i="4"/>
  <c r="R852" i="4"/>
  <c r="R853" i="4"/>
  <c r="R854" i="4"/>
  <c r="R855" i="4"/>
  <c r="R856" i="4"/>
  <c r="R857" i="4"/>
  <c r="R858" i="4"/>
  <c r="R859" i="4"/>
  <c r="R860" i="4"/>
  <c r="R861" i="4"/>
  <c r="R862" i="4"/>
  <c r="R863" i="4"/>
  <c r="R864" i="4"/>
  <c r="R865" i="4"/>
  <c r="R866" i="4"/>
  <c r="R867" i="4"/>
  <c r="R868" i="4"/>
  <c r="R869" i="4"/>
  <c r="R870" i="4"/>
  <c r="R871" i="4"/>
  <c r="R872" i="4"/>
  <c r="R873" i="4"/>
  <c r="R874" i="4"/>
  <c r="R875" i="4"/>
  <c r="R876" i="4"/>
  <c r="R877" i="4"/>
  <c r="E169" i="2" s="1"/>
  <c r="F169" i="2" s="1"/>
  <c r="R878" i="4"/>
  <c r="R879" i="4"/>
  <c r="R880" i="4"/>
  <c r="R881" i="4"/>
  <c r="R882" i="4"/>
  <c r="R883" i="4"/>
  <c r="E181" i="2" s="1"/>
  <c r="R884" i="4"/>
  <c r="R885" i="4"/>
  <c r="R886" i="4"/>
  <c r="R887" i="4"/>
  <c r="R888" i="4"/>
  <c r="R889" i="4"/>
  <c r="R890" i="4"/>
  <c r="R891" i="4"/>
  <c r="R892" i="4"/>
  <c r="R893" i="4"/>
  <c r="E203" i="2" s="1"/>
  <c r="R894" i="4"/>
  <c r="R895" i="4"/>
  <c r="R896" i="4"/>
  <c r="R897" i="4"/>
  <c r="R898" i="4"/>
  <c r="R899" i="4"/>
  <c r="R900" i="4"/>
  <c r="R901" i="4"/>
  <c r="E222" i="2" s="1"/>
  <c r="R902" i="4"/>
  <c r="R903" i="4"/>
  <c r="R904" i="4"/>
  <c r="R905" i="4"/>
  <c r="R906" i="4"/>
  <c r="R907" i="4"/>
  <c r="R908" i="4"/>
  <c r="R909" i="4"/>
  <c r="R910" i="4"/>
  <c r="R911" i="4"/>
  <c r="R912" i="4"/>
  <c r="R913" i="4"/>
  <c r="R914" i="4"/>
  <c r="R915" i="4"/>
  <c r="R916" i="4"/>
  <c r="R917" i="4"/>
  <c r="R918" i="4"/>
  <c r="R919" i="4"/>
  <c r="R920" i="4"/>
  <c r="R921" i="4"/>
  <c r="R922" i="4"/>
  <c r="R923" i="4"/>
  <c r="R924" i="4"/>
  <c r="R925" i="4"/>
  <c r="R926" i="4"/>
  <c r="R927" i="4"/>
  <c r="R928" i="4"/>
  <c r="R929" i="4"/>
  <c r="R930" i="4"/>
  <c r="R931" i="4"/>
  <c r="R932" i="4"/>
  <c r="R933" i="4"/>
  <c r="R934" i="4"/>
  <c r="R935" i="4"/>
  <c r="R936" i="4"/>
  <c r="R937" i="4"/>
  <c r="R938" i="4"/>
  <c r="R939" i="4"/>
  <c r="R940" i="4"/>
  <c r="R941" i="4"/>
  <c r="R942" i="4"/>
  <c r="R943" i="4"/>
  <c r="R944" i="4"/>
  <c r="R945" i="4"/>
  <c r="R946" i="4"/>
  <c r="R947" i="4"/>
  <c r="R948" i="4"/>
  <c r="R949" i="4"/>
  <c r="E123" i="2" s="1"/>
  <c r="R950" i="4"/>
  <c r="R951" i="4"/>
  <c r="R952" i="4"/>
  <c r="R953" i="4"/>
  <c r="R954" i="4"/>
  <c r="R955" i="4"/>
  <c r="R956" i="4"/>
  <c r="R957" i="4"/>
  <c r="E156" i="2" s="1"/>
  <c r="R958" i="4"/>
  <c r="R959" i="4"/>
  <c r="R960" i="4"/>
  <c r="R961" i="4"/>
  <c r="R962" i="4"/>
  <c r="R963" i="4"/>
  <c r="R964" i="4"/>
  <c r="R965" i="4"/>
  <c r="R966" i="4"/>
  <c r="R967" i="4"/>
  <c r="R968" i="4"/>
  <c r="R969" i="4"/>
  <c r="R970" i="4"/>
  <c r="R971" i="4"/>
  <c r="R972" i="4"/>
  <c r="R973" i="4"/>
  <c r="R974" i="4"/>
  <c r="R975" i="4"/>
  <c r="R976" i="4"/>
  <c r="R977" i="4"/>
  <c r="R978" i="4"/>
  <c r="R979" i="4"/>
  <c r="R980" i="4"/>
  <c r="R981" i="4"/>
  <c r="R982" i="4"/>
  <c r="R983" i="4"/>
  <c r="R984" i="4"/>
  <c r="R985" i="4"/>
  <c r="R986" i="4"/>
  <c r="R987" i="4"/>
  <c r="R988" i="4"/>
  <c r="R989" i="4"/>
  <c r="R990" i="4"/>
  <c r="R991" i="4"/>
  <c r="R992" i="4"/>
  <c r="R993" i="4"/>
  <c r="R994" i="4"/>
  <c r="R995" i="4"/>
  <c r="R996" i="4"/>
  <c r="R997" i="4"/>
  <c r="R998" i="4"/>
  <c r="R999" i="4"/>
  <c r="R1000" i="4"/>
  <c r="R1001" i="4"/>
  <c r="R1002" i="4"/>
  <c r="R1003" i="4"/>
  <c r="R1004" i="4"/>
  <c r="R1005" i="4"/>
  <c r="R1006" i="4"/>
  <c r="R1007" i="4"/>
  <c r="R1008" i="4"/>
  <c r="R1009" i="4"/>
  <c r="R1010" i="4"/>
  <c r="R1011" i="4"/>
  <c r="R1012" i="4"/>
  <c r="R1013" i="4"/>
  <c r="R1014" i="4"/>
  <c r="R1015" i="4"/>
  <c r="R1016" i="4"/>
  <c r="R1017" i="4"/>
  <c r="R1018" i="4"/>
  <c r="R1019" i="4"/>
  <c r="R1020" i="4"/>
  <c r="R1021" i="4"/>
  <c r="R1022" i="4"/>
  <c r="R1023" i="4"/>
  <c r="R1024" i="4"/>
  <c r="R1025" i="4"/>
  <c r="R1026" i="4"/>
  <c r="R1027" i="4"/>
  <c r="R1028" i="4"/>
  <c r="R1029" i="4"/>
  <c r="R1030" i="4"/>
  <c r="R1031" i="4"/>
  <c r="R1032" i="4"/>
  <c r="R1033" i="4"/>
  <c r="R1034" i="4"/>
  <c r="R1035" i="4"/>
  <c r="R1036" i="4"/>
  <c r="R1037" i="4"/>
  <c r="R1038" i="4"/>
  <c r="R1039" i="4"/>
  <c r="R1040" i="4"/>
  <c r="R1041" i="4"/>
  <c r="R1042" i="4"/>
  <c r="R1043" i="4"/>
  <c r="R1044" i="4"/>
  <c r="R1045" i="4"/>
  <c r="R1046" i="4"/>
  <c r="R1047" i="4"/>
  <c r="R1048" i="4"/>
  <c r="R1049" i="4"/>
  <c r="R1050" i="4"/>
  <c r="R1051" i="4"/>
  <c r="R1052" i="4"/>
  <c r="R1053" i="4"/>
  <c r="R1054" i="4"/>
  <c r="R1055" i="4"/>
  <c r="R1056" i="4"/>
  <c r="R1057" i="4"/>
  <c r="R1058" i="4"/>
  <c r="R1059" i="4"/>
  <c r="R1060" i="4"/>
  <c r="R1061" i="4"/>
  <c r="R1062" i="4"/>
  <c r="R1063" i="4"/>
  <c r="R1064" i="4"/>
  <c r="R1065" i="4"/>
  <c r="R1066" i="4"/>
  <c r="R1067" i="4"/>
  <c r="R1068" i="4"/>
  <c r="R1069" i="4"/>
  <c r="R1070" i="4"/>
  <c r="R1071" i="4"/>
  <c r="R1072" i="4"/>
  <c r="R1073" i="4"/>
  <c r="R1074" i="4"/>
  <c r="R1075" i="4"/>
  <c r="R1076" i="4"/>
  <c r="R1077" i="4"/>
  <c r="R1078" i="4"/>
  <c r="R1079" i="4"/>
  <c r="R1080" i="4"/>
  <c r="R1081" i="4"/>
  <c r="R1082" i="4"/>
  <c r="R1083" i="4"/>
  <c r="R1084" i="4"/>
  <c r="R1085" i="4"/>
  <c r="R1086" i="4"/>
  <c r="R1087" i="4"/>
  <c r="R1088" i="4"/>
  <c r="R1089" i="4"/>
  <c r="R1090" i="4"/>
  <c r="R1091" i="4"/>
  <c r="R1092" i="4"/>
  <c r="R1093" i="4"/>
  <c r="R1094" i="4"/>
  <c r="R1095" i="4"/>
  <c r="R1096" i="4"/>
  <c r="R1097" i="4"/>
  <c r="R1098" i="4"/>
  <c r="R1099" i="4"/>
  <c r="R1100" i="4"/>
  <c r="R1101" i="4"/>
  <c r="R1102" i="4"/>
  <c r="R1103" i="4"/>
  <c r="R1104" i="4"/>
  <c r="R1105" i="4"/>
  <c r="R1106" i="4"/>
  <c r="R1107" i="4"/>
  <c r="R1108" i="4"/>
  <c r="R1109" i="4"/>
  <c r="R1110" i="4"/>
  <c r="R1111" i="4"/>
  <c r="R1112" i="4"/>
  <c r="R1113" i="4"/>
  <c r="R1114" i="4"/>
  <c r="R1115" i="4"/>
  <c r="R1116" i="4"/>
  <c r="R1117" i="4"/>
  <c r="R1118" i="4"/>
  <c r="R1119" i="4"/>
  <c r="R1120" i="4"/>
  <c r="R1121" i="4"/>
  <c r="R1122" i="4"/>
  <c r="R1123" i="4"/>
  <c r="R1124" i="4"/>
  <c r="R1125" i="4"/>
  <c r="R1126" i="4"/>
  <c r="R1127" i="4"/>
  <c r="R1128" i="4"/>
  <c r="R1129" i="4"/>
  <c r="R1130" i="4"/>
  <c r="R1131" i="4"/>
  <c r="R1132" i="4"/>
  <c r="R1133" i="4"/>
  <c r="R1134" i="4"/>
  <c r="R1135" i="4"/>
  <c r="R1136" i="4"/>
  <c r="R1137" i="4"/>
  <c r="R1138" i="4"/>
  <c r="R1139" i="4"/>
  <c r="R1140" i="4"/>
  <c r="R1141" i="4"/>
  <c r="R1142" i="4"/>
  <c r="R1143" i="4"/>
  <c r="R1144" i="4"/>
  <c r="R1145" i="4"/>
  <c r="R1146" i="4"/>
  <c r="R1147" i="4"/>
  <c r="R1148" i="4"/>
  <c r="R1149" i="4"/>
  <c r="R1150" i="4"/>
  <c r="R1151" i="4"/>
  <c r="R1152" i="4"/>
  <c r="R1153" i="4"/>
  <c r="R1154" i="4"/>
  <c r="R1155" i="4"/>
  <c r="R1156" i="4"/>
  <c r="R1157" i="4"/>
  <c r="R1158" i="4"/>
  <c r="R1159" i="4"/>
  <c r="R1160" i="4"/>
  <c r="R1161" i="4"/>
  <c r="R1162" i="4"/>
  <c r="R1163" i="4"/>
  <c r="R1164" i="4"/>
  <c r="R1165" i="4"/>
  <c r="R1166" i="4"/>
  <c r="R1167" i="4"/>
  <c r="R1168" i="4"/>
  <c r="R1169" i="4"/>
  <c r="R1170" i="4"/>
  <c r="R1171" i="4"/>
  <c r="R1172" i="4"/>
  <c r="R1173" i="4"/>
  <c r="R1174" i="4"/>
  <c r="R1175" i="4"/>
  <c r="R1176" i="4"/>
  <c r="R1177" i="4"/>
  <c r="R1178" i="4"/>
  <c r="R1179" i="4"/>
  <c r="R1180" i="4"/>
  <c r="R1181" i="4"/>
  <c r="R1182" i="4"/>
  <c r="R1183" i="4"/>
  <c r="R1184" i="4"/>
  <c r="R1185" i="4"/>
  <c r="R1186" i="4"/>
  <c r="R1187" i="4"/>
  <c r="R1188" i="4"/>
  <c r="R1189" i="4"/>
  <c r="R1190" i="4"/>
  <c r="R1191" i="4"/>
  <c r="R1192" i="4"/>
  <c r="R1193" i="4"/>
  <c r="R1194" i="4"/>
  <c r="R1195" i="4"/>
  <c r="R1196" i="4"/>
  <c r="R1197" i="4"/>
  <c r="R1198" i="4"/>
  <c r="R1199" i="4"/>
  <c r="R1200" i="4"/>
  <c r="R1201" i="4"/>
  <c r="R1202" i="4"/>
  <c r="R1203" i="4"/>
  <c r="R1204" i="4"/>
  <c r="R1205" i="4"/>
  <c r="E132" i="2" s="1"/>
  <c r="R1206" i="4"/>
  <c r="R1207" i="4"/>
  <c r="R1208" i="4"/>
  <c r="R1209" i="4"/>
  <c r="R1210" i="4"/>
  <c r="R1211" i="4"/>
  <c r="R1212" i="4"/>
  <c r="R1213" i="4"/>
  <c r="R1214" i="4"/>
  <c r="R1215" i="4"/>
  <c r="R1216" i="4"/>
  <c r="R1217" i="4"/>
  <c r="R1218" i="4"/>
  <c r="R1219" i="4"/>
  <c r="R1220" i="4"/>
  <c r="R1221" i="4"/>
  <c r="R1222" i="4"/>
  <c r="R1223" i="4"/>
  <c r="R1224" i="4"/>
  <c r="R1225" i="4"/>
  <c r="R1226" i="4"/>
  <c r="R1227" i="4"/>
  <c r="R1228" i="4"/>
  <c r="R1229" i="4"/>
  <c r="R1230" i="4"/>
  <c r="R1231" i="4"/>
  <c r="R1232" i="4"/>
  <c r="R1233" i="4"/>
  <c r="R1234" i="4"/>
  <c r="R1235" i="4"/>
  <c r="R1236" i="4"/>
  <c r="R1237" i="4"/>
  <c r="E191" i="2" s="1"/>
  <c r="F191" i="2" s="1"/>
  <c r="R1238" i="4"/>
  <c r="R1239" i="4"/>
  <c r="R1240" i="4"/>
  <c r="R1241" i="4"/>
  <c r="R1242" i="4"/>
  <c r="R1243" i="4"/>
  <c r="R1244" i="4"/>
  <c r="R1245" i="4"/>
  <c r="E204" i="2" s="1"/>
  <c r="R1246" i="4"/>
  <c r="R1247" i="4"/>
  <c r="R1248" i="4"/>
  <c r="R1249" i="4"/>
  <c r="R1250" i="4"/>
  <c r="R1251" i="4"/>
  <c r="R1252" i="4"/>
  <c r="R1253" i="4"/>
  <c r="R1254" i="4"/>
  <c r="R1255" i="4"/>
  <c r="R1256" i="4"/>
  <c r="R1257" i="4"/>
  <c r="R1258" i="4"/>
  <c r="R1259" i="4"/>
  <c r="E246" i="2" s="1"/>
  <c r="R1260" i="4"/>
  <c r="R1261" i="4"/>
  <c r="E252" i="2" s="1"/>
  <c r="R1262" i="4"/>
  <c r="R1263" i="4"/>
  <c r="R1264" i="4"/>
  <c r="R1265" i="4"/>
  <c r="R1266" i="4"/>
  <c r="R1267" i="4"/>
  <c r="R1268" i="4"/>
  <c r="R1269" i="4"/>
  <c r="E292" i="2" s="1"/>
  <c r="R1270" i="4"/>
  <c r="R1271" i="4"/>
  <c r="R1272" i="4"/>
  <c r="R1273" i="4"/>
  <c r="R1274" i="4"/>
  <c r="R1275" i="4"/>
  <c r="R1276" i="4"/>
  <c r="R1277" i="4"/>
  <c r="R1278" i="4"/>
  <c r="R1279" i="4"/>
  <c r="R1280" i="4"/>
  <c r="R1281" i="4"/>
  <c r="R1282" i="4"/>
  <c r="R1283" i="4"/>
  <c r="R1284" i="4"/>
  <c r="R1285" i="4"/>
  <c r="R1286" i="4"/>
  <c r="R1287" i="4"/>
  <c r="R1288" i="4"/>
  <c r="R1289" i="4"/>
  <c r="R1290" i="4"/>
  <c r="R1291" i="4"/>
  <c r="R1292" i="4"/>
  <c r="R1293" i="4"/>
  <c r="R1294" i="4"/>
  <c r="R1295" i="4"/>
  <c r="R1296" i="4"/>
  <c r="R1297" i="4"/>
  <c r="R1298" i="4"/>
  <c r="R1299" i="4"/>
  <c r="R1300" i="4"/>
  <c r="R1301" i="4"/>
  <c r="R1302" i="4"/>
  <c r="R1303" i="4"/>
  <c r="R1304" i="4"/>
  <c r="R1305" i="4"/>
  <c r="R1306" i="4"/>
  <c r="R1307" i="4"/>
  <c r="R1308" i="4"/>
  <c r="R1309" i="4"/>
  <c r="R1310" i="4"/>
  <c r="R1311" i="4"/>
  <c r="R1312" i="4"/>
  <c r="R1313" i="4"/>
  <c r="R1314" i="4"/>
  <c r="R1315" i="4"/>
  <c r="R1316" i="4"/>
  <c r="R1317" i="4"/>
  <c r="R1318" i="4"/>
  <c r="R1319" i="4"/>
  <c r="R1320" i="4"/>
  <c r="R1321" i="4"/>
  <c r="R1322" i="4"/>
  <c r="R1323" i="4"/>
  <c r="E64" i="2" s="1"/>
  <c r="R1324" i="4"/>
  <c r="R1325" i="4"/>
  <c r="R1326" i="4"/>
  <c r="R1327" i="4"/>
  <c r="R1328" i="4"/>
  <c r="R1329" i="4"/>
  <c r="R1330" i="4"/>
  <c r="R1331" i="4"/>
  <c r="R1332" i="4"/>
  <c r="R1333" i="4"/>
  <c r="R1334" i="4"/>
  <c r="R1335" i="4"/>
  <c r="R1336" i="4"/>
  <c r="R1337" i="4"/>
  <c r="R1338" i="4"/>
  <c r="R1339" i="4"/>
  <c r="R1340" i="4"/>
  <c r="R1341" i="4"/>
  <c r="R1342" i="4"/>
  <c r="R1343" i="4"/>
  <c r="R1344" i="4"/>
  <c r="R1345" i="4"/>
  <c r="R1346" i="4"/>
  <c r="R1347" i="4"/>
  <c r="R1348" i="4"/>
  <c r="R1349" i="4"/>
  <c r="R1350" i="4"/>
  <c r="R1351" i="4"/>
  <c r="R1352" i="4"/>
  <c r="R1353" i="4"/>
  <c r="R1354" i="4"/>
  <c r="R1355" i="4"/>
  <c r="R1356" i="4"/>
  <c r="R1357" i="4"/>
  <c r="R1358" i="4"/>
  <c r="R1359" i="4"/>
  <c r="R1360" i="4"/>
  <c r="R1361" i="4"/>
  <c r="R1362" i="4"/>
  <c r="R1363" i="4"/>
  <c r="R1364" i="4"/>
  <c r="R1365" i="4"/>
  <c r="R1366" i="4"/>
  <c r="R1367" i="4"/>
  <c r="R1368" i="4"/>
  <c r="R1369" i="4"/>
  <c r="R1370" i="4"/>
  <c r="R1371" i="4"/>
  <c r="R1372" i="4"/>
  <c r="R1373" i="4"/>
  <c r="R1374" i="4"/>
  <c r="R1375" i="4"/>
  <c r="R1376" i="4"/>
  <c r="R1377" i="4"/>
  <c r="R1378" i="4"/>
  <c r="R1379" i="4"/>
  <c r="R1380" i="4"/>
  <c r="R1381" i="4"/>
  <c r="R1382" i="4"/>
  <c r="R1383" i="4"/>
  <c r="R1384" i="4"/>
  <c r="R1385" i="4"/>
  <c r="R1386" i="4"/>
  <c r="R1387" i="4"/>
  <c r="R1388" i="4"/>
  <c r="R1389" i="4"/>
  <c r="R1390" i="4"/>
  <c r="R1391" i="4"/>
  <c r="R1392" i="4"/>
  <c r="R1393" i="4"/>
  <c r="R1394" i="4"/>
  <c r="R1395" i="4"/>
  <c r="R1396" i="4"/>
  <c r="R1397" i="4"/>
  <c r="R1398" i="4"/>
  <c r="R1399" i="4"/>
  <c r="R1400" i="4"/>
  <c r="R1401" i="4"/>
  <c r="R1402" i="4"/>
  <c r="R1403" i="4"/>
  <c r="R1404" i="4"/>
  <c r="R1405" i="4"/>
  <c r="R1406" i="4"/>
  <c r="R1407" i="4"/>
  <c r="R1408" i="4"/>
  <c r="R1409" i="4"/>
  <c r="R1410" i="4"/>
  <c r="R1411" i="4"/>
  <c r="R1412" i="4"/>
  <c r="R1413" i="4"/>
  <c r="R1414" i="4"/>
  <c r="R1415" i="4"/>
  <c r="R1416" i="4"/>
  <c r="R1417" i="4"/>
  <c r="R1418" i="4"/>
  <c r="R1419" i="4"/>
  <c r="R1420" i="4"/>
  <c r="R1421" i="4"/>
  <c r="R1422" i="4"/>
  <c r="R1423" i="4"/>
  <c r="R1424" i="4"/>
  <c r="R1425" i="4"/>
  <c r="R1426" i="4"/>
  <c r="R1427" i="4"/>
  <c r="R1428" i="4"/>
  <c r="R1429" i="4"/>
  <c r="E305" i="2" s="1"/>
  <c r="F305" i="2" s="1"/>
  <c r="R1430" i="4"/>
  <c r="R1431" i="4"/>
  <c r="R1432" i="4"/>
  <c r="R1433" i="4"/>
  <c r="R1434" i="4"/>
  <c r="R1435" i="4"/>
  <c r="R1436" i="4"/>
  <c r="R1437" i="4"/>
  <c r="R1438" i="4"/>
  <c r="R1439" i="4"/>
  <c r="R1440" i="4"/>
  <c r="R1441" i="4"/>
  <c r="R1442" i="4"/>
  <c r="R1443" i="4"/>
  <c r="R1444" i="4"/>
  <c r="R1445" i="4"/>
  <c r="R1446" i="4"/>
  <c r="R1447" i="4"/>
  <c r="R1448" i="4"/>
  <c r="R1449" i="4"/>
  <c r="R1450" i="4"/>
  <c r="R1451" i="4"/>
  <c r="R1452" i="4"/>
  <c r="R1453" i="4"/>
  <c r="R1454" i="4"/>
  <c r="R1455" i="4"/>
  <c r="R1456" i="4"/>
  <c r="R1457" i="4"/>
  <c r="R1458" i="4"/>
  <c r="R1459" i="4"/>
  <c r="R1460" i="4"/>
  <c r="R1461" i="4"/>
  <c r="R1462" i="4"/>
  <c r="R1463" i="4"/>
  <c r="R1464" i="4"/>
  <c r="R1465" i="4"/>
  <c r="R1466" i="4"/>
  <c r="R1467" i="4"/>
  <c r="R1468" i="4"/>
  <c r="R1469" i="4"/>
  <c r="E157" i="2" s="1"/>
  <c r="R1470" i="4"/>
  <c r="R1471" i="4"/>
  <c r="R1472" i="4"/>
  <c r="R1473" i="4"/>
  <c r="R1474" i="4"/>
  <c r="R1475" i="4"/>
  <c r="E214" i="2" s="1"/>
  <c r="R1476" i="4"/>
  <c r="R1477" i="4"/>
  <c r="R1478" i="4"/>
  <c r="R1479" i="4"/>
  <c r="R1480" i="4"/>
  <c r="R1481" i="4"/>
  <c r="R1482" i="4"/>
  <c r="R1483" i="4"/>
  <c r="R1484" i="4"/>
  <c r="E237" i="2" s="1"/>
  <c r="R1485" i="4"/>
  <c r="R1486" i="4"/>
  <c r="R1487" i="4"/>
  <c r="R1488" i="4"/>
  <c r="R1489" i="4"/>
  <c r="R1490" i="4"/>
  <c r="R1491" i="4"/>
  <c r="E309" i="2" s="1"/>
  <c r="R1492" i="4"/>
  <c r="E310" i="2" s="1"/>
  <c r="R1493" i="4"/>
  <c r="E337" i="2" s="1"/>
  <c r="R1494" i="4"/>
  <c r="R1495" i="4"/>
  <c r="R1496" i="4"/>
  <c r="R1497" i="4"/>
  <c r="R1498" i="4"/>
  <c r="R1499" i="4"/>
  <c r="R1500" i="4"/>
  <c r="R1501" i="4"/>
  <c r="R1502" i="4"/>
  <c r="R1503" i="4"/>
  <c r="R1504" i="4"/>
  <c r="R1505" i="4"/>
  <c r="R1506" i="4"/>
  <c r="R1507" i="4"/>
  <c r="R1508" i="4"/>
  <c r="R1509" i="4"/>
  <c r="R1510" i="4"/>
  <c r="R1511" i="4"/>
  <c r="R1512" i="4"/>
  <c r="R1513" i="4"/>
  <c r="R1514" i="4"/>
  <c r="R1515" i="4"/>
  <c r="R1516" i="4"/>
  <c r="R1517" i="4"/>
  <c r="R1518" i="4"/>
  <c r="R1519" i="4"/>
  <c r="R1520" i="4"/>
  <c r="R1521" i="4"/>
  <c r="R1522" i="4"/>
  <c r="R1523" i="4"/>
  <c r="R1524" i="4"/>
  <c r="R1525" i="4"/>
  <c r="E324" i="2" s="1"/>
  <c r="R1526" i="4"/>
  <c r="R1527" i="4"/>
  <c r="R1528" i="4"/>
  <c r="R1529" i="4"/>
  <c r="R1530" i="4"/>
  <c r="R1531" i="4"/>
  <c r="R1532" i="4"/>
  <c r="R1533" i="4"/>
  <c r="R1534" i="4"/>
  <c r="R1535" i="4"/>
  <c r="R1536" i="4"/>
  <c r="R1537" i="4"/>
  <c r="R1538" i="4"/>
  <c r="R1539" i="4"/>
  <c r="R1540" i="4"/>
  <c r="R1541" i="4"/>
  <c r="R1542" i="4"/>
  <c r="R1543" i="4"/>
  <c r="R1544" i="4"/>
  <c r="R1545" i="4"/>
  <c r="R1546" i="4"/>
  <c r="R1547" i="4"/>
  <c r="R1548" i="4"/>
  <c r="R1549" i="4"/>
  <c r="R1550" i="4"/>
  <c r="R1551" i="4"/>
  <c r="R1552" i="4"/>
  <c r="R1553" i="4"/>
  <c r="R1554" i="4"/>
  <c r="R1555" i="4"/>
  <c r="R1556" i="4"/>
  <c r="R1557" i="4"/>
  <c r="R1558" i="4"/>
  <c r="R1559" i="4"/>
  <c r="R1560" i="4"/>
  <c r="R1561" i="4"/>
  <c r="R1562" i="4"/>
  <c r="R1563" i="4"/>
  <c r="R1564" i="4"/>
  <c r="R1565" i="4"/>
  <c r="R1566" i="4"/>
  <c r="R1567" i="4"/>
  <c r="R1568" i="4"/>
  <c r="R1569" i="4"/>
  <c r="R1570" i="4"/>
  <c r="R1571" i="4"/>
  <c r="R1572" i="4"/>
  <c r="R1573" i="4"/>
  <c r="R1574" i="4"/>
  <c r="R1575" i="4"/>
  <c r="R1576" i="4"/>
  <c r="R1577" i="4"/>
  <c r="R1578" i="4"/>
  <c r="R1579" i="4"/>
  <c r="R1580" i="4"/>
  <c r="R1581" i="4"/>
  <c r="R1582" i="4"/>
  <c r="R1583" i="4"/>
  <c r="R1584" i="4"/>
  <c r="R1585" i="4"/>
  <c r="R1586" i="4"/>
  <c r="R1587" i="4"/>
  <c r="R1588" i="4"/>
  <c r="R1589" i="4"/>
  <c r="R1590" i="4"/>
  <c r="R1591" i="4"/>
  <c r="R1592" i="4"/>
  <c r="R1593" i="4"/>
  <c r="R1594" i="4"/>
  <c r="R1595" i="4"/>
  <c r="R1596" i="4"/>
  <c r="R1597" i="4"/>
  <c r="R1598" i="4"/>
  <c r="R1599" i="4"/>
  <c r="R1600" i="4"/>
  <c r="R1601" i="4"/>
  <c r="R1602" i="4"/>
  <c r="R1603" i="4"/>
  <c r="R1604" i="4"/>
  <c r="R1605" i="4"/>
  <c r="R1606" i="4"/>
  <c r="R1607" i="4"/>
  <c r="R1608" i="4"/>
  <c r="R1609" i="4"/>
  <c r="R1610" i="4"/>
  <c r="R1611" i="4"/>
  <c r="R1612" i="4"/>
  <c r="R1613" i="4"/>
  <c r="R1614" i="4"/>
  <c r="R1615" i="4"/>
  <c r="R1616" i="4"/>
  <c r="R1617" i="4"/>
  <c r="R1618" i="4"/>
  <c r="R1619" i="4"/>
  <c r="R1620" i="4"/>
  <c r="R1621" i="4"/>
  <c r="R1622" i="4"/>
  <c r="R1623" i="4"/>
  <c r="R1624" i="4"/>
  <c r="R1625" i="4"/>
  <c r="R1626" i="4"/>
  <c r="R1627" i="4"/>
  <c r="R1628" i="4"/>
  <c r="R1629" i="4"/>
  <c r="R1630" i="4"/>
  <c r="R1631" i="4"/>
  <c r="R1632" i="4"/>
  <c r="R1633" i="4"/>
  <c r="R1634" i="4"/>
  <c r="R1635" i="4"/>
  <c r="R1636" i="4"/>
  <c r="R1637" i="4"/>
  <c r="R1638" i="4"/>
  <c r="R1639" i="4"/>
  <c r="R1640" i="4"/>
  <c r="R1641" i="4"/>
  <c r="R1642" i="4"/>
  <c r="R1643" i="4"/>
  <c r="R1644" i="4"/>
  <c r="R1645" i="4"/>
  <c r="R1646" i="4"/>
  <c r="R1647" i="4"/>
  <c r="R1648" i="4"/>
  <c r="R1649" i="4"/>
  <c r="R1650" i="4"/>
  <c r="R1651" i="4"/>
  <c r="R1652" i="4"/>
  <c r="R1653" i="4"/>
  <c r="R1654" i="4"/>
  <c r="R1655" i="4"/>
  <c r="R1656" i="4"/>
  <c r="R1657" i="4"/>
  <c r="R1658" i="4"/>
  <c r="R1659" i="4"/>
  <c r="R1660" i="4"/>
  <c r="R1661" i="4"/>
  <c r="R1662" i="4"/>
  <c r="R1663" i="4"/>
  <c r="R1664" i="4"/>
  <c r="R1665" i="4"/>
  <c r="R1666" i="4"/>
  <c r="R1667" i="4"/>
  <c r="R1668" i="4"/>
  <c r="R1669" i="4"/>
  <c r="R1670" i="4"/>
  <c r="R1671" i="4"/>
  <c r="R1672" i="4"/>
  <c r="R1673" i="4"/>
  <c r="R1674" i="4"/>
  <c r="R1675" i="4"/>
  <c r="R1676" i="4"/>
  <c r="R1677" i="4"/>
  <c r="R1678" i="4"/>
  <c r="R1679" i="4"/>
  <c r="R1680" i="4"/>
  <c r="R1681" i="4"/>
  <c r="R1682" i="4"/>
  <c r="R1683" i="4"/>
  <c r="R1684" i="4"/>
  <c r="R1685" i="4"/>
  <c r="R1686" i="4"/>
  <c r="R1687" i="4"/>
  <c r="R1688" i="4"/>
  <c r="R1689" i="4"/>
  <c r="R1690" i="4"/>
  <c r="R1691" i="4"/>
  <c r="R1692" i="4"/>
  <c r="R1693" i="4"/>
  <c r="R1694" i="4"/>
  <c r="R1695" i="4"/>
  <c r="R1696" i="4"/>
  <c r="R1697" i="4"/>
  <c r="R1698" i="4"/>
  <c r="R1699" i="4"/>
  <c r="R1700" i="4"/>
  <c r="R1701" i="4"/>
  <c r="R1702" i="4"/>
  <c r="R1703" i="4"/>
  <c r="R1704" i="4"/>
  <c r="R1705" i="4"/>
  <c r="R1706" i="4"/>
  <c r="R1707" i="4"/>
  <c r="R1708" i="4"/>
  <c r="R1709" i="4"/>
  <c r="R1710" i="4"/>
  <c r="R1711" i="4"/>
  <c r="R1712" i="4"/>
  <c r="R1713" i="4"/>
  <c r="R1714" i="4"/>
  <c r="R1715" i="4"/>
  <c r="R1716" i="4"/>
  <c r="R1717" i="4"/>
  <c r="R1718" i="4"/>
  <c r="R1719" i="4"/>
  <c r="R1720" i="4"/>
  <c r="R1721" i="4"/>
  <c r="R1722" i="4"/>
  <c r="R1723" i="4"/>
  <c r="R1724" i="4"/>
  <c r="R1725" i="4"/>
  <c r="R1726" i="4"/>
  <c r="R1727" i="4"/>
  <c r="R1728" i="4"/>
  <c r="R1729" i="4"/>
  <c r="R1730" i="4"/>
  <c r="R1731" i="4"/>
  <c r="R1732" i="4"/>
  <c r="R1733" i="4"/>
  <c r="R1734" i="4"/>
  <c r="R1735" i="4"/>
  <c r="R1736" i="4"/>
  <c r="R1737" i="4"/>
  <c r="R1738" i="4"/>
  <c r="R1739" i="4"/>
  <c r="R1740" i="4"/>
  <c r="R1741" i="4"/>
  <c r="R1742" i="4"/>
  <c r="R1743" i="4"/>
  <c r="R1744" i="4"/>
  <c r="R1745" i="4"/>
  <c r="R1746" i="4"/>
  <c r="R1747" i="4"/>
  <c r="R1748" i="4"/>
  <c r="R1749" i="4"/>
  <c r="R1750" i="4"/>
  <c r="R1751" i="4"/>
  <c r="R1752" i="4"/>
  <c r="R1753" i="4"/>
  <c r="R1754" i="4"/>
  <c r="R1755" i="4"/>
  <c r="R1756" i="4"/>
  <c r="R1757" i="4"/>
  <c r="R1758" i="4"/>
  <c r="R1759" i="4"/>
  <c r="R1760" i="4"/>
  <c r="R1761" i="4"/>
  <c r="R1762" i="4"/>
  <c r="R1763" i="4"/>
  <c r="R1764" i="4"/>
  <c r="E259" i="2" s="1"/>
  <c r="R1765" i="4"/>
  <c r="E260" i="2" s="1"/>
  <c r="R1766" i="4"/>
  <c r="R1767" i="4"/>
  <c r="R1768" i="4"/>
  <c r="R1769" i="4"/>
  <c r="R1770" i="4"/>
  <c r="R1771" i="4"/>
  <c r="R1772" i="4"/>
  <c r="R1773" i="4"/>
  <c r="E281" i="2" s="1"/>
  <c r="F281" i="2" s="1"/>
  <c r="R1774" i="4"/>
  <c r="R1775" i="4"/>
  <c r="R1776" i="4"/>
  <c r="R1777" i="4"/>
  <c r="R1778" i="4"/>
  <c r="R1779" i="4"/>
  <c r="E313" i="2" s="1"/>
  <c r="F313" i="2" s="1"/>
  <c r="R1780" i="4"/>
  <c r="R1781" i="4"/>
  <c r="R1782" i="4"/>
  <c r="R1783" i="4"/>
  <c r="R1784" i="4"/>
  <c r="R1785" i="4"/>
  <c r="R1786" i="4"/>
  <c r="R1787" i="4"/>
  <c r="R1788" i="4"/>
  <c r="R1789" i="4"/>
  <c r="R1790" i="4"/>
  <c r="R1791" i="4"/>
  <c r="R1792" i="4"/>
  <c r="R1793" i="4"/>
  <c r="R1794" i="4"/>
  <c r="R1795" i="4"/>
  <c r="R1796" i="4"/>
  <c r="R1797" i="4"/>
  <c r="R1798" i="4"/>
  <c r="R1799" i="4"/>
  <c r="R1800" i="4"/>
  <c r="R1801" i="4"/>
  <c r="R1802" i="4"/>
  <c r="R1803" i="4"/>
  <c r="R1804" i="4"/>
  <c r="R1805" i="4"/>
  <c r="R1806" i="4"/>
  <c r="R1807" i="4"/>
  <c r="R1808" i="4"/>
  <c r="R1809" i="4"/>
  <c r="R1810" i="4"/>
  <c r="R1811" i="4"/>
  <c r="R1812" i="4"/>
  <c r="R1813" i="4"/>
  <c r="R1814" i="4"/>
  <c r="R1815" i="4"/>
  <c r="R1816" i="4"/>
  <c r="R1817" i="4"/>
  <c r="R1818" i="4"/>
  <c r="R1819" i="4"/>
  <c r="R1820" i="4"/>
  <c r="R1821" i="4"/>
  <c r="R1822" i="4"/>
  <c r="R1823" i="4"/>
  <c r="R1824" i="4"/>
  <c r="R1825" i="4"/>
  <c r="R1826" i="4"/>
  <c r="R1827" i="4"/>
  <c r="R1828" i="4"/>
  <c r="R1829" i="4"/>
  <c r="R1830" i="4"/>
  <c r="R1831" i="4"/>
  <c r="R1832" i="4"/>
  <c r="R1833" i="4"/>
  <c r="R1834" i="4"/>
  <c r="R1835" i="4"/>
  <c r="R1836" i="4"/>
  <c r="R1837" i="4"/>
  <c r="R1838" i="4"/>
  <c r="R1839" i="4"/>
  <c r="R1840" i="4"/>
  <c r="R1841" i="4"/>
  <c r="R1842" i="4"/>
  <c r="R1843" i="4"/>
  <c r="R1844" i="4"/>
  <c r="R1845" i="4"/>
  <c r="R1846" i="4"/>
  <c r="R1847" i="4"/>
  <c r="R1848" i="4"/>
  <c r="R1849" i="4"/>
  <c r="R1850" i="4"/>
  <c r="R1851" i="4"/>
  <c r="R1852" i="4"/>
  <c r="R1853" i="4"/>
  <c r="R1854" i="4"/>
  <c r="R1855" i="4"/>
  <c r="R1856" i="4"/>
  <c r="R1857" i="4"/>
  <c r="R1858" i="4"/>
  <c r="R1859" i="4"/>
  <c r="R1860" i="4"/>
  <c r="R1861" i="4"/>
  <c r="R1862" i="4"/>
  <c r="R1863" i="4"/>
  <c r="R1864" i="4"/>
  <c r="R1865" i="4"/>
  <c r="R1866" i="4"/>
  <c r="R1867" i="4"/>
  <c r="R1868" i="4"/>
  <c r="R1869" i="4"/>
  <c r="R1870" i="4"/>
  <c r="R1871" i="4"/>
  <c r="R1872" i="4"/>
  <c r="R1873" i="4"/>
  <c r="R1874" i="4"/>
  <c r="R1875" i="4"/>
  <c r="R1876" i="4"/>
  <c r="R1877" i="4"/>
  <c r="R1878" i="4"/>
  <c r="R1879" i="4"/>
  <c r="R1880" i="4"/>
  <c r="R1881" i="4"/>
  <c r="R1882" i="4"/>
  <c r="R1883" i="4"/>
  <c r="R1884" i="4"/>
  <c r="E182" i="2" s="1"/>
  <c r="R1885" i="4"/>
  <c r="R1886" i="4"/>
  <c r="R1887" i="4"/>
  <c r="R1888" i="4"/>
  <c r="R1889" i="4"/>
  <c r="R1890" i="4"/>
  <c r="R1891" i="4"/>
  <c r="R1892" i="4"/>
  <c r="R1893" i="4"/>
  <c r="R1894" i="4"/>
  <c r="R1895" i="4"/>
  <c r="R1896" i="4"/>
  <c r="R1897" i="4"/>
  <c r="R1898" i="4"/>
  <c r="R1899" i="4"/>
  <c r="R1900" i="4"/>
  <c r="R1901" i="4"/>
  <c r="R1902" i="4"/>
  <c r="R1903" i="4"/>
  <c r="R1904" i="4"/>
  <c r="R1905" i="4"/>
  <c r="R1906" i="4"/>
  <c r="R1907" i="4"/>
  <c r="R1908" i="4"/>
  <c r="R1909" i="4"/>
  <c r="R1910" i="4"/>
  <c r="R1911" i="4"/>
  <c r="R1912" i="4"/>
  <c r="R1913" i="4"/>
  <c r="R1914" i="4"/>
  <c r="R1915" i="4"/>
  <c r="R1916" i="4"/>
  <c r="R1917" i="4"/>
  <c r="R1918" i="4"/>
  <c r="R1919" i="4"/>
  <c r="R1920" i="4"/>
  <c r="R1921" i="4"/>
  <c r="R1922" i="4"/>
  <c r="R1923" i="4"/>
  <c r="R1924" i="4"/>
  <c r="R1925" i="4"/>
  <c r="R1926" i="4"/>
  <c r="R1927" i="4"/>
  <c r="R1928" i="4"/>
  <c r="R1929" i="4"/>
  <c r="R1930" i="4"/>
  <c r="R1931" i="4"/>
  <c r="R1932" i="4"/>
  <c r="R1933" i="4"/>
  <c r="R1934" i="4"/>
  <c r="R1935" i="4"/>
  <c r="R1936" i="4"/>
  <c r="R1937" i="4"/>
  <c r="R1938" i="4"/>
  <c r="R1939" i="4"/>
  <c r="R1940" i="4"/>
  <c r="R1941" i="4"/>
  <c r="R1942" i="4"/>
  <c r="R1943" i="4"/>
  <c r="R1944" i="4"/>
  <c r="R1945" i="4"/>
  <c r="R1946" i="4"/>
  <c r="R1947" i="4"/>
  <c r="R1948" i="4"/>
  <c r="R1949" i="4"/>
  <c r="R1950" i="4"/>
  <c r="R1951" i="4"/>
  <c r="R1952" i="4"/>
  <c r="R1953" i="4"/>
  <c r="R1954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H18" i="2" s="1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H31" i="2" s="1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H89" i="2" s="1"/>
  <c r="Q100" i="4"/>
  <c r="Q101" i="4"/>
  <c r="Q102" i="4"/>
  <c r="Q103" i="4"/>
  <c r="Q104" i="4"/>
  <c r="Q105" i="4"/>
  <c r="Q106" i="4"/>
  <c r="Q107" i="4"/>
  <c r="H97" i="2" s="1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U381" i="4" s="1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U534" i="4" s="1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83" i="4"/>
  <c r="Q584" i="4"/>
  <c r="Q585" i="4"/>
  <c r="Q586" i="4"/>
  <c r="Q587" i="4"/>
  <c r="Q588" i="4"/>
  <c r="Q589" i="4"/>
  <c r="Q590" i="4"/>
  <c r="Q591" i="4"/>
  <c r="Q592" i="4"/>
  <c r="Q593" i="4"/>
  <c r="Q594" i="4"/>
  <c r="Q595" i="4"/>
  <c r="Q596" i="4"/>
  <c r="Q597" i="4"/>
  <c r="Q598" i="4"/>
  <c r="Q599" i="4"/>
  <c r="Q600" i="4"/>
  <c r="Q601" i="4"/>
  <c r="Q602" i="4"/>
  <c r="Q603" i="4"/>
  <c r="Q604" i="4"/>
  <c r="Q605" i="4"/>
  <c r="T605" i="4" s="1"/>
  <c r="Q606" i="4"/>
  <c r="T606" i="4" s="1"/>
  <c r="Q607" i="4"/>
  <c r="Q608" i="4"/>
  <c r="Q609" i="4"/>
  <c r="Q610" i="4"/>
  <c r="Q611" i="4"/>
  <c r="Q612" i="4"/>
  <c r="Q613" i="4"/>
  <c r="Q614" i="4"/>
  <c r="Q615" i="4"/>
  <c r="Q616" i="4"/>
  <c r="Q617" i="4"/>
  <c r="Q618" i="4"/>
  <c r="Q619" i="4"/>
  <c r="Q620" i="4"/>
  <c r="Q621" i="4"/>
  <c r="Q622" i="4"/>
  <c r="Q623" i="4"/>
  <c r="Q624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740" i="4"/>
  <c r="Q741" i="4"/>
  <c r="Q742" i="4"/>
  <c r="Q743" i="4"/>
  <c r="Q744" i="4"/>
  <c r="Q745" i="4"/>
  <c r="Q746" i="4"/>
  <c r="Q747" i="4"/>
  <c r="Q748" i="4"/>
  <c r="Q749" i="4"/>
  <c r="Q750" i="4"/>
  <c r="Q751" i="4"/>
  <c r="Q752" i="4"/>
  <c r="Q753" i="4"/>
  <c r="Q754" i="4"/>
  <c r="Q755" i="4"/>
  <c r="Q756" i="4"/>
  <c r="Q757" i="4"/>
  <c r="Q758" i="4"/>
  <c r="Q759" i="4"/>
  <c r="Q760" i="4"/>
  <c r="Q761" i="4"/>
  <c r="Q762" i="4"/>
  <c r="Q763" i="4"/>
  <c r="Q764" i="4"/>
  <c r="Q765" i="4"/>
  <c r="Q766" i="4"/>
  <c r="Q767" i="4"/>
  <c r="Q768" i="4"/>
  <c r="Q769" i="4"/>
  <c r="Q770" i="4"/>
  <c r="Q771" i="4"/>
  <c r="Q772" i="4"/>
  <c r="Q773" i="4"/>
  <c r="V773" i="4" s="1"/>
  <c r="Q774" i="4"/>
  <c r="U774" i="4" s="1"/>
  <c r="Q775" i="4"/>
  <c r="Q776" i="4"/>
  <c r="Q777" i="4"/>
  <c r="Q778" i="4"/>
  <c r="Q779" i="4"/>
  <c r="Q780" i="4"/>
  <c r="Q781" i="4"/>
  <c r="Q782" i="4"/>
  <c r="Q783" i="4"/>
  <c r="Q784" i="4"/>
  <c r="Q785" i="4"/>
  <c r="Q786" i="4"/>
  <c r="Q787" i="4"/>
  <c r="Q788" i="4"/>
  <c r="Q789" i="4"/>
  <c r="Q790" i="4"/>
  <c r="Q791" i="4"/>
  <c r="Q792" i="4"/>
  <c r="Q793" i="4"/>
  <c r="Q794" i="4"/>
  <c r="Q795" i="4"/>
  <c r="Q796" i="4"/>
  <c r="Q797" i="4"/>
  <c r="Q798" i="4"/>
  <c r="Q799" i="4"/>
  <c r="Q800" i="4"/>
  <c r="Q801" i="4"/>
  <c r="Q802" i="4"/>
  <c r="Q803" i="4"/>
  <c r="Q804" i="4"/>
  <c r="Q805" i="4"/>
  <c r="Q806" i="4"/>
  <c r="Q807" i="4"/>
  <c r="Q808" i="4"/>
  <c r="Q809" i="4"/>
  <c r="Q810" i="4"/>
  <c r="Q811" i="4"/>
  <c r="Q812" i="4"/>
  <c r="Q813" i="4"/>
  <c r="Q814" i="4"/>
  <c r="Q815" i="4"/>
  <c r="Q816" i="4"/>
  <c r="Q817" i="4"/>
  <c r="Q818" i="4"/>
  <c r="Q819" i="4"/>
  <c r="Q820" i="4"/>
  <c r="Q821" i="4"/>
  <c r="Q822" i="4"/>
  <c r="Q823" i="4"/>
  <c r="Q824" i="4"/>
  <c r="Q825" i="4"/>
  <c r="Q826" i="4"/>
  <c r="Q827" i="4"/>
  <c r="Q828" i="4"/>
  <c r="Q829" i="4"/>
  <c r="Q830" i="4"/>
  <c r="Q831" i="4"/>
  <c r="Q832" i="4"/>
  <c r="Q833" i="4"/>
  <c r="Q834" i="4"/>
  <c r="Q835" i="4"/>
  <c r="Q836" i="4"/>
  <c r="Q837" i="4"/>
  <c r="Q838" i="4"/>
  <c r="Q839" i="4"/>
  <c r="Q840" i="4"/>
  <c r="Q841" i="4"/>
  <c r="Q842" i="4"/>
  <c r="Q843" i="4"/>
  <c r="Q844" i="4"/>
  <c r="Q845" i="4"/>
  <c r="Q846" i="4"/>
  <c r="Q847" i="4"/>
  <c r="Q848" i="4"/>
  <c r="Q849" i="4"/>
  <c r="Q850" i="4"/>
  <c r="Q851" i="4"/>
  <c r="H113" i="2" s="1"/>
  <c r="Q852" i="4"/>
  <c r="Q853" i="4"/>
  <c r="Q854" i="4"/>
  <c r="Q855" i="4"/>
  <c r="Q856" i="4"/>
  <c r="Q857" i="4"/>
  <c r="Q858" i="4"/>
  <c r="Q859" i="4"/>
  <c r="Q860" i="4"/>
  <c r="Q861" i="4"/>
  <c r="Q862" i="4"/>
  <c r="Q863" i="4"/>
  <c r="Q864" i="4"/>
  <c r="Q865" i="4"/>
  <c r="Q866" i="4"/>
  <c r="Q867" i="4"/>
  <c r="Q868" i="4"/>
  <c r="Q869" i="4"/>
  <c r="Q870" i="4"/>
  <c r="Q871" i="4"/>
  <c r="Q872" i="4"/>
  <c r="Q873" i="4"/>
  <c r="Q874" i="4"/>
  <c r="Q875" i="4"/>
  <c r="Q876" i="4"/>
  <c r="Q877" i="4"/>
  <c r="Q878" i="4"/>
  <c r="Q879" i="4"/>
  <c r="Q880" i="4"/>
  <c r="Q881" i="4"/>
  <c r="W881" i="4" s="1"/>
  <c r="Q882" i="4"/>
  <c r="Q883" i="4"/>
  <c r="Q884" i="4"/>
  <c r="Q885" i="4"/>
  <c r="Q886" i="4"/>
  <c r="Q887" i="4"/>
  <c r="Q888" i="4"/>
  <c r="Q889" i="4"/>
  <c r="Q890" i="4"/>
  <c r="U890" i="4" s="1"/>
  <c r="Q891" i="4"/>
  <c r="Q892" i="4"/>
  <c r="Q893" i="4"/>
  <c r="Q894" i="4"/>
  <c r="Q895" i="4"/>
  <c r="Q896" i="4"/>
  <c r="Q897" i="4"/>
  <c r="Q898" i="4"/>
  <c r="Q899" i="4"/>
  <c r="Q900" i="4"/>
  <c r="Q901" i="4"/>
  <c r="Q902" i="4"/>
  <c r="Q903" i="4"/>
  <c r="Q904" i="4"/>
  <c r="Q905" i="4"/>
  <c r="Q906" i="4"/>
  <c r="Q907" i="4"/>
  <c r="H248" i="2" s="1"/>
  <c r="Q908" i="4"/>
  <c r="Q909" i="4"/>
  <c r="Q910" i="4"/>
  <c r="Q911" i="4"/>
  <c r="Q912" i="4"/>
  <c r="Q913" i="4"/>
  <c r="Q914" i="4"/>
  <c r="Q915" i="4"/>
  <c r="Q916" i="4"/>
  <c r="Q917" i="4"/>
  <c r="Q918" i="4"/>
  <c r="Q919" i="4"/>
  <c r="Q920" i="4"/>
  <c r="Q921" i="4"/>
  <c r="Q922" i="4"/>
  <c r="Q923" i="4"/>
  <c r="Q924" i="4"/>
  <c r="Q925" i="4"/>
  <c r="Q926" i="4"/>
  <c r="Q927" i="4"/>
  <c r="Q928" i="4"/>
  <c r="Q929" i="4"/>
  <c r="Q930" i="4"/>
  <c r="Q931" i="4"/>
  <c r="Q932" i="4"/>
  <c r="Q933" i="4"/>
  <c r="Q934" i="4"/>
  <c r="Q935" i="4"/>
  <c r="Q936" i="4"/>
  <c r="Q937" i="4"/>
  <c r="Q938" i="4"/>
  <c r="Q939" i="4"/>
  <c r="Q940" i="4"/>
  <c r="Q941" i="4"/>
  <c r="Q942" i="4"/>
  <c r="Q943" i="4"/>
  <c r="Q944" i="4"/>
  <c r="Q945" i="4"/>
  <c r="Q946" i="4"/>
  <c r="Q947" i="4"/>
  <c r="Q948" i="4"/>
  <c r="Q949" i="4"/>
  <c r="Q950" i="4"/>
  <c r="Q951" i="4"/>
  <c r="Q952" i="4"/>
  <c r="Q953" i="4"/>
  <c r="Q954" i="4"/>
  <c r="Q955" i="4"/>
  <c r="Q956" i="4"/>
  <c r="Q957" i="4"/>
  <c r="Q958" i="4"/>
  <c r="Q959" i="4"/>
  <c r="Q960" i="4"/>
  <c r="Q961" i="4"/>
  <c r="Q962" i="4"/>
  <c r="Q963" i="4"/>
  <c r="Q964" i="4"/>
  <c r="Q965" i="4"/>
  <c r="Q966" i="4"/>
  <c r="Q967" i="4"/>
  <c r="Q968" i="4"/>
  <c r="Q969" i="4"/>
  <c r="Q970" i="4"/>
  <c r="Q971" i="4"/>
  <c r="Q972" i="4"/>
  <c r="Q973" i="4"/>
  <c r="Q974" i="4"/>
  <c r="Q975" i="4"/>
  <c r="Q976" i="4"/>
  <c r="Q977" i="4"/>
  <c r="Q978" i="4"/>
  <c r="Q979" i="4"/>
  <c r="H120" i="2" s="1"/>
  <c r="Q980" i="4"/>
  <c r="Q981" i="4"/>
  <c r="Q982" i="4"/>
  <c r="Q983" i="4"/>
  <c r="Q984" i="4"/>
  <c r="Q985" i="4"/>
  <c r="Q986" i="4"/>
  <c r="Q987" i="4"/>
  <c r="Q988" i="4"/>
  <c r="Q989" i="4"/>
  <c r="T989" i="4" s="1"/>
  <c r="Q990" i="4"/>
  <c r="Q991" i="4"/>
  <c r="Q992" i="4"/>
  <c r="Q993" i="4"/>
  <c r="Q994" i="4"/>
  <c r="Q995" i="4"/>
  <c r="Q996" i="4"/>
  <c r="Q997" i="4"/>
  <c r="Q998" i="4"/>
  <c r="Q999" i="4"/>
  <c r="Q1000" i="4"/>
  <c r="Q1001" i="4"/>
  <c r="Q1002" i="4"/>
  <c r="Q1003" i="4"/>
  <c r="Q1004" i="4"/>
  <c r="Q1005" i="4"/>
  <c r="Q1006" i="4"/>
  <c r="Q1007" i="4"/>
  <c r="Q1008" i="4"/>
  <c r="Q1009" i="4"/>
  <c r="Q1010" i="4"/>
  <c r="Q1011" i="4"/>
  <c r="Q1012" i="4"/>
  <c r="Q1013" i="4"/>
  <c r="Q1014" i="4"/>
  <c r="Q1015" i="4"/>
  <c r="Q1016" i="4"/>
  <c r="Q1017" i="4"/>
  <c r="Q1018" i="4"/>
  <c r="Q1019" i="4"/>
  <c r="Q1020" i="4"/>
  <c r="Q1021" i="4"/>
  <c r="Q1022" i="4"/>
  <c r="Q1023" i="4"/>
  <c r="Q1024" i="4"/>
  <c r="Q1025" i="4"/>
  <c r="Q1026" i="4"/>
  <c r="Q1027" i="4"/>
  <c r="Q1028" i="4"/>
  <c r="Q1029" i="4"/>
  <c r="Q1030" i="4"/>
  <c r="Q1031" i="4"/>
  <c r="Q1032" i="4"/>
  <c r="Q1033" i="4"/>
  <c r="Q1034" i="4"/>
  <c r="Q1035" i="4"/>
  <c r="Q1036" i="4"/>
  <c r="Q1037" i="4"/>
  <c r="Q1038" i="4"/>
  <c r="Q1039" i="4"/>
  <c r="Q1040" i="4"/>
  <c r="Q1041" i="4"/>
  <c r="Q1042" i="4"/>
  <c r="Q1043" i="4"/>
  <c r="Q1044" i="4"/>
  <c r="Q1045" i="4"/>
  <c r="Q1046" i="4"/>
  <c r="Q1047" i="4"/>
  <c r="Q1048" i="4"/>
  <c r="Q1049" i="4"/>
  <c r="Q1050" i="4"/>
  <c r="Q1051" i="4"/>
  <c r="Q1052" i="4"/>
  <c r="Q1053" i="4"/>
  <c r="Q1054" i="4"/>
  <c r="Q1055" i="4"/>
  <c r="Q1056" i="4"/>
  <c r="Q1057" i="4"/>
  <c r="Q1058" i="4"/>
  <c r="Q1059" i="4"/>
  <c r="Q1060" i="4"/>
  <c r="Q1061" i="4"/>
  <c r="Q1062" i="4"/>
  <c r="Q1063" i="4"/>
  <c r="Q1064" i="4"/>
  <c r="Q1065" i="4"/>
  <c r="Q1066" i="4"/>
  <c r="Q1067" i="4"/>
  <c r="Q1068" i="4"/>
  <c r="Q1069" i="4"/>
  <c r="Q1070" i="4"/>
  <c r="Q1071" i="4"/>
  <c r="Q1072" i="4"/>
  <c r="Q1073" i="4"/>
  <c r="Q1074" i="4"/>
  <c r="Q1075" i="4"/>
  <c r="Q1076" i="4"/>
  <c r="Q1077" i="4"/>
  <c r="Q1078" i="4"/>
  <c r="Q1079" i="4"/>
  <c r="Q1080" i="4"/>
  <c r="Q1081" i="4"/>
  <c r="Q1082" i="4"/>
  <c r="Q1083" i="4"/>
  <c r="H264" i="2" s="1"/>
  <c r="Q1084" i="4"/>
  <c r="Q1085" i="4"/>
  <c r="Q1086" i="4"/>
  <c r="Q1087" i="4"/>
  <c r="Q1088" i="4"/>
  <c r="Q1089" i="4"/>
  <c r="Q1090" i="4"/>
  <c r="Q1091" i="4"/>
  <c r="Q1092" i="4"/>
  <c r="Q1093" i="4"/>
  <c r="Q1094" i="4"/>
  <c r="Q1095" i="4"/>
  <c r="Q1096" i="4"/>
  <c r="Q1097" i="4"/>
  <c r="Q1098" i="4"/>
  <c r="Q1099" i="4"/>
  <c r="Q1100" i="4"/>
  <c r="Q1101" i="4"/>
  <c r="Q1102" i="4"/>
  <c r="Q1103" i="4"/>
  <c r="Q1104" i="4"/>
  <c r="Q1105" i="4"/>
  <c r="Q1106" i="4"/>
  <c r="Q1107" i="4"/>
  <c r="Q1108" i="4"/>
  <c r="Q1109" i="4"/>
  <c r="Q1110" i="4"/>
  <c r="Q1111" i="4"/>
  <c r="Q1112" i="4"/>
  <c r="Q1113" i="4"/>
  <c r="Q1114" i="4"/>
  <c r="Q1115" i="4"/>
  <c r="Q1116" i="4"/>
  <c r="Q1117" i="4"/>
  <c r="Q1118" i="4"/>
  <c r="Q1119" i="4"/>
  <c r="Q1120" i="4"/>
  <c r="Q1121" i="4"/>
  <c r="Q1122" i="4"/>
  <c r="Q1123" i="4"/>
  <c r="Q1124" i="4"/>
  <c r="Q1125" i="4"/>
  <c r="Q1126" i="4"/>
  <c r="Q1127" i="4"/>
  <c r="Q1128" i="4"/>
  <c r="Q1129" i="4"/>
  <c r="Q1130" i="4"/>
  <c r="Q1131" i="4"/>
  <c r="Q1132" i="4"/>
  <c r="Q1133" i="4"/>
  <c r="Q1134" i="4"/>
  <c r="Q1135" i="4"/>
  <c r="Q1136" i="4"/>
  <c r="Q1137" i="4"/>
  <c r="Q1138" i="4"/>
  <c r="Q1139" i="4"/>
  <c r="Q1140" i="4"/>
  <c r="Q1141" i="4"/>
  <c r="Q1142" i="4"/>
  <c r="Q1143" i="4"/>
  <c r="Q1144" i="4"/>
  <c r="Q1145" i="4"/>
  <c r="Q1146" i="4"/>
  <c r="Q1147" i="4"/>
  <c r="Q1148" i="4"/>
  <c r="Q1149" i="4"/>
  <c r="Q1150" i="4"/>
  <c r="Q1151" i="4"/>
  <c r="Q1152" i="4"/>
  <c r="Q1153" i="4"/>
  <c r="Q1154" i="4"/>
  <c r="Q1155" i="4"/>
  <c r="Q1156" i="4"/>
  <c r="Q1157" i="4"/>
  <c r="Q1158" i="4"/>
  <c r="Q1159" i="4"/>
  <c r="Q1160" i="4"/>
  <c r="Q1161" i="4"/>
  <c r="Q1162" i="4"/>
  <c r="Q1163" i="4"/>
  <c r="Q1164" i="4"/>
  <c r="Q1165" i="4"/>
  <c r="Q1166" i="4"/>
  <c r="Q1167" i="4"/>
  <c r="Q1168" i="4"/>
  <c r="Q1169" i="4"/>
  <c r="Q1170" i="4"/>
  <c r="Q1171" i="4"/>
  <c r="Q1172" i="4"/>
  <c r="W1172" i="4" s="1"/>
  <c r="Q1173" i="4"/>
  <c r="Q1174" i="4"/>
  <c r="Q1175" i="4"/>
  <c r="Q1176" i="4"/>
  <c r="Q1177" i="4"/>
  <c r="Q1178" i="4"/>
  <c r="Q1179" i="4"/>
  <c r="Q1180" i="4"/>
  <c r="Q1181" i="4"/>
  <c r="Q1182" i="4"/>
  <c r="Q1183" i="4"/>
  <c r="Q1184" i="4"/>
  <c r="Q1185" i="4"/>
  <c r="Q1186" i="4"/>
  <c r="Q1187" i="4"/>
  <c r="Q1188" i="4"/>
  <c r="Q1189" i="4"/>
  <c r="Q1190" i="4"/>
  <c r="Q1191" i="4"/>
  <c r="Q1192" i="4"/>
  <c r="Q1193" i="4"/>
  <c r="Q1194" i="4"/>
  <c r="Q1195" i="4"/>
  <c r="Q1196" i="4"/>
  <c r="Q1197" i="4"/>
  <c r="Q1198" i="4"/>
  <c r="Q1199" i="4"/>
  <c r="Q1200" i="4"/>
  <c r="Q1201" i="4"/>
  <c r="Q1202" i="4"/>
  <c r="Q1203" i="4"/>
  <c r="Q1204" i="4"/>
  <c r="Q1205" i="4"/>
  <c r="Q1206" i="4"/>
  <c r="Q1207" i="4"/>
  <c r="Q1208" i="4"/>
  <c r="Q1209" i="4"/>
  <c r="Q1210" i="4"/>
  <c r="Q1211" i="4"/>
  <c r="Q1212" i="4"/>
  <c r="Q1213" i="4"/>
  <c r="Q1214" i="4"/>
  <c r="Q1215" i="4"/>
  <c r="Q1216" i="4"/>
  <c r="Q1217" i="4"/>
  <c r="Q1218" i="4"/>
  <c r="Q1219" i="4"/>
  <c r="Q1220" i="4"/>
  <c r="Q1221" i="4"/>
  <c r="Q1222" i="4"/>
  <c r="Q1223" i="4"/>
  <c r="Q1224" i="4"/>
  <c r="Q1225" i="4"/>
  <c r="Q1226" i="4"/>
  <c r="Q1227" i="4"/>
  <c r="Q1228" i="4"/>
  <c r="Q1229" i="4"/>
  <c r="Q1230" i="4"/>
  <c r="Q1231" i="4"/>
  <c r="Q1232" i="4"/>
  <c r="Q1233" i="4"/>
  <c r="Q1234" i="4"/>
  <c r="Q1235" i="4"/>
  <c r="Q1236" i="4"/>
  <c r="Q1237" i="4"/>
  <c r="Q1238" i="4"/>
  <c r="Q1239" i="4"/>
  <c r="Q1240" i="4"/>
  <c r="Q1241" i="4"/>
  <c r="Q1242" i="4"/>
  <c r="Q1243" i="4"/>
  <c r="H202" i="2" s="1"/>
  <c r="Q1244" i="4"/>
  <c r="Q1245" i="4"/>
  <c r="Q1246" i="4"/>
  <c r="Q1247" i="4"/>
  <c r="Q1248" i="4"/>
  <c r="Q1249" i="4"/>
  <c r="Q1250" i="4"/>
  <c r="Q1251" i="4"/>
  <c r="Q1252" i="4"/>
  <c r="Q1253" i="4"/>
  <c r="Q1254" i="4"/>
  <c r="Q1255" i="4"/>
  <c r="Q1256" i="4"/>
  <c r="Q1257" i="4"/>
  <c r="Q1258" i="4"/>
  <c r="Q1259" i="4"/>
  <c r="Q1260" i="4"/>
  <c r="Q1261" i="4"/>
  <c r="Q1262" i="4"/>
  <c r="Q1263" i="4"/>
  <c r="Q1264" i="4"/>
  <c r="Q1265" i="4"/>
  <c r="Q1266" i="4"/>
  <c r="Q1267" i="4"/>
  <c r="H272" i="2" s="1"/>
  <c r="Q1268" i="4"/>
  <c r="Q1269" i="4"/>
  <c r="Q1270" i="4"/>
  <c r="Q1271" i="4"/>
  <c r="Q1272" i="4"/>
  <c r="Q1273" i="4"/>
  <c r="Q1274" i="4"/>
  <c r="Q1275" i="4"/>
  <c r="Q1276" i="4"/>
  <c r="Q1277" i="4"/>
  <c r="Q1278" i="4"/>
  <c r="Q1279" i="4"/>
  <c r="Q1280" i="4"/>
  <c r="Q1281" i="4"/>
  <c r="Q1282" i="4"/>
  <c r="Q1283" i="4"/>
  <c r="Q1284" i="4"/>
  <c r="Q1285" i="4"/>
  <c r="Q1286" i="4"/>
  <c r="Q1287" i="4"/>
  <c r="Q1288" i="4"/>
  <c r="Q1289" i="4"/>
  <c r="Q1290" i="4"/>
  <c r="Q1291" i="4"/>
  <c r="Q1292" i="4"/>
  <c r="Q1293" i="4"/>
  <c r="Q1294" i="4"/>
  <c r="Q1295" i="4"/>
  <c r="Q1296" i="4"/>
  <c r="Q1297" i="4"/>
  <c r="Q1298" i="4"/>
  <c r="Q1299" i="4"/>
  <c r="Q1300" i="4"/>
  <c r="Q1301" i="4"/>
  <c r="Q1302" i="4"/>
  <c r="Q1303" i="4"/>
  <c r="Q1304" i="4"/>
  <c r="Q1305" i="4"/>
  <c r="Q1306" i="4"/>
  <c r="Q1307" i="4"/>
  <c r="Q1308" i="4"/>
  <c r="Q1309" i="4"/>
  <c r="Q1310" i="4"/>
  <c r="Q1311" i="4"/>
  <c r="Q1312" i="4"/>
  <c r="Q1313" i="4"/>
  <c r="Q1314" i="4"/>
  <c r="Q1315" i="4"/>
  <c r="Q1316" i="4"/>
  <c r="Q1317" i="4"/>
  <c r="Q1318" i="4"/>
  <c r="Q1319" i="4"/>
  <c r="Q1320" i="4"/>
  <c r="Q1321" i="4"/>
  <c r="Q1322" i="4"/>
  <c r="Q1323" i="4"/>
  <c r="Q1324" i="4"/>
  <c r="Q1325" i="4"/>
  <c r="Q1326" i="4"/>
  <c r="Q1327" i="4"/>
  <c r="Q1328" i="4"/>
  <c r="Q1329" i="4"/>
  <c r="Q1330" i="4"/>
  <c r="Q1331" i="4"/>
  <c r="Q1332" i="4"/>
  <c r="Q1333" i="4"/>
  <c r="Q1334" i="4"/>
  <c r="Q1335" i="4"/>
  <c r="Q1336" i="4"/>
  <c r="Q1337" i="4"/>
  <c r="Q1338" i="4"/>
  <c r="Q1339" i="4"/>
  <c r="Q1340" i="4"/>
  <c r="Q1341" i="4"/>
  <c r="Q1342" i="4"/>
  <c r="Q1343" i="4"/>
  <c r="Q1344" i="4"/>
  <c r="Q1345" i="4"/>
  <c r="Q1346" i="4"/>
  <c r="Q1347" i="4"/>
  <c r="Q1348" i="4"/>
  <c r="Q1349" i="4"/>
  <c r="Q1350" i="4"/>
  <c r="Q1351" i="4"/>
  <c r="Q1352" i="4"/>
  <c r="Q1353" i="4"/>
  <c r="Q1354" i="4"/>
  <c r="Q1355" i="4"/>
  <c r="Q1356" i="4"/>
  <c r="Q1357" i="4"/>
  <c r="Q1358" i="4"/>
  <c r="Q1359" i="4"/>
  <c r="Q1360" i="4"/>
  <c r="Q1361" i="4"/>
  <c r="Q1362" i="4"/>
  <c r="Q1363" i="4"/>
  <c r="Q1364" i="4"/>
  <c r="Q1365" i="4"/>
  <c r="Q1366" i="4"/>
  <c r="Q1367" i="4"/>
  <c r="Q1368" i="4"/>
  <c r="Q1369" i="4"/>
  <c r="Q1370" i="4"/>
  <c r="Q1371" i="4"/>
  <c r="Q1372" i="4"/>
  <c r="Q1373" i="4"/>
  <c r="Q1374" i="4"/>
  <c r="Q1375" i="4"/>
  <c r="Q1376" i="4"/>
  <c r="Q1377" i="4"/>
  <c r="Q1378" i="4"/>
  <c r="Q1379" i="4"/>
  <c r="Q1380" i="4"/>
  <c r="Q1381" i="4"/>
  <c r="Q1382" i="4"/>
  <c r="Q1383" i="4"/>
  <c r="Q1384" i="4"/>
  <c r="Q1385" i="4"/>
  <c r="Q1386" i="4"/>
  <c r="Q1387" i="4"/>
  <c r="Q1388" i="4"/>
  <c r="Q1389" i="4"/>
  <c r="Q1390" i="4"/>
  <c r="Q1391" i="4"/>
  <c r="Q1392" i="4"/>
  <c r="Q1393" i="4"/>
  <c r="Q1394" i="4"/>
  <c r="Q1395" i="4"/>
  <c r="Q1396" i="4"/>
  <c r="Q1397" i="4"/>
  <c r="Q1398" i="4"/>
  <c r="Q1399" i="4"/>
  <c r="Q1400" i="4"/>
  <c r="Q1401" i="4"/>
  <c r="Q1402" i="4"/>
  <c r="Q1403" i="4"/>
  <c r="Q1404" i="4"/>
  <c r="Q1405" i="4"/>
  <c r="Q1406" i="4"/>
  <c r="Q1407" i="4"/>
  <c r="Q1408" i="4"/>
  <c r="Q1409" i="4"/>
  <c r="Q1410" i="4"/>
  <c r="Q1411" i="4"/>
  <c r="Q1412" i="4"/>
  <c r="Q1413" i="4"/>
  <c r="Q1414" i="4"/>
  <c r="Q1415" i="4"/>
  <c r="Q1416" i="4"/>
  <c r="Q1417" i="4"/>
  <c r="Q1418" i="4"/>
  <c r="Q1419" i="4"/>
  <c r="Q1420" i="4"/>
  <c r="Q1421" i="4"/>
  <c r="Q1422" i="4"/>
  <c r="Q1423" i="4"/>
  <c r="Q1424" i="4"/>
  <c r="Q1425" i="4"/>
  <c r="Q1426" i="4"/>
  <c r="Q1427" i="4"/>
  <c r="Q1428" i="4"/>
  <c r="Q1429" i="4"/>
  <c r="Q1430" i="4"/>
  <c r="Q1431" i="4"/>
  <c r="Q1432" i="4"/>
  <c r="Q1433" i="4"/>
  <c r="Q1434" i="4"/>
  <c r="Q1435" i="4"/>
  <c r="Q1436" i="4"/>
  <c r="Q1437" i="4"/>
  <c r="Q1438" i="4"/>
  <c r="Q1439" i="4"/>
  <c r="Q1440" i="4"/>
  <c r="Q1441" i="4"/>
  <c r="Q1442" i="4"/>
  <c r="Q1443" i="4"/>
  <c r="Q1444" i="4"/>
  <c r="Q1445" i="4"/>
  <c r="Q1446" i="4"/>
  <c r="Q1447" i="4"/>
  <c r="Q1448" i="4"/>
  <c r="Q1449" i="4"/>
  <c r="Q1450" i="4"/>
  <c r="Q1451" i="4"/>
  <c r="Q1452" i="4"/>
  <c r="Q1453" i="4"/>
  <c r="Q1454" i="4"/>
  <c r="Q1455" i="4"/>
  <c r="Q1456" i="4"/>
  <c r="Q1457" i="4"/>
  <c r="Q1458" i="4"/>
  <c r="Q1459" i="4"/>
  <c r="Q1460" i="4"/>
  <c r="Q1461" i="4"/>
  <c r="Q1462" i="4"/>
  <c r="Q1463" i="4"/>
  <c r="Q1464" i="4"/>
  <c r="Q1465" i="4"/>
  <c r="Q1466" i="4"/>
  <c r="Q1467" i="4"/>
  <c r="Q1468" i="4"/>
  <c r="Q1469" i="4"/>
  <c r="Q1470" i="4"/>
  <c r="Q1471" i="4"/>
  <c r="Q1472" i="4"/>
  <c r="Q1473" i="4"/>
  <c r="Q1474" i="4"/>
  <c r="Q1475" i="4"/>
  <c r="Q1476" i="4"/>
  <c r="Q1477" i="4"/>
  <c r="Q1478" i="4"/>
  <c r="Q1479" i="4"/>
  <c r="Q1480" i="4"/>
  <c r="Q1481" i="4"/>
  <c r="Q1482" i="4"/>
  <c r="Q1483" i="4"/>
  <c r="Q1484" i="4"/>
  <c r="Q1485" i="4"/>
  <c r="Q1486" i="4"/>
  <c r="Q1487" i="4"/>
  <c r="Q1488" i="4"/>
  <c r="Q1489" i="4"/>
  <c r="Q1490" i="4"/>
  <c r="Q1491" i="4"/>
  <c r="Q1492" i="4"/>
  <c r="Q1493" i="4"/>
  <c r="Q1494" i="4"/>
  <c r="Q1495" i="4"/>
  <c r="Q1496" i="4"/>
  <c r="Q1497" i="4"/>
  <c r="Q1498" i="4"/>
  <c r="Q1499" i="4"/>
  <c r="Q1500" i="4"/>
  <c r="Q1501" i="4"/>
  <c r="Q1502" i="4"/>
  <c r="Q1503" i="4"/>
  <c r="Q1504" i="4"/>
  <c r="Q1505" i="4"/>
  <c r="Q1506" i="4"/>
  <c r="Q1507" i="4"/>
  <c r="Q1508" i="4"/>
  <c r="Q1509" i="4"/>
  <c r="Q1510" i="4"/>
  <c r="Q1511" i="4"/>
  <c r="Q1512" i="4"/>
  <c r="Q1513" i="4"/>
  <c r="Q1514" i="4"/>
  <c r="Q1515" i="4"/>
  <c r="Q1516" i="4"/>
  <c r="Q1517" i="4"/>
  <c r="Q1518" i="4"/>
  <c r="Q1519" i="4"/>
  <c r="Q1520" i="4"/>
  <c r="Q1521" i="4"/>
  <c r="Q1522" i="4"/>
  <c r="Q1523" i="4"/>
  <c r="Q1524" i="4"/>
  <c r="Q1525" i="4"/>
  <c r="Q1526" i="4"/>
  <c r="Q1527" i="4"/>
  <c r="Q1528" i="4"/>
  <c r="Q1529" i="4"/>
  <c r="Q1530" i="4"/>
  <c r="Q1531" i="4"/>
  <c r="Q1532" i="4"/>
  <c r="Q1533" i="4"/>
  <c r="W1533" i="4" s="1"/>
  <c r="Q1534" i="4"/>
  <c r="Q1535" i="4"/>
  <c r="V1535" i="4" s="1"/>
  <c r="Q1536" i="4"/>
  <c r="Q1537" i="4"/>
  <c r="Q1538" i="4"/>
  <c r="Q1539" i="4"/>
  <c r="Q1540" i="4"/>
  <c r="Q1541" i="4"/>
  <c r="Q1542" i="4"/>
  <c r="Q1543" i="4"/>
  <c r="Q1544" i="4"/>
  <c r="Q1545" i="4"/>
  <c r="Q1546" i="4"/>
  <c r="Q1547" i="4"/>
  <c r="Q1548" i="4"/>
  <c r="Q1549" i="4"/>
  <c r="Q1550" i="4"/>
  <c r="Q1551" i="4"/>
  <c r="Q1552" i="4"/>
  <c r="Q1553" i="4"/>
  <c r="Q1554" i="4"/>
  <c r="Q1555" i="4"/>
  <c r="Q1556" i="4"/>
  <c r="Q1557" i="4"/>
  <c r="Q1558" i="4"/>
  <c r="Q1559" i="4"/>
  <c r="Q1560" i="4"/>
  <c r="Q1561" i="4"/>
  <c r="Q1562" i="4"/>
  <c r="Q1563" i="4"/>
  <c r="Q1564" i="4"/>
  <c r="Q1565" i="4"/>
  <c r="Q1566" i="4"/>
  <c r="Q1567" i="4"/>
  <c r="Q1568" i="4"/>
  <c r="Q1569" i="4"/>
  <c r="Q1570" i="4"/>
  <c r="Q1571" i="4"/>
  <c r="Q1572" i="4"/>
  <c r="Q1573" i="4"/>
  <c r="Q1574" i="4"/>
  <c r="Q1575" i="4"/>
  <c r="Q1576" i="4"/>
  <c r="Q1577" i="4"/>
  <c r="Q1578" i="4"/>
  <c r="Q1579" i="4"/>
  <c r="Q1580" i="4"/>
  <c r="Q1581" i="4"/>
  <c r="Q1582" i="4"/>
  <c r="Q1583" i="4"/>
  <c r="Q1584" i="4"/>
  <c r="Q1585" i="4"/>
  <c r="Q1586" i="4"/>
  <c r="Q1587" i="4"/>
  <c r="Q1588" i="4"/>
  <c r="Q1589" i="4"/>
  <c r="Q1590" i="4"/>
  <c r="Q1591" i="4"/>
  <c r="Q1592" i="4"/>
  <c r="Q1593" i="4"/>
  <c r="Q1594" i="4"/>
  <c r="Q1595" i="4"/>
  <c r="Q1596" i="4"/>
  <c r="Q1597" i="4"/>
  <c r="Q1598" i="4"/>
  <c r="Q1599" i="4"/>
  <c r="Q1600" i="4"/>
  <c r="Q1601" i="4"/>
  <c r="Q1602" i="4"/>
  <c r="Q1603" i="4"/>
  <c r="Q1604" i="4"/>
  <c r="Q1605" i="4"/>
  <c r="Q1606" i="4"/>
  <c r="Q1607" i="4"/>
  <c r="Q1608" i="4"/>
  <c r="Q1609" i="4"/>
  <c r="Q1610" i="4"/>
  <c r="Q1611" i="4"/>
  <c r="Q1612" i="4"/>
  <c r="Q1613" i="4"/>
  <c r="Q1614" i="4"/>
  <c r="Q1615" i="4"/>
  <c r="Q1616" i="4"/>
  <c r="Q1617" i="4"/>
  <c r="Q1618" i="4"/>
  <c r="Q1619" i="4"/>
  <c r="Q1620" i="4"/>
  <c r="Q1621" i="4"/>
  <c r="Q1622" i="4"/>
  <c r="Q1623" i="4"/>
  <c r="Q1624" i="4"/>
  <c r="Q1625" i="4"/>
  <c r="Q1626" i="4"/>
  <c r="Q1627" i="4"/>
  <c r="Q1628" i="4"/>
  <c r="Q1629" i="4"/>
  <c r="Q1630" i="4"/>
  <c r="Q1631" i="4"/>
  <c r="Q1632" i="4"/>
  <c r="Q1633" i="4"/>
  <c r="Q1634" i="4"/>
  <c r="Q1635" i="4"/>
  <c r="Q1636" i="4"/>
  <c r="Q1637" i="4"/>
  <c r="Q1638" i="4"/>
  <c r="Q1639" i="4"/>
  <c r="Q1640" i="4"/>
  <c r="Q1641" i="4"/>
  <c r="Q1642" i="4"/>
  <c r="Q1643" i="4"/>
  <c r="Q1644" i="4"/>
  <c r="Q1645" i="4"/>
  <c r="Q1646" i="4"/>
  <c r="Q1647" i="4"/>
  <c r="Q1648" i="4"/>
  <c r="Q1649" i="4"/>
  <c r="Q1650" i="4"/>
  <c r="Q1651" i="4"/>
  <c r="Q1652" i="4"/>
  <c r="Q1653" i="4"/>
  <c r="Q1654" i="4"/>
  <c r="Q1655" i="4"/>
  <c r="Q1656" i="4"/>
  <c r="Q1657" i="4"/>
  <c r="Q1658" i="4"/>
  <c r="Q1659" i="4"/>
  <c r="Q1660" i="4"/>
  <c r="Q1661" i="4"/>
  <c r="Q1662" i="4"/>
  <c r="Q1663" i="4"/>
  <c r="Q1664" i="4"/>
  <c r="Q1665" i="4"/>
  <c r="Q1666" i="4"/>
  <c r="Q1667" i="4"/>
  <c r="Q1668" i="4"/>
  <c r="Q1669" i="4"/>
  <c r="Q1670" i="4"/>
  <c r="Q1671" i="4"/>
  <c r="Q1672" i="4"/>
  <c r="Q1673" i="4"/>
  <c r="Q1674" i="4"/>
  <c r="Q1675" i="4"/>
  <c r="Q1676" i="4"/>
  <c r="Q1677" i="4"/>
  <c r="Q1678" i="4"/>
  <c r="Q1679" i="4"/>
  <c r="Q1680" i="4"/>
  <c r="Q1681" i="4"/>
  <c r="Q1682" i="4"/>
  <c r="Q1683" i="4"/>
  <c r="Q1684" i="4"/>
  <c r="Q1685" i="4"/>
  <c r="Q1686" i="4"/>
  <c r="Q1687" i="4"/>
  <c r="Q1688" i="4"/>
  <c r="Q1689" i="4"/>
  <c r="Q1690" i="4"/>
  <c r="Q1691" i="4"/>
  <c r="Q1692" i="4"/>
  <c r="Q1693" i="4"/>
  <c r="Q1694" i="4"/>
  <c r="Q1695" i="4"/>
  <c r="Q1696" i="4"/>
  <c r="Q1697" i="4"/>
  <c r="Q1698" i="4"/>
  <c r="Q1699" i="4"/>
  <c r="Q1700" i="4"/>
  <c r="Q1701" i="4"/>
  <c r="Q1702" i="4"/>
  <c r="Q1703" i="4"/>
  <c r="Q1704" i="4"/>
  <c r="Q1705" i="4"/>
  <c r="Q1706" i="4"/>
  <c r="Q1707" i="4"/>
  <c r="Q1708" i="4"/>
  <c r="Q1709" i="4"/>
  <c r="Q1710" i="4"/>
  <c r="Q1711" i="4"/>
  <c r="Q1712" i="4"/>
  <c r="Q1713" i="4"/>
  <c r="Q1714" i="4"/>
  <c r="Q1715" i="4"/>
  <c r="Q1716" i="4"/>
  <c r="Q1717" i="4"/>
  <c r="Q1718" i="4"/>
  <c r="Q1719" i="4"/>
  <c r="Q1720" i="4"/>
  <c r="Q1721" i="4"/>
  <c r="Q1722" i="4"/>
  <c r="Q1723" i="4"/>
  <c r="Q1724" i="4"/>
  <c r="Q1725" i="4"/>
  <c r="Q1726" i="4"/>
  <c r="Q1727" i="4"/>
  <c r="Q1728" i="4"/>
  <c r="Q1729" i="4"/>
  <c r="Q1730" i="4"/>
  <c r="Q1731" i="4"/>
  <c r="Q1732" i="4"/>
  <c r="Q1733" i="4"/>
  <c r="Q1734" i="4"/>
  <c r="Q1735" i="4"/>
  <c r="Q1736" i="4"/>
  <c r="Q1737" i="4"/>
  <c r="Q1738" i="4"/>
  <c r="Q1739" i="4"/>
  <c r="Q1740" i="4"/>
  <c r="Q1741" i="4"/>
  <c r="Q1742" i="4"/>
  <c r="Q1743" i="4"/>
  <c r="Q1744" i="4"/>
  <c r="Q1745" i="4"/>
  <c r="Q1746" i="4"/>
  <c r="Q1747" i="4"/>
  <c r="Q1748" i="4"/>
  <c r="Q1749" i="4"/>
  <c r="Q1750" i="4"/>
  <c r="Q1751" i="4"/>
  <c r="Q1752" i="4"/>
  <c r="Q1753" i="4"/>
  <c r="Q1754" i="4"/>
  <c r="Q1755" i="4"/>
  <c r="Q1756" i="4"/>
  <c r="Q1757" i="4"/>
  <c r="Q1758" i="4"/>
  <c r="Q1759" i="4"/>
  <c r="Q1760" i="4"/>
  <c r="Q1761" i="4"/>
  <c r="Q1762" i="4"/>
  <c r="Q1763" i="4"/>
  <c r="Q1764" i="4"/>
  <c r="Q1765" i="4"/>
  <c r="Q1766" i="4"/>
  <c r="Q1767" i="4"/>
  <c r="Q1768" i="4"/>
  <c r="Q1769" i="4"/>
  <c r="Q1770" i="4"/>
  <c r="Q1771" i="4"/>
  <c r="Q1772" i="4"/>
  <c r="Q1773" i="4"/>
  <c r="Q1774" i="4"/>
  <c r="Q1775" i="4"/>
  <c r="Q1776" i="4"/>
  <c r="Q1777" i="4"/>
  <c r="Q1778" i="4"/>
  <c r="Q1779" i="4"/>
  <c r="Q1780" i="4"/>
  <c r="Q1781" i="4"/>
  <c r="Q1782" i="4"/>
  <c r="Q1783" i="4"/>
  <c r="Q1784" i="4"/>
  <c r="Q1785" i="4"/>
  <c r="Q1786" i="4"/>
  <c r="Q1787" i="4"/>
  <c r="Q1788" i="4"/>
  <c r="Q1789" i="4"/>
  <c r="Q1790" i="4"/>
  <c r="Q1791" i="4"/>
  <c r="Q1792" i="4"/>
  <c r="Q1793" i="4"/>
  <c r="Q1794" i="4"/>
  <c r="Q1795" i="4"/>
  <c r="Q1796" i="4"/>
  <c r="Q1797" i="4"/>
  <c r="Q1798" i="4"/>
  <c r="Q1799" i="4"/>
  <c r="Q1800" i="4"/>
  <c r="Q1801" i="4"/>
  <c r="Q1802" i="4"/>
  <c r="Q1803" i="4"/>
  <c r="Q1804" i="4"/>
  <c r="Q1805" i="4"/>
  <c r="Q1806" i="4"/>
  <c r="Q1807" i="4"/>
  <c r="Q1808" i="4"/>
  <c r="Q1809" i="4"/>
  <c r="Q1810" i="4"/>
  <c r="Q1811" i="4"/>
  <c r="Q1812" i="4"/>
  <c r="Q1813" i="4"/>
  <c r="Q1814" i="4"/>
  <c r="Q1815" i="4"/>
  <c r="Q1816" i="4"/>
  <c r="Q1817" i="4"/>
  <c r="Q1818" i="4"/>
  <c r="Q1819" i="4"/>
  <c r="Q1820" i="4"/>
  <c r="Q1821" i="4"/>
  <c r="Q1822" i="4"/>
  <c r="Q1823" i="4"/>
  <c r="Q1824" i="4"/>
  <c r="Q1825" i="4"/>
  <c r="Q1826" i="4"/>
  <c r="Q1827" i="4"/>
  <c r="Q1828" i="4"/>
  <c r="Q1829" i="4"/>
  <c r="Q1830" i="4"/>
  <c r="Q1831" i="4"/>
  <c r="Q1832" i="4"/>
  <c r="Q1833" i="4"/>
  <c r="Q1834" i="4"/>
  <c r="Q1835" i="4"/>
  <c r="Q1836" i="4"/>
  <c r="Q1837" i="4"/>
  <c r="Q1838" i="4"/>
  <c r="Q1839" i="4"/>
  <c r="Q1840" i="4"/>
  <c r="Q1841" i="4"/>
  <c r="Q1842" i="4"/>
  <c r="Q1843" i="4"/>
  <c r="Q1844" i="4"/>
  <c r="Q1845" i="4"/>
  <c r="Q1846" i="4"/>
  <c r="Q1847" i="4"/>
  <c r="Q1848" i="4"/>
  <c r="Q1849" i="4"/>
  <c r="Q1850" i="4"/>
  <c r="Q1851" i="4"/>
  <c r="Q1852" i="4"/>
  <c r="Q1853" i="4"/>
  <c r="Q1854" i="4"/>
  <c r="Q1855" i="4"/>
  <c r="Q1856" i="4"/>
  <c r="Q1857" i="4"/>
  <c r="Q1858" i="4"/>
  <c r="Q1859" i="4"/>
  <c r="Q1860" i="4"/>
  <c r="Q1861" i="4"/>
  <c r="Q1862" i="4"/>
  <c r="Q1863" i="4"/>
  <c r="Q1864" i="4"/>
  <c r="Q1865" i="4"/>
  <c r="Q1866" i="4"/>
  <c r="Q1867" i="4"/>
  <c r="Q1868" i="4"/>
  <c r="Q1869" i="4"/>
  <c r="Q1870" i="4"/>
  <c r="Q1871" i="4"/>
  <c r="Q1872" i="4"/>
  <c r="Q1873" i="4"/>
  <c r="Q1874" i="4"/>
  <c r="Q1875" i="4"/>
  <c r="Q1876" i="4"/>
  <c r="Q1877" i="4"/>
  <c r="Q1878" i="4"/>
  <c r="Q1879" i="4"/>
  <c r="Q1880" i="4"/>
  <c r="Q1881" i="4"/>
  <c r="Q1882" i="4"/>
  <c r="Q1883" i="4"/>
  <c r="Q1884" i="4"/>
  <c r="Q1885" i="4"/>
  <c r="Q1886" i="4"/>
  <c r="Q1887" i="4"/>
  <c r="Q1888" i="4"/>
  <c r="Q1889" i="4"/>
  <c r="Q1890" i="4"/>
  <c r="Q1891" i="4"/>
  <c r="Q1892" i="4"/>
  <c r="Q1893" i="4"/>
  <c r="Q1894" i="4"/>
  <c r="Q1895" i="4"/>
  <c r="Q1896" i="4"/>
  <c r="Q1897" i="4"/>
  <c r="Q1898" i="4"/>
  <c r="Q1899" i="4"/>
  <c r="Q1900" i="4"/>
  <c r="Q1901" i="4"/>
  <c r="Q1902" i="4"/>
  <c r="Q1903" i="4"/>
  <c r="Q1904" i="4"/>
  <c r="Q1905" i="4"/>
  <c r="Q1906" i="4"/>
  <c r="Q1907" i="4"/>
  <c r="Q1908" i="4"/>
  <c r="Q1909" i="4"/>
  <c r="Q1910" i="4"/>
  <c r="Q1911" i="4"/>
  <c r="Q1912" i="4"/>
  <c r="Q1913" i="4"/>
  <c r="Q1914" i="4"/>
  <c r="Q1915" i="4"/>
  <c r="Q1916" i="4"/>
  <c r="Q1917" i="4"/>
  <c r="Q1918" i="4"/>
  <c r="Q1919" i="4"/>
  <c r="Q1920" i="4"/>
  <c r="Q1921" i="4"/>
  <c r="Q1922" i="4"/>
  <c r="Q1923" i="4"/>
  <c r="Q1924" i="4"/>
  <c r="Q1925" i="4"/>
  <c r="Q1926" i="4"/>
  <c r="Q1927" i="4"/>
  <c r="Q1928" i="4"/>
  <c r="Q1929" i="4"/>
  <c r="Q1930" i="4"/>
  <c r="Q1931" i="4"/>
  <c r="Q1932" i="4"/>
  <c r="Q1933" i="4"/>
  <c r="Q1934" i="4"/>
  <c r="Q1935" i="4"/>
  <c r="Q1936" i="4"/>
  <c r="Q1937" i="4"/>
  <c r="Q1938" i="4"/>
  <c r="Q1939" i="4"/>
  <c r="Q1940" i="4"/>
  <c r="Q1941" i="4"/>
  <c r="Q1942" i="4"/>
  <c r="Q1943" i="4"/>
  <c r="Q1944" i="4"/>
  <c r="Q1945" i="4"/>
  <c r="Q1946" i="4"/>
  <c r="Q1947" i="4"/>
  <c r="Q1948" i="4"/>
  <c r="Q1949" i="4"/>
  <c r="Q1950" i="4"/>
  <c r="Q1951" i="4"/>
  <c r="Q1952" i="4"/>
  <c r="Q1953" i="4"/>
  <c r="Q1954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P1402" i="4"/>
  <c r="P1403" i="4"/>
  <c r="P1404" i="4"/>
  <c r="P1405" i="4"/>
  <c r="P1406" i="4"/>
  <c r="P1407" i="4"/>
  <c r="P1408" i="4"/>
  <c r="P1409" i="4"/>
  <c r="P1410" i="4"/>
  <c r="P1411" i="4"/>
  <c r="P1412" i="4"/>
  <c r="P1413" i="4"/>
  <c r="P1414" i="4"/>
  <c r="P1415" i="4"/>
  <c r="P1416" i="4"/>
  <c r="P1417" i="4"/>
  <c r="P1418" i="4"/>
  <c r="P1419" i="4"/>
  <c r="P1420" i="4"/>
  <c r="P1421" i="4"/>
  <c r="P1422" i="4"/>
  <c r="P1423" i="4"/>
  <c r="P1424" i="4"/>
  <c r="P1425" i="4"/>
  <c r="P1426" i="4"/>
  <c r="P1427" i="4"/>
  <c r="P1428" i="4"/>
  <c r="P1429" i="4"/>
  <c r="P1430" i="4"/>
  <c r="P1431" i="4"/>
  <c r="P1432" i="4"/>
  <c r="P1433" i="4"/>
  <c r="P1434" i="4"/>
  <c r="P1435" i="4"/>
  <c r="P1436" i="4"/>
  <c r="P1437" i="4"/>
  <c r="P1438" i="4"/>
  <c r="P1439" i="4"/>
  <c r="P1440" i="4"/>
  <c r="P1441" i="4"/>
  <c r="P1442" i="4"/>
  <c r="P1443" i="4"/>
  <c r="P1444" i="4"/>
  <c r="P1445" i="4"/>
  <c r="P1446" i="4"/>
  <c r="P1447" i="4"/>
  <c r="P1448" i="4"/>
  <c r="P1449" i="4"/>
  <c r="P1450" i="4"/>
  <c r="P1451" i="4"/>
  <c r="P1452" i="4"/>
  <c r="P1453" i="4"/>
  <c r="P1454" i="4"/>
  <c r="P1455" i="4"/>
  <c r="P1456" i="4"/>
  <c r="P1457" i="4"/>
  <c r="P1458" i="4"/>
  <c r="P1459" i="4"/>
  <c r="P1460" i="4"/>
  <c r="P1461" i="4"/>
  <c r="P1462" i="4"/>
  <c r="P1463" i="4"/>
  <c r="P1464" i="4"/>
  <c r="P1465" i="4"/>
  <c r="P1466" i="4"/>
  <c r="P1467" i="4"/>
  <c r="P1468" i="4"/>
  <c r="P1469" i="4"/>
  <c r="P1470" i="4"/>
  <c r="P1471" i="4"/>
  <c r="P1472" i="4"/>
  <c r="P1473" i="4"/>
  <c r="P1474" i="4"/>
  <c r="P1475" i="4"/>
  <c r="P1476" i="4"/>
  <c r="P1477" i="4"/>
  <c r="P1478" i="4"/>
  <c r="P1479" i="4"/>
  <c r="P1480" i="4"/>
  <c r="P1481" i="4"/>
  <c r="P1482" i="4"/>
  <c r="P1483" i="4"/>
  <c r="P1484" i="4"/>
  <c r="P1485" i="4"/>
  <c r="P1486" i="4"/>
  <c r="P1487" i="4"/>
  <c r="P1488" i="4"/>
  <c r="P1489" i="4"/>
  <c r="P1490" i="4"/>
  <c r="P1491" i="4"/>
  <c r="P1492" i="4"/>
  <c r="P1493" i="4"/>
  <c r="P1494" i="4"/>
  <c r="P1495" i="4"/>
  <c r="P1496" i="4"/>
  <c r="P1497" i="4"/>
  <c r="P1498" i="4"/>
  <c r="P1499" i="4"/>
  <c r="P1500" i="4"/>
  <c r="P1501" i="4"/>
  <c r="P1502" i="4"/>
  <c r="P1503" i="4"/>
  <c r="P1504" i="4"/>
  <c r="P1505" i="4"/>
  <c r="P1506" i="4"/>
  <c r="P1507" i="4"/>
  <c r="P1508" i="4"/>
  <c r="P1509" i="4"/>
  <c r="P1510" i="4"/>
  <c r="P1511" i="4"/>
  <c r="P1512" i="4"/>
  <c r="P1513" i="4"/>
  <c r="P1514" i="4"/>
  <c r="P1515" i="4"/>
  <c r="P1516" i="4"/>
  <c r="P1517" i="4"/>
  <c r="P1518" i="4"/>
  <c r="P1519" i="4"/>
  <c r="P1520" i="4"/>
  <c r="P1521" i="4"/>
  <c r="P1522" i="4"/>
  <c r="P1523" i="4"/>
  <c r="P1524" i="4"/>
  <c r="P1525" i="4"/>
  <c r="P1526" i="4"/>
  <c r="P1527" i="4"/>
  <c r="P1528" i="4"/>
  <c r="P1529" i="4"/>
  <c r="P1530" i="4"/>
  <c r="P1531" i="4"/>
  <c r="P1532" i="4"/>
  <c r="P1533" i="4"/>
  <c r="P1534" i="4"/>
  <c r="P1535" i="4"/>
  <c r="P1536" i="4"/>
  <c r="P1537" i="4"/>
  <c r="P1538" i="4"/>
  <c r="P1539" i="4"/>
  <c r="P1540" i="4"/>
  <c r="P1541" i="4"/>
  <c r="P1542" i="4"/>
  <c r="P1543" i="4"/>
  <c r="P1544" i="4"/>
  <c r="P1545" i="4"/>
  <c r="P1546" i="4"/>
  <c r="P1547" i="4"/>
  <c r="P1548" i="4"/>
  <c r="P1549" i="4"/>
  <c r="P1550" i="4"/>
  <c r="P1551" i="4"/>
  <c r="P1552" i="4"/>
  <c r="P1553" i="4"/>
  <c r="P1554" i="4"/>
  <c r="P1555" i="4"/>
  <c r="P1556" i="4"/>
  <c r="P1557" i="4"/>
  <c r="P1558" i="4"/>
  <c r="P1559" i="4"/>
  <c r="P1560" i="4"/>
  <c r="P1561" i="4"/>
  <c r="P1562" i="4"/>
  <c r="P1563" i="4"/>
  <c r="P1564" i="4"/>
  <c r="P1565" i="4"/>
  <c r="P1566" i="4"/>
  <c r="P1567" i="4"/>
  <c r="P1568" i="4"/>
  <c r="P1569" i="4"/>
  <c r="P1570" i="4"/>
  <c r="P1571" i="4"/>
  <c r="P1572" i="4"/>
  <c r="P1573" i="4"/>
  <c r="P1574" i="4"/>
  <c r="P1575" i="4"/>
  <c r="P1576" i="4"/>
  <c r="P1577" i="4"/>
  <c r="P1578" i="4"/>
  <c r="P1579" i="4"/>
  <c r="P1580" i="4"/>
  <c r="P1581" i="4"/>
  <c r="P1582" i="4"/>
  <c r="P1583" i="4"/>
  <c r="P1584" i="4"/>
  <c r="P1585" i="4"/>
  <c r="P1586" i="4"/>
  <c r="P1587" i="4"/>
  <c r="P1588" i="4"/>
  <c r="P1589" i="4"/>
  <c r="P1590" i="4"/>
  <c r="P1591" i="4"/>
  <c r="P1592" i="4"/>
  <c r="P1593" i="4"/>
  <c r="P1594" i="4"/>
  <c r="P1595" i="4"/>
  <c r="P1596" i="4"/>
  <c r="P1597" i="4"/>
  <c r="P1598" i="4"/>
  <c r="P1599" i="4"/>
  <c r="P1600" i="4"/>
  <c r="P1601" i="4"/>
  <c r="P1602" i="4"/>
  <c r="P1603" i="4"/>
  <c r="P1604" i="4"/>
  <c r="P1605" i="4"/>
  <c r="P1606" i="4"/>
  <c r="P1607" i="4"/>
  <c r="P1608" i="4"/>
  <c r="P1609" i="4"/>
  <c r="P1610" i="4"/>
  <c r="P1611" i="4"/>
  <c r="P1612" i="4"/>
  <c r="P1613" i="4"/>
  <c r="P1614" i="4"/>
  <c r="P1615" i="4"/>
  <c r="P1616" i="4"/>
  <c r="P1617" i="4"/>
  <c r="P1618" i="4"/>
  <c r="P1619" i="4"/>
  <c r="P1620" i="4"/>
  <c r="P1621" i="4"/>
  <c r="P1622" i="4"/>
  <c r="P1623" i="4"/>
  <c r="P1624" i="4"/>
  <c r="P1625" i="4"/>
  <c r="P1626" i="4"/>
  <c r="P1627" i="4"/>
  <c r="P1628" i="4"/>
  <c r="P1629" i="4"/>
  <c r="P1630" i="4"/>
  <c r="P1631" i="4"/>
  <c r="P1632" i="4"/>
  <c r="P1633" i="4"/>
  <c r="P1634" i="4"/>
  <c r="P1635" i="4"/>
  <c r="P1636" i="4"/>
  <c r="P1637" i="4"/>
  <c r="P1638" i="4"/>
  <c r="P1639" i="4"/>
  <c r="P1640" i="4"/>
  <c r="P1641" i="4"/>
  <c r="P1642" i="4"/>
  <c r="P1643" i="4"/>
  <c r="P1644" i="4"/>
  <c r="P1645" i="4"/>
  <c r="P1646" i="4"/>
  <c r="P1647" i="4"/>
  <c r="P1648" i="4"/>
  <c r="P1649" i="4"/>
  <c r="P1650" i="4"/>
  <c r="P1651" i="4"/>
  <c r="P1652" i="4"/>
  <c r="P1653" i="4"/>
  <c r="P1654" i="4"/>
  <c r="P1655" i="4"/>
  <c r="P1656" i="4"/>
  <c r="P1657" i="4"/>
  <c r="P1658" i="4"/>
  <c r="P1659" i="4"/>
  <c r="P1660" i="4"/>
  <c r="P1661" i="4"/>
  <c r="P1662" i="4"/>
  <c r="P1663" i="4"/>
  <c r="P1664" i="4"/>
  <c r="P1665" i="4"/>
  <c r="P1666" i="4"/>
  <c r="P1667" i="4"/>
  <c r="P1668" i="4"/>
  <c r="P1669" i="4"/>
  <c r="P1670" i="4"/>
  <c r="P1671" i="4"/>
  <c r="P1672" i="4"/>
  <c r="P1673" i="4"/>
  <c r="P1674" i="4"/>
  <c r="P1675" i="4"/>
  <c r="P1676" i="4"/>
  <c r="P1677" i="4"/>
  <c r="P1678" i="4"/>
  <c r="P1679" i="4"/>
  <c r="P1680" i="4"/>
  <c r="P1681" i="4"/>
  <c r="P1682" i="4"/>
  <c r="P1683" i="4"/>
  <c r="P1684" i="4"/>
  <c r="P1685" i="4"/>
  <c r="P1686" i="4"/>
  <c r="P1687" i="4"/>
  <c r="P1688" i="4"/>
  <c r="P1689" i="4"/>
  <c r="P1690" i="4"/>
  <c r="P1691" i="4"/>
  <c r="P1692" i="4"/>
  <c r="P1693" i="4"/>
  <c r="P1694" i="4"/>
  <c r="P1695" i="4"/>
  <c r="P1696" i="4"/>
  <c r="P1697" i="4"/>
  <c r="P1698" i="4"/>
  <c r="P1699" i="4"/>
  <c r="P1700" i="4"/>
  <c r="P1701" i="4"/>
  <c r="P1702" i="4"/>
  <c r="P1703" i="4"/>
  <c r="P1704" i="4"/>
  <c r="P1705" i="4"/>
  <c r="P1706" i="4"/>
  <c r="P1707" i="4"/>
  <c r="P1708" i="4"/>
  <c r="P1709" i="4"/>
  <c r="P1710" i="4"/>
  <c r="P1711" i="4"/>
  <c r="P1712" i="4"/>
  <c r="P1713" i="4"/>
  <c r="P1714" i="4"/>
  <c r="P1715" i="4"/>
  <c r="P1716" i="4"/>
  <c r="P1717" i="4"/>
  <c r="P1718" i="4"/>
  <c r="P1719" i="4"/>
  <c r="P1720" i="4"/>
  <c r="P1721" i="4"/>
  <c r="P1722" i="4"/>
  <c r="P1723" i="4"/>
  <c r="P1724" i="4"/>
  <c r="P1725" i="4"/>
  <c r="P1726" i="4"/>
  <c r="P1727" i="4"/>
  <c r="P1728" i="4"/>
  <c r="P1729" i="4"/>
  <c r="P1730" i="4"/>
  <c r="P1731" i="4"/>
  <c r="P1732" i="4"/>
  <c r="P1733" i="4"/>
  <c r="P1734" i="4"/>
  <c r="P1735" i="4"/>
  <c r="P1736" i="4"/>
  <c r="P1737" i="4"/>
  <c r="P1738" i="4"/>
  <c r="P1739" i="4"/>
  <c r="P1740" i="4"/>
  <c r="P1741" i="4"/>
  <c r="P1742" i="4"/>
  <c r="P1743" i="4"/>
  <c r="P1744" i="4"/>
  <c r="P1745" i="4"/>
  <c r="P1746" i="4"/>
  <c r="P1747" i="4"/>
  <c r="P1748" i="4"/>
  <c r="P1749" i="4"/>
  <c r="P1750" i="4"/>
  <c r="P1751" i="4"/>
  <c r="P1752" i="4"/>
  <c r="P1753" i="4"/>
  <c r="P1754" i="4"/>
  <c r="P1755" i="4"/>
  <c r="P1756" i="4"/>
  <c r="P1757" i="4"/>
  <c r="P1758" i="4"/>
  <c r="P1759" i="4"/>
  <c r="P1760" i="4"/>
  <c r="P1761" i="4"/>
  <c r="P1762" i="4"/>
  <c r="P1763" i="4"/>
  <c r="P1764" i="4"/>
  <c r="P1765" i="4"/>
  <c r="P1766" i="4"/>
  <c r="P1767" i="4"/>
  <c r="P1768" i="4"/>
  <c r="P1769" i="4"/>
  <c r="P1770" i="4"/>
  <c r="P1771" i="4"/>
  <c r="P1772" i="4"/>
  <c r="P1773" i="4"/>
  <c r="P1774" i="4"/>
  <c r="P1775" i="4"/>
  <c r="P1776" i="4"/>
  <c r="P1777" i="4"/>
  <c r="P1778" i="4"/>
  <c r="P1779" i="4"/>
  <c r="P1780" i="4"/>
  <c r="P1781" i="4"/>
  <c r="P1782" i="4"/>
  <c r="P1783" i="4"/>
  <c r="P1784" i="4"/>
  <c r="P1785" i="4"/>
  <c r="P1786" i="4"/>
  <c r="P1787" i="4"/>
  <c r="P1788" i="4"/>
  <c r="P1789" i="4"/>
  <c r="P1790" i="4"/>
  <c r="P1791" i="4"/>
  <c r="P1792" i="4"/>
  <c r="P1793" i="4"/>
  <c r="P1794" i="4"/>
  <c r="P1795" i="4"/>
  <c r="P1796" i="4"/>
  <c r="P1797" i="4"/>
  <c r="P1798" i="4"/>
  <c r="P1799" i="4"/>
  <c r="P1800" i="4"/>
  <c r="P1801" i="4"/>
  <c r="P1802" i="4"/>
  <c r="P1803" i="4"/>
  <c r="P1804" i="4"/>
  <c r="P1805" i="4"/>
  <c r="P1806" i="4"/>
  <c r="P1807" i="4"/>
  <c r="P1808" i="4"/>
  <c r="P1809" i="4"/>
  <c r="P1810" i="4"/>
  <c r="P1811" i="4"/>
  <c r="P1812" i="4"/>
  <c r="P1813" i="4"/>
  <c r="P1814" i="4"/>
  <c r="P1815" i="4"/>
  <c r="P1816" i="4"/>
  <c r="P1817" i="4"/>
  <c r="P1818" i="4"/>
  <c r="P1819" i="4"/>
  <c r="P1820" i="4"/>
  <c r="P1821" i="4"/>
  <c r="P1822" i="4"/>
  <c r="P1823" i="4"/>
  <c r="P1824" i="4"/>
  <c r="P1825" i="4"/>
  <c r="P1826" i="4"/>
  <c r="P1827" i="4"/>
  <c r="P1828" i="4"/>
  <c r="P1829" i="4"/>
  <c r="P1830" i="4"/>
  <c r="P1831" i="4"/>
  <c r="P1832" i="4"/>
  <c r="P1833" i="4"/>
  <c r="P1834" i="4"/>
  <c r="P1835" i="4"/>
  <c r="P1836" i="4"/>
  <c r="P1837" i="4"/>
  <c r="P1838" i="4"/>
  <c r="P1839" i="4"/>
  <c r="P1840" i="4"/>
  <c r="P1841" i="4"/>
  <c r="P1842" i="4"/>
  <c r="P1843" i="4"/>
  <c r="P1844" i="4"/>
  <c r="P1845" i="4"/>
  <c r="P1846" i="4"/>
  <c r="P1847" i="4"/>
  <c r="P1848" i="4"/>
  <c r="P1849" i="4"/>
  <c r="P1850" i="4"/>
  <c r="P1851" i="4"/>
  <c r="P1852" i="4"/>
  <c r="P1853" i="4"/>
  <c r="P1854" i="4"/>
  <c r="P1855" i="4"/>
  <c r="P1856" i="4"/>
  <c r="P1857" i="4"/>
  <c r="P1858" i="4"/>
  <c r="P1859" i="4"/>
  <c r="P1860" i="4"/>
  <c r="P1861" i="4"/>
  <c r="P1862" i="4"/>
  <c r="P1863" i="4"/>
  <c r="P1864" i="4"/>
  <c r="P1865" i="4"/>
  <c r="P1866" i="4"/>
  <c r="P1867" i="4"/>
  <c r="P1868" i="4"/>
  <c r="P1869" i="4"/>
  <c r="P1870" i="4"/>
  <c r="P1871" i="4"/>
  <c r="P1872" i="4"/>
  <c r="P1873" i="4"/>
  <c r="P1874" i="4"/>
  <c r="P1875" i="4"/>
  <c r="P1876" i="4"/>
  <c r="P1877" i="4"/>
  <c r="P1878" i="4"/>
  <c r="P1879" i="4"/>
  <c r="P1880" i="4"/>
  <c r="P1881" i="4"/>
  <c r="P1882" i="4"/>
  <c r="P1883" i="4"/>
  <c r="P1884" i="4"/>
  <c r="P1885" i="4"/>
  <c r="P1886" i="4"/>
  <c r="P1887" i="4"/>
  <c r="P1888" i="4"/>
  <c r="P1889" i="4"/>
  <c r="P1890" i="4"/>
  <c r="P1891" i="4"/>
  <c r="P1892" i="4"/>
  <c r="P1893" i="4"/>
  <c r="P1894" i="4"/>
  <c r="P1895" i="4"/>
  <c r="P1896" i="4"/>
  <c r="P1897" i="4"/>
  <c r="P1898" i="4"/>
  <c r="P1899" i="4"/>
  <c r="P1900" i="4"/>
  <c r="P1901" i="4"/>
  <c r="P1902" i="4"/>
  <c r="P1903" i="4"/>
  <c r="P1904" i="4"/>
  <c r="P1905" i="4"/>
  <c r="P1906" i="4"/>
  <c r="P1907" i="4"/>
  <c r="P1908" i="4"/>
  <c r="P1909" i="4"/>
  <c r="P1910" i="4"/>
  <c r="P1911" i="4"/>
  <c r="P1912" i="4"/>
  <c r="P1913" i="4"/>
  <c r="P1914" i="4"/>
  <c r="P1915" i="4"/>
  <c r="P1916" i="4"/>
  <c r="P1917" i="4"/>
  <c r="P1918" i="4"/>
  <c r="P1919" i="4"/>
  <c r="P1920" i="4"/>
  <c r="P1921" i="4"/>
  <c r="P1922" i="4"/>
  <c r="P1923" i="4"/>
  <c r="P1924" i="4"/>
  <c r="P1925" i="4"/>
  <c r="P1926" i="4"/>
  <c r="P1927" i="4"/>
  <c r="P1928" i="4"/>
  <c r="P1929" i="4"/>
  <c r="P1930" i="4"/>
  <c r="P1931" i="4"/>
  <c r="P1932" i="4"/>
  <c r="P1933" i="4"/>
  <c r="P1934" i="4"/>
  <c r="P1935" i="4"/>
  <c r="P1936" i="4"/>
  <c r="P1937" i="4"/>
  <c r="P1938" i="4"/>
  <c r="P1939" i="4"/>
  <c r="P1940" i="4"/>
  <c r="P1941" i="4"/>
  <c r="P1942" i="4"/>
  <c r="P1943" i="4"/>
  <c r="P1944" i="4"/>
  <c r="P1945" i="4"/>
  <c r="P1946" i="4"/>
  <c r="P1947" i="4"/>
  <c r="P1948" i="4"/>
  <c r="P1949" i="4"/>
  <c r="P1950" i="4"/>
  <c r="P1951" i="4"/>
  <c r="P1952" i="4"/>
  <c r="P1953" i="4"/>
  <c r="P1954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O1042" i="4"/>
  <c r="O1043" i="4"/>
  <c r="O1044" i="4"/>
  <c r="O1045" i="4"/>
  <c r="O1046" i="4"/>
  <c r="O1047" i="4"/>
  <c r="O1048" i="4"/>
  <c r="O1049" i="4"/>
  <c r="O1050" i="4"/>
  <c r="O1051" i="4"/>
  <c r="O1052" i="4"/>
  <c r="O1053" i="4"/>
  <c r="O1054" i="4"/>
  <c r="O1055" i="4"/>
  <c r="O1056" i="4"/>
  <c r="O1057" i="4"/>
  <c r="O1058" i="4"/>
  <c r="O1059" i="4"/>
  <c r="O1060" i="4"/>
  <c r="O1061" i="4"/>
  <c r="O1062" i="4"/>
  <c r="O1063" i="4"/>
  <c r="O1064" i="4"/>
  <c r="O1065" i="4"/>
  <c r="O1066" i="4"/>
  <c r="O1067" i="4"/>
  <c r="O1068" i="4"/>
  <c r="O1069" i="4"/>
  <c r="O1070" i="4"/>
  <c r="O1071" i="4"/>
  <c r="O1072" i="4"/>
  <c r="O1073" i="4"/>
  <c r="O1074" i="4"/>
  <c r="O1075" i="4"/>
  <c r="O1076" i="4"/>
  <c r="O1077" i="4"/>
  <c r="O1078" i="4"/>
  <c r="O1079" i="4"/>
  <c r="O1080" i="4"/>
  <c r="O1081" i="4"/>
  <c r="O1082" i="4"/>
  <c r="O1083" i="4"/>
  <c r="O1084" i="4"/>
  <c r="O1085" i="4"/>
  <c r="O1086" i="4"/>
  <c r="O1087" i="4"/>
  <c r="O1088" i="4"/>
  <c r="O1089" i="4"/>
  <c r="O1090" i="4"/>
  <c r="O1091" i="4"/>
  <c r="O1092" i="4"/>
  <c r="O1093" i="4"/>
  <c r="O1094" i="4"/>
  <c r="O1095" i="4"/>
  <c r="O1096" i="4"/>
  <c r="O1097" i="4"/>
  <c r="O1098" i="4"/>
  <c r="O1099" i="4"/>
  <c r="O1100" i="4"/>
  <c r="O1101" i="4"/>
  <c r="O1102" i="4"/>
  <c r="O1103" i="4"/>
  <c r="O1104" i="4"/>
  <c r="O1105" i="4"/>
  <c r="O1106" i="4"/>
  <c r="O1107" i="4"/>
  <c r="O1108" i="4"/>
  <c r="O1109" i="4"/>
  <c r="O1110" i="4"/>
  <c r="O1111" i="4"/>
  <c r="O1112" i="4"/>
  <c r="O1113" i="4"/>
  <c r="O1114" i="4"/>
  <c r="O1115" i="4"/>
  <c r="O1116" i="4"/>
  <c r="O1117" i="4"/>
  <c r="O1118" i="4"/>
  <c r="O1119" i="4"/>
  <c r="O1120" i="4"/>
  <c r="O1121" i="4"/>
  <c r="O1122" i="4"/>
  <c r="O1123" i="4"/>
  <c r="O1124" i="4"/>
  <c r="O1125" i="4"/>
  <c r="O1126" i="4"/>
  <c r="O1127" i="4"/>
  <c r="O1128" i="4"/>
  <c r="O1129" i="4"/>
  <c r="O1130" i="4"/>
  <c r="O1131" i="4"/>
  <c r="O1132" i="4"/>
  <c r="O1133" i="4"/>
  <c r="O1134" i="4"/>
  <c r="O1135" i="4"/>
  <c r="O1136" i="4"/>
  <c r="O1137" i="4"/>
  <c r="O1138" i="4"/>
  <c r="O1139" i="4"/>
  <c r="O1140" i="4"/>
  <c r="O1141" i="4"/>
  <c r="O1142" i="4"/>
  <c r="O1143" i="4"/>
  <c r="O1144" i="4"/>
  <c r="O1145" i="4"/>
  <c r="O1146" i="4"/>
  <c r="O1147" i="4"/>
  <c r="O1148" i="4"/>
  <c r="O1149" i="4"/>
  <c r="O1150" i="4"/>
  <c r="O1151" i="4"/>
  <c r="O1152" i="4"/>
  <c r="O1153" i="4"/>
  <c r="O1154" i="4"/>
  <c r="O1155" i="4"/>
  <c r="O1156" i="4"/>
  <c r="O1157" i="4"/>
  <c r="O1158" i="4"/>
  <c r="O1159" i="4"/>
  <c r="O1160" i="4"/>
  <c r="O1161" i="4"/>
  <c r="O1162" i="4"/>
  <c r="O1163" i="4"/>
  <c r="O1164" i="4"/>
  <c r="O1165" i="4"/>
  <c r="O1166" i="4"/>
  <c r="O1167" i="4"/>
  <c r="O1168" i="4"/>
  <c r="O1169" i="4"/>
  <c r="O1170" i="4"/>
  <c r="O1171" i="4"/>
  <c r="O1172" i="4"/>
  <c r="O1173" i="4"/>
  <c r="O1174" i="4"/>
  <c r="O1175" i="4"/>
  <c r="O1176" i="4"/>
  <c r="O1177" i="4"/>
  <c r="O1178" i="4"/>
  <c r="O1179" i="4"/>
  <c r="O1180" i="4"/>
  <c r="O1181" i="4"/>
  <c r="O1182" i="4"/>
  <c r="O1183" i="4"/>
  <c r="O1184" i="4"/>
  <c r="O1185" i="4"/>
  <c r="O1186" i="4"/>
  <c r="O1187" i="4"/>
  <c r="O1188" i="4"/>
  <c r="O1189" i="4"/>
  <c r="O1190" i="4"/>
  <c r="O1191" i="4"/>
  <c r="O1192" i="4"/>
  <c r="O1193" i="4"/>
  <c r="O1194" i="4"/>
  <c r="O1195" i="4"/>
  <c r="O1196" i="4"/>
  <c r="O1197" i="4"/>
  <c r="O1198" i="4"/>
  <c r="O1199" i="4"/>
  <c r="O1200" i="4"/>
  <c r="O1201" i="4"/>
  <c r="O1202" i="4"/>
  <c r="O1203" i="4"/>
  <c r="O1204" i="4"/>
  <c r="O1205" i="4"/>
  <c r="O1206" i="4"/>
  <c r="O1207" i="4"/>
  <c r="O1208" i="4"/>
  <c r="O1209" i="4"/>
  <c r="O1210" i="4"/>
  <c r="O1211" i="4"/>
  <c r="O1212" i="4"/>
  <c r="O1213" i="4"/>
  <c r="O1214" i="4"/>
  <c r="O1215" i="4"/>
  <c r="O1216" i="4"/>
  <c r="O1217" i="4"/>
  <c r="O1218" i="4"/>
  <c r="O1219" i="4"/>
  <c r="O1220" i="4"/>
  <c r="O1221" i="4"/>
  <c r="O1222" i="4"/>
  <c r="O1223" i="4"/>
  <c r="O1224" i="4"/>
  <c r="O1225" i="4"/>
  <c r="O1226" i="4"/>
  <c r="O1227" i="4"/>
  <c r="O1228" i="4"/>
  <c r="O1229" i="4"/>
  <c r="O1230" i="4"/>
  <c r="O1231" i="4"/>
  <c r="O1232" i="4"/>
  <c r="O1233" i="4"/>
  <c r="O1234" i="4"/>
  <c r="O1235" i="4"/>
  <c r="O1236" i="4"/>
  <c r="O1237" i="4"/>
  <c r="O1238" i="4"/>
  <c r="O1239" i="4"/>
  <c r="O1240" i="4"/>
  <c r="O1241" i="4"/>
  <c r="O1242" i="4"/>
  <c r="O1243" i="4"/>
  <c r="O1244" i="4"/>
  <c r="O1245" i="4"/>
  <c r="O1246" i="4"/>
  <c r="O1247" i="4"/>
  <c r="O1248" i="4"/>
  <c r="O1249" i="4"/>
  <c r="O1250" i="4"/>
  <c r="O1251" i="4"/>
  <c r="O1252" i="4"/>
  <c r="O1253" i="4"/>
  <c r="O1254" i="4"/>
  <c r="O1255" i="4"/>
  <c r="O1256" i="4"/>
  <c r="O1257" i="4"/>
  <c r="O1258" i="4"/>
  <c r="O1259" i="4"/>
  <c r="O1260" i="4"/>
  <c r="O1261" i="4"/>
  <c r="O1262" i="4"/>
  <c r="O1263" i="4"/>
  <c r="O1264" i="4"/>
  <c r="O1265" i="4"/>
  <c r="O1266" i="4"/>
  <c r="O1267" i="4"/>
  <c r="O1268" i="4"/>
  <c r="O1269" i="4"/>
  <c r="O1270" i="4"/>
  <c r="O1271" i="4"/>
  <c r="O1272" i="4"/>
  <c r="O1273" i="4"/>
  <c r="O1274" i="4"/>
  <c r="O1275" i="4"/>
  <c r="O1276" i="4"/>
  <c r="O1277" i="4"/>
  <c r="O1278" i="4"/>
  <c r="O1279" i="4"/>
  <c r="O1280" i="4"/>
  <c r="O1281" i="4"/>
  <c r="O1282" i="4"/>
  <c r="O1283" i="4"/>
  <c r="O1284" i="4"/>
  <c r="O1285" i="4"/>
  <c r="O1286" i="4"/>
  <c r="O1287" i="4"/>
  <c r="O1288" i="4"/>
  <c r="O1289" i="4"/>
  <c r="O1290" i="4"/>
  <c r="O1291" i="4"/>
  <c r="O1292" i="4"/>
  <c r="O1293" i="4"/>
  <c r="O1294" i="4"/>
  <c r="O1295" i="4"/>
  <c r="O1296" i="4"/>
  <c r="O1297" i="4"/>
  <c r="O1298" i="4"/>
  <c r="O1299" i="4"/>
  <c r="O1300" i="4"/>
  <c r="O1301" i="4"/>
  <c r="O1302" i="4"/>
  <c r="O1303" i="4"/>
  <c r="O1304" i="4"/>
  <c r="O1305" i="4"/>
  <c r="O1306" i="4"/>
  <c r="O1307" i="4"/>
  <c r="O1308" i="4"/>
  <c r="O1309" i="4"/>
  <c r="O1310" i="4"/>
  <c r="O1311" i="4"/>
  <c r="O1312" i="4"/>
  <c r="O1313" i="4"/>
  <c r="O1314" i="4"/>
  <c r="O1315" i="4"/>
  <c r="O1316" i="4"/>
  <c r="O1317" i="4"/>
  <c r="O1318" i="4"/>
  <c r="O1319" i="4"/>
  <c r="O1320" i="4"/>
  <c r="O1321" i="4"/>
  <c r="O1322" i="4"/>
  <c r="O1323" i="4"/>
  <c r="O1324" i="4"/>
  <c r="O1325" i="4"/>
  <c r="O1326" i="4"/>
  <c r="O1327" i="4"/>
  <c r="O1328" i="4"/>
  <c r="O1329" i="4"/>
  <c r="O1330" i="4"/>
  <c r="O1331" i="4"/>
  <c r="O1332" i="4"/>
  <c r="O1333" i="4"/>
  <c r="O1334" i="4"/>
  <c r="O1335" i="4"/>
  <c r="O1336" i="4"/>
  <c r="O1337" i="4"/>
  <c r="O1338" i="4"/>
  <c r="O1339" i="4"/>
  <c r="O1340" i="4"/>
  <c r="O1341" i="4"/>
  <c r="O1342" i="4"/>
  <c r="O1343" i="4"/>
  <c r="O1344" i="4"/>
  <c r="O1345" i="4"/>
  <c r="O1346" i="4"/>
  <c r="O1347" i="4"/>
  <c r="O1348" i="4"/>
  <c r="O1349" i="4"/>
  <c r="O1350" i="4"/>
  <c r="O1351" i="4"/>
  <c r="O1352" i="4"/>
  <c r="O1353" i="4"/>
  <c r="O1354" i="4"/>
  <c r="O1355" i="4"/>
  <c r="O1356" i="4"/>
  <c r="O1357" i="4"/>
  <c r="O1358" i="4"/>
  <c r="O1359" i="4"/>
  <c r="O1360" i="4"/>
  <c r="O1361" i="4"/>
  <c r="O1362" i="4"/>
  <c r="O1363" i="4"/>
  <c r="O1364" i="4"/>
  <c r="O1365" i="4"/>
  <c r="O1366" i="4"/>
  <c r="O1367" i="4"/>
  <c r="O1368" i="4"/>
  <c r="O1369" i="4"/>
  <c r="O1370" i="4"/>
  <c r="O1371" i="4"/>
  <c r="O1372" i="4"/>
  <c r="O1373" i="4"/>
  <c r="O1374" i="4"/>
  <c r="O1375" i="4"/>
  <c r="O1376" i="4"/>
  <c r="O1377" i="4"/>
  <c r="O1378" i="4"/>
  <c r="O1379" i="4"/>
  <c r="O1380" i="4"/>
  <c r="O1381" i="4"/>
  <c r="O1382" i="4"/>
  <c r="O1383" i="4"/>
  <c r="O1384" i="4"/>
  <c r="O1385" i="4"/>
  <c r="O1386" i="4"/>
  <c r="O1387" i="4"/>
  <c r="O1388" i="4"/>
  <c r="O1389" i="4"/>
  <c r="O1390" i="4"/>
  <c r="O1391" i="4"/>
  <c r="O1392" i="4"/>
  <c r="O1393" i="4"/>
  <c r="O1394" i="4"/>
  <c r="O1395" i="4"/>
  <c r="O1396" i="4"/>
  <c r="O1397" i="4"/>
  <c r="O1398" i="4"/>
  <c r="O1399" i="4"/>
  <c r="O1400" i="4"/>
  <c r="O1401" i="4"/>
  <c r="O1402" i="4"/>
  <c r="O1403" i="4"/>
  <c r="O1404" i="4"/>
  <c r="O1405" i="4"/>
  <c r="O1406" i="4"/>
  <c r="O1407" i="4"/>
  <c r="O1408" i="4"/>
  <c r="O1409" i="4"/>
  <c r="O1410" i="4"/>
  <c r="O1411" i="4"/>
  <c r="O1412" i="4"/>
  <c r="O1413" i="4"/>
  <c r="O1414" i="4"/>
  <c r="O1415" i="4"/>
  <c r="O1416" i="4"/>
  <c r="O1417" i="4"/>
  <c r="O1418" i="4"/>
  <c r="O1419" i="4"/>
  <c r="O1420" i="4"/>
  <c r="O1421" i="4"/>
  <c r="O1422" i="4"/>
  <c r="O1423" i="4"/>
  <c r="O1424" i="4"/>
  <c r="O1425" i="4"/>
  <c r="O1426" i="4"/>
  <c r="O1427" i="4"/>
  <c r="O1428" i="4"/>
  <c r="O1429" i="4"/>
  <c r="O1430" i="4"/>
  <c r="O1431" i="4"/>
  <c r="O1432" i="4"/>
  <c r="O1433" i="4"/>
  <c r="O1434" i="4"/>
  <c r="O1435" i="4"/>
  <c r="O1436" i="4"/>
  <c r="O1437" i="4"/>
  <c r="O1438" i="4"/>
  <c r="O1439" i="4"/>
  <c r="O1440" i="4"/>
  <c r="O1441" i="4"/>
  <c r="O1442" i="4"/>
  <c r="O1443" i="4"/>
  <c r="O1444" i="4"/>
  <c r="O1445" i="4"/>
  <c r="O1446" i="4"/>
  <c r="O1447" i="4"/>
  <c r="O1448" i="4"/>
  <c r="O1449" i="4"/>
  <c r="O1450" i="4"/>
  <c r="O1451" i="4"/>
  <c r="O1452" i="4"/>
  <c r="O1453" i="4"/>
  <c r="O1454" i="4"/>
  <c r="O1455" i="4"/>
  <c r="O1456" i="4"/>
  <c r="O1457" i="4"/>
  <c r="O1458" i="4"/>
  <c r="O1459" i="4"/>
  <c r="O1460" i="4"/>
  <c r="O1461" i="4"/>
  <c r="O1462" i="4"/>
  <c r="O1463" i="4"/>
  <c r="O1464" i="4"/>
  <c r="O1465" i="4"/>
  <c r="O1466" i="4"/>
  <c r="O1467" i="4"/>
  <c r="O1468" i="4"/>
  <c r="O1469" i="4"/>
  <c r="O1470" i="4"/>
  <c r="O1471" i="4"/>
  <c r="O1472" i="4"/>
  <c r="O1473" i="4"/>
  <c r="O1474" i="4"/>
  <c r="O1475" i="4"/>
  <c r="O1476" i="4"/>
  <c r="O1477" i="4"/>
  <c r="O1478" i="4"/>
  <c r="O1479" i="4"/>
  <c r="O1480" i="4"/>
  <c r="O1481" i="4"/>
  <c r="O1482" i="4"/>
  <c r="O1483" i="4"/>
  <c r="O1484" i="4"/>
  <c r="O1485" i="4"/>
  <c r="O1486" i="4"/>
  <c r="O1487" i="4"/>
  <c r="O1488" i="4"/>
  <c r="O1489" i="4"/>
  <c r="O1490" i="4"/>
  <c r="O1491" i="4"/>
  <c r="O1492" i="4"/>
  <c r="O1493" i="4"/>
  <c r="O1494" i="4"/>
  <c r="O1495" i="4"/>
  <c r="O1496" i="4"/>
  <c r="O1497" i="4"/>
  <c r="O1498" i="4"/>
  <c r="O1499" i="4"/>
  <c r="O1500" i="4"/>
  <c r="O1501" i="4"/>
  <c r="O1502" i="4"/>
  <c r="O1503" i="4"/>
  <c r="O1504" i="4"/>
  <c r="O1505" i="4"/>
  <c r="O1506" i="4"/>
  <c r="O1507" i="4"/>
  <c r="O1508" i="4"/>
  <c r="O1509" i="4"/>
  <c r="O1510" i="4"/>
  <c r="O1511" i="4"/>
  <c r="O1512" i="4"/>
  <c r="O1513" i="4"/>
  <c r="O1514" i="4"/>
  <c r="O1515" i="4"/>
  <c r="O1516" i="4"/>
  <c r="O1517" i="4"/>
  <c r="O1518" i="4"/>
  <c r="O1519" i="4"/>
  <c r="O1520" i="4"/>
  <c r="O1521" i="4"/>
  <c r="O1522" i="4"/>
  <c r="O1523" i="4"/>
  <c r="O1524" i="4"/>
  <c r="O1525" i="4"/>
  <c r="O1526" i="4"/>
  <c r="O1527" i="4"/>
  <c r="O1528" i="4"/>
  <c r="O1529" i="4"/>
  <c r="O1530" i="4"/>
  <c r="O1531" i="4"/>
  <c r="O1532" i="4"/>
  <c r="O1533" i="4"/>
  <c r="O1534" i="4"/>
  <c r="O1535" i="4"/>
  <c r="O1536" i="4"/>
  <c r="O1537" i="4"/>
  <c r="O1538" i="4"/>
  <c r="O1539" i="4"/>
  <c r="O1540" i="4"/>
  <c r="O1541" i="4"/>
  <c r="O1542" i="4"/>
  <c r="O1543" i="4"/>
  <c r="O1544" i="4"/>
  <c r="O1545" i="4"/>
  <c r="O1546" i="4"/>
  <c r="O1547" i="4"/>
  <c r="O1548" i="4"/>
  <c r="O1549" i="4"/>
  <c r="O1550" i="4"/>
  <c r="O1551" i="4"/>
  <c r="O1552" i="4"/>
  <c r="O1553" i="4"/>
  <c r="O1554" i="4"/>
  <c r="O1555" i="4"/>
  <c r="O1556" i="4"/>
  <c r="O1557" i="4"/>
  <c r="O1558" i="4"/>
  <c r="O1559" i="4"/>
  <c r="O1560" i="4"/>
  <c r="O1561" i="4"/>
  <c r="O1562" i="4"/>
  <c r="O1563" i="4"/>
  <c r="O1564" i="4"/>
  <c r="O1565" i="4"/>
  <c r="O1566" i="4"/>
  <c r="O1567" i="4"/>
  <c r="O1568" i="4"/>
  <c r="O1569" i="4"/>
  <c r="O1570" i="4"/>
  <c r="O1571" i="4"/>
  <c r="O1572" i="4"/>
  <c r="O1573" i="4"/>
  <c r="O1574" i="4"/>
  <c r="O1575" i="4"/>
  <c r="O1576" i="4"/>
  <c r="O1577" i="4"/>
  <c r="O1578" i="4"/>
  <c r="O1579" i="4"/>
  <c r="O1580" i="4"/>
  <c r="O1581" i="4"/>
  <c r="O1582" i="4"/>
  <c r="O1583" i="4"/>
  <c r="O1584" i="4"/>
  <c r="O1585" i="4"/>
  <c r="O1586" i="4"/>
  <c r="O1587" i="4"/>
  <c r="O1588" i="4"/>
  <c r="O1589" i="4"/>
  <c r="O1590" i="4"/>
  <c r="O1591" i="4"/>
  <c r="O1592" i="4"/>
  <c r="O1593" i="4"/>
  <c r="O1594" i="4"/>
  <c r="O1595" i="4"/>
  <c r="O1596" i="4"/>
  <c r="O1597" i="4"/>
  <c r="O1598" i="4"/>
  <c r="O1599" i="4"/>
  <c r="O1600" i="4"/>
  <c r="O1601" i="4"/>
  <c r="O1602" i="4"/>
  <c r="O1603" i="4"/>
  <c r="O1604" i="4"/>
  <c r="O1605" i="4"/>
  <c r="O1606" i="4"/>
  <c r="O1607" i="4"/>
  <c r="O1608" i="4"/>
  <c r="O1609" i="4"/>
  <c r="O1610" i="4"/>
  <c r="O1611" i="4"/>
  <c r="O1612" i="4"/>
  <c r="O1613" i="4"/>
  <c r="O1614" i="4"/>
  <c r="O1615" i="4"/>
  <c r="O1616" i="4"/>
  <c r="O1617" i="4"/>
  <c r="O1618" i="4"/>
  <c r="O1619" i="4"/>
  <c r="O1620" i="4"/>
  <c r="O1621" i="4"/>
  <c r="O1622" i="4"/>
  <c r="O1623" i="4"/>
  <c r="O1624" i="4"/>
  <c r="O1625" i="4"/>
  <c r="O1626" i="4"/>
  <c r="O1627" i="4"/>
  <c r="O1628" i="4"/>
  <c r="O1629" i="4"/>
  <c r="O1630" i="4"/>
  <c r="O1631" i="4"/>
  <c r="O1632" i="4"/>
  <c r="O1633" i="4"/>
  <c r="O1634" i="4"/>
  <c r="O1635" i="4"/>
  <c r="O1636" i="4"/>
  <c r="O1637" i="4"/>
  <c r="O1638" i="4"/>
  <c r="O1639" i="4"/>
  <c r="O1640" i="4"/>
  <c r="O1641" i="4"/>
  <c r="O1642" i="4"/>
  <c r="O1643" i="4"/>
  <c r="O1644" i="4"/>
  <c r="O1645" i="4"/>
  <c r="O1646" i="4"/>
  <c r="O1647" i="4"/>
  <c r="O1648" i="4"/>
  <c r="O1649" i="4"/>
  <c r="O1650" i="4"/>
  <c r="O1651" i="4"/>
  <c r="O1652" i="4"/>
  <c r="O1653" i="4"/>
  <c r="O1654" i="4"/>
  <c r="O1655" i="4"/>
  <c r="O1656" i="4"/>
  <c r="O1657" i="4"/>
  <c r="O1658" i="4"/>
  <c r="O1659" i="4"/>
  <c r="O1660" i="4"/>
  <c r="O1661" i="4"/>
  <c r="O1662" i="4"/>
  <c r="O1663" i="4"/>
  <c r="O1664" i="4"/>
  <c r="O1665" i="4"/>
  <c r="O1666" i="4"/>
  <c r="O1667" i="4"/>
  <c r="O1668" i="4"/>
  <c r="O1669" i="4"/>
  <c r="O1670" i="4"/>
  <c r="O1671" i="4"/>
  <c r="O1672" i="4"/>
  <c r="O1673" i="4"/>
  <c r="O1674" i="4"/>
  <c r="O1675" i="4"/>
  <c r="O1676" i="4"/>
  <c r="O1677" i="4"/>
  <c r="O1678" i="4"/>
  <c r="O1679" i="4"/>
  <c r="O1680" i="4"/>
  <c r="O1681" i="4"/>
  <c r="O1682" i="4"/>
  <c r="O1683" i="4"/>
  <c r="O1684" i="4"/>
  <c r="O1685" i="4"/>
  <c r="O1686" i="4"/>
  <c r="O1687" i="4"/>
  <c r="O1688" i="4"/>
  <c r="O1689" i="4"/>
  <c r="O1690" i="4"/>
  <c r="O1691" i="4"/>
  <c r="O1692" i="4"/>
  <c r="O1693" i="4"/>
  <c r="O1694" i="4"/>
  <c r="O1695" i="4"/>
  <c r="O1696" i="4"/>
  <c r="O1697" i="4"/>
  <c r="O1698" i="4"/>
  <c r="O1699" i="4"/>
  <c r="O1700" i="4"/>
  <c r="O1701" i="4"/>
  <c r="O1702" i="4"/>
  <c r="O1703" i="4"/>
  <c r="O1704" i="4"/>
  <c r="O1705" i="4"/>
  <c r="O1706" i="4"/>
  <c r="O1707" i="4"/>
  <c r="O1708" i="4"/>
  <c r="O1709" i="4"/>
  <c r="O1710" i="4"/>
  <c r="O1711" i="4"/>
  <c r="O1712" i="4"/>
  <c r="O1713" i="4"/>
  <c r="O1714" i="4"/>
  <c r="O1715" i="4"/>
  <c r="O1716" i="4"/>
  <c r="O1717" i="4"/>
  <c r="O1718" i="4"/>
  <c r="O1719" i="4"/>
  <c r="O1720" i="4"/>
  <c r="O1721" i="4"/>
  <c r="O1722" i="4"/>
  <c r="O1723" i="4"/>
  <c r="O1724" i="4"/>
  <c r="O1725" i="4"/>
  <c r="O1726" i="4"/>
  <c r="O1727" i="4"/>
  <c r="O1728" i="4"/>
  <c r="O1729" i="4"/>
  <c r="O1730" i="4"/>
  <c r="O1731" i="4"/>
  <c r="O1732" i="4"/>
  <c r="O1733" i="4"/>
  <c r="O1734" i="4"/>
  <c r="O1735" i="4"/>
  <c r="O1736" i="4"/>
  <c r="O1737" i="4"/>
  <c r="O1738" i="4"/>
  <c r="O1739" i="4"/>
  <c r="O1740" i="4"/>
  <c r="O1741" i="4"/>
  <c r="O1742" i="4"/>
  <c r="O1743" i="4"/>
  <c r="O1744" i="4"/>
  <c r="O1745" i="4"/>
  <c r="O1746" i="4"/>
  <c r="O1747" i="4"/>
  <c r="O1748" i="4"/>
  <c r="O1749" i="4"/>
  <c r="O1750" i="4"/>
  <c r="O1751" i="4"/>
  <c r="O1752" i="4"/>
  <c r="O1753" i="4"/>
  <c r="O1754" i="4"/>
  <c r="O1755" i="4"/>
  <c r="O1756" i="4"/>
  <c r="O1757" i="4"/>
  <c r="O1758" i="4"/>
  <c r="O1759" i="4"/>
  <c r="O1760" i="4"/>
  <c r="O1761" i="4"/>
  <c r="O1762" i="4"/>
  <c r="O1763" i="4"/>
  <c r="O1764" i="4"/>
  <c r="O1765" i="4"/>
  <c r="O1766" i="4"/>
  <c r="O1767" i="4"/>
  <c r="O1768" i="4"/>
  <c r="O1769" i="4"/>
  <c r="O1770" i="4"/>
  <c r="O1771" i="4"/>
  <c r="O1772" i="4"/>
  <c r="O1773" i="4"/>
  <c r="O1774" i="4"/>
  <c r="O1775" i="4"/>
  <c r="O1776" i="4"/>
  <c r="O1777" i="4"/>
  <c r="O1778" i="4"/>
  <c r="O1779" i="4"/>
  <c r="O1780" i="4"/>
  <c r="O1781" i="4"/>
  <c r="O1782" i="4"/>
  <c r="O1783" i="4"/>
  <c r="O1784" i="4"/>
  <c r="O1785" i="4"/>
  <c r="O1786" i="4"/>
  <c r="O1787" i="4"/>
  <c r="O1788" i="4"/>
  <c r="O1789" i="4"/>
  <c r="O1790" i="4"/>
  <c r="O1791" i="4"/>
  <c r="O1792" i="4"/>
  <c r="O1793" i="4"/>
  <c r="O1794" i="4"/>
  <c r="O1795" i="4"/>
  <c r="O1796" i="4"/>
  <c r="O1797" i="4"/>
  <c r="O1798" i="4"/>
  <c r="O1799" i="4"/>
  <c r="O1800" i="4"/>
  <c r="O1801" i="4"/>
  <c r="O1802" i="4"/>
  <c r="O1803" i="4"/>
  <c r="O1804" i="4"/>
  <c r="O1805" i="4"/>
  <c r="O1806" i="4"/>
  <c r="O1807" i="4"/>
  <c r="O1808" i="4"/>
  <c r="O1809" i="4"/>
  <c r="O1810" i="4"/>
  <c r="O1811" i="4"/>
  <c r="O1812" i="4"/>
  <c r="O1813" i="4"/>
  <c r="O1814" i="4"/>
  <c r="O1815" i="4"/>
  <c r="O1816" i="4"/>
  <c r="O1817" i="4"/>
  <c r="O1818" i="4"/>
  <c r="O1819" i="4"/>
  <c r="O1820" i="4"/>
  <c r="O1821" i="4"/>
  <c r="O1822" i="4"/>
  <c r="O1823" i="4"/>
  <c r="O1824" i="4"/>
  <c r="O1825" i="4"/>
  <c r="O1826" i="4"/>
  <c r="O1827" i="4"/>
  <c r="O1828" i="4"/>
  <c r="O1829" i="4"/>
  <c r="O1830" i="4"/>
  <c r="O1831" i="4"/>
  <c r="O1832" i="4"/>
  <c r="O1833" i="4"/>
  <c r="O1834" i="4"/>
  <c r="O1835" i="4"/>
  <c r="O1836" i="4"/>
  <c r="O1837" i="4"/>
  <c r="O1838" i="4"/>
  <c r="O1839" i="4"/>
  <c r="O1840" i="4"/>
  <c r="O1841" i="4"/>
  <c r="O1842" i="4"/>
  <c r="O1843" i="4"/>
  <c r="O1844" i="4"/>
  <c r="O1845" i="4"/>
  <c r="O1846" i="4"/>
  <c r="O1847" i="4"/>
  <c r="O1848" i="4"/>
  <c r="O1849" i="4"/>
  <c r="O1850" i="4"/>
  <c r="O1851" i="4"/>
  <c r="O1852" i="4"/>
  <c r="O1853" i="4"/>
  <c r="O1854" i="4"/>
  <c r="O1855" i="4"/>
  <c r="O1856" i="4"/>
  <c r="O1857" i="4"/>
  <c r="O1858" i="4"/>
  <c r="O1859" i="4"/>
  <c r="O1860" i="4"/>
  <c r="O1861" i="4"/>
  <c r="O1862" i="4"/>
  <c r="O1863" i="4"/>
  <c r="O1864" i="4"/>
  <c r="O1865" i="4"/>
  <c r="O1866" i="4"/>
  <c r="O1867" i="4"/>
  <c r="O1868" i="4"/>
  <c r="O1869" i="4"/>
  <c r="O1870" i="4"/>
  <c r="O1871" i="4"/>
  <c r="O1872" i="4"/>
  <c r="O1873" i="4"/>
  <c r="O1874" i="4"/>
  <c r="O1875" i="4"/>
  <c r="O1876" i="4"/>
  <c r="O1877" i="4"/>
  <c r="O1878" i="4"/>
  <c r="O1879" i="4"/>
  <c r="O1880" i="4"/>
  <c r="O1881" i="4"/>
  <c r="O1882" i="4"/>
  <c r="O1883" i="4"/>
  <c r="O1884" i="4"/>
  <c r="O1885" i="4"/>
  <c r="O1886" i="4"/>
  <c r="O1887" i="4"/>
  <c r="O1888" i="4"/>
  <c r="O1889" i="4"/>
  <c r="O1890" i="4"/>
  <c r="O1891" i="4"/>
  <c r="O1892" i="4"/>
  <c r="O1893" i="4"/>
  <c r="O1894" i="4"/>
  <c r="O1895" i="4"/>
  <c r="O1896" i="4"/>
  <c r="O1897" i="4"/>
  <c r="O1898" i="4"/>
  <c r="O1899" i="4"/>
  <c r="O1900" i="4"/>
  <c r="O1901" i="4"/>
  <c r="O1902" i="4"/>
  <c r="O1903" i="4"/>
  <c r="O1904" i="4"/>
  <c r="O1905" i="4"/>
  <c r="O1906" i="4"/>
  <c r="O1907" i="4"/>
  <c r="O1908" i="4"/>
  <c r="O1909" i="4"/>
  <c r="O1910" i="4"/>
  <c r="O1911" i="4"/>
  <c r="O1912" i="4"/>
  <c r="O1913" i="4"/>
  <c r="O1914" i="4"/>
  <c r="O1915" i="4"/>
  <c r="O1916" i="4"/>
  <c r="O1917" i="4"/>
  <c r="O1918" i="4"/>
  <c r="O1919" i="4"/>
  <c r="O1920" i="4"/>
  <c r="O1921" i="4"/>
  <c r="O1922" i="4"/>
  <c r="O1923" i="4"/>
  <c r="O1924" i="4"/>
  <c r="O1925" i="4"/>
  <c r="O1926" i="4"/>
  <c r="O1927" i="4"/>
  <c r="O1928" i="4"/>
  <c r="O1929" i="4"/>
  <c r="O1930" i="4"/>
  <c r="O1931" i="4"/>
  <c r="O1932" i="4"/>
  <c r="O1933" i="4"/>
  <c r="O1934" i="4"/>
  <c r="O1935" i="4"/>
  <c r="O1936" i="4"/>
  <c r="O1937" i="4"/>
  <c r="O1938" i="4"/>
  <c r="O1939" i="4"/>
  <c r="O1940" i="4"/>
  <c r="O1941" i="4"/>
  <c r="O1942" i="4"/>
  <c r="O1943" i="4"/>
  <c r="O1944" i="4"/>
  <c r="O1945" i="4"/>
  <c r="O1946" i="4"/>
  <c r="O1947" i="4"/>
  <c r="O1948" i="4"/>
  <c r="O1949" i="4"/>
  <c r="O1950" i="4"/>
  <c r="O1951" i="4"/>
  <c r="O1952" i="4"/>
  <c r="O1953" i="4"/>
  <c r="O1954" i="4"/>
  <c r="H32" i="2"/>
  <c r="H33" i="2"/>
  <c r="H48" i="2"/>
  <c r="H49" i="2"/>
  <c r="H82" i="2"/>
  <c r="H87" i="2"/>
  <c r="H88" i="2"/>
  <c r="H98" i="2"/>
  <c r="H121" i="2"/>
  <c r="H135" i="2"/>
  <c r="H136" i="2"/>
  <c r="H137" i="2"/>
  <c r="H168" i="2"/>
  <c r="H170" i="2"/>
  <c r="H184" i="2"/>
  <c r="H186" i="2"/>
  <c r="H223" i="2"/>
  <c r="H224" i="2"/>
  <c r="H225" i="2"/>
  <c r="H240" i="2"/>
  <c r="H263" i="2"/>
  <c r="H273" i="2"/>
  <c r="H274" i="2"/>
  <c r="H279" i="2"/>
  <c r="H306" i="2"/>
  <c r="H311" i="2"/>
  <c r="H321" i="2"/>
  <c r="H322" i="2"/>
  <c r="H353" i="2"/>
  <c r="H354" i="2"/>
  <c r="F64" i="2"/>
  <c r="F337" i="2"/>
  <c r="E36" i="2"/>
  <c r="E37" i="2"/>
  <c r="E38" i="2"/>
  <c r="E51" i="2"/>
  <c r="E69" i="2"/>
  <c r="E70" i="2"/>
  <c r="E83" i="2"/>
  <c r="E84" i="2"/>
  <c r="E100" i="2"/>
  <c r="E101" i="2"/>
  <c r="E102" i="2"/>
  <c r="E115" i="2"/>
  <c r="E116" i="2"/>
  <c r="E133" i="2"/>
  <c r="E134" i="2"/>
  <c r="E147" i="2"/>
  <c r="E148" i="2"/>
  <c r="E165" i="2"/>
  <c r="E166" i="2"/>
  <c r="E179" i="2"/>
  <c r="E180" i="2"/>
  <c r="E195" i="2"/>
  <c r="E197" i="2"/>
  <c r="E198" i="2"/>
  <c r="E211" i="2"/>
  <c r="E212" i="2"/>
  <c r="E229" i="2"/>
  <c r="E230" i="2"/>
  <c r="E243" i="2"/>
  <c r="E244" i="2"/>
  <c r="E261" i="2"/>
  <c r="E262" i="2"/>
  <c r="E275" i="2"/>
  <c r="E276" i="2"/>
  <c r="E293" i="2"/>
  <c r="E294" i="2"/>
  <c r="E307" i="2"/>
  <c r="E308" i="2"/>
  <c r="E323" i="2"/>
  <c r="E325" i="2"/>
  <c r="E326" i="2"/>
  <c r="E339" i="2"/>
  <c r="E340" i="2"/>
  <c r="E356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167" i="1" s="1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165" i="1" s="1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93" i="1" s="1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295" i="1" s="1"/>
  <c r="D313" i="2"/>
  <c r="D314" i="2"/>
  <c r="D315" i="2"/>
  <c r="D316" i="2"/>
  <c r="D317" i="2"/>
  <c r="D318" i="2"/>
  <c r="D319" i="2"/>
  <c r="D186" i="1" s="1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C9" i="2"/>
  <c r="C10" i="2"/>
  <c r="C11" i="2"/>
  <c r="D244" i="1" s="1"/>
  <c r="C12" i="2"/>
  <c r="C13" i="2"/>
  <c r="C14" i="2"/>
  <c r="D299" i="1" s="1"/>
  <c r="C15" i="2"/>
  <c r="C16" i="2"/>
  <c r="C17" i="2"/>
  <c r="C18" i="2"/>
  <c r="C19" i="2"/>
  <c r="D251" i="1" s="1"/>
  <c r="C20" i="2"/>
  <c r="C21" i="2"/>
  <c r="C22" i="2"/>
  <c r="D83" i="1" s="1"/>
  <c r="C23" i="2"/>
  <c r="C24" i="2"/>
  <c r="C25" i="2"/>
  <c r="C26" i="2"/>
  <c r="C27" i="2"/>
  <c r="D42" i="1" s="1"/>
  <c r="C28" i="2"/>
  <c r="C29" i="2"/>
  <c r="C30" i="2"/>
  <c r="D144" i="1" s="1"/>
  <c r="C31" i="2"/>
  <c r="C32" i="2"/>
  <c r="C33" i="2"/>
  <c r="C34" i="2"/>
  <c r="C35" i="2"/>
  <c r="D50" i="1" s="1"/>
  <c r="C36" i="2"/>
  <c r="C37" i="2"/>
  <c r="C38" i="2"/>
  <c r="D322" i="1" s="1"/>
  <c r="C39" i="2"/>
  <c r="C40" i="2"/>
  <c r="C41" i="2"/>
  <c r="C42" i="2"/>
  <c r="C43" i="2"/>
  <c r="D201" i="1" s="1"/>
  <c r="C44" i="2"/>
  <c r="C45" i="2"/>
  <c r="C46" i="2"/>
  <c r="D316" i="1" s="1"/>
  <c r="C47" i="2"/>
  <c r="C48" i="2"/>
  <c r="C49" i="2"/>
  <c r="C50" i="2"/>
  <c r="C51" i="2"/>
  <c r="D309" i="1" s="1"/>
  <c r="C52" i="2"/>
  <c r="C53" i="2"/>
  <c r="D323" i="1" s="1"/>
  <c r="C54" i="2"/>
  <c r="D283" i="1" s="1"/>
  <c r="C55" i="2"/>
  <c r="C56" i="2"/>
  <c r="C57" i="2"/>
  <c r="C58" i="2"/>
  <c r="C59" i="2"/>
  <c r="D114" i="1" s="1"/>
  <c r="C60" i="2"/>
  <c r="C61" i="2"/>
  <c r="C62" i="2"/>
  <c r="D62" i="1" s="1"/>
  <c r="C63" i="2"/>
  <c r="C64" i="2"/>
  <c r="C65" i="2"/>
  <c r="C66" i="2"/>
  <c r="C67" i="2"/>
  <c r="D54" i="1" s="1"/>
  <c r="C68" i="2"/>
  <c r="C69" i="2"/>
  <c r="C70" i="2"/>
  <c r="D255" i="1" s="1"/>
  <c r="C71" i="2"/>
  <c r="C72" i="2"/>
  <c r="C73" i="2"/>
  <c r="C74" i="2"/>
  <c r="C75" i="2"/>
  <c r="D194" i="1" s="1"/>
  <c r="C76" i="2"/>
  <c r="C77" i="2"/>
  <c r="C78" i="2"/>
  <c r="D55" i="1" s="1"/>
  <c r="C79" i="2"/>
  <c r="C80" i="2"/>
  <c r="C81" i="2"/>
  <c r="C82" i="2"/>
  <c r="C83" i="2"/>
  <c r="D105" i="1" s="1"/>
  <c r="C84" i="2"/>
  <c r="C85" i="2"/>
  <c r="C86" i="2"/>
  <c r="D245" i="1" s="1"/>
  <c r="C87" i="2"/>
  <c r="C88" i="2"/>
  <c r="C89" i="2"/>
  <c r="C90" i="2"/>
  <c r="C91" i="2"/>
  <c r="D183" i="1" s="1"/>
  <c r="C92" i="2"/>
  <c r="C93" i="2"/>
  <c r="C94" i="2"/>
  <c r="D14" i="1" s="1"/>
  <c r="C95" i="2"/>
  <c r="C96" i="2"/>
  <c r="C97" i="2"/>
  <c r="C98" i="2"/>
  <c r="C99" i="2"/>
  <c r="D139" i="1" s="1"/>
  <c r="C100" i="2"/>
  <c r="C101" i="2"/>
  <c r="C102" i="2"/>
  <c r="D173" i="1" s="1"/>
  <c r="C103" i="2"/>
  <c r="C104" i="2"/>
  <c r="C105" i="2"/>
  <c r="C106" i="2"/>
  <c r="C107" i="2"/>
  <c r="D35" i="1" s="1"/>
  <c r="C108" i="2"/>
  <c r="C109" i="2"/>
  <c r="C110" i="2"/>
  <c r="D147" i="1" s="1"/>
  <c r="C111" i="2"/>
  <c r="C112" i="2"/>
  <c r="C113" i="2"/>
  <c r="C114" i="2"/>
  <c r="C115" i="2"/>
  <c r="D71" i="1" s="1"/>
  <c r="C116" i="2"/>
  <c r="C117" i="2"/>
  <c r="C118" i="2"/>
  <c r="D154" i="1" s="1"/>
  <c r="C119" i="2"/>
  <c r="C120" i="2"/>
  <c r="C121" i="2"/>
  <c r="C122" i="2"/>
  <c r="C123" i="2"/>
  <c r="D52" i="1" s="1"/>
  <c r="C124" i="2"/>
  <c r="C125" i="2"/>
  <c r="C126" i="2"/>
  <c r="D159" i="1" s="1"/>
  <c r="C127" i="2"/>
  <c r="C128" i="2"/>
  <c r="C129" i="2"/>
  <c r="C130" i="2"/>
  <c r="C131" i="2"/>
  <c r="D279" i="1" s="1"/>
  <c r="C132" i="2"/>
  <c r="C133" i="2"/>
  <c r="C134" i="2"/>
  <c r="D120" i="1" s="1"/>
  <c r="C135" i="2"/>
  <c r="C136" i="2"/>
  <c r="C137" i="2"/>
  <c r="C138" i="2"/>
  <c r="C139" i="2"/>
  <c r="D217" i="1" s="1"/>
  <c r="C140" i="2"/>
  <c r="C141" i="2"/>
  <c r="C142" i="2"/>
  <c r="D300" i="1" s="1"/>
  <c r="C143" i="2"/>
  <c r="C144" i="2"/>
  <c r="C145" i="2"/>
  <c r="C146" i="2"/>
  <c r="C147" i="2"/>
  <c r="D31" i="1" s="1"/>
  <c r="C148" i="2"/>
  <c r="C149" i="2"/>
  <c r="C150" i="2"/>
  <c r="D76" i="1" s="1"/>
  <c r="C151" i="2"/>
  <c r="C152" i="2"/>
  <c r="C153" i="2"/>
  <c r="C154" i="2"/>
  <c r="C155" i="2"/>
  <c r="D219" i="1" s="1"/>
  <c r="C156" i="2"/>
  <c r="C157" i="2"/>
  <c r="C158" i="2"/>
  <c r="D347" i="1" s="1"/>
  <c r="C159" i="2"/>
  <c r="C160" i="2"/>
  <c r="C161" i="2"/>
  <c r="C162" i="2"/>
  <c r="C163" i="2"/>
  <c r="D265" i="1" s="1"/>
  <c r="C164" i="2"/>
  <c r="C165" i="2"/>
  <c r="C166" i="2"/>
  <c r="D312" i="1" s="1"/>
  <c r="C167" i="2"/>
  <c r="C168" i="2"/>
  <c r="C169" i="2"/>
  <c r="C170" i="2"/>
  <c r="C171" i="2"/>
  <c r="D29" i="1" s="1"/>
  <c r="C172" i="2"/>
  <c r="C173" i="2"/>
  <c r="C174" i="2"/>
  <c r="D36" i="1" s="1"/>
  <c r="C175" i="2"/>
  <c r="C176" i="2"/>
  <c r="C177" i="2"/>
  <c r="C178" i="2"/>
  <c r="C179" i="2"/>
  <c r="D308" i="1" s="1"/>
  <c r="C180" i="2"/>
  <c r="C181" i="2"/>
  <c r="C182" i="2"/>
  <c r="D328" i="1" s="1"/>
  <c r="C183" i="2"/>
  <c r="C184" i="2"/>
  <c r="C185" i="2"/>
  <c r="C186" i="2"/>
  <c r="C187" i="2"/>
  <c r="D61" i="1" s="1"/>
  <c r="C188" i="2"/>
  <c r="C189" i="2"/>
  <c r="C190" i="2"/>
  <c r="D142" i="1" s="1"/>
  <c r="C191" i="2"/>
  <c r="C192" i="2"/>
  <c r="C193" i="2"/>
  <c r="C194" i="2"/>
  <c r="C195" i="2"/>
  <c r="D332" i="1" s="1"/>
  <c r="C196" i="2"/>
  <c r="C197" i="2"/>
  <c r="C198" i="2"/>
  <c r="D345" i="1" s="1"/>
  <c r="C199" i="2"/>
  <c r="C200" i="2"/>
  <c r="C201" i="2"/>
  <c r="C202" i="2"/>
  <c r="C203" i="2"/>
  <c r="D51" i="1" s="1"/>
  <c r="C204" i="2"/>
  <c r="C205" i="2"/>
  <c r="C206" i="2"/>
  <c r="D250" i="1" s="1"/>
  <c r="C207" i="2"/>
  <c r="C208" i="2"/>
  <c r="C209" i="2"/>
  <c r="C210" i="2"/>
  <c r="C211" i="2"/>
  <c r="D285" i="1" s="1"/>
  <c r="C212" i="2"/>
  <c r="C213" i="2"/>
  <c r="C214" i="2"/>
  <c r="D141" i="1" s="1"/>
  <c r="C215" i="2"/>
  <c r="C216" i="2"/>
  <c r="C217" i="2"/>
  <c r="C218" i="2"/>
  <c r="C219" i="2"/>
  <c r="D178" i="1" s="1"/>
  <c r="C220" i="2"/>
  <c r="C221" i="2"/>
  <c r="C222" i="2"/>
  <c r="D199" i="1" s="1"/>
  <c r="C223" i="2"/>
  <c r="C224" i="2"/>
  <c r="C225" i="2"/>
  <c r="C226" i="2"/>
  <c r="C227" i="2"/>
  <c r="D9" i="1" s="1"/>
  <c r="C228" i="2"/>
  <c r="C229" i="2"/>
  <c r="C230" i="2"/>
  <c r="D343" i="1" s="1"/>
  <c r="C231" i="2"/>
  <c r="C232" i="2"/>
  <c r="C233" i="2"/>
  <c r="C234" i="2"/>
  <c r="C235" i="2"/>
  <c r="D187" i="1" s="1"/>
  <c r="C236" i="2"/>
  <c r="C237" i="2"/>
  <c r="D303" i="1" s="1"/>
  <c r="C238" i="2"/>
  <c r="D294" i="1" s="1"/>
  <c r="C239" i="2"/>
  <c r="C240" i="2"/>
  <c r="C241" i="2"/>
  <c r="C242" i="2"/>
  <c r="C243" i="2"/>
  <c r="D64" i="1" s="1"/>
  <c r="C244" i="2"/>
  <c r="C245" i="2"/>
  <c r="C246" i="2"/>
  <c r="D150" i="1" s="1"/>
  <c r="C247" i="2"/>
  <c r="C248" i="2"/>
  <c r="C249" i="2"/>
  <c r="C250" i="2"/>
  <c r="C251" i="2"/>
  <c r="D57" i="1" s="1"/>
  <c r="C252" i="2"/>
  <c r="C253" i="2"/>
  <c r="C254" i="2"/>
  <c r="D176" i="1" s="1"/>
  <c r="C255" i="2"/>
  <c r="C256" i="2"/>
  <c r="C257" i="2"/>
  <c r="C258" i="2"/>
  <c r="C259" i="2"/>
  <c r="D330" i="1" s="1"/>
  <c r="C260" i="2"/>
  <c r="C261" i="2"/>
  <c r="C262" i="2"/>
  <c r="D113" i="1" s="1"/>
  <c r="C263" i="2"/>
  <c r="C264" i="2"/>
  <c r="C265" i="2"/>
  <c r="C266" i="2"/>
  <c r="C267" i="2"/>
  <c r="D170" i="1" s="1"/>
  <c r="C268" i="2"/>
  <c r="C269" i="2"/>
  <c r="C270" i="2"/>
  <c r="D87" i="1" s="1"/>
  <c r="C271" i="2"/>
  <c r="C272" i="2"/>
  <c r="C273" i="2"/>
  <c r="C274" i="2"/>
  <c r="C275" i="2"/>
  <c r="D353" i="1" s="1"/>
  <c r="C276" i="2"/>
  <c r="C277" i="2"/>
  <c r="C278" i="2"/>
  <c r="D48" i="1" s="1"/>
  <c r="C279" i="2"/>
  <c r="C280" i="2"/>
  <c r="C281" i="2"/>
  <c r="C282" i="2"/>
  <c r="C283" i="2"/>
  <c r="D281" i="1" s="1"/>
  <c r="C284" i="2"/>
  <c r="C285" i="2"/>
  <c r="C286" i="2"/>
  <c r="D17" i="1" s="1"/>
  <c r="C287" i="2"/>
  <c r="C288" i="2"/>
  <c r="C289" i="2"/>
  <c r="C290" i="2"/>
  <c r="C291" i="2"/>
  <c r="D350" i="1" s="1"/>
  <c r="C292" i="2"/>
  <c r="C293" i="2"/>
  <c r="C294" i="2"/>
  <c r="D333" i="1" s="1"/>
  <c r="C295" i="2"/>
  <c r="C296" i="2"/>
  <c r="C297" i="2"/>
  <c r="C298" i="2"/>
  <c r="C299" i="2"/>
  <c r="D89" i="1" s="1"/>
  <c r="C300" i="2"/>
  <c r="C301" i="2"/>
  <c r="C302" i="2"/>
  <c r="D121" i="1" s="1"/>
  <c r="C303" i="2"/>
  <c r="C304" i="2"/>
  <c r="C305" i="2"/>
  <c r="C306" i="2"/>
  <c r="C307" i="2"/>
  <c r="D38" i="1" s="1"/>
  <c r="C308" i="2"/>
  <c r="C309" i="2"/>
  <c r="C310" i="2"/>
  <c r="D220" i="1" s="1"/>
  <c r="C311" i="2"/>
  <c r="C312" i="2"/>
  <c r="C313" i="2"/>
  <c r="C314" i="2"/>
  <c r="C315" i="2"/>
  <c r="D116" i="1" s="1"/>
  <c r="C316" i="2"/>
  <c r="C317" i="2"/>
  <c r="C318" i="2"/>
  <c r="D163" i="1" s="1"/>
  <c r="C319" i="2"/>
  <c r="C320" i="2"/>
  <c r="C321" i="2"/>
  <c r="C322" i="2"/>
  <c r="C323" i="2"/>
  <c r="D60" i="1" s="1"/>
  <c r="C324" i="2"/>
  <c r="C325" i="2"/>
  <c r="C326" i="2"/>
  <c r="D289" i="1" s="1"/>
  <c r="C327" i="2"/>
  <c r="C328" i="2"/>
  <c r="C329" i="2"/>
  <c r="C330" i="2"/>
  <c r="C331" i="2"/>
  <c r="D10" i="1" s="1"/>
  <c r="C332" i="2"/>
  <c r="C333" i="2"/>
  <c r="C334" i="2"/>
  <c r="D135" i="1" s="1"/>
  <c r="C335" i="2"/>
  <c r="C336" i="2"/>
  <c r="C337" i="2"/>
  <c r="C338" i="2"/>
  <c r="C339" i="2"/>
  <c r="D130" i="1" s="1"/>
  <c r="C340" i="2"/>
  <c r="C341" i="2"/>
  <c r="C342" i="2"/>
  <c r="D98" i="1" s="1"/>
  <c r="C343" i="2"/>
  <c r="C344" i="2"/>
  <c r="C345" i="2"/>
  <c r="C346" i="2"/>
  <c r="C347" i="2"/>
  <c r="D233" i="1" s="1"/>
  <c r="C348" i="2"/>
  <c r="C349" i="2"/>
  <c r="C350" i="2"/>
  <c r="D20" i="1" s="1"/>
  <c r="C351" i="2"/>
  <c r="C352" i="2"/>
  <c r="C353" i="2"/>
  <c r="C354" i="2"/>
  <c r="C355" i="2"/>
  <c r="D68" i="1" s="1"/>
  <c r="C356" i="2"/>
  <c r="B9" i="2"/>
  <c r="C213" i="1" s="1"/>
  <c r="B10" i="2"/>
  <c r="C182" i="1" s="1"/>
  <c r="B11" i="2"/>
  <c r="C244" i="1" s="1"/>
  <c r="B12" i="2"/>
  <c r="C211" i="1" s="1"/>
  <c r="B13" i="2"/>
  <c r="C133" i="1" s="1"/>
  <c r="B14" i="2"/>
  <c r="C299" i="1" s="1"/>
  <c r="B15" i="2"/>
  <c r="C305" i="1" s="1"/>
  <c r="B16" i="2"/>
  <c r="C342" i="1" s="1"/>
  <c r="B17" i="2"/>
  <c r="C97" i="1" s="1"/>
  <c r="B18" i="2"/>
  <c r="C202" i="1" s="1"/>
  <c r="B19" i="2"/>
  <c r="C251" i="1" s="1"/>
  <c r="B20" i="2"/>
  <c r="C25" i="1" s="1"/>
  <c r="B21" i="2"/>
  <c r="C355" i="1" s="1"/>
  <c r="B22" i="2"/>
  <c r="C83" i="1" s="1"/>
  <c r="B23" i="2"/>
  <c r="C184" i="1" s="1"/>
  <c r="B24" i="2"/>
  <c r="C91" i="1" s="1"/>
  <c r="B25" i="2"/>
  <c r="C75" i="1" s="1"/>
  <c r="B26" i="2"/>
  <c r="C205" i="1" s="1"/>
  <c r="B27" i="2"/>
  <c r="C42" i="1" s="1"/>
  <c r="B28" i="2"/>
  <c r="C18" i="1" s="1"/>
  <c r="B29" i="2"/>
  <c r="C216" i="1" s="1"/>
  <c r="B30" i="2"/>
  <c r="C144" i="1" s="1"/>
  <c r="B31" i="2"/>
  <c r="C335" i="1" s="1"/>
  <c r="B32" i="2"/>
  <c r="C167" i="1" s="1"/>
  <c r="B33" i="2"/>
  <c r="C67" i="1" s="1"/>
  <c r="B34" i="2"/>
  <c r="C111" i="1" s="1"/>
  <c r="B35" i="2"/>
  <c r="C50" i="1" s="1"/>
  <c r="B36" i="2"/>
  <c r="C230" i="1" s="1"/>
  <c r="B37" i="2"/>
  <c r="C258" i="1" s="1"/>
  <c r="B38" i="2"/>
  <c r="C322" i="1" s="1"/>
  <c r="B39" i="2"/>
  <c r="C231" i="1" s="1"/>
  <c r="B40" i="2"/>
  <c r="C149" i="1" s="1"/>
  <c r="B41" i="2"/>
  <c r="C164" i="1" s="1"/>
  <c r="B42" i="2"/>
  <c r="C37" i="1" s="1"/>
  <c r="B43" i="2"/>
  <c r="C201" i="1" s="1"/>
  <c r="B44" i="2"/>
  <c r="C270" i="1" s="1"/>
  <c r="B45" i="2"/>
  <c r="C73" i="1" s="1"/>
  <c r="B46" i="2"/>
  <c r="C316" i="1" s="1"/>
  <c r="B47" i="2"/>
  <c r="C158" i="1" s="1"/>
  <c r="B48" i="2"/>
  <c r="C336" i="1" s="1"/>
  <c r="B49" i="2"/>
  <c r="C264" i="1" s="1"/>
  <c r="B50" i="2"/>
  <c r="C339" i="1" s="1"/>
  <c r="B51" i="2"/>
  <c r="C309" i="1" s="1"/>
  <c r="B52" i="2"/>
  <c r="C171" i="1" s="1"/>
  <c r="B53" i="2"/>
  <c r="C323" i="1" s="1"/>
  <c r="B54" i="2"/>
  <c r="C283" i="1" s="1"/>
  <c r="B55" i="2"/>
  <c r="C352" i="1" s="1"/>
  <c r="B56" i="2"/>
  <c r="C30" i="1" s="1"/>
  <c r="B57" i="2"/>
  <c r="C131" i="1" s="1"/>
  <c r="B58" i="2"/>
  <c r="C301" i="1" s="1"/>
  <c r="B59" i="2"/>
  <c r="C114" i="1" s="1"/>
  <c r="B60" i="2"/>
  <c r="C70" i="1" s="1"/>
  <c r="B61" i="2"/>
  <c r="C166" i="1" s="1"/>
  <c r="B62" i="2"/>
  <c r="C62" i="1" s="1"/>
  <c r="B63" i="2"/>
  <c r="C33" i="1" s="1"/>
  <c r="B64" i="2"/>
  <c r="C237" i="1" s="1"/>
  <c r="B65" i="2"/>
  <c r="C190" i="1" s="1"/>
  <c r="B66" i="2"/>
  <c r="C203" i="1" s="1"/>
  <c r="B67" i="2"/>
  <c r="C54" i="1" s="1"/>
  <c r="B68" i="2"/>
  <c r="C207" i="1" s="1"/>
  <c r="B69" i="2"/>
  <c r="C148" i="1" s="1"/>
  <c r="B70" i="2"/>
  <c r="C255" i="1" s="1"/>
  <c r="B71" i="2"/>
  <c r="C115" i="1" s="1"/>
  <c r="B72" i="2"/>
  <c r="C72" i="1" s="1"/>
  <c r="B73" i="2"/>
  <c r="C266" i="1" s="1"/>
  <c r="B74" i="2"/>
  <c r="C287" i="1" s="1"/>
  <c r="B75" i="2"/>
  <c r="C194" i="1" s="1"/>
  <c r="B76" i="2"/>
  <c r="C63" i="1" s="1"/>
  <c r="B77" i="2"/>
  <c r="C138" i="1" s="1"/>
  <c r="B78" i="2"/>
  <c r="C55" i="1" s="1"/>
  <c r="B79" i="2"/>
  <c r="C165" i="1" s="1"/>
  <c r="B80" i="2"/>
  <c r="C169" i="1" s="1"/>
  <c r="B81" i="2"/>
  <c r="C214" i="1" s="1"/>
  <c r="B82" i="2"/>
  <c r="C288" i="1" s="1"/>
  <c r="B83" i="2"/>
  <c r="C105" i="1" s="1"/>
  <c r="B84" i="2"/>
  <c r="C212" i="1" s="1"/>
  <c r="B85" i="2"/>
  <c r="C262" i="1" s="1"/>
  <c r="B86" i="2"/>
  <c r="C245" i="1" s="1"/>
  <c r="B87" i="2"/>
  <c r="C254" i="1" s="1"/>
  <c r="B88" i="2"/>
  <c r="C325" i="1" s="1"/>
  <c r="B89" i="2"/>
  <c r="C129" i="1" s="1"/>
  <c r="B90" i="2"/>
  <c r="C292" i="1" s="1"/>
  <c r="B91" i="2"/>
  <c r="C183" i="1" s="1"/>
  <c r="B92" i="2"/>
  <c r="C152" i="1" s="1"/>
  <c r="B93" i="2"/>
  <c r="C157" i="1" s="1"/>
  <c r="B94" i="2"/>
  <c r="C14" i="1" s="1"/>
  <c r="B95" i="2"/>
  <c r="C307" i="1" s="1"/>
  <c r="B96" i="2"/>
  <c r="C80" i="1" s="1"/>
  <c r="B97" i="2"/>
  <c r="C296" i="1" s="1"/>
  <c r="B98" i="2"/>
  <c r="C269" i="1" s="1"/>
  <c r="B99" i="2"/>
  <c r="C139" i="1" s="1"/>
  <c r="B100" i="2"/>
  <c r="C107" i="1" s="1"/>
  <c r="B101" i="2"/>
  <c r="C240" i="1" s="1"/>
  <c r="B102" i="2"/>
  <c r="C173" i="1" s="1"/>
  <c r="B103" i="2"/>
  <c r="C241" i="1" s="1"/>
  <c r="B104" i="2"/>
  <c r="C108" i="1" s="1"/>
  <c r="B105" i="2"/>
  <c r="C26" i="1" s="1"/>
  <c r="B106" i="2"/>
  <c r="C175" i="1" s="1"/>
  <c r="B107" i="2"/>
  <c r="C35" i="1" s="1"/>
  <c r="B108" i="2"/>
  <c r="C280" i="1" s="1"/>
  <c r="B109" i="2"/>
  <c r="C317" i="1" s="1"/>
  <c r="B110" i="2"/>
  <c r="C147" i="1" s="1"/>
  <c r="B111" i="2"/>
  <c r="C225" i="1" s="1"/>
  <c r="B112" i="2"/>
  <c r="C331" i="1" s="1"/>
  <c r="B113" i="2"/>
  <c r="C58" i="1" s="1"/>
  <c r="B114" i="2"/>
  <c r="C79" i="1" s="1"/>
  <c r="B115" i="2"/>
  <c r="C71" i="1" s="1"/>
  <c r="B116" i="2"/>
  <c r="C109" i="1" s="1"/>
  <c r="B117" i="2"/>
  <c r="C302" i="1" s="1"/>
  <c r="B118" i="2"/>
  <c r="C154" i="1" s="1"/>
  <c r="B119" i="2"/>
  <c r="C327" i="1" s="1"/>
  <c r="B120" i="2"/>
  <c r="C304" i="1" s="1"/>
  <c r="B121" i="2"/>
  <c r="C172" i="1" s="1"/>
  <c r="B122" i="2"/>
  <c r="C101" i="1" s="1"/>
  <c r="B123" i="2"/>
  <c r="C52" i="1" s="1"/>
  <c r="B124" i="2"/>
  <c r="C193" i="1" s="1"/>
  <c r="B125" i="2"/>
  <c r="C28" i="1" s="1"/>
  <c r="B126" i="2"/>
  <c r="C159" i="1" s="1"/>
  <c r="B127" i="2"/>
  <c r="C320" i="1" s="1"/>
  <c r="B128" i="2"/>
  <c r="C46" i="1" s="1"/>
  <c r="B129" i="2"/>
  <c r="C123" i="1" s="1"/>
  <c r="B130" i="2"/>
  <c r="C145" i="1" s="1"/>
  <c r="B131" i="2"/>
  <c r="C279" i="1" s="1"/>
  <c r="B132" i="2"/>
  <c r="C198" i="1" s="1"/>
  <c r="B133" i="2"/>
  <c r="C291" i="1" s="1"/>
  <c r="B134" i="2"/>
  <c r="C120" i="1" s="1"/>
  <c r="B135" i="2"/>
  <c r="C44" i="1" s="1"/>
  <c r="B136" i="2"/>
  <c r="C226" i="1" s="1"/>
  <c r="B137" i="2"/>
  <c r="C43" i="1" s="1"/>
  <c r="B138" i="2"/>
  <c r="C210" i="1" s="1"/>
  <c r="B139" i="2"/>
  <c r="C217" i="1" s="1"/>
  <c r="B140" i="2"/>
  <c r="C11" i="1" s="1"/>
  <c r="B141" i="2"/>
  <c r="C246" i="1" s="1"/>
  <c r="B142" i="2"/>
  <c r="C300" i="1" s="1"/>
  <c r="B143" i="2"/>
  <c r="C351" i="1" s="1"/>
  <c r="B144" i="2"/>
  <c r="C93" i="1" s="1"/>
  <c r="B145" i="2"/>
  <c r="C86" i="1" s="1"/>
  <c r="B146" i="2"/>
  <c r="C74" i="1" s="1"/>
  <c r="B147" i="2"/>
  <c r="C31" i="1" s="1"/>
  <c r="B148" i="2"/>
  <c r="C191" i="1" s="1"/>
  <c r="B149" i="2"/>
  <c r="C112" i="1" s="1"/>
  <c r="B150" i="2"/>
  <c r="C76" i="1" s="1"/>
  <c r="B151" i="2"/>
  <c r="C32" i="1" s="1"/>
  <c r="B152" i="2"/>
  <c r="C273" i="1" s="1"/>
  <c r="B153" i="2"/>
  <c r="C315" i="1" s="1"/>
  <c r="B154" i="2"/>
  <c r="C13" i="1" s="1"/>
  <c r="B155" i="2"/>
  <c r="C219" i="1" s="1"/>
  <c r="B156" i="2"/>
  <c r="C318" i="1" s="1"/>
  <c r="B157" i="2"/>
  <c r="C118" i="1" s="1"/>
  <c r="B158" i="2"/>
  <c r="C347" i="1" s="1"/>
  <c r="B159" i="2"/>
  <c r="C282" i="1" s="1"/>
  <c r="B160" i="2"/>
  <c r="C126" i="1" s="1"/>
  <c r="B161" i="2"/>
  <c r="C137" i="1" s="1"/>
  <c r="B162" i="2"/>
  <c r="C77" i="1" s="1"/>
  <c r="B163" i="2"/>
  <c r="C265" i="1" s="1"/>
  <c r="B164" i="2"/>
  <c r="C122" i="1" s="1"/>
  <c r="B165" i="2"/>
  <c r="C209" i="1" s="1"/>
  <c r="B166" i="2"/>
  <c r="C312" i="1" s="1"/>
  <c r="B167" i="2"/>
  <c r="C329" i="1" s="1"/>
  <c r="B168" i="2"/>
  <c r="C103" i="1" s="1"/>
  <c r="B169" i="2"/>
  <c r="C189" i="1" s="1"/>
  <c r="B170" i="2"/>
  <c r="C40" i="1" s="1"/>
  <c r="B171" i="2"/>
  <c r="C29" i="1" s="1"/>
  <c r="B172" i="2"/>
  <c r="C117" i="1" s="1"/>
  <c r="B173" i="2"/>
  <c r="C143" i="1" s="1"/>
  <c r="B174" i="2"/>
  <c r="C36" i="1" s="1"/>
  <c r="B175" i="2"/>
  <c r="C45" i="1" s="1"/>
  <c r="B176" i="2"/>
  <c r="C356" i="1" s="1"/>
  <c r="B177" i="2"/>
  <c r="C78" i="1" s="1"/>
  <c r="B178" i="2"/>
  <c r="C92" i="1" s="1"/>
  <c r="B179" i="2"/>
  <c r="C308" i="1" s="1"/>
  <c r="B180" i="2"/>
  <c r="C127" i="1" s="1"/>
  <c r="B181" i="2"/>
  <c r="C155" i="1" s="1"/>
  <c r="B182" i="2"/>
  <c r="C328" i="1" s="1"/>
  <c r="B183" i="2"/>
  <c r="C311" i="1" s="1"/>
  <c r="B184" i="2"/>
  <c r="C249" i="1" s="1"/>
  <c r="B185" i="2"/>
  <c r="C324" i="1" s="1"/>
  <c r="B186" i="2"/>
  <c r="C208" i="1" s="1"/>
  <c r="B187" i="2"/>
  <c r="C61" i="1" s="1"/>
  <c r="B188" i="2"/>
  <c r="C16" i="1" s="1"/>
  <c r="B189" i="2"/>
  <c r="C253" i="1" s="1"/>
  <c r="B190" i="2"/>
  <c r="C142" i="1" s="1"/>
  <c r="B191" i="2"/>
  <c r="C298" i="1" s="1"/>
  <c r="B192" i="2"/>
  <c r="C222" i="1" s="1"/>
  <c r="B193" i="2"/>
  <c r="C227" i="1" s="1"/>
  <c r="B194" i="2"/>
  <c r="C337" i="1" s="1"/>
  <c r="B195" i="2"/>
  <c r="C332" i="1" s="1"/>
  <c r="B196" i="2"/>
  <c r="C346" i="1" s="1"/>
  <c r="B197" i="2"/>
  <c r="C297" i="1" s="1"/>
  <c r="B198" i="2"/>
  <c r="C345" i="1" s="1"/>
  <c r="B199" i="2"/>
  <c r="C321" i="1" s="1"/>
  <c r="B200" i="2"/>
  <c r="C146" i="1" s="1"/>
  <c r="B201" i="2"/>
  <c r="C27" i="1" s="1"/>
  <c r="B202" i="2"/>
  <c r="C252" i="1" s="1"/>
  <c r="B203" i="2"/>
  <c r="C51" i="1" s="1"/>
  <c r="B204" i="2"/>
  <c r="C102" i="1" s="1"/>
  <c r="B205" i="2"/>
  <c r="C96" i="1" s="1"/>
  <c r="B206" i="2"/>
  <c r="C250" i="1" s="1"/>
  <c r="B207" i="2"/>
  <c r="C228" i="1" s="1"/>
  <c r="B208" i="2"/>
  <c r="C232" i="1" s="1"/>
  <c r="B209" i="2"/>
  <c r="C94" i="1" s="1"/>
  <c r="B210" i="2"/>
  <c r="C53" i="1" s="1"/>
  <c r="B211" i="2"/>
  <c r="C285" i="1" s="1"/>
  <c r="B212" i="2"/>
  <c r="C153" i="1" s="1"/>
  <c r="B213" i="2"/>
  <c r="C177" i="1" s="1"/>
  <c r="B214" i="2"/>
  <c r="C141" i="1" s="1"/>
  <c r="B215" i="2"/>
  <c r="C82" i="1" s="1"/>
  <c r="B216" i="2"/>
  <c r="C39" i="1" s="1"/>
  <c r="B217" i="2"/>
  <c r="C286" i="1" s="1"/>
  <c r="B218" i="2"/>
  <c r="C106" i="1" s="1"/>
  <c r="B219" i="2"/>
  <c r="C178" i="1" s="1"/>
  <c r="B220" i="2"/>
  <c r="C247" i="1" s="1"/>
  <c r="B221" i="2"/>
  <c r="C34" i="1" s="1"/>
  <c r="B222" i="2"/>
  <c r="C199" i="1" s="1"/>
  <c r="B223" i="2"/>
  <c r="C272" i="1" s="1"/>
  <c r="B224" i="2"/>
  <c r="C95" i="1" s="1"/>
  <c r="B225" i="2"/>
  <c r="C19" i="1" s="1"/>
  <c r="B226" i="2"/>
  <c r="C66" i="1" s="1"/>
  <c r="B227" i="2"/>
  <c r="C9" i="1" s="1"/>
  <c r="B228" i="2"/>
  <c r="C110" i="1" s="1"/>
  <c r="B229" i="2"/>
  <c r="C236" i="1" s="1"/>
  <c r="B230" i="2"/>
  <c r="C343" i="1" s="1"/>
  <c r="B231" i="2"/>
  <c r="C234" i="1" s="1"/>
  <c r="B232" i="2"/>
  <c r="C223" i="1" s="1"/>
  <c r="B233" i="2"/>
  <c r="C192" i="1" s="1"/>
  <c r="B234" i="2"/>
  <c r="C21" i="1" s="1"/>
  <c r="B235" i="2"/>
  <c r="C187" i="1" s="1"/>
  <c r="B236" i="2"/>
  <c r="C263" i="1" s="1"/>
  <c r="B237" i="2"/>
  <c r="C303" i="1" s="1"/>
  <c r="B238" i="2"/>
  <c r="C294" i="1" s="1"/>
  <c r="B239" i="2"/>
  <c r="C306" i="1" s="1"/>
  <c r="B240" i="2"/>
  <c r="C69" i="1" s="1"/>
  <c r="B241" i="2"/>
  <c r="C278" i="1" s="1"/>
  <c r="B242" i="2"/>
  <c r="C293" i="1" s="1"/>
  <c r="B243" i="2"/>
  <c r="C64" i="1" s="1"/>
  <c r="B244" i="2"/>
  <c r="C162" i="1" s="1"/>
  <c r="B245" i="2"/>
  <c r="C161" i="1" s="1"/>
  <c r="B246" i="2"/>
  <c r="C150" i="1" s="1"/>
  <c r="B247" i="2"/>
  <c r="C277" i="1" s="1"/>
  <c r="B248" i="2"/>
  <c r="C341" i="1" s="1"/>
  <c r="B249" i="2"/>
  <c r="C140" i="1" s="1"/>
  <c r="B250" i="2"/>
  <c r="C185" i="1" s="1"/>
  <c r="B251" i="2"/>
  <c r="C57" i="1" s="1"/>
  <c r="B252" i="2"/>
  <c r="C181" i="1" s="1"/>
  <c r="B253" i="2"/>
  <c r="C196" i="1" s="1"/>
  <c r="B254" i="2"/>
  <c r="C176" i="1" s="1"/>
  <c r="B255" i="2"/>
  <c r="C221" i="1" s="1"/>
  <c r="B256" i="2"/>
  <c r="C340" i="1" s="1"/>
  <c r="B257" i="2"/>
  <c r="C243" i="1" s="1"/>
  <c r="B258" i="2"/>
  <c r="C179" i="1" s="1"/>
  <c r="B259" i="2"/>
  <c r="C330" i="1" s="1"/>
  <c r="B260" i="2"/>
  <c r="C314" i="1" s="1"/>
  <c r="B261" i="2"/>
  <c r="C12" i="1" s="1"/>
  <c r="B262" i="2"/>
  <c r="C113" i="1" s="1"/>
  <c r="B263" i="2"/>
  <c r="C56" i="1" s="1"/>
  <c r="B264" i="2"/>
  <c r="C354" i="1" s="1"/>
  <c r="B265" i="2"/>
  <c r="C84" i="1" s="1"/>
  <c r="B266" i="2"/>
  <c r="C125" i="1" s="1"/>
  <c r="B267" i="2"/>
  <c r="C170" i="1" s="1"/>
  <c r="B268" i="2"/>
  <c r="C197" i="1" s="1"/>
  <c r="B269" i="2"/>
  <c r="C338" i="1" s="1"/>
  <c r="B270" i="2"/>
  <c r="C87" i="1" s="1"/>
  <c r="B271" i="2"/>
  <c r="C248" i="1" s="1"/>
  <c r="B272" i="2"/>
  <c r="C242" i="1" s="1"/>
  <c r="B273" i="2"/>
  <c r="C215" i="1" s="1"/>
  <c r="B274" i="2"/>
  <c r="C348" i="1" s="1"/>
  <c r="B275" i="2"/>
  <c r="C353" i="1" s="1"/>
  <c r="B276" i="2"/>
  <c r="C160" i="1" s="1"/>
  <c r="B277" i="2"/>
  <c r="C259" i="1" s="1"/>
  <c r="B278" i="2"/>
  <c r="C48" i="1" s="1"/>
  <c r="B279" i="2"/>
  <c r="C261" i="1" s="1"/>
  <c r="B280" i="2"/>
  <c r="C334" i="1" s="1"/>
  <c r="B281" i="2"/>
  <c r="C81" i="1" s="1"/>
  <c r="B282" i="2"/>
  <c r="C195" i="1" s="1"/>
  <c r="B283" i="2"/>
  <c r="C281" i="1" s="1"/>
  <c r="B284" i="2"/>
  <c r="C15" i="1" s="1"/>
  <c r="B285" i="2"/>
  <c r="C218" i="1" s="1"/>
  <c r="B286" i="2"/>
  <c r="C17" i="1" s="1"/>
  <c r="B287" i="2"/>
  <c r="C344" i="1" s="1"/>
  <c r="B288" i="2"/>
  <c r="C204" i="1" s="1"/>
  <c r="B289" i="2"/>
  <c r="C23" i="1" s="1"/>
  <c r="B290" i="2"/>
  <c r="C59" i="1" s="1"/>
  <c r="B291" i="2"/>
  <c r="C350" i="1" s="1"/>
  <c r="B292" i="2"/>
  <c r="C188" i="1" s="1"/>
  <c r="B293" i="2"/>
  <c r="C200" i="1" s="1"/>
  <c r="B294" i="2"/>
  <c r="C333" i="1" s="1"/>
  <c r="B295" i="2"/>
  <c r="C47" i="1" s="1"/>
  <c r="B296" i="2"/>
  <c r="C260" i="1" s="1"/>
  <c r="B297" i="2"/>
  <c r="C156" i="1" s="1"/>
  <c r="B298" i="2"/>
  <c r="C41" i="1" s="1"/>
  <c r="B299" i="2"/>
  <c r="C89" i="1" s="1"/>
  <c r="B300" i="2"/>
  <c r="C235" i="1" s="1"/>
  <c r="B301" i="2"/>
  <c r="C238" i="1" s="1"/>
  <c r="B302" i="2"/>
  <c r="C121" i="1" s="1"/>
  <c r="B303" i="2"/>
  <c r="C313" i="1" s="1"/>
  <c r="B304" i="2"/>
  <c r="C290" i="1" s="1"/>
  <c r="B305" i="2"/>
  <c r="C206" i="1" s="1"/>
  <c r="B306" i="2"/>
  <c r="C271" i="1" s="1"/>
  <c r="B307" i="2"/>
  <c r="C38" i="1" s="1"/>
  <c r="B308" i="2"/>
  <c r="C24" i="1" s="1"/>
  <c r="B309" i="2"/>
  <c r="C168" i="1" s="1"/>
  <c r="B310" i="2"/>
  <c r="C220" i="1" s="1"/>
  <c r="B311" i="2"/>
  <c r="C180" i="1" s="1"/>
  <c r="B312" i="2"/>
  <c r="C295" i="1" s="1"/>
  <c r="B313" i="2"/>
  <c r="C174" i="1" s="1"/>
  <c r="B314" i="2"/>
  <c r="C349" i="1" s="1"/>
  <c r="B315" i="2"/>
  <c r="C116" i="1" s="1"/>
  <c r="B316" i="2"/>
  <c r="C128" i="1" s="1"/>
  <c r="B317" i="2"/>
  <c r="C267" i="1" s="1"/>
  <c r="B318" i="2"/>
  <c r="C163" i="1" s="1"/>
  <c r="B319" i="2"/>
  <c r="C186" i="1" s="1"/>
  <c r="B320" i="2"/>
  <c r="C224" i="1" s="1"/>
  <c r="B321" i="2"/>
  <c r="C136" i="1" s="1"/>
  <c r="B322" i="2"/>
  <c r="C310" i="1" s="1"/>
  <c r="B323" i="2"/>
  <c r="C60" i="1" s="1"/>
  <c r="B324" i="2"/>
  <c r="C274" i="1" s="1"/>
  <c r="B325" i="2"/>
  <c r="C151" i="1" s="1"/>
  <c r="B326" i="2"/>
  <c r="C289" i="1" s="1"/>
  <c r="B327" i="2"/>
  <c r="C90" i="1" s="1"/>
  <c r="B328" i="2"/>
  <c r="C275" i="1" s="1"/>
  <c r="B329" i="2"/>
  <c r="C119" i="1" s="1"/>
  <c r="B330" i="2"/>
  <c r="C229" i="1" s="1"/>
  <c r="B331" i="2"/>
  <c r="C10" i="1" s="1"/>
  <c r="B332" i="2"/>
  <c r="C284" i="1" s="1"/>
  <c r="B333" i="2"/>
  <c r="C85" i="1" s="1"/>
  <c r="B334" i="2"/>
  <c r="C135" i="1" s="1"/>
  <c r="B335" i="2"/>
  <c r="C256" i="1" s="1"/>
  <c r="B336" i="2"/>
  <c r="C88" i="1" s="1"/>
  <c r="B337" i="2"/>
  <c r="C22" i="1" s="1"/>
  <c r="B338" i="2"/>
  <c r="C132" i="1" s="1"/>
  <c r="B339" i="2"/>
  <c r="C130" i="1" s="1"/>
  <c r="B340" i="2"/>
  <c r="C100" i="1" s="1"/>
  <c r="B341" i="2"/>
  <c r="C326" i="1" s="1"/>
  <c r="B342" i="2"/>
  <c r="C98" i="1" s="1"/>
  <c r="B343" i="2"/>
  <c r="C239" i="1" s="1"/>
  <c r="B344" i="2"/>
  <c r="C319" i="1" s="1"/>
  <c r="B345" i="2"/>
  <c r="C65" i="1" s="1"/>
  <c r="B346" i="2"/>
  <c r="C104" i="1" s="1"/>
  <c r="B347" i="2"/>
  <c r="C233" i="1" s="1"/>
  <c r="B348" i="2"/>
  <c r="C276" i="1" s="1"/>
  <c r="B349" i="2"/>
  <c r="C268" i="1" s="1"/>
  <c r="B350" i="2"/>
  <c r="C20" i="1" s="1"/>
  <c r="B351" i="2"/>
  <c r="C134" i="1" s="1"/>
  <c r="B352" i="2"/>
  <c r="C124" i="1" s="1"/>
  <c r="B353" i="2"/>
  <c r="C99" i="1" s="1"/>
  <c r="B354" i="2"/>
  <c r="C49" i="1" s="1"/>
  <c r="B355" i="2"/>
  <c r="C68" i="1" s="1"/>
  <c r="B356" i="2"/>
  <c r="C257" i="1" s="1"/>
  <c r="D15" i="10"/>
  <c r="D14" i="10"/>
  <c r="D13" i="10"/>
  <c r="D12" i="10"/>
  <c r="D11" i="10"/>
  <c r="D10" i="10"/>
  <c r="D9" i="10"/>
  <c r="B25" i="10"/>
  <c r="D3" i="1"/>
  <c r="V774" i="4" l="1"/>
  <c r="D49" i="1"/>
  <c r="T1535" i="4"/>
  <c r="V534" i="4"/>
  <c r="D268" i="1"/>
  <c r="D326" i="1"/>
  <c r="D85" i="1"/>
  <c r="D151" i="1"/>
  <c r="D267" i="1"/>
  <c r="D168" i="1"/>
  <c r="D238" i="1"/>
  <c r="D200" i="1"/>
  <c r="D218" i="1"/>
  <c r="D259" i="1"/>
  <c r="D338" i="1"/>
  <c r="D12" i="1"/>
  <c r="D196" i="1"/>
  <c r="D161" i="1"/>
  <c r="D236" i="1"/>
  <c r="D34" i="1"/>
  <c r="D177" i="1"/>
  <c r="D96" i="1"/>
  <c r="D297" i="1"/>
  <c r="D253" i="1"/>
  <c r="D155" i="1"/>
  <c r="D143" i="1"/>
  <c r="D209" i="1"/>
  <c r="D118" i="1"/>
  <c r="D112" i="1"/>
  <c r="D246" i="1"/>
  <c r="D291" i="1"/>
  <c r="D28" i="1"/>
  <c r="D317" i="1"/>
  <c r="D240" i="1"/>
  <c r="D157" i="1"/>
  <c r="D262" i="1"/>
  <c r="D138" i="1"/>
  <c r="D148" i="1"/>
  <c r="D166" i="1"/>
  <c r="D73" i="1"/>
  <c r="D258" i="1"/>
  <c r="D216" i="1"/>
  <c r="D355" i="1"/>
  <c r="D133" i="1"/>
  <c r="H257" i="2"/>
  <c r="H129" i="2"/>
  <c r="H208" i="2"/>
  <c r="H167" i="2"/>
  <c r="I167" i="2" s="1"/>
  <c r="H151" i="2"/>
  <c r="H153" i="2"/>
  <c r="E68" i="2"/>
  <c r="E21" i="2"/>
  <c r="E206" i="2"/>
  <c r="H104" i="2"/>
  <c r="E131" i="2"/>
  <c r="E118" i="2"/>
  <c r="E22" i="2"/>
  <c r="H15" i="2"/>
  <c r="H258" i="2"/>
  <c r="E196" i="2"/>
  <c r="H119" i="2"/>
  <c r="E99" i="2"/>
  <c r="E91" i="2"/>
  <c r="H71" i="2"/>
  <c r="E54" i="2"/>
  <c r="E20" i="2"/>
  <c r="E140" i="2"/>
  <c r="E278" i="2"/>
  <c r="E341" i="2"/>
  <c r="E342" i="2"/>
  <c r="E355" i="2"/>
  <c r="E299" i="2"/>
  <c r="H343" i="2"/>
  <c r="E291" i="2"/>
  <c r="H327" i="2"/>
  <c r="T1533" i="4"/>
  <c r="H242" i="2"/>
  <c r="H16" i="2"/>
  <c r="H338" i="2"/>
  <c r="H241" i="2"/>
  <c r="I241" i="2" s="1"/>
  <c r="H207" i="2"/>
  <c r="H103" i="2"/>
  <c r="H50" i="2"/>
  <c r="H295" i="2"/>
  <c r="H10" i="2"/>
  <c r="E251" i="2"/>
  <c r="E150" i="2"/>
  <c r="E163" i="2"/>
  <c r="H66" i="2"/>
  <c r="E109" i="2"/>
  <c r="E227" i="2"/>
  <c r="E35" i="2"/>
  <c r="E268" i="2"/>
  <c r="H152" i="2"/>
  <c r="E52" i="2"/>
  <c r="E149" i="2"/>
  <c r="T774" i="4"/>
  <c r="H289" i="2"/>
  <c r="H191" i="2"/>
  <c r="H65" i="2"/>
  <c r="E85" i="2"/>
  <c r="E277" i="2"/>
  <c r="E311" i="2"/>
  <c r="F311" i="2" s="1"/>
  <c r="E117" i="2"/>
  <c r="E86" i="2"/>
  <c r="E174" i="2"/>
  <c r="E350" i="2"/>
  <c r="T534" i="4"/>
  <c r="E17" i="2"/>
  <c r="F17" i="2" s="1"/>
  <c r="E187" i="2"/>
  <c r="H130" i="2"/>
  <c r="E78" i="2"/>
  <c r="E46" i="2"/>
  <c r="E14" i="2"/>
  <c r="H255" i="2"/>
  <c r="E235" i="2"/>
  <c r="H218" i="2"/>
  <c r="H146" i="2"/>
  <c r="I146" i="2" s="1"/>
  <c r="E126" i="2"/>
  <c r="F126" i="2" s="1"/>
  <c r="V159" i="1" s="1"/>
  <c r="H106" i="2"/>
  <c r="H90" i="2"/>
  <c r="E82" i="2"/>
  <c r="E60" i="2"/>
  <c r="H39" i="2"/>
  <c r="E19" i="2"/>
  <c r="E12" i="2"/>
  <c r="E242" i="2"/>
  <c r="F242" i="2" s="1"/>
  <c r="E316" i="2"/>
  <c r="H330" i="2"/>
  <c r="H231" i="2"/>
  <c r="H96" i="2"/>
  <c r="H177" i="2"/>
  <c r="H81" i="2"/>
  <c r="H239" i="2"/>
  <c r="E45" i="2"/>
  <c r="E13" i="2"/>
  <c r="H352" i="2"/>
  <c r="I352" i="2" s="1"/>
  <c r="H329" i="2"/>
  <c r="I329" i="2" s="1"/>
  <c r="H256" i="2"/>
  <c r="H162" i="2"/>
  <c r="H114" i="2"/>
  <c r="H328" i="2"/>
  <c r="H143" i="2"/>
  <c r="H111" i="2"/>
  <c r="H346" i="2"/>
  <c r="H17" i="2"/>
  <c r="E290" i="2"/>
  <c r="F290" i="2" s="1"/>
  <c r="H200" i="2"/>
  <c r="E67" i="2"/>
  <c r="H175" i="2"/>
  <c r="H232" i="2"/>
  <c r="I232" i="2" s="1"/>
  <c r="H192" i="2"/>
  <c r="H112" i="2"/>
  <c r="H226" i="2"/>
  <c r="H176" i="2"/>
  <c r="H42" i="2"/>
  <c r="E265" i="2"/>
  <c r="F265" i="2" s="1"/>
  <c r="E270" i="2"/>
  <c r="F270" i="2" s="1"/>
  <c r="V87" i="1" s="1"/>
  <c r="E272" i="2"/>
  <c r="F272" i="2" s="1"/>
  <c r="E279" i="2"/>
  <c r="E216" i="2"/>
  <c r="E173" i="2"/>
  <c r="F173" i="2" s="1"/>
  <c r="V143" i="1" s="1"/>
  <c r="E94" i="2"/>
  <c r="E139" i="2"/>
  <c r="E59" i="2"/>
  <c r="E44" i="2"/>
  <c r="F44" i="2" s="1"/>
  <c r="E11" i="2"/>
  <c r="F11" i="2" s="1"/>
  <c r="O11" i="2" s="1"/>
  <c r="U244" i="1" s="1"/>
  <c r="E254" i="2"/>
  <c r="F254" i="2" s="1"/>
  <c r="E301" i="2"/>
  <c r="H319" i="2"/>
  <c r="E347" i="2"/>
  <c r="H280" i="2"/>
  <c r="H297" i="2"/>
  <c r="E332" i="2"/>
  <c r="F332" i="2" s="1"/>
  <c r="E286" i="2"/>
  <c r="E250" i="2"/>
  <c r="D302" i="1"/>
  <c r="H288" i="2"/>
  <c r="H345" i="2"/>
  <c r="H34" i="2"/>
  <c r="H128" i="2"/>
  <c r="H55" i="2"/>
  <c r="H161" i="2"/>
  <c r="H199" i="2"/>
  <c r="E172" i="2"/>
  <c r="F172" i="2" s="1"/>
  <c r="H72" i="2"/>
  <c r="E238" i="2"/>
  <c r="H314" i="2"/>
  <c r="H305" i="2"/>
  <c r="H320" i="2"/>
  <c r="H183" i="2"/>
  <c r="I183" i="2" s="1"/>
  <c r="H351" i="2"/>
  <c r="H138" i="2"/>
  <c r="H193" i="2"/>
  <c r="H79" i="2"/>
  <c r="E317" i="2"/>
  <c r="E315" i="2"/>
  <c r="H282" i="2"/>
  <c r="E75" i="2"/>
  <c r="E57" i="2"/>
  <c r="V1497" i="4"/>
  <c r="W1497" i="4"/>
  <c r="U1497" i="4"/>
  <c r="H64" i="2"/>
  <c r="H336" i="2"/>
  <c r="I336" i="2" s="1"/>
  <c r="H23" i="2"/>
  <c r="E302" i="2"/>
  <c r="E24" i="2"/>
  <c r="E202" i="2"/>
  <c r="E176" i="2"/>
  <c r="F176" i="2" s="1"/>
  <c r="E266" i="2"/>
  <c r="F266" i="2" s="1"/>
  <c r="E231" i="2"/>
  <c r="F231" i="2" s="1"/>
  <c r="E77" i="2"/>
  <c r="E29" i="2"/>
  <c r="E283" i="2"/>
  <c r="F283" i="2" s="1"/>
  <c r="H337" i="2"/>
  <c r="I337" i="2" s="1"/>
  <c r="T206" i="4" s="1"/>
  <c r="H210" i="2"/>
  <c r="H80" i="2"/>
  <c r="H265" i="2"/>
  <c r="H313" i="2"/>
  <c r="H178" i="2"/>
  <c r="H63" i="2"/>
  <c r="H312" i="2"/>
  <c r="H122" i="2"/>
  <c r="H56" i="2"/>
  <c r="E110" i="2"/>
  <c r="E92" i="2"/>
  <c r="E285" i="2"/>
  <c r="E142" i="2"/>
  <c r="E349" i="2"/>
  <c r="F349" i="2" s="1"/>
  <c r="E158" i="2"/>
  <c r="E43" i="2"/>
  <c r="F43" i="2" s="1"/>
  <c r="E348" i="2"/>
  <c r="E236" i="2"/>
  <c r="H209" i="2"/>
  <c r="H266" i="2"/>
  <c r="H194" i="2"/>
  <c r="H335" i="2"/>
  <c r="I335" i="2" s="1"/>
  <c r="E318" i="2"/>
  <c r="E145" i="2"/>
  <c r="H145" i="2"/>
  <c r="E27" i="2"/>
  <c r="H127" i="2"/>
  <c r="E107" i="2"/>
  <c r="E61" i="2"/>
  <c r="F61" i="2" s="1"/>
  <c r="H26" i="2"/>
  <c r="E284" i="2"/>
  <c r="H298" i="2"/>
  <c r="H296" i="2"/>
  <c r="H304" i="2"/>
  <c r="H40" i="2"/>
  <c r="H159" i="2"/>
  <c r="H287" i="2"/>
  <c r="H247" i="2"/>
  <c r="H95" i="2"/>
  <c r="H24" i="2"/>
  <c r="H154" i="2"/>
  <c r="H303" i="2"/>
  <c r="E221" i="2"/>
  <c r="E189" i="2"/>
  <c r="H215" i="2"/>
  <c r="E267" i="2"/>
  <c r="F267" i="2" s="1"/>
  <c r="H47" i="2"/>
  <c r="H74" i="2"/>
  <c r="H216" i="2"/>
  <c r="H58" i="2"/>
  <c r="E253" i="2"/>
  <c r="E125" i="2"/>
  <c r="H290" i="2"/>
  <c r="I290" i="2" s="1"/>
  <c r="H250" i="2"/>
  <c r="H160" i="2"/>
  <c r="H234" i="2"/>
  <c r="H281" i="2"/>
  <c r="H144" i="2"/>
  <c r="E205" i="2"/>
  <c r="E269" i="2"/>
  <c r="E334" i="2"/>
  <c r="F334" i="2" s="1"/>
  <c r="V135" i="1" s="1"/>
  <c r="E93" i="2"/>
  <c r="F93" i="2" s="1"/>
  <c r="E171" i="2"/>
  <c r="F171" i="2" s="1"/>
  <c r="E76" i="2"/>
  <c r="E28" i="2"/>
  <c r="E124" i="2"/>
  <c r="E30" i="2"/>
  <c r="E333" i="2"/>
  <c r="E220" i="2"/>
  <c r="F220" i="2" s="1"/>
  <c r="H344" i="2"/>
  <c r="E331" i="2"/>
  <c r="F331" i="2" s="1"/>
  <c r="H271" i="2"/>
  <c r="T381" i="4"/>
  <c r="V381" i="4"/>
  <c r="U1533" i="4"/>
  <c r="W1535" i="4"/>
  <c r="H41" i="2"/>
  <c r="E322" i="2"/>
  <c r="H185" i="2"/>
  <c r="E320" i="2"/>
  <c r="F320" i="2" s="1"/>
  <c r="H262" i="2"/>
  <c r="I262" i="2" s="1"/>
  <c r="E162" i="2"/>
  <c r="F162" i="2" s="1"/>
  <c r="E295" i="2"/>
  <c r="F295" i="2" s="1"/>
  <c r="E193" i="2"/>
  <c r="F193" i="2" s="1"/>
  <c r="E160" i="2"/>
  <c r="E257" i="2"/>
  <c r="E264" i="2"/>
  <c r="E224" i="2"/>
  <c r="F224" i="2" s="1"/>
  <c r="E192" i="2"/>
  <c r="F192" i="2" s="1"/>
  <c r="E247" i="2"/>
  <c r="F247" i="2" s="1"/>
  <c r="E42" i="2"/>
  <c r="F42" i="2" s="1"/>
  <c r="E241" i="2"/>
  <c r="E296" i="2"/>
  <c r="E200" i="2"/>
  <c r="E49" i="2"/>
  <c r="E23" i="2"/>
  <c r="F23" i="2" s="1"/>
  <c r="E303" i="2"/>
  <c r="F303" i="2" s="1"/>
  <c r="E138" i="2"/>
  <c r="F138" i="2" s="1"/>
  <c r="E120" i="2"/>
  <c r="F120" i="2" s="1"/>
  <c r="E274" i="2"/>
  <c r="F274" i="2" s="1"/>
  <c r="E352" i="2"/>
  <c r="E210" i="2"/>
  <c r="E343" i="2"/>
  <c r="I280" i="2"/>
  <c r="T182" i="4"/>
  <c r="I72" i="2"/>
  <c r="I104" i="2"/>
  <c r="T26" i="4" s="1"/>
  <c r="I168" i="2"/>
  <c r="U876" i="4" s="1"/>
  <c r="I136" i="2"/>
  <c r="J136" i="2" s="1"/>
  <c r="I184" i="2"/>
  <c r="I200" i="2"/>
  <c r="I216" i="2"/>
  <c r="I328" i="2"/>
  <c r="T920" i="4" s="1"/>
  <c r="T392" i="4"/>
  <c r="I264" i="2"/>
  <c r="J264" i="2" s="1"/>
  <c r="I88" i="2"/>
  <c r="I152" i="2"/>
  <c r="J152" i="2" s="1"/>
  <c r="I120" i="2"/>
  <c r="J120" i="2" s="1"/>
  <c r="I40" i="2"/>
  <c r="J40" i="2" s="1"/>
  <c r="D257" i="1"/>
  <c r="D276" i="1"/>
  <c r="D100" i="1"/>
  <c r="D284" i="1"/>
  <c r="D274" i="1"/>
  <c r="D128" i="1"/>
  <c r="D24" i="1"/>
  <c r="D235" i="1"/>
  <c r="D188" i="1"/>
  <c r="D15" i="1"/>
  <c r="D160" i="1"/>
  <c r="D197" i="1"/>
  <c r="D314" i="1"/>
  <c r="D181" i="1"/>
  <c r="O252" i="2"/>
  <c r="U181" i="1" s="1"/>
  <c r="D162" i="1"/>
  <c r="D263" i="1"/>
  <c r="D110" i="1"/>
  <c r="D247" i="1"/>
  <c r="D153" i="1"/>
  <c r="D102" i="1"/>
  <c r="D346" i="1"/>
  <c r="D16" i="1"/>
  <c r="D127" i="1"/>
  <c r="D117" i="1"/>
  <c r="D122" i="1"/>
  <c r="D318" i="1"/>
  <c r="D191" i="1"/>
  <c r="O148" i="2"/>
  <c r="U191" i="1" s="1"/>
  <c r="D11" i="1"/>
  <c r="D198" i="1"/>
  <c r="D193" i="1"/>
  <c r="D109" i="1"/>
  <c r="D280" i="1"/>
  <c r="D107" i="1"/>
  <c r="D152" i="1"/>
  <c r="D212" i="1"/>
  <c r="D63" i="1"/>
  <c r="D207" i="1"/>
  <c r="D70" i="1"/>
  <c r="D171" i="1"/>
  <c r="D270" i="1"/>
  <c r="D230" i="1"/>
  <c r="D18" i="1"/>
  <c r="D25" i="1"/>
  <c r="O20" i="2"/>
  <c r="U25" i="1" s="1"/>
  <c r="D211" i="1"/>
  <c r="F356" i="2"/>
  <c r="O356" i="2" s="1"/>
  <c r="U257" i="1" s="1"/>
  <c r="F340" i="2"/>
  <c r="O340" i="2" s="1"/>
  <c r="U100" i="1" s="1"/>
  <c r="F324" i="2"/>
  <c r="V274" i="1" s="1"/>
  <c r="F308" i="2"/>
  <c r="F292" i="2"/>
  <c r="O292" i="2" s="1"/>
  <c r="U188" i="1" s="1"/>
  <c r="F276" i="2"/>
  <c r="F260" i="2"/>
  <c r="F244" i="2"/>
  <c r="F228" i="2"/>
  <c r="O228" i="2" s="1"/>
  <c r="U110" i="1" s="1"/>
  <c r="F212" i="2"/>
  <c r="F196" i="2"/>
  <c r="O196" i="2" s="1"/>
  <c r="U346" i="1" s="1"/>
  <c r="F180" i="2"/>
  <c r="F164" i="2"/>
  <c r="O164" i="2" s="1"/>
  <c r="U122" i="1" s="1"/>
  <c r="F148" i="2"/>
  <c r="V191" i="1" s="1"/>
  <c r="F132" i="2"/>
  <c r="F116" i="2"/>
  <c r="V109" i="1" s="1"/>
  <c r="F100" i="2"/>
  <c r="O100" i="2" s="1"/>
  <c r="U107" i="1" s="1"/>
  <c r="V212" i="1"/>
  <c r="F84" i="2"/>
  <c r="O84" i="2" s="1"/>
  <c r="U212" i="1" s="1"/>
  <c r="F68" i="2"/>
  <c r="O68" i="2" s="1"/>
  <c r="U207" i="1" s="1"/>
  <c r="F52" i="2"/>
  <c r="V171" i="1" s="1"/>
  <c r="F36" i="2"/>
  <c r="O36" i="2" s="1"/>
  <c r="U230" i="1" s="1"/>
  <c r="F20" i="2"/>
  <c r="V25" i="1" s="1"/>
  <c r="I248" i="2"/>
  <c r="U1420" i="4" s="1"/>
  <c r="F339" i="2"/>
  <c r="O339" i="2" s="1"/>
  <c r="U130" i="1" s="1"/>
  <c r="F291" i="2"/>
  <c r="V350" i="1" s="1"/>
  <c r="F243" i="2"/>
  <c r="V64" i="1" s="1"/>
  <c r="F195" i="2"/>
  <c r="V332" i="1" s="1"/>
  <c r="F147" i="2"/>
  <c r="V31" i="1" s="1"/>
  <c r="F115" i="2"/>
  <c r="V71" i="1" s="1"/>
  <c r="F67" i="2"/>
  <c r="F19" i="2"/>
  <c r="V251" i="1" s="1"/>
  <c r="I311" i="2"/>
  <c r="T334" i="4"/>
  <c r="I263" i="2"/>
  <c r="U1767" i="4" s="1"/>
  <c r="I119" i="2"/>
  <c r="F222" i="2"/>
  <c r="V199" i="1" s="1"/>
  <c r="F174" i="2"/>
  <c r="V36" i="1" s="1"/>
  <c r="F30" i="2"/>
  <c r="V144" i="1" s="1"/>
  <c r="I322" i="2"/>
  <c r="J322" i="2" s="1"/>
  <c r="I274" i="2"/>
  <c r="I242" i="2"/>
  <c r="U192" i="4" s="1"/>
  <c r="I194" i="2"/>
  <c r="U1948" i="4" s="1"/>
  <c r="W288" i="1"/>
  <c r="I82" i="2"/>
  <c r="I18" i="2"/>
  <c r="U27" i="4" s="1"/>
  <c r="U1716" i="4"/>
  <c r="F317" i="2"/>
  <c r="O317" i="2" s="1"/>
  <c r="U267" i="1" s="1"/>
  <c r="F253" i="2"/>
  <c r="V196" i="1" s="1"/>
  <c r="F189" i="2"/>
  <c r="V253" i="1" s="1"/>
  <c r="F141" i="2"/>
  <c r="F13" i="2"/>
  <c r="I353" i="2"/>
  <c r="I289" i="2"/>
  <c r="T15" i="4" s="1"/>
  <c r="I225" i="2"/>
  <c r="U368" i="4" s="1"/>
  <c r="I177" i="2"/>
  <c r="I113" i="2"/>
  <c r="I33" i="2"/>
  <c r="U1612" i="4"/>
  <c r="F252" i="2"/>
  <c r="V181" i="1" s="1"/>
  <c r="F188" i="2"/>
  <c r="O188" i="2" s="1"/>
  <c r="U16" i="1" s="1"/>
  <c r="F156" i="2"/>
  <c r="O156" i="2" s="1"/>
  <c r="U318" i="1" s="1"/>
  <c r="F140" i="2"/>
  <c r="V11" i="1" s="1"/>
  <c r="F124" i="2"/>
  <c r="O124" i="2" s="1"/>
  <c r="U193" i="1" s="1"/>
  <c r="F108" i="2"/>
  <c r="F92" i="2"/>
  <c r="O92" i="2" s="1"/>
  <c r="U152" i="1" s="1"/>
  <c r="F60" i="2"/>
  <c r="O60" i="2" s="1"/>
  <c r="U70" i="1" s="1"/>
  <c r="F28" i="2"/>
  <c r="V18" i="1" s="1"/>
  <c r="F12" i="2"/>
  <c r="V211" i="1" s="1"/>
  <c r="I304" i="2"/>
  <c r="T580" i="4" s="1"/>
  <c r="I288" i="2"/>
  <c r="I272" i="2"/>
  <c r="I256" i="2"/>
  <c r="T901" i="4" s="1"/>
  <c r="I240" i="2"/>
  <c r="T300" i="4" s="1"/>
  <c r="T949" i="4"/>
  <c r="I224" i="2"/>
  <c r="U1751" i="4" s="1"/>
  <c r="I208" i="2"/>
  <c r="U363" i="4" s="1"/>
  <c r="I176" i="2"/>
  <c r="I144" i="2"/>
  <c r="I128" i="2"/>
  <c r="I96" i="2"/>
  <c r="I80" i="2"/>
  <c r="U1568" i="4" s="1"/>
  <c r="I64" i="2"/>
  <c r="J64" i="2" s="1"/>
  <c r="I48" i="2"/>
  <c r="U1438" i="4" s="1"/>
  <c r="I32" i="2"/>
  <c r="U240" i="4" s="1"/>
  <c r="I16" i="2"/>
  <c r="U1696" i="4"/>
  <c r="U1208" i="4"/>
  <c r="U1016" i="4"/>
  <c r="U824" i="4"/>
  <c r="U696" i="4"/>
  <c r="H259" i="2"/>
  <c r="U1700" i="4"/>
  <c r="U1580" i="4"/>
  <c r="H315" i="2"/>
  <c r="T1500" i="4"/>
  <c r="W1500" i="4"/>
  <c r="V1500" i="4"/>
  <c r="U1500" i="4"/>
  <c r="H310" i="2"/>
  <c r="H237" i="2"/>
  <c r="U1428" i="4"/>
  <c r="U1308" i="4"/>
  <c r="V1172" i="4"/>
  <c r="T1172" i="4"/>
  <c r="U1172" i="4"/>
  <c r="H70" i="2"/>
  <c r="U1052" i="4"/>
  <c r="H308" i="2"/>
  <c r="U980" i="4"/>
  <c r="H37" i="2"/>
  <c r="T692" i="4"/>
  <c r="T676" i="4"/>
  <c r="T652" i="4"/>
  <c r="T572" i="4"/>
  <c r="H75" i="2"/>
  <c r="H109" i="2"/>
  <c r="H267" i="2"/>
  <c r="H227" i="2"/>
  <c r="T452" i="4"/>
  <c r="H116" i="2"/>
  <c r="T428" i="4"/>
  <c r="H291" i="2"/>
  <c r="H268" i="2"/>
  <c r="H211" i="2"/>
  <c r="T356" i="4"/>
  <c r="H187" i="2"/>
  <c r="H236" i="2"/>
  <c r="H78" i="2"/>
  <c r="V212" i="4"/>
  <c r="T212" i="4"/>
  <c r="U212" i="4"/>
  <c r="H340" i="2"/>
  <c r="W212" i="4"/>
  <c r="H293" i="2"/>
  <c r="H235" i="2"/>
  <c r="H196" i="2"/>
  <c r="H163" i="2"/>
  <c r="H126" i="2"/>
  <c r="H118" i="2"/>
  <c r="U92" i="4"/>
  <c r="H69" i="2"/>
  <c r="H331" i="2"/>
  <c r="H60" i="2"/>
  <c r="H52" i="2"/>
  <c r="H19" i="2"/>
  <c r="H12" i="2"/>
  <c r="V224" i="1"/>
  <c r="V77" i="1"/>
  <c r="V47" i="1"/>
  <c r="E225" i="2"/>
  <c r="H317" i="2"/>
  <c r="H204" i="2"/>
  <c r="H100" i="2"/>
  <c r="V95" i="1"/>
  <c r="G224" i="2"/>
  <c r="X95" i="1" s="1"/>
  <c r="V222" i="1"/>
  <c r="V277" i="1"/>
  <c r="E184" i="2"/>
  <c r="H85" i="2"/>
  <c r="V37" i="1"/>
  <c r="H243" i="2"/>
  <c r="H123" i="2"/>
  <c r="H277" i="2"/>
  <c r="E207" i="2"/>
  <c r="H276" i="2"/>
  <c r="H246" i="2"/>
  <c r="H221" i="2"/>
  <c r="H189" i="2"/>
  <c r="H173" i="2"/>
  <c r="E88" i="2"/>
  <c r="E80" i="2"/>
  <c r="V184" i="1"/>
  <c r="E16" i="2"/>
  <c r="E10" i="2"/>
  <c r="V313" i="1"/>
  <c r="E263" i="2"/>
  <c r="E240" i="2"/>
  <c r="H220" i="2"/>
  <c r="E199" i="2"/>
  <c r="E183" i="2"/>
  <c r="H166" i="2"/>
  <c r="H149" i="2"/>
  <c r="V210" i="1"/>
  <c r="E129" i="2"/>
  <c r="V304" i="1"/>
  <c r="G120" i="2"/>
  <c r="X304" i="1" s="1"/>
  <c r="H108" i="2"/>
  <c r="H92" i="2"/>
  <c r="H84" i="2"/>
  <c r="E72" i="2"/>
  <c r="E63" i="2"/>
  <c r="H46" i="2"/>
  <c r="E40" i="2"/>
  <c r="H21" i="2"/>
  <c r="H14" i="2"/>
  <c r="H261" i="2"/>
  <c r="E346" i="2"/>
  <c r="E209" i="2"/>
  <c r="E328" i="2"/>
  <c r="E288" i="2"/>
  <c r="V348" i="1"/>
  <c r="H326" i="2"/>
  <c r="E312" i="2"/>
  <c r="H341" i="2"/>
  <c r="H348" i="2"/>
  <c r="E354" i="2"/>
  <c r="U1753" i="4"/>
  <c r="U920" i="4"/>
  <c r="U868" i="4"/>
  <c r="F355" i="2"/>
  <c r="V68" i="1" s="1"/>
  <c r="F307" i="2"/>
  <c r="V38" i="1" s="1"/>
  <c r="F259" i="2"/>
  <c r="O259" i="2" s="1"/>
  <c r="U330" i="1" s="1"/>
  <c r="F227" i="2"/>
  <c r="F179" i="2"/>
  <c r="F131" i="2"/>
  <c r="F83" i="2"/>
  <c r="V105" i="1" s="1"/>
  <c r="F35" i="2"/>
  <c r="I327" i="2"/>
  <c r="I279" i="2"/>
  <c r="I135" i="2"/>
  <c r="U1708" i="4" s="1"/>
  <c r="I87" i="2"/>
  <c r="W254" i="1" s="1"/>
  <c r="I39" i="2"/>
  <c r="O267" i="2"/>
  <c r="U170" i="1" s="1"/>
  <c r="V20" i="1"/>
  <c r="F350" i="2"/>
  <c r="F206" i="2"/>
  <c r="O206" i="2" s="1"/>
  <c r="U250" i="1" s="1"/>
  <c r="F110" i="2"/>
  <c r="F62" i="2"/>
  <c r="V62" i="1" s="1"/>
  <c r="I338" i="2"/>
  <c r="T1493" i="4" s="1"/>
  <c r="F237" i="2"/>
  <c r="O237" i="2" s="1"/>
  <c r="U303" i="1" s="1"/>
  <c r="I305" i="2"/>
  <c r="U759" i="4" s="1"/>
  <c r="I97" i="2"/>
  <c r="W296" i="1" s="1"/>
  <c r="I49" i="2"/>
  <c r="F268" i="2"/>
  <c r="V197" i="1" s="1"/>
  <c r="F236" i="2"/>
  <c r="V263" i="1" s="1"/>
  <c r="F204" i="2"/>
  <c r="O191" i="2"/>
  <c r="U298" i="1" s="1"/>
  <c r="F347" i="2"/>
  <c r="O347" i="2" s="1"/>
  <c r="U233" i="1" s="1"/>
  <c r="F315" i="2"/>
  <c r="O315" i="2" s="1"/>
  <c r="U116" i="1" s="1"/>
  <c r="F299" i="2"/>
  <c r="F251" i="2"/>
  <c r="F235" i="2"/>
  <c r="F219" i="2"/>
  <c r="O219" i="2" s="1"/>
  <c r="U178" i="1" s="1"/>
  <c r="F203" i="2"/>
  <c r="F187" i="2"/>
  <c r="V61" i="1" s="1"/>
  <c r="F155" i="2"/>
  <c r="F139" i="2"/>
  <c r="F123" i="2"/>
  <c r="V35" i="1"/>
  <c r="F107" i="2"/>
  <c r="F91" i="2"/>
  <c r="O91" i="2" s="1"/>
  <c r="U183" i="1" s="1"/>
  <c r="V114" i="1"/>
  <c r="F59" i="2"/>
  <c r="F27" i="2"/>
  <c r="O27" i="2" s="1"/>
  <c r="U42" i="1" s="1"/>
  <c r="I303" i="2"/>
  <c r="T1486" i="4" s="1"/>
  <c r="I287" i="2"/>
  <c r="I271" i="2"/>
  <c r="T1230" i="4" s="1"/>
  <c r="I255" i="2"/>
  <c r="T714" i="4" s="1"/>
  <c r="W306" i="1"/>
  <c r="I239" i="2"/>
  <c r="T1484" i="4" s="1"/>
  <c r="T966" i="4"/>
  <c r="I223" i="2"/>
  <c r="I207" i="2"/>
  <c r="T1556" i="4" s="1"/>
  <c r="T621" i="4"/>
  <c r="I191" i="2"/>
  <c r="I175" i="2"/>
  <c r="I159" i="2"/>
  <c r="U1723" i="4" s="1"/>
  <c r="I143" i="2"/>
  <c r="T1334" i="4" s="1"/>
  <c r="I127" i="2"/>
  <c r="T438" i="4"/>
  <c r="I79" i="2"/>
  <c r="I63" i="2"/>
  <c r="U1322" i="4" s="1"/>
  <c r="I47" i="2"/>
  <c r="I31" i="2"/>
  <c r="I15" i="2"/>
  <c r="U1789" i="4" s="1"/>
  <c r="J135" i="2"/>
  <c r="J119" i="2"/>
  <c r="J87" i="2"/>
  <c r="O307" i="2"/>
  <c r="U38" i="1" s="1"/>
  <c r="O291" i="2"/>
  <c r="U350" i="1" s="1"/>
  <c r="O147" i="2"/>
  <c r="U31" i="1" s="1"/>
  <c r="O115" i="2"/>
  <c r="U71" i="1" s="1"/>
  <c r="O35" i="2"/>
  <c r="U50" i="1" s="1"/>
  <c r="O19" i="2"/>
  <c r="U251" i="1" s="1"/>
  <c r="U1951" i="4"/>
  <c r="U1447" i="4"/>
  <c r="U1263" i="4"/>
  <c r="U1207" i="4"/>
  <c r="U1111" i="4"/>
  <c r="U1095" i="4"/>
  <c r="U855" i="4"/>
  <c r="U791" i="4"/>
  <c r="U783" i="4"/>
  <c r="U559" i="4"/>
  <c r="U343" i="4"/>
  <c r="U239" i="4"/>
  <c r="H302" i="2"/>
  <c r="T1899" i="4"/>
  <c r="H270" i="2"/>
  <c r="T1675" i="4"/>
  <c r="U1627" i="4"/>
  <c r="U1595" i="4"/>
  <c r="H309" i="2"/>
  <c r="W1427" i="4"/>
  <c r="T1427" i="4"/>
  <c r="V1427" i="4"/>
  <c r="U1427" i="4"/>
  <c r="T1387" i="4"/>
  <c r="U1299" i="4"/>
  <c r="U1203" i="4"/>
  <c r="T1203" i="4"/>
  <c r="W1083" i="4"/>
  <c r="V1083" i="4"/>
  <c r="T1083" i="4"/>
  <c r="U1075" i="4"/>
  <c r="T979" i="4"/>
  <c r="U963" i="4"/>
  <c r="T915" i="4"/>
  <c r="U739" i="4"/>
  <c r="U715" i="4"/>
  <c r="U587" i="4"/>
  <c r="U563" i="4"/>
  <c r="H198" i="2"/>
  <c r="T435" i="4"/>
  <c r="H94" i="2"/>
  <c r="U395" i="4"/>
  <c r="U355" i="4"/>
  <c r="H139" i="2"/>
  <c r="T307" i="4"/>
  <c r="H117" i="2"/>
  <c r="H283" i="2"/>
  <c r="H339" i="2"/>
  <c r="H253" i="2"/>
  <c r="T187" i="4"/>
  <c r="H195" i="2"/>
  <c r="U163" i="4"/>
  <c r="U147" i="4"/>
  <c r="H134" i="2"/>
  <c r="H125" i="2"/>
  <c r="H115" i="2"/>
  <c r="U107" i="4"/>
  <c r="H59" i="2"/>
  <c r="H51" i="2"/>
  <c r="H44" i="2"/>
  <c r="H38" i="2"/>
  <c r="T35" i="4"/>
  <c r="H11" i="2"/>
  <c r="H20" i="2"/>
  <c r="H318" i="2"/>
  <c r="V81" i="1"/>
  <c r="H324" i="2"/>
  <c r="V22" i="1"/>
  <c r="V206" i="1"/>
  <c r="H252" i="2"/>
  <c r="V298" i="1"/>
  <c r="H229" i="2"/>
  <c r="E185" i="2"/>
  <c r="H307" i="2"/>
  <c r="H203" i="2"/>
  <c r="V189" i="1"/>
  <c r="E153" i="2"/>
  <c r="H62" i="2"/>
  <c r="E47" i="2"/>
  <c r="H133" i="2"/>
  <c r="E122" i="2"/>
  <c r="H180" i="2"/>
  <c r="E112" i="2"/>
  <c r="V248" i="1"/>
  <c r="E178" i="2"/>
  <c r="E104" i="2"/>
  <c r="E41" i="2"/>
  <c r="H294" i="2"/>
  <c r="H245" i="2"/>
  <c r="H213" i="2"/>
  <c r="H197" i="2"/>
  <c r="H188" i="2"/>
  <c r="H172" i="2"/>
  <c r="H155" i="2"/>
  <c r="H141" i="2"/>
  <c r="H131" i="2"/>
  <c r="E87" i="2"/>
  <c r="E79" i="2"/>
  <c r="E58" i="2"/>
  <c r="E48" i="2"/>
  <c r="H22" i="2"/>
  <c r="E15" i="2"/>
  <c r="E9" i="2"/>
  <c r="H300" i="2"/>
  <c r="E258" i="2"/>
  <c r="E239" i="2"/>
  <c r="H219" i="2"/>
  <c r="H165" i="2"/>
  <c r="H147" i="2"/>
  <c r="E136" i="2"/>
  <c r="E127" i="2"/>
  <c r="E119" i="2"/>
  <c r="H107" i="2"/>
  <c r="H99" i="2"/>
  <c r="H91" i="2"/>
  <c r="H83" i="2"/>
  <c r="E71" i="2"/>
  <c r="H61" i="2"/>
  <c r="H54" i="2"/>
  <c r="H45" i="2"/>
  <c r="E32" i="2"/>
  <c r="E26" i="2"/>
  <c r="H13" i="2"/>
  <c r="E351" i="2"/>
  <c r="E304" i="2"/>
  <c r="E137" i="2"/>
  <c r="E327" i="2"/>
  <c r="H238" i="2"/>
  <c r="E329" i="2"/>
  <c r="E298" i="2"/>
  <c r="E256" i="2"/>
  <c r="E314" i="2"/>
  <c r="E289" i="2"/>
  <c r="T1103" i="4"/>
  <c r="U1844" i="4"/>
  <c r="U1196" i="4"/>
  <c r="U1083" i="4"/>
  <c r="U292" i="4"/>
  <c r="F323" i="2"/>
  <c r="V60" i="1" s="1"/>
  <c r="F275" i="2"/>
  <c r="F211" i="2"/>
  <c r="O211" i="2" s="1"/>
  <c r="U285" i="1" s="1"/>
  <c r="F163" i="2"/>
  <c r="V265" i="1" s="1"/>
  <c r="F99" i="2"/>
  <c r="V139" i="1" s="1"/>
  <c r="F51" i="2"/>
  <c r="I343" i="2"/>
  <c r="I295" i="2"/>
  <c r="U1270" i="4" s="1"/>
  <c r="I247" i="2"/>
  <c r="T406" i="4" s="1"/>
  <c r="I151" i="2"/>
  <c r="U152" i="4" s="1"/>
  <c r="I103" i="2"/>
  <c r="U299" i="4" s="1"/>
  <c r="T109" i="4"/>
  <c r="I23" i="2"/>
  <c r="O283" i="2"/>
  <c r="U281" i="1" s="1"/>
  <c r="O203" i="2"/>
  <c r="U51" i="1" s="1"/>
  <c r="O139" i="2"/>
  <c r="U217" i="1" s="1"/>
  <c r="F286" i="2"/>
  <c r="V17" i="1" s="1"/>
  <c r="F238" i="2"/>
  <c r="F190" i="2"/>
  <c r="V142" i="1" s="1"/>
  <c r="F142" i="2"/>
  <c r="F94" i="2"/>
  <c r="V14" i="1" s="1"/>
  <c r="I354" i="2"/>
  <c r="T1302" i="4" s="1"/>
  <c r="I306" i="2"/>
  <c r="I258" i="2"/>
  <c r="I178" i="2"/>
  <c r="I130" i="2"/>
  <c r="I98" i="2"/>
  <c r="I50" i="2"/>
  <c r="T1805" i="4" s="1"/>
  <c r="F269" i="2"/>
  <c r="F221" i="2"/>
  <c r="F157" i="2"/>
  <c r="V118" i="1" s="1"/>
  <c r="V317" i="1"/>
  <c r="F109" i="2"/>
  <c r="F77" i="2"/>
  <c r="F29" i="2"/>
  <c r="W136" i="1"/>
  <c r="I321" i="2"/>
  <c r="T908" i="4" s="1"/>
  <c r="I257" i="2"/>
  <c r="I193" i="2"/>
  <c r="W227" i="1" s="1"/>
  <c r="I129" i="2"/>
  <c r="W123" i="1" s="1"/>
  <c r="I65" i="2"/>
  <c r="U1933" i="4" s="1"/>
  <c r="T1542" i="4"/>
  <c r="T1505" i="4"/>
  <c r="D95" i="1"/>
  <c r="V98" i="1"/>
  <c r="F342" i="2"/>
  <c r="F310" i="2"/>
  <c r="F262" i="2"/>
  <c r="F230" i="2"/>
  <c r="F198" i="2"/>
  <c r="V345" i="1" s="1"/>
  <c r="F166" i="2"/>
  <c r="V312" i="1" s="1"/>
  <c r="F150" i="2"/>
  <c r="F134" i="2"/>
  <c r="F118" i="2"/>
  <c r="V173" i="1"/>
  <c r="F102" i="2"/>
  <c r="F86" i="2"/>
  <c r="F70" i="2"/>
  <c r="F54" i="2"/>
  <c r="F38" i="2"/>
  <c r="F22" i="2"/>
  <c r="I314" i="2"/>
  <c r="I266" i="2"/>
  <c r="I218" i="2"/>
  <c r="J218" i="2" s="1"/>
  <c r="I202" i="2"/>
  <c r="U1243" i="4" s="1"/>
  <c r="I186" i="2"/>
  <c r="I170" i="2"/>
  <c r="T1827" i="4" s="1"/>
  <c r="I122" i="2"/>
  <c r="I58" i="2"/>
  <c r="I42" i="2"/>
  <c r="U1810" i="4" s="1"/>
  <c r="I26" i="2"/>
  <c r="I10" i="2"/>
  <c r="U1543" i="4" s="1"/>
  <c r="J82" i="2"/>
  <c r="J18" i="2"/>
  <c r="O350" i="2"/>
  <c r="U20" i="1" s="1"/>
  <c r="O334" i="2"/>
  <c r="U135" i="1" s="1"/>
  <c r="O270" i="2"/>
  <c r="U87" i="1" s="1"/>
  <c r="O190" i="2"/>
  <c r="U142" i="1" s="1"/>
  <c r="O174" i="2"/>
  <c r="U36" i="1" s="1"/>
  <c r="O62" i="2"/>
  <c r="U62" i="1" s="1"/>
  <c r="O30" i="2"/>
  <c r="U144" i="1" s="1"/>
  <c r="T672" i="4"/>
  <c r="T656" i="4"/>
  <c r="T472" i="4"/>
  <c r="T408" i="4"/>
  <c r="U1882" i="4"/>
  <c r="T1826" i="4"/>
  <c r="U1786" i="4"/>
  <c r="U1778" i="4"/>
  <c r="H174" i="2"/>
  <c r="U1682" i="4"/>
  <c r="T1674" i="4"/>
  <c r="T1642" i="4"/>
  <c r="U1626" i="4"/>
  <c r="U1610" i="4"/>
  <c r="T1602" i="4"/>
  <c r="W1522" i="4"/>
  <c r="U1522" i="4"/>
  <c r="V1522" i="4"/>
  <c r="T1522" i="4"/>
  <c r="U1506" i="4"/>
  <c r="U1498" i="4"/>
  <c r="U1458" i="4"/>
  <c r="U1434" i="4"/>
  <c r="T1354" i="4"/>
  <c r="T1266" i="4"/>
  <c r="T1138" i="4"/>
  <c r="T1090" i="4"/>
  <c r="H205" i="2"/>
  <c r="U1042" i="4"/>
  <c r="H269" i="2"/>
  <c r="U946" i="4"/>
  <c r="U922" i="4"/>
  <c r="H285" i="2"/>
  <c r="V890" i="4"/>
  <c r="W890" i="4"/>
  <c r="T890" i="4"/>
  <c r="H334" i="2"/>
  <c r="H214" i="2"/>
  <c r="H142" i="2"/>
  <c r="H355" i="2"/>
  <c r="T650" i="4"/>
  <c r="U650" i="4"/>
  <c r="U626" i="4"/>
  <c r="U618" i="4"/>
  <c r="U602" i="4"/>
  <c r="T602" i="4"/>
  <c r="T594" i="4"/>
  <c r="T586" i="4"/>
  <c r="H292" i="2"/>
  <c r="T562" i="4"/>
  <c r="T522" i="4"/>
  <c r="H171" i="2"/>
  <c r="U482" i="4"/>
  <c r="U466" i="4"/>
  <c r="T458" i="4"/>
  <c r="H53" i="2"/>
  <c r="H349" i="2"/>
  <c r="T378" i="4"/>
  <c r="H260" i="2"/>
  <c r="H230" i="2"/>
  <c r="U362" i="4"/>
  <c r="T362" i="4"/>
  <c r="H181" i="2"/>
  <c r="H164" i="2"/>
  <c r="H150" i="2"/>
  <c r="T322" i="4"/>
  <c r="T290" i="4"/>
  <c r="H76" i="2"/>
  <c r="H28" i="2"/>
  <c r="U210" i="4"/>
  <c r="H342" i="2"/>
  <c r="H278" i="2"/>
  <c r="T194" i="4"/>
  <c r="H228" i="2"/>
  <c r="H299" i="2"/>
  <c r="U162" i="4"/>
  <c r="H158" i="2"/>
  <c r="U146" i="4"/>
  <c r="T138" i="4"/>
  <c r="H124" i="2"/>
  <c r="H356" i="2"/>
  <c r="H68" i="2"/>
  <c r="H43" i="2"/>
  <c r="H36" i="2"/>
  <c r="H30" i="2"/>
  <c r="U18" i="4"/>
  <c r="E232" i="2"/>
  <c r="V59" i="1"/>
  <c r="E306" i="2"/>
  <c r="E249" i="2"/>
  <c r="E282" i="2"/>
  <c r="E144" i="2"/>
  <c r="E66" i="2"/>
  <c r="E223" i="2"/>
  <c r="E114" i="2"/>
  <c r="E215" i="2"/>
  <c r="E201" i="2"/>
  <c r="E175" i="2"/>
  <c r="E73" i="2"/>
  <c r="V97" i="1"/>
  <c r="E168" i="2"/>
  <c r="E152" i="2"/>
  <c r="E130" i="2"/>
  <c r="E56" i="2"/>
  <c r="E255" i="2"/>
  <c r="E218" i="2"/>
  <c r="E146" i="2"/>
  <c r="E135" i="2"/>
  <c r="E106" i="2"/>
  <c r="E98" i="2"/>
  <c r="E90" i="2"/>
  <c r="E39" i="2"/>
  <c r="E154" i="2"/>
  <c r="V293" i="1"/>
  <c r="E353" i="2"/>
  <c r="E344" i="2"/>
  <c r="E273" i="2"/>
  <c r="H316" i="2"/>
  <c r="E330" i="2"/>
  <c r="T1855" i="4"/>
  <c r="T994" i="4"/>
  <c r="T902" i="4"/>
  <c r="T471" i="4"/>
  <c r="T136" i="4"/>
  <c r="T43" i="4"/>
  <c r="U450" i="4"/>
  <c r="U400" i="4"/>
  <c r="U280" i="4"/>
  <c r="I162" i="2"/>
  <c r="T975" i="4" s="1"/>
  <c r="I114" i="2"/>
  <c r="U434" i="4" s="1"/>
  <c r="I66" i="2"/>
  <c r="I34" i="2"/>
  <c r="J34" i="2" s="1"/>
  <c r="F333" i="2"/>
  <c r="V85" i="1" s="1"/>
  <c r="F285" i="2"/>
  <c r="F205" i="2"/>
  <c r="V96" i="1" s="1"/>
  <c r="F125" i="2"/>
  <c r="O125" i="2" s="1"/>
  <c r="U28" i="1" s="1"/>
  <c r="F45" i="2"/>
  <c r="V73" i="1" s="1"/>
  <c r="I273" i="2"/>
  <c r="U201" i="4" s="1"/>
  <c r="I209" i="2"/>
  <c r="I81" i="2"/>
  <c r="J81" i="2" s="1"/>
  <c r="T489" i="4"/>
  <c r="T301" i="4"/>
  <c r="T251" i="4"/>
  <c r="T105" i="4"/>
  <c r="U1954" i="4"/>
  <c r="D232" i="1"/>
  <c r="F300" i="2"/>
  <c r="V235" i="1" s="1"/>
  <c r="F326" i="2"/>
  <c r="F294" i="2"/>
  <c r="V333" i="1" s="1"/>
  <c r="V48" i="1"/>
  <c r="F278" i="2"/>
  <c r="F246" i="2"/>
  <c r="F214" i="2"/>
  <c r="F182" i="2"/>
  <c r="V328" i="1" s="1"/>
  <c r="F341" i="2"/>
  <c r="V326" i="1" s="1"/>
  <c r="F325" i="2"/>
  <c r="V151" i="1" s="1"/>
  <c r="F309" i="2"/>
  <c r="F293" i="2"/>
  <c r="V200" i="1" s="1"/>
  <c r="F277" i="2"/>
  <c r="V259" i="1" s="1"/>
  <c r="F261" i="2"/>
  <c r="F245" i="2"/>
  <c r="F229" i="2"/>
  <c r="V236" i="1" s="1"/>
  <c r="F213" i="2"/>
  <c r="V177" i="1" s="1"/>
  <c r="F197" i="2"/>
  <c r="V297" i="1" s="1"/>
  <c r="F181" i="2"/>
  <c r="V209" i="1"/>
  <c r="F165" i="2"/>
  <c r="F149" i="2"/>
  <c r="V112" i="1" s="1"/>
  <c r="F133" i="2"/>
  <c r="F101" i="2"/>
  <c r="F85" i="2"/>
  <c r="V262" i="1" s="1"/>
  <c r="F69" i="2"/>
  <c r="V148" i="1" s="1"/>
  <c r="F53" i="2"/>
  <c r="F37" i="2"/>
  <c r="F21" i="2"/>
  <c r="V355" i="1" s="1"/>
  <c r="I345" i="2"/>
  <c r="W65" i="1" s="1"/>
  <c r="I313" i="2"/>
  <c r="T1356" i="4" s="1"/>
  <c r="I297" i="2"/>
  <c r="I281" i="2"/>
  <c r="T1333" i="4" s="1"/>
  <c r="I265" i="2"/>
  <c r="T89" i="4" s="1"/>
  <c r="H249" i="2"/>
  <c r="H233" i="2"/>
  <c r="H217" i="2"/>
  <c r="H201" i="2"/>
  <c r="H169" i="2"/>
  <c r="I153" i="2"/>
  <c r="U1721" i="4" s="1"/>
  <c r="W43" i="1"/>
  <c r="I137" i="2"/>
  <c r="T654" i="4" s="1"/>
  <c r="I121" i="2"/>
  <c r="U311" i="4" s="1"/>
  <c r="H105" i="2"/>
  <c r="I89" i="2"/>
  <c r="U99" i="4" s="1"/>
  <c r="H73" i="2"/>
  <c r="H57" i="2"/>
  <c r="H25" i="2"/>
  <c r="H9" i="2"/>
  <c r="J321" i="2"/>
  <c r="J305" i="2"/>
  <c r="J225" i="2"/>
  <c r="J193" i="2"/>
  <c r="J177" i="2"/>
  <c r="J129" i="2"/>
  <c r="J113" i="2"/>
  <c r="J97" i="2"/>
  <c r="J65" i="2"/>
  <c r="O253" i="2"/>
  <c r="U196" i="1" s="1"/>
  <c r="O189" i="2"/>
  <c r="U253" i="1" s="1"/>
  <c r="O157" i="2"/>
  <c r="U118" i="1" s="1"/>
  <c r="O109" i="2"/>
  <c r="U317" i="1" s="1"/>
  <c r="O61" i="2"/>
  <c r="U166" i="1" s="1"/>
  <c r="O45" i="2"/>
  <c r="U73" i="1" s="1"/>
  <c r="O29" i="2"/>
  <c r="U216" i="1" s="1"/>
  <c r="O13" i="2"/>
  <c r="U133" i="1" s="1"/>
  <c r="U1925" i="4"/>
  <c r="U1869" i="4"/>
  <c r="U1629" i="4"/>
  <c r="U1613" i="4"/>
  <c r="U1541" i="4"/>
  <c r="U1357" i="4"/>
  <c r="T1807" i="4"/>
  <c r="T1407" i="4"/>
  <c r="T1095" i="4"/>
  <c r="T279" i="4"/>
  <c r="T71" i="4"/>
  <c r="T23" i="4"/>
  <c r="H182" i="2"/>
  <c r="T169" i="4"/>
  <c r="H110" i="2"/>
  <c r="H350" i="2"/>
  <c r="V84" i="1"/>
  <c r="V174" i="1"/>
  <c r="E234" i="2"/>
  <c r="V237" i="1"/>
  <c r="G64" i="2"/>
  <c r="X237" i="1" s="1"/>
  <c r="V242" i="1"/>
  <c r="G272" i="2"/>
  <c r="X242" i="1" s="1"/>
  <c r="E111" i="2"/>
  <c r="V356" i="1"/>
  <c r="G176" i="2"/>
  <c r="X356" i="1" s="1"/>
  <c r="E121" i="2"/>
  <c r="E50" i="2"/>
  <c r="E248" i="2"/>
  <c r="E113" i="2"/>
  <c r="E74" i="2"/>
  <c r="E345" i="2"/>
  <c r="E159" i="2"/>
  <c r="E95" i="2"/>
  <c r="E65" i="2"/>
  <c r="V180" i="1"/>
  <c r="E33" i="2"/>
  <c r="E170" i="2"/>
  <c r="V125" i="1"/>
  <c r="E226" i="2"/>
  <c r="E34" i="2"/>
  <c r="E287" i="2"/>
  <c r="V234" i="1"/>
  <c r="E208" i="2"/>
  <c r="E194" i="2"/>
  <c r="E186" i="2"/>
  <c r="E167" i="2"/>
  <c r="E151" i="2"/>
  <c r="E128" i="2"/>
  <c r="E103" i="2"/>
  <c r="E96" i="2"/>
  <c r="E55" i="2"/>
  <c r="E335" i="2"/>
  <c r="E233" i="2"/>
  <c r="E217" i="2"/>
  <c r="E177" i="2"/>
  <c r="E161" i="2"/>
  <c r="E143" i="2"/>
  <c r="E105" i="2"/>
  <c r="E97" i="2"/>
  <c r="E89" i="2"/>
  <c r="E81" i="2"/>
  <c r="E31" i="2"/>
  <c r="E25" i="2"/>
  <c r="E18" i="2"/>
  <c r="E319" i="2"/>
  <c r="E336" i="2"/>
  <c r="E321" i="2"/>
  <c r="H347" i="2"/>
  <c r="E338" i="2"/>
  <c r="E280" i="2"/>
  <c r="E297" i="2"/>
  <c r="H286" i="2"/>
  <c r="T1800" i="4"/>
  <c r="T325" i="4"/>
  <c r="U955" i="4"/>
  <c r="U556" i="4"/>
  <c r="U443" i="4"/>
  <c r="U386" i="4"/>
  <c r="U44" i="4"/>
  <c r="T1119" i="4"/>
  <c r="T95" i="4"/>
  <c r="T31" i="4"/>
  <c r="U1865" i="4"/>
  <c r="U1801" i="4"/>
  <c r="T1337" i="4"/>
  <c r="T1225" i="4"/>
  <c r="U1121" i="4"/>
  <c r="T1073" i="4"/>
  <c r="U1033" i="4"/>
  <c r="T1017" i="4"/>
  <c r="T753" i="4"/>
  <c r="U737" i="4"/>
  <c r="U649" i="4"/>
  <c r="T633" i="4"/>
  <c r="T577" i="4"/>
  <c r="U481" i="4"/>
  <c r="U225" i="4"/>
  <c r="U1897" i="4"/>
  <c r="U1209" i="4"/>
  <c r="U1145" i="4"/>
  <c r="D104" i="1"/>
  <c r="D132" i="1"/>
  <c r="D229" i="1"/>
  <c r="D310" i="1"/>
  <c r="D349" i="1"/>
  <c r="D271" i="1"/>
  <c r="D41" i="1"/>
  <c r="D59" i="1"/>
  <c r="D195" i="1"/>
  <c r="D348" i="1"/>
  <c r="D125" i="1"/>
  <c r="D179" i="1"/>
  <c r="D185" i="1"/>
  <c r="D293" i="1"/>
  <c r="D21" i="1"/>
  <c r="D66" i="1"/>
  <c r="D106" i="1"/>
  <c r="D53" i="1"/>
  <c r="D252" i="1"/>
  <c r="D337" i="1"/>
  <c r="D208" i="1"/>
  <c r="D92" i="1"/>
  <c r="D40" i="1"/>
  <c r="D77" i="1"/>
  <c r="D13" i="1"/>
  <c r="D74" i="1"/>
  <c r="D210" i="1"/>
  <c r="D145" i="1"/>
  <c r="D101" i="1"/>
  <c r="D79" i="1"/>
  <c r="D175" i="1"/>
  <c r="D269" i="1"/>
  <c r="D292" i="1"/>
  <c r="D288" i="1"/>
  <c r="D287" i="1"/>
  <c r="D203" i="1"/>
  <c r="D301" i="1"/>
  <c r="D339" i="1"/>
  <c r="D37" i="1"/>
  <c r="D111" i="1"/>
  <c r="D205" i="1"/>
  <c r="D202" i="1"/>
  <c r="D182" i="1"/>
  <c r="H254" i="2"/>
  <c r="H222" i="2"/>
  <c r="H206" i="2"/>
  <c r="H190" i="2"/>
  <c r="H102" i="2"/>
  <c r="H86" i="2"/>
  <c r="O290" i="2"/>
  <c r="U59" i="1" s="1"/>
  <c r="O274" i="2"/>
  <c r="U348" i="1" s="1"/>
  <c r="O266" i="2"/>
  <c r="U125" i="1" s="1"/>
  <c r="O242" i="2"/>
  <c r="U293" i="1" s="1"/>
  <c r="O162" i="2"/>
  <c r="U77" i="1" s="1"/>
  <c r="O138" i="2"/>
  <c r="U210" i="1" s="1"/>
  <c r="O42" i="2"/>
  <c r="U37" i="1" s="1"/>
  <c r="T151" i="4"/>
  <c r="U1713" i="4"/>
  <c r="D298" i="1"/>
  <c r="D27" i="1"/>
  <c r="T735" i="4"/>
  <c r="U1937" i="4"/>
  <c r="T1857" i="4"/>
  <c r="U1809" i="4"/>
  <c r="U1681" i="4"/>
  <c r="T1601" i="4"/>
  <c r="U1601" i="4"/>
  <c r="T1585" i="4"/>
  <c r="U1553" i="4"/>
  <c r="U1537" i="4"/>
  <c r="T1481" i="4"/>
  <c r="U1481" i="4"/>
  <c r="T1281" i="4"/>
  <c r="U1161" i="4"/>
  <c r="U1089" i="4"/>
  <c r="V881" i="4"/>
  <c r="T881" i="4"/>
  <c r="T705" i="4"/>
  <c r="U617" i="4"/>
  <c r="T385" i="4"/>
  <c r="U353" i="4"/>
  <c r="U161" i="4"/>
  <c r="T73" i="4"/>
  <c r="T57" i="4"/>
  <c r="T1449" i="4"/>
  <c r="U889" i="4"/>
  <c r="U697" i="4"/>
  <c r="U569" i="4"/>
  <c r="U57" i="4"/>
  <c r="D99" i="1"/>
  <c r="D65" i="1"/>
  <c r="D22" i="1"/>
  <c r="D119" i="1"/>
  <c r="D136" i="1"/>
  <c r="D174" i="1"/>
  <c r="D206" i="1"/>
  <c r="D156" i="1"/>
  <c r="D23" i="1"/>
  <c r="D81" i="1"/>
  <c r="D215" i="1"/>
  <c r="D84" i="1"/>
  <c r="D243" i="1"/>
  <c r="D140" i="1"/>
  <c r="D278" i="1"/>
  <c r="D192" i="1"/>
  <c r="D19" i="1"/>
  <c r="D286" i="1"/>
  <c r="D94" i="1"/>
  <c r="D227" i="1"/>
  <c r="D324" i="1"/>
  <c r="D78" i="1"/>
  <c r="D189" i="1"/>
  <c r="D137" i="1"/>
  <c r="D315" i="1"/>
  <c r="D86" i="1"/>
  <c r="D43" i="1"/>
  <c r="D123" i="1"/>
  <c r="D172" i="1"/>
  <c r="D58" i="1"/>
  <c r="D26" i="1"/>
  <c r="D296" i="1"/>
  <c r="D129" i="1"/>
  <c r="D214" i="1"/>
  <c r="D266" i="1"/>
  <c r="D190" i="1"/>
  <c r="D131" i="1"/>
  <c r="D264" i="1"/>
  <c r="D164" i="1"/>
  <c r="D67" i="1"/>
  <c r="D75" i="1"/>
  <c r="D97" i="1"/>
  <c r="D213" i="1"/>
  <c r="H333" i="2"/>
  <c r="H325" i="2"/>
  <c r="H301" i="2"/>
  <c r="H157" i="2"/>
  <c r="H101" i="2"/>
  <c r="H93" i="2"/>
  <c r="H77" i="2"/>
  <c r="H29" i="2"/>
  <c r="O337" i="2"/>
  <c r="U22" i="1" s="1"/>
  <c r="O313" i="2"/>
  <c r="U174" i="1" s="1"/>
  <c r="O305" i="2"/>
  <c r="U206" i="1" s="1"/>
  <c r="O281" i="2"/>
  <c r="U81" i="1" s="1"/>
  <c r="O265" i="2"/>
  <c r="U84" i="1" s="1"/>
  <c r="O193" i="2"/>
  <c r="U227" i="1" s="1"/>
  <c r="O169" i="2"/>
  <c r="U189" i="1" s="1"/>
  <c r="O17" i="2"/>
  <c r="U97" i="1" s="1"/>
  <c r="T1421" i="4"/>
  <c r="T1229" i="4"/>
  <c r="T461" i="4"/>
  <c r="T269" i="4"/>
  <c r="T1929" i="4"/>
  <c r="T1913" i="4"/>
  <c r="T1497" i="4"/>
  <c r="T1369" i="4"/>
  <c r="T985" i="4"/>
  <c r="T729" i="4"/>
  <c r="T273" i="4"/>
  <c r="T17" i="4"/>
  <c r="U1817" i="4"/>
  <c r="U1433" i="4"/>
  <c r="U1073" i="4"/>
  <c r="U881" i="4"/>
  <c r="U689" i="4"/>
  <c r="U625" i="4"/>
  <c r="U561" i="4"/>
  <c r="T1631" i="4"/>
  <c r="T223" i="4"/>
  <c r="D124" i="1"/>
  <c r="D319" i="1"/>
  <c r="D88" i="1"/>
  <c r="D275" i="1"/>
  <c r="D224" i="1"/>
  <c r="D290" i="1"/>
  <c r="D260" i="1"/>
  <c r="D204" i="1"/>
  <c r="D334" i="1"/>
  <c r="D242" i="1"/>
  <c r="D354" i="1"/>
  <c r="D340" i="1"/>
  <c r="D341" i="1"/>
  <c r="D69" i="1"/>
  <c r="D223" i="1"/>
  <c r="D39" i="1"/>
  <c r="D146" i="1"/>
  <c r="D222" i="1"/>
  <c r="D249" i="1"/>
  <c r="D356" i="1"/>
  <c r="D103" i="1"/>
  <c r="D126" i="1"/>
  <c r="D273" i="1"/>
  <c r="D226" i="1"/>
  <c r="D46" i="1"/>
  <c r="D304" i="1"/>
  <c r="D331" i="1"/>
  <c r="D108" i="1"/>
  <c r="D80" i="1"/>
  <c r="D325" i="1"/>
  <c r="D169" i="1"/>
  <c r="D72" i="1"/>
  <c r="D237" i="1"/>
  <c r="D30" i="1"/>
  <c r="D336" i="1"/>
  <c r="D149" i="1"/>
  <c r="D91" i="1"/>
  <c r="D342" i="1"/>
  <c r="H332" i="2"/>
  <c r="H284" i="2"/>
  <c r="H244" i="2"/>
  <c r="H212" i="2"/>
  <c r="H156" i="2"/>
  <c r="H148" i="2"/>
  <c r="H140" i="2"/>
  <c r="H132" i="2"/>
  <c r="O320" i="2"/>
  <c r="U224" i="1" s="1"/>
  <c r="O272" i="2"/>
  <c r="U242" i="1" s="1"/>
  <c r="O224" i="2"/>
  <c r="U95" i="1" s="1"/>
  <c r="O192" i="2"/>
  <c r="U222" i="1" s="1"/>
  <c r="O176" i="2"/>
  <c r="U356" i="1" s="1"/>
  <c r="O120" i="2"/>
  <c r="U304" i="1" s="1"/>
  <c r="O64" i="2"/>
  <c r="U237" i="1" s="1"/>
  <c r="T1246" i="4"/>
  <c r="T1118" i="4"/>
  <c r="T798" i="4"/>
  <c r="T542" i="4"/>
  <c r="T1679" i="4"/>
  <c r="T1313" i="4"/>
  <c r="T1057" i="4"/>
  <c r="T655" i="4"/>
  <c r="T545" i="4"/>
  <c r="U1505" i="4"/>
  <c r="T1503" i="4"/>
  <c r="T927" i="4"/>
  <c r="D134" i="1"/>
  <c r="D239" i="1"/>
  <c r="D256" i="1"/>
  <c r="D90" i="1"/>
  <c r="D180" i="1"/>
  <c r="D313" i="1"/>
  <c r="D47" i="1"/>
  <c r="D344" i="1"/>
  <c r="D261" i="1"/>
  <c r="D248" i="1"/>
  <c r="D56" i="1"/>
  <c r="D221" i="1"/>
  <c r="D277" i="1"/>
  <c r="D306" i="1"/>
  <c r="D234" i="1"/>
  <c r="D272" i="1"/>
  <c r="D82" i="1"/>
  <c r="D228" i="1"/>
  <c r="D321" i="1"/>
  <c r="D311" i="1"/>
  <c r="D45" i="1"/>
  <c r="D329" i="1"/>
  <c r="D282" i="1"/>
  <c r="D32" i="1"/>
  <c r="D351" i="1"/>
  <c r="D44" i="1"/>
  <c r="D320" i="1"/>
  <c r="D327" i="1"/>
  <c r="D225" i="1"/>
  <c r="D241" i="1"/>
  <c r="D307" i="1"/>
  <c r="D254" i="1"/>
  <c r="D115" i="1"/>
  <c r="D33" i="1"/>
  <c r="D352" i="1"/>
  <c r="D158" i="1"/>
  <c r="D231" i="1"/>
  <c r="D335" i="1"/>
  <c r="D184" i="1"/>
  <c r="D305" i="1"/>
  <c r="H323" i="2"/>
  <c r="H275" i="2"/>
  <c r="H251" i="2"/>
  <c r="H179" i="2"/>
  <c r="H67" i="2"/>
  <c r="H35" i="2"/>
  <c r="H27" i="2"/>
  <c r="O311" i="2"/>
  <c r="U180" i="1" s="1"/>
  <c r="O303" i="2"/>
  <c r="U313" i="1" s="1"/>
  <c r="O295" i="2"/>
  <c r="U47" i="1" s="1"/>
  <c r="O271" i="2"/>
  <c r="U248" i="1" s="1"/>
  <c r="O247" i="2"/>
  <c r="U277" i="1" s="1"/>
  <c r="O231" i="2"/>
  <c r="U234" i="1" s="1"/>
  <c r="O23" i="2"/>
  <c r="U184" i="1" s="1"/>
  <c r="T1941" i="4"/>
  <c r="T1909" i="4"/>
  <c r="T1757" i="4"/>
  <c r="U1709" i="4"/>
  <c r="U1701" i="4"/>
  <c r="T1685" i="4"/>
  <c r="T1573" i="4"/>
  <c r="T1501" i="4"/>
  <c r="T1429" i="4"/>
  <c r="T1381" i="4"/>
  <c r="T981" i="4"/>
  <c r="T917" i="4"/>
  <c r="T157" i="4"/>
  <c r="T1895" i="4"/>
  <c r="T1879" i="4"/>
  <c r="T1769" i="4"/>
  <c r="T1623" i="4"/>
  <c r="T1385" i="4"/>
  <c r="T1257" i="4"/>
  <c r="T271" i="4"/>
  <c r="T161" i="4"/>
  <c r="U1577" i="4"/>
  <c r="U1113" i="4"/>
  <c r="U665" i="4"/>
  <c r="U25" i="4"/>
  <c r="T1934" i="4"/>
  <c r="T1910" i="4"/>
  <c r="T1814" i="4"/>
  <c r="T1704" i="4"/>
  <c r="T1686" i="4"/>
  <c r="T1613" i="4"/>
  <c r="T1558" i="4"/>
  <c r="T1448" i="4"/>
  <c r="T1238" i="4"/>
  <c r="T1064" i="4"/>
  <c r="T854" i="4"/>
  <c r="T808" i="4"/>
  <c r="T589" i="4"/>
  <c r="T424" i="4"/>
  <c r="T360" i="4"/>
  <c r="T232" i="4"/>
  <c r="T150" i="4"/>
  <c r="T22" i="4"/>
  <c r="U1840" i="4"/>
  <c r="U1392" i="4"/>
  <c r="T1776" i="4"/>
  <c r="T1703" i="4"/>
  <c r="T1639" i="4"/>
  <c r="T1557" i="4"/>
  <c r="T1447" i="4"/>
  <c r="T1109" i="4"/>
  <c r="T1063" i="4"/>
  <c r="T935" i="4"/>
  <c r="T816" i="4"/>
  <c r="T807" i="4"/>
  <c r="T752" i="4"/>
  <c r="T688" i="4"/>
  <c r="T624" i="4"/>
  <c r="T615" i="4"/>
  <c r="T560" i="4"/>
  <c r="T432" i="4"/>
  <c r="T359" i="4"/>
  <c r="T167" i="4"/>
  <c r="T112" i="4"/>
  <c r="U1839" i="4"/>
  <c r="U1784" i="4"/>
  <c r="U1656" i="4"/>
  <c r="U1583" i="4"/>
  <c r="U1573" i="4"/>
  <c r="U1528" i="4"/>
  <c r="U1519" i="4"/>
  <c r="U1317" i="4"/>
  <c r="U1280" i="4"/>
  <c r="U1216" i="4"/>
  <c r="U960" i="4"/>
  <c r="U864" i="4"/>
  <c r="U832" i="4"/>
  <c r="U768" i="4"/>
  <c r="U608" i="4"/>
  <c r="U576" i="4"/>
  <c r="U480" i="4"/>
  <c r="U1950" i="4"/>
  <c r="U1942" i="4"/>
  <c r="U1918" i="4"/>
  <c r="U1862" i="4"/>
  <c r="U1838" i="4"/>
  <c r="U1790" i="4"/>
  <c r="U1758" i="4"/>
  <c r="U1670" i="4"/>
  <c r="U1598" i="4"/>
  <c r="U1582" i="4"/>
  <c r="U1558" i="4"/>
  <c r="U1510" i="4"/>
  <c r="U1494" i="4"/>
  <c r="U1462" i="4"/>
  <c r="U1446" i="4"/>
  <c r="U1422" i="4"/>
  <c r="U1350" i="4"/>
  <c r="U1254" i="4"/>
  <c r="U1238" i="4"/>
  <c r="U1230" i="4"/>
  <c r="U1190" i="4"/>
  <c r="U1166" i="4"/>
  <c r="U1158" i="4"/>
  <c r="U1150" i="4"/>
  <c r="U1094" i="4"/>
  <c r="U1062" i="4"/>
  <c r="U1038" i="4"/>
  <c r="U1022" i="4"/>
  <c r="U1014" i="4"/>
  <c r="U998" i="4"/>
  <c r="U990" i="4"/>
  <c r="U838" i="4"/>
  <c r="U790" i="4"/>
  <c r="U782" i="4"/>
  <c r="U750" i="4"/>
  <c r="U742" i="4"/>
  <c r="U726" i="4"/>
  <c r="U702" i="4"/>
  <c r="U670" i="4"/>
  <c r="V606" i="4"/>
  <c r="U606" i="4"/>
  <c r="U598" i="4"/>
  <c r="U590" i="4"/>
  <c r="U566" i="4"/>
  <c r="U558" i="4"/>
  <c r="U542" i="4"/>
  <c r="U510" i="4"/>
  <c r="U462" i="4"/>
  <c r="U446" i="4"/>
  <c r="U438" i="4"/>
  <c r="U422" i="4"/>
  <c r="U310" i="4"/>
  <c r="U294" i="4"/>
  <c r="U286" i="4"/>
  <c r="U278" i="4"/>
  <c r="U246" i="4"/>
  <c r="U222" i="4"/>
  <c r="U214" i="4"/>
  <c r="U206" i="4"/>
  <c r="U198" i="4"/>
  <c r="U190" i="4"/>
  <c r="U134" i="4"/>
  <c r="U126" i="4"/>
  <c r="U86" i="4"/>
  <c r="U78" i="4"/>
  <c r="U54" i="4"/>
  <c r="U46" i="4"/>
  <c r="T1848" i="4"/>
  <c r="T1839" i="4"/>
  <c r="T1720" i="4"/>
  <c r="T1583" i="4"/>
  <c r="T1574" i="4"/>
  <c r="T1464" i="4"/>
  <c r="T1391" i="4"/>
  <c r="T1062" i="4"/>
  <c r="T1016" i="4"/>
  <c r="T1007" i="4"/>
  <c r="T952" i="4"/>
  <c r="T943" i="4"/>
  <c r="T742" i="4"/>
  <c r="T733" i="4"/>
  <c r="T687" i="4"/>
  <c r="T678" i="4"/>
  <c r="T632" i="4"/>
  <c r="T568" i="4"/>
  <c r="T376" i="4"/>
  <c r="T358" i="4"/>
  <c r="U1792" i="4"/>
  <c r="U1719" i="4"/>
  <c r="U1655" i="4"/>
  <c r="U1463" i="4"/>
  <c r="U1344" i="4"/>
  <c r="U1279" i="4"/>
  <c r="U927" i="4"/>
  <c r="U895" i="4"/>
  <c r="U863" i="4"/>
  <c r="U831" i="4"/>
  <c r="U735" i="4"/>
  <c r="U703" i="4"/>
  <c r="U671" i="4"/>
  <c r="U607" i="4"/>
  <c r="U287" i="4"/>
  <c r="U255" i="4"/>
  <c r="U223" i="4"/>
  <c r="U127" i="4"/>
  <c r="U1253" i="4"/>
  <c r="U1189" i="4"/>
  <c r="U1173" i="4"/>
  <c r="U1093" i="4"/>
  <c r="W989" i="4"/>
  <c r="V989" i="4"/>
  <c r="U989" i="4"/>
  <c r="U909" i="4"/>
  <c r="U837" i="4"/>
  <c r="U781" i="4"/>
  <c r="W773" i="4"/>
  <c r="U773" i="4"/>
  <c r="U741" i="4"/>
  <c r="U709" i="4"/>
  <c r="U693" i="4"/>
  <c r="U677" i="4"/>
  <c r="U669" i="4"/>
  <c r="V605" i="4"/>
  <c r="U605" i="4"/>
  <c r="U597" i="4"/>
  <c r="U533" i="4"/>
  <c r="U525" i="4"/>
  <c r="U477" i="4"/>
  <c r="U453" i="4"/>
  <c r="U445" i="4"/>
  <c r="U429" i="4"/>
  <c r="U397" i="4"/>
  <c r="U293" i="4"/>
  <c r="U285" i="4"/>
  <c r="U277" i="4"/>
  <c r="U269" i="4"/>
  <c r="U261" i="4"/>
  <c r="U245" i="4"/>
  <c r="U221" i="4"/>
  <c r="U189" i="4"/>
  <c r="U165" i="4"/>
  <c r="W165" i="4"/>
  <c r="U141" i="4"/>
  <c r="U133" i="4"/>
  <c r="U125" i="4"/>
  <c r="U53" i="4"/>
  <c r="U45" i="4"/>
  <c r="U37" i="4"/>
  <c r="T1838" i="4"/>
  <c r="T1765" i="4"/>
  <c r="T1728" i="4"/>
  <c r="T1591" i="4"/>
  <c r="T1536" i="4"/>
  <c r="T1527" i="4"/>
  <c r="T1408" i="4"/>
  <c r="T1344" i="4"/>
  <c r="T1317" i="4"/>
  <c r="T1280" i="4"/>
  <c r="T1253" i="4"/>
  <c r="T1125" i="4"/>
  <c r="T823" i="4"/>
  <c r="T631" i="4"/>
  <c r="T613" i="4"/>
  <c r="T576" i="4"/>
  <c r="T567" i="4"/>
  <c r="T512" i="4"/>
  <c r="T448" i="4"/>
  <c r="T357" i="4"/>
  <c r="T320" i="4"/>
  <c r="T311" i="4"/>
  <c r="T302" i="4"/>
  <c r="T229" i="4"/>
  <c r="T165" i="4"/>
  <c r="T128" i="4"/>
  <c r="U1855" i="4"/>
  <c r="U1800" i="4"/>
  <c r="U1672" i="4"/>
  <c r="U1535" i="4"/>
  <c r="U1480" i="4"/>
  <c r="U1416" i="4"/>
  <c r="U1343" i="4"/>
  <c r="U1160" i="4"/>
  <c r="U1128" i="4"/>
  <c r="U1096" i="4"/>
  <c r="U936" i="4"/>
  <c r="U776" i="4"/>
  <c r="U584" i="4"/>
  <c r="U488" i="4"/>
  <c r="U392" i="4"/>
  <c r="U232" i="4"/>
  <c r="U200" i="4"/>
  <c r="V165" i="4"/>
  <c r="W774" i="4"/>
  <c r="W606" i="4"/>
  <c r="T1049" i="4" l="1"/>
  <c r="U470" i="4"/>
  <c r="T1541" i="4"/>
  <c r="T104" i="4"/>
  <c r="U339" i="4"/>
  <c r="T1510" i="4"/>
  <c r="T102" i="4"/>
  <c r="U1727" i="4"/>
  <c r="U875" i="4"/>
  <c r="U1877" i="4"/>
  <c r="T1825" i="4"/>
  <c r="W223" i="1"/>
  <c r="U1257" i="4"/>
  <c r="U745" i="4"/>
  <c r="T1248" i="4"/>
  <c r="U211" i="4"/>
  <c r="T504" i="4"/>
  <c r="T249" i="4"/>
  <c r="T33" i="4"/>
  <c r="T1026" i="4"/>
  <c r="T1935" i="4"/>
  <c r="T1795" i="4"/>
  <c r="U1766" i="4"/>
  <c r="T1920" i="4"/>
  <c r="J151" i="2"/>
  <c r="T342" i="4"/>
  <c r="T1047" i="4"/>
  <c r="T133" i="4"/>
  <c r="V28" i="1"/>
  <c r="T722" i="4"/>
  <c r="W106" i="1"/>
  <c r="T219" i="4"/>
  <c r="W56" i="1"/>
  <c r="V122" i="1"/>
  <c r="T788" i="4"/>
  <c r="T1311" i="4"/>
  <c r="U591" i="4"/>
  <c r="U1143" i="4"/>
  <c r="G303" i="2"/>
  <c r="X313" i="1" s="1"/>
  <c r="G42" i="2"/>
  <c r="X37" i="1" s="1"/>
  <c r="T1801" i="4"/>
  <c r="T546" i="4"/>
  <c r="T626" i="4"/>
  <c r="U836" i="4"/>
  <c r="V318" i="1"/>
  <c r="O187" i="2"/>
  <c r="U61" i="1" s="1"/>
  <c r="O324" i="2"/>
  <c r="U274" i="1" s="1"/>
  <c r="F117" i="2"/>
  <c r="V302" i="1" s="1"/>
  <c r="U785" i="4"/>
  <c r="O205" i="2"/>
  <c r="U96" i="1" s="1"/>
  <c r="T1467" i="4"/>
  <c r="J263" i="2"/>
  <c r="W44" i="1"/>
  <c r="T844" i="4"/>
  <c r="T1733" i="4"/>
  <c r="W19" i="1"/>
  <c r="I71" i="2"/>
  <c r="U823" i="4" s="1"/>
  <c r="U1605" i="4"/>
  <c r="T837" i="4"/>
  <c r="U331" i="4"/>
  <c r="T499" i="4"/>
  <c r="U215" i="4"/>
  <c r="O195" i="2"/>
  <c r="U332" i="1" s="1"/>
  <c r="V227" i="1"/>
  <c r="U972" i="4"/>
  <c r="T1252" i="4"/>
  <c r="W340" i="1"/>
  <c r="W341" i="1"/>
  <c r="V100" i="1"/>
  <c r="O52" i="2"/>
  <c r="U171" i="1" s="1"/>
  <c r="W226" i="1"/>
  <c r="T1599" i="4"/>
  <c r="U620" i="4"/>
  <c r="T987" i="4"/>
  <c r="T1350" i="4"/>
  <c r="W304" i="1"/>
  <c r="J168" i="2"/>
  <c r="U1197" i="4"/>
  <c r="G313" i="2"/>
  <c r="X174" i="1" s="1"/>
  <c r="W111" i="1"/>
  <c r="T906" i="4"/>
  <c r="T1074" i="4"/>
  <c r="U1059" i="4"/>
  <c r="T316" i="4"/>
  <c r="T436" i="4"/>
  <c r="T1516" i="4"/>
  <c r="V133" i="1"/>
  <c r="J352" i="2"/>
  <c r="T280" i="4"/>
  <c r="T777" i="4"/>
  <c r="V353" i="1"/>
  <c r="O275" i="2"/>
  <c r="U353" i="1" s="1"/>
  <c r="T344" i="4"/>
  <c r="U1521" i="4"/>
  <c r="U1009" i="4"/>
  <c r="U197" i="4"/>
  <c r="U1082" i="4"/>
  <c r="T1324" i="4"/>
  <c r="T493" i="4"/>
  <c r="T677" i="4"/>
  <c r="U354" i="4"/>
  <c r="T1933" i="4"/>
  <c r="F264" i="2"/>
  <c r="O264" i="2" s="1"/>
  <c r="U354" i="1" s="1"/>
  <c r="T820" i="4"/>
  <c r="W66" i="1"/>
  <c r="U369" i="4"/>
  <c r="I226" i="2"/>
  <c r="U903" i="4"/>
  <c r="U503" i="4"/>
  <c r="I231" i="2"/>
  <c r="T554" i="4" s="1"/>
  <c r="F14" i="2"/>
  <c r="V299" i="1" s="1"/>
  <c r="O14" i="2"/>
  <c r="U299" i="1" s="1"/>
  <c r="T905" i="4"/>
  <c r="U916" i="4"/>
  <c r="T398" i="4"/>
  <c r="T1915" i="4"/>
  <c r="T1953" i="4"/>
  <c r="T991" i="4"/>
  <c r="T1245" i="4"/>
  <c r="T257" i="4"/>
  <c r="J63" i="2"/>
  <c r="U264" i="4"/>
  <c r="U485" i="4"/>
  <c r="T107" i="4"/>
  <c r="T663" i="4"/>
  <c r="U904" i="4"/>
  <c r="U1258" i="4"/>
  <c r="U1417" i="4"/>
  <c r="U746" i="4"/>
  <c r="U1756" i="4"/>
  <c r="T1787" i="4"/>
  <c r="T1010" i="4"/>
  <c r="J274" i="2"/>
  <c r="T1195" i="4"/>
  <c r="W103" i="1"/>
  <c r="U340" i="4"/>
  <c r="T1015" i="4"/>
  <c r="U159" i="4"/>
  <c r="U1313" i="4"/>
  <c r="T213" i="4"/>
  <c r="U797" i="4"/>
  <c r="U407" i="4"/>
  <c r="U633" i="4"/>
  <c r="U1814" i="4"/>
  <c r="T894" i="4"/>
  <c r="T480" i="4"/>
  <c r="I298" i="2"/>
  <c r="J298" i="2" s="1"/>
  <c r="T1555" i="4"/>
  <c r="T1487" i="4"/>
  <c r="T1802" i="4"/>
  <c r="U1697" i="4"/>
  <c r="T1276" i="4"/>
  <c r="F57" i="2"/>
  <c r="O57" i="2" s="1"/>
  <c r="U131" i="1" s="1"/>
  <c r="I112" i="2"/>
  <c r="U850" i="4" s="1"/>
  <c r="U1691" i="4"/>
  <c r="T278" i="4"/>
  <c r="U305" i="4"/>
  <c r="U1854" i="4"/>
  <c r="I90" i="2"/>
  <c r="U840" i="4" s="1"/>
  <c r="T1809" i="4"/>
  <c r="U1507" i="4"/>
  <c r="U489" i="4"/>
  <c r="T649" i="4"/>
  <c r="U288" i="4"/>
  <c r="U648" i="4"/>
  <c r="T1143" i="4"/>
  <c r="T1768" i="4"/>
  <c r="U1425" i="4"/>
  <c r="U818" i="4"/>
  <c r="U1827" i="4"/>
  <c r="J66" i="2"/>
  <c r="T1113" i="4"/>
  <c r="U1325" i="4"/>
  <c r="U1934" i="4"/>
  <c r="F296" i="2"/>
  <c r="V260" i="1"/>
  <c r="I41" i="2"/>
  <c r="J41" i="2" s="1"/>
  <c r="F284" i="2"/>
  <c r="O284" i="2" s="1"/>
  <c r="U15" i="1" s="1"/>
  <c r="I312" i="2"/>
  <c r="T200" i="4" s="1"/>
  <c r="T1395" i="4"/>
  <c r="T1249" i="4"/>
  <c r="F75" i="2"/>
  <c r="O75" i="2" s="1"/>
  <c r="U194" i="1" s="1"/>
  <c r="I161" i="2"/>
  <c r="J161" i="2" s="1"/>
  <c r="F250" i="2"/>
  <c r="F279" i="2"/>
  <c r="V261" i="1" s="1"/>
  <c r="G279" i="2"/>
  <c r="X261" i="1" s="1"/>
  <c r="T1294" i="4"/>
  <c r="I192" i="2"/>
  <c r="U457" i="4" s="1"/>
  <c r="T1683" i="4"/>
  <c r="I111" i="2"/>
  <c r="U1187" i="4"/>
  <c r="U1363" i="4"/>
  <c r="F316" i="2"/>
  <c r="V128" i="1" s="1"/>
  <c r="W175" i="1"/>
  <c r="I106" i="2"/>
  <c r="U1182" i="4" s="1"/>
  <c r="U430" i="4"/>
  <c r="T119" i="4"/>
  <c r="T421" i="4"/>
  <c r="U1221" i="4"/>
  <c r="U1911" i="4"/>
  <c r="U128" i="4"/>
  <c r="U1903" i="4"/>
  <c r="T310" i="4"/>
  <c r="T111" i="4"/>
  <c r="T1128" i="4"/>
  <c r="T1162" i="4"/>
  <c r="J306" i="2"/>
  <c r="I250" i="2"/>
  <c r="J250" i="2" s="1"/>
  <c r="T1782" i="4"/>
  <c r="J23" i="2"/>
  <c r="U33" i="4"/>
  <c r="T769" i="4"/>
  <c r="U1288" i="4"/>
  <c r="U1922" i="4"/>
  <c r="U230" i="4"/>
  <c r="T1211" i="4"/>
  <c r="V250" i="1"/>
  <c r="U47" i="4"/>
  <c r="U1802" i="4"/>
  <c r="T984" i="4"/>
  <c r="U619" i="4"/>
  <c r="J33" i="2"/>
  <c r="U241" i="4"/>
  <c r="U1831" i="4"/>
  <c r="W72" i="1"/>
  <c r="U1332" i="4"/>
  <c r="U270" i="4"/>
  <c r="J72" i="2"/>
  <c r="U1445" i="4"/>
  <c r="U934" i="4"/>
  <c r="U1662" i="4"/>
  <c r="T1630" i="4"/>
  <c r="W23" i="1"/>
  <c r="T956" i="4"/>
  <c r="T11" i="4"/>
  <c r="U1489" i="4"/>
  <c r="T528" i="4"/>
  <c r="T455" i="4"/>
  <c r="F348" i="2"/>
  <c r="F202" i="2"/>
  <c r="U1264" i="4"/>
  <c r="G265" i="2"/>
  <c r="X84" i="1" s="1"/>
  <c r="T1730" i="4"/>
  <c r="V279" i="1"/>
  <c r="O131" i="2"/>
  <c r="U279" i="1" s="1"/>
  <c r="T1322" i="4"/>
  <c r="T204" i="4"/>
  <c r="T1086" i="4"/>
  <c r="T478" i="4"/>
  <c r="J353" i="2"/>
  <c r="T1697" i="4"/>
  <c r="T1552" i="4"/>
  <c r="T1264" i="4"/>
  <c r="V257" i="1"/>
  <c r="F210" i="2"/>
  <c r="I24" i="2"/>
  <c r="U231" i="4" s="1"/>
  <c r="U775" i="4"/>
  <c r="U401" i="4"/>
  <c r="U1105" i="4"/>
  <c r="J24" i="2"/>
  <c r="U609" i="4"/>
  <c r="T1791" i="4"/>
  <c r="F145" i="2"/>
  <c r="V86" i="1" s="1"/>
  <c r="O145" i="2"/>
  <c r="U86" i="1" s="1"/>
  <c r="I199" i="2"/>
  <c r="U174" i="4"/>
  <c r="T1668" i="4"/>
  <c r="T763" i="4"/>
  <c r="T196" i="4"/>
  <c r="T1375" i="4"/>
  <c r="T934" i="4"/>
  <c r="T1423" i="4"/>
  <c r="J281" i="2"/>
  <c r="T817" i="4"/>
  <c r="T191" i="4"/>
  <c r="T427" i="4"/>
  <c r="T168" i="4"/>
  <c r="U384" i="4"/>
  <c r="T1080" i="4"/>
  <c r="W81" i="1"/>
  <c r="I138" i="2"/>
  <c r="W210" i="1" s="1"/>
  <c r="T464" i="4"/>
  <c r="T16" i="4"/>
  <c r="W49" i="1"/>
  <c r="J354" i="2"/>
  <c r="T944" i="4"/>
  <c r="T1292" i="4"/>
  <c r="T1650" i="4"/>
  <c r="T1921" i="4"/>
  <c r="T233" i="4"/>
  <c r="V160" i="1"/>
  <c r="O276" i="2"/>
  <c r="U160" i="1" s="1"/>
  <c r="F160" i="2"/>
  <c r="O160" i="2" s="1"/>
  <c r="U126" i="1" s="1"/>
  <c r="I344" i="2"/>
  <c r="T439" i="4" s="1"/>
  <c r="T390" i="4"/>
  <c r="J344" i="2"/>
  <c r="T1690" i="4"/>
  <c r="T1853" i="4"/>
  <c r="F318" i="2"/>
  <c r="V163" i="1" s="1"/>
  <c r="U1237" i="4"/>
  <c r="T38" i="4"/>
  <c r="U814" i="4"/>
  <c r="U1198" i="4"/>
  <c r="U1878" i="4"/>
  <c r="O279" i="2"/>
  <c r="U261" i="1" s="1"/>
  <c r="T199" i="4"/>
  <c r="T1025" i="4"/>
  <c r="U129" i="4"/>
  <c r="T1654" i="4"/>
  <c r="J241" i="2"/>
  <c r="I145" i="2"/>
  <c r="J145" i="2" s="1"/>
  <c r="U498" i="4"/>
  <c r="U1386" i="4"/>
  <c r="J162" i="2"/>
  <c r="T1670" i="4"/>
  <c r="T507" i="4"/>
  <c r="U959" i="4"/>
  <c r="W77" i="1"/>
  <c r="U1470" i="4"/>
  <c r="T126" i="4"/>
  <c r="U1224" i="4"/>
  <c r="T1170" i="4"/>
  <c r="U1874" i="4"/>
  <c r="T912" i="4"/>
  <c r="I154" i="2"/>
  <c r="U1222" i="4" s="1"/>
  <c r="W185" i="1"/>
  <c r="U1043" i="4"/>
  <c r="U1643" i="4"/>
  <c r="U1129" i="4"/>
  <c r="U800" i="4"/>
  <c r="U723" i="4"/>
  <c r="O243" i="2"/>
  <c r="U64" i="1" s="1"/>
  <c r="J231" i="2"/>
  <c r="I210" i="2"/>
  <c r="U1248" i="4" s="1"/>
  <c r="T1948" i="4"/>
  <c r="U332" i="4"/>
  <c r="U496" i="4"/>
  <c r="T1347" i="4"/>
  <c r="T1188" i="4"/>
  <c r="U1720" i="4"/>
  <c r="U449" i="4"/>
  <c r="T1051" i="4"/>
  <c r="T1845" i="4"/>
  <c r="T1592" i="4"/>
  <c r="T1114" i="4"/>
  <c r="T1261" i="4"/>
  <c r="T1327" i="4"/>
  <c r="U1815" i="4"/>
  <c r="U798" i="4"/>
  <c r="U926" i="4"/>
  <c r="U63" i="4"/>
  <c r="T1581" i="4"/>
  <c r="T638" i="4"/>
  <c r="U1007" i="4"/>
  <c r="T699" i="4"/>
  <c r="J200" i="2"/>
  <c r="T451" i="4"/>
  <c r="T24" i="4"/>
  <c r="U1242" i="4"/>
  <c r="T506" i="4"/>
  <c r="U358" i="4"/>
  <c r="W336" i="1"/>
  <c r="U1759" i="4"/>
  <c r="U191" i="4"/>
  <c r="F343" i="2"/>
  <c r="I185" i="2"/>
  <c r="U1005" i="4" s="1"/>
  <c r="T106" i="4"/>
  <c r="I74" i="2"/>
  <c r="U1152" i="4" s="1"/>
  <c r="I319" i="2"/>
  <c r="T1954" i="4" s="1"/>
  <c r="T893" i="4"/>
  <c r="T561" i="4"/>
  <c r="F200" i="2"/>
  <c r="O200" i="2" s="1"/>
  <c r="U146" i="1" s="1"/>
  <c r="F216" i="2"/>
  <c r="V39" i="1" s="1"/>
  <c r="I330" i="2"/>
  <c r="T1139" i="4" s="1"/>
  <c r="U64" i="4"/>
  <c r="T570" i="4"/>
  <c r="G337" i="2"/>
  <c r="X22" i="1" s="1"/>
  <c r="U1669" i="4"/>
  <c r="U1157" i="4"/>
  <c r="U662" i="4"/>
  <c r="U661" i="4"/>
  <c r="V354" i="1"/>
  <c r="T1506" i="4"/>
  <c r="W310" i="1"/>
  <c r="T317" i="4"/>
  <c r="T892" i="4"/>
  <c r="T141" i="4"/>
  <c r="U1783" i="4"/>
  <c r="T1616" i="4"/>
  <c r="T639" i="4"/>
  <c r="T1793" i="4"/>
  <c r="T700" i="4"/>
  <c r="J262" i="2"/>
  <c r="T1358" i="4"/>
  <c r="U1487" i="4"/>
  <c r="T430" i="4"/>
  <c r="T343" i="4"/>
  <c r="T953" i="4"/>
  <c r="T616" i="4"/>
  <c r="W113" i="1"/>
  <c r="T878" i="4"/>
  <c r="U253" i="4"/>
  <c r="T832" i="4"/>
  <c r="U1053" i="4"/>
  <c r="T56" i="4"/>
  <c r="U830" i="4"/>
  <c r="T1494" i="4"/>
  <c r="T1437" i="4"/>
  <c r="U1773" i="4"/>
  <c r="T1897" i="4"/>
  <c r="U1873" i="4"/>
  <c r="G231" i="2"/>
  <c r="X234" i="1" s="1"/>
  <c r="T335" i="4"/>
  <c r="U1421" i="4"/>
  <c r="J289" i="2"/>
  <c r="W86" i="1"/>
  <c r="T190" i="4"/>
  <c r="T370" i="4"/>
  <c r="U1226" i="4"/>
  <c r="U678" i="4"/>
  <c r="U1845" i="4"/>
  <c r="U108" i="4"/>
  <c r="U1174" i="4"/>
  <c r="T731" i="4"/>
  <c r="T1259" i="4"/>
  <c r="U1103" i="4"/>
  <c r="J335" i="2"/>
  <c r="T1466" i="4"/>
  <c r="T265" i="4"/>
  <c r="T144" i="4"/>
  <c r="T1363" i="4"/>
  <c r="T1767" i="4"/>
  <c r="T14" i="4"/>
  <c r="J290" i="2"/>
  <c r="T10" i="4"/>
  <c r="T1521" i="4"/>
  <c r="T121" i="4"/>
  <c r="T44" i="4"/>
  <c r="T826" i="4"/>
  <c r="T1808" i="4"/>
  <c r="T1946" i="4"/>
  <c r="U1217" i="4"/>
  <c r="U328" i="4"/>
  <c r="U862" i="4"/>
  <c r="I56" i="2"/>
  <c r="T1496" i="4" s="1"/>
  <c r="U122" i="4"/>
  <c r="T1716" i="4"/>
  <c r="T1256" i="4"/>
  <c r="T1632" i="4"/>
  <c r="W275" i="1"/>
  <c r="T1413" i="4"/>
  <c r="T1824" i="4"/>
  <c r="T1698" i="4"/>
  <c r="T173" i="4"/>
  <c r="J280" i="2"/>
  <c r="T1193" i="4"/>
  <c r="T790" i="4"/>
  <c r="T1511" i="4"/>
  <c r="T540" i="4"/>
  <c r="W334" i="1"/>
  <c r="T1206" i="4"/>
  <c r="T1076" i="4"/>
  <c r="T1595" i="4"/>
  <c r="T183" i="4"/>
  <c r="T824" i="4"/>
  <c r="U892" i="4"/>
  <c r="W146" i="1"/>
  <c r="F49" i="2"/>
  <c r="O49" i="2" s="1"/>
  <c r="U264" i="1" s="1"/>
  <c r="F76" i="2"/>
  <c r="V63" i="1" s="1"/>
  <c r="I296" i="2"/>
  <c r="T961" i="4" s="1"/>
  <c r="T983" i="4"/>
  <c r="T726" i="4"/>
  <c r="U1867" i="4"/>
  <c r="G138" i="2"/>
  <c r="X210" i="1" s="1"/>
  <c r="U143" i="4"/>
  <c r="U142" i="4"/>
  <c r="T1572" i="4"/>
  <c r="U1378" i="4"/>
  <c r="T1681" i="4"/>
  <c r="T555" i="4"/>
  <c r="O173" i="2"/>
  <c r="U143" i="1" s="1"/>
  <c r="I17" i="2"/>
  <c r="U601" i="4" s="1"/>
  <c r="F82" i="2"/>
  <c r="G82" i="2" s="1"/>
  <c r="X288" i="1" s="1"/>
  <c r="T1101" i="4"/>
  <c r="V267" i="1"/>
  <c r="F257" i="2"/>
  <c r="G257" i="2" s="1"/>
  <c r="X243" i="1" s="1"/>
  <c r="V243" i="1"/>
  <c r="F322" i="2"/>
  <c r="V310" i="1" s="1"/>
  <c r="U15" i="4"/>
  <c r="F24" i="2"/>
  <c r="O24" i="2" s="1"/>
  <c r="U91" i="1" s="1"/>
  <c r="V238" i="1"/>
  <c r="F301" i="2"/>
  <c r="O301" i="2" s="1"/>
  <c r="U238" i="1" s="1"/>
  <c r="I346" i="2"/>
  <c r="T1003" i="4" s="1"/>
  <c r="V316" i="1"/>
  <c r="F46" i="2"/>
  <c r="O46" i="2" s="1"/>
  <c r="U316" i="1" s="1"/>
  <c r="T1455" i="4"/>
  <c r="U1390" i="4"/>
  <c r="T1191" i="4"/>
  <c r="T897" i="4"/>
  <c r="U1677" i="4"/>
  <c r="I234" i="2"/>
  <c r="V309" i="1"/>
  <c r="O51" i="2"/>
  <c r="U309" i="1" s="1"/>
  <c r="F352" i="2"/>
  <c r="O352" i="2" s="1"/>
  <c r="U124" i="1" s="1"/>
  <c r="G352" i="2"/>
  <c r="X124" i="1" s="1"/>
  <c r="V124" i="1"/>
  <c r="I95" i="2"/>
  <c r="U1054" i="4" s="1"/>
  <c r="U106" i="4"/>
  <c r="F158" i="2"/>
  <c r="V347" i="1" s="1"/>
  <c r="F302" i="2"/>
  <c r="V121" i="1" s="1"/>
  <c r="O302" i="2"/>
  <c r="U121" i="1" s="1"/>
  <c r="U72" i="4"/>
  <c r="U968" i="4"/>
  <c r="U1599" i="4"/>
  <c r="T549" i="4"/>
  <c r="U869" i="4"/>
  <c r="U582" i="4"/>
  <c r="U734" i="4"/>
  <c r="U1086" i="4"/>
  <c r="T285" i="4"/>
  <c r="U433" i="4"/>
  <c r="O322" i="2"/>
  <c r="U310" i="1" s="1"/>
  <c r="T761" i="4"/>
  <c r="T767" i="4"/>
  <c r="U1493" i="4"/>
  <c r="T242" i="4"/>
  <c r="T1319" i="4"/>
  <c r="U1247" i="4"/>
  <c r="T1482" i="4"/>
  <c r="T1714" i="4"/>
  <c r="T224" i="4"/>
  <c r="T1376" i="4"/>
  <c r="U38" i="4"/>
  <c r="U1621" i="4"/>
  <c r="U1622" i="4"/>
  <c r="U564" i="4"/>
  <c r="U316" i="4"/>
  <c r="T1531" i="4"/>
  <c r="U1018" i="4"/>
  <c r="U1702" i="4"/>
  <c r="T1797" i="4"/>
  <c r="J130" i="2"/>
  <c r="U1907" i="4"/>
  <c r="I351" i="2"/>
  <c r="T1784" i="4" s="1"/>
  <c r="T418" i="4"/>
  <c r="U65" i="4"/>
  <c r="U799" i="4"/>
  <c r="J49" i="2"/>
  <c r="U254" i="4"/>
  <c r="W59" i="1"/>
  <c r="T164" i="4"/>
  <c r="I160" i="2"/>
  <c r="T1459" i="4" s="1"/>
  <c r="J232" i="2"/>
  <c r="T332" i="4"/>
  <c r="W39" i="1"/>
  <c r="J216" i="2"/>
  <c r="T993" i="4"/>
  <c r="T1433" i="4"/>
  <c r="U177" i="4"/>
  <c r="T509" i="4"/>
  <c r="J121" i="2"/>
  <c r="T1680" i="4"/>
  <c r="U627" i="4"/>
  <c r="U248" i="4"/>
  <c r="J170" i="2"/>
  <c r="T340" i="4"/>
  <c r="V300" i="1"/>
  <c r="O142" i="2"/>
  <c r="U300" i="1" s="1"/>
  <c r="U403" i="4"/>
  <c r="U1699" i="4"/>
  <c r="T1043" i="4"/>
  <c r="J207" i="2"/>
  <c r="U1892" i="4"/>
  <c r="T1186" i="4"/>
  <c r="J271" i="2"/>
  <c r="U1266" i="4"/>
  <c r="V308" i="1"/>
  <c r="O179" i="2"/>
  <c r="U308" i="1" s="1"/>
  <c r="W58" i="1"/>
  <c r="U1692" i="4"/>
  <c r="U851" i="4"/>
  <c r="U1364" i="4"/>
  <c r="V127" i="1"/>
  <c r="O180" i="2"/>
  <c r="U127" i="1" s="1"/>
  <c r="F241" i="2"/>
  <c r="O241" i="2" s="1"/>
  <c r="U278" i="1" s="1"/>
  <c r="J247" i="2"/>
  <c r="U375" i="4"/>
  <c r="G247" i="2"/>
  <c r="X277" i="1" s="1"/>
  <c r="T1563" i="4"/>
  <c r="V216" i="1"/>
  <c r="T1618" i="4"/>
  <c r="I282" i="2"/>
  <c r="I320" i="2"/>
  <c r="T179" i="4" s="1"/>
  <c r="U919" i="4"/>
  <c r="T1930" i="4"/>
  <c r="I55" i="2"/>
  <c r="O286" i="2"/>
  <c r="U17" i="1" s="1"/>
  <c r="U1900" i="4"/>
  <c r="T812" i="4"/>
  <c r="U1412" i="4"/>
  <c r="T604" i="4"/>
  <c r="T1386" i="4"/>
  <c r="O126" i="2"/>
  <c r="U159" i="1" s="1"/>
  <c r="W145" i="1"/>
  <c r="T1184" i="4"/>
  <c r="T766" i="4"/>
  <c r="U698" i="4"/>
  <c r="W172" i="1"/>
  <c r="U856" i="4"/>
  <c r="U1747" i="4"/>
  <c r="W228" i="1"/>
  <c r="W248" i="1"/>
  <c r="J80" i="2"/>
  <c r="T1343" i="4"/>
  <c r="W169" i="1"/>
  <c r="U1752" i="4"/>
  <c r="U1410" i="4"/>
  <c r="J288" i="2"/>
  <c r="T612" i="4"/>
  <c r="T1060" i="4"/>
  <c r="T1021" i="4"/>
  <c r="T1662" i="4"/>
  <c r="U500" i="4"/>
  <c r="F78" i="2"/>
  <c r="V55" i="1" s="1"/>
  <c r="U268" i="4"/>
  <c r="J71" i="2"/>
  <c r="V107" i="1"/>
  <c r="V188" i="1"/>
  <c r="U356" i="4"/>
  <c r="T1888" i="4"/>
  <c r="U1218" i="4"/>
  <c r="J146" i="2"/>
  <c r="U43" i="4"/>
  <c r="U1298" i="4"/>
  <c r="T782" i="4"/>
  <c r="T620" i="4"/>
  <c r="U1307" i="4"/>
  <c r="T1790" i="4"/>
  <c r="J279" i="2"/>
  <c r="W95" i="1"/>
  <c r="W204" i="1"/>
  <c r="U1195" i="4"/>
  <c r="U1194" i="4"/>
  <c r="U1058" i="4"/>
  <c r="V346" i="1"/>
  <c r="V24" i="1"/>
  <c r="O308" i="2"/>
  <c r="U24" i="1" s="1"/>
  <c r="W354" i="1"/>
  <c r="T811" i="4"/>
  <c r="T1240" i="4"/>
  <c r="T1626" i="4"/>
  <c r="W174" i="1"/>
  <c r="U1924" i="4"/>
  <c r="U540" i="4"/>
  <c r="U1115" i="4"/>
  <c r="T520" i="4"/>
  <c r="T1570" i="4"/>
  <c r="T840" i="4"/>
  <c r="G271" i="2"/>
  <c r="X248" i="1" s="1"/>
  <c r="U707" i="4"/>
  <c r="W335" i="1"/>
  <c r="W351" i="1"/>
  <c r="W231" i="1"/>
  <c r="W90" i="1"/>
  <c r="J327" i="2"/>
  <c r="T391" i="4"/>
  <c r="U560" i="4"/>
  <c r="T25" i="4"/>
  <c r="U1239" i="4"/>
  <c r="J194" i="2"/>
  <c r="T1843" i="4"/>
  <c r="W327" i="1"/>
  <c r="V153" i="1"/>
  <c r="O212" i="2"/>
  <c r="U153" i="1" s="1"/>
  <c r="T1158" i="4"/>
  <c r="T1380" i="4"/>
  <c r="T1804" i="4"/>
  <c r="V270" i="1"/>
  <c r="I215" i="2"/>
  <c r="V207" i="1"/>
  <c r="V110" i="1"/>
  <c r="T758" i="4"/>
  <c r="V166" i="1"/>
  <c r="U1204" i="4"/>
  <c r="T1085" i="4"/>
  <c r="W182" i="1"/>
  <c r="U867" i="4"/>
  <c r="T1220" i="4"/>
  <c r="U1512" i="4"/>
  <c r="U1355" i="4"/>
  <c r="O93" i="2"/>
  <c r="U157" i="1" s="1"/>
  <c r="U884" i="4"/>
  <c r="W311" i="1"/>
  <c r="U730" i="4"/>
  <c r="T282" i="4"/>
  <c r="U1232" i="4"/>
  <c r="J183" i="2"/>
  <c r="T1394" i="4"/>
  <c r="T1182" i="4"/>
  <c r="U167" i="4"/>
  <c r="U1735" i="4"/>
  <c r="T1359" i="4"/>
  <c r="J208" i="2"/>
  <c r="T931" i="4"/>
  <c r="W232" i="1"/>
  <c r="T1606" i="4"/>
  <c r="T1232" i="4"/>
  <c r="T1567" i="4"/>
  <c r="T734" i="4"/>
  <c r="U896" i="4"/>
  <c r="T485" i="4"/>
  <c r="T863" i="4"/>
  <c r="I148" i="2"/>
  <c r="T1030" i="4"/>
  <c r="V157" i="1"/>
  <c r="J186" i="2"/>
  <c r="T1653" i="4"/>
  <c r="T132" i="4"/>
  <c r="T651" i="4"/>
  <c r="U347" i="4"/>
  <c r="U1235" i="4"/>
  <c r="W208" i="1"/>
  <c r="U885" i="4"/>
  <c r="U962" i="4"/>
  <c r="T433" i="4"/>
  <c r="U166" i="4"/>
  <c r="I334" i="2"/>
  <c r="W135" i="1" s="1"/>
  <c r="I323" i="2"/>
  <c r="T1665" i="4" s="1"/>
  <c r="I77" i="2"/>
  <c r="U1155" i="4" s="1"/>
  <c r="U935" i="4"/>
  <c r="W230" i="1"/>
  <c r="I36" i="2"/>
  <c r="T45" i="4" s="1"/>
  <c r="T1032" i="4"/>
  <c r="U787" i="4"/>
  <c r="U622" i="4"/>
  <c r="U1117" i="4"/>
  <c r="W96" i="1"/>
  <c r="I205" i="2"/>
  <c r="J205" i="2" s="1"/>
  <c r="U1074" i="4"/>
  <c r="T327" i="4"/>
  <c r="T83" i="4"/>
  <c r="T1836" i="4"/>
  <c r="T939" i="4"/>
  <c r="U1745" i="4"/>
  <c r="T409" i="4"/>
  <c r="T866" i="4"/>
  <c r="T964" i="4"/>
  <c r="W132" i="1"/>
  <c r="T181" i="4"/>
  <c r="J338" i="2"/>
  <c r="T1426" i="4"/>
  <c r="T1582" i="4"/>
  <c r="T1719" i="4"/>
  <c r="U1400" i="4"/>
  <c r="T1749" i="4"/>
  <c r="F280" i="2"/>
  <c r="O280" i="2" s="1"/>
  <c r="U334" i="1" s="1"/>
  <c r="F31" i="2"/>
  <c r="V335" i="1" s="1"/>
  <c r="V286" i="1"/>
  <c r="F217" i="2"/>
  <c r="O217" i="2" s="1"/>
  <c r="U286" i="1" s="1"/>
  <c r="F167" i="2"/>
  <c r="V329" i="1" s="1"/>
  <c r="O167" i="2"/>
  <c r="U329" i="1" s="1"/>
  <c r="F226" i="2"/>
  <c r="O226" i="2" s="1"/>
  <c r="U66" i="1" s="1"/>
  <c r="F159" i="2"/>
  <c r="O159" i="2" s="1"/>
  <c r="U282" i="1" s="1"/>
  <c r="T263" i="4"/>
  <c r="J89" i="2"/>
  <c r="T1104" i="4"/>
  <c r="T1633" i="4"/>
  <c r="U839" i="4"/>
  <c r="W129" i="1"/>
  <c r="U672" i="4"/>
  <c r="U1345" i="4"/>
  <c r="T108" i="4"/>
  <c r="W94" i="1"/>
  <c r="U463" i="4"/>
  <c r="T786" i="4"/>
  <c r="T1157" i="4"/>
  <c r="J209" i="2"/>
  <c r="T601" i="4"/>
  <c r="T608" i="4"/>
  <c r="U50" i="4"/>
  <c r="T1219" i="4"/>
  <c r="V29" i="1"/>
  <c r="O171" i="2"/>
  <c r="U29" i="1" s="1"/>
  <c r="O261" i="2"/>
  <c r="U12" i="1" s="1"/>
  <c r="V12" i="1"/>
  <c r="U1424" i="4"/>
  <c r="T737" i="4"/>
  <c r="J266" i="2"/>
  <c r="T787" i="4"/>
  <c r="T1881" i="4"/>
  <c r="T523" i="4"/>
  <c r="U475" i="4"/>
  <c r="T369" i="4"/>
  <c r="U1768" i="4"/>
  <c r="T193" i="4"/>
  <c r="U751" i="4"/>
  <c r="I233" i="2"/>
  <c r="J233" i="2" s="1"/>
  <c r="W125" i="1"/>
  <c r="T1856" i="4"/>
  <c r="J329" i="2"/>
  <c r="T1160" i="4"/>
  <c r="T1372" i="4"/>
  <c r="T757" i="4"/>
  <c r="T1914" i="4"/>
  <c r="T587" i="4"/>
  <c r="T399" i="4"/>
  <c r="W119" i="1"/>
  <c r="T1577" i="4"/>
  <c r="T1335" i="4"/>
  <c r="U1893" i="4"/>
  <c r="I27" i="2"/>
  <c r="U39" i="4" s="1"/>
  <c r="T345" i="4"/>
  <c r="T1695" i="4"/>
  <c r="V132" i="1"/>
  <c r="F338" i="2"/>
  <c r="G338" i="2" s="1"/>
  <c r="X132" i="1" s="1"/>
  <c r="F81" i="2"/>
  <c r="G81" i="2" s="1"/>
  <c r="X214" i="1" s="1"/>
  <c r="F233" i="2"/>
  <c r="O233" i="2" s="1"/>
  <c r="U192" i="1" s="1"/>
  <c r="F186" i="2"/>
  <c r="G266" i="2"/>
  <c r="X125" i="1" s="1"/>
  <c r="F50" i="2"/>
  <c r="O309" i="2"/>
  <c r="U168" i="1" s="1"/>
  <c r="V168" i="1"/>
  <c r="O246" i="2"/>
  <c r="U150" i="1" s="1"/>
  <c r="F175" i="2"/>
  <c r="O175" i="2" s="1"/>
  <c r="U45" i="1" s="1"/>
  <c r="F249" i="2"/>
  <c r="V140" i="1" s="1"/>
  <c r="O249" i="2"/>
  <c r="U140" i="1" s="1"/>
  <c r="F289" i="2"/>
  <c r="O289" i="2" s="1"/>
  <c r="U23" i="1" s="1"/>
  <c r="F304" i="2"/>
  <c r="O304" i="2" s="1"/>
  <c r="U290" i="1" s="1"/>
  <c r="V115" i="1"/>
  <c r="F71" i="2"/>
  <c r="O71" i="2" s="1"/>
  <c r="U115" i="1" s="1"/>
  <c r="I147" i="2"/>
  <c r="I22" i="2"/>
  <c r="U483" i="4"/>
  <c r="U399" i="4"/>
  <c r="U1794" i="4"/>
  <c r="U507" i="4"/>
  <c r="I172" i="2"/>
  <c r="F178" i="2"/>
  <c r="O178" i="2" s="1"/>
  <c r="U92" i="1" s="1"/>
  <c r="I62" i="2"/>
  <c r="U1563" i="4" s="1"/>
  <c r="U1321" i="4"/>
  <c r="W196" i="1"/>
  <c r="J253" i="2"/>
  <c r="I253" i="2"/>
  <c r="U1485" i="4" s="1"/>
  <c r="U1600" i="4"/>
  <c r="T1328" i="4"/>
  <c r="I52" i="2"/>
  <c r="U68" i="4" s="1"/>
  <c r="U636" i="4"/>
  <c r="T1298" i="4"/>
  <c r="U1646" i="4"/>
  <c r="V247" i="1"/>
  <c r="O220" i="2"/>
  <c r="U247" i="1" s="1"/>
  <c r="I102" i="2"/>
  <c r="U847" i="4" s="1"/>
  <c r="U428" i="4"/>
  <c r="U1451" i="4"/>
  <c r="U941" i="4"/>
  <c r="U113" i="4"/>
  <c r="I29" i="2"/>
  <c r="T701" i="4"/>
  <c r="T1412" i="4"/>
  <c r="U971" i="4"/>
  <c r="T1224" i="4"/>
  <c r="J257" i="2"/>
  <c r="T1593" i="4"/>
  <c r="W243" i="1"/>
  <c r="T288" i="4"/>
  <c r="T459" i="4"/>
  <c r="T1420" i="4"/>
  <c r="T1699" i="4"/>
  <c r="T130" i="4"/>
  <c r="U910" i="4"/>
  <c r="U447" i="4"/>
  <c r="U1406" i="4"/>
  <c r="T1055" i="4"/>
  <c r="I347" i="2"/>
  <c r="J347" i="2" s="1"/>
  <c r="F89" i="2"/>
  <c r="O89" i="2" s="1"/>
  <c r="U129" i="1" s="1"/>
  <c r="F335" i="2"/>
  <c r="O335" i="2" s="1"/>
  <c r="U256" i="1" s="1"/>
  <c r="F194" i="2"/>
  <c r="O194" i="2" s="1"/>
  <c r="U337" i="1" s="1"/>
  <c r="F121" i="2"/>
  <c r="V172" i="1" s="1"/>
  <c r="W20" i="1"/>
  <c r="I350" i="2"/>
  <c r="T536" i="4" s="1"/>
  <c r="T202" i="4"/>
  <c r="T1729" i="4"/>
  <c r="T1489" i="4"/>
  <c r="T12" i="4"/>
  <c r="T514" i="4"/>
  <c r="T1887" i="4"/>
  <c r="O325" i="2"/>
  <c r="U151" i="1" s="1"/>
  <c r="V150" i="1"/>
  <c r="I316" i="2"/>
  <c r="T1936" i="4" s="1"/>
  <c r="T1847" i="4"/>
  <c r="F56" i="2"/>
  <c r="O56" i="2" s="1"/>
  <c r="U30" i="1" s="1"/>
  <c r="I174" i="2"/>
  <c r="T1031" i="4"/>
  <c r="J58" i="2"/>
  <c r="U809" i="4"/>
  <c r="U644" i="4"/>
  <c r="U1139" i="4"/>
  <c r="U1562" i="4"/>
  <c r="T1607" i="4"/>
  <c r="W301" i="1"/>
  <c r="U74" i="4"/>
  <c r="U73" i="4"/>
  <c r="U643" i="4"/>
  <c r="J314" i="2"/>
  <c r="T959" i="4"/>
  <c r="W349" i="1"/>
  <c r="T1477" i="4"/>
  <c r="T1669" i="4"/>
  <c r="T850" i="4"/>
  <c r="T162" i="4"/>
  <c r="T847" i="4"/>
  <c r="T1764" i="4"/>
  <c r="T1400" i="4"/>
  <c r="T1903" i="4"/>
  <c r="I20" i="2"/>
  <c r="U29" i="4" s="1"/>
  <c r="U1035" i="4"/>
  <c r="U1615" i="4"/>
  <c r="V246" i="1"/>
  <c r="O141" i="2"/>
  <c r="U246" i="1" s="1"/>
  <c r="I86" i="2"/>
  <c r="U1342" i="4" s="1"/>
  <c r="O181" i="2"/>
  <c r="U155" i="1" s="1"/>
  <c r="V155" i="1"/>
  <c r="I267" i="2"/>
  <c r="T872" i="4" s="1"/>
  <c r="U1178" i="4"/>
  <c r="T804" i="4"/>
  <c r="J103" i="2"/>
  <c r="U682" i="4"/>
  <c r="U1356" i="4"/>
  <c r="U114" i="4"/>
  <c r="U1509" i="4"/>
  <c r="U1686" i="4"/>
  <c r="U1452" i="4"/>
  <c r="W241" i="1"/>
  <c r="I134" i="2"/>
  <c r="U565" i="4" s="1"/>
  <c r="T1940" i="4"/>
  <c r="U1377" i="4"/>
  <c r="U1707" i="4"/>
  <c r="U139" i="4"/>
  <c r="U1206" i="4"/>
  <c r="I275" i="2"/>
  <c r="U1910" i="4" s="1"/>
  <c r="I190" i="2"/>
  <c r="T1651" i="4"/>
  <c r="T785" i="4"/>
  <c r="U352" i="4"/>
  <c r="I182" i="2"/>
  <c r="U729" i="4" s="1"/>
  <c r="I249" i="2"/>
  <c r="T160" i="4" s="1"/>
  <c r="T861" i="4"/>
  <c r="U1081" i="4"/>
  <c r="U359" i="4"/>
  <c r="J202" i="2"/>
  <c r="T1197" i="4"/>
  <c r="U1744" i="4"/>
  <c r="T1041" i="4"/>
  <c r="W252" i="1"/>
  <c r="T718" i="4"/>
  <c r="T874" i="4"/>
  <c r="T411" i="4"/>
  <c r="T96" i="4"/>
  <c r="U1889" i="4"/>
  <c r="T1711" i="4"/>
  <c r="V57" i="1"/>
  <c r="O251" i="2"/>
  <c r="U57" i="1" s="1"/>
  <c r="T27" i="4"/>
  <c r="U1233" i="4"/>
  <c r="T410" i="4"/>
  <c r="T1693" i="4"/>
  <c r="J184" i="2"/>
  <c r="U731" i="4"/>
  <c r="W249" i="1"/>
  <c r="T845" i="4"/>
  <c r="T244" i="4"/>
  <c r="U574" i="4"/>
  <c r="U1591" i="4"/>
  <c r="U1070" i="4"/>
  <c r="U1848" i="4"/>
  <c r="U1736" i="4"/>
  <c r="T1207" i="4"/>
  <c r="U621" i="4"/>
  <c r="U942" i="4"/>
  <c r="U1590" i="4"/>
  <c r="I132" i="2"/>
  <c r="J132" i="2" s="1"/>
  <c r="T207" i="4"/>
  <c r="O245" i="2"/>
  <c r="U161" i="1" s="1"/>
  <c r="V161" i="1"/>
  <c r="O333" i="2"/>
  <c r="U85" i="1" s="1"/>
  <c r="T379" i="4"/>
  <c r="T1330" i="4"/>
  <c r="T1731" i="4"/>
  <c r="T365" i="4"/>
  <c r="T505" i="4"/>
  <c r="J295" i="2"/>
  <c r="G295" i="2"/>
  <c r="X47" i="1" s="1"/>
  <c r="T50" i="4"/>
  <c r="U1271" i="4"/>
  <c r="W47" i="1"/>
  <c r="T1831" i="4"/>
  <c r="T240" i="4"/>
  <c r="I283" i="2"/>
  <c r="U757" i="4" s="1"/>
  <c r="T1274" i="4"/>
  <c r="U1523" i="4"/>
  <c r="T1594" i="4"/>
  <c r="T1153" i="4"/>
  <c r="J351" i="2"/>
  <c r="T637" i="4"/>
  <c r="T394" i="4"/>
  <c r="W134" i="1"/>
  <c r="T419" i="4"/>
  <c r="T1422" i="4"/>
  <c r="T503" i="4"/>
  <c r="T886" i="4"/>
  <c r="T1046" i="4"/>
  <c r="I156" i="2"/>
  <c r="T1619" i="4" s="1"/>
  <c r="I101" i="2"/>
  <c r="U112" i="4" s="1"/>
  <c r="I206" i="2"/>
  <c r="U461" i="4" s="1"/>
  <c r="T691" i="4"/>
  <c r="T1329" i="4"/>
  <c r="G206" i="2"/>
  <c r="X250" i="1" s="1"/>
  <c r="F321" i="2"/>
  <c r="O321" i="2" s="1"/>
  <c r="U136" i="1" s="1"/>
  <c r="V296" i="1"/>
  <c r="F97" i="2"/>
  <c r="G97" i="2" s="1"/>
  <c r="X296" i="1" s="1"/>
  <c r="F55" i="2"/>
  <c r="F208" i="2"/>
  <c r="O208" i="2" s="1"/>
  <c r="U232" i="1" s="1"/>
  <c r="V40" i="1"/>
  <c r="F170" i="2"/>
  <c r="O170" i="2" s="1"/>
  <c r="U40" i="1" s="1"/>
  <c r="F345" i="2"/>
  <c r="O345" i="2" s="1"/>
  <c r="U65" i="1" s="1"/>
  <c r="I110" i="2"/>
  <c r="U1852" i="4" s="1"/>
  <c r="O101" i="2"/>
  <c r="U240" i="1" s="1"/>
  <c r="V240" i="1"/>
  <c r="O197" i="2"/>
  <c r="U297" i="1" s="1"/>
  <c r="F353" i="2"/>
  <c r="V99" i="1" s="1"/>
  <c r="I355" i="2"/>
  <c r="W68" i="1" s="1"/>
  <c r="W141" i="1"/>
  <c r="I214" i="2"/>
  <c r="T792" i="4" s="1"/>
  <c r="T171" i="4"/>
  <c r="T336" i="4"/>
  <c r="U1748" i="4"/>
  <c r="U1475" i="4"/>
  <c r="U1034" i="4"/>
  <c r="U826" i="4"/>
  <c r="T1306" i="4"/>
  <c r="U827" i="4"/>
  <c r="J74" i="2"/>
  <c r="U657" i="4"/>
  <c r="U273" i="4"/>
  <c r="W287" i="1"/>
  <c r="T228" i="4"/>
  <c r="U87" i="4"/>
  <c r="O221" i="2"/>
  <c r="U34" i="1" s="1"/>
  <c r="V34" i="1"/>
  <c r="I59" i="2"/>
  <c r="W114" i="1" s="1"/>
  <c r="I339" i="2"/>
  <c r="T195" i="4" s="1"/>
  <c r="T1210" i="4"/>
  <c r="O254" i="2"/>
  <c r="U176" i="1" s="1"/>
  <c r="I236" i="2"/>
  <c r="T276" i="4"/>
  <c r="T1411" i="4"/>
  <c r="I291" i="2"/>
  <c r="T1316" i="4" s="1"/>
  <c r="I70" i="2"/>
  <c r="U1329" i="4"/>
  <c r="W116" i="1"/>
  <c r="I315" i="2"/>
  <c r="T1005" i="4" s="1"/>
  <c r="V176" i="1"/>
  <c r="T54" i="4"/>
  <c r="I246" i="2"/>
  <c r="W150" i="1" s="1"/>
  <c r="T446" i="4"/>
  <c r="T321" i="4"/>
  <c r="F96" i="2"/>
  <c r="O96" i="2" s="1"/>
  <c r="U80" i="1" s="1"/>
  <c r="F33" i="2"/>
  <c r="O33" i="2" s="1"/>
  <c r="U67" i="1" s="1"/>
  <c r="O133" i="2"/>
  <c r="U291" i="1" s="1"/>
  <c r="T1214" i="4"/>
  <c r="T318" i="4"/>
  <c r="T319" i="4"/>
  <c r="T900" i="4"/>
  <c r="W215" i="1"/>
  <c r="J273" i="2"/>
  <c r="T1718" i="4"/>
  <c r="T1058" i="4"/>
  <c r="T1587" i="4"/>
  <c r="I30" i="2"/>
  <c r="U1296" i="4" s="1"/>
  <c r="O118" i="2"/>
  <c r="U154" i="1" s="1"/>
  <c r="O238" i="2"/>
  <c r="U294" i="1" s="1"/>
  <c r="T69" i="4"/>
  <c r="J287" i="2"/>
  <c r="U387" i="4"/>
  <c r="T611" i="4"/>
  <c r="W344" i="1"/>
  <c r="T1052" i="4"/>
  <c r="U915" i="4"/>
  <c r="T52" i="4"/>
  <c r="U155" i="4"/>
  <c r="U1724" i="4"/>
  <c r="T531" i="4"/>
  <c r="V268" i="1"/>
  <c r="T1528" i="4"/>
  <c r="T1374" i="4"/>
  <c r="I244" i="2"/>
  <c r="W162" i="1" s="1"/>
  <c r="O97" i="2"/>
  <c r="U296" i="1" s="1"/>
  <c r="I301" i="2"/>
  <c r="T1597" i="4"/>
  <c r="I254" i="2"/>
  <c r="T42" i="4" s="1"/>
  <c r="I169" i="2"/>
  <c r="G169" i="2" s="1"/>
  <c r="X189" i="1" s="1"/>
  <c r="O53" i="2"/>
  <c r="U323" i="1" s="1"/>
  <c r="V291" i="1"/>
  <c r="F66" i="2"/>
  <c r="W13" i="1"/>
  <c r="T482" i="4"/>
  <c r="U956" i="4"/>
  <c r="U1540" i="4"/>
  <c r="T515" i="4"/>
  <c r="O38" i="2"/>
  <c r="U322" i="1" s="1"/>
  <c r="V154" i="1"/>
  <c r="U1048" i="4"/>
  <c r="U1825" i="4"/>
  <c r="U1826" i="4"/>
  <c r="U265" i="4"/>
  <c r="U80" i="4"/>
  <c r="U817" i="4"/>
  <c r="U651" i="4"/>
  <c r="W190" i="1"/>
  <c r="U816" i="4"/>
  <c r="U1657" i="4"/>
  <c r="U79" i="4"/>
  <c r="T1091" i="4"/>
  <c r="U1732" i="4"/>
  <c r="T858" i="4"/>
  <c r="T1371" i="4"/>
  <c r="U344" i="4"/>
  <c r="T1580" i="4"/>
  <c r="W92" i="1"/>
  <c r="U1068" i="4"/>
  <c r="U727" i="4"/>
  <c r="U1883" i="4"/>
  <c r="J178" i="2"/>
  <c r="V294" i="1"/>
  <c r="I198" i="2"/>
  <c r="T1862" i="4" s="1"/>
  <c r="I309" i="2"/>
  <c r="W168" i="1" s="1"/>
  <c r="U1491" i="4"/>
  <c r="J191" i="2"/>
  <c r="U1887" i="4"/>
  <c r="T825" i="4"/>
  <c r="T1299" i="4"/>
  <c r="W298" i="1"/>
  <c r="T1861" i="4"/>
  <c r="T1742" i="4"/>
  <c r="G191" i="2"/>
  <c r="X298" i="1" s="1"/>
  <c r="V204" i="1"/>
  <c r="F288" i="2"/>
  <c r="O288" i="2" s="1"/>
  <c r="U204" i="1" s="1"/>
  <c r="I46" i="2"/>
  <c r="U1640" i="4"/>
  <c r="U1311" i="4"/>
  <c r="F129" i="2"/>
  <c r="V123" i="1" s="1"/>
  <c r="F240" i="2"/>
  <c r="O240" i="2" s="1"/>
  <c r="U69" i="1" s="1"/>
  <c r="V169" i="1"/>
  <c r="F80" i="2"/>
  <c r="G80" i="2" s="1"/>
  <c r="X169" i="1" s="1"/>
  <c r="I276" i="2"/>
  <c r="T1635" i="4" s="1"/>
  <c r="I212" i="2"/>
  <c r="U464" i="4" s="1"/>
  <c r="F336" i="2"/>
  <c r="G336" i="2" s="1"/>
  <c r="X88" i="1" s="1"/>
  <c r="I179" i="2"/>
  <c r="W308" i="1" s="1"/>
  <c r="I284" i="2"/>
  <c r="W15" i="1" s="1"/>
  <c r="I325" i="2"/>
  <c r="U209" i="4" s="1"/>
  <c r="U361" i="4"/>
  <c r="U1353" i="4"/>
  <c r="I201" i="2"/>
  <c r="J201" i="2" s="1"/>
  <c r="V323" i="1"/>
  <c r="O326" i="2"/>
  <c r="U289" i="1" s="1"/>
  <c r="V289" i="1"/>
  <c r="F39" i="2"/>
  <c r="O39" i="2" s="1"/>
  <c r="U231" i="1" s="1"/>
  <c r="G218" i="2"/>
  <c r="X106" i="1" s="1"/>
  <c r="F218" i="2"/>
  <c r="F144" i="2"/>
  <c r="V93" i="1" s="1"/>
  <c r="O144" i="2"/>
  <c r="U93" i="1" s="1"/>
  <c r="I124" i="2"/>
  <c r="I228" i="2"/>
  <c r="T1837" i="4" s="1"/>
  <c r="T1244" i="4"/>
  <c r="I278" i="2"/>
  <c r="T958" i="4" s="1"/>
  <c r="W18" i="1"/>
  <c r="I28" i="2"/>
  <c r="U778" i="4" s="1"/>
  <c r="I142" i="2"/>
  <c r="W300" i="1" s="1"/>
  <c r="W338" i="1"/>
  <c r="J269" i="2"/>
  <c r="I269" i="2"/>
  <c r="U1770" i="4" s="1"/>
  <c r="T330" i="4"/>
  <c r="T1514" i="4"/>
  <c r="U1186" i="4"/>
  <c r="U300" i="4"/>
  <c r="J106" i="2"/>
  <c r="U116" i="4"/>
  <c r="U555" i="4"/>
  <c r="U1850" i="4"/>
  <c r="T595" i="4"/>
  <c r="U1359" i="4"/>
  <c r="U1687" i="4"/>
  <c r="V322" i="1"/>
  <c r="O310" i="2"/>
  <c r="U220" i="1" s="1"/>
  <c r="V220" i="1"/>
  <c r="V138" i="1"/>
  <c r="O77" i="2"/>
  <c r="U138" i="1" s="1"/>
  <c r="U66" i="4"/>
  <c r="U1314" i="4"/>
  <c r="U408" i="4"/>
  <c r="U1499" i="4"/>
  <c r="J50" i="2"/>
  <c r="T618" i="4"/>
  <c r="W339" i="1"/>
  <c r="I341" i="2"/>
  <c r="J341" i="2" s="1"/>
  <c r="T1388" i="4"/>
  <c r="T371" i="4"/>
  <c r="F328" i="2"/>
  <c r="O328" i="2" s="1"/>
  <c r="U275" i="1" s="1"/>
  <c r="F63" i="2"/>
  <c r="O63" i="2" s="1"/>
  <c r="U33" i="1" s="1"/>
  <c r="F263" i="2"/>
  <c r="O263" i="2" s="1"/>
  <c r="U56" i="1" s="1"/>
  <c r="I35" i="2"/>
  <c r="F105" i="2"/>
  <c r="I105" i="2"/>
  <c r="T114" i="4" s="1"/>
  <c r="J105" i="2"/>
  <c r="O37" i="2"/>
  <c r="U258" i="1" s="1"/>
  <c r="V258" i="1"/>
  <c r="G17" i="2"/>
  <c r="X97" i="1" s="1"/>
  <c r="U396" i="4"/>
  <c r="U1611" i="4"/>
  <c r="U26" i="4"/>
  <c r="I307" i="2"/>
  <c r="T1027" i="4" s="1"/>
  <c r="T799" i="4"/>
  <c r="I333" i="2"/>
  <c r="T1900" i="4" s="1"/>
  <c r="F95" i="2"/>
  <c r="O95" i="2" s="1"/>
  <c r="U307" i="1" s="1"/>
  <c r="O349" i="2"/>
  <c r="U268" i="1" s="1"/>
  <c r="J137" i="2"/>
  <c r="T1659" i="4"/>
  <c r="U1210" i="4"/>
  <c r="U1866" i="4"/>
  <c r="T407" i="4"/>
  <c r="J297" i="2"/>
  <c r="W156" i="1"/>
  <c r="T1450" i="4"/>
  <c r="T1348" i="4"/>
  <c r="T395" i="4"/>
  <c r="T1590" i="4"/>
  <c r="O214" i="2"/>
  <c r="U141" i="1" s="1"/>
  <c r="G214" i="2"/>
  <c r="X141" i="1" s="1"/>
  <c r="V141" i="1"/>
  <c r="O300" i="2"/>
  <c r="U235" i="1" s="1"/>
  <c r="U423" i="4"/>
  <c r="U664" i="4"/>
  <c r="U1836" i="4"/>
  <c r="U91" i="4"/>
  <c r="U1671" i="4"/>
  <c r="U1339" i="4"/>
  <c r="W214" i="1"/>
  <c r="U663" i="4"/>
  <c r="U1503" i="4"/>
  <c r="U1569" i="4"/>
  <c r="U1159" i="4"/>
  <c r="U279" i="4"/>
  <c r="V218" i="1"/>
  <c r="O285" i="2"/>
  <c r="U218" i="1" s="1"/>
  <c r="T1042" i="4"/>
  <c r="U1943" i="4"/>
  <c r="U947" i="4"/>
  <c r="T234" i="4"/>
  <c r="W79" i="1"/>
  <c r="J114" i="2"/>
  <c r="T1604" i="4"/>
  <c r="F330" i="2"/>
  <c r="O330" i="2" s="1"/>
  <c r="U229" i="1" s="1"/>
  <c r="F255" i="2"/>
  <c r="G255" i="2" s="1"/>
  <c r="X221" i="1" s="1"/>
  <c r="F73" i="2"/>
  <c r="O73" i="2" s="1"/>
  <c r="U266" i="1" s="1"/>
  <c r="F282" i="2"/>
  <c r="O282" i="2" s="1"/>
  <c r="U195" i="1" s="1"/>
  <c r="I150" i="2"/>
  <c r="W76" i="1" s="1"/>
  <c r="I181" i="2"/>
  <c r="G181" i="2" s="1"/>
  <c r="X155" i="1" s="1"/>
  <c r="T1873" i="4"/>
  <c r="U346" i="4"/>
  <c r="U612" i="4"/>
  <c r="J26" i="2"/>
  <c r="U1292" i="4"/>
  <c r="U1291" i="4"/>
  <c r="U1107" i="4"/>
  <c r="W205" i="1"/>
  <c r="U1796" i="4"/>
  <c r="U611" i="4"/>
  <c r="O54" i="2"/>
  <c r="U283" i="1" s="1"/>
  <c r="V283" i="1"/>
  <c r="T977" i="4"/>
  <c r="U1888" i="4"/>
  <c r="G193" i="2"/>
  <c r="X227" i="1" s="1"/>
  <c r="T1715" i="4"/>
  <c r="U170" i="4"/>
  <c r="U888" i="4"/>
  <c r="U1402" i="4"/>
  <c r="U458" i="4"/>
  <c r="T252" i="4"/>
  <c r="O163" i="2"/>
  <c r="U265" i="1" s="1"/>
  <c r="T63" i="4"/>
  <c r="J79" i="2"/>
  <c r="U1338" i="4"/>
  <c r="T1140" i="4"/>
  <c r="U1835" i="4"/>
  <c r="U90" i="4"/>
  <c r="W165" i="1"/>
  <c r="F312" i="2"/>
  <c r="O312" i="2" s="1"/>
  <c r="U295" i="1" s="1"/>
  <c r="T972" i="4"/>
  <c r="T830" i="4"/>
  <c r="T1196" i="4"/>
  <c r="J242" i="2"/>
  <c r="T667" i="4"/>
  <c r="U1418" i="4"/>
  <c r="G242" i="2"/>
  <c r="X293" i="1" s="1"/>
  <c r="T668" i="4"/>
  <c r="W293" i="1"/>
  <c r="T348" i="4"/>
  <c r="I238" i="2"/>
  <c r="T1798" i="4" s="1"/>
  <c r="I45" i="2"/>
  <c r="U1532" i="4" s="1"/>
  <c r="F119" i="2"/>
  <c r="V327" i="1" s="1"/>
  <c r="I300" i="2"/>
  <c r="T754" i="4" s="1"/>
  <c r="I131" i="2"/>
  <c r="W279" i="1" s="1"/>
  <c r="U1703" i="4"/>
  <c r="I294" i="2"/>
  <c r="J294" i="2" s="1"/>
  <c r="T146" i="4"/>
  <c r="T1044" i="4"/>
  <c r="T803" i="4"/>
  <c r="F122" i="2"/>
  <c r="O122" i="2" s="1"/>
  <c r="U101" i="1" s="1"/>
  <c r="F185" i="2"/>
  <c r="O185" i="2" s="1"/>
  <c r="U324" i="1" s="1"/>
  <c r="I324" i="2"/>
  <c r="W274" i="1" s="1"/>
  <c r="I117" i="2"/>
  <c r="U1511" i="4" s="1"/>
  <c r="G117" i="2"/>
  <c r="X302" i="1" s="1"/>
  <c r="W87" i="1"/>
  <c r="I270" i="2"/>
  <c r="U1953" i="4" s="1"/>
  <c r="U1771" i="4"/>
  <c r="T969" i="4"/>
  <c r="O299" i="2"/>
  <c r="U89" i="1" s="1"/>
  <c r="O204" i="2"/>
  <c r="U102" i="1" s="1"/>
  <c r="V102" i="1"/>
  <c r="I331" i="2"/>
  <c r="W10" i="1" s="1"/>
  <c r="T1551" i="4"/>
  <c r="T498" i="4"/>
  <c r="I73" i="2"/>
  <c r="I217" i="2"/>
  <c r="F273" i="2"/>
  <c r="O273" i="2" s="1"/>
  <c r="U215" i="1" s="1"/>
  <c r="F90" i="2"/>
  <c r="O90" i="2" s="1"/>
  <c r="U292" i="1" s="1"/>
  <c r="F130" i="2"/>
  <c r="F201" i="2"/>
  <c r="G201" i="2" s="1"/>
  <c r="X27" i="1" s="1"/>
  <c r="O201" i="2"/>
  <c r="U27" i="1" s="1"/>
  <c r="F306" i="2"/>
  <c r="O306" i="2" s="1"/>
  <c r="U271" i="1" s="1"/>
  <c r="T1786" i="4"/>
  <c r="F327" i="2"/>
  <c r="V90" i="1" s="1"/>
  <c r="I54" i="2"/>
  <c r="T1308" i="4" s="1"/>
  <c r="U258" i="4"/>
  <c r="F127" i="2"/>
  <c r="O127" i="2" s="1"/>
  <c r="U320" i="1" s="1"/>
  <c r="F9" i="2"/>
  <c r="O9" i="2" s="1"/>
  <c r="W246" i="1"/>
  <c r="I141" i="2"/>
  <c r="F41" i="2"/>
  <c r="O41" i="2" s="1"/>
  <c r="U164" i="1" s="1"/>
  <c r="I133" i="2"/>
  <c r="W291" i="1" s="1"/>
  <c r="I229" i="2"/>
  <c r="T709" i="4" s="1"/>
  <c r="T513" i="4"/>
  <c r="T884" i="4"/>
  <c r="I38" i="2"/>
  <c r="U1304" i="4"/>
  <c r="U244" i="4"/>
  <c r="J95" i="2"/>
  <c r="U1680" i="4"/>
  <c r="U940" i="4"/>
  <c r="V89" i="1"/>
  <c r="I126" i="2"/>
  <c r="G126" i="2" s="1"/>
  <c r="X159" i="1" s="1"/>
  <c r="I37" i="2"/>
  <c r="I237" i="2"/>
  <c r="T1596" i="4"/>
  <c r="J96" i="2"/>
  <c r="U843" i="4"/>
  <c r="U291" i="4"/>
  <c r="U676" i="4"/>
  <c r="T426" i="4"/>
  <c r="W80" i="1"/>
  <c r="T1068" i="4"/>
  <c r="T913" i="4"/>
  <c r="W180" i="1"/>
  <c r="G311" i="2"/>
  <c r="X180" i="1" s="1"/>
  <c r="T1529" i="4"/>
  <c r="J311" i="2"/>
  <c r="T124" i="4"/>
  <c r="T739" i="4"/>
  <c r="T444" i="4"/>
  <c r="T1907" i="4"/>
  <c r="W22" i="1"/>
  <c r="T578" i="4"/>
  <c r="U1324" i="4"/>
  <c r="U819" i="4"/>
  <c r="U652" i="4"/>
  <c r="F344" i="2"/>
  <c r="O344" i="2" s="1"/>
  <c r="U319" i="1" s="1"/>
  <c r="F98" i="2"/>
  <c r="O98" i="2" s="1"/>
  <c r="U269" i="1" s="1"/>
  <c r="F152" i="2"/>
  <c r="V273" i="1" s="1"/>
  <c r="I68" i="2"/>
  <c r="W207" i="1" s="1"/>
  <c r="G68" i="2"/>
  <c r="X207" i="1" s="1"/>
  <c r="U1564" i="4"/>
  <c r="U83" i="4"/>
  <c r="U82" i="4"/>
  <c r="U1828" i="4"/>
  <c r="I260" i="2"/>
  <c r="U379" i="4" s="1"/>
  <c r="I53" i="2"/>
  <c r="T225" i="4"/>
  <c r="U1819" i="4"/>
  <c r="O166" i="2"/>
  <c r="U312" i="1" s="1"/>
  <c r="O342" i="2"/>
  <c r="U98" i="1" s="1"/>
  <c r="G342" i="2"/>
  <c r="X98" i="1" s="1"/>
  <c r="O269" i="2"/>
  <c r="U338" i="1" s="1"/>
  <c r="V338" i="1"/>
  <c r="T1444" i="4"/>
  <c r="J98" i="2"/>
  <c r="U1351" i="4"/>
  <c r="W269" i="1"/>
  <c r="U553" i="4"/>
  <c r="U844" i="4"/>
  <c r="T1721" i="4"/>
  <c r="T795" i="4"/>
  <c r="T129" i="4"/>
  <c r="T1755" i="4"/>
  <c r="J199" i="2"/>
  <c r="U1405" i="4"/>
  <c r="U1431" i="4"/>
  <c r="T971" i="4"/>
  <c r="T860" i="4"/>
  <c r="T412" i="4"/>
  <c r="T1524" i="4"/>
  <c r="W239" i="1"/>
  <c r="J343" i="2"/>
  <c r="T1434" i="4"/>
  <c r="O323" i="2"/>
  <c r="U60" i="1" s="1"/>
  <c r="F137" i="2"/>
  <c r="O137" i="2" s="1"/>
  <c r="U43" i="1" s="1"/>
  <c r="I61" i="2"/>
  <c r="F136" i="2"/>
  <c r="O136" i="2" s="1"/>
  <c r="U226" i="1" s="1"/>
  <c r="F15" i="2"/>
  <c r="O15" i="2" s="1"/>
  <c r="U305" i="1" s="1"/>
  <c r="I155" i="2"/>
  <c r="T134" i="4" s="1"/>
  <c r="F104" i="2"/>
  <c r="O104" i="2" s="1"/>
  <c r="U108" i="1" s="1"/>
  <c r="F47" i="2"/>
  <c r="V158" i="1" s="1"/>
  <c r="O47" i="2"/>
  <c r="U158" i="1" s="1"/>
  <c r="I195" i="2"/>
  <c r="W332" i="1" s="1"/>
  <c r="U1683" i="4"/>
  <c r="T1305" i="4"/>
  <c r="J159" i="2"/>
  <c r="T1173" i="4"/>
  <c r="T828" i="4"/>
  <c r="T1858" i="4"/>
  <c r="W282" i="1"/>
  <c r="T270" i="4"/>
  <c r="J255" i="2"/>
  <c r="T1554" i="4"/>
  <c r="T484" i="4"/>
  <c r="U1763" i="4"/>
  <c r="W221" i="1"/>
  <c r="O123" i="2"/>
  <c r="U52" i="1" s="1"/>
  <c r="T339" i="4"/>
  <c r="T1175" i="4"/>
  <c r="T781" i="4"/>
  <c r="T103" i="4"/>
  <c r="T617" i="4"/>
  <c r="W261" i="1"/>
  <c r="U1027" i="4"/>
  <c r="I277" i="2"/>
  <c r="T1471" i="4" s="1"/>
  <c r="T92" i="4"/>
  <c r="I196" i="2"/>
  <c r="J196" i="2" s="1"/>
  <c r="W109" i="1"/>
  <c r="J116" i="2"/>
  <c r="I116" i="2"/>
  <c r="T1691" i="4"/>
  <c r="T1820" i="4"/>
  <c r="J48" i="2"/>
  <c r="U1642" i="4"/>
  <c r="U634" i="4"/>
  <c r="J176" i="2"/>
  <c r="W356" i="1"/>
  <c r="U1067" i="4"/>
  <c r="T1221" i="4"/>
  <c r="U880" i="4"/>
  <c r="U1395" i="4"/>
  <c r="O244" i="2"/>
  <c r="U162" i="1" s="1"/>
  <c r="T666" i="4"/>
  <c r="U1131" i="4"/>
  <c r="J47" i="2"/>
  <c r="U632" i="4"/>
  <c r="U1641" i="4"/>
  <c r="W158" i="1"/>
  <c r="U1557" i="4"/>
  <c r="V201" i="1"/>
  <c r="V52" i="1"/>
  <c r="O235" i="2"/>
  <c r="U187" i="1" s="1"/>
  <c r="V116" i="1"/>
  <c r="U1929" i="4"/>
  <c r="W264" i="1"/>
  <c r="U1816" i="4"/>
  <c r="U1429" i="4"/>
  <c r="T1480" i="4"/>
  <c r="G305" i="2"/>
  <c r="X206" i="1" s="1"/>
  <c r="T947" i="4"/>
  <c r="W206" i="1"/>
  <c r="O43" i="2"/>
  <c r="U201" i="1" s="1"/>
  <c r="O227" i="2"/>
  <c r="U9" i="1" s="1"/>
  <c r="I123" i="2"/>
  <c r="T72" i="4"/>
  <c r="I293" i="2"/>
  <c r="T747" i="4" s="1"/>
  <c r="T383" i="4"/>
  <c r="T404" i="4"/>
  <c r="U436" i="4"/>
  <c r="T1108" i="4"/>
  <c r="V162" i="1"/>
  <c r="J337" i="2"/>
  <c r="W203" i="1"/>
  <c r="I43" i="2"/>
  <c r="U1040" i="4"/>
  <c r="U1658" i="4"/>
  <c r="J258" i="2"/>
  <c r="J330" i="2"/>
  <c r="T898" i="4"/>
  <c r="T387" i="4"/>
  <c r="T1739" i="4"/>
  <c r="W229" i="1"/>
  <c r="O102" i="2"/>
  <c r="U173" i="1" s="1"/>
  <c r="O198" i="2"/>
  <c r="U345" i="1" s="1"/>
  <c r="W179" i="1"/>
  <c r="W321" i="1"/>
  <c r="O99" i="2"/>
  <c r="U139" i="1" s="1"/>
  <c r="J223" i="2"/>
  <c r="T1402" i="4"/>
  <c r="T889" i="4"/>
  <c r="T1579" i="4"/>
  <c r="W272" i="1"/>
  <c r="U580" i="4"/>
  <c r="T61" i="4"/>
  <c r="O59" i="2"/>
  <c r="U114" i="1" s="1"/>
  <c r="V187" i="1"/>
  <c r="T1678" i="4"/>
  <c r="V9" i="1"/>
  <c r="U1660" i="4"/>
  <c r="F40" i="2"/>
  <c r="O40" i="2" s="1"/>
  <c r="U149" i="1" s="1"/>
  <c r="I220" i="2"/>
  <c r="T1689" i="4" s="1"/>
  <c r="G49" i="2"/>
  <c r="X264" i="1" s="1"/>
  <c r="I221" i="2"/>
  <c r="T1098" i="4"/>
  <c r="U1949" i="4"/>
  <c r="I243" i="2"/>
  <c r="T41" i="4"/>
  <c r="U196" i="4"/>
  <c r="T1628" i="4"/>
  <c r="U1312" i="4"/>
  <c r="T510" i="4"/>
  <c r="T1560" i="4"/>
  <c r="J304" i="2"/>
  <c r="W290" i="1"/>
  <c r="T1022" i="4"/>
  <c r="G28" i="2"/>
  <c r="X18" i="1" s="1"/>
  <c r="O28" i="2"/>
  <c r="U18" i="1" s="1"/>
  <c r="V152" i="1"/>
  <c r="U784" i="4"/>
  <c r="U1114" i="4"/>
  <c r="U1039" i="4"/>
  <c r="U1552" i="4"/>
  <c r="W67" i="1"/>
  <c r="U539" i="4"/>
  <c r="U1628" i="4"/>
  <c r="U1300" i="4"/>
  <c r="U48" i="4"/>
  <c r="U721" i="4"/>
  <c r="U1002" i="4"/>
  <c r="T1120" i="4"/>
  <c r="W329" i="1"/>
  <c r="J167" i="2"/>
  <c r="U722" i="4"/>
  <c r="G116" i="2"/>
  <c r="X109" i="1" s="1"/>
  <c r="O116" i="2"/>
  <c r="U109" i="1" s="1"/>
  <c r="U1863" i="4"/>
  <c r="U315" i="4"/>
  <c r="U442" i="4"/>
  <c r="J128" i="2"/>
  <c r="U996" i="4"/>
  <c r="U562" i="4"/>
  <c r="T34" i="4"/>
  <c r="U1371" i="4"/>
  <c r="J272" i="2"/>
  <c r="T976" i="4"/>
  <c r="T1676" i="4"/>
  <c r="U912" i="4"/>
  <c r="T684" i="4"/>
  <c r="W242" i="1"/>
  <c r="U1488" i="4"/>
  <c r="U1267" i="4"/>
  <c r="J336" i="2"/>
  <c r="T1004" i="4"/>
  <c r="W88" i="1"/>
  <c r="T1352" i="4"/>
  <c r="G67" i="2"/>
  <c r="X54" i="1" s="1"/>
  <c r="O67" i="2"/>
  <c r="U54" i="1" s="1"/>
  <c r="O132" i="2"/>
  <c r="U198" i="1" s="1"/>
  <c r="V198" i="1"/>
  <c r="U98" i="4"/>
  <c r="J88" i="2"/>
  <c r="T235" i="4"/>
  <c r="U1676" i="4"/>
  <c r="W53" i="1"/>
  <c r="T1550" i="4"/>
  <c r="J210" i="2"/>
  <c r="T429" i="4"/>
  <c r="J39" i="2"/>
  <c r="U52" i="4"/>
  <c r="U1306" i="4"/>
  <c r="U1636" i="4"/>
  <c r="I326" i="2"/>
  <c r="G326" i="2" s="1"/>
  <c r="X289" i="1" s="1"/>
  <c r="F209" i="2"/>
  <c r="O209" i="2" s="1"/>
  <c r="U94" i="1" s="1"/>
  <c r="F72" i="2"/>
  <c r="O72" i="2" s="1"/>
  <c r="U72" i="1" s="1"/>
  <c r="I12" i="2"/>
  <c r="U593" i="4" s="1"/>
  <c r="U1607" i="4"/>
  <c r="U1091" i="4"/>
  <c r="U218" i="4"/>
  <c r="I340" i="2"/>
  <c r="J16" i="2"/>
  <c r="U599" i="4"/>
  <c r="U978" i="4"/>
  <c r="W342" i="1"/>
  <c r="J240" i="2"/>
  <c r="T1442" i="4"/>
  <c r="W69" i="1"/>
  <c r="T716" i="4"/>
  <c r="T1222" i="4"/>
  <c r="O140" i="2"/>
  <c r="U11" i="1" s="1"/>
  <c r="V54" i="1"/>
  <c r="G36" i="2"/>
  <c r="X230" i="1" s="1"/>
  <c r="O260" i="2"/>
  <c r="U314" i="1" s="1"/>
  <c r="V314" i="1"/>
  <c r="T153" i="4"/>
  <c r="J104" i="2"/>
  <c r="T298" i="4"/>
  <c r="U943" i="4"/>
  <c r="U1179" i="4"/>
  <c r="U683" i="4"/>
  <c r="U1453" i="4"/>
  <c r="W108" i="1"/>
  <c r="U314" i="4"/>
  <c r="U1861" i="4"/>
  <c r="J127" i="2"/>
  <c r="U1370" i="4"/>
  <c r="W320" i="1"/>
  <c r="U1202" i="4"/>
  <c r="J319" i="2"/>
  <c r="T1147" i="4"/>
  <c r="T619" i="4"/>
  <c r="T1916" i="4"/>
  <c r="O107" i="2"/>
  <c r="U35" i="1" s="1"/>
  <c r="U1268" i="4"/>
  <c r="T518" i="4"/>
  <c r="G290" i="2"/>
  <c r="X59" i="1" s="1"/>
  <c r="O110" i="2"/>
  <c r="U147" i="1" s="1"/>
  <c r="V147" i="1"/>
  <c r="V50" i="1"/>
  <c r="V330" i="1"/>
  <c r="I100" i="2"/>
  <c r="T1166" i="4" s="1"/>
  <c r="T402" i="4"/>
  <c r="G100" i="2"/>
  <c r="X107" i="1" s="1"/>
  <c r="T1844" i="4"/>
  <c r="F225" i="2"/>
  <c r="O225" i="2" s="1"/>
  <c r="U19" i="1" s="1"/>
  <c r="W46" i="1"/>
  <c r="T309" i="4"/>
  <c r="U1396" i="4"/>
  <c r="T1803" i="4"/>
  <c r="U1731" i="4"/>
  <c r="U164" i="4"/>
  <c r="W78" i="1"/>
  <c r="T1706" i="4"/>
  <c r="T1215" i="4"/>
  <c r="G274" i="2"/>
  <c r="X348" i="1" s="1"/>
  <c r="T1425" i="4"/>
  <c r="W348" i="1"/>
  <c r="T201" i="4"/>
  <c r="T1740" i="4"/>
  <c r="T1819" i="4"/>
  <c r="W115" i="1"/>
  <c r="U1661" i="4"/>
  <c r="W325" i="1"/>
  <c r="V303" i="1"/>
  <c r="O83" i="2"/>
  <c r="U105" i="1" s="1"/>
  <c r="I204" i="2"/>
  <c r="G204" i="2" s="1"/>
  <c r="X102" i="1" s="1"/>
  <c r="I163" i="2"/>
  <c r="I109" i="2"/>
  <c r="U120" i="4" s="1"/>
  <c r="T532" i="4"/>
  <c r="O76" i="2"/>
  <c r="U63" i="1" s="1"/>
  <c r="G156" i="2"/>
  <c r="X318" i="1" s="1"/>
  <c r="V230" i="1"/>
  <c r="G12" i="2"/>
  <c r="X211" i="1" s="1"/>
  <c r="O12" i="2"/>
  <c r="U211" i="1" s="1"/>
  <c r="U148" i="4"/>
  <c r="T246" i="4"/>
  <c r="U1715" i="4"/>
  <c r="W74" i="1"/>
  <c r="O222" i="2"/>
  <c r="U199" i="1" s="1"/>
  <c r="U1234" i="4"/>
  <c r="U1808" i="4"/>
  <c r="T354" i="4"/>
  <c r="T957" i="4"/>
  <c r="T1470" i="4"/>
  <c r="U907" i="4"/>
  <c r="J248" i="2"/>
  <c r="T352" i="4"/>
  <c r="U1122" i="4"/>
  <c r="U1123" i="4"/>
  <c r="W149" i="1"/>
  <c r="U55" i="4"/>
  <c r="I285" i="2"/>
  <c r="T1038" i="4" s="1"/>
  <c r="J122" i="2"/>
  <c r="U1060" i="4"/>
  <c r="O70" i="2"/>
  <c r="U255" i="1" s="1"/>
  <c r="O134" i="2"/>
  <c r="U120" i="1" s="1"/>
  <c r="G134" i="2"/>
  <c r="X120" i="1" s="1"/>
  <c r="O230" i="2"/>
  <c r="U343" i="1" s="1"/>
  <c r="G316" i="2"/>
  <c r="X128" i="1" s="1"/>
  <c r="F314" i="2"/>
  <c r="O314" i="2" s="1"/>
  <c r="U349" i="1" s="1"/>
  <c r="F351" i="2"/>
  <c r="O351" i="2" s="1"/>
  <c r="U134" i="1" s="1"/>
  <c r="I83" i="2"/>
  <c r="W105" i="1" s="1"/>
  <c r="I165" i="2"/>
  <c r="V336" i="1"/>
  <c r="G48" i="2"/>
  <c r="X336" i="1" s="1"/>
  <c r="F48" i="2"/>
  <c r="O48" i="2" s="1"/>
  <c r="U336" i="1" s="1"/>
  <c r="I188" i="2"/>
  <c r="T1534" i="4" s="1"/>
  <c r="F153" i="2"/>
  <c r="O153" i="2" s="1"/>
  <c r="U315" i="1" s="1"/>
  <c r="I11" i="2"/>
  <c r="G11" i="2" s="1"/>
  <c r="X244" i="1" s="1"/>
  <c r="W71" i="1"/>
  <c r="I115" i="2"/>
  <c r="J115" i="2" s="1"/>
  <c r="U1576" i="4"/>
  <c r="T203" i="4"/>
  <c r="I94" i="2"/>
  <c r="U1015" i="4" s="1"/>
  <c r="U1779" i="4"/>
  <c r="T1811" i="4"/>
  <c r="U495" i="4"/>
  <c r="U24" i="4"/>
  <c r="J15" i="2"/>
  <c r="G139" i="2"/>
  <c r="X217" i="1" s="1"/>
  <c r="G203" i="2"/>
  <c r="X51" i="1" s="1"/>
  <c r="G267" i="2"/>
  <c r="X170" i="1" s="1"/>
  <c r="G331" i="2"/>
  <c r="X10" i="1" s="1"/>
  <c r="F354" i="2"/>
  <c r="O354" i="2" s="1"/>
  <c r="U49" i="1" s="1"/>
  <c r="F346" i="2"/>
  <c r="O346" i="2" s="1"/>
  <c r="U104" i="1" s="1"/>
  <c r="I84" i="2"/>
  <c r="U1570" i="4" s="1"/>
  <c r="U834" i="4"/>
  <c r="I149" i="2"/>
  <c r="U1466" i="4" s="1"/>
  <c r="F88" i="2"/>
  <c r="O88" i="2" s="1"/>
  <c r="U325" i="1" s="1"/>
  <c r="I317" i="2"/>
  <c r="T389" i="4" s="1"/>
  <c r="G162" i="2"/>
  <c r="X77" i="1" s="1"/>
  <c r="I19" i="2"/>
  <c r="W251" i="1" s="1"/>
  <c r="I268" i="2"/>
  <c r="U444" i="4"/>
  <c r="U588" i="4"/>
  <c r="T996" i="4"/>
  <c r="U1228" i="4"/>
  <c r="U1372" i="4"/>
  <c r="T1540" i="4"/>
  <c r="U312" i="4"/>
  <c r="U1063" i="4"/>
  <c r="J144" i="2"/>
  <c r="U770" i="4"/>
  <c r="U1282" i="4"/>
  <c r="T1159" i="4"/>
  <c r="U578" i="4"/>
  <c r="J67" i="2"/>
  <c r="I67" i="2"/>
  <c r="W54" i="1" s="1"/>
  <c r="T1054" i="4"/>
  <c r="I332" i="2"/>
  <c r="G332" i="2" s="1"/>
  <c r="X284" i="1" s="1"/>
  <c r="T1270" i="4"/>
  <c r="I93" i="2"/>
  <c r="I222" i="2"/>
  <c r="T1283" i="4" s="1"/>
  <c r="U417" i="4"/>
  <c r="F319" i="2"/>
  <c r="O319" i="2" s="1"/>
  <c r="U186" i="1" s="1"/>
  <c r="F143" i="2"/>
  <c r="O143" i="2" s="1"/>
  <c r="U351" i="1" s="1"/>
  <c r="F103" i="2"/>
  <c r="O103" i="2" s="1"/>
  <c r="U241" i="1" s="1"/>
  <c r="F74" i="2"/>
  <c r="O74" i="2" s="1"/>
  <c r="U287" i="1" s="1"/>
  <c r="F234" i="2"/>
  <c r="I9" i="2"/>
  <c r="T1543" i="4"/>
  <c r="U1515" i="4"/>
  <c r="W315" i="1"/>
  <c r="J153" i="2"/>
  <c r="T447" i="4"/>
  <c r="U1423" i="4"/>
  <c r="J265" i="2"/>
  <c r="T592" i="4"/>
  <c r="W84" i="1"/>
  <c r="G205" i="2"/>
  <c r="X96" i="1" s="1"/>
  <c r="G69" i="2"/>
  <c r="X148" i="1" s="1"/>
  <c r="O69" i="2"/>
  <c r="U148" i="1" s="1"/>
  <c r="O149" i="2"/>
  <c r="U112" i="1" s="1"/>
  <c r="O213" i="2"/>
  <c r="U177" i="1" s="1"/>
  <c r="O277" i="2"/>
  <c r="U259" i="1" s="1"/>
  <c r="G341" i="2"/>
  <c r="X326" i="1" s="1"/>
  <c r="O341" i="2"/>
  <c r="U326" i="1" s="1"/>
  <c r="O278" i="2"/>
  <c r="U48" i="1" s="1"/>
  <c r="F106" i="2"/>
  <c r="O106" i="2" s="1"/>
  <c r="U175" i="1" s="1"/>
  <c r="F168" i="2"/>
  <c r="O168" i="2" s="1"/>
  <c r="U103" i="1" s="1"/>
  <c r="F215" i="2"/>
  <c r="O215" i="2" s="1"/>
  <c r="U82" i="1" s="1"/>
  <c r="W98" i="1"/>
  <c r="J342" i="2"/>
  <c r="I342" i="2"/>
  <c r="T1087" i="4" s="1"/>
  <c r="T1745" i="4"/>
  <c r="I76" i="2"/>
  <c r="U88" i="4"/>
  <c r="I349" i="2"/>
  <c r="I171" i="2"/>
  <c r="G171" i="2" s="1"/>
  <c r="X29" i="1" s="1"/>
  <c r="T674" i="4"/>
  <c r="T978" i="4"/>
  <c r="O94" i="2"/>
  <c r="U14" i="1" s="1"/>
  <c r="J42" i="2"/>
  <c r="U984" i="4"/>
  <c r="U1124" i="4"/>
  <c r="V255" i="1"/>
  <c r="V120" i="1"/>
  <c r="V343" i="1"/>
  <c r="V285" i="1"/>
  <c r="F256" i="2"/>
  <c r="O256" i="2" s="1"/>
  <c r="U340" i="1" s="1"/>
  <c r="I13" i="2"/>
  <c r="W133" i="1" s="1"/>
  <c r="I91" i="2"/>
  <c r="J91" i="2" s="1"/>
  <c r="U1168" i="4"/>
  <c r="U551" i="4"/>
  <c r="W178" i="1"/>
  <c r="I219" i="2"/>
  <c r="J219" i="2" s="1"/>
  <c r="F58" i="2"/>
  <c r="O58" i="2" s="1"/>
  <c r="U301" i="1" s="1"/>
  <c r="I197" i="2"/>
  <c r="W297" i="1" s="1"/>
  <c r="W181" i="1"/>
  <c r="J252" i="2"/>
  <c r="T1614" i="4"/>
  <c r="T135" i="4"/>
  <c r="I252" i="2"/>
  <c r="U472" i="4" s="1"/>
  <c r="G281" i="2"/>
  <c r="X81" i="1" s="1"/>
  <c r="T19" i="4"/>
  <c r="I44" i="2"/>
  <c r="G44" i="2" s="1"/>
  <c r="X270" i="1" s="1"/>
  <c r="U431" i="4"/>
  <c r="U1495" i="4"/>
  <c r="J175" i="2"/>
  <c r="U1004" i="4"/>
  <c r="V244" i="1"/>
  <c r="V194" i="1"/>
  <c r="V217" i="1"/>
  <c r="V51" i="1"/>
  <c r="V170" i="1"/>
  <c r="V10" i="1"/>
  <c r="U1899" i="4"/>
  <c r="I261" i="2"/>
  <c r="T264" i="4" s="1"/>
  <c r="I92" i="2"/>
  <c r="G92" i="2" s="1"/>
  <c r="X152" i="1" s="1"/>
  <c r="I166" i="2"/>
  <c r="G166" i="2" s="1"/>
  <c r="X312" i="1" s="1"/>
  <c r="U720" i="4"/>
  <c r="F10" i="2"/>
  <c r="O10" i="2" s="1"/>
  <c r="U182" i="1" s="1"/>
  <c r="I173" i="2"/>
  <c r="W143" i="1" s="1"/>
  <c r="T20" i="4"/>
  <c r="U140" i="4"/>
  <c r="U180" i="4"/>
  <c r="I211" i="2"/>
  <c r="U176" i="4" s="1"/>
  <c r="T460" i="4"/>
  <c r="I227" i="2"/>
  <c r="I75" i="2"/>
  <c r="G75" i="2" s="1"/>
  <c r="X194" i="1" s="1"/>
  <c r="T732" i="4"/>
  <c r="U900" i="4"/>
  <c r="U948" i="4"/>
  <c r="I308" i="2"/>
  <c r="W24" i="1" s="1"/>
  <c r="I310" i="2"/>
  <c r="U1384" i="4"/>
  <c r="U1824" i="4"/>
  <c r="U1923" i="4"/>
  <c r="J32" i="2"/>
  <c r="V280" i="1"/>
  <c r="V117" i="1"/>
  <c r="V15" i="1"/>
  <c r="T974" i="4"/>
  <c r="T590" i="4"/>
  <c r="V130" i="1"/>
  <c r="T1286" i="4"/>
  <c r="W273" i="1"/>
  <c r="U1514" i="4"/>
  <c r="T1011" i="4"/>
  <c r="W260" i="1"/>
  <c r="T1078" i="4"/>
  <c r="U1104" i="4"/>
  <c r="I286" i="2"/>
  <c r="F18" i="2"/>
  <c r="G18" i="2" s="1"/>
  <c r="X202" i="1" s="1"/>
  <c r="F161" i="2"/>
  <c r="O161" i="2" s="1"/>
  <c r="U137" i="1" s="1"/>
  <c r="F128" i="2"/>
  <c r="O128" i="2" s="1"/>
  <c r="U46" i="1" s="1"/>
  <c r="F287" i="2"/>
  <c r="O287" i="2" s="1"/>
  <c r="U344" i="1" s="1"/>
  <c r="F113" i="2"/>
  <c r="G113" i="2" s="1"/>
  <c r="X58" i="1" s="1"/>
  <c r="F111" i="2"/>
  <c r="I25" i="2"/>
  <c r="U35" i="4" s="1"/>
  <c r="T537" i="4"/>
  <c r="J345" i="2"/>
  <c r="U763" i="4"/>
  <c r="F135" i="2"/>
  <c r="O135" i="2" s="1"/>
  <c r="U44" i="1" s="1"/>
  <c r="F114" i="2"/>
  <c r="O114" i="2" s="1"/>
  <c r="U79" i="1" s="1"/>
  <c r="I299" i="2"/>
  <c r="I164" i="2"/>
  <c r="T1870" i="4" s="1"/>
  <c r="T962" i="4"/>
  <c r="T1754" i="4"/>
  <c r="T728" i="4"/>
  <c r="J90" i="2"/>
  <c r="U100" i="4"/>
  <c r="W101" i="1"/>
  <c r="O22" i="2"/>
  <c r="U83" i="1" s="1"/>
  <c r="G22" i="2"/>
  <c r="X83" i="1" s="1"/>
  <c r="O86" i="2"/>
  <c r="U245" i="1" s="1"/>
  <c r="G86" i="2"/>
  <c r="X245" i="1" s="1"/>
  <c r="O150" i="2"/>
  <c r="U76" i="1" s="1"/>
  <c r="O262" i="2"/>
  <c r="U113" i="1" s="1"/>
  <c r="G262" i="2"/>
  <c r="X113" i="1" s="1"/>
  <c r="T775" i="4"/>
  <c r="T1269" i="4"/>
  <c r="W271" i="1"/>
  <c r="O331" i="2"/>
  <c r="U10" i="1" s="1"/>
  <c r="W32" i="1"/>
  <c r="W277" i="1"/>
  <c r="T665" i="4"/>
  <c r="F298" i="2"/>
  <c r="O298" i="2" s="1"/>
  <c r="U41" i="1" s="1"/>
  <c r="F26" i="2"/>
  <c r="I99" i="2"/>
  <c r="W139" i="1" s="1"/>
  <c r="F239" i="2"/>
  <c r="O239" i="2" s="1"/>
  <c r="U306" i="1" s="1"/>
  <c r="F79" i="2"/>
  <c r="O79" i="2" s="1"/>
  <c r="U165" i="1" s="1"/>
  <c r="I213" i="2"/>
  <c r="F112" i="2"/>
  <c r="I51" i="2"/>
  <c r="W309" i="1" s="1"/>
  <c r="I125" i="2"/>
  <c r="I139" i="2"/>
  <c r="U1212" i="4" s="1"/>
  <c r="U144" i="4"/>
  <c r="T1323" i="4"/>
  <c r="U499" i="4"/>
  <c r="T907" i="4"/>
  <c r="U1163" i="4"/>
  <c r="T1419" i="4"/>
  <c r="U1659" i="4"/>
  <c r="U1675" i="4"/>
  <c r="U1859" i="4"/>
  <c r="U135" i="4"/>
  <c r="U367" i="4"/>
  <c r="U911" i="4"/>
  <c r="U1383" i="4"/>
  <c r="U1871" i="4"/>
  <c r="W305" i="1"/>
  <c r="T776" i="4"/>
  <c r="J111" i="2"/>
  <c r="J143" i="2"/>
  <c r="T1121" i="4"/>
  <c r="J303" i="2"/>
  <c r="U1916" i="4"/>
  <c r="W313" i="1"/>
  <c r="W256" i="1"/>
  <c r="G27" i="2"/>
  <c r="X42" i="1" s="1"/>
  <c r="G91" i="2"/>
  <c r="X183" i="1" s="1"/>
  <c r="G219" i="2"/>
  <c r="X178" i="1" s="1"/>
  <c r="G283" i="2"/>
  <c r="X281" i="1" s="1"/>
  <c r="I14" i="2"/>
  <c r="W299" i="1" s="1"/>
  <c r="I108" i="2"/>
  <c r="U432" i="4" s="1"/>
  <c r="F183" i="2"/>
  <c r="O183" i="2" s="1"/>
  <c r="U311" i="1" s="1"/>
  <c r="F16" i="2"/>
  <c r="O16" i="2" s="1"/>
  <c r="U342" i="1" s="1"/>
  <c r="I189" i="2"/>
  <c r="J189" i="2" s="1"/>
  <c r="F207" i="2"/>
  <c r="O207" i="2" s="1"/>
  <c r="U228" i="1" s="1"/>
  <c r="I85" i="2"/>
  <c r="G85" i="2" s="1"/>
  <c r="X262" i="1" s="1"/>
  <c r="T629" i="4"/>
  <c r="G264" i="2"/>
  <c r="X354" i="1" s="1"/>
  <c r="I187" i="2"/>
  <c r="T780" i="4"/>
  <c r="T948" i="4"/>
  <c r="U1012" i="4"/>
  <c r="T1212" i="4"/>
  <c r="T1620" i="4"/>
  <c r="I259" i="2"/>
  <c r="T1796" i="4"/>
  <c r="U1144" i="4"/>
  <c r="W237" i="1"/>
  <c r="W93" i="1"/>
  <c r="T813" i="4"/>
  <c r="T62" i="4"/>
  <c r="J192" i="2"/>
  <c r="T885" i="4"/>
  <c r="J224" i="2"/>
  <c r="W99" i="1"/>
  <c r="W202" i="1"/>
  <c r="U1411" i="4"/>
  <c r="T1094" i="4"/>
  <c r="T1578" i="4"/>
  <c r="T1304" i="4"/>
  <c r="U123" i="4"/>
  <c r="I251" i="2"/>
  <c r="W57" i="1" s="1"/>
  <c r="U1905" i="4"/>
  <c r="W11" i="1"/>
  <c r="J140" i="2"/>
  <c r="U145" i="4"/>
  <c r="I140" i="2"/>
  <c r="G140" i="2" s="1"/>
  <c r="X11" i="1" s="1"/>
  <c r="I157" i="2"/>
  <c r="U1722" i="4"/>
  <c r="O18" i="2"/>
  <c r="U202" i="1" s="1"/>
  <c r="U1001" i="4"/>
  <c r="U1673" i="4"/>
  <c r="F297" i="2"/>
  <c r="O297" i="2" s="1"/>
  <c r="U156" i="1" s="1"/>
  <c r="F25" i="2"/>
  <c r="O25" i="2" s="1"/>
  <c r="U75" i="1" s="1"/>
  <c r="F177" i="2"/>
  <c r="O177" i="2" s="1"/>
  <c r="U78" i="1" s="1"/>
  <c r="F151" i="2"/>
  <c r="O151" i="2" s="1"/>
  <c r="U32" i="1" s="1"/>
  <c r="F34" i="2"/>
  <c r="O34" i="2" s="1"/>
  <c r="U111" i="1" s="1"/>
  <c r="F65" i="2"/>
  <c r="O65" i="2" s="1"/>
  <c r="U190" i="1" s="1"/>
  <c r="F248" i="2"/>
  <c r="O248" i="2" s="1"/>
  <c r="U341" i="1" s="1"/>
  <c r="I57" i="2"/>
  <c r="J313" i="2"/>
  <c r="T1177" i="4"/>
  <c r="T1453" i="4"/>
  <c r="O21" i="2"/>
  <c r="U355" i="1" s="1"/>
  <c r="O85" i="2"/>
  <c r="U262" i="1" s="1"/>
  <c r="O165" i="2"/>
  <c r="U209" i="1" s="1"/>
  <c r="G229" i="2"/>
  <c r="X236" i="1" s="1"/>
  <c r="O229" i="2"/>
  <c r="U236" i="1" s="1"/>
  <c r="O293" i="2"/>
  <c r="U200" i="1" s="1"/>
  <c r="G293" i="2"/>
  <c r="X200" i="1" s="1"/>
  <c r="O182" i="2"/>
  <c r="U328" i="1" s="1"/>
  <c r="O294" i="2"/>
  <c r="U333" i="1" s="1"/>
  <c r="G294" i="2"/>
  <c r="X333" i="1" s="1"/>
  <c r="F154" i="2"/>
  <c r="F146" i="2"/>
  <c r="O146" i="2" s="1"/>
  <c r="U74" i="1" s="1"/>
  <c r="F223" i="2"/>
  <c r="O223" i="2" s="1"/>
  <c r="U272" i="1" s="1"/>
  <c r="F232" i="2"/>
  <c r="O232" i="2" s="1"/>
  <c r="U223" i="1" s="1"/>
  <c r="T253" i="4"/>
  <c r="I356" i="2"/>
  <c r="W257" i="1" s="1"/>
  <c r="I158" i="2"/>
  <c r="U714" i="4" s="1"/>
  <c r="I230" i="2"/>
  <c r="U1079" i="4" s="1"/>
  <c r="I292" i="2"/>
  <c r="G292" i="2" s="1"/>
  <c r="X188" i="1" s="1"/>
  <c r="T658" i="4"/>
  <c r="T1258" i="4"/>
  <c r="T1418" i="4"/>
  <c r="U1578" i="4"/>
  <c r="U1754" i="4"/>
  <c r="T1882" i="4"/>
  <c r="T784" i="4"/>
  <c r="T1056" i="4"/>
  <c r="T1864" i="4"/>
  <c r="U529" i="4"/>
  <c r="U1275" i="4"/>
  <c r="J10" i="2"/>
  <c r="W37" i="1"/>
  <c r="J138" i="2"/>
  <c r="U322" i="4"/>
  <c r="U1211" i="4"/>
  <c r="W40" i="1"/>
  <c r="T1461" i="4"/>
  <c r="W104" i="1"/>
  <c r="V83" i="1"/>
  <c r="V245" i="1"/>
  <c r="V76" i="1"/>
  <c r="V113" i="1"/>
  <c r="U194" i="4"/>
  <c r="W184" i="1"/>
  <c r="F329" i="2"/>
  <c r="O329" i="2" s="1"/>
  <c r="U119" i="1" s="1"/>
  <c r="F32" i="2"/>
  <c r="O32" i="2" s="1"/>
  <c r="U167" i="1" s="1"/>
  <c r="W35" i="1"/>
  <c r="J107" i="2"/>
  <c r="I107" i="2"/>
  <c r="G107" i="2" s="1"/>
  <c r="X35" i="1" s="1"/>
  <c r="F258" i="2"/>
  <c r="O258" i="2" s="1"/>
  <c r="U179" i="1" s="1"/>
  <c r="F87" i="2"/>
  <c r="O87" i="2" s="1"/>
  <c r="U254" i="1" s="1"/>
  <c r="I245" i="2"/>
  <c r="J245" i="2" s="1"/>
  <c r="T1507" i="4"/>
  <c r="W127" i="1"/>
  <c r="T326" i="4"/>
  <c r="I180" i="2"/>
  <c r="I203" i="2"/>
  <c r="T693" i="4" s="1"/>
  <c r="I318" i="2"/>
  <c r="U219" i="4"/>
  <c r="U323" i="4"/>
  <c r="U435" i="4"/>
  <c r="T539" i="4"/>
  <c r="T563" i="4"/>
  <c r="T579" i="4"/>
  <c r="T955" i="4"/>
  <c r="T1075" i="4"/>
  <c r="U1323" i="4"/>
  <c r="U1547" i="4"/>
  <c r="U1579" i="4"/>
  <c r="U1787" i="4"/>
  <c r="I302" i="2"/>
  <c r="W121" i="1" s="1"/>
  <c r="U207" i="4"/>
  <c r="U439" i="4"/>
  <c r="U471" i="4"/>
  <c r="U711" i="4"/>
  <c r="U815" i="4"/>
  <c r="U1047" i="4"/>
  <c r="U1287" i="4"/>
  <c r="O355" i="2"/>
  <c r="U68" i="1" s="1"/>
  <c r="J31" i="2"/>
  <c r="U1112" i="4"/>
  <c r="W33" i="1"/>
  <c r="W45" i="1"/>
  <c r="T1727" i="4"/>
  <c r="J239" i="2"/>
  <c r="V42" i="1"/>
  <c r="V183" i="1"/>
  <c r="V219" i="1"/>
  <c r="V178" i="1"/>
  <c r="V281" i="1"/>
  <c r="V233" i="1"/>
  <c r="W278" i="1"/>
  <c r="W234" i="1"/>
  <c r="T80" i="4"/>
  <c r="I348" i="2"/>
  <c r="I21" i="2"/>
  <c r="F199" i="2"/>
  <c r="O199" i="2" s="1"/>
  <c r="U321" i="1" s="1"/>
  <c r="G23" i="2"/>
  <c r="X184" i="1" s="1"/>
  <c r="F184" i="2"/>
  <c r="O184" i="2" s="1"/>
  <c r="U249" i="1" s="1"/>
  <c r="U60" i="4"/>
  <c r="I60" i="2"/>
  <c r="I69" i="2"/>
  <c r="J69" i="2" s="1"/>
  <c r="T116" i="4"/>
  <c r="I118" i="2"/>
  <c r="W154" i="1" s="1"/>
  <c r="I235" i="2"/>
  <c r="J235" i="2" s="1"/>
  <c r="I78" i="2"/>
  <c r="W55" i="1" s="1"/>
  <c r="T364" i="4"/>
  <c r="T380" i="4"/>
  <c r="U452" i="4"/>
  <c r="T524" i="4"/>
  <c r="U532" i="4"/>
  <c r="T628" i="4"/>
  <c r="U708" i="4"/>
  <c r="T740" i="4"/>
  <c r="U1164" i="4"/>
  <c r="T1340" i="4"/>
  <c r="T1492" i="4"/>
  <c r="T1532" i="4"/>
  <c r="T1660" i="4"/>
  <c r="T1708" i="4"/>
  <c r="T1852" i="4"/>
  <c r="W167" i="1"/>
  <c r="T1349" i="4"/>
  <c r="T1890" i="4"/>
  <c r="J256" i="2"/>
  <c r="T382" i="4"/>
  <c r="W124" i="1"/>
  <c r="V70" i="1"/>
  <c r="V193" i="1"/>
  <c r="V16" i="1"/>
  <c r="V284" i="1"/>
  <c r="W337" i="1"/>
  <c r="O155" i="2"/>
  <c r="U219" i="1" s="1"/>
  <c r="O44" i="2"/>
  <c r="U270" i="1" s="1"/>
  <c r="O108" i="2"/>
  <c r="U280" i="1" s="1"/>
  <c r="O172" i="2"/>
  <c r="U117" i="1" s="1"/>
  <c r="O236" i="2"/>
  <c r="U263" i="1" s="1"/>
  <c r="O268" i="2"/>
  <c r="U197" i="1" s="1"/>
  <c r="O332" i="2"/>
  <c r="U284" i="1" s="1"/>
  <c r="J328" i="2"/>
  <c r="T703" i="4" l="1"/>
  <c r="W253" i="1"/>
  <c r="U220" i="4"/>
  <c r="J25" i="2"/>
  <c r="T1142" i="4"/>
  <c r="G109" i="2"/>
  <c r="X317" i="1" s="1"/>
  <c r="T1155" i="4"/>
  <c r="T548" i="4"/>
  <c r="U1706" i="4"/>
  <c r="U1820" i="4"/>
  <c r="G356" i="2"/>
  <c r="X257" i="1" s="1"/>
  <c r="T1898" i="4"/>
  <c r="U700" i="4"/>
  <c r="T467" i="4"/>
  <c r="T719" i="4"/>
  <c r="T1937" i="4"/>
  <c r="T1236" i="4"/>
  <c r="T1301" i="4"/>
  <c r="T1726" i="4"/>
  <c r="U1011" i="4"/>
  <c r="T1919" i="4"/>
  <c r="U849" i="4"/>
  <c r="U1354" i="4"/>
  <c r="U1912" i="4"/>
  <c r="U1734" i="4"/>
  <c r="U283" i="4"/>
  <c r="U227" i="4"/>
  <c r="U803" i="4"/>
  <c r="T849" i="4"/>
  <c r="O31" i="2"/>
  <c r="U335" i="1" s="1"/>
  <c r="W224" i="1"/>
  <c r="V278" i="1"/>
  <c r="T869" i="4"/>
  <c r="T640" i="4"/>
  <c r="T641" i="4"/>
  <c r="T1815" i="4"/>
  <c r="V146" i="1"/>
  <c r="U260" i="4"/>
  <c r="U1885" i="4"/>
  <c r="T622" i="4"/>
  <c r="V126" i="1"/>
  <c r="G210" i="2"/>
  <c r="X53" i="1" s="1"/>
  <c r="G348" i="2"/>
  <c r="X276" i="1" s="1"/>
  <c r="T1646" i="4"/>
  <c r="U1592" i="4"/>
  <c r="U517" i="4"/>
  <c r="T1180" i="4"/>
  <c r="T1133" i="4"/>
  <c r="U508" i="4"/>
  <c r="U1415" i="4"/>
  <c r="T1763" i="4"/>
  <c r="U297" i="4"/>
  <c r="T1609" i="4"/>
  <c r="U1908" i="4"/>
  <c r="U284" i="4"/>
  <c r="O121" i="2"/>
  <c r="U172" i="1" s="1"/>
  <c r="G309" i="2"/>
  <c r="X168" i="1" s="1"/>
  <c r="O338" i="2"/>
  <c r="U132" i="1" s="1"/>
  <c r="T1880" i="4"/>
  <c r="U807" i="4"/>
  <c r="U10" i="4"/>
  <c r="T441" i="4"/>
  <c r="W199" i="1"/>
  <c r="T1705" i="4"/>
  <c r="V43" i="1"/>
  <c r="T305" i="4"/>
  <c r="U1026" i="4"/>
  <c r="T648" i="4"/>
  <c r="T1851" i="4"/>
  <c r="T97" i="4"/>
  <c r="T1405" i="4"/>
  <c r="W350" i="1"/>
  <c r="T1178" i="4"/>
  <c r="U476" i="4"/>
  <c r="U668" i="4"/>
  <c r="T122" i="4"/>
  <c r="T1336" i="4"/>
  <c r="U958" i="4"/>
  <c r="J296" i="2"/>
  <c r="O216" i="2"/>
  <c r="U39" i="1" s="1"/>
  <c r="U1832" i="4"/>
  <c r="U1664" i="4"/>
  <c r="T1183" i="4"/>
  <c r="U1531" i="4"/>
  <c r="T988" i="4"/>
  <c r="O257" i="2"/>
  <c r="U243" i="1" s="1"/>
  <c r="V79" i="1"/>
  <c r="T1360" i="4"/>
  <c r="T299" i="4"/>
  <c r="T1538" i="4"/>
  <c r="G47" i="2"/>
  <c r="X158" i="1" s="1"/>
  <c r="W283" i="1"/>
  <c r="T1154" i="4"/>
  <c r="T1284" i="4"/>
  <c r="U706" i="4"/>
  <c r="T1163" i="4"/>
  <c r="T178" i="4"/>
  <c r="U459" i="4"/>
  <c r="J246" i="2"/>
  <c r="T910" i="4"/>
  <c r="U1931" i="4"/>
  <c r="T139" i="4"/>
  <c r="T324" i="4"/>
  <c r="U487" i="4"/>
  <c r="U257" i="4"/>
  <c r="U195" i="4"/>
  <c r="T237" i="4"/>
  <c r="V334" i="1"/>
  <c r="T1772" i="4"/>
  <c r="U1872" i="4"/>
  <c r="G216" i="2"/>
  <c r="X39" i="1" s="1"/>
  <c r="U1334" i="4"/>
  <c r="V288" i="1"/>
  <c r="T877" i="4"/>
  <c r="W183" i="1"/>
  <c r="O327" i="2"/>
  <c r="U90" i="1" s="1"/>
  <c r="T1902" i="4"/>
  <c r="U1868" i="4"/>
  <c r="U1733" i="4"/>
  <c r="G307" i="2"/>
  <c r="X38" i="1" s="1"/>
  <c r="U944" i="4"/>
  <c r="T1192" i="4"/>
  <c r="U224" i="4"/>
  <c r="U906" i="4"/>
  <c r="T58" i="4"/>
  <c r="J156" i="2"/>
  <c r="U1044" i="4"/>
  <c r="G253" i="2"/>
  <c r="X196" i="1" s="1"/>
  <c r="U917" i="4"/>
  <c r="U335" i="4"/>
  <c r="T1576" i="4"/>
  <c r="U512" i="4"/>
  <c r="G192" i="2"/>
  <c r="X222" i="1" s="1"/>
  <c r="W41" i="1"/>
  <c r="T1345" i="4"/>
  <c r="T1673" i="4"/>
  <c r="T1105" i="4"/>
  <c r="T1200" i="4"/>
  <c r="T1048" i="4"/>
  <c r="U933" i="4"/>
  <c r="U1331" i="4"/>
  <c r="U1330" i="4"/>
  <c r="U1149" i="4"/>
  <c r="U655" i="4"/>
  <c r="U85" i="4"/>
  <c r="U419" i="4"/>
  <c r="G199" i="2"/>
  <c r="X321" i="1" s="1"/>
  <c r="W285" i="1"/>
  <c r="J166" i="2"/>
  <c r="J188" i="2"/>
  <c r="U376" i="4"/>
  <c r="W217" i="1"/>
  <c r="J99" i="2"/>
  <c r="W312" i="1"/>
  <c r="U1479" i="4"/>
  <c r="W16" i="1"/>
  <c r="W218" i="1"/>
  <c r="U303" i="4"/>
  <c r="W107" i="1"/>
  <c r="T76" i="4"/>
  <c r="U171" i="4"/>
  <c r="G270" i="2"/>
  <c r="X87" i="1" s="1"/>
  <c r="U1437" i="4"/>
  <c r="U883" i="4"/>
  <c r="O255" i="2"/>
  <c r="U221" i="1" s="1"/>
  <c r="W38" i="1"/>
  <c r="U1010" i="4"/>
  <c r="V231" i="1"/>
  <c r="O80" i="2"/>
  <c r="U169" i="1" s="1"/>
  <c r="U1259" i="4"/>
  <c r="T1748" i="4"/>
  <c r="U1941" i="4"/>
  <c r="W318" i="1"/>
  <c r="J283" i="2"/>
  <c r="G245" i="2"/>
  <c r="X161" i="1" s="1"/>
  <c r="T1009" i="4"/>
  <c r="G350" i="2"/>
  <c r="X20" i="1" s="1"/>
  <c r="T1512" i="4"/>
  <c r="T405" i="4"/>
  <c r="T1747" i="4"/>
  <c r="T538" i="4"/>
  <c r="U1804" i="4"/>
  <c r="T1342" i="4"/>
  <c r="G322" i="2"/>
  <c r="X310" i="1" s="1"/>
  <c r="U1714" i="4"/>
  <c r="T960" i="4"/>
  <c r="T942" i="4"/>
  <c r="U1936" i="4"/>
  <c r="O318" i="2"/>
  <c r="U163" i="1" s="1"/>
  <c r="W319" i="1"/>
  <c r="T1378" i="4"/>
  <c r="U848" i="4"/>
  <c r="W222" i="1"/>
  <c r="W331" i="1"/>
  <c r="T175" i="4"/>
  <c r="T1612" i="4"/>
  <c r="T36" i="4"/>
  <c r="T1439" i="4"/>
  <c r="V41" i="1"/>
  <c r="G188" i="2"/>
  <c r="X16" i="1" s="1"/>
  <c r="V321" i="1"/>
  <c r="U36" i="4"/>
  <c r="U548" i="4"/>
  <c r="U465" i="4"/>
  <c r="U1071" i="4"/>
  <c r="G315" i="2"/>
  <c r="X116" i="1" s="1"/>
  <c r="G195" i="2"/>
  <c r="X332" i="1" s="1"/>
  <c r="U860" i="4"/>
  <c r="T1624" i="4"/>
  <c r="T1260" i="4"/>
  <c r="T1273" i="4"/>
  <c r="W333" i="1"/>
  <c r="T99" i="4"/>
  <c r="T1777" i="4"/>
  <c r="T180" i="4"/>
  <c r="T1883" i="4"/>
  <c r="T1884" i="4"/>
  <c r="U945" i="4"/>
  <c r="W281" i="1"/>
  <c r="T375" i="4"/>
  <c r="U772" i="4"/>
  <c r="T453" i="4"/>
  <c r="U545" i="4"/>
  <c r="O81" i="2"/>
  <c r="U214" i="1" s="1"/>
  <c r="U1246" i="4"/>
  <c r="T215" i="4"/>
  <c r="T643" i="4"/>
  <c r="G200" i="2"/>
  <c r="X146" i="1" s="1"/>
  <c r="U1137" i="4"/>
  <c r="G160" i="2"/>
  <c r="X126" i="1" s="1"/>
  <c r="G145" i="2"/>
  <c r="X86" i="1" s="1"/>
  <c r="U1181" i="4"/>
  <c r="U1167" i="4"/>
  <c r="V131" i="1"/>
  <c r="T673" i="4"/>
  <c r="U371" i="4"/>
  <c r="O117" i="2"/>
  <c r="U302" i="1" s="1"/>
  <c r="O111" i="2"/>
  <c r="U225" i="1" s="1"/>
  <c r="V225" i="1"/>
  <c r="G111" i="2"/>
  <c r="X225" i="1" s="1"/>
  <c r="U546" i="4"/>
  <c r="U411" i="4"/>
  <c r="U1560" i="4"/>
  <c r="U640" i="4"/>
  <c r="U1821" i="4"/>
  <c r="U1135" i="4"/>
  <c r="U806" i="4"/>
  <c r="J55" i="2"/>
  <c r="W352" i="1"/>
  <c r="U259" i="4"/>
  <c r="U1136" i="4"/>
  <c r="V75" i="1"/>
  <c r="G259" i="2"/>
  <c r="X330" i="1" s="1"/>
  <c r="J259" i="2"/>
  <c r="T189" i="4"/>
  <c r="G209" i="2"/>
  <c r="X94" i="1" s="1"/>
  <c r="T1794" i="4"/>
  <c r="U440" i="4"/>
  <c r="T1952" i="4"/>
  <c r="T258" i="4"/>
  <c r="T904" i="4"/>
  <c r="T1164" i="4"/>
  <c r="T664" i="4"/>
  <c r="J284" i="2"/>
  <c r="O202" i="2"/>
  <c r="U252" i="1" s="1"/>
  <c r="V252" i="1"/>
  <c r="G202" i="2"/>
  <c r="X252" i="1" s="1"/>
  <c r="V185" i="1"/>
  <c r="G250" i="2"/>
  <c r="X185" i="1" s="1"/>
  <c r="O250" i="2"/>
  <c r="U185" i="1" s="1"/>
  <c r="O112" i="2"/>
  <c r="U331" i="1" s="1"/>
  <c r="V331" i="1"/>
  <c r="T1341" i="4"/>
  <c r="T1231" i="4"/>
  <c r="T1834" i="4"/>
  <c r="G149" i="2"/>
  <c r="X112" i="1" s="1"/>
  <c r="T373" i="4"/>
  <c r="U1777" i="4"/>
  <c r="T1474" i="4"/>
  <c r="T1148" i="4"/>
  <c r="V352" i="1"/>
  <c r="G55" i="2"/>
  <c r="X352" i="1" s="1"/>
  <c r="T1517" i="4"/>
  <c r="W220" i="1"/>
  <c r="J310" i="2"/>
  <c r="G310" i="2"/>
  <c r="X220" i="1" s="1"/>
  <c r="T374" i="4"/>
  <c r="U250" i="4"/>
  <c r="T501" i="4"/>
  <c r="U1477" i="4"/>
  <c r="T1235" i="4"/>
  <c r="T1641" i="4"/>
  <c r="J172" i="2"/>
  <c r="U724" i="4"/>
  <c r="G172" i="2"/>
  <c r="X117" i="1" s="1"/>
  <c r="J234" i="2"/>
  <c r="U1597" i="4"/>
  <c r="U1902" i="4"/>
  <c r="T1018" i="4"/>
  <c r="T81" i="4"/>
  <c r="W286" i="1"/>
  <c r="U1483" i="4"/>
  <c r="U187" i="4"/>
  <c r="T623" i="4"/>
  <c r="T1692" i="4"/>
  <c r="U966" i="4"/>
  <c r="U71" i="4"/>
  <c r="O26" i="2"/>
  <c r="U205" i="1" s="1"/>
  <c r="V205" i="1"/>
  <c r="J149" i="2"/>
  <c r="V94" i="1"/>
  <c r="V213" i="1"/>
  <c r="G105" i="2"/>
  <c r="X26" i="1" s="1"/>
  <c r="O105" i="2"/>
  <c r="U26" i="1" s="1"/>
  <c r="V26" i="1"/>
  <c r="U186" i="4"/>
  <c r="T1738" i="4"/>
  <c r="V129" i="1"/>
  <c r="U247" i="4"/>
  <c r="U541" i="4"/>
  <c r="U792" i="4"/>
  <c r="T1295" i="4"/>
  <c r="U983" i="4"/>
  <c r="T593" i="4"/>
  <c r="W164" i="1"/>
  <c r="U405" i="4"/>
  <c r="V311" i="1"/>
  <c r="G123" i="2"/>
  <c r="X52" i="1" s="1"/>
  <c r="W61" i="1"/>
  <c r="J187" i="2"/>
  <c r="W259" i="1"/>
  <c r="J277" i="2"/>
  <c r="T1084" i="4"/>
  <c r="T1332" i="4"/>
  <c r="T967" i="4"/>
  <c r="V203" i="1"/>
  <c r="O66" i="2"/>
  <c r="U203" i="1" s="1"/>
  <c r="T1677" i="4"/>
  <c r="T559" i="4"/>
  <c r="T1925" i="4"/>
  <c r="T440" i="4"/>
  <c r="T1438" i="4"/>
  <c r="U756" i="4"/>
  <c r="T260" i="4"/>
  <c r="W244" i="1"/>
  <c r="T1568" i="4"/>
  <c r="T1368" i="4"/>
  <c r="G89" i="2"/>
  <c r="X129" i="1" s="1"/>
  <c r="U1381" i="4"/>
  <c r="T125" i="4"/>
  <c r="W191" i="1"/>
  <c r="T1835" i="4"/>
  <c r="T1922" i="4"/>
  <c r="W235" i="1"/>
  <c r="U1127" i="4"/>
  <c r="W316" i="1"/>
  <c r="U252" i="4"/>
  <c r="J46" i="2"/>
  <c r="U631" i="4"/>
  <c r="T870" i="4"/>
  <c r="T1725" i="4"/>
  <c r="T1179" i="4"/>
  <c r="T1452" i="4"/>
  <c r="T74" i="4"/>
  <c r="U871" i="4"/>
  <c r="W112" i="1"/>
  <c r="W82" i="1"/>
  <c r="U1896" i="4"/>
  <c r="T294" i="4"/>
  <c r="T49" i="4"/>
  <c r="T463" i="4"/>
  <c r="U1476" i="4"/>
  <c r="U1408" i="4"/>
  <c r="U1251" i="4"/>
  <c r="U577" i="4"/>
  <c r="J215" i="2"/>
  <c r="U1749" i="4"/>
  <c r="U524" i="4"/>
  <c r="W177" i="1"/>
  <c r="J261" i="2"/>
  <c r="T1598" i="4"/>
  <c r="O234" i="2"/>
  <c r="U21" i="1" s="1"/>
  <c r="V21" i="1"/>
  <c r="G234" i="2"/>
  <c r="X21" i="1" s="1"/>
  <c r="G43" i="2"/>
  <c r="X201" i="1" s="1"/>
  <c r="U628" i="4"/>
  <c r="T400" i="4"/>
  <c r="U1554" i="4"/>
  <c r="W52" i="1"/>
  <c r="J195" i="2"/>
  <c r="V305" i="1"/>
  <c r="W294" i="1"/>
  <c r="T846" i="4"/>
  <c r="G238" i="2"/>
  <c r="X294" i="1" s="1"/>
  <c r="T1743" i="4"/>
  <c r="U151" i="4"/>
  <c r="U1620" i="4"/>
  <c r="O55" i="2"/>
  <c r="U352" i="1" s="1"/>
  <c r="W326" i="1"/>
  <c r="T1548" i="4"/>
  <c r="T585" i="4"/>
  <c r="G278" i="2"/>
  <c r="X48" i="1" s="1"/>
  <c r="W48" i="1"/>
  <c r="T1475" i="4"/>
  <c r="U130" i="4"/>
  <c r="T938" i="4"/>
  <c r="U1460" i="4"/>
  <c r="U1041" i="4"/>
  <c r="T1243" i="4"/>
  <c r="T821" i="4"/>
  <c r="W130" i="1"/>
  <c r="V208" i="1"/>
  <c r="O186" i="2"/>
  <c r="U208" i="1" s="1"/>
  <c r="T1891" i="4"/>
  <c r="T1102" i="4"/>
  <c r="T713" i="4"/>
  <c r="T1746" i="4"/>
  <c r="T1458" i="4"/>
  <c r="U390" i="4"/>
  <c r="T127" i="4"/>
  <c r="T163" i="4"/>
  <c r="T1070" i="4"/>
  <c r="T491" i="4"/>
  <c r="T30" i="4"/>
  <c r="U1886" i="4"/>
  <c r="U1399" i="4"/>
  <c r="W324" i="1"/>
  <c r="J185" i="2"/>
  <c r="T220" i="4"/>
  <c r="T1037" i="4"/>
  <c r="G284" i="2"/>
  <c r="X15" i="1" s="1"/>
  <c r="O296" i="2"/>
  <c r="U260" i="1" s="1"/>
  <c r="G296" i="2"/>
  <c r="X260" i="1" s="1"/>
  <c r="U1518" i="4"/>
  <c r="G130" i="2"/>
  <c r="X145" i="1" s="1"/>
  <c r="O130" i="2"/>
  <c r="U145" i="1" s="1"/>
  <c r="T123" i="4"/>
  <c r="T1951" i="4"/>
  <c r="T646" i="4"/>
  <c r="T859" i="4"/>
  <c r="U967" i="4"/>
  <c r="U1349" i="4"/>
  <c r="T1638" i="4"/>
  <c r="U290" i="4"/>
  <c r="U1508" i="4"/>
  <c r="W307" i="1"/>
  <c r="U675" i="4"/>
  <c r="J213" i="2"/>
  <c r="G26" i="2"/>
  <c r="X205" i="1" s="1"/>
  <c r="J300" i="2"/>
  <c r="W110" i="1"/>
  <c r="T1338" i="4"/>
  <c r="T1247" i="4"/>
  <c r="V276" i="1"/>
  <c r="U1917" i="4"/>
  <c r="T1416" i="4"/>
  <c r="T1468" i="4"/>
  <c r="O348" i="2"/>
  <c r="U276" i="1" s="1"/>
  <c r="T1415" i="4"/>
  <c r="T1209" i="4"/>
  <c r="T1498" i="4"/>
  <c r="W195" i="1"/>
  <c r="J221" i="2"/>
  <c r="U964" i="4"/>
  <c r="J43" i="2"/>
  <c r="U1132" i="4"/>
  <c r="T51" i="4"/>
  <c r="U1559" i="4"/>
  <c r="U1635" i="4"/>
  <c r="G38" i="2"/>
  <c r="X322" i="1" s="1"/>
  <c r="U1807" i="4"/>
  <c r="T1874" i="4"/>
  <c r="G142" i="2"/>
  <c r="X300" i="1" s="1"/>
  <c r="U1220" i="4"/>
  <c r="T445" i="4"/>
  <c r="T473" i="4"/>
  <c r="T1760" i="4"/>
  <c r="T1928" i="4"/>
  <c r="U1176" i="4"/>
  <c r="J101" i="2"/>
  <c r="T1621" i="4"/>
  <c r="W240" i="1"/>
  <c r="T1842" i="4"/>
  <c r="W198" i="1"/>
  <c r="U137" i="4"/>
  <c r="T940" i="4"/>
  <c r="U859" i="4"/>
  <c r="T834" i="4"/>
  <c r="J86" i="2"/>
  <c r="T1932" i="4"/>
  <c r="T662" i="4"/>
  <c r="W245" i="1"/>
  <c r="T1822" i="4"/>
  <c r="T1149" i="4"/>
  <c r="T980" i="4"/>
  <c r="G121" i="2"/>
  <c r="X172" i="1" s="1"/>
  <c r="W138" i="1"/>
  <c r="V239" i="1"/>
  <c r="O343" i="2"/>
  <c r="U239" i="1" s="1"/>
  <c r="G343" i="2"/>
  <c r="X239" i="1" s="1"/>
  <c r="T1326" i="4"/>
  <c r="J154" i="2"/>
  <c r="U1021" i="4"/>
  <c r="U12" i="4"/>
  <c r="T131" i="4"/>
  <c r="U1468" i="4"/>
  <c r="U712" i="4"/>
  <c r="T1945" i="4"/>
  <c r="T1762" i="4"/>
  <c r="U1926" i="4"/>
  <c r="U1813" i="4"/>
  <c r="J309" i="2"/>
  <c r="U336" i="4"/>
  <c r="T1504" i="4"/>
  <c r="T698" i="4"/>
  <c r="T1297" i="4"/>
  <c r="U873" i="4"/>
  <c r="T1156" i="4"/>
  <c r="J158" i="2"/>
  <c r="J85" i="2"/>
  <c r="T519" i="4"/>
  <c r="W270" i="1"/>
  <c r="W29" i="1"/>
  <c r="G277" i="2"/>
  <c r="X259" i="1" s="1"/>
  <c r="U1403" i="4"/>
  <c r="J308" i="2"/>
  <c r="G349" i="2"/>
  <c r="X268" i="1" s="1"/>
  <c r="T1488" i="4"/>
  <c r="J326" i="2"/>
  <c r="W163" i="1"/>
  <c r="V119" i="1"/>
  <c r="V32" i="1"/>
  <c r="V202" i="1"/>
  <c r="J13" i="2"/>
  <c r="G314" i="2"/>
  <c r="X349" i="1" s="1"/>
  <c r="J282" i="2"/>
  <c r="U1875" i="4"/>
  <c r="T59" i="4"/>
  <c r="G187" i="2"/>
  <c r="X61" i="1" s="1"/>
  <c r="T765" i="4"/>
  <c r="W34" i="1"/>
  <c r="W201" i="1"/>
  <c r="T306" i="4"/>
  <c r="U690" i="4"/>
  <c r="U1772" i="4"/>
  <c r="J53" i="2"/>
  <c r="U1843" i="4"/>
  <c r="G141" i="2"/>
  <c r="X246" i="1" s="1"/>
  <c r="U1465" i="4"/>
  <c r="T1636" i="4"/>
  <c r="T420" i="4"/>
  <c r="U1380" i="4"/>
  <c r="U179" i="4"/>
  <c r="U504" i="4"/>
  <c r="U568" i="4"/>
  <c r="G330" i="2"/>
  <c r="X229" i="1" s="1"/>
  <c r="T295" i="4"/>
  <c r="U234" i="4"/>
  <c r="U1623" i="4"/>
  <c r="U402" i="4"/>
  <c r="J278" i="2"/>
  <c r="T1428" i="4"/>
  <c r="G325" i="2"/>
  <c r="X151" i="1" s="1"/>
  <c r="W160" i="1"/>
  <c r="T1404" i="4"/>
  <c r="G276" i="2"/>
  <c r="X160" i="1" s="1"/>
  <c r="T1752" i="4"/>
  <c r="J276" i="2"/>
  <c r="T1370" i="4"/>
  <c r="U796" i="4"/>
  <c r="T581" i="4"/>
  <c r="U810" i="4"/>
  <c r="U1652" i="4"/>
  <c r="U75" i="4"/>
  <c r="G59" i="2"/>
  <c r="X114" i="1" s="1"/>
  <c r="U1375" i="4"/>
  <c r="T1198" i="4"/>
  <c r="G251" i="2"/>
  <c r="X57" i="1" s="1"/>
  <c r="U1798" i="4"/>
  <c r="G29" i="2"/>
  <c r="X216" i="1" s="1"/>
  <c r="G233" i="2"/>
  <c r="X192" i="1" s="1"/>
  <c r="U1539" i="4"/>
  <c r="T1285" i="4"/>
  <c r="T87" i="4"/>
  <c r="U1690" i="4"/>
  <c r="U304" i="4"/>
  <c r="U688" i="4"/>
  <c r="U687" i="4"/>
  <c r="U1455" i="4"/>
  <c r="U1853" i="4"/>
  <c r="U56" i="4"/>
  <c r="T1176" i="4"/>
  <c r="T1617" i="4"/>
  <c r="T848" i="4"/>
  <c r="O50" i="2"/>
  <c r="U339" i="1" s="1"/>
  <c r="V339" i="1"/>
  <c r="G50" i="2"/>
  <c r="X339" i="1" s="1"/>
  <c r="O210" i="2"/>
  <c r="U53" i="1" s="1"/>
  <c r="V53" i="1"/>
  <c r="T1712" i="4"/>
  <c r="J312" i="2"/>
  <c r="T970" i="4"/>
  <c r="T502" i="4"/>
  <c r="T914" i="4"/>
  <c r="W295" i="1"/>
  <c r="T686" i="4"/>
  <c r="T1066" i="4"/>
  <c r="T423" i="4"/>
  <c r="T388" i="4"/>
  <c r="O154" i="2"/>
  <c r="U13" i="1" s="1"/>
  <c r="V13" i="1"/>
  <c r="J44" i="2"/>
  <c r="J19" i="2"/>
  <c r="U28" i="4"/>
  <c r="U771" i="4"/>
  <c r="J123" i="2"/>
  <c r="T137" i="4"/>
  <c r="T779" i="4"/>
  <c r="U1603" i="4"/>
  <c r="G324" i="2"/>
  <c r="X274" i="1" s="1"/>
  <c r="T476" i="4"/>
  <c r="T1810" i="4"/>
  <c r="W21" i="1"/>
  <c r="G133" i="2"/>
  <c r="X291" i="1" s="1"/>
  <c r="O78" i="2"/>
  <c r="U55" i="1" s="1"/>
  <c r="O316" i="2"/>
  <c r="U128" i="1" s="1"/>
  <c r="T818" i="4"/>
  <c r="J318" i="2"/>
  <c r="W347" i="1"/>
  <c r="W262" i="1"/>
  <c r="J125" i="2"/>
  <c r="U131" i="4"/>
  <c r="W12" i="1"/>
  <c r="T1013" i="4"/>
  <c r="G235" i="2"/>
  <c r="X187" i="1" s="1"/>
  <c r="W187" i="1"/>
  <c r="W276" i="1"/>
  <c r="J348" i="2"/>
  <c r="T1069" i="4"/>
  <c r="U1244" i="4"/>
  <c r="W51" i="1"/>
  <c r="J203" i="2"/>
  <c r="W118" i="1"/>
  <c r="J157" i="2"/>
  <c r="U175" i="4"/>
  <c r="U19" i="4"/>
  <c r="G99" i="2"/>
  <c r="X139" i="1" s="1"/>
  <c r="U1175" i="4"/>
  <c r="G150" i="2"/>
  <c r="X76" i="1" s="1"/>
  <c r="G148" i="2"/>
  <c r="X191" i="1" s="1"/>
  <c r="U364" i="4"/>
  <c r="T1067" i="4"/>
  <c r="G211" i="2"/>
  <c r="X285" i="1" s="1"/>
  <c r="T1361" i="4"/>
  <c r="V349" i="1"/>
  <c r="U1473" i="4"/>
  <c r="W289" i="1"/>
  <c r="U1316" i="4"/>
  <c r="T1523" i="4"/>
  <c r="W200" i="1"/>
  <c r="T582" i="4"/>
  <c r="T573" i="4"/>
  <c r="W323" i="1"/>
  <c r="T810" i="4"/>
  <c r="J141" i="2"/>
  <c r="J217" i="2"/>
  <c r="U1367" i="4"/>
  <c r="U954" i="4"/>
  <c r="V229" i="1"/>
  <c r="U492" i="4"/>
  <c r="V275" i="1"/>
  <c r="J28" i="2"/>
  <c r="T1564" i="4"/>
  <c r="O218" i="2"/>
  <c r="U106" i="1" s="1"/>
  <c r="V106" i="1"/>
  <c r="T1228" i="4"/>
  <c r="T39" i="4"/>
  <c r="T831" i="4"/>
  <c r="U1556" i="4"/>
  <c r="G339" i="2"/>
  <c r="X130" i="1" s="1"/>
  <c r="W176" i="1"/>
  <c r="W137" i="1"/>
  <c r="T1661" i="4"/>
  <c r="J236" i="2"/>
  <c r="J59" i="2"/>
  <c r="T1645" i="4"/>
  <c r="T1088" i="4"/>
  <c r="J249" i="2"/>
  <c r="T610" i="4"/>
  <c r="T1744" i="4"/>
  <c r="T337" i="4"/>
  <c r="T1868" i="4"/>
  <c r="U97" i="4"/>
  <c r="T936" i="4"/>
  <c r="T1399" i="4"/>
  <c r="U1718" i="4"/>
  <c r="T924" i="4"/>
  <c r="V192" i="1"/>
  <c r="T495" i="4"/>
  <c r="T1896" i="4"/>
  <c r="T396" i="4"/>
  <c r="G334" i="2"/>
  <c r="X135" i="1" s="1"/>
  <c r="T1509" i="4"/>
  <c r="U567" i="4"/>
  <c r="U1649" i="4"/>
  <c r="T1169" i="4"/>
  <c r="W97" i="1"/>
  <c r="U1791" i="4"/>
  <c r="U979" i="4"/>
  <c r="U769" i="4"/>
  <c r="U600" i="4"/>
  <c r="J17" i="2"/>
  <c r="U1281" i="4"/>
  <c r="T479" i="4"/>
  <c r="T349" i="4"/>
  <c r="T1351" i="4"/>
  <c r="T1770" i="4"/>
  <c r="T1485" i="4"/>
  <c r="U1006" i="4"/>
  <c r="U1241" i="4"/>
  <c r="U501" i="4"/>
  <c r="T517" i="4"/>
  <c r="T1189" i="4"/>
  <c r="T283" i="4"/>
  <c r="T1625" i="4"/>
  <c r="U1743" i="4"/>
  <c r="W225" i="1"/>
  <c r="T1889" i="4"/>
  <c r="U1637" i="4"/>
  <c r="T1377" i="4"/>
  <c r="J226" i="2"/>
  <c r="U185" i="4"/>
  <c r="U1898" i="4"/>
  <c r="U743" i="4"/>
  <c r="T923" i="4"/>
  <c r="U467" i="4"/>
  <c r="U1076" i="4"/>
  <c r="W186" i="1"/>
  <c r="G24" i="2"/>
  <c r="X91" i="1" s="1"/>
  <c r="V91" i="1"/>
  <c r="O82" i="2"/>
  <c r="U288" i="1" s="1"/>
  <c r="V264" i="1"/>
  <c r="T205" i="4"/>
  <c r="T1277" i="4"/>
  <c r="T70" i="4"/>
  <c r="T1713" i="4"/>
  <c r="U929" i="4"/>
  <c r="U641" i="4"/>
  <c r="T1242" i="4"/>
  <c r="U1346" i="4"/>
  <c r="G241" i="2"/>
  <c r="X278" i="1" s="1"/>
  <c r="T1122" i="4"/>
  <c r="T1454" i="4"/>
  <c r="G83" i="2"/>
  <c r="X105" i="1" s="1"/>
  <c r="G33" i="2"/>
  <c r="X67" i="1" s="1"/>
  <c r="J110" i="2"/>
  <c r="T525" i="4"/>
  <c r="T1671" i="4"/>
  <c r="W170" i="1"/>
  <c r="U1818" i="4"/>
  <c r="J52" i="2"/>
  <c r="J160" i="2"/>
  <c r="W126" i="1"/>
  <c r="U872" i="4"/>
  <c r="U484" i="4"/>
  <c r="T21" i="4"/>
  <c r="U704" i="4"/>
  <c r="U1586" i="4"/>
  <c r="T1267" i="4"/>
  <c r="G297" i="2"/>
  <c r="X156" i="1" s="1"/>
  <c r="G239" i="2"/>
  <c r="X306" i="1" s="1"/>
  <c r="W152" i="1"/>
  <c r="T1287" i="4"/>
  <c r="U932" i="4"/>
  <c r="W212" i="1"/>
  <c r="T1325" i="4"/>
  <c r="J100" i="2"/>
  <c r="G110" i="2"/>
  <c r="X147" i="1" s="1"/>
  <c r="G252" i="2"/>
  <c r="X181" i="1" s="1"/>
  <c r="U1443" i="4"/>
  <c r="J68" i="2"/>
  <c r="G127" i="2"/>
  <c r="X320" i="1" s="1"/>
  <c r="V27" i="1"/>
  <c r="J307" i="2"/>
  <c r="V67" i="1"/>
  <c r="T1734" i="4"/>
  <c r="U1362" i="4"/>
  <c r="W147" i="1"/>
  <c r="T1081" i="4"/>
  <c r="U913" i="4"/>
  <c r="J134" i="2"/>
  <c r="G52" i="2"/>
  <c r="X171" i="1" s="1"/>
  <c r="W171" i="1"/>
  <c r="G226" i="2"/>
  <c r="X66" i="1" s="1"/>
  <c r="T1199" i="4"/>
  <c r="T86" i="4"/>
  <c r="U1650" i="4"/>
  <c r="U1045" i="4"/>
  <c r="U610" i="4"/>
  <c r="U34" i="4"/>
  <c r="U1619" i="4"/>
  <c r="U1289" i="4"/>
  <c r="T724" i="4"/>
  <c r="U841" i="4"/>
  <c r="U425" i="4"/>
  <c r="O158" i="2"/>
  <c r="U347" i="1" s="1"/>
  <c r="J56" i="2"/>
  <c r="T469" i="4"/>
  <c r="J302" i="2"/>
  <c r="J14" i="2"/>
  <c r="U1880" i="4"/>
  <c r="G58" i="2"/>
  <c r="X301" i="1" s="1"/>
  <c r="J356" i="2"/>
  <c r="V156" i="1"/>
  <c r="J139" i="2"/>
  <c r="V306" i="1"/>
  <c r="G298" i="2"/>
  <c r="X41" i="1" s="1"/>
  <c r="U523" i="4"/>
  <c r="V301" i="1"/>
  <c r="U81" i="4"/>
  <c r="J285" i="2"/>
  <c r="G222" i="2"/>
  <c r="X199" i="1" s="1"/>
  <c r="W211" i="1"/>
  <c r="V149" i="1"/>
  <c r="W314" i="1"/>
  <c r="V320" i="1"/>
  <c r="J181" i="2"/>
  <c r="T454" i="4"/>
  <c r="T462" i="4"/>
  <c r="G39" i="2"/>
  <c r="X231" i="1" s="1"/>
  <c r="T230" i="4"/>
  <c r="T946" i="4"/>
  <c r="T721" i="4"/>
  <c r="T53" i="4"/>
  <c r="W250" i="1"/>
  <c r="U203" i="4"/>
  <c r="T226" i="4"/>
  <c r="U321" i="4"/>
  <c r="T1586" i="4"/>
  <c r="J350" i="2"/>
  <c r="V66" i="1"/>
  <c r="G280" i="2"/>
  <c r="X334" i="1" s="1"/>
  <c r="U1594" i="4"/>
  <c r="J320" i="2"/>
  <c r="G320" i="2"/>
  <c r="X224" i="1" s="1"/>
  <c r="T174" i="4"/>
  <c r="U1602" i="4"/>
  <c r="T1234" i="4"/>
  <c r="T597" i="4"/>
  <c r="U1782" i="4"/>
  <c r="T1024" i="4"/>
  <c r="J346" i="2"/>
  <c r="T347" i="4"/>
  <c r="U1947" i="4"/>
  <c r="W30" i="1"/>
  <c r="T1382" i="4"/>
  <c r="T1702" i="4"/>
  <c r="U999" i="4"/>
  <c r="T706" i="4"/>
  <c r="U1581" i="4"/>
  <c r="T751" i="4"/>
  <c r="T1414" i="4"/>
  <c r="T895" i="4"/>
  <c r="W91" i="1"/>
  <c r="T113" i="4"/>
  <c r="U977" i="4"/>
  <c r="T1071" i="4"/>
  <c r="U1952" i="4"/>
  <c r="W292" i="1"/>
  <c r="J112" i="2"/>
  <c r="T941" i="4"/>
  <c r="U1188" i="4"/>
  <c r="T218" i="4"/>
  <c r="T1865" i="4"/>
  <c r="U199" i="4"/>
  <c r="T1092" i="4"/>
  <c r="U752" i="4"/>
  <c r="T875" i="4"/>
  <c r="T1732" i="4"/>
  <c r="T1539" i="4"/>
  <c r="T366" i="4"/>
  <c r="T488" i="4"/>
  <c r="T1065" i="4"/>
  <c r="T1761" i="4"/>
  <c r="T1117" i="4"/>
  <c r="T708" i="4"/>
  <c r="T1923" i="4"/>
  <c r="T216" i="4"/>
  <c r="T1465" i="4"/>
  <c r="T827" i="4"/>
  <c r="T1830" i="4"/>
  <c r="U49" i="4"/>
  <c r="U1630" i="4"/>
  <c r="T607" i="4"/>
  <c r="U1561" i="4"/>
  <c r="U1138" i="4"/>
  <c r="U1439" i="4"/>
  <c r="T247" i="4"/>
  <c r="U1930" i="4"/>
  <c r="G57" i="2"/>
  <c r="X131" i="1" s="1"/>
  <c r="U808" i="4"/>
  <c r="G65" i="2"/>
  <c r="X190" i="1" s="1"/>
  <c r="T543" i="4"/>
  <c r="T1339" i="4"/>
  <c r="U1851" i="4"/>
  <c r="T835" i="4"/>
  <c r="U1184" i="4"/>
  <c r="U118" i="4"/>
  <c r="U685" i="4"/>
  <c r="U1574" i="4"/>
  <c r="U302" i="4"/>
  <c r="U1055" i="4"/>
  <c r="G128" i="2"/>
  <c r="X46" i="1" s="1"/>
  <c r="G286" i="2"/>
  <c r="X17" i="1" s="1"/>
  <c r="T346" i="4"/>
  <c r="T1023" i="4"/>
  <c r="T287" i="4"/>
  <c r="T494" i="4"/>
  <c r="T1950" i="4"/>
  <c r="T1908" i="4"/>
  <c r="T1520" i="4"/>
  <c r="T1318" i="4"/>
  <c r="G168" i="2"/>
  <c r="X103" i="1" s="1"/>
  <c r="U1785" i="4"/>
  <c r="U1029" i="4"/>
  <c r="U1088" i="4"/>
  <c r="U213" i="4"/>
  <c r="U589" i="4"/>
  <c r="U1920" i="4"/>
  <c r="U623" i="4"/>
  <c r="U1806" i="4"/>
  <c r="U1118" i="4"/>
  <c r="U1805" i="4"/>
  <c r="U925" i="4"/>
  <c r="U1061" i="4"/>
  <c r="U1860" i="4"/>
  <c r="U441" i="4"/>
  <c r="U1201" i="4"/>
  <c r="T1655" i="4"/>
  <c r="T304" i="4"/>
  <c r="U858" i="4"/>
  <c r="U694" i="4"/>
  <c r="G273" i="2"/>
  <c r="X215" i="1" s="1"/>
  <c r="U242" i="4"/>
  <c r="U1227" i="4"/>
  <c r="T575" i="4"/>
  <c r="G333" i="2"/>
  <c r="X85" i="1" s="1"/>
  <c r="T1263" i="4"/>
  <c r="J275" i="2"/>
  <c r="G194" i="2"/>
  <c r="X337" i="1" s="1"/>
  <c r="U1717" i="4"/>
  <c r="U76" i="4"/>
  <c r="U811" i="4"/>
  <c r="U1932" i="4"/>
  <c r="U988" i="4"/>
  <c r="U1319" i="4"/>
  <c r="U1822" i="4"/>
  <c r="U262" i="4"/>
  <c r="T636" i="4"/>
  <c r="U547" i="4"/>
  <c r="U414" i="4"/>
  <c r="U228" i="4"/>
  <c r="U1616" i="4"/>
  <c r="U1099" i="4"/>
  <c r="U1100" i="4"/>
  <c r="U1793" i="4"/>
  <c r="U1285" i="4"/>
  <c r="U31" i="4"/>
  <c r="U30" i="4"/>
  <c r="U1617" i="4"/>
  <c r="U570" i="4"/>
  <c r="T431" i="4"/>
  <c r="U1065" i="4"/>
  <c r="U1584" i="4"/>
  <c r="U333" i="4"/>
  <c r="T535" i="4"/>
  <c r="U415" i="4"/>
  <c r="U77" i="4"/>
  <c r="G61" i="2"/>
  <c r="X166" i="1" s="1"/>
  <c r="U1141" i="4"/>
  <c r="U930" i="4"/>
  <c r="U1653" i="4"/>
  <c r="U1151" i="4"/>
  <c r="U1663" i="4"/>
  <c r="U1049" i="4"/>
  <c r="U1333" i="4"/>
  <c r="U1566" i="4"/>
  <c r="G174" i="2"/>
  <c r="X36" i="1" s="1"/>
  <c r="T29" i="4"/>
  <c r="T1226" i="4"/>
  <c r="G87" i="2"/>
  <c r="X254" i="1" s="1"/>
  <c r="T833" i="4"/>
  <c r="U1256" i="4"/>
  <c r="U370" i="4"/>
  <c r="T1513" i="4"/>
  <c r="U744" i="4"/>
  <c r="U469" i="4"/>
  <c r="U1755" i="4"/>
  <c r="T680" i="4"/>
  <c r="G223" i="2"/>
  <c r="X272" i="1" s="1"/>
  <c r="G275" i="2"/>
  <c r="X353" i="1" s="1"/>
  <c r="T1424" i="4"/>
  <c r="T932" i="4"/>
  <c r="T771" i="4"/>
  <c r="T457" i="4"/>
  <c r="T743" i="4"/>
  <c r="T1878" i="4"/>
  <c r="T1008" i="4"/>
  <c r="J197" i="2"/>
  <c r="U1666" i="4"/>
  <c r="U659" i="4"/>
  <c r="U274" i="4"/>
  <c r="U513" i="4"/>
  <c r="U974" i="4"/>
  <c r="U421" i="4"/>
  <c r="U1336" i="4"/>
  <c r="T1130" i="4"/>
  <c r="U1833" i="4"/>
  <c r="G143" i="2"/>
  <c r="X351" i="1" s="1"/>
  <c r="G108" i="2"/>
  <c r="X280" i="1" s="1"/>
  <c r="G230" i="2"/>
  <c r="X343" i="1" s="1"/>
  <c r="U747" i="4"/>
  <c r="U616" i="4"/>
  <c r="U1297" i="4"/>
  <c r="G96" i="2"/>
  <c r="X80" i="1" s="1"/>
  <c r="O336" i="2"/>
  <c r="U88" i="1" s="1"/>
  <c r="U1273" i="4"/>
  <c r="J323" i="2"/>
  <c r="J78" i="2"/>
  <c r="J60" i="2"/>
  <c r="T1462" i="4"/>
  <c r="G135" i="2"/>
  <c r="X44" i="1" s="1"/>
  <c r="J94" i="2"/>
  <c r="G351" i="2"/>
  <c r="X134" i="1" s="1"/>
  <c r="U156" i="4"/>
  <c r="U716" i="4"/>
  <c r="U1066" i="4"/>
  <c r="T496" i="4"/>
  <c r="T1575" i="4"/>
  <c r="T1384" i="4"/>
  <c r="T857" i="4"/>
  <c r="T1185" i="4"/>
  <c r="T1151" i="4"/>
  <c r="U526" i="4"/>
  <c r="T1000" i="4"/>
  <c r="U1904" i="4"/>
  <c r="T1417" i="4"/>
  <c r="T1751" i="4"/>
  <c r="T286" i="4"/>
  <c r="G244" i="2"/>
  <c r="X162" i="1" s="1"/>
  <c r="U271" i="4"/>
  <c r="T338" i="4"/>
  <c r="T1472" i="4"/>
  <c r="U1856" i="4"/>
  <c r="U1193" i="4"/>
  <c r="U493" i="4"/>
  <c r="U1366" i="4"/>
  <c r="T100" i="4"/>
  <c r="J198" i="2"/>
  <c r="G66" i="2"/>
  <c r="X203" i="1" s="1"/>
  <c r="T1640" i="4"/>
  <c r="T1265" i="4"/>
  <c r="G291" i="2"/>
  <c r="X350" i="1" s="1"/>
  <c r="U388" i="4"/>
  <c r="T477" i="4"/>
  <c r="T558" i="4"/>
  <c r="T1600" i="4"/>
  <c r="G208" i="2"/>
  <c r="X232" i="1" s="1"/>
  <c r="T1167" i="4"/>
  <c r="U169" i="4"/>
  <c r="T361" i="4"/>
  <c r="U1142" i="4"/>
  <c r="U813" i="4"/>
  <c r="T262" i="4"/>
  <c r="G304" i="2"/>
  <c r="X290" i="1" s="1"/>
  <c r="G249" i="2"/>
  <c r="X140" i="1" s="1"/>
  <c r="T1406" i="4"/>
  <c r="T1547" i="4"/>
  <c r="T296" i="4"/>
  <c r="T40" i="4"/>
  <c r="T434" i="4"/>
  <c r="U1387" i="4"/>
  <c r="J286" i="2"/>
  <c r="T1205" i="4"/>
  <c r="W197" i="1"/>
  <c r="U119" i="4"/>
  <c r="U1185" i="4"/>
  <c r="U1689" i="4"/>
  <c r="U516" i="4"/>
  <c r="T973" i="4"/>
  <c r="U1056" i="4"/>
  <c r="G237" i="2"/>
  <c r="X303" i="1" s="1"/>
  <c r="G340" i="2"/>
  <c r="X100" i="1" s="1"/>
  <c r="V72" i="1"/>
  <c r="T794" i="4"/>
  <c r="J220" i="2"/>
  <c r="T155" i="4"/>
  <c r="T1145" i="4"/>
  <c r="T1869" i="4"/>
  <c r="V226" i="1"/>
  <c r="J61" i="2"/>
  <c r="G306" i="2"/>
  <c r="X271" i="1" s="1"/>
  <c r="T526" i="4"/>
  <c r="G185" i="2"/>
  <c r="X324" i="1" s="1"/>
  <c r="U251" i="4"/>
  <c r="T930" i="4"/>
  <c r="J333" i="2"/>
  <c r="W189" i="1"/>
  <c r="G355" i="2"/>
  <c r="X68" i="1" s="1"/>
  <c r="U393" i="4"/>
  <c r="U733" i="4"/>
  <c r="J190" i="2"/>
  <c r="T466" i="4"/>
  <c r="W353" i="1"/>
  <c r="U1098" i="4"/>
  <c r="J20" i="2"/>
  <c r="U1471" i="4"/>
  <c r="T770" i="4"/>
  <c r="J316" i="2"/>
  <c r="T1396" i="4"/>
  <c r="T1781" i="4"/>
  <c r="U236" i="4"/>
  <c r="U975" i="4"/>
  <c r="K162" i="2" s="1"/>
  <c r="J102" i="2"/>
  <c r="U1654" i="4"/>
  <c r="J62" i="2"/>
  <c r="T1181" i="4"/>
  <c r="G147" i="2"/>
  <c r="X31" i="1" s="1"/>
  <c r="J147" i="2"/>
  <c r="V290" i="1"/>
  <c r="G186" i="2"/>
  <c r="X208" i="1" s="1"/>
  <c r="V214" i="1"/>
  <c r="U1109" i="4"/>
  <c r="J27" i="2"/>
  <c r="G31" i="2"/>
  <c r="X335" i="1" s="1"/>
  <c r="U1502" i="4"/>
  <c r="U1154" i="4"/>
  <c r="T1490" i="4"/>
  <c r="T965" i="4"/>
  <c r="U1565" i="4"/>
  <c r="U1147" i="4"/>
  <c r="U84" i="4"/>
  <c r="U822" i="4"/>
  <c r="U418" i="4"/>
  <c r="U267" i="4"/>
  <c r="U654" i="4"/>
  <c r="U1829" i="4"/>
  <c r="U1328" i="4"/>
  <c r="W70" i="1"/>
  <c r="T211" i="4"/>
  <c r="T1096" i="4"/>
  <c r="T1431" i="4"/>
  <c r="T836" i="4"/>
  <c r="T1006" i="4"/>
  <c r="T1911" i="4"/>
  <c r="T1473" i="4"/>
  <c r="T762" i="4"/>
  <c r="T323" i="4"/>
  <c r="T1409" i="4"/>
  <c r="T363" i="4"/>
  <c r="T1771" i="4"/>
  <c r="T1035" i="4"/>
  <c r="U1915" i="4"/>
  <c r="T474" i="4"/>
  <c r="T793" i="4"/>
  <c r="G302" i="2"/>
  <c r="X121" i="1" s="1"/>
  <c r="T583" i="4"/>
  <c r="T1435" i="4"/>
  <c r="T707" i="4"/>
  <c r="T442" i="4"/>
  <c r="T1059" i="4"/>
  <c r="T783" i="4"/>
  <c r="T1127" i="4"/>
  <c r="T231" i="4"/>
  <c r="T1942" i="4"/>
  <c r="T800" i="4"/>
  <c r="U373" i="4"/>
  <c r="T1901" i="4"/>
  <c r="G258" i="2"/>
  <c r="X179" i="1" s="1"/>
  <c r="G32" i="2"/>
  <c r="X167" i="1" s="1"/>
  <c r="J292" i="2"/>
  <c r="T1077" i="4"/>
  <c r="G146" i="2"/>
  <c r="X74" i="1" s="1"/>
  <c r="G182" i="2"/>
  <c r="X328" i="1" s="1"/>
  <c r="G34" i="2"/>
  <c r="X111" i="1" s="1"/>
  <c r="U519" i="4"/>
  <c r="U952" i="4"/>
  <c r="U9" i="4"/>
  <c r="U1019" i="4"/>
  <c r="T1457" i="4"/>
  <c r="U1379" i="4"/>
  <c r="U13" i="4"/>
  <c r="U1945" i="4"/>
  <c r="T749" i="4"/>
  <c r="G124" i="2"/>
  <c r="X193" i="1" s="1"/>
  <c r="W330" i="1"/>
  <c r="U380" i="4"/>
  <c r="G207" i="2"/>
  <c r="X228" i="1" s="1"/>
  <c r="G16" i="2"/>
  <c r="X342" i="1" s="1"/>
  <c r="G347" i="2"/>
  <c r="X233" i="1" s="1"/>
  <c r="U1250" i="4"/>
  <c r="T1723" i="4"/>
  <c r="T929" i="4"/>
  <c r="T511" i="4"/>
  <c r="T1944" i="4"/>
  <c r="T46" i="4"/>
  <c r="U365" i="4"/>
  <c r="T243" i="4"/>
  <c r="U898" i="4"/>
  <c r="V58" i="1"/>
  <c r="G161" i="2"/>
  <c r="X137" i="1" s="1"/>
  <c r="U1340" i="4"/>
  <c r="T1029" i="4"/>
  <c r="J227" i="2"/>
  <c r="T1947" i="4"/>
  <c r="U879" i="4"/>
  <c r="T1201" i="4"/>
  <c r="U342" i="4"/>
  <c r="T275" i="4"/>
  <c r="U1729" i="4"/>
  <c r="U725" i="4"/>
  <c r="G173" i="2"/>
  <c r="X143" i="1" s="1"/>
  <c r="T88" i="4"/>
  <c r="U571" i="4"/>
  <c r="T1061" i="4"/>
  <c r="V182" i="1"/>
  <c r="T829" i="4"/>
  <c r="G236" i="2"/>
  <c r="X263" i="1" s="1"/>
  <c r="U594" i="4"/>
  <c r="U1546" i="4"/>
  <c r="G13" i="2"/>
  <c r="X133" i="1" s="1"/>
  <c r="U973" i="4"/>
  <c r="U21" i="4"/>
  <c r="U1527" i="4"/>
  <c r="U976" i="4"/>
  <c r="G106" i="2"/>
  <c r="X175" i="1" s="1"/>
  <c r="G213" i="2"/>
  <c r="X177" i="1" s="1"/>
  <c r="V287" i="1"/>
  <c r="G319" i="2"/>
  <c r="X186" i="1" s="1"/>
  <c r="W284" i="1"/>
  <c r="V104" i="1"/>
  <c r="W14" i="1"/>
  <c r="V315" i="1"/>
  <c r="U337" i="4"/>
  <c r="J204" i="2"/>
  <c r="J340" i="2"/>
  <c r="J243" i="2"/>
  <c r="T1875" i="4"/>
  <c r="T851" i="4"/>
  <c r="U249" i="4"/>
  <c r="G227" i="2"/>
  <c r="X9" i="1" s="1"/>
  <c r="T516" i="4"/>
  <c r="U755" i="4"/>
  <c r="U383" i="4"/>
  <c r="T879" i="4"/>
  <c r="T1390" i="4"/>
  <c r="U478" i="4"/>
  <c r="T1213" i="4"/>
  <c r="T1116" i="4"/>
  <c r="U263" i="4"/>
  <c r="T32" i="4"/>
  <c r="O152" i="2"/>
  <c r="U273" i="1" s="1"/>
  <c r="G344" i="2"/>
  <c r="X319" i="1" s="1"/>
  <c r="T1629" i="4"/>
  <c r="W303" i="1"/>
  <c r="W258" i="1"/>
  <c r="U51" i="4"/>
  <c r="J229" i="2"/>
  <c r="U213" i="1"/>
  <c r="G327" i="2"/>
  <c r="X90" i="1" s="1"/>
  <c r="V271" i="1"/>
  <c r="V145" i="1"/>
  <c r="U740" i="4"/>
  <c r="U272" i="4"/>
  <c r="O113" i="2"/>
  <c r="U58" i="1" s="1"/>
  <c r="U994" i="4"/>
  <c r="V324" i="1"/>
  <c r="T142" i="4"/>
  <c r="O119" i="2"/>
  <c r="U327" i="1" s="1"/>
  <c r="T744" i="4"/>
  <c r="T422" i="4"/>
  <c r="T239" i="4"/>
  <c r="T1208" i="4"/>
  <c r="T1648" i="4"/>
  <c r="T999" i="4"/>
  <c r="T1518" i="4"/>
  <c r="V295" i="1"/>
  <c r="U1474" i="4"/>
  <c r="T1045" i="4"/>
  <c r="T1393" i="4"/>
  <c r="T415" i="4"/>
  <c r="V195" i="1"/>
  <c r="T372" i="4"/>
  <c r="U1301" i="4"/>
  <c r="W50" i="1"/>
  <c r="G63" i="2"/>
  <c r="X33" i="1" s="1"/>
  <c r="T1469" i="4"/>
  <c r="T995" i="4"/>
  <c r="J142" i="2"/>
  <c r="U538" i="4"/>
  <c r="U1529" i="4"/>
  <c r="U1294" i="4"/>
  <c r="U1110" i="4"/>
  <c r="U40" i="4"/>
  <c r="U1858" i="4"/>
  <c r="U1369" i="4"/>
  <c r="G179" i="2"/>
  <c r="X308" i="1" s="1"/>
  <c r="J179" i="2"/>
  <c r="T1672" i="4"/>
  <c r="J212" i="2"/>
  <c r="T1129" i="4"/>
  <c r="O129" i="2"/>
  <c r="U123" i="1" s="1"/>
  <c r="T1657" i="4"/>
  <c r="T982" i="4"/>
  <c r="T1346" i="4"/>
  <c r="T368" i="4"/>
  <c r="T675" i="4"/>
  <c r="U1593" i="4"/>
  <c r="T315" i="4"/>
  <c r="U1419" i="4"/>
  <c r="U1436" i="4"/>
  <c r="W144" i="1"/>
  <c r="T48" i="4"/>
  <c r="T614" i="4"/>
  <c r="T487" i="4"/>
  <c r="T341" i="4"/>
  <c r="T1190" i="4"/>
  <c r="U1524" i="4"/>
  <c r="T951" i="4"/>
  <c r="T791" i="4"/>
  <c r="T574" i="4"/>
  <c r="U295" i="4"/>
  <c r="T1906" i="4"/>
  <c r="G101" i="2"/>
  <c r="X240" i="1" s="1"/>
  <c r="V65" i="1"/>
  <c r="V136" i="1"/>
  <c r="U138" i="4"/>
  <c r="U318" i="4"/>
  <c r="T1456" i="4"/>
  <c r="T1893" i="4"/>
  <c r="U961" i="4"/>
  <c r="U1762" i="4"/>
  <c r="T1355" i="4"/>
  <c r="J182" i="2"/>
  <c r="U1236" i="4"/>
  <c r="T553" i="4"/>
  <c r="U585" i="4"/>
  <c r="U324" i="4"/>
  <c r="U604" i="4"/>
  <c r="U1730" i="4"/>
  <c r="W36" i="1"/>
  <c r="T1233" i="4"/>
  <c r="T9" i="4"/>
  <c r="T468" i="4"/>
  <c r="G335" i="2"/>
  <c r="X256" i="1" s="1"/>
  <c r="T1168" i="4"/>
  <c r="U235" i="4"/>
  <c r="W216" i="1"/>
  <c r="U1940" i="4"/>
  <c r="T1174" i="4"/>
  <c r="T486" i="4"/>
  <c r="U748" i="4"/>
  <c r="U473" i="4"/>
  <c r="U416" i="4"/>
  <c r="T1840" i="4"/>
  <c r="W83" i="1"/>
  <c r="T843" i="4"/>
  <c r="U1454" i="4"/>
  <c r="U777" i="4"/>
  <c r="T1367" i="4"/>
  <c r="T1223" i="4"/>
  <c r="G167" i="2"/>
  <c r="X329" i="1" s="1"/>
  <c r="U1901" i="4"/>
  <c r="U1668" i="4"/>
  <c r="T1544" i="4"/>
  <c r="W60" i="1"/>
  <c r="T921" i="4"/>
  <c r="T1832" i="4"/>
  <c r="T1753" i="4"/>
  <c r="T986" i="4"/>
  <c r="U1156" i="4"/>
  <c r="T75" i="4"/>
  <c r="G78" i="2"/>
  <c r="X55" i="1" s="1"/>
  <c r="U1834" i="4"/>
  <c r="U276" i="4"/>
  <c r="U660" i="4"/>
  <c r="U549" i="4"/>
  <c r="T1296" i="4"/>
  <c r="U829" i="4"/>
  <c r="T1637" i="4"/>
  <c r="U801" i="4"/>
  <c r="U409" i="4"/>
  <c r="U1315" i="4"/>
  <c r="T1290" i="4"/>
  <c r="U1130" i="4"/>
  <c r="G51" i="2"/>
  <c r="X309" i="1" s="1"/>
  <c r="U635" i="4"/>
  <c r="U802" i="4"/>
  <c r="T1788" i="4"/>
  <c r="U1645" i="4"/>
  <c r="U256" i="4"/>
  <c r="U511" i="4"/>
  <c r="T1687" i="4"/>
  <c r="U1588" i="4"/>
  <c r="U1388" i="4"/>
  <c r="U718" i="4"/>
  <c r="U157" i="4"/>
  <c r="U1225" i="4"/>
  <c r="T221" i="4"/>
  <c r="U1391" i="4"/>
  <c r="U160" i="4"/>
  <c r="T670" i="4"/>
  <c r="U877" i="4"/>
  <c r="U1728" i="4"/>
  <c r="T871" i="4"/>
  <c r="T1401" i="4"/>
  <c r="T909" i="4"/>
  <c r="T1774" i="4"/>
  <c r="U953" i="4"/>
  <c r="U1064" i="4"/>
  <c r="K337" i="2" s="1"/>
  <c r="G184" i="2"/>
  <c r="X249" i="1" s="1"/>
  <c r="J21" i="2"/>
  <c r="U67" i="4"/>
  <c r="T177" i="4"/>
  <c r="T1694" i="4"/>
  <c r="T1082" i="4"/>
  <c r="T764" i="4"/>
  <c r="U586" i="4"/>
  <c r="T1696" i="4"/>
  <c r="T449" i="4"/>
  <c r="U758" i="4"/>
  <c r="U1914" i="4"/>
  <c r="U1269" i="4"/>
  <c r="G164" i="2"/>
  <c r="X122" i="1" s="1"/>
  <c r="U1516" i="4"/>
  <c r="U338" i="4"/>
  <c r="T868" i="4"/>
  <c r="T1115" i="4"/>
  <c r="T414" i="4"/>
  <c r="T149" i="4"/>
  <c r="U717" i="4"/>
  <c r="U828" i="4"/>
  <c r="T267" i="4"/>
  <c r="U658" i="4"/>
  <c r="T65" i="4"/>
  <c r="U1153" i="4"/>
  <c r="T416" i="4"/>
  <c r="U1335" i="4"/>
  <c r="U1665" i="4"/>
  <c r="U1567" i="4"/>
  <c r="U674" i="4"/>
  <c r="U1348" i="4"/>
  <c r="U105" i="4"/>
  <c r="T289" i="4"/>
  <c r="T551" i="4"/>
  <c r="U1678" i="4"/>
  <c r="U104" i="4"/>
  <c r="T1445" i="4"/>
  <c r="J268" i="2"/>
  <c r="G225" i="2"/>
  <c r="X19" i="1" s="1"/>
  <c r="U1008" i="4"/>
  <c r="K299" i="2" s="1"/>
  <c r="T715" i="4"/>
  <c r="T1136" i="4"/>
  <c r="U1765" i="4"/>
  <c r="T1622" i="4"/>
  <c r="U825" i="4"/>
  <c r="T185" i="4"/>
  <c r="T1779" i="4"/>
  <c r="T745" i="4"/>
  <c r="T1519" i="4"/>
  <c r="V56" i="1"/>
  <c r="T313" i="4"/>
  <c r="U1742" i="4"/>
  <c r="T521" i="4"/>
  <c r="T657" i="4"/>
  <c r="T1202" i="4"/>
  <c r="U1881" i="4"/>
  <c r="T566" i="4"/>
  <c r="U1496" i="4"/>
  <c r="U1550" i="4"/>
  <c r="U537" i="4"/>
  <c r="U613" i="4"/>
  <c r="U1171" i="4"/>
  <c r="J230" i="2"/>
  <c r="V272" i="1"/>
  <c r="V190" i="1"/>
  <c r="G177" i="2"/>
  <c r="X78" i="1" s="1"/>
  <c r="J51" i="2"/>
  <c r="T1722" i="4"/>
  <c r="U987" i="4"/>
  <c r="U394" i="4"/>
  <c r="T899" i="4"/>
  <c r="T85" i="4"/>
  <c r="T1886" i="4"/>
  <c r="T1939" i="4"/>
  <c r="T1682" i="4"/>
  <c r="T115" i="4"/>
  <c r="U1245" i="4"/>
  <c r="U894" i="4"/>
  <c r="T110" i="4"/>
  <c r="T552" i="4"/>
  <c r="T1282" i="4"/>
  <c r="T1867" i="4"/>
  <c r="V269" i="1"/>
  <c r="G41" i="2"/>
  <c r="X164" i="1" s="1"/>
  <c r="V215" i="1"/>
  <c r="U630" i="4"/>
  <c r="U985" i="4"/>
  <c r="U1310" i="4"/>
  <c r="U1928" i="4"/>
  <c r="U795" i="4"/>
  <c r="G45" i="2"/>
  <c r="X73" i="1" s="1"/>
  <c r="U61" i="4"/>
  <c r="U406" i="4"/>
  <c r="G163" i="2"/>
  <c r="X265" i="1" s="1"/>
  <c r="G240" i="2"/>
  <c r="X69" i="1" s="1"/>
  <c r="T1093" i="4"/>
  <c r="U1401" i="4"/>
  <c r="V337" i="1"/>
  <c r="T896" i="4"/>
  <c r="T312" i="4"/>
  <c r="T998" i="4"/>
  <c r="T1917" i="4"/>
  <c r="U341" i="4"/>
  <c r="U878" i="4"/>
  <c r="U1229" i="4"/>
  <c r="T47" i="4"/>
  <c r="U275" i="4"/>
  <c r="W355" i="1"/>
  <c r="J108" i="2"/>
  <c r="V44" i="1"/>
  <c r="T1526" i="4"/>
  <c r="V340" i="1"/>
  <c r="T1251" i="4"/>
  <c r="J76" i="2"/>
  <c r="G153" i="2"/>
  <c r="X315" i="1" s="1"/>
  <c r="W209" i="1"/>
  <c r="G76" i="2"/>
  <c r="X63" i="1" s="1"/>
  <c r="T1634" i="4"/>
  <c r="G198" i="2"/>
  <c r="X345" i="1" s="1"/>
  <c r="V108" i="1"/>
  <c r="T1611" i="4"/>
  <c r="J117" i="2"/>
  <c r="U1864" i="4"/>
  <c r="U1704" i="4"/>
  <c r="U1374" i="4"/>
  <c r="T1194" i="4"/>
  <c r="U997" i="4"/>
  <c r="T37" i="4"/>
  <c r="T805" i="4"/>
  <c r="U136" i="4"/>
  <c r="U317" i="4"/>
  <c r="U1373" i="4"/>
  <c r="U786" i="4"/>
  <c r="G144" i="2"/>
  <c r="X93" i="1" s="1"/>
  <c r="V88" i="1"/>
  <c r="U1879" i="4"/>
  <c r="T855" i="4"/>
  <c r="G301" i="2"/>
  <c r="X238" i="1" s="1"/>
  <c r="T1320" i="4"/>
  <c r="U237" i="4"/>
  <c r="T591" i="4"/>
  <c r="W263" i="1"/>
  <c r="U893" i="4"/>
  <c r="U1890" i="4"/>
  <c r="U360" i="4"/>
  <c r="T922" i="4"/>
  <c r="T1478" i="4"/>
  <c r="T1859" i="4"/>
  <c r="T1931" i="4"/>
  <c r="T928" i="4"/>
  <c r="T1436" i="4"/>
  <c r="T1001" i="4"/>
  <c r="U348" i="4"/>
  <c r="T1495" i="4"/>
  <c r="U886" i="4"/>
  <c r="U168" i="4"/>
  <c r="U454" i="4"/>
  <c r="J164" i="2"/>
  <c r="U1604" i="4"/>
  <c r="U1347" i="4"/>
  <c r="U673" i="4"/>
  <c r="U1842" i="4"/>
  <c r="U1170" i="4"/>
  <c r="T1644" i="4"/>
  <c r="U289" i="4"/>
  <c r="U1449" i="4"/>
  <c r="U552" i="4"/>
  <c r="U102" i="4"/>
  <c r="U103" i="4"/>
  <c r="T1608" i="4"/>
  <c r="W63" i="1"/>
  <c r="J9" i="2"/>
  <c r="T544" i="4"/>
  <c r="U184" i="4"/>
  <c r="U1750" i="4"/>
  <c r="T1949" i="4"/>
  <c r="U901" i="4"/>
  <c r="U1504" i="4"/>
  <c r="U1674" i="4"/>
  <c r="U1050" i="4"/>
  <c r="U666" i="4"/>
  <c r="U281" i="4"/>
  <c r="T1792" i="4"/>
  <c r="U93" i="4"/>
  <c r="U937" i="4"/>
  <c r="U1162" i="4"/>
  <c r="U833" i="4"/>
  <c r="U531" i="4"/>
  <c r="U1031" i="4"/>
  <c r="U1545" i="4"/>
  <c r="U217" i="4"/>
  <c r="U1921" i="4"/>
  <c r="U766" i="4"/>
  <c r="U1277" i="4"/>
  <c r="T188" i="4"/>
  <c r="G102" i="2"/>
  <c r="X173" i="1" s="1"/>
  <c r="T856" i="4"/>
  <c r="U788" i="4"/>
  <c r="W159" i="1"/>
  <c r="G243" i="2"/>
  <c r="X64" i="1" s="1"/>
  <c r="U307" i="4"/>
  <c r="T281" i="4"/>
  <c r="T697" i="4"/>
  <c r="T916" i="4"/>
  <c r="U1525" i="4"/>
  <c r="T145" i="4"/>
  <c r="T1829" i="4"/>
  <c r="U1467" i="4"/>
  <c r="U330" i="4"/>
  <c r="U448" i="4"/>
  <c r="T689" i="4"/>
  <c r="T1565" i="4"/>
  <c r="T1303" i="4"/>
  <c r="T1204" i="4"/>
  <c r="W85" i="1"/>
  <c r="T1107" i="4"/>
  <c r="V33" i="1"/>
  <c r="T18" i="4"/>
  <c r="U902" i="4"/>
  <c r="U581" i="4"/>
  <c r="T954" i="4"/>
  <c r="W345" i="1"/>
  <c r="J169" i="2"/>
  <c r="U738" i="4"/>
  <c r="U1407" i="4"/>
  <c r="T1440" i="4"/>
  <c r="T297" i="4"/>
  <c r="T1684" i="4"/>
  <c r="W142" i="1"/>
  <c r="T1649" i="4"/>
  <c r="T93" i="4"/>
  <c r="T1150" i="4"/>
  <c r="U1284" i="4"/>
  <c r="W25" i="1"/>
  <c r="T490" i="4"/>
  <c r="T1707" i="4"/>
  <c r="T198" i="4"/>
  <c r="V256" i="1"/>
  <c r="T1288" i="4"/>
  <c r="U1037" i="4"/>
  <c r="U1625" i="4"/>
  <c r="U1177" i="4"/>
  <c r="W173" i="1"/>
  <c r="U986" i="4"/>
  <c r="U1647" i="4"/>
  <c r="T1126" i="4"/>
  <c r="T1813" i="4"/>
  <c r="T84" i="4"/>
  <c r="T254" i="4"/>
  <c r="T1643" i="4"/>
  <c r="U1219" i="4"/>
  <c r="W31" i="1"/>
  <c r="G289" i="2"/>
  <c r="X23" i="1" s="1"/>
  <c r="G175" i="2"/>
  <c r="X45" i="1" s="1"/>
  <c r="U1293" i="4"/>
  <c r="W42" i="1"/>
  <c r="T353" i="4"/>
  <c r="G159" i="2"/>
  <c r="X282" i="1" s="1"/>
  <c r="U1536" i="4"/>
  <c r="U243" i="4"/>
  <c r="U1631" i="4"/>
  <c r="U89" i="4"/>
  <c r="T822" i="4"/>
  <c r="U208" i="4"/>
  <c r="U762" i="4"/>
  <c r="K348" i="2" s="1"/>
  <c r="U865" i="4"/>
  <c r="T694" i="4"/>
  <c r="G93" i="2"/>
  <c r="X157" i="1" s="1"/>
  <c r="G190" i="2"/>
  <c r="X142" i="1" s="1"/>
  <c r="T864" i="4"/>
  <c r="T730" i="4"/>
  <c r="T1099" i="4"/>
  <c r="U1741" i="4"/>
  <c r="U736" i="4"/>
  <c r="U357" i="4"/>
  <c r="T94" i="4"/>
  <c r="K84" i="2" s="1"/>
  <c r="T166" i="4"/>
  <c r="T1135" i="4"/>
  <c r="T1275" i="4"/>
  <c r="U182" i="4"/>
  <c r="T550" i="4"/>
  <c r="U905" i="4"/>
  <c r="T1165" i="4"/>
  <c r="U1760" i="4"/>
  <c r="G220" i="2"/>
  <c r="X247" i="1" s="1"/>
  <c r="U614" i="4"/>
  <c r="T1818" i="4"/>
  <c r="U1482" i="4"/>
  <c r="U468" i="4"/>
  <c r="T140" i="4"/>
  <c r="T1365" i="4"/>
  <c r="U16" i="4"/>
  <c r="U1023" i="4"/>
  <c r="T627" i="4"/>
  <c r="U965" i="4"/>
  <c r="T669" i="4"/>
  <c r="T101" i="4"/>
  <c r="T1566" i="4"/>
  <c r="U921" i="4"/>
  <c r="U1087" i="4"/>
  <c r="U514" i="4"/>
  <c r="U1450" i="4"/>
  <c r="T1171" i="4"/>
  <c r="U939" i="4"/>
  <c r="U490" i="4"/>
  <c r="T778" i="4"/>
  <c r="J165" i="2"/>
  <c r="U1320" i="4"/>
  <c r="T1033" i="4"/>
  <c r="G98" i="2"/>
  <c r="X269" i="1" s="1"/>
  <c r="T170" i="4"/>
  <c r="U1302" i="4"/>
  <c r="U779" i="4"/>
  <c r="G178" i="2"/>
  <c r="X92" i="1" s="1"/>
  <c r="V249" i="1"/>
  <c r="G79" i="2"/>
  <c r="X165" i="1" s="1"/>
  <c r="G256" i="2"/>
  <c r="X340" i="1" s="1"/>
  <c r="V351" i="1"/>
  <c r="T1241" i="4"/>
  <c r="T533" i="4"/>
  <c r="T143" i="4"/>
  <c r="T1364" i="4"/>
  <c r="T681" i="4"/>
  <c r="U918" i="4"/>
  <c r="T147" i="4"/>
  <c r="T1885" i="4"/>
  <c r="G317" i="2"/>
  <c r="X267" i="1" s="1"/>
  <c r="T1272" i="4"/>
  <c r="G88" i="2"/>
  <c r="X325" i="1" s="1"/>
  <c r="T1817" i="4"/>
  <c r="T919" i="4"/>
  <c r="T598" i="4"/>
  <c r="T918" i="4"/>
  <c r="T1700" i="4"/>
  <c r="T1775" i="4"/>
  <c r="T172" i="4"/>
  <c r="T1279" i="4"/>
  <c r="U173" i="4"/>
  <c r="U1240" i="4"/>
  <c r="T880" i="4"/>
  <c r="U172" i="4"/>
  <c r="T599" i="4"/>
  <c r="G104" i="2"/>
  <c r="X108" i="1" s="1"/>
  <c r="T475" i="4"/>
  <c r="U372" i="4"/>
  <c r="J244" i="2"/>
  <c r="T926" i="4"/>
  <c r="T1441" i="4"/>
  <c r="U1830" i="4"/>
  <c r="T1331" i="4"/>
  <c r="T1020" i="4"/>
  <c r="U233" i="4"/>
  <c r="T588" i="4"/>
  <c r="U1260" i="4"/>
  <c r="T1040" i="4"/>
  <c r="T492" i="4"/>
  <c r="T1161" i="4"/>
  <c r="U518" i="4"/>
  <c r="G125" i="2"/>
  <c r="X28" i="1" s="1"/>
  <c r="U950" i="4"/>
  <c r="V165" i="1"/>
  <c r="U981" i="4"/>
  <c r="U1549" i="4"/>
  <c r="U1795" i="4"/>
  <c r="U1106" i="4"/>
  <c r="T217" i="4"/>
  <c r="U1290" i="4"/>
  <c r="G10" i="2"/>
  <c r="X182" i="1" s="1"/>
  <c r="W213" i="1"/>
  <c r="G74" i="2"/>
  <c r="X287" i="1" s="1"/>
  <c r="V325" i="1"/>
  <c r="G346" i="2"/>
  <c r="X104" i="1" s="1"/>
  <c r="V134" i="1"/>
  <c r="U183" i="4"/>
  <c r="U1409" i="4"/>
  <c r="U366" i="4"/>
  <c r="U1596" i="4"/>
  <c r="U1478" i="4"/>
  <c r="T1410" i="4"/>
  <c r="J126" i="2"/>
  <c r="U1634" i="4"/>
  <c r="U1120" i="4"/>
  <c r="U1119" i="4"/>
  <c r="U1530" i="4"/>
  <c r="U982" i="4"/>
  <c r="T397" i="4"/>
  <c r="K18" i="2" s="1"/>
  <c r="U509" i="4"/>
  <c r="U789" i="4"/>
  <c r="V164" i="1"/>
  <c r="V221" i="1"/>
  <c r="U1358" i="4"/>
  <c r="U1849" i="4"/>
  <c r="U992" i="4"/>
  <c r="T1841" i="4"/>
  <c r="T1737" i="4"/>
  <c r="U1472" i="4"/>
  <c r="V232" i="1"/>
  <c r="G321" i="2"/>
  <c r="X136" i="1" s="1"/>
  <c r="T450" i="4"/>
  <c r="T1588" i="4"/>
  <c r="U882" i="4"/>
  <c r="G180" i="2"/>
  <c r="X127" i="1" s="1"/>
  <c r="T272" i="4"/>
  <c r="U1069" i="4"/>
  <c r="T725" i="4"/>
  <c r="U573" i="4"/>
  <c r="U1398" i="4"/>
  <c r="T1850" i="4"/>
  <c r="T1647" i="4"/>
  <c r="T1605" i="4"/>
  <c r="V74" i="1"/>
  <c r="V342" i="1"/>
  <c r="W280" i="1"/>
  <c r="V137" i="1"/>
  <c r="U1140" i="4"/>
  <c r="T1735" i="4"/>
  <c r="U1895" i="4"/>
  <c r="T865" i="4"/>
  <c r="T1515" i="4"/>
  <c r="U1894" i="4"/>
  <c r="T997" i="4"/>
  <c r="T695" i="4"/>
  <c r="U502" i="4"/>
  <c r="T303" i="4"/>
  <c r="T727" i="4"/>
  <c r="K178" i="2" s="1"/>
  <c r="U1249" i="4"/>
  <c r="T159" i="4"/>
  <c r="U522" i="4"/>
  <c r="T1137" i="4"/>
  <c r="U1003" i="4"/>
  <c r="U1517" i="4"/>
  <c r="T497" i="4"/>
  <c r="T329" i="4"/>
  <c r="T802" i="4"/>
  <c r="T1667" i="4"/>
  <c r="J349" i="2"/>
  <c r="T1789" i="4"/>
  <c r="U216" i="4"/>
  <c r="U1090" i="4"/>
  <c r="U530" i="4"/>
  <c r="U1276" i="4"/>
  <c r="U765" i="4"/>
  <c r="U1544" i="4"/>
  <c r="U1526" i="4"/>
  <c r="K75" i="2" s="1"/>
  <c r="U1030" i="4"/>
  <c r="U1606" i="4"/>
  <c r="T1603" i="4"/>
  <c r="T760" i="4"/>
  <c r="T367" i="4"/>
  <c r="U1919" i="4"/>
  <c r="G35" i="2"/>
  <c r="X50" i="1" s="1"/>
  <c r="W247" i="1"/>
  <c r="U1740" i="4"/>
  <c r="U1823" i="4"/>
  <c r="K156" i="2" s="1"/>
  <c r="V319" i="1"/>
  <c r="T403" i="4"/>
  <c r="U695" i="4"/>
  <c r="U624" i="4"/>
  <c r="J38" i="2"/>
  <c r="T1546" i="4"/>
  <c r="U1705" i="4"/>
  <c r="U951" i="4"/>
  <c r="U1461" i="4"/>
  <c r="U320" i="4"/>
  <c r="U319" i="4"/>
  <c r="U701" i="4"/>
  <c r="U1376" i="4"/>
  <c r="G9" i="2"/>
  <c r="X213" i="1" s="1"/>
  <c r="J73" i="2"/>
  <c r="U699" i="4"/>
  <c r="J45" i="2"/>
  <c r="T384" i="4"/>
  <c r="T192" i="4"/>
  <c r="U1430" i="4"/>
  <c r="T933" i="4"/>
  <c r="W26" i="1"/>
  <c r="T635" i="4"/>
  <c r="J124" i="2"/>
  <c r="W151" i="1"/>
  <c r="T796" i="4"/>
  <c r="T1383" i="4"/>
  <c r="T741" i="4"/>
  <c r="U1262" i="4"/>
  <c r="U377" i="4"/>
  <c r="U1486" i="4"/>
  <c r="T1039" i="4"/>
  <c r="T557" i="4"/>
  <c r="T1525" i="4"/>
  <c r="G345" i="2"/>
  <c r="X65" i="1" s="1"/>
  <c r="U870" i="4"/>
  <c r="U713" i="4"/>
  <c r="U957" i="4"/>
  <c r="K248" i="2" s="1"/>
  <c r="T1357" i="4"/>
  <c r="T1823" i="4"/>
  <c r="U1857" i="4"/>
  <c r="U1368" i="4"/>
  <c r="U1695" i="4"/>
  <c r="T529" i="4"/>
  <c r="U124" i="4"/>
  <c r="U557" i="4"/>
  <c r="U1457" i="4"/>
  <c r="U995" i="4"/>
  <c r="U1694" i="4"/>
  <c r="U692" i="4"/>
  <c r="U309" i="4"/>
  <c r="U1781" i="4"/>
  <c r="T911" i="4"/>
  <c r="U760" i="4"/>
  <c r="G318" i="2"/>
  <c r="X163" i="1" s="1"/>
  <c r="T443" i="4"/>
  <c r="T1146" i="4"/>
  <c r="T333" i="4"/>
  <c r="T530" i="4"/>
  <c r="W188" i="1"/>
  <c r="U642" i="4"/>
  <c r="G248" i="2"/>
  <c r="X341" i="1" s="1"/>
  <c r="G287" i="2"/>
  <c r="X344" i="1" s="1"/>
  <c r="T77" i="4"/>
  <c r="U1028" i="4"/>
  <c r="T723" i="4"/>
  <c r="T152" i="4"/>
  <c r="U1490" i="4"/>
  <c r="T1124" i="4"/>
  <c r="T876" i="4"/>
  <c r="G308" i="2"/>
  <c r="X24" i="1" s="1"/>
  <c r="T1943" i="4"/>
  <c r="T1701" i="4"/>
  <c r="T1785" i="4"/>
  <c r="T331" i="4"/>
  <c r="T13" i="4"/>
  <c r="J211" i="2"/>
  <c r="U1169" i="4"/>
  <c r="U427" i="4"/>
  <c r="G94" i="2"/>
  <c r="X14" i="1" s="1"/>
  <c r="U1393" i="4"/>
  <c r="G215" i="2"/>
  <c r="X82" i="1" s="1"/>
  <c r="U1274" i="4"/>
  <c r="T1663" i="4"/>
  <c r="G103" i="2"/>
  <c r="X241" i="1" s="1"/>
  <c r="T1353" i="4"/>
  <c r="J222" i="2"/>
  <c r="W157" i="1"/>
  <c r="U820" i="4"/>
  <c r="U1146" i="4"/>
  <c r="U1935" i="4"/>
  <c r="U1534" i="4"/>
  <c r="U266" i="4"/>
  <c r="T603" i="4"/>
  <c r="U1326" i="4"/>
  <c r="U1442" i="4"/>
  <c r="U1780" i="4"/>
  <c r="U412" i="4"/>
  <c r="U667" i="4"/>
  <c r="U938" i="4"/>
  <c r="G84" i="2"/>
  <c r="X212" i="1" s="1"/>
  <c r="U1341" i="4"/>
  <c r="U282" i="4"/>
  <c r="T1658" i="4"/>
  <c r="U95" i="4"/>
  <c r="U94" i="4"/>
  <c r="T661" i="4"/>
  <c r="G354" i="2"/>
  <c r="X49" i="1" s="1"/>
  <c r="U1651" i="4"/>
  <c r="U592" i="4"/>
  <c r="J83" i="2"/>
  <c r="T748" i="4"/>
  <c r="U1913" i="4"/>
  <c r="G285" i="2"/>
  <c r="X218" i="1" s="1"/>
  <c r="U914" i="4"/>
  <c r="T945" i="4"/>
  <c r="T470" i="4"/>
  <c r="T293" i="4"/>
  <c r="T1237" i="4"/>
  <c r="U1361" i="4"/>
  <c r="W102" i="1"/>
  <c r="W100" i="1"/>
  <c r="J12" i="2"/>
  <c r="T209" i="4"/>
  <c r="T483" i="4"/>
  <c r="W64" i="1"/>
  <c r="T685" i="4"/>
  <c r="U793" i="4"/>
  <c r="U58" i="4"/>
  <c r="U1125" i="4"/>
  <c r="U204" i="4"/>
  <c r="U1775" i="4"/>
  <c r="T887" i="4"/>
  <c r="T1816" i="4"/>
  <c r="T1079" i="4"/>
  <c r="T1863" i="4"/>
  <c r="T1255" i="4"/>
  <c r="U1085" i="4"/>
  <c r="U1459" i="4"/>
  <c r="U1199" i="4"/>
  <c r="U857" i="4"/>
  <c r="U1017" i="4"/>
  <c r="U494" i="4"/>
  <c r="T1537" i="4"/>
  <c r="U949" i="4"/>
  <c r="U853" i="4"/>
  <c r="U437" i="4"/>
  <c r="U854" i="4"/>
  <c r="U1192" i="4"/>
  <c r="T1289" i="4"/>
  <c r="G196" i="2"/>
  <c r="X346" i="1" s="1"/>
  <c r="W346" i="1"/>
  <c r="T245" i="4"/>
  <c r="U1441" i="4"/>
  <c r="T1100" i="4"/>
  <c r="J260" i="2"/>
  <c r="G152" i="2"/>
  <c r="X273" i="1" s="1"/>
  <c r="T891" i="4"/>
  <c r="U1303" i="4"/>
  <c r="U132" i="4"/>
  <c r="T660" i="4"/>
  <c r="U1305" i="4"/>
  <c r="J133" i="2"/>
  <c r="U1648" i="4"/>
  <c r="U639" i="4"/>
  <c r="U805" i="4"/>
  <c r="U638" i="4"/>
  <c r="U1133" i="4"/>
  <c r="U69" i="4"/>
  <c r="U70" i="4"/>
  <c r="U1134" i="4"/>
  <c r="G90" i="2"/>
  <c r="X292" i="1" s="1"/>
  <c r="U178" i="4"/>
  <c r="U899" i="4"/>
  <c r="U420" i="4"/>
  <c r="U1812" i="4"/>
  <c r="T1717" i="4"/>
  <c r="G299" i="2"/>
  <c r="X89" i="1" s="1"/>
  <c r="T227" i="4"/>
  <c r="T417" i="4"/>
  <c r="T1097" i="4"/>
  <c r="T1479" i="4"/>
  <c r="T1321" i="4"/>
  <c r="U528" i="4"/>
  <c r="T66" i="4"/>
  <c r="W302" i="1"/>
  <c r="G122" i="2"/>
  <c r="X101" i="1" s="1"/>
  <c r="J131" i="2"/>
  <c r="T386" i="4"/>
  <c r="T1766" i="4"/>
  <c r="T1250" i="4"/>
  <c r="U205" i="4"/>
  <c r="T1549" i="4"/>
  <c r="G119" i="2"/>
  <c r="X327" i="1" s="1"/>
  <c r="T1019" i="4"/>
  <c r="J150" i="2"/>
  <c r="G73" i="2"/>
  <c r="X266" i="1" s="1"/>
  <c r="G95" i="2"/>
  <c r="X307" i="1" s="1"/>
  <c r="T1034" i="4"/>
  <c r="O353" i="2"/>
  <c r="U99" i="1" s="1"/>
  <c r="T683" i="4"/>
  <c r="U115" i="4"/>
  <c r="U1803" i="4"/>
  <c r="G77" i="2"/>
  <c r="X138" i="1" s="1"/>
  <c r="T852" i="4"/>
  <c r="G228" i="2"/>
  <c r="X110" i="1" s="1"/>
  <c r="T1398" i="4"/>
  <c r="T425" i="4"/>
  <c r="U460" i="4"/>
  <c r="W27" i="1"/>
  <c r="U1542" i="4"/>
  <c r="T712" i="4"/>
  <c r="U1774" i="4"/>
  <c r="U479" i="4"/>
  <c r="T1758" i="4"/>
  <c r="U385" i="4"/>
  <c r="T527" i="4"/>
  <c r="U572" i="4"/>
  <c r="U897" i="4"/>
  <c r="W153" i="1"/>
  <c r="T746" i="4"/>
  <c r="T1904" i="4"/>
  <c r="U382" i="4"/>
  <c r="U754" i="4"/>
  <c r="T990" i="4"/>
  <c r="G129" i="2"/>
  <c r="X123" i="1" s="1"/>
  <c r="U1404" i="4"/>
  <c r="U1927" i="4"/>
  <c r="J254" i="2"/>
  <c r="T401" i="4"/>
  <c r="U193" i="4"/>
  <c r="G118" i="2"/>
  <c r="X154" i="1" s="1"/>
  <c r="U924" i="4"/>
  <c r="U1761" i="4"/>
  <c r="U374" i="4"/>
  <c r="T1291" i="4"/>
  <c r="T634" i="4"/>
  <c r="T91" i="4"/>
  <c r="J291" i="2"/>
  <c r="T564" i="4"/>
  <c r="J214" i="2"/>
  <c r="T1491" i="4"/>
  <c r="G353" i="2"/>
  <c r="X99" i="1" s="1"/>
  <c r="U1891" i="4"/>
  <c r="J206" i="2"/>
  <c r="U991" i="4"/>
  <c r="U1685" i="4"/>
  <c r="U1846" i="4"/>
  <c r="U681" i="4"/>
  <c r="T768" i="4"/>
  <c r="T60" i="4"/>
  <c r="K44" i="2" s="1"/>
  <c r="T328" i="4"/>
  <c r="W328" i="1"/>
  <c r="T1002" i="4"/>
  <c r="T888" i="4"/>
  <c r="T118" i="4"/>
  <c r="T1392" i="4"/>
  <c r="J267" i="2"/>
  <c r="U1548" i="4"/>
  <c r="T508" i="4"/>
  <c r="G56" i="2"/>
  <c r="X30" i="1" s="1"/>
  <c r="T642" i="4"/>
  <c r="W128" i="1"/>
  <c r="T647" i="4"/>
  <c r="W233" i="1"/>
  <c r="U1624" i="4"/>
  <c r="T1664" i="4"/>
  <c r="U298" i="4"/>
  <c r="U647" i="4"/>
  <c r="W62" i="1"/>
  <c r="U1394" i="4"/>
  <c r="T1806" i="4"/>
  <c r="U1102" i="4"/>
  <c r="U229" i="4"/>
  <c r="U1618" i="4"/>
  <c r="U32" i="4"/>
  <c r="K260" i="2" s="1"/>
  <c r="U1286" i="4"/>
  <c r="U1101" i="4"/>
  <c r="U1013" i="4"/>
  <c r="T1799" i="4"/>
  <c r="V23" i="1"/>
  <c r="V45" i="1"/>
  <c r="U1797" i="4"/>
  <c r="T351" i="4"/>
  <c r="K190" i="2" s="1"/>
  <c r="W192" i="1"/>
  <c r="U1432" i="4"/>
  <c r="V282" i="1"/>
  <c r="U1116" i="4"/>
  <c r="J36" i="2"/>
  <c r="U1337" i="4"/>
  <c r="J77" i="2"/>
  <c r="T867" i="4"/>
  <c r="T1430" i="4"/>
  <c r="U1739" i="4"/>
  <c r="U1870" i="4"/>
  <c r="J148" i="2"/>
  <c r="T789" i="4"/>
  <c r="G132" i="2"/>
  <c r="X198" i="1" s="1"/>
  <c r="U41" i="4"/>
  <c r="U1644" i="4"/>
  <c r="V254" i="1"/>
  <c r="U1587" i="4"/>
  <c r="V46" i="1"/>
  <c r="V103" i="1"/>
  <c r="J332" i="2"/>
  <c r="V19" i="1"/>
  <c r="G72" i="2"/>
  <c r="X72" i="1" s="1"/>
  <c r="T1278" i="4"/>
  <c r="G136" i="2"/>
  <c r="X226" i="1" s="1"/>
  <c r="G323" i="2"/>
  <c r="X60" i="1" s="1"/>
  <c r="U378" i="4"/>
  <c r="J237" i="2"/>
  <c r="J37" i="2"/>
  <c r="W266" i="1"/>
  <c r="T600" i="4"/>
  <c r="J35" i="2"/>
  <c r="G263" i="2"/>
  <c r="X56" i="1" s="1"/>
  <c r="T801" i="4"/>
  <c r="U313" i="4"/>
  <c r="T759" i="4"/>
  <c r="T1262" i="4"/>
  <c r="T1821" i="4"/>
  <c r="T184" i="4"/>
  <c r="T1778" i="4"/>
  <c r="T393" i="4"/>
  <c r="T250" i="4"/>
  <c r="G30" i="2"/>
  <c r="X144" i="1" s="1"/>
  <c r="J30" i="2"/>
  <c r="V80" i="1"/>
  <c r="J355" i="2"/>
  <c r="G197" i="2"/>
  <c r="X297" i="1" s="1"/>
  <c r="U1426" i="4"/>
  <c r="T266" i="4"/>
  <c r="J174" i="2"/>
  <c r="U615" i="4"/>
  <c r="J29" i="2"/>
  <c r="V92" i="1"/>
  <c r="U149" i="4"/>
  <c r="U1667" i="4"/>
  <c r="U761" i="4"/>
  <c r="G165" i="2"/>
  <c r="X209" i="1" s="1"/>
  <c r="W131" i="1"/>
  <c r="V78" i="1"/>
  <c r="T1610" i="4"/>
  <c r="J299" i="2"/>
  <c r="J93" i="2"/>
  <c r="U391" i="4"/>
  <c r="T1227" i="4"/>
  <c r="K169" i="2" s="1"/>
  <c r="T1652" i="4"/>
  <c r="J155" i="2"/>
  <c r="G260" i="2"/>
  <c r="X314" i="1" s="1"/>
  <c r="T186" i="4"/>
  <c r="T736" i="4"/>
  <c r="T1750" i="4"/>
  <c r="U1078" i="4"/>
  <c r="U1255" i="4"/>
  <c r="U1077" i="4"/>
  <c r="T456" i="4"/>
  <c r="U656" i="4"/>
  <c r="G312" i="2"/>
  <c r="X295" i="1" s="1"/>
  <c r="G282" i="2"/>
  <c r="X195" i="1" s="1"/>
  <c r="U1711" i="4"/>
  <c r="U1712" i="4"/>
  <c r="U1214" i="4"/>
  <c r="U1215" i="4"/>
  <c r="U1513" i="4"/>
  <c r="T1373" i="4"/>
  <c r="T82" i="4"/>
  <c r="U1944" i="4"/>
  <c r="J325" i="2"/>
  <c r="U1231" i="4"/>
  <c r="U1589" i="4"/>
  <c r="T67" i="4"/>
  <c r="U1397" i="4"/>
  <c r="U345" i="4"/>
  <c r="V69" i="1"/>
  <c r="T862" i="4"/>
  <c r="T1812" i="4"/>
  <c r="U1551" i="4"/>
  <c r="U1148" i="4"/>
  <c r="K301" i="2" s="1"/>
  <c r="J70" i="2"/>
  <c r="T1559" i="4"/>
  <c r="T1134" i="4"/>
  <c r="T413" i="4"/>
  <c r="U1520" i="4"/>
  <c r="T679" i="4"/>
  <c r="U1024" i="4"/>
  <c r="T653" i="4"/>
  <c r="T238" i="4"/>
  <c r="T377" i="4"/>
  <c r="T1553" i="4"/>
  <c r="T1072" i="4"/>
  <c r="V179" i="1"/>
  <c r="V167" i="1"/>
  <c r="T90" i="4"/>
  <c r="K79" i="2" s="1"/>
  <c r="T1476" i="4"/>
  <c r="T1545" i="4"/>
  <c r="T1710" i="4"/>
  <c r="T1432" i="4"/>
  <c r="T158" i="4"/>
  <c r="T873" i="4"/>
  <c r="T541" i="4"/>
  <c r="V111" i="1"/>
  <c r="G25" i="2"/>
  <c r="X75" i="1" s="1"/>
  <c r="G60" i="2"/>
  <c r="X70" i="1" s="1"/>
  <c r="T308" i="4"/>
  <c r="T1759" i="4"/>
  <c r="T644" i="4"/>
  <c r="T255" i="4"/>
  <c r="T720" i="4"/>
  <c r="T1307" i="4"/>
  <c r="T1152" i="4"/>
  <c r="T1216" i="4"/>
  <c r="V228" i="1"/>
  <c r="W89" i="1"/>
  <c r="W75" i="1"/>
  <c r="T950" i="4"/>
  <c r="J75" i="2"/>
  <c r="U1906" i="4"/>
  <c r="T1379" i="4"/>
  <c r="U474" i="4"/>
  <c r="T1483" i="4"/>
  <c r="K234" i="2" s="1"/>
  <c r="U14" i="4"/>
  <c r="U527" i="4"/>
  <c r="U1025" i="4"/>
  <c r="U749" i="4"/>
  <c r="U451" i="4"/>
  <c r="V175" i="1"/>
  <c r="V186" i="1"/>
  <c r="U1097" i="4"/>
  <c r="G19" i="2"/>
  <c r="X251" i="1" s="1"/>
  <c r="U226" i="4"/>
  <c r="U923" i="4"/>
  <c r="U1283" i="4"/>
  <c r="U603" i="4"/>
  <c r="U398" i="4"/>
  <c r="U1614" i="4"/>
  <c r="J317" i="2"/>
  <c r="G70" i="2"/>
  <c r="X255" i="1" s="1"/>
  <c r="U1575" i="4"/>
  <c r="J109" i="2"/>
  <c r="J163" i="2"/>
  <c r="T1089" i="4"/>
  <c r="G131" i="2"/>
  <c r="X279" i="1" s="1"/>
  <c r="T1666" i="4"/>
  <c r="W219" i="1"/>
  <c r="W166" i="1"/>
  <c r="T1846" i="4"/>
  <c r="T1014" i="4"/>
  <c r="T838" i="4"/>
  <c r="T750" i="4"/>
  <c r="T1894" i="4"/>
  <c r="T1309" i="4"/>
  <c r="T1736" i="4"/>
  <c r="U389" i="4"/>
  <c r="U1776" i="4"/>
  <c r="T547" i="4"/>
  <c r="T1112" i="4"/>
  <c r="G37" i="2"/>
  <c r="X258" i="1" s="1"/>
  <c r="U1909" i="4"/>
  <c r="G269" i="2"/>
  <c r="X338" i="1" s="1"/>
  <c r="U1769" i="4"/>
  <c r="U1265" i="4"/>
  <c r="T1132" i="4"/>
  <c r="T569" i="4"/>
  <c r="T717" i="4"/>
  <c r="T565" i="4"/>
  <c r="K134" i="2" s="1"/>
  <c r="T992" i="4"/>
  <c r="T1314" i="4"/>
  <c r="T839" i="4"/>
  <c r="T819" i="4"/>
  <c r="J301" i="2"/>
  <c r="U780" i="4"/>
  <c r="T1924" i="4"/>
  <c r="W255" i="1"/>
  <c r="T903" i="4"/>
  <c r="K231" i="2" s="1"/>
  <c r="G254" i="2"/>
  <c r="X176" i="1" s="1"/>
  <c r="T690" i="4"/>
  <c r="T1141" i="4"/>
  <c r="T1780" i="4"/>
  <c r="T28" i="4"/>
  <c r="G268" i="2"/>
  <c r="X197" i="1" s="1"/>
  <c r="T291" i="4"/>
  <c r="T1688" i="4"/>
  <c r="J180" i="2"/>
  <c r="W343" i="1"/>
  <c r="T738" i="4"/>
  <c r="G232" i="2"/>
  <c r="X223" i="1" s="1"/>
  <c r="G21" i="2"/>
  <c r="X355" i="1" s="1"/>
  <c r="T1131" i="4"/>
  <c r="G157" i="2"/>
  <c r="X118" i="1" s="1"/>
  <c r="U520" i="4"/>
  <c r="U1469" i="4"/>
  <c r="U153" i="4"/>
  <c r="U334" i="4"/>
  <c r="U497" i="4"/>
  <c r="U1585" i="4"/>
  <c r="J251" i="2"/>
  <c r="U1688" i="4"/>
  <c r="T883" i="4"/>
  <c r="T1508" i="4"/>
  <c r="U1738" i="4"/>
  <c r="U1072" i="4"/>
  <c r="U732" i="4"/>
  <c r="T1571" i="4"/>
  <c r="U350" i="4"/>
  <c r="G189" i="2"/>
  <c r="X253" i="1" s="1"/>
  <c r="U456" i="4"/>
  <c r="U575" i="4"/>
  <c r="U887" i="4"/>
  <c r="T1463" i="4"/>
  <c r="U23" i="4"/>
  <c r="U595" i="4"/>
  <c r="U1092" i="4"/>
  <c r="G14" i="2"/>
  <c r="X299" i="1" s="1"/>
  <c r="U1032" i="4"/>
  <c r="U1788" i="4"/>
  <c r="U506" i="4"/>
  <c r="U22" i="4"/>
  <c r="U767" i="4"/>
  <c r="U1609" i="4"/>
  <c r="U1278" i="4"/>
  <c r="U1608" i="4"/>
  <c r="U596" i="4"/>
  <c r="K341" i="2" s="1"/>
  <c r="U1435" i="4"/>
  <c r="U874" i="4"/>
  <c r="U1764" i="4"/>
  <c r="U764" i="4"/>
  <c r="K292" i="2" s="1"/>
  <c r="U1757" i="4"/>
  <c r="U505" i="4"/>
  <c r="T236" i="4"/>
  <c r="K29" i="2" s="1"/>
  <c r="T1218" i="4"/>
  <c r="T671" i="4"/>
  <c r="T1860" i="4"/>
  <c r="T98" i="4"/>
  <c r="T1460" i="4"/>
  <c r="U188" i="4"/>
  <c r="U1414" i="4"/>
  <c r="T1656" i="4"/>
  <c r="J118" i="2"/>
  <c r="W148" i="1"/>
  <c r="T1773" i="4"/>
  <c r="T78" i="4"/>
  <c r="T117" i="4"/>
  <c r="T1589" i="4"/>
  <c r="W161" i="1"/>
  <c r="U993" i="4"/>
  <c r="T797" i="4"/>
  <c r="U1360" i="4"/>
  <c r="T1036" i="4"/>
  <c r="U684" i="4"/>
  <c r="U1183" i="4"/>
  <c r="T1849" i="4"/>
  <c r="U117" i="4"/>
  <c r="U301" i="4"/>
  <c r="G329" i="2"/>
  <c r="X119" i="1" s="1"/>
  <c r="T1871" i="4"/>
  <c r="U521" i="4"/>
  <c r="T1530" i="4"/>
  <c r="T292" i="4"/>
  <c r="U1223" i="4"/>
  <c r="T1499" i="4"/>
  <c r="U1385" i="4"/>
  <c r="T853" i="4"/>
  <c r="U154" i="4"/>
  <c r="T1366" i="4"/>
  <c r="G158" i="2"/>
  <c r="X347" i="1" s="1"/>
  <c r="V223" i="1"/>
  <c r="G154" i="2"/>
  <c r="X13" i="1" s="1"/>
  <c r="J57" i="2"/>
  <c r="V341" i="1"/>
  <c r="G151" i="2"/>
  <c r="X32" i="1" s="1"/>
  <c r="T682" i="4"/>
  <c r="T259" i="4"/>
  <c r="U1051" i="4"/>
  <c r="T1300" i="4"/>
  <c r="U1571" i="4"/>
  <c r="U1837" i="4"/>
  <c r="U1165" i="4"/>
  <c r="U96" i="4"/>
  <c r="U835" i="4"/>
  <c r="U550" i="4"/>
  <c r="U424" i="4"/>
  <c r="G183" i="2"/>
  <c r="X311" i="1" s="1"/>
  <c r="G155" i="2"/>
  <c r="X219" i="1" s="1"/>
  <c r="T609" i="4"/>
  <c r="T1562" i="4"/>
  <c r="T79" i="4"/>
  <c r="U705" i="4"/>
  <c r="U861" i="4"/>
  <c r="U1213" i="4"/>
  <c r="U1710" i="4"/>
  <c r="W28" i="1"/>
  <c r="G112" i="2"/>
  <c r="X331" i="1" s="1"/>
  <c r="T1312" i="4"/>
  <c r="T1561" i="4"/>
  <c r="U1684" i="4"/>
  <c r="U679" i="4"/>
  <c r="U554" i="4"/>
  <c r="U110" i="4"/>
  <c r="U845" i="4"/>
  <c r="T1293" i="4"/>
  <c r="U109" i="4"/>
  <c r="W122" i="1"/>
  <c r="G114" i="2"/>
  <c r="X79" i="1" s="1"/>
  <c r="U536" i="4"/>
  <c r="V344" i="1"/>
  <c r="W17" i="1"/>
  <c r="G20" i="2"/>
  <c r="X25" i="1" s="1"/>
  <c r="T1741" i="4"/>
  <c r="U1492" i="4"/>
  <c r="T1833" i="4"/>
  <c r="T55" i="4"/>
  <c r="T571" i="4"/>
  <c r="T1106" i="4"/>
  <c r="T882" i="4"/>
  <c r="T148" i="4"/>
  <c r="T1584" i="4"/>
  <c r="T1315" i="4"/>
  <c r="T755" i="4"/>
  <c r="K277" i="2" s="1"/>
  <c r="W194" i="1"/>
  <c r="W9" i="1"/>
  <c r="J173" i="2"/>
  <c r="T809" i="4"/>
  <c r="T277" i="4"/>
  <c r="U1876" i="4"/>
  <c r="U719" i="4"/>
  <c r="U1726" i="4"/>
  <c r="U1389" i="4"/>
  <c r="U158" i="4"/>
  <c r="T1144" i="4"/>
  <c r="U1725" i="4"/>
  <c r="T64" i="4"/>
  <c r="J92" i="2"/>
  <c r="U794" i="4"/>
  <c r="U1639" i="4"/>
  <c r="U1555" i="4"/>
  <c r="U59" i="4"/>
  <c r="U1811" i="4"/>
  <c r="U1126" i="4"/>
  <c r="U1309" i="4"/>
  <c r="T1111" i="4"/>
  <c r="U1638" i="4"/>
  <c r="U543" i="4"/>
  <c r="U629" i="4"/>
  <c r="T1905" i="4"/>
  <c r="T1443" i="4"/>
  <c r="U583" i="4"/>
  <c r="T1310" i="4"/>
  <c r="U1261" i="4"/>
  <c r="U579" i="4"/>
  <c r="U1252" i="4"/>
  <c r="T1362" i="4"/>
  <c r="T711" i="4"/>
  <c r="T1866" i="4"/>
  <c r="U181" i="4"/>
  <c r="T806" i="4"/>
  <c r="T256" i="4"/>
  <c r="T1502" i="4"/>
  <c r="U1841" i="4"/>
  <c r="U426" i="4"/>
  <c r="U1938" i="4"/>
  <c r="U842" i="4"/>
  <c r="T248" i="4"/>
  <c r="U1448" i="4"/>
  <c r="U101" i="4"/>
  <c r="J171" i="2"/>
  <c r="W268" i="1"/>
  <c r="T1217" i="4"/>
  <c r="T1912" i="4"/>
  <c r="T842" i="4"/>
  <c r="T1569" i="4"/>
  <c r="T1271" i="4"/>
  <c r="T210" i="4"/>
  <c r="T481" i="4"/>
  <c r="K313" i="2" s="1"/>
  <c r="V82" i="1"/>
  <c r="U17" i="4"/>
  <c r="V241" i="1"/>
  <c r="U969" i="4"/>
  <c r="T1756" i="4"/>
  <c r="W267" i="1"/>
  <c r="U329" i="4"/>
  <c r="U1382" i="4"/>
  <c r="K210" i="2" s="1"/>
  <c r="U1000" i="4"/>
  <c r="U710" i="4"/>
  <c r="U866" i="4"/>
  <c r="T1187" i="4"/>
  <c r="U150" i="4"/>
  <c r="T1926" i="4"/>
  <c r="J84" i="2"/>
  <c r="V49" i="1"/>
  <c r="U1679" i="4"/>
  <c r="U1365" i="4"/>
  <c r="U852" i="4"/>
  <c r="G115" i="2"/>
  <c r="X71" i="1" s="1"/>
  <c r="U1191" i="4"/>
  <c r="U306" i="4"/>
  <c r="U1693" i="4"/>
  <c r="U1456" i="4"/>
  <c r="J11" i="2"/>
  <c r="U455" i="4"/>
  <c r="T659" i="4"/>
  <c r="T1938" i="4"/>
  <c r="U1737" i="4"/>
  <c r="T1110" i="4"/>
  <c r="U349" i="4"/>
  <c r="K165" i="2"/>
  <c r="T154" i="4"/>
  <c r="U1538" i="4"/>
  <c r="W317" i="1"/>
  <c r="W265" i="1"/>
  <c r="T1828" i="4"/>
  <c r="U1572" i="4"/>
  <c r="U111" i="4"/>
  <c r="U1939" i="4"/>
  <c r="T1446" i="4"/>
  <c r="T937" i="4"/>
  <c r="U680" i="4"/>
  <c r="U296" i="4"/>
  <c r="U846" i="4"/>
  <c r="U1352" i="4"/>
  <c r="G212" i="2"/>
  <c r="X153" i="1" s="1"/>
  <c r="U20" i="4"/>
  <c r="T584" i="4"/>
  <c r="T208" i="4"/>
  <c r="U1080" i="4"/>
  <c r="T500" i="4"/>
  <c r="T710" i="4"/>
  <c r="T355" i="4"/>
  <c r="G40" i="2"/>
  <c r="X149" i="1" s="1"/>
  <c r="G62" i="2"/>
  <c r="X62" i="1" s="1"/>
  <c r="T1615" i="4"/>
  <c r="J293" i="2"/>
  <c r="T1854" i="4"/>
  <c r="T222" i="4"/>
  <c r="U691" i="4"/>
  <c r="T1389" i="4"/>
  <c r="T630" i="4"/>
  <c r="G15" i="2"/>
  <c r="X305" i="1" s="1"/>
  <c r="U812" i="4"/>
  <c r="G137" i="2"/>
  <c r="X43" i="1" s="1"/>
  <c r="U928" i="4"/>
  <c r="U804" i="4"/>
  <c r="U410" i="4"/>
  <c r="U637" i="4"/>
  <c r="T1403" i="4"/>
  <c r="U486" i="4"/>
  <c r="U653" i="4"/>
  <c r="U1327" i="4"/>
  <c r="U821" i="4"/>
  <c r="T214" i="4"/>
  <c r="U1501" i="4"/>
  <c r="U1484" i="4"/>
  <c r="U1633" i="4"/>
  <c r="U1698" i="4"/>
  <c r="T925" i="4"/>
  <c r="W322" i="1"/>
  <c r="W236" i="1"/>
  <c r="T841" i="4"/>
  <c r="U1464" i="4"/>
  <c r="T815" i="4"/>
  <c r="U325" i="4"/>
  <c r="U326" i="4"/>
  <c r="T696" i="4"/>
  <c r="U1020" i="4"/>
  <c r="U1946" i="4"/>
  <c r="J54" i="2"/>
  <c r="V292" i="1"/>
  <c r="T284" i="4"/>
  <c r="K217" i="2"/>
  <c r="T968" i="4"/>
  <c r="J331" i="2"/>
  <c r="J270" i="2"/>
  <c r="U308" i="4"/>
  <c r="K259" i="2" s="1"/>
  <c r="T1028" i="4"/>
  <c r="J324" i="2"/>
  <c r="V101" i="1"/>
  <c r="T1397" i="4"/>
  <c r="W73" i="1"/>
  <c r="J238" i="2"/>
  <c r="U515" i="4"/>
  <c r="G54" i="2"/>
  <c r="X283" i="1" s="1"/>
  <c r="T1724" i="4"/>
  <c r="W155" i="1"/>
  <c r="V266" i="1"/>
  <c r="G300" i="2"/>
  <c r="X235" i="1" s="1"/>
  <c r="V307" i="1"/>
  <c r="T772" i="4"/>
  <c r="U1180" i="4"/>
  <c r="U404" i="4"/>
  <c r="U1444" i="4"/>
  <c r="G328" i="2"/>
  <c r="X275" i="1" s="1"/>
  <c r="T176" i="4"/>
  <c r="K211" i="2" s="1"/>
  <c r="T1239" i="4"/>
  <c r="T704" i="4"/>
  <c r="T1783" i="4"/>
  <c r="T596" i="4"/>
  <c r="T1918" i="4"/>
  <c r="T120" i="4"/>
  <c r="K109" i="2" s="1"/>
  <c r="U327" i="4"/>
  <c r="U1036" i="4"/>
  <c r="T1254" i="4"/>
  <c r="T1927" i="4"/>
  <c r="U202" i="4"/>
  <c r="T350" i="4"/>
  <c r="J228" i="2"/>
  <c r="U1200" i="4"/>
  <c r="K344" i="2" s="1"/>
  <c r="W193" i="1"/>
  <c r="T268" i="4"/>
  <c r="T556" i="4"/>
  <c r="U728" i="4"/>
  <c r="T156" i="4"/>
  <c r="G46" i="2"/>
  <c r="X316" i="1" s="1"/>
  <c r="U62" i="4"/>
  <c r="U544" i="4"/>
  <c r="G288" i="2"/>
  <c r="X204" i="1" s="1"/>
  <c r="T1877" i="4"/>
  <c r="T437" i="4"/>
  <c r="U891" i="4"/>
  <c r="U42" i="4"/>
  <c r="G53" i="2"/>
  <c r="X323" i="1" s="1"/>
  <c r="T702" i="4"/>
  <c r="T963" i="4"/>
  <c r="T756" i="4"/>
  <c r="K282" i="2" s="1"/>
  <c r="W238" i="1"/>
  <c r="U238" i="4"/>
  <c r="U1799" i="4"/>
  <c r="U1440" i="4"/>
  <c r="T1709" i="4"/>
  <c r="U1272" i="4"/>
  <c r="J315" i="2"/>
  <c r="T1627" i="4"/>
  <c r="T1892" i="4"/>
  <c r="T1123" i="4"/>
  <c r="U491" i="4"/>
  <c r="J339" i="2"/>
  <c r="U1046" i="4"/>
  <c r="U645" i="4"/>
  <c r="U413" i="4"/>
  <c r="U1318" i="4"/>
  <c r="U646" i="4"/>
  <c r="G221" i="2"/>
  <c r="X34" i="1" s="1"/>
  <c r="T1876" i="4"/>
  <c r="T1053" i="4"/>
  <c r="U121" i="4"/>
  <c r="U1057" i="4"/>
  <c r="U686" i="4"/>
  <c r="G170" i="2"/>
  <c r="X40" i="1" s="1"/>
  <c r="U1746" i="4"/>
  <c r="T261" i="4"/>
  <c r="T1451" i="4"/>
  <c r="U11" i="4"/>
  <c r="U1205" i="4"/>
  <c r="T645" i="4"/>
  <c r="U908" i="4"/>
  <c r="W140" i="1"/>
  <c r="U1884" i="4"/>
  <c r="U351" i="4"/>
  <c r="T625" i="4"/>
  <c r="U753" i="4"/>
  <c r="T1050" i="4"/>
  <c r="W120" i="1"/>
  <c r="U1084" i="4"/>
  <c r="U535" i="4"/>
  <c r="V30" i="1"/>
  <c r="T1268" i="4"/>
  <c r="T197" i="4"/>
  <c r="T465" i="4"/>
  <c r="U1295" i="4"/>
  <c r="U1847" i="4"/>
  <c r="U970" i="4"/>
  <c r="U931" i="4"/>
  <c r="T241" i="4"/>
  <c r="W117" i="1"/>
  <c r="J22" i="2"/>
  <c r="G71" i="2"/>
  <c r="X115" i="1" s="1"/>
  <c r="G246" i="2"/>
  <c r="X150" i="1" s="1"/>
  <c r="U1108" i="4"/>
  <c r="T68" i="4"/>
  <c r="U1413" i="4"/>
  <c r="G261" i="2"/>
  <c r="X12" i="1" s="1"/>
  <c r="G217" i="2"/>
  <c r="X286" i="1" s="1"/>
  <c r="U1632" i="4"/>
  <c r="T274" i="4"/>
  <c r="K76" i="2" s="1"/>
  <c r="T1012" i="4"/>
  <c r="J334" i="2"/>
  <c r="T314" i="4"/>
  <c r="T1872" i="4"/>
  <c r="T814" i="4"/>
  <c r="K150" i="2" l="1"/>
  <c r="K46" i="2"/>
  <c r="K307" i="2"/>
  <c r="K247" i="2"/>
  <c r="K89" i="2"/>
  <c r="K57" i="2"/>
  <c r="K291" i="2"/>
  <c r="K9" i="2"/>
  <c r="K275" i="2"/>
  <c r="A4" i="1"/>
  <c r="K174" i="2"/>
  <c r="K311" i="2"/>
  <c r="K320" i="2"/>
  <c r="K27" i="2"/>
  <c r="K272" i="2"/>
  <c r="K123" i="2"/>
  <c r="K245" i="2"/>
  <c r="K108" i="2"/>
  <c r="K110" i="2"/>
  <c r="K323" i="2"/>
  <c r="K212" i="2"/>
  <c r="K284" i="2"/>
  <c r="K267" i="2"/>
  <c r="K329" i="2"/>
  <c r="V757" i="4" s="1"/>
  <c r="K182" i="2"/>
  <c r="K35" i="2"/>
  <c r="K45" i="2"/>
  <c r="K172" i="2"/>
  <c r="K32" i="2"/>
  <c r="K199" i="2"/>
  <c r="K82" i="2"/>
  <c r="K244" i="2"/>
  <c r="W372" i="4" s="1"/>
  <c r="K145" i="2"/>
  <c r="K22" i="2"/>
  <c r="K147" i="2"/>
  <c r="K167" i="2"/>
  <c r="K238" i="2"/>
  <c r="K51" i="2"/>
  <c r="K67" i="2"/>
  <c r="K353" i="2"/>
  <c r="K11" i="2"/>
  <c r="W19" i="4" s="1"/>
  <c r="K354" i="2"/>
  <c r="V912" i="4" s="1"/>
  <c r="K201" i="2"/>
  <c r="V565" i="4" s="1"/>
  <c r="K331" i="2"/>
  <c r="V1014" i="4" s="1"/>
  <c r="K261" i="2"/>
  <c r="K23" i="2"/>
  <c r="K39" i="2"/>
  <c r="K159" i="2"/>
  <c r="V994" i="4" s="1"/>
  <c r="K218" i="2"/>
  <c r="V1708" i="4" s="1"/>
  <c r="K78" i="2"/>
  <c r="V75" i="4" s="1"/>
  <c r="K163" i="2"/>
  <c r="W156" i="4" s="1"/>
  <c r="K189" i="2"/>
  <c r="V1571" i="4" s="1"/>
  <c r="K14" i="2"/>
  <c r="K112" i="2"/>
  <c r="K195" i="2"/>
  <c r="K283" i="2"/>
  <c r="V1671" i="4" s="1"/>
  <c r="K68" i="2"/>
  <c r="V214" i="4" s="1"/>
  <c r="K228" i="2"/>
  <c r="V350" i="4" s="1"/>
  <c r="K300" i="2"/>
  <c r="V386" i="4" s="1"/>
  <c r="K186" i="2"/>
  <c r="V433" i="4" s="1"/>
  <c r="K253" i="2"/>
  <c r="K66" i="2"/>
  <c r="K61" i="2"/>
  <c r="K129" i="2"/>
  <c r="V1281" i="4" s="1"/>
  <c r="K141" i="2"/>
  <c r="W1380" i="4" s="1"/>
  <c r="K269" i="2"/>
  <c r="V180" i="4" s="1"/>
  <c r="K239" i="2"/>
  <c r="V1727" i="4" s="1"/>
  <c r="K279" i="2"/>
  <c r="V617" i="4" s="1"/>
  <c r="K298" i="2"/>
  <c r="K54" i="2"/>
  <c r="K215" i="2"/>
  <c r="K355" i="2"/>
  <c r="V909" i="4" s="1"/>
  <c r="K227" i="2"/>
  <c r="V140" i="4" s="1"/>
  <c r="K273" i="2"/>
  <c r="V1587" i="4" s="1"/>
  <c r="K171" i="2"/>
  <c r="W1393" i="4" s="1"/>
  <c r="K308" i="2"/>
  <c r="V1785" i="4" s="1"/>
  <c r="K60" i="2"/>
  <c r="K90" i="2"/>
  <c r="K142" i="2"/>
  <c r="K246" i="2"/>
  <c r="V721" i="4" s="1"/>
  <c r="K222" i="2"/>
  <c r="W1479" i="4" s="1"/>
  <c r="K306" i="2"/>
  <c r="V398" i="4" s="1"/>
  <c r="K105" i="2"/>
  <c r="W492" i="4" s="1"/>
  <c r="K194" i="2"/>
  <c r="W356" i="4" s="1"/>
  <c r="K295" i="2"/>
  <c r="K333" i="2"/>
  <c r="K132" i="2"/>
  <c r="K200" i="2"/>
  <c r="W892" i="4" s="1"/>
  <c r="K180" i="2"/>
  <c r="V1588" i="4" s="1"/>
  <c r="K125" i="2"/>
  <c r="W976" i="4" s="1"/>
  <c r="K197" i="2"/>
  <c r="W1403" i="4" s="1"/>
  <c r="K104" i="2"/>
  <c r="W1357" i="4" s="1"/>
  <c r="K118" i="2"/>
  <c r="K135" i="2"/>
  <c r="K342" i="2"/>
  <c r="K77" i="2"/>
  <c r="W1155" i="4" s="1"/>
  <c r="K206" i="2"/>
  <c r="W461" i="4" s="1"/>
  <c r="K258" i="2"/>
  <c r="V129" i="4" s="1"/>
  <c r="K233" i="2"/>
  <c r="V789" i="4" s="1"/>
  <c r="K237" i="2"/>
  <c r="V708" i="4" s="1"/>
  <c r="K37" i="2"/>
  <c r="K339" i="2"/>
  <c r="K356" i="2"/>
  <c r="K249" i="2"/>
  <c r="V160" i="4" s="1"/>
  <c r="K88" i="2"/>
  <c r="V235" i="4" s="1"/>
  <c r="K137" i="2"/>
  <c r="V407" i="4" s="1"/>
  <c r="K303" i="2"/>
  <c r="V1220" i="4" s="1"/>
  <c r="K131" i="2"/>
  <c r="W1704" i="4" s="1"/>
  <c r="K21" i="2"/>
  <c r="K326" i="2"/>
  <c r="K185" i="2"/>
  <c r="K332" i="2"/>
  <c r="V1566" i="4" s="1"/>
  <c r="K352" i="2"/>
  <c r="V1191" i="4" s="1"/>
  <c r="K274" i="2"/>
  <c r="V1195" i="4" s="1"/>
  <c r="K133" i="2"/>
  <c r="V1546" i="4" s="1"/>
  <c r="K157" i="2"/>
  <c r="V1131" i="4" s="1"/>
  <c r="K271" i="2"/>
  <c r="K181" i="2"/>
  <c r="K70" i="2"/>
  <c r="K209" i="2"/>
  <c r="V601" i="4" s="1"/>
  <c r="K321" i="2"/>
  <c r="V1074" i="4" s="1"/>
  <c r="K49" i="2"/>
  <c r="W1816" i="4" s="1"/>
  <c r="K124" i="2"/>
  <c r="V425" i="4" s="1"/>
  <c r="K205" i="2"/>
  <c r="W1406" i="4" s="1"/>
  <c r="K155" i="2"/>
  <c r="K34" i="2"/>
  <c r="K86" i="2"/>
  <c r="K187" i="2"/>
  <c r="W348" i="4" s="1"/>
  <c r="K204" i="2"/>
  <c r="W1245" i="4" s="1"/>
  <c r="K106" i="2"/>
  <c r="V1646" i="4" s="1"/>
  <c r="K38" i="2"/>
  <c r="V397" i="4" s="1"/>
  <c r="K207" i="2"/>
  <c r="V1556" i="4" s="1"/>
  <c r="K289" i="2"/>
  <c r="K221" i="2"/>
  <c r="K40" i="2"/>
  <c r="K126" i="2"/>
  <c r="W694" i="4" s="1"/>
  <c r="K117" i="2"/>
  <c r="W994" i="4" s="1"/>
  <c r="K254" i="2"/>
  <c r="V581" i="4" s="1"/>
  <c r="K262" i="2"/>
  <c r="V1795" i="4" s="1"/>
  <c r="K220" i="2"/>
  <c r="V1689" i="4" s="1"/>
  <c r="K143" i="2"/>
  <c r="K93" i="2"/>
  <c r="K83" i="2"/>
  <c r="K71" i="2"/>
  <c r="V1819" i="4" s="1"/>
  <c r="K25" i="2"/>
  <c r="W1435" i="4" s="1"/>
  <c r="K343" i="2"/>
  <c r="V971" i="4" s="1"/>
  <c r="K17" i="2"/>
  <c r="W396" i="4" s="1"/>
  <c r="K334" i="2"/>
  <c r="W762" i="4" s="1"/>
  <c r="K268" i="2"/>
  <c r="K16" i="2"/>
  <c r="K19" i="2"/>
  <c r="K116" i="2"/>
  <c r="W690" i="4" s="1"/>
  <c r="K250" i="2"/>
  <c r="W1952" i="4" s="1"/>
  <c r="K196" i="2"/>
  <c r="V1538" i="4" s="1"/>
  <c r="K103" i="2"/>
  <c r="W299" i="4" s="1"/>
  <c r="K349" i="2"/>
  <c r="W394" i="4" s="1"/>
  <c r="K198" i="2"/>
  <c r="K213" i="2"/>
  <c r="V1723" i="4" s="1"/>
  <c r="K203" i="2"/>
  <c r="K317" i="2"/>
  <c r="V460" i="4" s="1"/>
  <c r="K251" i="2"/>
  <c r="W1260" i="4" s="1"/>
  <c r="K310" i="2"/>
  <c r="V1741" i="4" s="1"/>
  <c r="K208" i="2"/>
  <c r="W1893" i="4" s="1"/>
  <c r="K286" i="2"/>
  <c r="V1950" i="4" s="1"/>
  <c r="K179" i="2"/>
  <c r="K158" i="2"/>
  <c r="K202" i="2"/>
  <c r="K12" i="2"/>
  <c r="W1091" i="4" s="1"/>
  <c r="K347" i="2"/>
  <c r="V998" i="4" s="1"/>
  <c r="K115" i="2"/>
  <c r="W435" i="4" s="1"/>
  <c r="K287" i="2"/>
  <c r="W915" i="4" s="1"/>
  <c r="K276" i="2"/>
  <c r="V746" i="4" s="1"/>
  <c r="K241" i="2"/>
  <c r="K316" i="2"/>
  <c r="V361" i="4" s="1"/>
  <c r="K296" i="2"/>
  <c r="K73" i="2"/>
  <c r="W272" i="4" s="1"/>
  <c r="K43" i="2"/>
  <c r="W249" i="4" s="1"/>
  <c r="K176" i="2"/>
  <c r="W161" i="4" s="1"/>
  <c r="K340" i="2"/>
  <c r="V1817" i="4" s="1"/>
  <c r="K324" i="2"/>
  <c r="W1525" i="4" s="1"/>
  <c r="K53" i="2"/>
  <c r="W1819" i="4" s="1"/>
  <c r="K128" i="2"/>
  <c r="K252" i="2"/>
  <c r="K294" i="2"/>
  <c r="V1736" i="4" s="1"/>
  <c r="K236" i="2"/>
  <c r="V413" i="4" s="1"/>
  <c r="W732" i="4"/>
  <c r="W812" i="4"/>
  <c r="W1141" i="4"/>
  <c r="W1823" i="4"/>
  <c r="W263" i="4"/>
  <c r="W1441" i="4"/>
  <c r="W77" i="4"/>
  <c r="W1320" i="4"/>
  <c r="W415" i="4"/>
  <c r="W930" i="4"/>
  <c r="V535" i="4"/>
  <c r="W1653" i="4"/>
  <c r="V781" i="4"/>
  <c r="V1214" i="4"/>
  <c r="V900" i="4"/>
  <c r="V1058" i="4"/>
  <c r="W1425" i="4"/>
  <c r="V318" i="4"/>
  <c r="W201" i="4"/>
  <c r="V159" i="4"/>
  <c r="W1517" i="4"/>
  <c r="V876" i="4"/>
  <c r="W988" i="4"/>
  <c r="W1140" i="4"/>
  <c r="W1932" i="4"/>
  <c r="W811" i="4"/>
  <c r="W76" i="4"/>
  <c r="W1822" i="4"/>
  <c r="W1319" i="4"/>
  <c r="V636" i="4"/>
  <c r="W262" i="4"/>
  <c r="W1440" i="4"/>
  <c r="W414" i="4"/>
  <c r="W547" i="4"/>
  <c r="W1868" i="4"/>
  <c r="W1215" i="4"/>
  <c r="W1513" i="4"/>
  <c r="W1712" i="4"/>
  <c r="V82" i="4"/>
  <c r="V995" i="4"/>
  <c r="V1373" i="4"/>
  <c r="W1214" i="4"/>
  <c r="V852" i="4"/>
  <c r="W1711" i="4"/>
  <c r="W327" i="4"/>
  <c r="W706" i="4"/>
  <c r="V18" i="4"/>
  <c r="W753" i="4"/>
  <c r="V1649" i="4"/>
  <c r="V466" i="4"/>
  <c r="V1263" i="4"/>
  <c r="W1426" i="4"/>
  <c r="V553" i="4"/>
  <c r="V375" i="4"/>
  <c r="V888" i="4"/>
  <c r="V118" i="4"/>
  <c r="W1910" i="4"/>
  <c r="V1709" i="4"/>
  <c r="W1609" i="4"/>
  <c r="W506" i="4"/>
  <c r="W220" i="4"/>
  <c r="W767" i="4"/>
  <c r="W595" i="4"/>
  <c r="W1092" i="4"/>
  <c r="W22" i="4"/>
  <c r="W23" i="4"/>
  <c r="W1608" i="4"/>
  <c r="W1278" i="4"/>
  <c r="W596" i="4"/>
  <c r="W1032" i="4"/>
  <c r="W1788" i="4"/>
  <c r="W818" i="4"/>
  <c r="W1658" i="4"/>
  <c r="W1827" i="4"/>
  <c r="W652" i="4"/>
  <c r="W1324" i="4"/>
  <c r="V1113" i="4"/>
  <c r="W1934" i="4"/>
  <c r="W819" i="4"/>
  <c r="W1325" i="4"/>
  <c r="W1010" i="4"/>
  <c r="V1514" i="4"/>
  <c r="V1132" i="4"/>
  <c r="V569" i="4"/>
  <c r="W577" i="4"/>
  <c r="W1476" i="4"/>
  <c r="W524" i="4"/>
  <c r="V49" i="4"/>
  <c r="V294" i="4"/>
  <c r="W1896" i="4"/>
  <c r="W1251" i="4"/>
  <c r="W1749" i="4"/>
  <c r="W1408" i="4"/>
  <c r="V463" i="4"/>
  <c r="V238" i="4"/>
  <c r="V821" i="4"/>
  <c r="V653" i="4"/>
  <c r="V1210" i="4"/>
  <c r="V1525" i="4"/>
  <c r="V195" i="4"/>
  <c r="V1553" i="4"/>
  <c r="V377" i="4"/>
  <c r="V1919" i="4"/>
  <c r="V1072" i="4"/>
  <c r="V253" i="4"/>
  <c r="V1710" i="4"/>
  <c r="V1545" i="4"/>
  <c r="V1267" i="4"/>
  <c r="V1432" i="4"/>
  <c r="V738" i="4"/>
  <c r="V1476" i="4"/>
  <c r="V90" i="4"/>
  <c r="V541" i="4"/>
  <c r="V873" i="4"/>
  <c r="V158" i="4"/>
  <c r="V1868" i="4"/>
  <c r="W1081" i="4"/>
  <c r="V1659" i="4"/>
  <c r="V17" i="4"/>
  <c r="V935" i="4"/>
  <c r="V472" i="4"/>
  <c r="V1769" i="4"/>
  <c r="W1703" i="4"/>
  <c r="W1373" i="4"/>
  <c r="W30" i="4"/>
  <c r="W31" i="4"/>
  <c r="W1617" i="4"/>
  <c r="W1100" i="4"/>
  <c r="W228" i="4"/>
  <c r="W1099" i="4"/>
  <c r="W1285" i="4"/>
  <c r="W1616" i="4"/>
  <c r="W1793" i="4"/>
  <c r="V765" i="4"/>
  <c r="V760" i="4"/>
  <c r="V1155" i="4"/>
  <c r="V1603" i="4"/>
  <c r="V1498" i="4"/>
  <c r="V1209" i="4"/>
  <c r="W1919" i="4"/>
  <c r="V209" i="4"/>
  <c r="V1415" i="4"/>
  <c r="V367" i="4"/>
  <c r="V584" i="4"/>
  <c r="V208" i="4"/>
  <c r="V106" i="4"/>
  <c r="W1005" i="4"/>
  <c r="W1518" i="4"/>
  <c r="W1234" i="4"/>
  <c r="W1885" i="4"/>
  <c r="V220" i="4"/>
  <c r="V491" i="4"/>
  <c r="V30" i="4"/>
  <c r="W1886" i="4"/>
  <c r="V1070" i="4"/>
  <c r="W1399" i="4"/>
  <c r="V1270" i="4"/>
  <c r="V777" i="4"/>
  <c r="V1668" i="4"/>
  <c r="V196" i="4"/>
  <c r="V1375" i="4"/>
  <c r="V779" i="4"/>
  <c r="W860" i="4"/>
  <c r="W1376" i="4"/>
  <c r="V137" i="4"/>
  <c r="W1722" i="4"/>
  <c r="W885" i="4"/>
  <c r="V894" i="4"/>
  <c r="V175" i="4"/>
  <c r="V1378" i="4"/>
  <c r="V1555" i="4"/>
  <c r="V1180" i="4"/>
  <c r="V1948" i="4"/>
  <c r="V549" i="4"/>
  <c r="V673" i="4"/>
  <c r="V1487" i="4"/>
  <c r="V480" i="4"/>
  <c r="V956" i="4"/>
  <c r="V385" i="4"/>
  <c r="V1025" i="4"/>
  <c r="V11" i="4"/>
  <c r="W1489" i="4"/>
  <c r="V15" i="4"/>
  <c r="V528" i="4"/>
  <c r="V455" i="4"/>
  <c r="W642" i="4"/>
  <c r="W1561" i="4"/>
  <c r="V922" i="4"/>
  <c r="V68" i="4"/>
  <c r="W987" i="4"/>
  <c r="W1651" i="4"/>
  <c r="W1930" i="4"/>
  <c r="W412" i="4"/>
  <c r="W1138" i="4"/>
  <c r="W808" i="4"/>
  <c r="W1439" i="4"/>
  <c r="V247" i="4"/>
  <c r="W1432" i="4"/>
  <c r="V1517" i="4"/>
  <c r="W365" i="4"/>
  <c r="W1250" i="4"/>
  <c r="W898" i="4"/>
  <c r="V929" i="4"/>
  <c r="V243" i="4"/>
  <c r="V1231" i="4"/>
  <c r="V511" i="4"/>
  <c r="V1341" i="4"/>
  <c r="V46" i="4"/>
  <c r="V1944" i="4"/>
  <c r="V557" i="4"/>
  <c r="V91" i="4"/>
  <c r="V1316" i="4"/>
  <c r="W1011" i="4"/>
  <c r="V1892" i="4"/>
  <c r="W388" i="4"/>
  <c r="V477" i="4"/>
  <c r="V1265" i="4"/>
  <c r="V1640" i="4"/>
  <c r="V591" i="4"/>
  <c r="V1600" i="4"/>
  <c r="V558" i="4"/>
  <c r="V1589" i="4"/>
  <c r="V1069" i="4"/>
  <c r="W893" i="4"/>
  <c r="V1688" i="4"/>
  <c r="V539" i="4"/>
  <c r="W1244" i="4"/>
  <c r="W1890" i="4"/>
  <c r="V693" i="4"/>
  <c r="W175" i="4"/>
  <c r="W360" i="4"/>
  <c r="V1275" i="4"/>
  <c r="V681" i="4"/>
  <c r="V533" i="4"/>
  <c r="V1334" i="4"/>
  <c r="W146" i="4"/>
  <c r="W147" i="4"/>
  <c r="W1869" i="4"/>
  <c r="V1642" i="4"/>
  <c r="V322" i="4"/>
  <c r="W1713" i="4"/>
  <c r="W707" i="4"/>
  <c r="V782" i="4"/>
  <c r="W1216" i="4"/>
  <c r="V1121" i="4"/>
  <c r="V1445" i="4"/>
  <c r="V1789" i="4"/>
  <c r="W1171" i="4"/>
  <c r="W674" i="4"/>
  <c r="V1610" i="4"/>
  <c r="V289" i="4"/>
  <c r="W1348" i="4"/>
  <c r="W105" i="4"/>
  <c r="V551" i="4"/>
  <c r="W104" i="4"/>
  <c r="W1678" i="4"/>
  <c r="W1162" i="4"/>
  <c r="W1673" i="4"/>
  <c r="W1674" i="4"/>
  <c r="W93" i="4"/>
  <c r="W1340" i="4"/>
  <c r="W1050" i="4"/>
  <c r="W281" i="4"/>
  <c r="W833" i="4"/>
  <c r="W666" i="4"/>
  <c r="W937" i="4"/>
  <c r="W1504" i="4"/>
  <c r="V1792" i="4"/>
  <c r="V749" i="4"/>
  <c r="W969" i="4"/>
  <c r="V1284" i="4"/>
  <c r="W1905" i="4"/>
  <c r="V40" i="4"/>
  <c r="V296" i="4"/>
  <c r="V374" i="4"/>
  <c r="W1492" i="4"/>
  <c r="V1106" i="4"/>
  <c r="V1833" i="4"/>
  <c r="W36" i="4"/>
  <c r="W981" i="4"/>
  <c r="V217" i="4"/>
  <c r="W1795" i="4"/>
  <c r="W35" i="4"/>
  <c r="W536" i="4"/>
  <c r="W1549" i="4"/>
  <c r="W337" i="4"/>
  <c r="V1575" i="4"/>
  <c r="V1384" i="4"/>
  <c r="V237" i="4"/>
  <c r="V1747" i="4"/>
  <c r="W195" i="4"/>
  <c r="W748" i="4"/>
  <c r="V849" i="4"/>
  <c r="W473" i="4"/>
  <c r="V1328" i="4"/>
  <c r="V1813" i="4"/>
  <c r="W970" i="4"/>
  <c r="V1174" i="4"/>
  <c r="W1485" i="4"/>
  <c r="W1600" i="4"/>
  <c r="V486" i="4"/>
  <c r="W1023" i="4"/>
  <c r="V1365" i="4"/>
  <c r="W1482" i="4"/>
  <c r="W965" i="4"/>
  <c r="V1205" i="4"/>
  <c r="V804" i="4"/>
  <c r="W1178" i="4"/>
  <c r="V874" i="4"/>
  <c r="V411" i="4"/>
  <c r="W359" i="4"/>
  <c r="W1243" i="4"/>
  <c r="V1041" i="4"/>
  <c r="V718" i="4"/>
  <c r="W1744" i="4"/>
  <c r="V1711" i="4"/>
  <c r="V1197" i="4"/>
  <c r="V96" i="4"/>
  <c r="W1889" i="4"/>
  <c r="W20" i="4"/>
  <c r="W217" i="4"/>
  <c r="W766" i="4"/>
  <c r="W948" i="4"/>
  <c r="W852" i="4"/>
  <c r="W123" i="4"/>
  <c r="V1635" i="4"/>
  <c r="V508" i="4"/>
  <c r="V490" i="4"/>
  <c r="V1226" i="4"/>
  <c r="V266" i="4"/>
  <c r="W1730" i="4"/>
  <c r="W1471" i="4"/>
  <c r="V29" i="4"/>
  <c r="W1881" i="4"/>
  <c r="V1707" i="4"/>
  <c r="V770" i="4"/>
  <c r="V642" i="4"/>
  <c r="V1331" i="4"/>
  <c r="V1936" i="4"/>
  <c r="V1399" i="4"/>
  <c r="V1847" i="4"/>
  <c r="V198" i="4"/>
  <c r="V1233" i="4"/>
  <c r="W1663" i="4"/>
  <c r="W1554" i="4"/>
  <c r="W1927" i="4"/>
  <c r="W1040" i="4"/>
  <c r="V1615" i="4"/>
  <c r="V918" i="4"/>
  <c r="V919" i="4"/>
  <c r="V697" i="4"/>
  <c r="V51" i="4"/>
  <c r="W1132" i="4"/>
  <c r="W1316" i="4"/>
  <c r="W1131" i="4"/>
  <c r="W928" i="4"/>
  <c r="W1559" i="4"/>
  <c r="V225" i="4"/>
  <c r="W804" i="4"/>
  <c r="V1894" i="4"/>
  <c r="V1411" i="4"/>
  <c r="W1520" i="4"/>
  <c r="W1024" i="4"/>
  <c r="V1134" i="4"/>
  <c r="V903" i="4"/>
  <c r="V226" i="4"/>
  <c r="V1153" i="4"/>
  <c r="W913" i="4"/>
  <c r="V1826" i="4"/>
  <c r="V1481" i="4"/>
  <c r="V1186" i="4"/>
  <c r="W1022" i="4"/>
  <c r="V1851" i="4"/>
  <c r="W572" i="4"/>
  <c r="V796" i="4"/>
  <c r="W345" i="4"/>
  <c r="W1589" i="4"/>
  <c r="V1163" i="4"/>
  <c r="W1231" i="4"/>
  <c r="W728" i="4"/>
  <c r="V67" i="4"/>
  <c r="W1733" i="4"/>
  <c r="W1397" i="4"/>
  <c r="V1339" i="4"/>
  <c r="W1851" i="4"/>
  <c r="V835" i="4"/>
  <c r="W1574" i="4"/>
  <c r="W302" i="4"/>
  <c r="W1688" i="4"/>
  <c r="W118" i="4"/>
  <c r="W1184" i="4"/>
  <c r="W432" i="4"/>
  <c r="W1055" i="4"/>
  <c r="W685" i="4"/>
  <c r="V543" i="4"/>
  <c r="V1846" i="4"/>
  <c r="V32" i="4"/>
  <c r="V1100" i="4"/>
  <c r="V548" i="4"/>
  <c r="V1403" i="4"/>
  <c r="V715" i="4"/>
  <c r="W378" i="4"/>
  <c r="W379" i="4"/>
  <c r="V1622" i="4"/>
  <c r="W1765" i="4"/>
  <c r="V856" i="4"/>
  <c r="V1136" i="4"/>
  <c r="V58" i="4"/>
  <c r="W1362" i="4"/>
  <c r="W1186" i="4"/>
  <c r="W945" i="4"/>
  <c r="W849" i="4"/>
  <c r="W1057" i="4"/>
  <c r="W686" i="4"/>
  <c r="W1941" i="4"/>
  <c r="W1852" i="4"/>
  <c r="W121" i="4"/>
  <c r="V230" i="4"/>
  <c r="V1893" i="4"/>
  <c r="W1273" i="4"/>
  <c r="W761" i="4"/>
  <c r="V1544" i="4"/>
  <c r="V465" i="4"/>
  <c r="V867" i="4"/>
  <c r="W208" i="4"/>
  <c r="V1490" i="4"/>
  <c r="V1665" i="4"/>
  <c r="V965" i="4"/>
  <c r="W393" i="4"/>
  <c r="W602" i="4"/>
  <c r="W980" i="4"/>
  <c r="W1434" i="4"/>
  <c r="W770" i="4"/>
  <c r="W1613" i="4"/>
  <c r="W1612" i="4"/>
  <c r="W922" i="4"/>
  <c r="W1282" i="4"/>
  <c r="W27" i="4"/>
  <c r="W1096" i="4"/>
  <c r="W397" i="4"/>
  <c r="W225" i="4"/>
  <c r="W1792" i="4"/>
  <c r="W1495" i="4"/>
  <c r="W1467" i="4"/>
  <c r="V689" i="4"/>
  <c r="W954" i="4"/>
  <c r="W330" i="4"/>
  <c r="W1220" i="4"/>
  <c r="W568" i="4"/>
  <c r="V1303" i="4"/>
  <c r="W448" i="4"/>
  <c r="V1565" i="4"/>
  <c r="W151" i="4"/>
  <c r="V1829" i="4"/>
  <c r="V1518" i="4"/>
  <c r="V1798" i="4"/>
  <c r="V846" i="4"/>
  <c r="V1154" i="4"/>
  <c r="V305" i="4"/>
  <c r="V666" i="4"/>
  <c r="V1648" i="4"/>
  <c r="V1208" i="4"/>
  <c r="V744" i="4"/>
  <c r="V422" i="4"/>
  <c r="V999" i="4"/>
  <c r="V1743" i="4"/>
  <c r="V239" i="4"/>
  <c r="W1415" i="4"/>
  <c r="V933" i="4"/>
  <c r="V1027" i="4"/>
  <c r="V683" i="4"/>
  <c r="V454" i="4"/>
  <c r="V1902" i="4"/>
  <c r="V384" i="4"/>
  <c r="W917" i="4"/>
  <c r="V1777" i="4"/>
  <c r="W1430" i="4"/>
  <c r="V192" i="4"/>
  <c r="V1845" i="4"/>
  <c r="V1592" i="4"/>
  <c r="W194" i="4"/>
  <c r="V1051" i="4"/>
  <c r="V1114" i="4"/>
  <c r="V732" i="4"/>
  <c r="V1419" i="4"/>
  <c r="V905" i="4"/>
  <c r="V406" i="4"/>
  <c r="V1501" i="4"/>
  <c r="W582" i="4"/>
  <c r="W375" i="4"/>
  <c r="W724" i="4"/>
  <c r="W1394" i="4"/>
  <c r="V924" i="4"/>
  <c r="W878" i="4"/>
  <c r="V1643" i="4"/>
  <c r="V1840" i="4"/>
  <c r="W341" i="4"/>
  <c r="V1806" i="4"/>
  <c r="W1229" i="4"/>
  <c r="V1181" i="4"/>
  <c r="V241" i="4"/>
  <c r="V47" i="4"/>
  <c r="W1923" i="4"/>
  <c r="W783" i="4"/>
  <c r="W618" i="4"/>
  <c r="W45" i="4"/>
  <c r="W1627" i="4"/>
  <c r="W1299" i="4"/>
  <c r="W1113" i="4"/>
  <c r="W782" i="4"/>
  <c r="W1038" i="4"/>
  <c r="W1801" i="4"/>
  <c r="W240" i="4"/>
  <c r="W46" i="4"/>
  <c r="V93" i="4"/>
  <c r="V324" i="4"/>
  <c r="V1150" i="4"/>
  <c r="V1753" i="4"/>
  <c r="W1084" i="4"/>
  <c r="W1908" i="4"/>
  <c r="W476" i="4"/>
  <c r="V1392" i="4"/>
  <c r="V872" i="4"/>
  <c r="W585" i="4"/>
  <c r="V399" i="4"/>
  <c r="V1160" i="4"/>
  <c r="V278" i="4"/>
  <c r="V1349" i="4"/>
  <c r="W1188" i="4"/>
  <c r="V1170" i="4"/>
  <c r="W850" i="4"/>
  <c r="W517" i="4"/>
  <c r="W1854" i="4"/>
  <c r="W1691" i="4"/>
  <c r="V941" i="4"/>
  <c r="W305" i="4"/>
  <c r="V44" i="4"/>
  <c r="W326" i="4"/>
  <c r="W1465" i="4"/>
  <c r="V696" i="4"/>
  <c r="W325" i="4"/>
  <c r="W1484" i="4"/>
  <c r="W1698" i="4"/>
  <c r="W1061" i="4"/>
  <c r="V1918" i="4"/>
  <c r="V704" i="4"/>
  <c r="V371" i="4"/>
  <c r="V1176" i="4"/>
  <c r="V1388" i="4"/>
  <c r="V848" i="4"/>
  <c r="V596" i="4"/>
  <c r="V120" i="4"/>
  <c r="V176" i="4"/>
  <c r="V1617" i="4"/>
  <c r="V1239" i="4"/>
  <c r="V1783" i="4"/>
  <c r="V603" i="4"/>
  <c r="W417" i="4"/>
  <c r="W1442" i="4"/>
  <c r="W1146" i="4"/>
  <c r="W932" i="4"/>
  <c r="W820" i="4"/>
  <c r="W1659" i="4"/>
  <c r="W1935" i="4"/>
  <c r="W1534" i="4"/>
  <c r="W1326" i="4"/>
  <c r="W81" i="4"/>
  <c r="W266" i="4"/>
  <c r="W1309" i="4"/>
  <c r="W794" i="4"/>
  <c r="W1555" i="4"/>
  <c r="W60" i="4"/>
  <c r="W543" i="4"/>
  <c r="W59" i="4"/>
  <c r="W1126" i="4"/>
  <c r="W629" i="4"/>
  <c r="W1811" i="4"/>
  <c r="W250" i="4"/>
  <c r="W1638" i="4"/>
  <c r="V1111" i="4"/>
  <c r="W1639" i="4"/>
  <c r="V1338" i="4"/>
  <c r="W897" i="4"/>
  <c r="V1937" i="4"/>
  <c r="V1672" i="4"/>
  <c r="W464" i="4"/>
  <c r="V992" i="4"/>
  <c r="V1247" i="4"/>
  <c r="V1440" i="4"/>
  <c r="V39" i="4"/>
  <c r="W515" i="4"/>
  <c r="V114" i="4"/>
  <c r="V1345" i="4"/>
  <c r="V948" i="4"/>
  <c r="V706" i="4"/>
  <c r="W1714" i="4"/>
  <c r="V218" i="4"/>
  <c r="W999" i="4"/>
  <c r="V36" i="4"/>
  <c r="V1105" i="4"/>
  <c r="W1581" i="4"/>
  <c r="V1192" i="4"/>
  <c r="V285" i="4"/>
  <c r="W495" i="4"/>
  <c r="W1794" i="4"/>
  <c r="W229" i="4"/>
  <c r="W483" i="4"/>
  <c r="W1618" i="4"/>
  <c r="W1101" i="4"/>
  <c r="W1013" i="4"/>
  <c r="W399" i="4"/>
  <c r="W507" i="4"/>
  <c r="W1286" i="4"/>
  <c r="W32" i="4"/>
  <c r="W1102" i="4"/>
  <c r="W1460" i="4"/>
  <c r="V801" i="4"/>
  <c r="V1430" i="4"/>
  <c r="V83" i="4"/>
  <c r="V327" i="4"/>
  <c r="V1737" i="4"/>
  <c r="V1841" i="4"/>
  <c r="V517" i="4"/>
  <c r="V1189" i="4"/>
  <c r="V1820" i="4"/>
  <c r="W1241" i="4"/>
  <c r="V283" i="4"/>
  <c r="V1625" i="4"/>
  <c r="W1405" i="4"/>
  <c r="W1006" i="4"/>
  <c r="W501" i="4"/>
  <c r="W1743" i="4"/>
  <c r="W174" i="4"/>
  <c r="V1213" i="4"/>
  <c r="V155" i="4"/>
  <c r="W1739" i="4"/>
  <c r="V1145" i="4"/>
  <c r="V245" i="4"/>
  <c r="V1389" i="4"/>
  <c r="V1869" i="4"/>
  <c r="W171" i="4"/>
  <c r="V301" i="4"/>
  <c r="V1920" i="4"/>
  <c r="W1701" i="4"/>
  <c r="W638" i="4"/>
  <c r="V1308" i="4"/>
  <c r="W639" i="4"/>
  <c r="W1133" i="4"/>
  <c r="W258" i="4"/>
  <c r="W1820" i="4"/>
  <c r="V1624" i="4"/>
  <c r="W69" i="4"/>
  <c r="W70" i="4"/>
  <c r="W1134" i="4"/>
  <c r="W805" i="4"/>
  <c r="W1648" i="4"/>
  <c r="W187" i="4"/>
  <c r="V1223" i="4"/>
  <c r="W1478" i="4"/>
  <c r="W1949" i="4"/>
  <c r="V1098" i="4"/>
  <c r="W1596" i="4"/>
  <c r="W964" i="4"/>
  <c r="V500" i="4"/>
  <c r="W183" i="4"/>
  <c r="V710" i="4"/>
  <c r="W366" i="4"/>
  <c r="W1409" i="4"/>
  <c r="V494" i="4"/>
  <c r="V1318" i="4"/>
  <c r="V726" i="4"/>
  <c r="V429" i="4"/>
  <c r="V532" i="4"/>
  <c r="W1248" i="4"/>
  <c r="V983" i="4"/>
  <c r="V1455" i="4"/>
  <c r="V113" i="4"/>
  <c r="V1702" i="4"/>
  <c r="V1382" i="4"/>
  <c r="V1550" i="4"/>
  <c r="V224" i="4"/>
  <c r="V702" i="4"/>
  <c r="W1227" i="4"/>
  <c r="V1093" i="4"/>
  <c r="V250" i="4"/>
  <c r="W877" i="4"/>
  <c r="V156" i="4"/>
  <c r="V670" i="4"/>
  <c r="W1879" i="4"/>
  <c r="W160" i="4"/>
  <c r="W1391" i="4"/>
  <c r="W1728" i="4"/>
  <c r="W139" i="4"/>
  <c r="W1377" i="4"/>
  <c r="W1707" i="4"/>
  <c r="V1050" i="4"/>
  <c r="V1940" i="4"/>
  <c r="W1206" i="4"/>
  <c r="W321" i="4"/>
  <c r="V1832" i="4"/>
  <c r="W565" i="4"/>
  <c r="V814" i="4"/>
  <c r="W367" i="4"/>
  <c r="V1283" i="4"/>
  <c r="V544" i="4"/>
  <c r="V728" i="4"/>
  <c r="W1611" i="4"/>
  <c r="W26" i="4"/>
  <c r="W769" i="4"/>
  <c r="W1030" i="4"/>
  <c r="W216" i="4"/>
  <c r="W1526" i="4"/>
  <c r="W530" i="4"/>
  <c r="W765" i="4"/>
  <c r="V858" i="4"/>
  <c r="W1068" i="4"/>
  <c r="V1371" i="4"/>
  <c r="W1732" i="4"/>
  <c r="V1580" i="4"/>
  <c r="W1883" i="4"/>
  <c r="W727" i="4"/>
  <c r="V567" i="4"/>
  <c r="W453" i="4"/>
  <c r="W1230" i="4"/>
  <c r="V128" i="4"/>
  <c r="W344" i="4"/>
  <c r="V1421" i="4"/>
  <c r="V378" i="4"/>
  <c r="V229" i="4"/>
  <c r="V775" i="4"/>
  <c r="V1704" i="4"/>
  <c r="W207" i="4"/>
  <c r="V973" i="4"/>
  <c r="W1538" i="4"/>
  <c r="W516" i="4"/>
  <c r="W1056" i="4"/>
  <c r="W1575" i="4"/>
  <c r="W1361" i="4"/>
  <c r="W1185" i="4"/>
  <c r="W1689" i="4"/>
  <c r="W119" i="4"/>
  <c r="W303" i="4"/>
  <c r="W120" i="4"/>
  <c r="V897" i="4"/>
  <c r="W1270" i="4"/>
  <c r="V1831" i="4"/>
  <c r="V1731" i="4"/>
  <c r="V1063" i="4"/>
  <c r="V365" i="4"/>
  <c r="W1271" i="4"/>
  <c r="V50" i="4"/>
  <c r="V505" i="4"/>
  <c r="V240" i="4"/>
  <c r="V630" i="4"/>
  <c r="V1666" i="4"/>
  <c r="W333" i="4"/>
  <c r="V1116" i="4"/>
  <c r="W1065" i="4"/>
  <c r="W1584" i="4"/>
  <c r="V431" i="4"/>
  <c r="V134" i="4"/>
  <c r="W570" i="4"/>
  <c r="V1278" i="4"/>
  <c r="V875" i="4"/>
  <c r="V1092" i="4"/>
  <c r="V366" i="4"/>
  <c r="V1865" i="4"/>
  <c r="W199" i="4"/>
  <c r="V1539" i="4"/>
  <c r="W380" i="4"/>
  <c r="V1732" i="4"/>
  <c r="V1761" i="4"/>
  <c r="V1117" i="4"/>
  <c r="V1065" i="4"/>
  <c r="W752" i="4"/>
  <c r="V488" i="4"/>
  <c r="V372" i="4"/>
  <c r="V475" i="4"/>
  <c r="V1900" i="4"/>
  <c r="V1779" i="4"/>
  <c r="V1034" i="4"/>
  <c r="V185" i="4"/>
  <c r="V1204" i="4"/>
  <c r="V745" i="4"/>
  <c r="V1519" i="4"/>
  <c r="V772" i="4"/>
  <c r="V930" i="4"/>
  <c r="V1717" i="4"/>
  <c r="W1025" i="4"/>
  <c r="W474" i="4"/>
  <c r="W527" i="4"/>
  <c r="V1483" i="4"/>
  <c r="V1379" i="4"/>
  <c r="W1906" i="4"/>
  <c r="V1598" i="4"/>
  <c r="W14" i="4"/>
  <c r="V264" i="4"/>
  <c r="W749" i="4"/>
  <c r="W859" i="4"/>
  <c r="W138" i="4"/>
  <c r="V940" i="4"/>
  <c r="W318" i="4"/>
  <c r="V1645" i="4"/>
  <c r="W137" i="4"/>
  <c r="V645" i="4"/>
  <c r="W1205" i="4"/>
  <c r="W1375" i="4"/>
  <c r="V1609" i="4"/>
  <c r="V1842" i="4"/>
  <c r="V1456" i="4"/>
  <c r="V834" i="4"/>
  <c r="V1149" i="4"/>
  <c r="V980" i="4"/>
  <c r="V1932" i="4"/>
  <c r="W668" i="4"/>
  <c r="W284" i="4"/>
  <c r="W1342" i="4"/>
  <c r="W283" i="4"/>
  <c r="W97" i="4"/>
  <c r="V1822" i="4"/>
  <c r="V662" i="4"/>
  <c r="W487" i="4"/>
  <c r="V1350" i="4"/>
  <c r="W1727" i="4"/>
  <c r="W339" i="4"/>
  <c r="W875" i="4"/>
  <c r="V104" i="4"/>
  <c r="V1120" i="4"/>
  <c r="W1002" i="4"/>
  <c r="W722" i="4"/>
  <c r="V1825" i="4"/>
  <c r="W721" i="4"/>
  <c r="W1877" i="4"/>
  <c r="V102" i="4"/>
  <c r="V1510" i="4"/>
  <c r="V1738" i="4"/>
  <c r="V1244" i="4"/>
  <c r="W186" i="4"/>
  <c r="V321" i="4"/>
  <c r="V1451" i="4"/>
  <c r="V1178" i="4"/>
  <c r="V139" i="4"/>
  <c r="V1357" i="4"/>
  <c r="V1823" i="4"/>
  <c r="V1619" i="4"/>
  <c r="W713" i="4"/>
  <c r="W870" i="4"/>
  <c r="W957" i="4"/>
  <c r="V1906" i="4"/>
  <c r="V1491" i="4"/>
  <c r="V1705" i="4"/>
  <c r="W172" i="4"/>
  <c r="V516" i="4"/>
  <c r="V222" i="4"/>
  <c r="V880" i="4"/>
  <c r="W1240" i="4"/>
  <c r="V1928" i="4"/>
  <c r="V473" i="4"/>
  <c r="W377" i="4"/>
  <c r="W502" i="4"/>
  <c r="W1895" i="4"/>
  <c r="W1894" i="4"/>
  <c r="V1067" i="4"/>
  <c r="W364" i="4"/>
  <c r="V727" i="4"/>
  <c r="V865" i="4"/>
  <c r="V1361" i="4"/>
  <c r="W1249" i="4"/>
  <c r="V1735" i="4"/>
  <c r="V695" i="4"/>
  <c r="V1515" i="4"/>
  <c r="W176" i="4"/>
  <c r="V997" i="4"/>
  <c r="V303" i="4"/>
  <c r="W503" i="4"/>
  <c r="V364" i="4"/>
  <c r="V1673" i="4"/>
  <c r="W903" i="4"/>
  <c r="W371" i="4"/>
  <c r="V1612" i="4"/>
  <c r="V988" i="4"/>
  <c r="W1411" i="4"/>
  <c r="V554" i="4"/>
  <c r="V731" i="4"/>
  <c r="V1133" i="4"/>
  <c r="W1899" i="4"/>
  <c r="V1122" i="4"/>
  <c r="V119" i="4"/>
  <c r="W635" i="4"/>
  <c r="W1315" i="4"/>
  <c r="V1290" i="4"/>
  <c r="W1130" i="4"/>
  <c r="W1645" i="4"/>
  <c r="V1788" i="4"/>
  <c r="W802" i="4"/>
  <c r="W409" i="4"/>
  <c r="W256" i="4"/>
  <c r="W801" i="4"/>
  <c r="W1644" i="4"/>
  <c r="W511" i="4"/>
  <c r="W67" i="4"/>
  <c r="V1714" i="4"/>
  <c r="W1007" i="4"/>
  <c r="V1376" i="4"/>
  <c r="V1931" i="4"/>
  <c r="V682" i="4"/>
  <c r="W168" i="4"/>
  <c r="V326" i="4"/>
  <c r="W882" i="4"/>
  <c r="V450" i="4"/>
  <c r="W1398" i="4"/>
  <c r="W1069" i="4"/>
  <c r="V1647" i="4"/>
  <c r="W573" i="4"/>
  <c r="V1682" i="4"/>
  <c r="V660" i="4"/>
  <c r="V1939" i="4"/>
  <c r="V1282" i="4"/>
  <c r="W555" i="4"/>
  <c r="W116" i="4"/>
  <c r="W430" i="4"/>
  <c r="W1359" i="4"/>
  <c r="W1850" i="4"/>
  <c r="W1687" i="4"/>
  <c r="W1097" i="4"/>
  <c r="W1547" i="4"/>
  <c r="W1283" i="4"/>
  <c r="W923" i="4"/>
  <c r="W771" i="4"/>
  <c r="W28" i="4"/>
  <c r="W398" i="4"/>
  <c r="W1614" i="4"/>
  <c r="W226" i="4"/>
  <c r="W603" i="4"/>
  <c r="V1652" i="4"/>
  <c r="W131" i="4"/>
  <c r="W518" i="4"/>
  <c r="W1922" i="4"/>
  <c r="V769" i="4"/>
  <c r="W1103" i="4"/>
  <c r="W1287" i="4"/>
  <c r="W1288" i="4"/>
  <c r="W400" i="4"/>
  <c r="W33" i="4"/>
  <c r="W607" i="4"/>
  <c r="V1618" i="4"/>
  <c r="W608" i="4"/>
  <c r="W230" i="4"/>
  <c r="V730" i="4"/>
  <c r="V1099" i="4"/>
  <c r="W357" i="4"/>
  <c r="V166" i="4"/>
  <c r="W1530" i="4"/>
  <c r="W1634" i="4"/>
  <c r="W789" i="4"/>
  <c r="W1304" i="4"/>
  <c r="W429" i="4"/>
  <c r="W52" i="4"/>
  <c r="W1636" i="4"/>
  <c r="W1121" i="4"/>
  <c r="W1306" i="4"/>
  <c r="V620" i="4"/>
  <c r="W1307" i="4"/>
  <c r="W625" i="4"/>
  <c r="W1808" i="4"/>
  <c r="W53" i="4"/>
  <c r="W790" i="4"/>
  <c r="W245" i="4"/>
  <c r="W557" i="4"/>
  <c r="W1857" i="4"/>
  <c r="W1457" i="4"/>
  <c r="W124" i="4"/>
  <c r="W995" i="4"/>
  <c r="W692" i="4"/>
  <c r="W1695" i="4"/>
  <c r="W1694" i="4"/>
  <c r="V529" i="4"/>
  <c r="W309" i="4"/>
  <c r="W1368" i="4"/>
  <c r="V1852" i="4"/>
  <c r="W900" i="4"/>
  <c r="W578" i="4"/>
  <c r="V362" i="4"/>
  <c r="V1637" i="4"/>
  <c r="W1156" i="4"/>
  <c r="W1834" i="4"/>
  <c r="W549" i="4"/>
  <c r="W1668" i="4"/>
  <c r="W1536" i="4"/>
  <c r="V946" i="4"/>
  <c r="W1891" i="4"/>
  <c r="W1474" i="4"/>
  <c r="V691" i="4"/>
  <c r="V1812" i="4"/>
  <c r="W747" i="4"/>
  <c r="W1924" i="4"/>
  <c r="V1801" i="4"/>
  <c r="W403" i="4"/>
  <c r="W785" i="4"/>
  <c r="W540" i="4"/>
  <c r="W1115" i="4"/>
  <c r="V19" i="4"/>
  <c r="W620" i="4"/>
  <c r="W1629" i="4"/>
  <c r="V1280" i="4"/>
  <c r="W1014" i="4"/>
  <c r="W254" i="4"/>
  <c r="W1042" i="4"/>
  <c r="W65" i="4"/>
  <c r="V1725" i="4"/>
  <c r="W1734" i="4"/>
  <c r="V1179" i="4"/>
  <c r="V1355" i="4"/>
  <c r="W1884" i="4"/>
  <c r="V1452" i="4"/>
  <c r="V74" i="4"/>
  <c r="W961" i="4"/>
  <c r="V328" i="4"/>
  <c r="V297" i="4"/>
  <c r="V870" i="4"/>
  <c r="W729" i="4"/>
  <c r="W796" i="4"/>
  <c r="W1311" i="4"/>
  <c r="W631" i="4"/>
  <c r="W252" i="4"/>
  <c r="W1556" i="4"/>
  <c r="W62" i="4"/>
  <c r="W1640" i="4"/>
  <c r="W1041" i="4"/>
  <c r="W1813" i="4"/>
  <c r="W1127" i="4"/>
  <c r="W544" i="4"/>
  <c r="W1948" i="4"/>
  <c r="V1225" i="4"/>
  <c r="V883" i="4"/>
  <c r="V1216" i="4"/>
  <c r="V1307" i="4"/>
  <c r="V1835" i="4"/>
  <c r="V308" i="4"/>
  <c r="V644" i="4"/>
  <c r="W1764" i="4"/>
  <c r="V1759" i="4"/>
  <c r="V255" i="4"/>
  <c r="V189" i="4"/>
  <c r="V720" i="4"/>
  <c r="V1152" i="4"/>
  <c r="W1067" i="4"/>
  <c r="W1395" i="4"/>
  <c r="V1221" i="4"/>
  <c r="K10" i="2"/>
  <c r="K152" i="2"/>
  <c r="V1614" i="4"/>
  <c r="V1443" i="4"/>
  <c r="V628" i="4"/>
  <c r="V1905" i="4"/>
  <c r="W472" i="4"/>
  <c r="V135" i="4"/>
  <c r="W376" i="4"/>
  <c r="W1261" i="4"/>
  <c r="V1310" i="4"/>
  <c r="W583" i="4"/>
  <c r="V906" i="4"/>
  <c r="V1765" i="4"/>
  <c r="V1796" i="4"/>
  <c r="W1266" i="4"/>
  <c r="V722" i="4"/>
  <c r="V752" i="4"/>
  <c r="V279" i="4"/>
  <c r="V1230" i="4"/>
  <c r="W200" i="4"/>
  <c r="V1685" i="4"/>
  <c r="W477" i="4"/>
  <c r="V1062" i="4"/>
  <c r="W1483" i="4"/>
  <c r="V1018" i="4"/>
  <c r="V515" i="4"/>
  <c r="W504" i="4"/>
  <c r="W1902" i="4"/>
  <c r="W967" i="4"/>
  <c r="V1368" i="4"/>
  <c r="W1597" i="4"/>
  <c r="V81" i="4"/>
  <c r="W179" i="4"/>
  <c r="W178" i="4"/>
  <c r="V1235" i="4"/>
  <c r="W740" i="4"/>
  <c r="V284" i="4"/>
  <c r="W899" i="4"/>
  <c r="V1568" i="4"/>
  <c r="V1874" i="4"/>
  <c r="W1477" i="4"/>
  <c r="V501" i="4"/>
  <c r="V1641" i="4"/>
  <c r="K173" i="2"/>
  <c r="K30" i="2"/>
  <c r="V1862" i="4"/>
  <c r="W891" i="4"/>
  <c r="V1020" i="4"/>
  <c r="V313" i="4"/>
  <c r="W1404" i="4"/>
  <c r="V100" i="4"/>
  <c r="V657" i="4"/>
  <c r="V1202" i="4"/>
  <c r="W459" i="4"/>
  <c r="W1593" i="4"/>
  <c r="W1742" i="4"/>
  <c r="V521" i="4"/>
  <c r="V1314" i="4"/>
  <c r="V862" i="4"/>
  <c r="K151" i="2"/>
  <c r="K191" i="2"/>
  <c r="K102" i="2"/>
  <c r="K139" i="2"/>
  <c r="K312" i="2"/>
  <c r="V707" i="4"/>
  <c r="V1507" i="4"/>
  <c r="V1243" i="4"/>
  <c r="V442" i="4"/>
  <c r="V1059" i="4"/>
  <c r="V231" i="4"/>
  <c r="V1942" i="4"/>
  <c r="V1127" i="4"/>
  <c r="V783" i="4"/>
  <c r="W373" i="4"/>
  <c r="V1901" i="4"/>
  <c r="V800" i="4"/>
  <c r="K58" i="2"/>
  <c r="K177" i="2"/>
  <c r="W55" i="4"/>
  <c r="W1308" i="4"/>
  <c r="W1123" i="4"/>
  <c r="W1809" i="4"/>
  <c r="W626" i="4"/>
  <c r="W791" i="4"/>
  <c r="W246" i="4"/>
  <c r="W54" i="4"/>
  <c r="W1122" i="4"/>
  <c r="W510" i="4"/>
  <c r="W1925" i="4"/>
  <c r="K97" i="2"/>
  <c r="V1541" i="4"/>
  <c r="V1049" i="4"/>
  <c r="W746" i="4"/>
  <c r="V107" i="4"/>
  <c r="W1417" i="4"/>
  <c r="W1258" i="4"/>
  <c r="W904" i="4"/>
  <c r="V663" i="4"/>
  <c r="W470" i="4"/>
  <c r="K87" i="2"/>
  <c r="K74" i="2"/>
  <c r="V444" i="4"/>
  <c r="V578" i="4"/>
  <c r="V739" i="4"/>
  <c r="V1907" i="4"/>
  <c r="W1493" i="4"/>
  <c r="V1768" i="4"/>
  <c r="V1064" i="4"/>
  <c r="V206" i="4"/>
  <c r="V376" i="4"/>
  <c r="K42" i="2"/>
  <c r="K318" i="2"/>
  <c r="K80" i="2"/>
  <c r="K13" i="2"/>
  <c r="W1385" i="4"/>
  <c r="V1499" i="4"/>
  <c r="W714" i="4"/>
  <c r="V1530" i="4"/>
  <c r="V292" i="4"/>
  <c r="W1223" i="4"/>
  <c r="V1366" i="4"/>
  <c r="V853" i="4"/>
  <c r="W521" i="4"/>
  <c r="W871" i="4"/>
  <c r="W154" i="4"/>
  <c r="W1506" i="4"/>
  <c r="W670" i="4"/>
  <c r="W1052" i="4"/>
  <c r="W98" i="4"/>
  <c r="W286" i="4"/>
  <c r="W169" i="4"/>
  <c r="V1684" i="4"/>
  <c r="W1236" i="4"/>
  <c r="V1651" i="4"/>
  <c r="V625" i="4"/>
  <c r="V785" i="4"/>
  <c r="V1167" i="4"/>
  <c r="W1401" i="4"/>
  <c r="W352" i="4"/>
  <c r="W733" i="4"/>
  <c r="V1002" i="4"/>
  <c r="W351" i="4"/>
  <c r="V325" i="4"/>
  <c r="W715" i="4"/>
  <c r="V828" i="4"/>
  <c r="W450" i="4"/>
  <c r="V271" i="4"/>
  <c r="V1119" i="4"/>
  <c r="V1858" i="4"/>
  <c r="V560" i="4"/>
  <c r="V1173" i="4"/>
  <c r="W236" i="4"/>
  <c r="W779" i="4"/>
  <c r="W1798" i="4"/>
  <c r="W235" i="4"/>
  <c r="W615" i="4"/>
  <c r="W41" i="4"/>
  <c r="W1625" i="4"/>
  <c r="W1295" i="4"/>
  <c r="W1624" i="4"/>
  <c r="W614" i="4"/>
  <c r="W1037" i="4"/>
  <c r="V563" i="4"/>
  <c r="V370" i="4"/>
  <c r="V1143" i="4"/>
  <c r="K120" i="2"/>
  <c r="K33" i="2"/>
  <c r="W315" i="4"/>
  <c r="W996" i="4"/>
  <c r="W1203" i="4"/>
  <c r="W1371" i="4"/>
  <c r="W442" i="4"/>
  <c r="V34" i="4"/>
  <c r="W1700" i="4"/>
  <c r="V1929" i="4"/>
  <c r="W1863" i="4"/>
  <c r="V1536" i="4"/>
  <c r="W562" i="4"/>
  <c r="V594" i="4"/>
  <c r="W1062" i="4"/>
  <c r="K164" i="2"/>
  <c r="V1873" i="4"/>
  <c r="W883" i="4"/>
  <c r="V1724" i="4"/>
  <c r="V643" i="4"/>
  <c r="V415" i="4"/>
  <c r="V719" i="4"/>
  <c r="V1393" i="4"/>
  <c r="V1045" i="4"/>
  <c r="V99" i="4"/>
  <c r="W346" i="4"/>
  <c r="K119" i="2"/>
  <c r="V507" i="4"/>
  <c r="W1874" i="4"/>
  <c r="V1557" i="4"/>
  <c r="V1670" i="4"/>
  <c r="W959" i="4"/>
  <c r="W1470" i="4"/>
  <c r="V126" i="4"/>
  <c r="V975" i="4"/>
  <c r="W1224" i="4"/>
  <c r="W1386" i="4"/>
  <c r="W498" i="4"/>
  <c r="W788" i="4"/>
  <c r="W1118" i="4"/>
  <c r="W1633" i="4"/>
  <c r="W623" i="4"/>
  <c r="W925" i="4"/>
  <c r="W1805" i="4"/>
  <c r="W1806" i="4"/>
  <c r="W1303" i="4"/>
  <c r="V1558" i="4"/>
  <c r="W839" i="4"/>
  <c r="W1345" i="4"/>
  <c r="W1840" i="4"/>
  <c r="V1104" i="4"/>
  <c r="V263" i="4"/>
  <c r="W838" i="4"/>
  <c r="W287" i="4"/>
  <c r="V1633" i="4"/>
  <c r="W99" i="4"/>
  <c r="W672" i="4"/>
  <c r="W1588" i="4"/>
  <c r="W874" i="4"/>
  <c r="W1388" i="4"/>
  <c r="W451" i="4"/>
  <c r="V1508" i="4"/>
  <c r="V1353" i="4"/>
  <c r="W1225" i="4"/>
  <c r="V1818" i="4"/>
  <c r="W157" i="4"/>
  <c r="V221" i="4"/>
  <c r="V1687" i="4"/>
  <c r="W718" i="4"/>
  <c r="W653" i="4"/>
  <c r="W1660" i="4"/>
  <c r="W1828" i="4"/>
  <c r="W1443" i="4"/>
  <c r="K325" i="2"/>
  <c r="K24" i="2"/>
  <c r="K170" i="2"/>
  <c r="W1082" i="4"/>
  <c r="V570" i="4"/>
  <c r="V1246" i="4"/>
  <c r="V1755" i="4"/>
  <c r="K305" i="2"/>
  <c r="K144" i="2"/>
  <c r="K280" i="2"/>
  <c r="K94" i="2"/>
  <c r="K31" i="2"/>
  <c r="K72" i="2"/>
  <c r="K56" i="2"/>
  <c r="K26" i="2"/>
  <c r="K95" i="2"/>
  <c r="K52" i="2"/>
  <c r="K48" i="2"/>
  <c r="K63" i="2"/>
  <c r="K214" i="2"/>
  <c r="K330" i="2"/>
  <c r="K257" i="2"/>
  <c r="K188" i="2"/>
  <c r="K266" i="2"/>
  <c r="K315" i="2"/>
  <c r="K101" i="2"/>
  <c r="K351" i="2"/>
  <c r="K226" i="2"/>
  <c r="K219" i="2"/>
  <c r="K278" i="2"/>
  <c r="K225" i="2"/>
  <c r="K230" i="2"/>
  <c r="K243" i="2"/>
  <c r="K114" i="2"/>
  <c r="K20" i="2"/>
  <c r="K175" i="2"/>
  <c r="K240" i="2"/>
  <c r="K130" i="2"/>
  <c r="V233" i="4"/>
  <c r="V1259" i="4"/>
  <c r="V1292" i="4"/>
  <c r="V464" i="4"/>
  <c r="V1029" i="4"/>
  <c r="W828" i="4"/>
  <c r="W548" i="4"/>
  <c r="V267" i="4"/>
  <c r="W658" i="4"/>
  <c r="W1665" i="4"/>
  <c r="V416" i="4"/>
  <c r="W1567" i="4"/>
  <c r="W1153" i="4"/>
  <c r="W1335" i="4"/>
  <c r="V65" i="4"/>
  <c r="V1526" i="4"/>
  <c r="W896" i="4"/>
  <c r="V1567" i="4"/>
  <c r="V957" i="4"/>
  <c r="V1470" i="4"/>
  <c r="W907" i="4"/>
  <c r="V352" i="4"/>
  <c r="V1257" i="4"/>
  <c r="V187" i="4"/>
  <c r="V729" i="4"/>
  <c r="W1420" i="4"/>
  <c r="V354" i="4"/>
  <c r="V512" i="4"/>
  <c r="V1854" i="4"/>
  <c r="V306" i="4"/>
  <c r="W853" i="4"/>
  <c r="K263" i="2"/>
  <c r="W274" i="4"/>
  <c r="V1435" i="4"/>
  <c r="W513" i="4"/>
  <c r="W659" i="4"/>
  <c r="V1130" i="4"/>
  <c r="W1336" i="4"/>
  <c r="W1666" i="4"/>
  <c r="W1833" i="4"/>
  <c r="W88" i="4"/>
  <c r="W974" i="4"/>
  <c r="W421" i="4"/>
  <c r="V164" i="4"/>
  <c r="V622" i="4"/>
  <c r="V390" i="4"/>
  <c r="V1200" i="4"/>
  <c r="V1690" i="4"/>
  <c r="V895" i="4"/>
  <c r="V1414" i="4"/>
  <c r="V1853" i="4"/>
  <c r="V751" i="4"/>
  <c r="V439" i="4"/>
  <c r="V201" i="4"/>
  <c r="V320" i="4"/>
  <c r="V1215" i="4"/>
  <c r="V1787" i="4"/>
  <c r="K256" i="2"/>
  <c r="V334" i="4"/>
  <c r="V1266" i="4"/>
  <c r="W587" i="4"/>
  <c r="V1068" i="4"/>
  <c r="V1529" i="4"/>
  <c r="V1203" i="4"/>
  <c r="V124" i="4"/>
  <c r="W1601" i="4"/>
  <c r="V913" i="4"/>
  <c r="V1102" i="4"/>
  <c r="V713" i="4"/>
  <c r="V1891" i="4"/>
  <c r="V1458" i="4"/>
  <c r="V961" i="4"/>
  <c r="V907" i="4"/>
  <c r="W390" i="4"/>
  <c r="V1746" i="4"/>
  <c r="V1418" i="4"/>
  <c r="V127" i="4"/>
  <c r="V163" i="4"/>
  <c r="K168" i="2"/>
  <c r="V382" i="4"/>
  <c r="W1782" i="4"/>
  <c r="V1342" i="4"/>
  <c r="V179" i="4"/>
  <c r="V1234" i="4"/>
  <c r="W1602" i="4"/>
  <c r="V1024" i="4"/>
  <c r="V1930" i="4"/>
  <c r="W919" i="4"/>
  <c r="V174" i="4"/>
  <c r="V597" i="4"/>
  <c r="V1941" i="4"/>
  <c r="W140" i="4"/>
  <c r="W445" i="4"/>
  <c r="W1708" i="4"/>
  <c r="W1462" i="4"/>
  <c r="V676" i="4"/>
  <c r="W1207" i="4"/>
  <c r="W566" i="4"/>
  <c r="W1512" i="4"/>
  <c r="W998" i="4"/>
  <c r="V674" i="4"/>
  <c r="V210" i="4"/>
  <c r="V481" i="4"/>
  <c r="V1745" i="4"/>
  <c r="V842" i="4"/>
  <c r="V1087" i="4"/>
  <c r="V1271" i="4"/>
  <c r="V1217" i="4"/>
  <c r="V1569" i="4"/>
  <c r="V1912" i="4"/>
  <c r="K335" i="2"/>
  <c r="K192" i="2"/>
  <c r="K160" i="2"/>
  <c r="V373" i="4"/>
  <c r="V315" i="4"/>
  <c r="V756" i="4"/>
  <c r="V819" i="4"/>
  <c r="V1474" i="4"/>
  <c r="V1597" i="4"/>
  <c r="V1148" i="4"/>
  <c r="V1320" i="4"/>
  <c r="V855" i="4"/>
  <c r="V401" i="4"/>
  <c r="W1777" i="4"/>
  <c r="K64" i="2"/>
  <c r="K264" i="2"/>
  <c r="K81" i="2"/>
  <c r="K148" i="2"/>
  <c r="K183" i="2"/>
  <c r="K235" i="2"/>
  <c r="W933" i="4"/>
  <c r="W1330" i="4"/>
  <c r="W1149" i="4"/>
  <c r="K232" i="2"/>
  <c r="K290" i="2"/>
  <c r="K338" i="2"/>
  <c r="K107" i="2"/>
  <c r="K149" i="2"/>
  <c r="K140" i="2"/>
  <c r="K153" i="2"/>
  <c r="K65" i="2"/>
  <c r="K285" i="2"/>
  <c r="K336" i="2"/>
  <c r="K166" i="2"/>
  <c r="K50" i="2"/>
  <c r="K242" i="2"/>
  <c r="K293" i="2"/>
  <c r="K85" i="2"/>
  <c r="K288" i="2"/>
  <c r="K122" i="2"/>
  <c r="K62" i="2"/>
  <c r="K297" i="2"/>
  <c r="K98" i="2"/>
  <c r="K113" i="2"/>
  <c r="K36" i="2"/>
  <c r="K28" i="2"/>
  <c r="K111" i="2"/>
  <c r="V21" i="4"/>
  <c r="V1620" i="4"/>
  <c r="V780" i="4"/>
  <c r="V1461" i="4"/>
  <c r="W471" i="4"/>
  <c r="W968" i="4"/>
  <c r="V1125" i="4"/>
  <c r="W665" i="4"/>
  <c r="W1937" i="4"/>
  <c r="W92" i="4"/>
  <c r="W1161" i="4"/>
  <c r="W280" i="4"/>
  <c r="V542" i="4"/>
  <c r="V269" i="4"/>
  <c r="W1672" i="4"/>
  <c r="W1537" i="4"/>
  <c r="W832" i="4"/>
  <c r="W481" i="4"/>
  <c r="V1453" i="4"/>
  <c r="V1356" i="4"/>
  <c r="W1779" i="4"/>
  <c r="V1913" i="4"/>
  <c r="V626" i="4"/>
  <c r="V1177" i="4"/>
  <c r="W392" i="4"/>
  <c r="V798" i="4"/>
  <c r="W493" i="4"/>
  <c r="V1611" i="4"/>
  <c r="W307" i="4"/>
  <c r="V851" i="4"/>
  <c r="W1193" i="4"/>
  <c r="W1511" i="4"/>
  <c r="W1367" i="4"/>
  <c r="W308" i="4"/>
  <c r="V896" i="4"/>
  <c r="V312" i="4"/>
  <c r="V197" i="4"/>
  <c r="V453" i="4"/>
  <c r="V647" i="4"/>
  <c r="V1358" i="4"/>
  <c r="V1211" i="4"/>
  <c r="W1766" i="4"/>
  <c r="V1599" i="4"/>
  <c r="W213" i="4"/>
  <c r="W1604" i="4"/>
  <c r="W1920" i="4"/>
  <c r="W1029" i="4"/>
  <c r="W1088" i="4"/>
  <c r="W1785" i="4"/>
  <c r="W17" i="4"/>
  <c r="W589" i="4"/>
  <c r="W764" i="4"/>
  <c r="W1274" i="4"/>
  <c r="V1406" i="4"/>
  <c r="W1914" i="4"/>
  <c r="W586" i="4"/>
  <c r="V764" i="4"/>
  <c r="W1269" i="4"/>
  <c r="V449" i="4"/>
  <c r="V1696" i="4"/>
  <c r="W758" i="4"/>
  <c r="V1082" i="4"/>
  <c r="V1694" i="4"/>
  <c r="V177" i="4"/>
  <c r="V412" i="4"/>
  <c r="V1524" i="4"/>
  <c r="V860" i="4"/>
  <c r="V991" i="4"/>
  <c r="W1431" i="4"/>
  <c r="W1507" i="4"/>
  <c r="V649" i="4"/>
  <c r="W100" i="4"/>
  <c r="W841" i="4"/>
  <c r="V1809" i="4"/>
  <c r="W1346" i="4"/>
  <c r="W425" i="4"/>
  <c r="W1677" i="4"/>
  <c r="W1167" i="4"/>
  <c r="W489" i="4"/>
  <c r="W1053" i="4"/>
  <c r="W840" i="4"/>
  <c r="W288" i="4"/>
  <c r="V1728" i="4"/>
  <c r="V108" i="4"/>
  <c r="W463" i="4"/>
  <c r="V608" i="4"/>
  <c r="V1157" i="4"/>
  <c r="V1879" i="4"/>
  <c r="W1247" i="4"/>
  <c r="V1319" i="4"/>
  <c r="V786" i="4"/>
  <c r="V357" i="4"/>
  <c r="W1267" i="4"/>
  <c r="V684" i="4"/>
  <c r="V1676" i="4"/>
  <c r="V1408" i="4"/>
  <c r="V167" i="4"/>
  <c r="V1839" i="4"/>
  <c r="V95" i="4"/>
  <c r="W1488" i="4"/>
  <c r="W912" i="4"/>
  <c r="V976" i="4"/>
  <c r="V632" i="4"/>
  <c r="W755" i="4"/>
  <c r="W1772" i="4"/>
  <c r="W478" i="4"/>
  <c r="V1872" i="4"/>
  <c r="V573" i="4"/>
  <c r="V879" i="4"/>
  <c r="W383" i="4"/>
  <c r="V1390" i="4"/>
  <c r="V1471" i="4"/>
  <c r="V566" i="4"/>
  <c r="V262" i="4"/>
  <c r="W1717" i="4"/>
  <c r="V843" i="4"/>
  <c r="W1219" i="4"/>
  <c r="W149" i="4"/>
  <c r="W953" i="4"/>
  <c r="V1799" i="4"/>
  <c r="W1064" i="4"/>
  <c r="W222" i="4"/>
  <c r="W223" i="4"/>
  <c r="W1033" i="4"/>
  <c r="W1095" i="4"/>
  <c r="W1280" i="4"/>
  <c r="V1527" i="4"/>
  <c r="W599" i="4"/>
  <c r="W25" i="4"/>
  <c r="W978" i="4"/>
  <c r="K328" i="2"/>
  <c r="K96" i="2"/>
  <c r="W386" i="4"/>
  <c r="V1052" i="4"/>
  <c r="V1322" i="4"/>
  <c r="V761" i="4"/>
  <c r="V204" i="4"/>
  <c r="V955" i="4"/>
  <c r="V1086" i="4"/>
  <c r="V1897" i="4"/>
  <c r="V1697" i="4"/>
  <c r="V1264" i="4"/>
  <c r="V478" i="4"/>
  <c r="V1552" i="4"/>
  <c r="V832" i="4"/>
  <c r="V1006" i="4"/>
  <c r="V1773" i="4"/>
  <c r="V211" i="4"/>
  <c r="V762" i="4"/>
  <c r="V323" i="4"/>
  <c r="V836" i="4"/>
  <c r="V1096" i="4"/>
  <c r="V1431" i="4"/>
  <c r="V80" i="4"/>
  <c r="V1473" i="4"/>
  <c r="V1911" i="4"/>
  <c r="K223" i="2"/>
  <c r="K346" i="2"/>
  <c r="W1830" i="4"/>
  <c r="W1329" i="4"/>
  <c r="V634" i="4"/>
  <c r="W1148" i="4"/>
  <c r="V1924" i="4"/>
  <c r="V791" i="4"/>
  <c r="V926" i="4"/>
  <c r="V1627" i="4"/>
  <c r="V1441" i="4"/>
  <c r="V1722" i="4"/>
  <c r="W391" i="4"/>
  <c r="V170" i="4"/>
  <c r="V1424" i="4"/>
  <c r="V932" i="4"/>
  <c r="V771" i="4"/>
  <c r="V457" i="4"/>
  <c r="V1462" i="4"/>
  <c r="V1878" i="4"/>
  <c r="V1008" i="4"/>
  <c r="V743" i="4"/>
  <c r="V1677" i="4"/>
  <c r="W756" i="4"/>
  <c r="V260" i="4"/>
  <c r="V559" i="4"/>
  <c r="V818" i="4"/>
  <c r="V1438" i="4"/>
  <c r="V1013" i="4"/>
  <c r="V440" i="4"/>
  <c r="V1925" i="4"/>
  <c r="V712" i="4"/>
  <c r="V1228" i="4"/>
  <c r="W1542" i="4"/>
  <c r="V1084" i="4"/>
  <c r="V1332" i="4"/>
  <c r="W479" i="4"/>
  <c r="W1774" i="4"/>
  <c r="W385" i="4"/>
  <c r="V527" i="4"/>
  <c r="V967" i="4"/>
  <c r="V1758" i="4"/>
  <c r="K314" i="2"/>
  <c r="K327" i="2"/>
  <c r="K91" i="2"/>
  <c r="K184" i="2"/>
  <c r="K229" i="2"/>
  <c r="K127" i="2"/>
  <c r="K322" i="2"/>
  <c r="W857" i="4"/>
  <c r="W1459" i="4"/>
  <c r="V1922" i="4"/>
  <c r="V1794" i="4"/>
  <c r="V1537" i="4"/>
  <c r="W494" i="4"/>
  <c r="V72" i="4"/>
  <c r="W1017" i="4"/>
  <c r="W440" i="4"/>
  <c r="W949" i="4"/>
  <c r="W1199" i="4"/>
  <c r="K319" i="2"/>
  <c r="V63" i="4"/>
  <c r="W277" i="4"/>
  <c r="W1338" i="4"/>
  <c r="W1835" i="4"/>
  <c r="V1140" i="4"/>
  <c r="W830" i="4"/>
  <c r="W1669" i="4"/>
  <c r="W90" i="4"/>
  <c r="W1157" i="4"/>
  <c r="W661" i="4"/>
  <c r="W662" i="4"/>
  <c r="V754" i="4"/>
  <c r="V258" i="4"/>
  <c r="V1952" i="4"/>
  <c r="W205" i="4"/>
  <c r="W1108" i="4"/>
  <c r="W1496" i="4"/>
  <c r="W777" i="4"/>
  <c r="W537" i="4"/>
  <c r="W613" i="4"/>
  <c r="W1550" i="4"/>
  <c r="W39" i="4"/>
  <c r="W1293" i="4"/>
  <c r="W1109" i="4"/>
  <c r="W1797" i="4"/>
  <c r="W233" i="4"/>
  <c r="K161" i="2"/>
  <c r="K41" i="2"/>
  <c r="W1310" i="4"/>
  <c r="W251" i="4"/>
  <c r="W985" i="4"/>
  <c r="W1812" i="4"/>
  <c r="W630" i="4"/>
  <c r="W795" i="4"/>
  <c r="W406" i="4"/>
  <c r="W1928" i="4"/>
  <c r="W1532" i="4"/>
  <c r="W61" i="4"/>
  <c r="W1437" i="4"/>
  <c r="K345" i="2"/>
  <c r="W282" i="4"/>
  <c r="W667" i="4"/>
  <c r="W938" i="4"/>
  <c r="W834" i="4"/>
  <c r="W95" i="4"/>
  <c r="W1570" i="4"/>
  <c r="W94" i="4"/>
  <c r="V1658" i="4"/>
  <c r="W1164" i="4"/>
  <c r="W1163" i="4"/>
  <c r="W1341" i="4"/>
  <c r="V661" i="4"/>
  <c r="K69" i="2"/>
  <c r="K15" i="2"/>
  <c r="K59" i="2"/>
  <c r="K350" i="2"/>
  <c r="K136" i="2"/>
  <c r="K265" i="2"/>
  <c r="K146" i="2"/>
  <c r="K55" i="2"/>
  <c r="K47" i="2"/>
  <c r="K302" i="2"/>
  <c r="K304" i="2"/>
  <c r="K309" i="2"/>
  <c r="K154" i="2"/>
  <c r="K281" i="2"/>
  <c r="K224" i="2"/>
  <c r="K193" i="2"/>
  <c r="K121" i="2"/>
  <c r="K99" i="2"/>
  <c r="K92" i="2"/>
  <c r="K216" i="2"/>
  <c r="K255" i="2"/>
  <c r="K138" i="2"/>
  <c r="K270" i="2"/>
  <c r="K100" i="2"/>
  <c r="W1630" i="4"/>
  <c r="V1107" i="4"/>
  <c r="W1803" i="4"/>
  <c r="W1302" i="4"/>
  <c r="W1301" i="4"/>
  <c r="V607" i="4"/>
  <c r="W404" i="4"/>
  <c r="W49" i="4"/>
  <c r="W786" i="4"/>
  <c r="W242" i="4"/>
  <c r="V600" i="4"/>
  <c r="V242" i="4" l="1"/>
  <c r="W655" i="4"/>
  <c r="W268" i="4"/>
  <c r="W437" i="4"/>
  <c r="V1305" i="4"/>
  <c r="W1723" i="4"/>
  <c r="W905" i="4"/>
  <c r="W1502" i="4"/>
  <c r="W1154" i="4"/>
  <c r="W886" i="4"/>
  <c r="W358" i="4"/>
  <c r="V451" i="4"/>
  <c r="V1053" i="4"/>
  <c r="W443" i="4"/>
  <c r="W858" i="4"/>
  <c r="W132" i="4"/>
  <c r="V207" i="4"/>
  <c r="V1081" i="4"/>
  <c r="V1112" i="4"/>
  <c r="W637" i="4"/>
  <c r="W410" i="4"/>
  <c r="W271" i="4"/>
  <c r="V936" i="4"/>
  <c r="W1693" i="4"/>
  <c r="W1031" i="4"/>
  <c r="V1885" i="4"/>
  <c r="V1272" i="4"/>
  <c r="V1663" i="4"/>
  <c r="V1009" i="4"/>
  <c r="V60" i="4"/>
  <c r="W1259" i="4"/>
  <c r="W823" i="4"/>
  <c r="W85" i="4"/>
  <c r="W854" i="4"/>
  <c r="V575" i="4"/>
  <c r="V467" i="4"/>
  <c r="W1667" i="4"/>
  <c r="V274" i="4"/>
  <c r="V1001" i="4"/>
  <c r="V24" i="4"/>
  <c r="V1581" i="4"/>
  <c r="V871" i="4"/>
  <c r="W697" i="4"/>
  <c r="V1655" i="4"/>
  <c r="W1201" i="4"/>
  <c r="V1914" i="4"/>
  <c r="V525" i="4"/>
  <c r="W203" i="4"/>
  <c r="V547" i="4"/>
  <c r="W656" i="4"/>
  <c r="W1566" i="4"/>
  <c r="W218" i="4"/>
  <c r="V1241" i="4"/>
  <c r="V101" i="4"/>
  <c r="V337" i="4"/>
  <c r="V1291" i="4"/>
  <c r="W1661" i="4"/>
  <c r="W1192" i="4"/>
  <c r="W193" i="4"/>
  <c r="W1419" i="4"/>
  <c r="W89" i="4"/>
  <c r="W275" i="4"/>
  <c r="W454" i="4"/>
  <c r="V506" i="4"/>
  <c r="V638" i="4"/>
  <c r="V1401" i="4"/>
  <c r="W563" i="4"/>
  <c r="W695" i="4"/>
  <c r="V1055" i="4"/>
  <c r="V1372" i="4"/>
  <c r="V469" i="4"/>
  <c r="V1274" i="4"/>
  <c r="V803" i="4"/>
  <c r="W1049" i="4"/>
  <c r="W420" i="4"/>
  <c r="W1921" i="4"/>
  <c r="W918" i="4"/>
  <c r="V291" i="4"/>
  <c r="V1335" i="4"/>
  <c r="W374" i="4"/>
  <c r="V1883" i="4"/>
  <c r="W419" i="4"/>
  <c r="V1691" i="4"/>
  <c r="V1039" i="4"/>
  <c r="V1165" i="4"/>
  <c r="W1337" i="4"/>
  <c r="V822" i="4"/>
  <c r="V1859" i="4"/>
  <c r="W1242" i="4"/>
  <c r="V1494" i="4"/>
  <c r="V690" i="4"/>
  <c r="W134" i="4"/>
  <c r="W1204" i="4"/>
  <c r="V304" i="4"/>
  <c r="V1695" i="4"/>
  <c r="V379" i="4"/>
  <c r="W1912" i="4"/>
  <c r="V1594" i="4"/>
  <c r="W389" i="4"/>
  <c r="V146" i="4"/>
  <c r="W1333" i="4"/>
  <c r="W1545" i="4"/>
  <c r="V1364" i="4"/>
  <c r="W921" i="4"/>
  <c r="V1088" i="4"/>
  <c r="V54" i="4"/>
  <c r="W1761" i="4"/>
  <c r="W1331" i="4"/>
  <c r="W436" i="4"/>
  <c r="W1760" i="4"/>
  <c r="W935" i="4"/>
  <c r="V1495" i="4"/>
  <c r="V1436" i="4"/>
  <c r="V699" i="4"/>
  <c r="V1774" i="4"/>
  <c r="V1855" i="4"/>
  <c r="V996" i="4"/>
  <c r="W441" i="4"/>
  <c r="V1577" i="4"/>
  <c r="V587" i="4"/>
  <c r="W757" i="4"/>
  <c r="W1523" i="4"/>
  <c r="V142" i="4"/>
  <c r="V1044" i="4"/>
  <c r="W825" i="4"/>
  <c r="W1607" i="4"/>
  <c r="W531" i="4"/>
  <c r="V143" i="4"/>
  <c r="W1087" i="4"/>
  <c r="V861" i="4"/>
  <c r="W908" i="4"/>
  <c r="V1301" i="4"/>
  <c r="V446" i="4"/>
  <c r="W593" i="4"/>
  <c r="V389" i="4"/>
  <c r="W1780" i="4"/>
  <c r="V669" i="4"/>
  <c r="V1744" i="4"/>
  <c r="W1762" i="4"/>
  <c r="W906" i="4"/>
  <c r="W1860" i="4"/>
  <c r="W1776" i="4"/>
  <c r="V750" i="4"/>
  <c r="W1151" i="4"/>
  <c r="V1289" i="4"/>
  <c r="V928" i="4"/>
  <c r="V1309" i="4"/>
  <c r="V831" i="4"/>
  <c r="W1277" i="4"/>
  <c r="V147" i="4"/>
  <c r="V610" i="4"/>
  <c r="V25" i="4"/>
  <c r="V1836" i="4"/>
  <c r="V1410" i="4"/>
  <c r="W1747" i="4"/>
  <c r="V1397" i="4"/>
  <c r="V1007" i="4"/>
  <c r="W1239" i="4"/>
  <c r="W1120" i="4"/>
  <c r="W1034" i="4"/>
  <c r="V215" i="4"/>
  <c r="V938" i="4"/>
  <c r="V295" i="4"/>
  <c r="V966" i="4"/>
  <c r="W1686" i="4"/>
  <c r="V1185" i="4"/>
  <c r="W1008" i="4"/>
  <c r="W1585" i="4"/>
  <c r="V1706" i="4"/>
  <c r="V1606" i="4"/>
  <c r="W509" i="4"/>
  <c r="W1859" i="4"/>
  <c r="V1227" i="4"/>
  <c r="W1246" i="4"/>
  <c r="V827" i="4"/>
  <c r="V476" i="4"/>
  <c r="W1456" i="4"/>
  <c r="W319" i="4"/>
  <c r="V753" i="4"/>
  <c r="W1265" i="4"/>
  <c r="W1490" i="4"/>
  <c r="W1003" i="4"/>
  <c r="V1718" i="4"/>
  <c r="W1027" i="4"/>
  <c r="W1072" i="4"/>
  <c r="V1549" i="4"/>
  <c r="V687" i="4"/>
  <c r="V1782" i="4"/>
  <c r="V190" i="4"/>
  <c r="V1512" i="4"/>
  <c r="V1168" i="4"/>
  <c r="W1856" i="4"/>
  <c r="V838" i="4"/>
  <c r="V724" i="4"/>
  <c r="V1010" i="4"/>
  <c r="V1359" i="4"/>
  <c r="V931" i="4"/>
  <c r="V633" i="4"/>
  <c r="L47" i="2" s="1"/>
  <c r="M47" i="2" s="1"/>
  <c r="V1302" i="4"/>
  <c r="V1721" i="4"/>
  <c r="V795" i="4"/>
  <c r="W1501" i="4"/>
  <c r="W486" i="4"/>
  <c r="W1086" i="4"/>
  <c r="W1344" i="4"/>
  <c r="W1676" i="4"/>
  <c r="W889" i="4"/>
  <c r="W355" i="4"/>
  <c r="W799" i="4"/>
  <c r="V418" i="4"/>
  <c r="V839" i="4"/>
  <c r="V1141" i="4"/>
  <c r="W276" i="4"/>
  <c r="V927" i="4"/>
  <c r="V448" i="4"/>
  <c r="V298" i="4"/>
  <c r="V925" i="4"/>
  <c r="W1305" i="4"/>
  <c r="W736" i="4"/>
  <c r="W950" i="4"/>
  <c r="W1181" i="4"/>
  <c r="V552" i="4"/>
  <c r="L92" i="2" s="1"/>
  <c r="M92" i="2" s="1"/>
  <c r="W894" i="4"/>
  <c r="V725" i="4"/>
  <c r="V1760" i="4"/>
  <c r="V599" i="4"/>
  <c r="V1564" i="4"/>
  <c r="V76" i="4"/>
  <c r="V1720" i="4"/>
  <c r="W1090" i="4"/>
  <c r="W600" i="4"/>
  <c r="W1750" i="4"/>
  <c r="V1142" i="4"/>
  <c r="V346" i="4"/>
  <c r="V351" i="4"/>
  <c r="V1692" i="4"/>
  <c r="V1019" i="4"/>
  <c r="V939" i="4"/>
  <c r="V495" i="4"/>
  <c r="W313" i="4"/>
  <c r="W1858" i="4"/>
  <c r="W1454" i="4"/>
  <c r="V1629" i="4"/>
  <c r="V815" i="4"/>
  <c r="W1946" i="4"/>
  <c r="W1892" i="4"/>
  <c r="V624" i="4"/>
  <c r="V788" i="4"/>
  <c r="V1661" i="4"/>
  <c r="V276" i="4"/>
  <c r="V916" i="4"/>
  <c r="V1700" i="4"/>
  <c r="W58" i="4"/>
  <c r="V1904" i="4"/>
  <c r="W1191" i="4"/>
  <c r="W1848" i="4"/>
  <c r="W1509" i="4"/>
  <c r="V627" i="4"/>
  <c r="V59" i="4"/>
  <c r="W1106" i="4"/>
  <c r="W508" i="4"/>
  <c r="V755" i="4"/>
  <c r="V1478" i="4"/>
  <c r="V1875" i="4"/>
  <c r="V85" i="4"/>
  <c r="W962" i="4"/>
  <c r="W153" i="4"/>
  <c r="W320" i="4"/>
  <c r="V335" i="4"/>
  <c r="V763" i="4"/>
  <c r="W136" i="4"/>
  <c r="V576" i="4"/>
  <c r="W1916" i="4"/>
  <c r="W1210" i="4"/>
  <c r="W1769" i="4"/>
  <c r="W1770" i="4"/>
  <c r="V152" i="4"/>
  <c r="V1124" i="4"/>
  <c r="V1137" i="4"/>
  <c r="V319" i="4"/>
  <c r="V1790" i="4"/>
  <c r="V105" i="4"/>
  <c r="W1738" i="4"/>
  <c r="W1745" i="4"/>
  <c r="V1752" i="4"/>
  <c r="V550" i="4"/>
  <c r="V132" i="4"/>
  <c r="W700" i="4"/>
  <c r="W1028" i="4"/>
  <c r="V339" i="4"/>
  <c r="W456" i="4"/>
  <c r="V1828" i="4"/>
  <c r="V343" i="4"/>
  <c r="V1578" i="4"/>
  <c r="W1573" i="4"/>
  <c r="V968" i="4"/>
  <c r="W1472" i="4"/>
  <c r="V396" i="4"/>
  <c r="V403" i="4"/>
  <c r="V598" i="4"/>
  <c r="W1461" i="4"/>
  <c r="V37" i="4"/>
  <c r="V844" i="4"/>
  <c r="V1667" i="4"/>
  <c r="V1313" i="4"/>
  <c r="W887" i="4"/>
  <c r="W350" i="4"/>
  <c r="W387" i="4"/>
  <c r="V615" i="4"/>
  <c r="V1915" i="4"/>
  <c r="W829" i="4"/>
  <c r="W1119" i="4"/>
  <c r="W1740" i="4"/>
  <c r="W902" i="4"/>
  <c r="W224" i="4"/>
  <c r="V950" i="4"/>
  <c r="V1012" i="4"/>
  <c r="V1830" i="4"/>
  <c r="V307" i="4"/>
  <c r="V1775" i="4"/>
  <c r="W306" i="4"/>
  <c r="W114" i="4"/>
  <c r="W716" i="4"/>
  <c r="W182" i="4"/>
  <c r="V1780" i="4"/>
  <c r="W347" i="4"/>
  <c r="V1164" i="4"/>
  <c r="V1528" i="4"/>
  <c r="V1245" i="4"/>
  <c r="V257" i="4"/>
  <c r="V878" i="4"/>
  <c r="V1396" i="4"/>
  <c r="V1288" i="4"/>
  <c r="V66" i="4"/>
  <c r="L50" i="2" s="1"/>
  <c r="M50" i="2" s="1"/>
  <c r="W1599" i="4"/>
  <c r="V138" i="4"/>
  <c r="W363" i="4"/>
  <c r="V1229" i="4"/>
  <c r="V1650" i="4"/>
  <c r="W197" i="4"/>
  <c r="W1521" i="4"/>
  <c r="W821" i="4"/>
  <c r="W82" i="4"/>
  <c r="V1423" i="4"/>
  <c r="W916" i="4"/>
  <c r="W837" i="4"/>
  <c r="W671" i="4"/>
  <c r="W880" i="4"/>
  <c r="W963" i="4"/>
  <c r="W1128" i="4"/>
  <c r="W1929" i="4"/>
  <c r="W1746" i="4"/>
  <c r="W361" i="4"/>
  <c r="V1296" i="4"/>
  <c r="V524" i="4"/>
  <c r="V987" i="4"/>
  <c r="W943" i="4"/>
  <c r="W683" i="4"/>
  <c r="W1807" i="4"/>
  <c r="W51" i="4"/>
  <c r="V864" i="4"/>
  <c r="V1161" i="4"/>
  <c r="V492" i="4"/>
  <c r="W1182" i="4"/>
  <c r="V1867" i="4"/>
  <c r="V299" i="4"/>
  <c r="V272" i="4"/>
  <c r="W1486" i="4"/>
  <c r="V42" i="4"/>
  <c r="W173" i="4"/>
  <c r="V1837" i="4"/>
  <c r="V498" i="4"/>
  <c r="V1882" i="4"/>
  <c r="W592" i="4"/>
  <c r="W601" i="4"/>
  <c r="W184" i="4"/>
  <c r="W465" i="4"/>
  <c r="V287" i="4"/>
  <c r="V1367" i="4"/>
  <c r="W966" i="4"/>
  <c r="W460" i="4"/>
  <c r="V538" i="4"/>
  <c r="V1896" i="4"/>
  <c r="W1944" i="4"/>
  <c r="W1369" i="4"/>
  <c r="W115" i="4"/>
  <c r="V1465" i="4"/>
  <c r="W1464" i="4"/>
  <c r="W1020" i="4"/>
  <c r="W362" i="4"/>
  <c r="V408" i="4"/>
  <c r="V1484" i="4"/>
  <c r="V1559" i="4"/>
  <c r="V574" i="4"/>
  <c r="V145" i="4"/>
  <c r="V400" i="4"/>
  <c r="W382" i="4"/>
  <c r="V1370" i="4"/>
  <c r="W1576" i="4"/>
  <c r="V109" i="4"/>
  <c r="W1356" i="4"/>
  <c r="W468" i="4"/>
  <c r="V857" i="4"/>
  <c r="W1620" i="4"/>
  <c r="V55" i="4"/>
  <c r="V1315" i="4"/>
  <c r="V1547" i="4"/>
  <c r="V794" i="4"/>
  <c r="V1251" i="4"/>
  <c r="V1856" i="4"/>
  <c r="V651" i="4"/>
  <c r="W520" i="4"/>
  <c r="W701" i="4"/>
  <c r="V280" i="4"/>
  <c r="V1482" i="4"/>
  <c r="W1374" i="4"/>
  <c r="V316" i="4"/>
  <c r="W1428" i="4"/>
  <c r="V654" i="4"/>
  <c r="W1909" i="4"/>
  <c r="V717" i="4"/>
  <c r="V1943" i="4"/>
  <c r="V1701" i="4"/>
  <c r="V802" i="4"/>
  <c r="V799" i="4"/>
  <c r="V103" i="4"/>
  <c r="V1678" i="4"/>
  <c r="V1463" i="4"/>
  <c r="V1354" i="4"/>
  <c r="V1520" i="4"/>
  <c r="V685" i="4"/>
  <c r="V664" i="4"/>
  <c r="W1741" i="4"/>
  <c r="W737" i="4"/>
  <c r="V1273" i="4"/>
  <c r="W1235" i="4"/>
  <c r="V1194" i="4"/>
  <c r="V331" i="4"/>
  <c r="V69" i="4"/>
  <c r="V616" i="4"/>
  <c r="V273" i="4"/>
  <c r="W735" i="4"/>
  <c r="W1817" i="4"/>
  <c r="W1179" i="4"/>
  <c r="V595" i="4"/>
  <c r="V1383" i="4"/>
  <c r="V1472" i="4"/>
  <c r="W1281" i="4"/>
  <c r="V623" i="4"/>
  <c r="V648" i="4"/>
  <c r="V635" i="4"/>
  <c r="W1849" i="4"/>
  <c r="W895" i="4"/>
  <c r="V97" i="4"/>
  <c r="L86" i="2" s="1"/>
  <c r="M86" i="2" s="1"/>
  <c r="W942" i="4"/>
  <c r="V571" i="4"/>
  <c r="V1089" i="4"/>
  <c r="W951" i="4"/>
  <c r="W997" i="4"/>
  <c r="W1463" i="4"/>
  <c r="V1250" i="4"/>
  <c r="V1344" i="4"/>
  <c r="V56" i="4"/>
  <c r="V1602" i="4"/>
  <c r="V953" i="4"/>
  <c r="V1781" i="4"/>
  <c r="V1917" i="4"/>
  <c r="W691" i="4"/>
  <c r="V1242" i="4"/>
  <c r="V1740" i="4"/>
  <c r="V734" i="4"/>
  <c r="V944" i="4"/>
  <c r="W1009" i="4"/>
  <c r="W1421" i="4"/>
  <c r="W83" i="4"/>
  <c r="W1564" i="4"/>
  <c r="V1754" i="4"/>
  <c r="V203" i="4"/>
  <c r="W488" i="4"/>
  <c r="W1839" i="4"/>
  <c r="W162" i="4"/>
  <c r="V1843" i="4"/>
  <c r="W927" i="4"/>
  <c r="V1329" i="4"/>
  <c r="V986" i="4"/>
  <c r="W180" i="4"/>
  <c r="V1516" i="4"/>
  <c r="W1453" i="4"/>
  <c r="V26" i="4"/>
  <c r="W244" i="4"/>
  <c r="W1635" i="4"/>
  <c r="V1135" i="4"/>
  <c r="V1040" i="4"/>
  <c r="W300" i="4"/>
  <c r="V110" i="4"/>
  <c r="V115" i="4"/>
  <c r="V1850" i="4"/>
  <c r="V741" i="4"/>
  <c r="V963" i="4"/>
  <c r="V1279" i="4"/>
  <c r="W581" i="4"/>
  <c r="V1398" i="4"/>
  <c r="V1551" i="4"/>
  <c r="V338" i="4"/>
  <c r="V1269" i="4"/>
  <c r="V908" i="4"/>
  <c r="W1276" i="4"/>
  <c r="W1544" i="4"/>
  <c r="W979" i="4"/>
  <c r="W901" i="4"/>
  <c r="V1949" i="4"/>
  <c r="V1908" i="4"/>
  <c r="W1413" i="4"/>
  <c r="V268" i="4"/>
  <c r="W1594" i="4"/>
  <c r="V1509" i="4"/>
  <c r="W1200" i="4"/>
  <c r="W130" i="4"/>
  <c r="W1358" i="4"/>
  <c r="W1180" i="4"/>
  <c r="V216" i="4"/>
  <c r="V841" i="4"/>
  <c r="V420" i="4"/>
  <c r="V151" i="4"/>
  <c r="W1075" i="4"/>
  <c r="W189" i="4"/>
  <c r="V679" i="4"/>
  <c r="V1123" i="4"/>
  <c r="W1603" i="4"/>
  <c r="V1028" i="4"/>
  <c r="W793" i="4"/>
  <c r="W628" i="4"/>
  <c r="V990" i="4"/>
  <c r="V1404" i="4"/>
  <c r="W1365" i="4"/>
  <c r="W682" i="4"/>
  <c r="W1452" i="4"/>
  <c r="V13" i="4"/>
  <c r="W1066" i="4"/>
  <c r="W1875" i="4"/>
  <c r="W1290" i="4"/>
  <c r="V882" i="4"/>
  <c r="V148" i="4"/>
  <c r="V434" i="4"/>
  <c r="V355" i="4"/>
  <c r="V1488" i="4"/>
  <c r="V588" i="4"/>
  <c r="W1400" i="4"/>
  <c r="V1653" i="4"/>
  <c r="W1001" i="4"/>
  <c r="W1706" i="4"/>
  <c r="V934" i="4"/>
  <c r="W1864" i="4"/>
  <c r="V805" i="4"/>
  <c r="V1486" i="4"/>
  <c r="W1866" i="4"/>
  <c r="V462" i="4"/>
  <c r="V1469" i="4"/>
  <c r="V519" i="4"/>
  <c r="V329" i="4"/>
  <c r="W522" i="4"/>
  <c r="V1374" i="4"/>
  <c r="V1175" i="4"/>
  <c r="W575" i="4"/>
  <c r="V1686" i="4"/>
  <c r="V526" i="4"/>
  <c r="V921" i="4"/>
  <c r="V891" i="4"/>
  <c r="W462" i="4"/>
  <c r="V281" i="4"/>
  <c r="W754" i="4"/>
  <c r="V1886" i="4"/>
  <c r="W497" i="4"/>
  <c r="W317" i="4"/>
  <c r="V611" i="4"/>
  <c r="V430" i="4"/>
  <c r="V485" i="4"/>
  <c r="W982" i="4"/>
  <c r="W1791" i="4"/>
  <c r="V77" i="4"/>
  <c r="V353" i="4"/>
  <c r="W1074" i="4"/>
  <c r="V1923" i="4"/>
  <c r="V1380" i="4"/>
  <c r="V1129" i="4"/>
  <c r="V172" i="4"/>
  <c r="V899" i="4"/>
  <c r="W1705" i="4"/>
  <c r="V1766" i="4"/>
  <c r="V1232" i="4"/>
  <c r="V16" i="4"/>
  <c r="V1921" i="4"/>
  <c r="V1786" i="4"/>
  <c r="V1639" i="4"/>
  <c r="W660" i="4"/>
  <c r="V94" i="4"/>
  <c r="W848" i="4"/>
  <c r="W1901" i="4"/>
  <c r="V1749" i="4"/>
  <c r="W1951" i="4"/>
  <c r="W334" i="4"/>
  <c r="W206" i="4"/>
  <c r="V330" i="4"/>
  <c r="V723" i="4"/>
  <c r="V1109" i="4"/>
  <c r="V904" i="4"/>
  <c r="V1434" i="4"/>
  <c r="W1487" i="4"/>
  <c r="W1366" i="4"/>
  <c r="V1425" i="4"/>
  <c r="V344" i="4"/>
  <c r="W1327" i="4"/>
  <c r="V1953" i="4"/>
  <c r="V823" i="4"/>
  <c r="W624" i="4"/>
  <c r="W1473" i="4"/>
  <c r="W1262" i="4"/>
  <c r="V705" i="4"/>
  <c r="W1606" i="4"/>
  <c r="V1023" i="4"/>
  <c r="W992" i="4"/>
  <c r="L212" i="2" s="1"/>
  <c r="M212" i="2" s="1"/>
  <c r="V1636" i="4"/>
  <c r="V621" i="4"/>
  <c r="V1810" i="4"/>
  <c r="W1125" i="4"/>
  <c r="V178" i="4"/>
  <c r="W16" i="4"/>
  <c r="V496" i="4"/>
  <c r="V1584" i="4"/>
  <c r="W1469" i="4"/>
  <c r="W699" i="4"/>
  <c r="V497" i="4"/>
  <c r="W84" i="4"/>
  <c r="W1444" i="4"/>
  <c r="W1829" i="4"/>
  <c r="W267" i="4"/>
  <c r="W418" i="4"/>
  <c r="W1147" i="4"/>
  <c r="W1328" i="4"/>
  <c r="W822" i="4"/>
  <c r="W1565" i="4"/>
  <c r="W654" i="4"/>
  <c r="V1333" i="4"/>
  <c r="V191" i="4"/>
  <c r="W1911" i="4"/>
  <c r="V962" i="4"/>
  <c r="V427" i="4"/>
  <c r="V1080" i="4"/>
  <c r="V1258" i="4"/>
  <c r="W1773" i="4"/>
  <c r="V168" i="4"/>
  <c r="V742" i="4"/>
  <c r="V817" i="4"/>
  <c r="W384" i="4"/>
  <c r="W884" i="4"/>
  <c r="W1590" i="4"/>
  <c r="V1394" i="4"/>
  <c r="W730" i="4"/>
  <c r="V282" i="4"/>
  <c r="W1736" i="4"/>
  <c r="V1182" i="4"/>
  <c r="W1232" i="4"/>
  <c r="V863" i="4"/>
  <c r="W1735" i="4"/>
  <c r="W166" i="4"/>
  <c r="W167" i="4"/>
  <c r="V837" i="4"/>
  <c r="V136" i="4"/>
  <c r="W702" i="4"/>
  <c r="W141" i="4"/>
  <c r="L322" i="2" s="1"/>
  <c r="M322" i="2" s="1"/>
  <c r="W1580" i="4"/>
  <c r="W1208" i="4"/>
  <c r="V232" i="4"/>
  <c r="W1709" i="4"/>
  <c r="W1865" i="4"/>
  <c r="V1337" i="4"/>
  <c r="W703" i="4"/>
  <c r="W1209" i="4"/>
  <c r="W1468" i="4"/>
  <c r="W12" i="4"/>
  <c r="V482" i="4"/>
  <c r="W1540" i="4"/>
  <c r="W956" i="4"/>
  <c r="W1222" i="4"/>
  <c r="V131" i="4"/>
  <c r="W10" i="4"/>
  <c r="W1021" i="4"/>
  <c r="V1326" i="4"/>
  <c r="V1945" i="4"/>
  <c r="W712" i="4"/>
  <c r="W1110" i="4"/>
  <c r="W778" i="4"/>
  <c r="W1529" i="4"/>
  <c r="W538" i="4"/>
  <c r="W402" i="4"/>
  <c r="W1036" i="4"/>
  <c r="W234" i="4"/>
  <c r="W1623" i="4"/>
  <c r="W1294" i="4"/>
  <c r="W40" i="4"/>
  <c r="W1888" i="4"/>
  <c r="W1238" i="4"/>
  <c r="V1715" i="4"/>
  <c r="W1402" i="4"/>
  <c r="W170" i="4"/>
  <c r="W1073" i="4"/>
  <c r="V252" i="4"/>
  <c r="V1631" i="4"/>
  <c r="W576" i="4"/>
  <c r="V977" i="4"/>
  <c r="W888" i="4"/>
  <c r="V678" i="4"/>
  <c r="W458" i="4"/>
  <c r="V421" i="4"/>
  <c r="W1907" i="4"/>
  <c r="V592" i="4"/>
  <c r="V1730" i="4"/>
  <c r="W1423" i="4"/>
  <c r="W911" i="4"/>
  <c r="W584" i="4"/>
  <c r="V1047" i="4"/>
  <c r="W1264" i="4"/>
  <c r="V342" i="4"/>
  <c r="V89" i="4"/>
  <c r="V698" i="4"/>
  <c r="W1724" i="4"/>
  <c r="W873" i="4"/>
  <c r="V1156" i="4"/>
  <c r="V52" i="4"/>
  <c r="W155" i="4"/>
  <c r="V1297" i="4"/>
  <c r="V531" i="4"/>
  <c r="W336" i="4"/>
  <c r="V1504" i="4"/>
  <c r="W1873" i="4"/>
  <c r="V1616" i="4"/>
  <c r="V892" i="4"/>
  <c r="V700" i="4"/>
  <c r="V317" i="4"/>
  <c r="V38" i="4"/>
  <c r="V141" i="4"/>
  <c r="W1918" i="4"/>
  <c r="V1506" i="4"/>
  <c r="V1793" i="4"/>
  <c r="W1783" i="4"/>
  <c r="V639" i="4"/>
  <c r="V23" i="4"/>
  <c r="V1477" i="4"/>
  <c r="V1764" i="4"/>
  <c r="V850" i="4"/>
  <c r="V847" i="4"/>
  <c r="V1400" i="4"/>
  <c r="V162" i="4"/>
  <c r="V290" i="4"/>
  <c r="V1903" i="4"/>
  <c r="V959" i="4"/>
  <c r="V1669" i="4"/>
  <c r="V426" i="4"/>
  <c r="W843" i="4"/>
  <c r="V57" i="4"/>
  <c r="V1679" i="4"/>
  <c r="W291" i="4"/>
  <c r="V981" i="4"/>
  <c r="W676" i="4"/>
  <c r="W1494" i="4"/>
  <c r="W1016" i="4"/>
  <c r="V1449" i="4"/>
  <c r="V1381" i="4"/>
  <c r="V612" i="4"/>
  <c r="V915" i="4"/>
  <c r="V1060" i="4"/>
  <c r="V1899" i="4"/>
  <c r="V1090" i="4"/>
  <c r="V360" i="4"/>
  <c r="W480" i="4"/>
  <c r="V688" i="4"/>
  <c r="V1674" i="4"/>
  <c r="V1613" i="4"/>
  <c r="W158" i="4"/>
  <c r="V809" i="4"/>
  <c r="V1212" i="4"/>
  <c r="W1876" i="4"/>
  <c r="V64" i="4"/>
  <c r="W1726" i="4"/>
  <c r="V1144" i="4"/>
  <c r="W1389" i="4"/>
  <c r="W719" i="4"/>
  <c r="W1725" i="4"/>
  <c r="V277" i="4"/>
  <c r="W720" i="4"/>
  <c r="V813" i="4"/>
  <c r="W977" i="4"/>
  <c r="V1294" i="4"/>
  <c r="V1683" i="4"/>
  <c r="W1592" i="4"/>
  <c r="V1183" i="4"/>
  <c r="V1071" i="4"/>
  <c r="W734" i="4"/>
  <c r="W457" i="4"/>
  <c r="V62" i="4"/>
  <c r="W1615" i="4"/>
  <c r="W1548" i="4"/>
  <c r="W604" i="4"/>
  <c r="W1035" i="4"/>
  <c r="W1098" i="4"/>
  <c r="W227" i="4"/>
  <c r="W1284" i="4"/>
  <c r="W11" i="4"/>
  <c r="W29" i="4"/>
  <c r="W772" i="4"/>
  <c r="W535" i="4"/>
  <c r="V1005" i="4"/>
  <c r="V910" i="4"/>
  <c r="V1726" i="4"/>
  <c r="W1524" i="4"/>
  <c r="V1884" i="4"/>
  <c r="V1405" i="4"/>
  <c r="V1748" i="4"/>
  <c r="V951" i="4"/>
  <c r="V487" i="4"/>
  <c r="V614" i="4"/>
  <c r="W1272" i="4"/>
  <c r="V1190" i="4"/>
  <c r="L113" i="2" s="1"/>
  <c r="M113" i="2" s="1"/>
  <c r="V341" i="4"/>
  <c r="V48" i="4"/>
  <c r="W253" i="4"/>
  <c r="W798" i="4"/>
  <c r="W634" i="4"/>
  <c r="W1642" i="4"/>
  <c r="W926" i="4"/>
  <c r="W1815" i="4"/>
  <c r="W63" i="4"/>
  <c r="W1438" i="4"/>
  <c r="V510" i="4"/>
  <c r="W64" i="4"/>
  <c r="V1750" i="4"/>
  <c r="W1255" i="4"/>
  <c r="V884" i="4"/>
  <c r="W1077" i="4"/>
  <c r="W1078" i="4"/>
  <c r="V456" i="4"/>
  <c r="V186" i="4"/>
  <c r="V1596" i="4"/>
  <c r="V736" i="4"/>
  <c r="V513" i="4"/>
  <c r="V709" i="4"/>
  <c r="V1590" i="4"/>
  <c r="V157" i="4"/>
  <c r="V395" i="4"/>
  <c r="V972" i="4"/>
  <c r="V1348" i="4"/>
  <c r="V1450" i="4"/>
  <c r="V358" i="4"/>
  <c r="V1776" i="4"/>
  <c r="L294" i="2" s="1"/>
  <c r="M294" i="2" s="1"/>
  <c r="V1895" i="4"/>
  <c r="W1169" i="4"/>
  <c r="W1449" i="4"/>
  <c r="W1842" i="4"/>
  <c r="W1170" i="4"/>
  <c r="W289" i="4"/>
  <c r="V1608" i="4"/>
  <c r="W103" i="4"/>
  <c r="W1347" i="4"/>
  <c r="W673" i="4"/>
  <c r="W102" i="4"/>
  <c r="V1644" i="4"/>
  <c r="V829" i="4"/>
  <c r="W552" i="4"/>
  <c r="V133" i="4"/>
  <c r="V310" i="4"/>
  <c r="W1871" i="4"/>
  <c r="W1515" i="4"/>
  <c r="V978" i="4"/>
  <c r="W711" i="4"/>
  <c r="V1056" i="4"/>
  <c r="V546" i="4"/>
  <c r="W1384" i="4"/>
  <c r="W869" i="4"/>
  <c r="V1543" i="4"/>
  <c r="V447" i="4"/>
  <c r="W1721" i="4"/>
  <c r="W1221" i="4"/>
  <c r="V1729" i="4"/>
  <c r="V514" i="4"/>
  <c r="V1268" i="4"/>
  <c r="V12" i="4"/>
  <c r="V1586" i="4"/>
  <c r="V202" i="4"/>
  <c r="V1489" i="4"/>
  <c r="V468" i="4"/>
  <c r="V9" i="4"/>
  <c r="V536" i="4"/>
  <c r="W1569" i="4"/>
  <c r="W1339" i="4"/>
  <c r="W1836" i="4"/>
  <c r="W1159" i="4"/>
  <c r="W91" i="4"/>
  <c r="W1160" i="4"/>
  <c r="W663" i="4"/>
  <c r="W279" i="4"/>
  <c r="W423" i="4"/>
  <c r="W1671" i="4"/>
  <c r="W831" i="4"/>
  <c r="W664" i="4"/>
  <c r="W1503" i="4"/>
  <c r="V1454" i="4"/>
  <c r="W322" i="4"/>
  <c r="W1211" i="4"/>
  <c r="W1867" i="4"/>
  <c r="V555" i="4"/>
  <c r="V1572" i="4"/>
  <c r="W143" i="4"/>
  <c r="V1681" i="4"/>
  <c r="W142" i="4"/>
  <c r="V767" i="4"/>
  <c r="W1378" i="4"/>
  <c r="W704" i="4"/>
  <c r="V1057" i="4"/>
  <c r="V1252" i="4"/>
  <c r="V580" i="4"/>
  <c r="V219" i="4"/>
  <c r="V1910" i="4"/>
  <c r="W1778" i="4"/>
  <c r="V735" i="4"/>
  <c r="V1022" i="4"/>
  <c r="V1560" i="4"/>
  <c r="V902" i="4"/>
  <c r="V471" i="4"/>
  <c r="W75" i="4"/>
  <c r="W1931" i="4"/>
  <c r="W1046" i="4"/>
  <c r="W810" i="4"/>
  <c r="W1652" i="4"/>
  <c r="W645" i="4"/>
  <c r="W646" i="4"/>
  <c r="W1318" i="4"/>
  <c r="W413" i="4"/>
  <c r="V885" i="4"/>
  <c r="W742" i="4"/>
  <c r="W1481" i="4"/>
  <c r="W1410" i="4"/>
  <c r="V816" i="4"/>
  <c r="W1751" i="4"/>
  <c r="W1541" i="4"/>
  <c r="W1752" i="4"/>
  <c r="V1807" i="4"/>
  <c r="V1464" i="4"/>
  <c r="V1532" i="4"/>
  <c r="V1409" i="4"/>
  <c r="V474" i="4"/>
  <c r="W1915" i="4"/>
  <c r="V1260" i="4"/>
  <c r="V1771" i="4"/>
  <c r="V1035" i="4"/>
  <c r="V793" i="4"/>
  <c r="V78" i="4"/>
  <c r="V363" i="4"/>
  <c r="V583" i="4"/>
  <c r="W598" i="4"/>
  <c r="W1610" i="4"/>
  <c r="W597" i="4"/>
  <c r="W221" i="4"/>
  <c r="W1279" i="4"/>
  <c r="W395" i="4"/>
  <c r="W533" i="4"/>
  <c r="W24" i="4"/>
  <c r="W1790" i="4"/>
  <c r="W1093" i="4"/>
  <c r="W1094" i="4"/>
  <c r="W1789" i="4"/>
  <c r="W768" i="4"/>
  <c r="W1699" i="4"/>
  <c r="V1043" i="4"/>
  <c r="W1370" i="4"/>
  <c r="W696" i="4"/>
  <c r="V650" i="4"/>
  <c r="W1862" i="4"/>
  <c r="W314" i="4"/>
  <c r="W1861" i="4"/>
  <c r="W1202" i="4"/>
  <c r="W133" i="4"/>
  <c r="V438" i="4"/>
  <c r="V840" i="4"/>
  <c r="V248" i="4"/>
  <c r="W1841" i="4"/>
  <c r="W1938" i="4"/>
  <c r="W842" i="4"/>
  <c r="W551" i="4"/>
  <c r="V1287" i="4"/>
  <c r="W426" i="4"/>
  <c r="W1448" i="4"/>
  <c r="W1168" i="4"/>
  <c r="W101" i="4"/>
  <c r="V1078" i="4"/>
  <c r="V1011" i="4"/>
  <c r="W210" i="4"/>
  <c r="V1888" i="4"/>
  <c r="V1632" i="4"/>
  <c r="V1716" i="4"/>
  <c r="V920" i="4"/>
  <c r="V758" i="4"/>
  <c r="V1256" i="4"/>
  <c r="V1085" i="4"/>
  <c r="V392" i="4"/>
  <c r="W946" i="4"/>
  <c r="W1692" i="4"/>
  <c r="W1190" i="4"/>
  <c r="W1364" i="4"/>
  <c r="W851" i="4"/>
  <c r="V672" i="4"/>
  <c r="W1942" i="4"/>
  <c r="W1189" i="4"/>
  <c r="L199" i="2" s="1"/>
  <c r="M199" i="2" s="1"/>
  <c r="W1510" i="4"/>
  <c r="V309" i="4"/>
  <c r="V1004" i="4"/>
  <c r="V153" i="4"/>
  <c r="V1352" i="4"/>
  <c r="V655" i="4"/>
  <c r="V943" i="4"/>
  <c r="V1447" i="4"/>
  <c r="V917" i="4"/>
  <c r="W1784" i="4"/>
  <c r="V1158" i="4"/>
  <c r="V1591" i="4"/>
  <c r="W117" i="4"/>
  <c r="W684" i="4"/>
  <c r="W431" i="4"/>
  <c r="V1036" i="4"/>
  <c r="W993" i="4"/>
  <c r="V1849" i="4"/>
  <c r="W1183" i="4"/>
  <c r="V797" i="4"/>
  <c r="W301" i="4"/>
  <c r="W1360" i="4"/>
  <c r="W944" i="4"/>
  <c r="V1094" i="4"/>
  <c r="V1800" i="4"/>
  <c r="V1626" i="4"/>
  <c r="V161" i="4"/>
  <c r="V1240" i="4"/>
  <c r="V811" i="4"/>
  <c r="V31" i="4"/>
  <c r="V1391" i="4"/>
  <c r="V545" i="4"/>
  <c r="V22" i="4"/>
  <c r="W750" i="4"/>
  <c r="V265" i="4"/>
  <c r="V740" i="4"/>
  <c r="W588" i="4"/>
  <c r="W211" i="4"/>
  <c r="V1363" i="4"/>
  <c r="V1466" i="4"/>
  <c r="V1767" i="4"/>
  <c r="V144" i="4"/>
  <c r="V1248" i="4"/>
  <c r="V436" i="4"/>
  <c r="W1254" i="4"/>
  <c r="V435" i="4"/>
  <c r="W1753" i="4"/>
  <c r="W1519" i="4"/>
  <c r="W1950" i="4"/>
  <c r="L286" i="2" s="1"/>
  <c r="M286" i="2" s="1"/>
  <c r="W368" i="4"/>
  <c r="L309" i="2" s="1"/>
  <c r="M309" i="2" s="1"/>
  <c r="V952" i="4"/>
  <c r="V1407" i="4"/>
  <c r="V974" i="4"/>
  <c r="V737" i="4"/>
  <c r="V369" i="4"/>
  <c r="W1768" i="4"/>
  <c r="V787" i="4"/>
  <c r="W475" i="4"/>
  <c r="V523" i="4"/>
  <c r="V1881" i="4"/>
  <c r="W1424" i="4"/>
  <c r="W751" i="4"/>
  <c r="V193" i="4"/>
  <c r="V1207" i="4"/>
  <c r="W1217" i="4"/>
  <c r="W862" i="4"/>
  <c r="V1946" i="4"/>
  <c r="V826" i="4"/>
  <c r="W708" i="4"/>
  <c r="W328" i="4"/>
  <c r="V73" i="4"/>
  <c r="V1808" i="4"/>
  <c r="V112" i="4"/>
  <c r="W1063" i="4"/>
  <c r="V520" i="4"/>
  <c r="W1228" i="4"/>
  <c r="V340" i="4"/>
  <c r="V1570" i="4"/>
  <c r="W499" i="4"/>
  <c r="V1934" i="4"/>
  <c r="V1827" i="4"/>
  <c r="V807" i="4"/>
  <c r="W960" i="4"/>
  <c r="V150" i="4"/>
  <c r="W1392" i="4"/>
  <c r="V1814" i="4"/>
  <c r="V602" i="4"/>
  <c r="W422" i="4"/>
  <c r="V43" i="4"/>
  <c r="W1446" i="4"/>
  <c r="V1343" i="4"/>
  <c r="W936" i="4"/>
  <c r="V808" i="4"/>
  <c r="W1158" i="4"/>
  <c r="W278" i="4"/>
  <c r="W1670" i="4"/>
  <c r="W1568" i="4"/>
  <c r="W1832" i="4"/>
  <c r="W1664" i="4"/>
  <c r="W827" i="4"/>
  <c r="W273" i="4"/>
  <c r="V228" i="4"/>
  <c r="W1936" i="4"/>
  <c r="W1152" i="4"/>
  <c r="W512" i="4"/>
  <c r="W1334" i="4"/>
  <c r="W657" i="4"/>
  <c r="V1306" i="4"/>
  <c r="W826" i="4"/>
  <c r="W87" i="4"/>
  <c r="W1351" i="4"/>
  <c r="W844" i="4"/>
  <c r="W294" i="4"/>
  <c r="W1845" i="4"/>
  <c r="V1444" i="4"/>
  <c r="W108" i="4"/>
  <c r="V404" i="4"/>
  <c r="W1683" i="4"/>
  <c r="W553" i="4"/>
  <c r="W678" i="4"/>
  <c r="W1174" i="4"/>
  <c r="W1757" i="4"/>
  <c r="V1460" i="4"/>
  <c r="V236" i="4"/>
  <c r="W188" i="4"/>
  <c r="V1218" i="4"/>
  <c r="V671" i="4"/>
  <c r="V1656" i="4"/>
  <c r="V877" i="4"/>
  <c r="L169" i="2" s="1"/>
  <c r="M169" i="2" s="1"/>
  <c r="V98" i="4"/>
  <c r="L88" i="2" s="1"/>
  <c r="M88" i="2" s="1"/>
  <c r="V703" i="4"/>
  <c r="V1860" i="4"/>
  <c r="W505" i="4"/>
  <c r="W1414" i="4"/>
  <c r="W689" i="4"/>
  <c r="V234" i="4"/>
  <c r="V1604" i="4"/>
  <c r="W556" i="4"/>
  <c r="L325" i="2" s="1"/>
  <c r="M325" i="2" s="1"/>
  <c r="W947" i="4"/>
  <c r="V1042" i="4"/>
  <c r="W1855" i="4"/>
  <c r="W1943" i="4"/>
  <c r="V111" i="4"/>
  <c r="W434" i="4"/>
  <c r="V1128" i="4"/>
  <c r="V445" i="4"/>
  <c r="V958" i="4"/>
  <c r="V1475" i="4"/>
  <c r="W202" i="4"/>
  <c r="V1763" i="4"/>
  <c r="V1548" i="4"/>
  <c r="W1026" i="4"/>
  <c r="V1927" i="4"/>
  <c r="V585" i="4"/>
  <c r="V1254" i="4"/>
  <c r="W523" i="4"/>
  <c r="V1360" i="4"/>
  <c r="V659" i="4"/>
  <c r="V1938" i="4"/>
  <c r="W455" i="4"/>
  <c r="W1071" i="4"/>
  <c r="W1737" i="4"/>
  <c r="V1110" i="4"/>
  <c r="V1534" i="4"/>
  <c r="W349" i="4"/>
  <c r="W1818" i="4"/>
  <c r="W1044" i="4"/>
  <c r="W636" i="4"/>
  <c r="W68" i="4"/>
  <c r="V1298" i="4"/>
  <c r="W803" i="4"/>
  <c r="W1646" i="4"/>
  <c r="W545" i="4"/>
  <c r="W986" i="4"/>
  <c r="V1126" i="4"/>
  <c r="W1647" i="4"/>
  <c r="V405" i="4"/>
  <c r="W257" i="4"/>
  <c r="W807" i="4"/>
  <c r="W641" i="4"/>
  <c r="W1650" i="4"/>
  <c r="W1045" i="4"/>
  <c r="W929" i="4"/>
  <c r="W484" i="4"/>
  <c r="V1496" i="4"/>
  <c r="W260" i="4"/>
  <c r="W72" i="4"/>
  <c r="W1137" i="4"/>
  <c r="V590" i="4"/>
  <c r="W438" i="4"/>
  <c r="W558" i="4"/>
  <c r="V1857" i="4"/>
  <c r="V692" i="4"/>
  <c r="W1058" i="4"/>
  <c r="W1195" i="4"/>
  <c r="W1194" i="4"/>
  <c r="W1577" i="4"/>
  <c r="W125" i="4"/>
  <c r="W1696" i="4"/>
  <c r="W310" i="4"/>
  <c r="W669" i="4"/>
  <c r="W1447" i="4"/>
  <c r="W1675" i="4"/>
  <c r="V35" i="4"/>
  <c r="W1166" i="4"/>
  <c r="W1838" i="4"/>
  <c r="W836" i="4"/>
  <c r="W1505" i="4"/>
  <c r="V20" i="4"/>
  <c r="W285" i="4"/>
  <c r="W1343" i="4"/>
  <c r="V964" i="4"/>
  <c r="V1426" i="4"/>
  <c r="V866" i="4"/>
  <c r="V1493" i="4"/>
  <c r="V1719" i="4"/>
  <c r="V1582" i="4"/>
  <c r="V345" i="4"/>
  <c r="V409" i="4"/>
  <c r="V181" i="4"/>
  <c r="V1219" i="4"/>
  <c r="V188" i="4"/>
  <c r="V483" i="4"/>
  <c r="V1000" i="4"/>
  <c r="W526" i="4"/>
  <c r="V286" i="4"/>
  <c r="W1080" i="4"/>
  <c r="V1634" i="4"/>
  <c r="V1751" i="4"/>
  <c r="V1151" i="4"/>
  <c r="V1417" i="4"/>
  <c r="V41" i="4"/>
  <c r="W1904" i="4"/>
  <c r="W181" i="4"/>
  <c r="W1252" i="4"/>
  <c r="V1075" i="4"/>
  <c r="V1866" i="4"/>
  <c r="L137" i="2" s="1"/>
  <c r="M137" i="2" s="1"/>
  <c r="V1502" i="4"/>
  <c r="W579" i="4"/>
  <c r="V711" i="4"/>
  <c r="V806" i="4"/>
  <c r="V1362" i="4"/>
  <c r="V256" i="4"/>
  <c r="V810" i="4"/>
  <c r="V87" i="4"/>
  <c r="W940" i="4"/>
  <c r="V1169" i="4"/>
  <c r="W290" i="4"/>
  <c r="W1508" i="4"/>
  <c r="W1843" i="4"/>
  <c r="W675" i="4"/>
  <c r="W1349" i="4"/>
  <c r="V1638" i="4"/>
  <c r="W1054" i="4"/>
  <c r="W106" i="4"/>
  <c r="W1680" i="4"/>
  <c r="V613" i="4"/>
  <c r="W934" i="4"/>
  <c r="W86" i="4"/>
  <c r="W1662" i="4"/>
  <c r="W1332" i="4"/>
  <c r="W482" i="4"/>
  <c r="W1831" i="4"/>
  <c r="W269" i="4"/>
  <c r="V1630" i="4"/>
  <c r="W270" i="4"/>
  <c r="W1445" i="4"/>
  <c r="W1150" i="4"/>
  <c r="W824" i="4"/>
  <c r="V1909" i="4"/>
  <c r="V1238" i="4"/>
  <c r="V251" i="4"/>
  <c r="V947" i="4"/>
  <c r="W1954" i="4"/>
  <c r="V194" i="4"/>
  <c r="V1480" i="4"/>
  <c r="V568" i="4"/>
  <c r="W759" i="4"/>
  <c r="W1429" i="4"/>
  <c r="V432" i="4"/>
  <c r="W1619" i="4"/>
  <c r="W34" i="4"/>
  <c r="W1289" i="4"/>
  <c r="W610" i="4"/>
  <c r="W1104" i="4"/>
  <c r="W775" i="4"/>
  <c r="V1791" i="4"/>
  <c r="W1105" i="4"/>
  <c r="W231" i="4"/>
  <c r="W609" i="4"/>
  <c r="W401" i="4"/>
  <c r="L301" i="2" s="1"/>
  <c r="M301" i="2" s="1"/>
  <c r="W1114" i="4"/>
  <c r="W539" i="4"/>
  <c r="W1300" i="4"/>
  <c r="V984" i="4"/>
  <c r="W1802" i="4"/>
  <c r="W619" i="4"/>
  <c r="W241" i="4"/>
  <c r="W784" i="4"/>
  <c r="W1039" i="4"/>
  <c r="W47" i="4"/>
  <c r="W48" i="4"/>
  <c r="W1552" i="4"/>
  <c r="W1628" i="4"/>
  <c r="V117" i="4"/>
  <c r="V1468" i="4"/>
  <c r="V530" i="4"/>
  <c r="V333" i="4"/>
  <c r="V443" i="4"/>
  <c r="L129" i="2" s="1"/>
  <c r="M129" i="2" s="1"/>
  <c r="W1781" i="4"/>
  <c r="W1917" i="4"/>
  <c r="W760" i="4"/>
  <c r="V1146" i="4"/>
  <c r="V911" i="4"/>
  <c r="V1416" i="4"/>
  <c r="V1021" i="4"/>
  <c r="V1662" i="4"/>
  <c r="W500" i="4"/>
  <c r="W164" i="4"/>
  <c r="W1396" i="4"/>
  <c r="V1803" i="4"/>
  <c r="W1731" i="4"/>
  <c r="V1448" i="4"/>
  <c r="W163" i="4"/>
  <c r="V311" i="4"/>
  <c r="V1103" i="4"/>
  <c r="V686" i="4"/>
  <c r="V1395" i="4"/>
  <c r="V388" i="4"/>
  <c r="V200" i="4"/>
  <c r="V914" i="4"/>
  <c r="V1249" i="4"/>
  <c r="V1066" i="4"/>
  <c r="V1762" i="4"/>
  <c r="V423" i="4"/>
  <c r="V970" i="4"/>
  <c r="V1889" i="4"/>
  <c r="V1712" i="4"/>
  <c r="V502" i="4"/>
  <c r="V493" i="4"/>
  <c r="V1861" i="4"/>
  <c r="V677" i="4"/>
  <c r="W1237" i="4"/>
  <c r="V1324" i="4"/>
  <c r="V169" i="4"/>
  <c r="V1299" i="4"/>
  <c r="W354" i="4"/>
  <c r="V1933" i="4"/>
  <c r="W1887" i="4"/>
  <c r="V825" i="4"/>
  <c r="W353" i="4"/>
  <c r="V1742" i="4"/>
  <c r="V629" i="4"/>
  <c r="V1660" i="4"/>
  <c r="V1300" i="4"/>
  <c r="W835" i="4"/>
  <c r="V259" i="4"/>
  <c r="W1571" i="4"/>
  <c r="W1051" i="4"/>
  <c r="W1165" i="4"/>
  <c r="W1837" i="4"/>
  <c r="W96" i="4"/>
  <c r="W550" i="4"/>
  <c r="W424" i="4"/>
  <c r="W1145" i="4"/>
  <c r="W650" i="4"/>
  <c r="W1323" i="4"/>
  <c r="W1144" i="4"/>
  <c r="W1824" i="4"/>
  <c r="W1656" i="4"/>
  <c r="W649" i="4"/>
  <c r="W815" i="4"/>
  <c r="W1655" i="4"/>
  <c r="V1579" i="4"/>
  <c r="W741" i="4"/>
  <c r="V1628" i="4"/>
  <c r="W466" i="4"/>
  <c r="W580" i="4"/>
  <c r="V889" i="4"/>
  <c r="W1480" i="4"/>
  <c r="V61" i="4"/>
  <c r="V1402" i="4"/>
  <c r="V302" i="4"/>
  <c r="W1897" i="4"/>
  <c r="W1253" i="4"/>
  <c r="V1030" i="4"/>
  <c r="V1198" i="4"/>
  <c r="V314" i="4"/>
  <c r="W1539" i="4"/>
  <c r="W1718" i="4"/>
  <c r="V694" i="4"/>
  <c r="W1381" i="4"/>
  <c r="W865" i="4"/>
  <c r="W567" i="4"/>
  <c r="V125" i="4"/>
  <c r="W1870" i="4"/>
  <c r="W447" i="4"/>
  <c r="W1226" i="4"/>
  <c r="W723" i="4"/>
  <c r="W876" i="4"/>
  <c r="W340" i="4"/>
  <c r="V1585" i="4"/>
  <c r="W1390" i="4"/>
  <c r="W159" i="4"/>
  <c r="V1015" i="4"/>
  <c r="W1878" i="4"/>
  <c r="V572" i="4"/>
  <c r="V1733" i="4"/>
  <c r="V424" i="4"/>
  <c r="L85" i="2" s="1"/>
  <c r="M85" i="2" s="1"/>
  <c r="V71" i="4"/>
  <c r="V901" i="4"/>
  <c r="V1574" i="4"/>
  <c r="V359" i="4"/>
  <c r="V1890" i="4"/>
  <c r="W1263" i="4"/>
  <c r="V631" i="4"/>
  <c r="W743" i="4"/>
  <c r="W1076" i="4"/>
  <c r="W185" i="4"/>
  <c r="W1898" i="4"/>
  <c r="W467" i="4"/>
  <c r="V923" i="4"/>
  <c r="V820" i="4"/>
  <c r="W1754" i="4"/>
  <c r="W369" i="4"/>
  <c r="L266" i="2" s="1"/>
  <c r="M266" i="2" s="1"/>
  <c r="V1162" i="4"/>
  <c r="V1377" i="4"/>
  <c r="V1286" i="4"/>
  <c r="V1848" i="4"/>
  <c r="V428" i="4"/>
  <c r="L102" i="2" s="1"/>
  <c r="M102" i="2" s="1"/>
  <c r="W1458" i="4"/>
  <c r="W1196" i="4"/>
  <c r="W559" i="4"/>
  <c r="W126" i="4"/>
  <c r="V652" i="4"/>
  <c r="V1573" i="4"/>
  <c r="V979" i="4"/>
  <c r="W855" i="4"/>
  <c r="W867" i="4"/>
  <c r="W1383" i="4"/>
  <c r="W331" i="4"/>
  <c r="L308" i="2" s="1"/>
  <c r="M308" i="2" s="1"/>
  <c r="V1467" i="4"/>
  <c r="W152" i="4"/>
  <c r="W1582" i="4"/>
  <c r="V665" i="4"/>
  <c r="V1118" i="4"/>
  <c r="W955" i="4"/>
  <c r="W1719" i="4"/>
  <c r="W1551" i="4"/>
  <c r="L331" i="2" s="1"/>
  <c r="M331" i="2" s="1"/>
  <c r="W1799" i="4"/>
  <c r="W924" i="4"/>
  <c r="W1436" i="4"/>
  <c r="W42" i="4"/>
  <c r="W780" i="4"/>
  <c r="W238" i="4"/>
  <c r="W237" i="4"/>
  <c r="W616" i="4"/>
  <c r="W1297" i="4"/>
  <c r="W1296" i="4"/>
  <c r="W449" i="4"/>
  <c r="W868" i="4"/>
  <c r="V1016" i="4"/>
  <c r="W569" i="4"/>
  <c r="W1514" i="4"/>
  <c r="W332" i="4"/>
  <c r="V1188" i="4"/>
  <c r="V1347" i="4"/>
  <c r="W496" i="4"/>
  <c r="V1864" i="4"/>
  <c r="V1054" i="4"/>
  <c r="W1720" i="4"/>
  <c r="W1583" i="4"/>
  <c r="V869" i="4"/>
  <c r="V1336" i="4"/>
  <c r="V640" i="4"/>
  <c r="V441" i="4"/>
  <c r="V347" i="4"/>
  <c r="V1003" i="4"/>
  <c r="V1492" i="4"/>
  <c r="L310" i="2" s="1"/>
  <c r="M310" i="2" s="1"/>
  <c r="V1772" i="4"/>
  <c r="V579" i="4"/>
  <c r="V1880" i="4"/>
  <c r="V122" i="4"/>
  <c r="W1363" i="4"/>
  <c r="W433" i="4"/>
  <c r="V776" i="4"/>
  <c r="W1187" i="4"/>
  <c r="W304" i="4"/>
  <c r="W688" i="4"/>
  <c r="W1690" i="4"/>
  <c r="W1853" i="4"/>
  <c r="W687" i="4"/>
  <c r="W122" i="4"/>
  <c r="W1455" i="4"/>
  <c r="W797" i="4"/>
  <c r="W1557" i="4"/>
  <c r="W1313" i="4"/>
  <c r="V1108" i="4"/>
  <c r="W407" i="4"/>
  <c r="W1641" i="4"/>
  <c r="W633" i="4"/>
  <c r="W632" i="4"/>
  <c r="W1814" i="4"/>
  <c r="W1312" i="4"/>
  <c r="V213" i="4"/>
  <c r="W1775" i="4"/>
  <c r="V582" i="4"/>
  <c r="V1523" i="4"/>
  <c r="W204" i="4"/>
  <c r="V747" i="4"/>
  <c r="W1085" i="4"/>
  <c r="V887" i="4"/>
  <c r="L189" i="2" s="1"/>
  <c r="M189" i="2" s="1"/>
  <c r="V383" i="4"/>
  <c r="V1079" i="4"/>
  <c r="V1255" i="4"/>
  <c r="V1863" i="4"/>
  <c r="V1816" i="4"/>
  <c r="W1756" i="4"/>
  <c r="W1412" i="4"/>
  <c r="W1900" i="4"/>
  <c r="V812" i="4"/>
  <c r="W745" i="4"/>
  <c r="V1386" i="4"/>
  <c r="W1257" i="4"/>
  <c r="V604" i="4"/>
  <c r="V1797" i="4"/>
  <c r="W1702" i="4"/>
  <c r="W444" i="4"/>
  <c r="W1372" i="4"/>
  <c r="L329" i="2" s="1"/>
  <c r="M329" i="2" s="1"/>
  <c r="W1018" i="4"/>
  <c r="W698" i="4"/>
  <c r="W316" i="4"/>
  <c r="W564" i="4"/>
  <c r="V1531" i="4"/>
  <c r="W135" i="4"/>
  <c r="V766" i="4"/>
  <c r="V1184" i="4"/>
  <c r="V1159" i="4"/>
  <c r="V701" i="4"/>
  <c r="V1412" i="4"/>
  <c r="V288" i="4"/>
  <c r="V1593" i="4"/>
  <c r="V459" i="4"/>
  <c r="V1420" i="4"/>
  <c r="W971" i="4"/>
  <c r="V1699" i="4"/>
  <c r="W910" i="4"/>
  <c r="V1887" i="4"/>
  <c r="V130" i="4"/>
  <c r="V1224" i="4"/>
  <c r="V1870" i="4"/>
  <c r="W1516" i="4"/>
  <c r="W338" i="4"/>
  <c r="V1033" i="4"/>
  <c r="W1587" i="4"/>
  <c r="V868" i="4"/>
  <c r="W1387" i="4"/>
  <c r="V1115" i="4"/>
  <c r="V149" i="4"/>
  <c r="L147" i="2" s="1"/>
  <c r="M147" i="2" s="1"/>
  <c r="W717" i="4"/>
  <c r="V414" i="4"/>
  <c r="W57" i="4"/>
  <c r="W1124" i="4"/>
  <c r="W542" i="4"/>
  <c r="W627" i="4"/>
  <c r="W1810" i="4"/>
  <c r="W1498" i="4"/>
  <c r="W984" i="4"/>
  <c r="W1553" i="4"/>
  <c r="W248" i="4"/>
  <c r="W809" i="4"/>
  <c r="W644" i="4"/>
  <c r="W74" i="4"/>
  <c r="W1562" i="4"/>
  <c r="W1139" i="4"/>
  <c r="W73" i="4"/>
  <c r="W1317" i="4"/>
  <c r="W643" i="4"/>
  <c r="V1031" i="4"/>
  <c r="V1607" i="4"/>
  <c r="W261" i="4"/>
  <c r="W1212" i="4"/>
  <c r="W323" i="4"/>
  <c r="V1323" i="4"/>
  <c r="V609" i="4"/>
  <c r="L24" i="2" s="1"/>
  <c r="M24" i="2" s="1"/>
  <c r="W144" i="4"/>
  <c r="V79" i="4"/>
  <c r="W1213" i="4"/>
  <c r="W705" i="4"/>
  <c r="V1562" i="4"/>
  <c r="W861" i="4"/>
  <c r="W1710" i="4"/>
  <c r="W1729" i="4"/>
  <c r="W725" i="4"/>
  <c r="V275" i="4"/>
  <c r="V1201" i="4"/>
  <c r="W879" i="4"/>
  <c r="W571" i="4"/>
  <c r="V1947" i="4"/>
  <c r="V1061" i="4"/>
  <c r="W1880" i="4"/>
  <c r="V88" i="4"/>
  <c r="W342" i="4"/>
  <c r="W1089" i="4"/>
  <c r="W529" i="4"/>
  <c r="W18" i="4"/>
  <c r="W1543" i="4"/>
  <c r="W590" i="4"/>
  <c r="W214" i="4"/>
  <c r="W1275" i="4"/>
  <c r="W215" i="4"/>
  <c r="W1433" i="4"/>
  <c r="W1786" i="4"/>
  <c r="W591" i="4"/>
  <c r="W1605" i="4"/>
  <c r="V470" i="4"/>
  <c r="V1325" i="4"/>
  <c r="W1913" i="4"/>
  <c r="W914" i="4"/>
  <c r="V1756" i="4"/>
  <c r="V748" i="4"/>
  <c r="V293" i="4"/>
  <c r="V945" i="4"/>
  <c r="V1237" i="4"/>
  <c r="V1038" i="4"/>
  <c r="V154" i="4"/>
  <c r="W1825" i="4"/>
  <c r="W651" i="4"/>
  <c r="W265" i="4"/>
  <c r="V1091" i="4"/>
  <c r="W1826" i="4"/>
  <c r="V1317" i="4"/>
  <c r="W80" i="4"/>
  <c r="W79" i="4"/>
  <c r="W1048" i="4"/>
  <c r="W1657" i="4"/>
  <c r="W817" i="4"/>
  <c r="W1933" i="4"/>
  <c r="W816" i="4"/>
  <c r="V1166" i="4"/>
  <c r="V402" i="4"/>
  <c r="V1844" i="4"/>
  <c r="W1572" i="4"/>
  <c r="W1939" i="4"/>
  <c r="V937" i="4"/>
  <c r="W680" i="4"/>
  <c r="W111" i="4"/>
  <c r="V1446" i="4"/>
  <c r="W1352" i="4"/>
  <c r="W296" i="4"/>
  <c r="W846" i="4"/>
  <c r="V1485" i="4"/>
  <c r="V619" i="4"/>
  <c r="V1770" i="4"/>
  <c r="V1916" i="4"/>
  <c r="V1147" i="4"/>
  <c r="V561" i="4"/>
  <c r="V349" i="4"/>
  <c r="L188" i="2" s="1"/>
  <c r="M188" i="2" s="1"/>
  <c r="V1954" i="4"/>
  <c r="V1351" i="4"/>
  <c r="V479" i="4"/>
  <c r="V893" i="4"/>
  <c r="W1563" i="4"/>
  <c r="W1142" i="4"/>
  <c r="W647" i="4"/>
  <c r="W931" i="4"/>
  <c r="W813" i="4"/>
  <c r="V254" i="4"/>
  <c r="W1654" i="4"/>
  <c r="W1321" i="4"/>
  <c r="W416" i="4"/>
  <c r="V84" i="4"/>
  <c r="L69" i="2" s="1"/>
  <c r="M69" i="2" s="1"/>
  <c r="V1285" i="4"/>
  <c r="W546" i="4"/>
  <c r="W1649" i="4"/>
  <c r="W411" i="4"/>
  <c r="W1821" i="4"/>
  <c r="W1136" i="4"/>
  <c r="W640" i="4"/>
  <c r="W1135" i="4"/>
  <c r="W71" i="4"/>
  <c r="W806" i="4"/>
  <c r="W1560" i="4"/>
  <c r="W259" i="4"/>
  <c r="V668" i="4"/>
  <c r="V348" i="4"/>
  <c r="V1196" i="4"/>
  <c r="V667" i="4"/>
  <c r="W1759" i="4"/>
  <c r="V1101" i="4"/>
  <c r="W191" i="4"/>
  <c r="W1903" i="4"/>
  <c r="W1418" i="4"/>
  <c r="V830" i="4"/>
  <c r="W192" i="4"/>
  <c r="V1422" i="4"/>
  <c r="L263" i="2" s="1"/>
  <c r="M263" i="2" s="1"/>
  <c r="V886" i="4"/>
  <c r="V942" i="4"/>
  <c r="V1046" i="4"/>
  <c r="V1784" i="4"/>
  <c r="V419" i="4"/>
  <c r="V394" i="4"/>
  <c r="L349" i="2" s="1"/>
  <c r="M349" i="2" s="1"/>
  <c r="V637" i="4"/>
  <c r="V1439" i="4"/>
  <c r="L57" i="2" s="1"/>
  <c r="M57" i="2" s="1"/>
  <c r="V503" i="4"/>
  <c r="V1576" i="4"/>
  <c r="W1107" i="4"/>
  <c r="W612" i="4"/>
  <c r="W1796" i="4"/>
  <c r="W611" i="4"/>
  <c r="W1292" i="4"/>
  <c r="W1291" i="4"/>
  <c r="W1622" i="4"/>
  <c r="W38" i="4"/>
  <c r="W1621" i="4"/>
  <c r="W1528" i="4"/>
  <c r="W232" i="4"/>
  <c r="W776" i="4"/>
  <c r="W37" i="4"/>
  <c r="W1298" i="4"/>
  <c r="W1626" i="4"/>
  <c r="W239" i="4"/>
  <c r="W43" i="4"/>
  <c r="W44" i="4"/>
  <c r="W1112" i="4"/>
  <c r="W617" i="4"/>
  <c r="W1111" i="4"/>
  <c r="W1800" i="4"/>
  <c r="W781" i="4"/>
  <c r="V1778" i="4"/>
  <c r="V1262" i="4"/>
  <c r="V1428" i="4"/>
  <c r="V954" i="4"/>
  <c r="V556" i="4"/>
  <c r="V759" i="4"/>
  <c r="W209" i="4"/>
  <c r="V1821" i="4"/>
  <c r="V184" i="4"/>
  <c r="V393" i="4"/>
  <c r="V1312" i="4"/>
  <c r="W295" i="4"/>
  <c r="W554" i="4"/>
  <c r="W1684" i="4"/>
  <c r="W679" i="4"/>
  <c r="L236" i="2" s="1"/>
  <c r="M236" i="2" s="1"/>
  <c r="V1293" i="4"/>
  <c r="W1175" i="4"/>
  <c r="W109" i="4"/>
  <c r="W110" i="4"/>
  <c r="W845" i="4"/>
  <c r="L184" i="2" s="1"/>
  <c r="M184" i="2" s="1"/>
  <c r="V1561" i="4"/>
  <c r="V982" i="4"/>
  <c r="W1491" i="4"/>
  <c r="V859" i="4"/>
  <c r="V123" i="4"/>
  <c r="V1236" i="4"/>
  <c r="V1877" i="4"/>
  <c r="V1346" i="4"/>
  <c r="V646" i="4"/>
  <c r="V437" i="4"/>
  <c r="V1657" i="4"/>
  <c r="V368" i="4"/>
  <c r="V675" i="4"/>
  <c r="V1951" i="4"/>
  <c r="W148" i="4"/>
  <c r="W1218" i="4"/>
  <c r="V1369" i="4"/>
  <c r="V1804" i="4"/>
  <c r="W1716" i="4"/>
  <c r="W1715" i="4"/>
  <c r="V1017" i="4"/>
  <c r="W864" i="4"/>
  <c r="V246" i="4"/>
  <c r="W863" i="4"/>
  <c r="W709" i="4"/>
  <c r="W446" i="4"/>
  <c r="V1542" i="4"/>
  <c r="L284" i="2" s="1"/>
  <c r="M284" i="2" s="1"/>
  <c r="V458" i="4"/>
  <c r="V1601" i="4"/>
  <c r="L311" i="2" s="1"/>
  <c r="M311" i="2" s="1"/>
  <c r="V1073" i="4"/>
  <c r="V586" i="4"/>
  <c r="V589" i="4"/>
  <c r="W920" i="4"/>
  <c r="V1623" i="4"/>
  <c r="V391" i="4"/>
  <c r="L299" i="2" s="1"/>
  <c r="M299" i="2" s="1"/>
  <c r="V1253" i="4"/>
  <c r="L223" i="2" s="1"/>
  <c r="M223" i="2" s="1"/>
  <c r="V1429" i="4"/>
  <c r="W1579" i="4"/>
  <c r="W1060" i="4"/>
  <c r="V1276" i="4"/>
  <c r="W1697" i="4"/>
  <c r="W128" i="4"/>
  <c r="W129" i="4"/>
  <c r="W1198" i="4"/>
  <c r="W312" i="4"/>
  <c r="V1802" i="4"/>
  <c r="V784" i="4"/>
  <c r="W693" i="4"/>
  <c r="W561" i="4"/>
  <c r="W1499" i="4"/>
  <c r="W1314" i="4"/>
  <c r="W66" i="4"/>
  <c r="V618" i="4"/>
  <c r="W1043" i="4"/>
  <c r="W1643" i="4"/>
  <c r="W1129" i="4"/>
  <c r="W408" i="4"/>
  <c r="L239" i="2" s="1"/>
  <c r="M239" i="2" s="1"/>
  <c r="W800" i="4"/>
  <c r="W1558" i="4"/>
  <c r="W255" i="4"/>
  <c r="V1805" i="4"/>
  <c r="W1379" i="4"/>
  <c r="W13" i="4"/>
  <c r="W324" i="4"/>
  <c r="W1019" i="4"/>
  <c r="W519" i="4"/>
  <c r="W1945" i="4"/>
  <c r="V1457" i="4"/>
  <c r="W145" i="4"/>
  <c r="W9" i="4"/>
  <c r="W952" i="4"/>
  <c r="V461" i="4"/>
  <c r="L206" i="2" s="1"/>
  <c r="M206" i="2" s="1"/>
  <c r="W198" i="4"/>
  <c r="V499" i="4"/>
  <c r="V1138" i="4"/>
  <c r="W1767" i="4"/>
  <c r="W972" i="4"/>
  <c r="W1422" i="4"/>
  <c r="V1505" i="4"/>
  <c r="V985" i="4"/>
  <c r="V522" i="4"/>
  <c r="V716" i="4"/>
  <c r="V300" i="4"/>
  <c r="W1758" i="4"/>
  <c r="W1598" i="4"/>
  <c r="V949" i="4"/>
  <c r="W525" i="4"/>
  <c r="V452" i="4"/>
  <c r="W1416" i="4"/>
  <c r="W190" i="4"/>
  <c r="V1222" i="4"/>
  <c r="V1442" i="4"/>
  <c r="V205" i="4"/>
  <c r="L300" i="2" s="1"/>
  <c r="M300" i="2" s="1"/>
  <c r="V1277" i="4"/>
  <c r="V1739" i="4"/>
  <c r="V1139" i="4"/>
  <c r="V1713" i="4"/>
  <c r="V387" i="4"/>
  <c r="V960" i="4"/>
  <c r="V641" i="4"/>
  <c r="V70" i="4"/>
  <c r="V1048" i="4"/>
  <c r="V1815" i="4"/>
  <c r="V898" i="4"/>
  <c r="W1748" i="4"/>
  <c r="W1475" i="4"/>
  <c r="V171" i="4"/>
  <c r="V1876" i="4"/>
  <c r="V564" i="4"/>
  <c r="W738" i="4"/>
  <c r="V1734" i="4"/>
  <c r="W1407" i="4"/>
  <c r="V336" i="4"/>
  <c r="V792" i="4"/>
  <c r="V53" i="4"/>
  <c r="W427" i="4"/>
  <c r="W490" i="4"/>
  <c r="V1171" i="4"/>
  <c r="V778" i="4"/>
  <c r="W939" i="4"/>
  <c r="W1679" i="4"/>
  <c r="W514" i="4"/>
  <c r="W1450" i="4"/>
  <c r="W1015" i="4"/>
  <c r="W594" i="4"/>
  <c r="W1012" i="4"/>
  <c r="L334" i="2" s="1"/>
  <c r="M334" i="2" s="1"/>
  <c r="W219" i="4"/>
  <c r="W1546" i="4"/>
  <c r="W1527" i="4"/>
  <c r="W973" i="4"/>
  <c r="W532" i="4"/>
  <c r="W1787" i="4"/>
  <c r="W21" i="4"/>
  <c r="W292" i="4"/>
  <c r="W1682" i="4"/>
  <c r="L204" i="2" s="1"/>
  <c r="M204" i="2" s="1"/>
  <c r="W1173" i="4"/>
  <c r="W1681" i="4"/>
  <c r="W1844" i="4"/>
  <c r="W107" i="4"/>
  <c r="V489" i="4"/>
  <c r="W293" i="4"/>
  <c r="W1350" i="4"/>
  <c r="W677" i="4"/>
  <c r="W990" i="4"/>
  <c r="V1304" i="4"/>
  <c r="V656" i="4"/>
  <c r="L161" i="2"/>
  <c r="M161" i="2" s="1"/>
  <c r="V1261" i="4"/>
  <c r="V484" i="4"/>
  <c r="W1763" i="4"/>
  <c r="V714" i="4"/>
  <c r="W196" i="4"/>
  <c r="V1554" i="4"/>
  <c r="V92" i="4"/>
  <c r="V270" i="4"/>
  <c r="V1327" i="4"/>
  <c r="W909" i="4"/>
  <c r="V1437" i="4"/>
  <c r="V854" i="4"/>
  <c r="V1433" i="4"/>
  <c r="V993" i="4"/>
  <c r="W1595" i="4"/>
  <c r="W739" i="4"/>
  <c r="V332" i="4"/>
  <c r="V1675" i="4"/>
  <c r="W177" i="4"/>
  <c r="V1503" i="4"/>
  <c r="V577" i="4"/>
  <c r="V518" i="4"/>
  <c r="V33" i="4"/>
  <c r="W1268" i="4"/>
  <c r="V504" i="4"/>
  <c r="V10" i="4"/>
  <c r="V14" i="4"/>
  <c r="V249" i="4"/>
  <c r="V1521" i="4"/>
  <c r="V1935" i="4"/>
  <c r="V1026" i="4"/>
  <c r="V121" i="4"/>
  <c r="W1591" i="4"/>
  <c r="V410" i="4"/>
  <c r="W1233" i="4"/>
  <c r="V1330" i="4"/>
  <c r="W731" i="4"/>
  <c r="W1070" i="4"/>
  <c r="W574" i="4"/>
  <c r="V244" i="4"/>
  <c r="V1693" i="4"/>
  <c r="V845" i="4"/>
  <c r="V27" i="4"/>
  <c r="L18" i="2" s="1"/>
  <c r="M18" i="2" s="1"/>
  <c r="V1898" i="4"/>
  <c r="W1953" i="4"/>
  <c r="V1097" i="4"/>
  <c r="V417" i="4"/>
  <c r="V1321" i="4"/>
  <c r="V227" i="4"/>
  <c r="W1771" i="4"/>
  <c r="V969" i="4"/>
  <c r="V1479" i="4"/>
  <c r="W528" i="4"/>
  <c r="V658" i="4"/>
  <c r="L75" i="2" s="1"/>
  <c r="M75" i="2" s="1"/>
  <c r="V1680" i="4"/>
  <c r="W127" i="4"/>
  <c r="L296" i="2" s="1"/>
  <c r="M296" i="2" s="1"/>
  <c r="V1811" i="4"/>
  <c r="W1197" i="4"/>
  <c r="W439" i="4"/>
  <c r="W560" i="4"/>
  <c r="W856" i="4"/>
  <c r="W1578" i="4"/>
  <c r="W1059" i="4"/>
  <c r="V1311" i="4"/>
  <c r="W311" i="4"/>
  <c r="V824" i="4"/>
  <c r="V1340" i="4"/>
  <c r="V380" i="4"/>
  <c r="V1595" i="4"/>
  <c r="V1540" i="4"/>
  <c r="V1076" i="4"/>
  <c r="L226" i="2" s="1"/>
  <c r="M226" i="2" s="1"/>
  <c r="V199" i="4"/>
  <c r="V537" i="4"/>
  <c r="W763" i="4"/>
  <c r="V1838" i="4"/>
  <c r="V1206" i="4"/>
  <c r="V183" i="4"/>
  <c r="W1531" i="4"/>
  <c r="V593" i="4"/>
  <c r="W1926" i="4"/>
  <c r="V1295" i="4"/>
  <c r="W1637" i="4"/>
  <c r="V1037" i="4"/>
  <c r="W983" i="4"/>
  <c r="W792" i="4"/>
  <c r="W405" i="4"/>
  <c r="W541" i="4"/>
  <c r="W56" i="4"/>
  <c r="W247" i="4"/>
  <c r="V45" i="4"/>
  <c r="W1631" i="4"/>
  <c r="W1116" i="4"/>
  <c r="W243" i="4"/>
  <c r="W50" i="4"/>
  <c r="L295" i="2" s="1"/>
  <c r="M295" i="2" s="1"/>
  <c r="W1804" i="4"/>
  <c r="W787" i="4"/>
  <c r="W621" i="4"/>
  <c r="W1632" i="4"/>
  <c r="W1117" i="4"/>
  <c r="V1032" i="4"/>
  <c r="W622" i="4"/>
  <c r="V1926" i="4"/>
  <c r="W866" i="4"/>
  <c r="V1834" i="4"/>
  <c r="W1382" i="4"/>
  <c r="W710" i="4"/>
  <c r="W1466" i="4"/>
  <c r="V1187" i="4"/>
  <c r="W150" i="4"/>
  <c r="W1000" i="4"/>
  <c r="L243" i="2" s="1"/>
  <c r="M243" i="2" s="1"/>
  <c r="W329" i="4"/>
  <c r="V1459" i="4"/>
  <c r="W1947" i="4"/>
  <c r="W335" i="4"/>
  <c r="W1586" i="4"/>
  <c r="W15" i="4"/>
  <c r="W958" i="4"/>
  <c r="V86" i="4"/>
  <c r="V1199" i="4"/>
  <c r="W872" i="4"/>
  <c r="W1872" i="4"/>
  <c r="V1387" i="4"/>
  <c r="V562" i="4"/>
  <c r="W726" i="4"/>
  <c r="V116" i="4"/>
  <c r="W1004" i="4"/>
  <c r="V1583" i="4"/>
  <c r="W1882" i="4"/>
  <c r="W452" i="4"/>
  <c r="V1703" i="4"/>
  <c r="W343" i="4"/>
  <c r="V1095" i="4"/>
  <c r="V1077" i="4"/>
  <c r="V1605" i="4"/>
  <c r="V833" i="4"/>
  <c r="V28" i="4"/>
  <c r="W370" i="4"/>
  <c r="W469" i="4"/>
  <c r="W1256" i="4"/>
  <c r="W744" i="4"/>
  <c r="V1871" i="4"/>
  <c r="W1755" i="4"/>
  <c r="V1513" i="4"/>
  <c r="W1079" i="4"/>
  <c r="V680" i="4"/>
  <c r="V261" i="4"/>
  <c r="W297" i="4"/>
  <c r="W1354" i="4"/>
  <c r="W991" i="4"/>
  <c r="W681" i="4"/>
  <c r="W1846" i="4"/>
  <c r="W1685" i="4"/>
  <c r="W1353" i="4"/>
  <c r="W491" i="4"/>
  <c r="V1621" i="4"/>
  <c r="W1176" i="4"/>
  <c r="V768" i="4"/>
  <c r="W112" i="4"/>
  <c r="V1654" i="4"/>
  <c r="V1563" i="4"/>
  <c r="W1143" i="4"/>
  <c r="W814" i="4"/>
  <c r="W1322" i="4"/>
  <c r="W485" i="4"/>
  <c r="W648" i="4"/>
  <c r="W264" i="4"/>
  <c r="W1047" i="4"/>
  <c r="W78" i="4"/>
  <c r="V790" i="4"/>
  <c r="V1193" i="4"/>
  <c r="V509" i="4"/>
  <c r="V540" i="4"/>
  <c r="L34" i="2" s="1"/>
  <c r="M34" i="2" s="1"/>
  <c r="V1698" i="4"/>
  <c r="V1385" i="4"/>
  <c r="V356" i="4"/>
  <c r="V1824" i="4"/>
  <c r="V1511" i="4"/>
  <c r="V223" i="4"/>
  <c r="V1757" i="4"/>
  <c r="V173" i="4"/>
  <c r="V733" i="4"/>
  <c r="V1413" i="4"/>
  <c r="V182" i="4"/>
  <c r="W1355" i="4"/>
  <c r="W1451" i="4"/>
  <c r="V1664" i="4"/>
  <c r="W113" i="4"/>
  <c r="W1177" i="4"/>
  <c r="W1940" i="4"/>
  <c r="W428" i="4"/>
  <c r="W941" i="4"/>
  <c r="W975" i="4"/>
  <c r="W1847" i="4"/>
  <c r="W298" i="4"/>
  <c r="W847" i="4"/>
  <c r="L314" i="2" s="1"/>
  <c r="M314" i="2" s="1"/>
  <c r="L312" i="2"/>
  <c r="M312" i="2" s="1"/>
  <c r="L320" i="2"/>
  <c r="M320" i="2" s="1"/>
  <c r="L114" i="2"/>
  <c r="M114" i="2" s="1"/>
  <c r="L343" i="2" l="1"/>
  <c r="M343" i="2" s="1"/>
  <c r="L62" i="2"/>
  <c r="M62" i="2" s="1"/>
  <c r="L51" i="2"/>
  <c r="M51" i="2" s="1"/>
  <c r="L245" i="2"/>
  <c r="M245" i="2" s="1"/>
  <c r="L67" i="2"/>
  <c r="M67" i="2" s="1"/>
  <c r="L264" i="2"/>
  <c r="M264" i="2" s="1"/>
  <c r="L256" i="2"/>
  <c r="M256" i="2" s="1"/>
  <c r="L347" i="2"/>
  <c r="M347" i="2" s="1"/>
  <c r="J233" i="1" s="1"/>
  <c r="L122" i="2"/>
  <c r="M122" i="2" s="1"/>
  <c r="L332" i="2"/>
  <c r="M332" i="2" s="1"/>
  <c r="L146" i="2"/>
  <c r="M146" i="2" s="1"/>
  <c r="L30" i="2"/>
  <c r="M30" i="2" s="1"/>
  <c r="L54" i="2"/>
  <c r="M54" i="2" s="1"/>
  <c r="L209" i="2"/>
  <c r="M209" i="2" s="1"/>
  <c r="L167" i="2"/>
  <c r="M167" i="2" s="1"/>
  <c r="L246" i="2"/>
  <c r="M246" i="2" s="1"/>
  <c r="J150" i="1" s="1"/>
  <c r="L317" i="2"/>
  <c r="M317" i="2" s="1"/>
  <c r="L79" i="2"/>
  <c r="M79" i="2" s="1"/>
  <c r="L175" i="2"/>
  <c r="M175" i="2" s="1"/>
  <c r="L151" i="2"/>
  <c r="M151" i="2" s="1"/>
  <c r="L216" i="2"/>
  <c r="M216" i="2" s="1"/>
  <c r="L196" i="2"/>
  <c r="M196" i="2" s="1"/>
  <c r="L43" i="2"/>
  <c r="M43" i="2" s="1"/>
  <c r="L166" i="2"/>
  <c r="M166" i="2" s="1"/>
  <c r="J312" i="1" s="1"/>
  <c r="L272" i="2"/>
  <c r="M272" i="2" s="1"/>
  <c r="L64" i="2"/>
  <c r="M64" i="2" s="1"/>
  <c r="L135" i="2"/>
  <c r="M135" i="2" s="1"/>
  <c r="L162" i="2"/>
  <c r="M162" i="2" s="1"/>
  <c r="L274" i="2"/>
  <c r="M274" i="2" s="1"/>
  <c r="L128" i="2"/>
  <c r="M128" i="2" s="1"/>
  <c r="L96" i="2"/>
  <c r="M96" i="2" s="1"/>
  <c r="L341" i="2"/>
  <c r="M341" i="2" s="1"/>
  <c r="J326" i="1" s="1"/>
  <c r="L182" i="2"/>
  <c r="M182" i="2" s="1"/>
  <c r="L159" i="2"/>
  <c r="M159" i="2" s="1"/>
  <c r="L354" i="2"/>
  <c r="M354" i="2" s="1"/>
  <c r="L53" i="2"/>
  <c r="M53" i="2" s="1"/>
  <c r="L87" i="2"/>
  <c r="M87" i="2" s="1"/>
  <c r="L232" i="2"/>
  <c r="M232" i="2" s="1"/>
  <c r="L121" i="2"/>
  <c r="M121" i="2" s="1"/>
  <c r="L150" i="2"/>
  <c r="M150" i="2" s="1"/>
  <c r="J76" i="1" s="1"/>
  <c r="L335" i="2"/>
  <c r="M335" i="2" s="1"/>
  <c r="L276" i="2"/>
  <c r="M276" i="2" s="1"/>
  <c r="L213" i="2"/>
  <c r="M213" i="2" s="1"/>
  <c r="L267" i="2"/>
  <c r="M267" i="2" s="1"/>
  <c r="L90" i="2"/>
  <c r="M90" i="2" s="1"/>
  <c r="L156" i="2"/>
  <c r="M156" i="2" s="1"/>
  <c r="L123" i="2"/>
  <c r="M123" i="2" s="1"/>
  <c r="L207" i="2"/>
  <c r="M207" i="2" s="1"/>
  <c r="J228" i="1" s="1"/>
  <c r="L44" i="2"/>
  <c r="M44" i="2" s="1"/>
  <c r="L41" i="2"/>
  <c r="M41" i="2" s="1"/>
  <c r="L99" i="2"/>
  <c r="M99" i="2" s="1"/>
  <c r="L26" i="2"/>
  <c r="M26" i="2" s="1"/>
  <c r="J205" i="1" s="1"/>
  <c r="L117" i="2"/>
  <c r="M117" i="2" s="1"/>
  <c r="L164" i="2"/>
  <c r="M164" i="2" s="1"/>
  <c r="L351" i="2"/>
  <c r="M351" i="2" s="1"/>
  <c r="L59" i="2"/>
  <c r="M59" i="2" s="1"/>
  <c r="J114" i="1" s="1"/>
  <c r="L321" i="2"/>
  <c r="M321" i="2" s="1"/>
  <c r="L346" i="2"/>
  <c r="M346" i="2" s="1"/>
  <c r="L285" i="2"/>
  <c r="M285" i="2" s="1"/>
  <c r="L183" i="2"/>
  <c r="M183" i="2" s="1"/>
  <c r="L126" i="2"/>
  <c r="M126" i="2" s="1"/>
  <c r="L93" i="2"/>
  <c r="M93" i="2" s="1"/>
  <c r="L302" i="2"/>
  <c r="M302" i="2" s="1"/>
  <c r="L68" i="2"/>
  <c r="M68" i="2" s="1"/>
  <c r="J207" i="1" s="1"/>
  <c r="L252" i="2"/>
  <c r="M252" i="2" s="1"/>
  <c r="L324" i="2"/>
  <c r="M324" i="2" s="1"/>
  <c r="L37" i="2"/>
  <c r="M37" i="2" s="1"/>
  <c r="L292" i="2"/>
  <c r="M292" i="2" s="1"/>
  <c r="L40" i="2"/>
  <c r="M40" i="2" s="1"/>
  <c r="L71" i="2"/>
  <c r="M71" i="2" s="1"/>
  <c r="L270" i="2"/>
  <c r="M270" i="2" s="1"/>
  <c r="J87" i="1" s="1"/>
  <c r="L203" i="2"/>
  <c r="M203" i="2" s="1"/>
  <c r="J51" i="1" s="1"/>
  <c r="L269" i="2"/>
  <c r="M269" i="2" s="1"/>
  <c r="L97" i="2"/>
  <c r="M97" i="2" s="1"/>
  <c r="L205" i="2"/>
  <c r="M205" i="2" s="1"/>
  <c r="L265" i="2"/>
  <c r="M265" i="2" s="1"/>
  <c r="L133" i="2"/>
  <c r="M133" i="2" s="1"/>
  <c r="L17" i="2"/>
  <c r="M17" i="2" s="1"/>
  <c r="L291" i="2"/>
  <c r="M291" i="2" s="1"/>
  <c r="J350" i="1" s="1"/>
  <c r="L21" i="2"/>
  <c r="M21" i="2" s="1"/>
  <c r="J355" i="1" s="1"/>
  <c r="L227" i="2"/>
  <c r="M227" i="2" s="1"/>
  <c r="L48" i="2"/>
  <c r="M48" i="2" s="1"/>
  <c r="L38" i="2"/>
  <c r="M38" i="2" s="1"/>
  <c r="L28" i="2"/>
  <c r="M28" i="2" s="1"/>
  <c r="L16" i="2"/>
  <c r="M16" i="2" s="1"/>
  <c r="L52" i="2"/>
  <c r="M52" i="2" s="1"/>
  <c r="J171" i="1" s="1"/>
  <c r="L328" i="2"/>
  <c r="M328" i="2" s="1"/>
  <c r="J275" i="1" s="1"/>
  <c r="L80" i="2"/>
  <c r="M80" i="2" s="1"/>
  <c r="J169" i="1" s="1"/>
  <c r="L339" i="2"/>
  <c r="M339" i="2" s="1"/>
  <c r="L108" i="2"/>
  <c r="M108" i="2" s="1"/>
  <c r="L211" i="2"/>
  <c r="M211" i="2" s="1"/>
  <c r="L91" i="2"/>
  <c r="M91" i="2" s="1"/>
  <c r="L11" i="2"/>
  <c r="M11" i="2" s="1"/>
  <c r="L197" i="2"/>
  <c r="M197" i="2" s="1"/>
  <c r="J297" i="1" s="1"/>
  <c r="L260" i="2"/>
  <c r="M260" i="2" s="1"/>
  <c r="J314" i="1" s="1"/>
  <c r="L56" i="2"/>
  <c r="M56" i="2" s="1"/>
  <c r="J30" i="1" s="1"/>
  <c r="L130" i="2"/>
  <c r="M130" i="2" s="1"/>
  <c r="L95" i="2"/>
  <c r="M95" i="2" s="1"/>
  <c r="L255" i="2"/>
  <c r="M255" i="2" s="1"/>
  <c r="L104" i="2"/>
  <c r="M104" i="2" s="1"/>
  <c r="J108" i="1" s="1"/>
  <c r="L293" i="2"/>
  <c r="M293" i="2" s="1"/>
  <c r="L19" i="2"/>
  <c r="M19" i="2" s="1"/>
  <c r="J251" i="1" s="1"/>
  <c r="L220" i="2"/>
  <c r="M220" i="2" s="1"/>
  <c r="J247" i="1" s="1"/>
  <c r="L194" i="2"/>
  <c r="M194" i="2" s="1"/>
  <c r="J337" i="1" s="1"/>
  <c r="L142" i="2"/>
  <c r="M142" i="2" s="1"/>
  <c r="L83" i="2"/>
  <c r="M83" i="2" s="1"/>
  <c r="L251" i="2"/>
  <c r="M251" i="2" s="1"/>
  <c r="L23" i="2"/>
  <c r="M23" i="2" s="1"/>
  <c r="J184" i="1" s="1"/>
  <c r="L345" i="2"/>
  <c r="M345" i="2" s="1"/>
  <c r="L195" i="2"/>
  <c r="M195" i="2" s="1"/>
  <c r="J332" i="1" s="1"/>
  <c r="L118" i="2"/>
  <c r="M118" i="2" s="1"/>
  <c r="L303" i="2"/>
  <c r="M303" i="2" s="1"/>
  <c r="J313" i="1" s="1"/>
  <c r="L112" i="2"/>
  <c r="M112" i="2" s="1"/>
  <c r="L288" i="2"/>
  <c r="M288" i="2" s="1"/>
  <c r="L336" i="2"/>
  <c r="M336" i="2" s="1"/>
  <c r="L76" i="2"/>
  <c r="M76" i="2" s="1"/>
  <c r="L180" i="2"/>
  <c r="M180" i="2" s="1"/>
  <c r="L181" i="2"/>
  <c r="M181" i="2" s="1"/>
  <c r="L230" i="2"/>
  <c r="M230" i="2" s="1"/>
  <c r="L22" i="2"/>
  <c r="M22" i="2" s="1"/>
  <c r="J83" i="1" s="1"/>
  <c r="L141" i="2"/>
  <c r="M141" i="2" s="1"/>
  <c r="L145" i="2"/>
  <c r="M145" i="2" s="1"/>
  <c r="L330" i="2"/>
  <c r="M330" i="2" s="1"/>
  <c r="L35" i="2"/>
  <c r="M35" i="2" s="1"/>
  <c r="L168" i="2"/>
  <c r="M168" i="2" s="1"/>
  <c r="L318" i="2"/>
  <c r="M318" i="2" s="1"/>
  <c r="L13" i="2"/>
  <c r="M13" i="2" s="1"/>
  <c r="L355" i="2"/>
  <c r="M355" i="2" s="1"/>
  <c r="J68" i="1" s="1"/>
  <c r="L297" i="2"/>
  <c r="M297" i="2" s="1"/>
  <c r="L105" i="2"/>
  <c r="M105" i="2" s="1"/>
  <c r="L120" i="2"/>
  <c r="M120" i="2" s="1"/>
  <c r="L283" i="2"/>
  <c r="M283" i="2" s="1"/>
  <c r="L233" i="2"/>
  <c r="M233" i="2" s="1"/>
  <c r="J192" i="1" s="1"/>
  <c r="L78" i="2"/>
  <c r="M78" i="2" s="1"/>
  <c r="J55" i="1" s="1"/>
  <c r="L36" i="2"/>
  <c r="M36" i="2" s="1"/>
  <c r="J230" i="1" s="1"/>
  <c r="L82" i="2"/>
  <c r="M82" i="2" s="1"/>
  <c r="J288" i="1" s="1"/>
  <c r="L73" i="2"/>
  <c r="M73" i="2" s="1"/>
  <c r="L109" i="2"/>
  <c r="M109" i="2" s="1"/>
  <c r="L287" i="2"/>
  <c r="M287" i="2" s="1"/>
  <c r="L262" i="2"/>
  <c r="M262" i="2" s="1"/>
  <c r="J113" i="1" s="1"/>
  <c r="L163" i="2"/>
  <c r="M163" i="2" s="1"/>
  <c r="J265" i="1" s="1"/>
  <c r="L89" i="2"/>
  <c r="M89" i="2" s="1"/>
  <c r="J129" i="1" s="1"/>
  <c r="L115" i="2"/>
  <c r="M115" i="2" s="1"/>
  <c r="J71" i="1" s="1"/>
  <c r="L323" i="2"/>
  <c r="M323" i="2" s="1"/>
  <c r="J60" i="1" s="1"/>
  <c r="L254" i="2"/>
  <c r="M254" i="2" s="1"/>
  <c r="L98" i="2"/>
  <c r="M98" i="2" s="1"/>
  <c r="L253" i="2"/>
  <c r="M253" i="2" s="1"/>
  <c r="L60" i="2"/>
  <c r="M60" i="2" s="1"/>
  <c r="L61" i="2"/>
  <c r="M61" i="2" s="1"/>
  <c r="J166" i="1" s="1"/>
  <c r="L9" i="2"/>
  <c r="M9" i="2" s="1"/>
  <c r="J213" i="1" s="1"/>
  <c r="L119" i="2"/>
  <c r="M119" i="2" s="1"/>
  <c r="J327" i="1" s="1"/>
  <c r="L81" i="2"/>
  <c r="M81" i="2" s="1"/>
  <c r="J214" i="1" s="1"/>
  <c r="L160" i="2"/>
  <c r="M160" i="2" s="1"/>
  <c r="L237" i="2"/>
  <c r="M237" i="2" s="1"/>
  <c r="L174" i="2"/>
  <c r="M174" i="2" s="1"/>
  <c r="L217" i="2"/>
  <c r="M217" i="2" s="1"/>
  <c r="L298" i="2"/>
  <c r="M298" i="2" s="1"/>
  <c r="J41" i="1" s="1"/>
  <c r="L275" i="2"/>
  <c r="M275" i="2" s="1"/>
  <c r="J353" i="1" s="1"/>
  <c r="L280" i="2"/>
  <c r="M280" i="2" s="1"/>
  <c r="J334" i="1" s="1"/>
  <c r="L356" i="2"/>
  <c r="M356" i="2" s="1"/>
  <c r="J257" i="1" s="1"/>
  <c r="L326" i="2"/>
  <c r="M326" i="2" s="1"/>
  <c r="L290" i="2"/>
  <c r="M290" i="2" s="1"/>
  <c r="L134" i="2"/>
  <c r="M134" i="2" s="1"/>
  <c r="L231" i="2"/>
  <c r="M231" i="2" s="1"/>
  <c r="J234" i="1" s="1"/>
  <c r="L84" i="2"/>
  <c r="M84" i="2" s="1"/>
  <c r="J212" i="1" s="1"/>
  <c r="L191" i="2"/>
  <c r="M191" i="2" s="1"/>
  <c r="J298" i="1" s="1"/>
  <c r="L241" i="2"/>
  <c r="M241" i="2" s="1"/>
  <c r="J278" i="1" s="1"/>
  <c r="L353" i="2"/>
  <c r="M353" i="2" s="1"/>
  <c r="J99" i="1" s="1"/>
  <c r="L240" i="2"/>
  <c r="M240" i="2" s="1"/>
  <c r="L214" i="2"/>
  <c r="M214" i="2" s="1"/>
  <c r="L279" i="2"/>
  <c r="M279" i="2" s="1"/>
  <c r="L201" i="2"/>
  <c r="M201" i="2" s="1"/>
  <c r="L15" i="2"/>
  <c r="M15" i="2" s="1"/>
  <c r="L177" i="2"/>
  <c r="M177" i="2" s="1"/>
  <c r="J78" i="1" s="1"/>
  <c r="L20" i="2"/>
  <c r="M20" i="2" s="1"/>
  <c r="L258" i="2"/>
  <c r="M258" i="2" s="1"/>
  <c r="J179" i="1" s="1"/>
  <c r="L215" i="2"/>
  <c r="M215" i="2" s="1"/>
  <c r="J82" i="1" s="1"/>
  <c r="L10" i="2"/>
  <c r="M10" i="2" s="1"/>
  <c r="L143" i="2"/>
  <c r="M143" i="2" s="1"/>
  <c r="L171" i="2"/>
  <c r="M171" i="2" s="1"/>
  <c r="L178" i="2"/>
  <c r="M178" i="2" s="1"/>
  <c r="J92" i="1" s="1"/>
  <c r="L132" i="2"/>
  <c r="M132" i="2" s="1"/>
  <c r="L222" i="2"/>
  <c r="M222" i="2" s="1"/>
  <c r="J199" i="1" s="1"/>
  <c r="L238" i="2"/>
  <c r="M238" i="2" s="1"/>
  <c r="J294" i="1" s="1"/>
  <c r="L103" i="2"/>
  <c r="M103" i="2" s="1"/>
  <c r="L281" i="2"/>
  <c r="M281" i="2" s="1"/>
  <c r="L192" i="2"/>
  <c r="M192" i="2" s="1"/>
  <c r="L248" i="2"/>
  <c r="M248" i="2" s="1"/>
  <c r="J341" i="1" s="1"/>
  <c r="L138" i="2"/>
  <c r="M138" i="2" s="1"/>
  <c r="J210" i="1" s="1"/>
  <c r="L144" i="2"/>
  <c r="M144" i="2" s="1"/>
  <c r="L33" i="2"/>
  <c r="M33" i="2" s="1"/>
  <c r="L218" i="2"/>
  <c r="M218" i="2" s="1"/>
  <c r="J106" i="1" s="1"/>
  <c r="L249" i="2"/>
  <c r="M249" i="2" s="1"/>
  <c r="L315" i="2"/>
  <c r="M315" i="2" s="1"/>
  <c r="L273" i="2"/>
  <c r="M273" i="2" s="1"/>
  <c r="L282" i="2"/>
  <c r="M282" i="2" s="1"/>
  <c r="J195" i="1" s="1"/>
  <c r="J27" i="1"/>
  <c r="J305" i="1"/>
  <c r="J25" i="1"/>
  <c r="J182" i="1"/>
  <c r="J80" i="1"/>
  <c r="J351" i="1"/>
  <c r="J198" i="1"/>
  <c r="J241" i="1"/>
  <c r="J81" i="1"/>
  <c r="J222" i="1"/>
  <c r="J93" i="1"/>
  <c r="J67" i="1"/>
  <c r="J140" i="1"/>
  <c r="J116" i="1"/>
  <c r="J215" i="1"/>
  <c r="J346" i="1"/>
  <c r="J201" i="1"/>
  <c r="J339" i="1"/>
  <c r="J160" i="1"/>
  <c r="J282" i="1"/>
  <c r="J306" i="1"/>
  <c r="J263" i="1"/>
  <c r="J16" i="1"/>
  <c r="J24" i="1"/>
  <c r="J125" i="1"/>
  <c r="J123" i="1"/>
  <c r="J270" i="1"/>
  <c r="J43" i="1"/>
  <c r="J164" i="1"/>
  <c r="J168" i="1"/>
  <c r="J64" i="1"/>
  <c r="J254" i="1"/>
  <c r="J170" i="1"/>
  <c r="J322" i="1"/>
  <c r="J289" i="1"/>
  <c r="J340" i="1"/>
  <c r="J18" i="1"/>
  <c r="J242" i="1"/>
  <c r="J189" i="1"/>
  <c r="J267" i="1"/>
  <c r="J328" i="1"/>
  <c r="J336" i="1"/>
  <c r="J52" i="1"/>
  <c r="J148" i="1"/>
  <c r="J136" i="1"/>
  <c r="J292" i="1"/>
  <c r="J104" i="1"/>
  <c r="J130" i="1"/>
  <c r="J280" i="1"/>
  <c r="J285" i="1"/>
  <c r="J218" i="1"/>
  <c r="J183" i="1"/>
  <c r="J69" i="1"/>
  <c r="J244" i="1"/>
  <c r="J309" i="1"/>
  <c r="J239" i="1"/>
  <c r="J102" i="1"/>
  <c r="J141" i="1"/>
  <c r="J156" i="1"/>
  <c r="J26" i="1"/>
  <c r="J261" i="1"/>
  <c r="J304" i="1"/>
  <c r="J223" i="1"/>
  <c r="J281" i="1"/>
  <c r="J159" i="1"/>
  <c r="J307" i="1"/>
  <c r="J56" i="1"/>
  <c r="J157" i="1"/>
  <c r="J221" i="1"/>
  <c r="J349" i="1"/>
  <c r="J54" i="1"/>
  <c r="J342" i="1"/>
  <c r="J122" i="1"/>
  <c r="J134" i="1"/>
  <c r="J354" i="1"/>
  <c r="J256" i="1"/>
  <c r="J145" i="1"/>
  <c r="J311" i="1"/>
  <c r="J121" i="1"/>
  <c r="J200" i="1"/>
  <c r="J172" i="1"/>
  <c r="J181" i="1"/>
  <c r="J274" i="1"/>
  <c r="J258" i="1"/>
  <c r="J39" i="1"/>
  <c r="J149" i="1"/>
  <c r="J115" i="1"/>
  <c r="J338" i="1"/>
  <c r="J296" i="1"/>
  <c r="J96" i="1"/>
  <c r="J84" i="1"/>
  <c r="J291" i="1"/>
  <c r="J97" i="1"/>
  <c r="J9" i="1"/>
  <c r="J111" i="1"/>
  <c r="J62" i="1"/>
  <c r="J74" i="1"/>
  <c r="J139" i="1"/>
  <c r="J262" i="1"/>
  <c r="J120" i="1"/>
  <c r="J135" i="1"/>
  <c r="J318" i="1"/>
  <c r="J137" i="1"/>
  <c r="J272" i="1"/>
  <c r="J300" i="1"/>
  <c r="J105" i="1"/>
  <c r="J45" i="1"/>
  <c r="J58" i="1"/>
  <c r="J65" i="1"/>
  <c r="J32" i="1"/>
  <c r="J152" i="1"/>
  <c r="J154" i="1"/>
  <c r="J91" i="1"/>
  <c r="J331" i="1"/>
  <c r="J204" i="1"/>
  <c r="J88" i="1"/>
  <c r="J127" i="1"/>
  <c r="J155" i="1"/>
  <c r="J343" i="1"/>
  <c r="J246" i="1"/>
  <c r="J86" i="1"/>
  <c r="J229" i="1"/>
  <c r="J50" i="1"/>
  <c r="J103" i="1"/>
  <c r="J163" i="1"/>
  <c r="J133" i="1"/>
  <c r="J79" i="1"/>
  <c r="J295" i="1"/>
  <c r="J260" i="1"/>
  <c r="J66" i="1"/>
  <c r="J302" i="1"/>
  <c r="J194" i="1"/>
  <c r="J310" i="1"/>
  <c r="J101" i="1"/>
  <c r="J237" i="1"/>
  <c r="J158" i="1"/>
  <c r="J266" i="1"/>
  <c r="J317" i="1"/>
  <c r="J344" i="1"/>
  <c r="J176" i="1"/>
  <c r="J269" i="1"/>
  <c r="J196" i="1"/>
  <c r="J70" i="1"/>
  <c r="J119" i="1"/>
  <c r="J126" i="1"/>
  <c r="J303" i="1"/>
  <c r="J36" i="1"/>
  <c r="J286" i="1"/>
  <c r="J268" i="1"/>
  <c r="J153" i="1"/>
  <c r="L304" i="2"/>
  <c r="M304" i="2" s="1"/>
  <c r="J17" i="1"/>
  <c r="J333" i="1"/>
  <c r="J57" i="1"/>
  <c r="J173" i="1"/>
  <c r="L268" i="2"/>
  <c r="M268" i="2" s="1"/>
  <c r="L152" i="2"/>
  <c r="M152" i="2" s="1"/>
  <c r="J235" i="1"/>
  <c r="L225" i="2"/>
  <c r="M225" i="2" s="1"/>
  <c r="L158" i="2"/>
  <c r="M158" i="2" s="1"/>
  <c r="J44" i="1"/>
  <c r="J245" i="1"/>
  <c r="L247" i="2"/>
  <c r="M247" i="2" s="1"/>
  <c r="L74" i="2"/>
  <c r="M74" i="2" s="1"/>
  <c r="L235" i="2"/>
  <c r="M235" i="2" s="1"/>
  <c r="L12" i="2"/>
  <c r="M12" i="2" s="1"/>
  <c r="L307" i="2"/>
  <c r="M307" i="2" s="1"/>
  <c r="L327" i="2"/>
  <c r="M327" i="2" s="1"/>
  <c r="L228" i="2"/>
  <c r="M228" i="2" s="1"/>
  <c r="L42" i="2"/>
  <c r="M42" i="2" s="1"/>
  <c r="L77" i="2"/>
  <c r="M77" i="2" s="1"/>
  <c r="J10" i="1"/>
  <c r="J49" i="1"/>
  <c r="J94" i="1"/>
  <c r="L49" i="2"/>
  <c r="M49" i="2" s="1"/>
  <c r="J151" i="1"/>
  <c r="J348" i="1"/>
  <c r="L319" i="2"/>
  <c r="M319" i="2" s="1"/>
  <c r="L100" i="2"/>
  <c r="M100" i="2" s="1"/>
  <c r="J325" i="1"/>
  <c r="L101" i="2"/>
  <c r="M101" i="2" s="1"/>
  <c r="L116" i="2"/>
  <c r="M116" i="2" s="1"/>
  <c r="L257" i="2"/>
  <c r="M257" i="2" s="1"/>
  <c r="L173" i="2"/>
  <c r="M173" i="2" s="1"/>
  <c r="L224" i="2"/>
  <c r="M224" i="2" s="1"/>
  <c r="L242" i="2"/>
  <c r="M242" i="2" s="1"/>
  <c r="J249" i="1"/>
  <c r="L66" i="2"/>
  <c r="M66" i="2" s="1"/>
  <c r="J47" i="1"/>
  <c r="L306" i="2"/>
  <c r="M306" i="2" s="1"/>
  <c r="L337" i="2"/>
  <c r="M337" i="2" s="1"/>
  <c r="L208" i="2"/>
  <c r="M208" i="2" s="1"/>
  <c r="L250" i="2"/>
  <c r="M250" i="2" s="1"/>
  <c r="L127" i="2"/>
  <c r="M127" i="2" s="1"/>
  <c r="L165" i="2"/>
  <c r="M165" i="2" s="1"/>
  <c r="L185" i="2"/>
  <c r="M185" i="2" s="1"/>
  <c r="L46" i="2"/>
  <c r="M46" i="2" s="1"/>
  <c r="L39" i="2"/>
  <c r="M39" i="2" s="1"/>
  <c r="L187" i="2"/>
  <c r="M187" i="2" s="1"/>
  <c r="J77" i="1"/>
  <c r="J220" i="1"/>
  <c r="J238" i="1"/>
  <c r="L190" i="2"/>
  <c r="M190" i="2" s="1"/>
  <c r="L271" i="2"/>
  <c r="M271" i="2" s="1"/>
  <c r="L155" i="2"/>
  <c r="M155" i="2" s="1"/>
  <c r="J321" i="1"/>
  <c r="L58" i="2"/>
  <c r="M58" i="2" s="1"/>
  <c r="L210" i="2"/>
  <c r="M210" i="2" s="1"/>
  <c r="L63" i="2"/>
  <c r="M63" i="2" s="1"/>
  <c r="L140" i="2"/>
  <c r="M140" i="2" s="1"/>
  <c r="J46" i="1"/>
  <c r="J161" i="1"/>
  <c r="L202" i="2"/>
  <c r="M202" i="2" s="1"/>
  <c r="L338" i="2"/>
  <c r="M338" i="2" s="1"/>
  <c r="L139" i="2"/>
  <c r="M139" i="2" s="1"/>
  <c r="L176" i="2"/>
  <c r="M176" i="2" s="1"/>
  <c r="L313" i="2"/>
  <c r="M313" i="2" s="1"/>
  <c r="L342" i="2"/>
  <c r="M342" i="2" s="1"/>
  <c r="L27" i="2"/>
  <c r="M27" i="2" s="1"/>
  <c r="L70" i="2"/>
  <c r="M70" i="2" s="1"/>
  <c r="L259" i="2"/>
  <c r="M259" i="2" s="1"/>
  <c r="L125" i="2"/>
  <c r="M125" i="2" s="1"/>
  <c r="J224" i="1"/>
  <c r="L221" i="2"/>
  <c r="M221" i="2" s="1"/>
  <c r="J31" i="1"/>
  <c r="L72" i="2"/>
  <c r="M72" i="2" s="1"/>
  <c r="L261" i="2"/>
  <c r="M261" i="2" s="1"/>
  <c r="L333" i="2"/>
  <c r="M333" i="2" s="1"/>
  <c r="L229" i="2"/>
  <c r="M229" i="2" s="1"/>
  <c r="L154" i="2"/>
  <c r="M154" i="2" s="1"/>
  <c r="L350" i="2"/>
  <c r="M350" i="2" s="1"/>
  <c r="L305" i="2"/>
  <c r="M305" i="2" s="1"/>
  <c r="L65" i="2"/>
  <c r="M65" i="2" s="1"/>
  <c r="L198" i="2"/>
  <c r="M198" i="2" s="1"/>
  <c r="L277" i="2"/>
  <c r="M277" i="2" s="1"/>
  <c r="L186" i="2"/>
  <c r="M186" i="2" s="1"/>
  <c r="L219" i="2"/>
  <c r="M219" i="2" s="1"/>
  <c r="L25" i="2"/>
  <c r="M25" i="2" s="1"/>
  <c r="L149" i="2"/>
  <c r="M149" i="2" s="1"/>
  <c r="L244" i="2"/>
  <c r="M244" i="2" s="1"/>
  <c r="L157" i="2"/>
  <c r="M157" i="2" s="1"/>
  <c r="L289" i="2"/>
  <c r="M289" i="2" s="1"/>
  <c r="L200" i="2"/>
  <c r="M200" i="2" s="1"/>
  <c r="L136" i="2"/>
  <c r="M136" i="2" s="1"/>
  <c r="J177" i="1"/>
  <c r="L32" i="2"/>
  <c r="M32" i="2" s="1"/>
  <c r="J283" i="1"/>
  <c r="J165" i="1"/>
  <c r="J202" i="1"/>
  <c r="J188" i="1"/>
  <c r="J323" i="1"/>
  <c r="J329" i="1"/>
  <c r="J63" i="1"/>
  <c r="L106" i="2"/>
  <c r="M106" i="2" s="1"/>
  <c r="J59" i="1"/>
  <c r="L234" i="2"/>
  <c r="M234" i="2" s="1"/>
  <c r="L352" i="2"/>
  <c r="M352" i="2" s="1"/>
  <c r="L170" i="2"/>
  <c r="M170" i="2" s="1"/>
  <c r="L193" i="2"/>
  <c r="M193" i="2" s="1"/>
  <c r="L107" i="2"/>
  <c r="M107" i="2" s="1"/>
  <c r="L153" i="2"/>
  <c r="M153" i="2" s="1"/>
  <c r="L29" i="2"/>
  <c r="M29" i="2" s="1"/>
  <c r="L31" i="2"/>
  <c r="M31" i="2" s="1"/>
  <c r="L14" i="2"/>
  <c r="M14" i="2" s="1"/>
  <c r="L278" i="2"/>
  <c r="M278" i="2" s="1"/>
  <c r="L172" i="2"/>
  <c r="M172" i="2" s="1"/>
  <c r="L94" i="2"/>
  <c r="M94" i="2" s="1"/>
  <c r="J131" i="1"/>
  <c r="J15" i="1"/>
  <c r="J250" i="1"/>
  <c r="J284" i="1"/>
  <c r="L110" i="2"/>
  <c r="M110" i="2" s="1"/>
  <c r="J29" i="1"/>
  <c r="L316" i="2"/>
  <c r="M316" i="2" s="1"/>
  <c r="J89" i="1"/>
  <c r="L348" i="2"/>
  <c r="M348" i="2" s="1"/>
  <c r="J180" i="1"/>
  <c r="L124" i="2"/>
  <c r="M124" i="2" s="1"/>
  <c r="L111" i="2"/>
  <c r="M111" i="2" s="1"/>
  <c r="J253" i="1"/>
  <c r="L55" i="2"/>
  <c r="M55" i="2" s="1"/>
  <c r="L45" i="2"/>
  <c r="M45" i="2" s="1"/>
  <c r="L344" i="2"/>
  <c r="M344" i="2" s="1"/>
  <c r="L179" i="2"/>
  <c r="M179" i="2" s="1"/>
  <c r="L340" i="2"/>
  <c r="M340" i="2" s="1"/>
  <c r="L148" i="2"/>
  <c r="M148" i="2" s="1"/>
  <c r="J144" i="1"/>
  <c r="L131" i="2"/>
  <c r="M131" i="2" s="1"/>
  <c r="N161" i="2" l="1"/>
  <c r="G137" i="1" s="1"/>
  <c r="N353" i="2"/>
  <c r="Y1897" i="4" s="1"/>
  <c r="N76" i="2"/>
  <c r="X88" i="4" s="1"/>
  <c r="N215" i="2"/>
  <c r="G82" i="1" s="1"/>
  <c r="X873" i="4"/>
  <c r="Y531" i="4"/>
  <c r="X336" i="4"/>
  <c r="Y1156" i="4"/>
  <c r="G63" i="1"/>
  <c r="Y1130" i="4"/>
  <c r="X1336" i="4"/>
  <c r="X974" i="4"/>
  <c r="X513" i="4"/>
  <c r="X1666" i="4"/>
  <c r="X1833" i="4"/>
  <c r="Y1435" i="4"/>
  <c r="J345" i="1"/>
  <c r="N198" i="2"/>
  <c r="N189" i="2"/>
  <c r="J276" i="1"/>
  <c r="N348" i="2"/>
  <c r="N171" i="2"/>
  <c r="J14" i="1"/>
  <c r="N94" i="2"/>
  <c r="J227" i="1"/>
  <c r="N193" i="2"/>
  <c r="J167" i="1"/>
  <c r="N32" i="2"/>
  <c r="J146" i="1"/>
  <c r="N200" i="2"/>
  <c r="J259" i="1"/>
  <c r="N277" i="2"/>
  <c r="J12" i="1"/>
  <c r="N261" i="2"/>
  <c r="J98" i="1"/>
  <c r="N342" i="2"/>
  <c r="J252" i="1"/>
  <c r="N202" i="2"/>
  <c r="J33" i="1"/>
  <c r="N63" i="2"/>
  <c r="J142" i="1"/>
  <c r="N190" i="2"/>
  <c r="J185" i="1"/>
  <c r="N250" i="2"/>
  <c r="J109" i="1"/>
  <c r="N116" i="2"/>
  <c r="J187" i="1"/>
  <c r="N235" i="2"/>
  <c r="N212" i="2"/>
  <c r="N81" i="2"/>
  <c r="N323" i="2"/>
  <c r="N36" i="2"/>
  <c r="N226" i="2"/>
  <c r="N330" i="2"/>
  <c r="N288" i="2"/>
  <c r="N113" i="2"/>
  <c r="N260" i="2"/>
  <c r="N62" i="2"/>
  <c r="N97" i="2"/>
  <c r="N324" i="2"/>
  <c r="N355" i="2"/>
  <c r="N314" i="2"/>
  <c r="N283" i="2"/>
  <c r="N52" i="2"/>
  <c r="N11" i="2"/>
  <c r="N285" i="2"/>
  <c r="N80" i="2"/>
  <c r="N207" i="2"/>
  <c r="N38" i="2"/>
  <c r="N41" i="2"/>
  <c r="N188" i="2"/>
  <c r="N282" i="2"/>
  <c r="N248" i="2"/>
  <c r="N96" i="2"/>
  <c r="J287" i="1"/>
  <c r="N74" i="2"/>
  <c r="J347" i="1"/>
  <c r="N158" i="2"/>
  <c r="N294" i="2"/>
  <c r="N298" i="2"/>
  <c r="N329" i="2"/>
  <c r="N262" i="2"/>
  <c r="N233" i="2"/>
  <c r="N114" i="2"/>
  <c r="N22" i="2"/>
  <c r="N24" i="2"/>
  <c r="N334" i="2"/>
  <c r="N21" i="2"/>
  <c r="N270" i="2"/>
  <c r="N121" i="2"/>
  <c r="N231" i="2"/>
  <c r="N255" i="2"/>
  <c r="N279" i="2"/>
  <c r="N197" i="2"/>
  <c r="N339" i="2"/>
  <c r="N123" i="2"/>
  <c r="N166" i="2"/>
  <c r="N87" i="2"/>
  <c r="N44" i="2"/>
  <c r="N159" i="2"/>
  <c r="N249" i="2"/>
  <c r="N103" i="2"/>
  <c r="N258" i="2"/>
  <c r="J40" i="1"/>
  <c r="N170" i="2"/>
  <c r="J240" i="1"/>
  <c r="N101" i="2"/>
  <c r="J301" i="1"/>
  <c r="N58" i="2"/>
  <c r="N119" i="2"/>
  <c r="N88" i="2"/>
  <c r="N325" i="2"/>
  <c r="N77" i="2"/>
  <c r="J138" i="1"/>
  <c r="J277" i="1"/>
  <c r="N247" i="2"/>
  <c r="J19" i="1"/>
  <c r="N225" i="2"/>
  <c r="J197" i="1"/>
  <c r="N268" i="2"/>
  <c r="N237" i="2"/>
  <c r="N98" i="2"/>
  <c r="N73" i="2"/>
  <c r="N75" i="2"/>
  <c r="N168" i="2"/>
  <c r="N180" i="2"/>
  <c r="N151" i="2"/>
  <c r="N142" i="2"/>
  <c r="N99" i="2"/>
  <c r="N265" i="2"/>
  <c r="N216" i="2"/>
  <c r="N183" i="2"/>
  <c r="N16" i="2"/>
  <c r="N95" i="2"/>
  <c r="N214" i="2"/>
  <c r="N240" i="2"/>
  <c r="N321" i="2"/>
  <c r="N317" i="2"/>
  <c r="N256" i="2"/>
  <c r="N309" i="2"/>
  <c r="N266" i="2"/>
  <c r="N43" i="2"/>
  <c r="N144" i="2"/>
  <c r="N178" i="2"/>
  <c r="N15" i="2"/>
  <c r="J72" i="1"/>
  <c r="N72" i="2"/>
  <c r="N320" i="2"/>
  <c r="N301" i="2"/>
  <c r="J299" i="1"/>
  <c r="N14" i="2"/>
  <c r="J217" i="1"/>
  <c r="N139" i="2"/>
  <c r="N199" i="2"/>
  <c r="J231" i="1"/>
  <c r="N39" i="2"/>
  <c r="N241" i="2"/>
  <c r="J37" i="1"/>
  <c r="N42" i="2"/>
  <c r="N86" i="2"/>
  <c r="N300" i="2"/>
  <c r="N102" i="2"/>
  <c r="N349" i="2"/>
  <c r="N9" i="2"/>
  <c r="N89" i="2"/>
  <c r="N64" i="2"/>
  <c r="N296" i="2"/>
  <c r="N145" i="2"/>
  <c r="N112" i="2"/>
  <c r="N175" i="2"/>
  <c r="N156" i="2"/>
  <c r="N34" i="2"/>
  <c r="N269" i="2"/>
  <c r="N252" i="2"/>
  <c r="N335" i="2"/>
  <c r="N341" i="2"/>
  <c r="N232" i="2"/>
  <c r="N204" i="2"/>
  <c r="N211" i="2"/>
  <c r="N69" i="2"/>
  <c r="N26" i="2"/>
  <c r="N246" i="2"/>
  <c r="N275" i="2"/>
  <c r="N236" i="2"/>
  <c r="N273" i="2"/>
  <c r="N192" i="2"/>
  <c r="N10" i="2"/>
  <c r="J117" i="1"/>
  <c r="N172" i="2"/>
  <c r="J53" i="1"/>
  <c r="N210" i="2"/>
  <c r="N284" i="2"/>
  <c r="J190" i="1"/>
  <c r="N65" i="2"/>
  <c r="N147" i="2"/>
  <c r="J147" i="1"/>
  <c r="N110" i="2"/>
  <c r="J112" i="1"/>
  <c r="N149" i="2"/>
  <c r="J110" i="1"/>
  <c r="N228" i="2"/>
  <c r="N286" i="2"/>
  <c r="N217" i="2"/>
  <c r="N60" i="2"/>
  <c r="N287" i="2"/>
  <c r="N122" i="2"/>
  <c r="N13" i="2"/>
  <c r="N230" i="2"/>
  <c r="N118" i="2"/>
  <c r="N194" i="2"/>
  <c r="N134" i="2"/>
  <c r="N17" i="2"/>
  <c r="N71" i="2"/>
  <c r="N293" i="2"/>
  <c r="N351" i="2"/>
  <c r="N93" i="2"/>
  <c r="N105" i="2"/>
  <c r="N51" i="2"/>
  <c r="N346" i="2"/>
  <c r="N48" i="2"/>
  <c r="N28" i="2"/>
  <c r="N356" i="2"/>
  <c r="N150" i="2"/>
  <c r="N276" i="2"/>
  <c r="N218" i="2"/>
  <c r="N238" i="2"/>
  <c r="N20" i="2"/>
  <c r="N244" i="2"/>
  <c r="J162" i="1"/>
  <c r="J335" i="1"/>
  <c r="N31" i="2"/>
  <c r="N290" i="2"/>
  <c r="N292" i="2"/>
  <c r="J20" i="1"/>
  <c r="N350" i="2"/>
  <c r="J316" i="1"/>
  <c r="N46" i="2"/>
  <c r="J319" i="1"/>
  <c r="N344" i="2"/>
  <c r="N311" i="2"/>
  <c r="N57" i="2"/>
  <c r="J216" i="1"/>
  <c r="N29" i="2"/>
  <c r="N54" i="2"/>
  <c r="J75" i="1"/>
  <c r="N25" i="2"/>
  <c r="J13" i="1"/>
  <c r="N154" i="2"/>
  <c r="J34" i="1"/>
  <c r="N221" i="2"/>
  <c r="J330" i="1"/>
  <c r="N259" i="2"/>
  <c r="N291" i="2"/>
  <c r="J324" i="1"/>
  <c r="N185" i="2"/>
  <c r="J22" i="1"/>
  <c r="N337" i="2"/>
  <c r="J95" i="1"/>
  <c r="N224" i="2"/>
  <c r="J107" i="1"/>
  <c r="N100" i="2"/>
  <c r="J264" i="1"/>
  <c r="N49" i="2"/>
  <c r="J90" i="1"/>
  <c r="N327" i="2"/>
  <c r="N160" i="2"/>
  <c r="N254" i="2"/>
  <c r="N47" i="2"/>
  <c r="N117" i="2"/>
  <c r="N35" i="2"/>
  <c r="N336" i="2"/>
  <c r="N345" i="2"/>
  <c r="N56" i="2"/>
  <c r="N146" i="2"/>
  <c r="N205" i="2"/>
  <c r="N37" i="2"/>
  <c r="N130" i="2"/>
  <c r="N67" i="2"/>
  <c r="N126" i="2"/>
  <c r="N59" i="2"/>
  <c r="N91" i="2"/>
  <c r="N191" i="2"/>
  <c r="N169" i="2"/>
  <c r="N280" i="2"/>
  <c r="N308" i="2"/>
  <c r="N196" i="2"/>
  <c r="N138" i="2"/>
  <c r="N143" i="2"/>
  <c r="N201" i="2"/>
  <c r="N53" i="2"/>
  <c r="N213" i="2"/>
  <c r="J174" i="1"/>
  <c r="N313" i="2"/>
  <c r="N245" i="2"/>
  <c r="J191" i="1"/>
  <c r="N148" i="2"/>
  <c r="J124" i="1"/>
  <c r="N352" i="2"/>
  <c r="J118" i="1"/>
  <c r="N157" i="2"/>
  <c r="N187" i="2"/>
  <c r="J61" i="1"/>
  <c r="J100" i="1"/>
  <c r="N340" i="2"/>
  <c r="J206" i="1"/>
  <c r="N305" i="2"/>
  <c r="J193" i="1"/>
  <c r="N124" i="2"/>
  <c r="N299" i="2"/>
  <c r="N332" i="2"/>
  <c r="J28" i="1"/>
  <c r="N125" i="2"/>
  <c r="J132" i="1"/>
  <c r="N338" i="2"/>
  <c r="N128" i="2"/>
  <c r="N310" i="2"/>
  <c r="J293" i="1"/>
  <c r="N242" i="2"/>
  <c r="N354" i="2"/>
  <c r="J279" i="1"/>
  <c r="N131" i="2"/>
  <c r="J73" i="1"/>
  <c r="N45" i="2"/>
  <c r="J315" i="1"/>
  <c r="N153" i="2"/>
  <c r="N82" i="2"/>
  <c r="J178" i="1"/>
  <c r="N219" i="2"/>
  <c r="J236" i="1"/>
  <c r="N229" i="2"/>
  <c r="N222" i="2"/>
  <c r="J255" i="1"/>
  <c r="N70" i="2"/>
  <c r="J219" i="1"/>
  <c r="N155" i="2"/>
  <c r="N165" i="2"/>
  <c r="J209" i="1"/>
  <c r="J271" i="1"/>
  <c r="N306" i="2"/>
  <c r="N184" i="2"/>
  <c r="J143" i="1"/>
  <c r="N173" i="2"/>
  <c r="J186" i="1"/>
  <c r="N319" i="2"/>
  <c r="N209" i="2"/>
  <c r="J38" i="1"/>
  <c r="N307" i="2"/>
  <c r="N135" i="2"/>
  <c r="J273" i="1"/>
  <c r="N152" i="2"/>
  <c r="N251" i="2"/>
  <c r="N220" i="2"/>
  <c r="N61" i="2"/>
  <c r="N163" i="2"/>
  <c r="N78" i="2"/>
  <c r="N312" i="2"/>
  <c r="N141" i="2"/>
  <c r="N303" i="2"/>
  <c r="N83" i="2"/>
  <c r="N328" i="2"/>
  <c r="N227" i="2"/>
  <c r="N203" i="2"/>
  <c r="N68" i="2"/>
  <c r="N264" i="2"/>
  <c r="N104" i="2"/>
  <c r="N120" i="2"/>
  <c r="N343" i="2"/>
  <c r="N108" i="2"/>
  <c r="N84" i="2"/>
  <c r="N272" i="2"/>
  <c r="N326" i="2"/>
  <c r="N267" i="2"/>
  <c r="N137" i="2"/>
  <c r="N239" i="2"/>
  <c r="N315" i="2"/>
  <c r="N281" i="2"/>
  <c r="N115" i="2"/>
  <c r="J23" i="1"/>
  <c r="N289" i="2"/>
  <c r="J232" i="1"/>
  <c r="N208" i="2"/>
  <c r="N19" i="2"/>
  <c r="J48" i="1"/>
  <c r="N278" i="2"/>
  <c r="N79" i="2"/>
  <c r="J356" i="1"/>
  <c r="N176" i="2"/>
  <c r="J203" i="1"/>
  <c r="N66" i="2"/>
  <c r="J225" i="1"/>
  <c r="N111" i="2"/>
  <c r="J21" i="1"/>
  <c r="N234" i="2"/>
  <c r="N167" i="2"/>
  <c r="J308" i="1"/>
  <c r="N179" i="2"/>
  <c r="N195" i="2"/>
  <c r="N30" i="2"/>
  <c r="J352" i="1"/>
  <c r="N55" i="2"/>
  <c r="N316" i="2"/>
  <c r="J128" i="1"/>
  <c r="N206" i="2"/>
  <c r="J35" i="1"/>
  <c r="N107" i="2"/>
  <c r="J175" i="1"/>
  <c r="N106" i="2"/>
  <c r="N18" i="2"/>
  <c r="J226" i="1"/>
  <c r="N136" i="2"/>
  <c r="J208" i="1"/>
  <c r="N186" i="2"/>
  <c r="J85" i="1"/>
  <c r="N333" i="2"/>
  <c r="J42" i="1"/>
  <c r="N27" i="2"/>
  <c r="J11" i="1"/>
  <c r="N140" i="2"/>
  <c r="J248" i="1"/>
  <c r="N271" i="2"/>
  <c r="N162" i="2"/>
  <c r="J320" i="1"/>
  <c r="N127" i="2"/>
  <c r="N295" i="2"/>
  <c r="J243" i="1"/>
  <c r="N257" i="2"/>
  <c r="N274" i="2"/>
  <c r="N331" i="2"/>
  <c r="J211" i="1"/>
  <c r="N12" i="2"/>
  <c r="N23" i="2"/>
  <c r="J290" i="1"/>
  <c r="N304" i="2"/>
  <c r="N174" i="2"/>
  <c r="N253" i="2"/>
  <c r="N109" i="2"/>
  <c r="N322" i="2"/>
  <c r="N318" i="2"/>
  <c r="N181" i="2"/>
  <c r="N92" i="2"/>
  <c r="N223" i="2"/>
  <c r="N85" i="2"/>
  <c r="N133" i="2"/>
  <c r="N40" i="2"/>
  <c r="N302" i="2"/>
  <c r="N164" i="2"/>
  <c r="N263" i="2"/>
  <c r="N297" i="2"/>
  <c r="N90" i="2"/>
  <c r="N182" i="2"/>
  <c r="N347" i="2"/>
  <c r="N243" i="2"/>
  <c r="N129" i="2"/>
  <c r="N50" i="2"/>
  <c r="N33" i="2"/>
  <c r="N132" i="2"/>
  <c r="N177" i="2"/>
  <c r="Y955" i="4" l="1"/>
  <c r="Y1264" i="4"/>
  <c r="X659" i="4"/>
  <c r="X1873" i="4"/>
  <c r="Y52" i="4"/>
  <c r="Y1552" i="4"/>
  <c r="Y204" i="4"/>
  <c r="Y761" i="4"/>
  <c r="X274" i="4"/>
  <c r="X155" i="4"/>
  <c r="Y698" i="4"/>
  <c r="X1896" i="4"/>
  <c r="Y1697" i="4"/>
  <c r="Y1322" i="4"/>
  <c r="X421" i="4"/>
  <c r="Y1297" i="4"/>
  <c r="Y1504" i="4"/>
  <c r="Y294" i="4"/>
  <c r="Y1086" i="4"/>
  <c r="G99" i="1"/>
  <c r="X1724" i="4"/>
  <c r="X1251" i="4"/>
  <c r="Y478" i="4"/>
  <c r="X1408" i="4"/>
  <c r="Y832" i="4"/>
  <c r="Y49" i="4"/>
  <c r="X1476" i="4"/>
  <c r="X1749" i="4"/>
  <c r="X524" i="4"/>
  <c r="Y463" i="4"/>
  <c r="X577" i="4"/>
  <c r="G198" i="1"/>
  <c r="Y1842" i="4"/>
  <c r="Y1609" i="4"/>
  <c r="X1375" i="4"/>
  <c r="X1205" i="4"/>
  <c r="X318" i="4"/>
  <c r="Y1456" i="4"/>
  <c r="X859" i="4"/>
  <c r="X138" i="4"/>
  <c r="Y645" i="4"/>
  <c r="X137" i="4"/>
  <c r="Y940" i="4"/>
  <c r="Y1645" i="4"/>
  <c r="G306" i="1"/>
  <c r="Y1481" i="4"/>
  <c r="X189" i="4"/>
  <c r="Y1727" i="4"/>
  <c r="Y1826" i="4"/>
  <c r="Y624" i="4"/>
  <c r="X1951" i="4"/>
  <c r="Y408" i="4"/>
  <c r="Y1380" i="4"/>
  <c r="Y788" i="4"/>
  <c r="Y1484" i="4"/>
  <c r="Y307" i="4"/>
  <c r="Y966" i="4"/>
  <c r="G273" i="1"/>
  <c r="X1583" i="4"/>
  <c r="X1720" i="4"/>
  <c r="Y1188" i="4"/>
  <c r="X569" i="4"/>
  <c r="Y1347" i="4"/>
  <c r="X496" i="4"/>
  <c r="X868" i="4"/>
  <c r="X1514" i="4"/>
  <c r="Y1864" i="4"/>
  <c r="Y1054" i="4"/>
  <c r="X449" i="4"/>
  <c r="Y1016" i="4"/>
  <c r="X332" i="4"/>
  <c r="G284" i="1"/>
  <c r="Y291" i="4"/>
  <c r="Y101" i="4"/>
  <c r="X1087" i="4"/>
  <c r="Y1663" i="4"/>
  <c r="X921" i="4"/>
  <c r="Y669" i="4"/>
  <c r="Y1566" i="4"/>
  <c r="Y1270" i="4"/>
  <c r="G54" i="1"/>
  <c r="X1935" i="4"/>
  <c r="X1534" i="4"/>
  <c r="X1326" i="4"/>
  <c r="X1146" i="4"/>
  <c r="X1442" i="4"/>
  <c r="Y603" i="4"/>
  <c r="X266" i="4"/>
  <c r="X81" i="4"/>
  <c r="X417" i="4"/>
  <c r="X820" i="4"/>
  <c r="X932" i="4"/>
  <c r="X1659" i="4"/>
  <c r="G131" i="1"/>
  <c r="X1651" i="4"/>
  <c r="Y922" i="4"/>
  <c r="X808" i="4"/>
  <c r="X1439" i="4"/>
  <c r="X412" i="4"/>
  <c r="X987" i="4"/>
  <c r="X1138" i="4"/>
  <c r="X1561" i="4"/>
  <c r="X1930" i="4"/>
  <c r="Y247" i="4"/>
  <c r="X642" i="4"/>
  <c r="Y68" i="4"/>
  <c r="G200" i="1"/>
  <c r="Y1816" i="4"/>
  <c r="X1085" i="4"/>
  <c r="Y1079" i="4"/>
  <c r="X1775" i="4"/>
  <c r="Y887" i="4"/>
  <c r="Y747" i="4"/>
  <c r="Y1255" i="4"/>
  <c r="Y1863" i="4"/>
  <c r="X204" i="4"/>
  <c r="Y1523" i="4"/>
  <c r="Y383" i="4"/>
  <c r="Y582" i="4"/>
  <c r="G148" i="1"/>
  <c r="X1829" i="4"/>
  <c r="X822" i="4"/>
  <c r="X1328" i="4"/>
  <c r="X1444" i="4"/>
  <c r="X418" i="4"/>
  <c r="X1565" i="4"/>
  <c r="X267" i="4"/>
  <c r="X84" i="4"/>
  <c r="X1147" i="4"/>
  <c r="X654" i="4"/>
  <c r="G111" i="1"/>
  <c r="X1924" i="4"/>
  <c r="Y1801" i="4"/>
  <c r="X1629" i="4"/>
  <c r="X1014" i="4"/>
  <c r="X403" i="4"/>
  <c r="X1115" i="4"/>
  <c r="Y19" i="4"/>
  <c r="Y1280" i="4"/>
  <c r="X540" i="4"/>
  <c r="X785" i="4"/>
  <c r="X620" i="4"/>
  <c r="G213" i="1"/>
  <c r="X213" i="4"/>
  <c r="X1088" i="4"/>
  <c r="X1920" i="4"/>
  <c r="X1029" i="4"/>
  <c r="X1785" i="4"/>
  <c r="X1274" i="4"/>
  <c r="X589" i="4"/>
  <c r="X1604" i="4"/>
  <c r="X764" i="4"/>
  <c r="X17" i="4"/>
  <c r="G278" i="1"/>
  <c r="X904" i="4"/>
  <c r="X746" i="4"/>
  <c r="X1417" i="4"/>
  <c r="Y1541" i="4"/>
  <c r="X1258" i="4"/>
  <c r="Y1049" i="4"/>
  <c r="Y663" i="4"/>
  <c r="Y107" i="4"/>
  <c r="X470" i="4"/>
  <c r="G299" i="1"/>
  <c r="X767" i="4"/>
  <c r="X23" i="4"/>
  <c r="X1032" i="4"/>
  <c r="X1278" i="4"/>
  <c r="X22" i="4"/>
  <c r="X1608" i="4"/>
  <c r="X220" i="4"/>
  <c r="X1092" i="4"/>
  <c r="X1788" i="4"/>
  <c r="X595" i="4"/>
  <c r="X506" i="4"/>
  <c r="X596" i="4"/>
  <c r="X1609" i="4"/>
  <c r="G305" i="1"/>
  <c r="X24" i="4"/>
  <c r="X1094" i="4"/>
  <c r="X533" i="4"/>
  <c r="X1279" i="4"/>
  <c r="X1789" i="4"/>
  <c r="X768" i="4"/>
  <c r="X598" i="4"/>
  <c r="X1093" i="4"/>
  <c r="X597" i="4"/>
  <c r="X395" i="4"/>
  <c r="X1790" i="4"/>
  <c r="X1610" i="4"/>
  <c r="X221" i="4"/>
  <c r="G136" i="1"/>
  <c r="Y705" i="4"/>
  <c r="Y1720" i="4"/>
  <c r="Y1704" i="4"/>
  <c r="Y1882" i="4"/>
  <c r="Y1074" i="4"/>
  <c r="Y378" i="4"/>
  <c r="Y1421" i="4"/>
  <c r="Y908" i="4"/>
  <c r="Y775" i="4"/>
  <c r="Y229" i="4"/>
  <c r="X207" i="4"/>
  <c r="Y1269" i="4"/>
  <c r="G139" i="1"/>
  <c r="X1175" i="4"/>
  <c r="Y1312" i="4"/>
  <c r="X845" i="4"/>
  <c r="X295" i="4"/>
  <c r="X110" i="4"/>
  <c r="X679" i="4"/>
  <c r="X1684" i="4"/>
  <c r="X109" i="4"/>
  <c r="Y1293" i="4"/>
  <c r="X554" i="4"/>
  <c r="Y1561" i="4"/>
  <c r="G303" i="1"/>
  <c r="X1484" i="4"/>
  <c r="Y1465" i="4"/>
  <c r="Y216" i="4"/>
  <c r="Y1629" i="4"/>
  <c r="Y1923" i="4"/>
  <c r="Y1830" i="4"/>
  <c r="Y708" i="4"/>
  <c r="Y403" i="4"/>
  <c r="Y1410" i="4"/>
  <c r="Y891" i="4"/>
  <c r="Y827" i="4"/>
  <c r="G301" i="1"/>
  <c r="Y1031" i="4"/>
  <c r="Y1607" i="4"/>
  <c r="X1317" i="4"/>
  <c r="X74" i="4"/>
  <c r="X644" i="4"/>
  <c r="X809" i="4"/>
  <c r="X261" i="4"/>
  <c r="X643" i="4"/>
  <c r="X1562" i="4"/>
  <c r="X73" i="4"/>
  <c r="X1139" i="4"/>
  <c r="G52" i="1"/>
  <c r="X494" i="4"/>
  <c r="Y1537" i="4"/>
  <c r="Y72" i="4"/>
  <c r="X1199" i="4"/>
  <c r="Y1922" i="4"/>
  <c r="Y1794" i="4"/>
  <c r="X440" i="4"/>
  <c r="X1017" i="4"/>
  <c r="X1459" i="4"/>
  <c r="X949" i="4"/>
  <c r="X857" i="4"/>
  <c r="G355" i="1"/>
  <c r="X1285" i="4"/>
  <c r="X1100" i="4"/>
  <c r="X774" i="4"/>
  <c r="X30" i="4"/>
  <c r="X1616" i="4"/>
  <c r="X31" i="4"/>
  <c r="X773" i="4"/>
  <c r="X605" i="4"/>
  <c r="X1617" i="4"/>
  <c r="X1793" i="4"/>
  <c r="X606" i="4"/>
  <c r="X1099" i="4"/>
  <c r="X228" i="4"/>
  <c r="G41" i="1"/>
  <c r="Y1378" i="4"/>
  <c r="Y175" i="4"/>
  <c r="Y673" i="4"/>
  <c r="Y480" i="4"/>
  <c r="Y1487" i="4"/>
  <c r="Y1180" i="4"/>
  <c r="Y549" i="4"/>
  <c r="Y1948" i="4"/>
  <c r="Y1555" i="4"/>
  <c r="Y894" i="4"/>
  <c r="G80" i="1"/>
  <c r="Y57" i="4"/>
  <c r="X1494" i="4"/>
  <c r="X1016" i="4"/>
  <c r="Y1449" i="4"/>
  <c r="Y426" i="4"/>
  <c r="X843" i="4"/>
  <c r="X291" i="4"/>
  <c r="Y981" i="4"/>
  <c r="X676" i="4"/>
  <c r="Y1679" i="4"/>
  <c r="G218" i="1"/>
  <c r="Y154" i="4"/>
  <c r="X1913" i="4"/>
  <c r="Y945" i="4"/>
  <c r="Y1237" i="4"/>
  <c r="Y470" i="4"/>
  <c r="Y293" i="4"/>
  <c r="Y1756" i="4"/>
  <c r="X914" i="4"/>
  <c r="Y748" i="4"/>
  <c r="Y1325" i="4"/>
  <c r="Y1038" i="4"/>
  <c r="G62" i="1"/>
  <c r="X1142" i="4"/>
  <c r="X416" i="4"/>
  <c r="X1654" i="4"/>
  <c r="X813" i="4"/>
  <c r="X1563" i="4"/>
  <c r="X931" i="4"/>
  <c r="Y254" i="4"/>
  <c r="X647" i="4"/>
  <c r="Y84" i="4"/>
  <c r="X1321" i="4"/>
  <c r="G214" i="1"/>
  <c r="X1671" i="4"/>
  <c r="X1503" i="4"/>
  <c r="X1339" i="4"/>
  <c r="X663" i="4"/>
  <c r="X1160" i="4"/>
  <c r="X664" i="4"/>
  <c r="X831" i="4"/>
  <c r="X1159" i="4"/>
  <c r="X423" i="4"/>
  <c r="X279" i="4"/>
  <c r="X1569" i="4"/>
  <c r="X1836" i="4"/>
  <c r="X91" i="4"/>
  <c r="G185" i="1"/>
  <c r="Y1242" i="4"/>
  <c r="X968" i="4"/>
  <c r="X1952" i="4"/>
  <c r="X1599" i="4"/>
  <c r="X471" i="4"/>
  <c r="Y724" i="4"/>
  <c r="Y780" i="4"/>
  <c r="Y1620" i="4"/>
  <c r="Y21" i="4"/>
  <c r="Y1461" i="4"/>
  <c r="G167" i="1"/>
  <c r="X46" i="4"/>
  <c r="X1801" i="4"/>
  <c r="X782" i="4"/>
  <c r="X1038" i="4"/>
  <c r="X240" i="4"/>
  <c r="X1299" i="4"/>
  <c r="X1627" i="4"/>
  <c r="X45" i="4"/>
  <c r="X1923" i="4"/>
  <c r="X783" i="4"/>
  <c r="X1113" i="4"/>
  <c r="X618" i="4"/>
  <c r="G67" i="1"/>
  <c r="X1628" i="4"/>
  <c r="X784" i="4"/>
  <c r="X1039" i="4"/>
  <c r="X1552" i="4"/>
  <c r="X48" i="4"/>
  <c r="Y984" i="4"/>
  <c r="X241" i="4"/>
  <c r="X539" i="4"/>
  <c r="X47" i="4"/>
  <c r="X1114" i="4"/>
  <c r="X619" i="4"/>
  <c r="X1300" i="4"/>
  <c r="X1802" i="4"/>
  <c r="G56" i="1"/>
  <c r="X972" i="4"/>
  <c r="Y522" i="4"/>
  <c r="Y1138" i="4"/>
  <c r="Y1505" i="4"/>
  <c r="Y985" i="4"/>
  <c r="X1767" i="4"/>
  <c r="X198" i="4"/>
  <c r="Y499" i="4"/>
  <c r="Y461" i="4"/>
  <c r="X1422" i="4"/>
  <c r="G155" i="1"/>
  <c r="Y1873" i="4"/>
  <c r="Y1393" i="4"/>
  <c r="Y1045" i="4"/>
  <c r="Y99" i="4"/>
  <c r="X346" i="4"/>
  <c r="Y719" i="4"/>
  <c r="Y415" i="4"/>
  <c r="Y643" i="4"/>
  <c r="X883" i="4"/>
  <c r="Y1724" i="4"/>
  <c r="G85" i="1"/>
  <c r="Y372" i="4"/>
  <c r="Y930" i="4"/>
  <c r="Y185" i="4"/>
  <c r="Y1519" i="4"/>
  <c r="Y745" i="4"/>
  <c r="Y1034" i="4"/>
  <c r="Y1900" i="4"/>
  <c r="Y475" i="4"/>
  <c r="Y772" i="4"/>
  <c r="Y1779" i="4"/>
  <c r="Y1204" i="4"/>
  <c r="G250" i="1"/>
  <c r="Y691" i="4"/>
  <c r="X461" i="4"/>
  <c r="Y1329" i="4"/>
  <c r="Y946" i="4"/>
  <c r="Y839" i="4"/>
  <c r="X361" i="4"/>
  <c r="X1891" i="4"/>
  <c r="X1474" i="4"/>
  <c r="Y1141" i="4"/>
  <c r="X1746" i="4"/>
  <c r="G332" i="1"/>
  <c r="Y1145" i="4"/>
  <c r="X1739" i="4"/>
  <c r="Y245" i="4"/>
  <c r="Y155" i="4"/>
  <c r="Y1869" i="4"/>
  <c r="Y1213" i="4"/>
  <c r="Y1389" i="4"/>
  <c r="X171" i="4"/>
  <c r="G225" i="1"/>
  <c r="X122" i="4"/>
  <c r="X688" i="4"/>
  <c r="Y776" i="4"/>
  <c r="X1455" i="4"/>
  <c r="X687" i="4"/>
  <c r="X1853" i="4"/>
  <c r="X1187" i="4"/>
  <c r="X433" i="4"/>
  <c r="X1363" i="4"/>
  <c r="X304" i="4"/>
  <c r="X1690" i="4"/>
  <c r="G43" i="1"/>
  <c r="X1463" i="4"/>
  <c r="Y407" i="4"/>
  <c r="Y654" i="4"/>
  <c r="X1210" i="4"/>
  <c r="X1866" i="4"/>
  <c r="Y1659" i="4"/>
  <c r="Y17" i="4"/>
  <c r="Y935" i="4"/>
  <c r="G108" i="1"/>
  <c r="X429" i="4"/>
  <c r="Y26" i="4"/>
  <c r="X943" i="4"/>
  <c r="X1357" i="4"/>
  <c r="Y298" i="4"/>
  <c r="X1573" i="4"/>
  <c r="X1453" i="4"/>
  <c r="Y823" i="4"/>
  <c r="Y1686" i="4"/>
  <c r="X1179" i="4"/>
  <c r="X683" i="4"/>
  <c r="G246" i="1"/>
  <c r="Y815" i="4"/>
  <c r="X326" i="4"/>
  <c r="Y841" i="4"/>
  <c r="X1464" i="4"/>
  <c r="X325" i="4"/>
  <c r="X1020" i="4"/>
  <c r="Y1636" i="4"/>
  <c r="X1946" i="4"/>
  <c r="X1465" i="4"/>
  <c r="Y696" i="4"/>
  <c r="X1380" i="4"/>
  <c r="Y420" i="4"/>
  <c r="G279" i="1"/>
  <c r="Y1194" i="4"/>
  <c r="X1703" i="4"/>
  <c r="X1704" i="4"/>
  <c r="X136" i="4"/>
  <c r="X1864" i="4"/>
  <c r="X1374" i="4"/>
  <c r="X997" i="4"/>
  <c r="Y37" i="4"/>
  <c r="X1373" i="4"/>
  <c r="X700" i="4"/>
  <c r="X317" i="4"/>
  <c r="Y805" i="4"/>
  <c r="X699" i="4"/>
  <c r="G46" i="1"/>
  <c r="Y34" i="4"/>
  <c r="Y1929" i="4"/>
  <c r="Y594" i="4"/>
  <c r="X1863" i="4"/>
  <c r="Y1536" i="4"/>
  <c r="X1062" i="4"/>
  <c r="X1700" i="4"/>
  <c r="X1203" i="4"/>
  <c r="X315" i="4"/>
  <c r="X996" i="4"/>
  <c r="X1371" i="4"/>
  <c r="X442" i="4"/>
  <c r="X562" i="4"/>
  <c r="G89" i="1"/>
  <c r="Y743" i="4"/>
  <c r="Y1008" i="4"/>
  <c r="X391" i="4"/>
  <c r="Y1424" i="4"/>
  <c r="Y457" i="4"/>
  <c r="Y1722" i="4"/>
  <c r="Y170" i="4"/>
  <c r="Y1462" i="4"/>
  <c r="Y1878" i="4"/>
  <c r="Y771" i="4"/>
  <c r="Y932" i="4"/>
  <c r="G124" i="1"/>
  <c r="Y934" i="4"/>
  <c r="Y280" i="4"/>
  <c r="Y1191" i="4"/>
  <c r="Y335" i="4"/>
  <c r="Y1482" i="4"/>
  <c r="Y777" i="4"/>
  <c r="Y1375" i="4"/>
  <c r="Y196" i="4"/>
  <c r="Y763" i="4"/>
  <c r="Y1668" i="4"/>
  <c r="G24" i="1"/>
  <c r="Y152" i="4"/>
  <c r="Y1785" i="4"/>
  <c r="Y1943" i="4"/>
  <c r="Y1124" i="4"/>
  <c r="X1028" i="4"/>
  <c r="Y1701" i="4"/>
  <c r="Y519" i="4"/>
  <c r="Y331" i="4"/>
  <c r="Y876" i="4"/>
  <c r="Y723" i="4"/>
  <c r="X1490" i="4"/>
  <c r="G145" i="1"/>
  <c r="X698" i="4"/>
  <c r="X135" i="4"/>
  <c r="X564" i="4"/>
  <c r="X1702" i="4"/>
  <c r="X1372" i="4"/>
  <c r="X444" i="4"/>
  <c r="Y1797" i="4"/>
  <c r="Y1531" i="4"/>
  <c r="Y1184" i="4"/>
  <c r="X1018" i="4"/>
  <c r="X316" i="4"/>
  <c r="Y766" i="4"/>
  <c r="Y1159" i="4"/>
  <c r="G302" i="1"/>
  <c r="X308" i="4"/>
  <c r="X1367" i="4"/>
  <c r="Y66" i="4"/>
  <c r="X1856" i="4"/>
  <c r="X1511" i="4"/>
  <c r="X493" i="4"/>
  <c r="Y1611" i="4"/>
  <c r="X1366" i="4"/>
  <c r="X994" i="4"/>
  <c r="Y838" i="4"/>
  <c r="Y851" i="4"/>
  <c r="X307" i="4"/>
  <c r="X691" i="4"/>
  <c r="X1193" i="4"/>
  <c r="G22" i="1"/>
  <c r="Y578" i="4"/>
  <c r="Y376" i="4"/>
  <c r="Y1064" i="4"/>
  <c r="Y739" i="4"/>
  <c r="Y444" i="4"/>
  <c r="Y1768" i="4"/>
  <c r="Y1907" i="4"/>
  <c r="Y206" i="4"/>
  <c r="X1493" i="4"/>
  <c r="G75" i="1"/>
  <c r="X536" i="4"/>
  <c r="X981" i="4"/>
  <c r="X36" i="4"/>
  <c r="X1549" i="4"/>
  <c r="Y217" i="4"/>
  <c r="X1620" i="4"/>
  <c r="X508" i="4"/>
  <c r="X1795" i="4"/>
  <c r="X1435" i="4"/>
  <c r="X35" i="4"/>
  <c r="X1106" i="4"/>
  <c r="X1290" i="4"/>
  <c r="G180" i="1"/>
  <c r="Y1529" i="4"/>
  <c r="Y1266" i="4"/>
  <c r="Y124" i="4"/>
  <c r="Y1203" i="4"/>
  <c r="Y334" i="4"/>
  <c r="X587" i="4"/>
  <c r="X1601" i="4"/>
  <c r="Y913" i="4"/>
  <c r="Y1068" i="4"/>
  <c r="G162" i="1"/>
  <c r="X372" i="4"/>
  <c r="Y1039" i="4"/>
  <c r="X1760" i="4"/>
  <c r="Y1165" i="4"/>
  <c r="Y1812" i="4"/>
  <c r="Y467" i="4"/>
  <c r="X193" i="4"/>
  <c r="X747" i="4"/>
  <c r="Y575" i="4"/>
  <c r="X905" i="4"/>
  <c r="X1419" i="4"/>
  <c r="G18" i="1"/>
  <c r="X1036" i="4"/>
  <c r="X1623" i="4"/>
  <c r="X1294" i="4"/>
  <c r="X40" i="4"/>
  <c r="X538" i="4"/>
  <c r="X402" i="4"/>
  <c r="X778" i="4"/>
  <c r="X1529" i="4"/>
  <c r="X1110" i="4"/>
  <c r="X234" i="4"/>
  <c r="G115" i="1"/>
  <c r="X933" i="4"/>
  <c r="X655" i="4"/>
  <c r="X823" i="4"/>
  <c r="X85" i="4"/>
  <c r="X268" i="4"/>
  <c r="X1330" i="4"/>
  <c r="X1331" i="4"/>
  <c r="X419" i="4"/>
  <c r="X1661" i="4"/>
  <c r="X1149" i="4"/>
  <c r="Y1819" i="4"/>
  <c r="G344" i="1"/>
  <c r="Y1007" i="4"/>
  <c r="Y1344" i="4"/>
  <c r="Y1052" i="4"/>
  <c r="Y611" i="4"/>
  <c r="Y1528" i="4"/>
  <c r="X387" i="4"/>
  <c r="X915" i="4"/>
  <c r="Y687" i="4"/>
  <c r="X386" i="4"/>
  <c r="Y69" i="4"/>
  <c r="G182" i="1"/>
  <c r="X1605" i="4"/>
  <c r="X1543" i="4"/>
  <c r="X590" i="4"/>
  <c r="X591" i="4"/>
  <c r="X214" i="4"/>
  <c r="X215" i="4"/>
  <c r="X1786" i="4"/>
  <c r="X18" i="4"/>
  <c r="X1433" i="4"/>
  <c r="X1089" i="4"/>
  <c r="X529" i="4"/>
  <c r="X1275" i="4"/>
  <c r="G285" i="1"/>
  <c r="X176" i="4"/>
  <c r="X1894" i="4"/>
  <c r="Y695" i="4"/>
  <c r="X1895" i="4"/>
  <c r="Y1361" i="4"/>
  <c r="Y865" i="4"/>
  <c r="X364" i="4"/>
  <c r="Y1067" i="4"/>
  <c r="Y727" i="4"/>
  <c r="Y1735" i="4"/>
  <c r="Y303" i="4"/>
  <c r="X1249" i="4"/>
  <c r="Y1515" i="4"/>
  <c r="X502" i="4"/>
  <c r="Y997" i="4"/>
  <c r="G318" i="1"/>
  <c r="Y321" i="4"/>
  <c r="Y1178" i="4"/>
  <c r="Y1357" i="4"/>
  <c r="X870" i="4"/>
  <c r="Y1451" i="4"/>
  <c r="X713" i="4"/>
  <c r="Y139" i="4"/>
  <c r="Y1823" i="4"/>
  <c r="Y1619" i="4"/>
  <c r="X957" i="4"/>
  <c r="G268" i="1"/>
  <c r="X1432" i="4"/>
  <c r="Y1488" i="4"/>
  <c r="Y588" i="4"/>
  <c r="X394" i="4"/>
  <c r="Y1886" i="4"/>
  <c r="Y85" i="4"/>
  <c r="Y1780" i="4"/>
  <c r="Y1251" i="4"/>
  <c r="Y899" i="4"/>
  <c r="G231" i="1"/>
  <c r="X790" i="4"/>
  <c r="X1808" i="4"/>
  <c r="X1636" i="4"/>
  <c r="X52" i="4"/>
  <c r="X625" i="4"/>
  <c r="X1307" i="4"/>
  <c r="X53" i="4"/>
  <c r="X1306" i="4"/>
  <c r="Y620" i="4"/>
  <c r="X1121" i="4"/>
  <c r="X245" i="4"/>
  <c r="G92" i="1"/>
  <c r="X1883" i="4"/>
  <c r="Y858" i="4"/>
  <c r="X727" i="4"/>
  <c r="Y567" i="4"/>
  <c r="X1230" i="4"/>
  <c r="X344" i="4"/>
  <c r="Y128" i="4"/>
  <c r="Y1580" i="4"/>
  <c r="X453" i="4"/>
  <c r="X1068" i="4"/>
  <c r="Y1371" i="4"/>
  <c r="X1732" i="4"/>
  <c r="G69" i="1"/>
  <c r="Y949" i="4"/>
  <c r="Y1442" i="4"/>
  <c r="X1758" i="4"/>
  <c r="X1416" i="4"/>
  <c r="Y716" i="4"/>
  <c r="Y452" i="4"/>
  <c r="Y300" i="4"/>
  <c r="X525" i="4"/>
  <c r="X190" i="4"/>
  <c r="X1598" i="4"/>
  <c r="Y1222" i="4"/>
  <c r="G300" i="1"/>
  <c r="Y82" i="4"/>
  <c r="Y18" i="4"/>
  <c r="X327" i="4"/>
  <c r="X1712" i="4"/>
  <c r="X1711" i="4"/>
  <c r="X1215" i="4"/>
  <c r="X1214" i="4"/>
  <c r="Y852" i="4"/>
  <c r="Y995" i="4"/>
  <c r="X1868" i="4"/>
  <c r="X1513" i="4"/>
  <c r="Y1373" i="4"/>
  <c r="X706" i="4"/>
  <c r="G197" i="1"/>
  <c r="X199" i="4"/>
  <c r="Y1865" i="4"/>
  <c r="X752" i="4"/>
  <c r="Y1761" i="4"/>
  <c r="Y488" i="4"/>
  <c r="Y1065" i="4"/>
  <c r="Y875" i="4"/>
  <c r="Y1539" i="4"/>
  <c r="Y366" i="4"/>
  <c r="Y1117" i="4"/>
  <c r="X380" i="4"/>
  <c r="Y1092" i="4"/>
  <c r="Y1732" i="4"/>
  <c r="G179" i="1"/>
  <c r="Y129" i="4"/>
  <c r="Y1721" i="4"/>
  <c r="Y1786" i="4"/>
  <c r="Y570" i="4"/>
  <c r="Y344" i="4"/>
  <c r="X1082" i="4"/>
  <c r="Y1246" i="4"/>
  <c r="X1009" i="4"/>
  <c r="Y795" i="4"/>
  <c r="X197" i="4"/>
  <c r="X1521" i="4"/>
  <c r="X1421" i="4"/>
  <c r="Y1755" i="4"/>
  <c r="G130" i="1"/>
  <c r="Y377" i="4"/>
  <c r="Y1919" i="4"/>
  <c r="Y1072" i="4"/>
  <c r="Y1210" i="4"/>
  <c r="Y1553" i="4"/>
  <c r="Y238" i="4"/>
  <c r="Y821" i="4"/>
  <c r="Y653" i="4"/>
  <c r="Y1525" i="4"/>
  <c r="Y195" i="4"/>
  <c r="G135" i="1"/>
  <c r="Y495" i="4"/>
  <c r="Y396" i="4"/>
  <c r="Y1896" i="4"/>
  <c r="Y1749" i="4"/>
  <c r="Y1430" i="4"/>
  <c r="Y1509" i="4"/>
  <c r="Y921" i="4"/>
  <c r="Y1012" i="4"/>
  <c r="X762" i="4"/>
  <c r="G333" i="1"/>
  <c r="X1776" i="4"/>
  <c r="Y146" i="4"/>
  <c r="Y1894" i="4"/>
  <c r="Y1112" i="4"/>
  <c r="Y1736" i="4"/>
  <c r="Y547" i="4"/>
  <c r="Y1044" i="4"/>
  <c r="Y803" i="4"/>
  <c r="Y1309" i="4"/>
  <c r="Y142" i="4"/>
  <c r="Y750" i="4"/>
  <c r="X389" i="4"/>
  <c r="G341" i="1"/>
  <c r="Y354" i="4"/>
  <c r="Y512" i="4"/>
  <c r="Y352" i="4"/>
  <c r="Y729" i="4"/>
  <c r="X1420" i="4"/>
  <c r="Y1470" i="4"/>
  <c r="X907" i="4"/>
  <c r="Y957" i="4"/>
  <c r="Y1257" i="4"/>
  <c r="Y187" i="4"/>
  <c r="G244" i="1"/>
  <c r="X1544" i="4"/>
  <c r="X216" i="4"/>
  <c r="X1606" i="4"/>
  <c r="X1030" i="4"/>
  <c r="X592" i="4"/>
  <c r="X765" i="4"/>
  <c r="X1276" i="4"/>
  <c r="X1526" i="4"/>
  <c r="X530" i="4"/>
  <c r="X19" i="4"/>
  <c r="X1090" i="4"/>
  <c r="G314" i="1"/>
  <c r="Y32" i="4"/>
  <c r="Y1846" i="4"/>
  <c r="Y856" i="4"/>
  <c r="X1765" i="4"/>
  <c r="Y1136" i="4"/>
  <c r="Y1622" i="4"/>
  <c r="Y1403" i="4"/>
  <c r="Y1100" i="4"/>
  <c r="X379" i="4"/>
  <c r="X378" i="4"/>
  <c r="Y715" i="4"/>
  <c r="Y548" i="4"/>
  <c r="G153" i="1"/>
  <c r="Y1937" i="4"/>
  <c r="Y1672" i="4"/>
  <c r="Y1247" i="4"/>
  <c r="X464" i="4"/>
  <c r="Y992" i="4"/>
  <c r="Y1440" i="4"/>
  <c r="Y1338" i="4"/>
  <c r="X897" i="4"/>
  <c r="Y39" i="4"/>
  <c r="G252" i="1"/>
  <c r="X359" i="4"/>
  <c r="X1744" i="4"/>
  <c r="Y874" i="4"/>
  <c r="Y718" i="4"/>
  <c r="Y411" i="4"/>
  <c r="X1889" i="4"/>
  <c r="X1243" i="4"/>
  <c r="Y1041" i="4"/>
  <c r="Y1711" i="4"/>
  <c r="Y96" i="4"/>
  <c r="Y1197" i="4"/>
  <c r="G29" i="1"/>
  <c r="Y802" i="4"/>
  <c r="X1517" i="4"/>
  <c r="Y497" i="4"/>
  <c r="Y1137" i="4"/>
  <c r="Y329" i="4"/>
  <c r="Y1667" i="4"/>
  <c r="X522" i="4"/>
  <c r="Y159" i="4"/>
  <c r="X1003" i="4"/>
  <c r="X1393" i="4"/>
  <c r="G156" i="1"/>
  <c r="Y1450" i="4"/>
  <c r="Y1895" i="4"/>
  <c r="Y1776" i="4"/>
  <c r="Y972" i="4"/>
  <c r="Y157" i="4"/>
  <c r="Y1590" i="4"/>
  <c r="Y395" i="4"/>
  <c r="Y358" i="4"/>
  <c r="Y1348" i="4"/>
  <c r="G50" i="1"/>
  <c r="X1302" i="4"/>
  <c r="X1803" i="4"/>
  <c r="X49" i="4"/>
  <c r="X1301" i="4"/>
  <c r="X786" i="4"/>
  <c r="X404" i="4"/>
  <c r="X1630" i="4"/>
  <c r="X242" i="4"/>
  <c r="Y1107" i="4"/>
  <c r="Y600" i="4"/>
  <c r="Y607" i="4"/>
  <c r="G257" i="1"/>
  <c r="Y738" i="4"/>
  <c r="Y1545" i="4"/>
  <c r="Y1432" i="4"/>
  <c r="Y90" i="4"/>
  <c r="Y873" i="4"/>
  <c r="Y1267" i="4"/>
  <c r="Y541" i="4"/>
  <c r="Y253" i="4"/>
  <c r="Y1710" i="4"/>
  <c r="Y158" i="4"/>
  <c r="Y1476" i="4"/>
  <c r="G122" i="1"/>
  <c r="Y1033" i="4"/>
  <c r="X717" i="4"/>
  <c r="Y414" i="4"/>
  <c r="X1516" i="4"/>
  <c r="X1387" i="4"/>
  <c r="X338" i="4"/>
  <c r="Y1115" i="4"/>
  <c r="Y1870" i="4"/>
  <c r="Y149" i="4"/>
  <c r="X1587" i="4"/>
  <c r="Y868" i="4"/>
  <c r="G308" i="1"/>
  <c r="X728" i="4"/>
  <c r="X1397" i="4"/>
  <c r="X1231" i="4"/>
  <c r="X572" i="4"/>
  <c r="Y1851" i="4"/>
  <c r="X1589" i="4"/>
  <c r="Y796" i="4"/>
  <c r="Y67" i="4"/>
  <c r="X345" i="4"/>
  <c r="Y1163" i="4"/>
  <c r="X1733" i="4"/>
  <c r="G165" i="1"/>
  <c r="Y63" i="4"/>
  <c r="X277" i="4"/>
  <c r="X830" i="4"/>
  <c r="X1669" i="4"/>
  <c r="X662" i="4"/>
  <c r="X661" i="4"/>
  <c r="X1338" i="4"/>
  <c r="X1835" i="4"/>
  <c r="X90" i="4"/>
  <c r="X1157" i="4"/>
  <c r="Y1140" i="4"/>
  <c r="G23" i="1"/>
  <c r="Y385" i="4"/>
  <c r="Y1025" i="4"/>
  <c r="Y528" i="4"/>
  <c r="X1489" i="4"/>
  <c r="Y15" i="4"/>
  <c r="Y455" i="4"/>
  <c r="Y956" i="4"/>
  <c r="Y11" i="4"/>
  <c r="G170" i="1"/>
  <c r="Y1392" i="4"/>
  <c r="Y1753" i="4"/>
  <c r="Y324" i="4"/>
  <c r="Y872" i="4"/>
  <c r="Y93" i="4"/>
  <c r="Y1150" i="4"/>
  <c r="X1084" i="4"/>
  <c r="X476" i="4"/>
  <c r="X585" i="4"/>
  <c r="X1908" i="4"/>
  <c r="G354" i="1"/>
  <c r="Y31" i="4"/>
  <c r="Y1626" i="4"/>
  <c r="Y1800" i="4"/>
  <c r="X750" i="4"/>
  <c r="Y545" i="4"/>
  <c r="Y161" i="4"/>
  <c r="Y1240" i="4"/>
  <c r="Y811" i="4"/>
  <c r="Y22" i="4"/>
  <c r="Y1500" i="4"/>
  <c r="Y1094" i="4"/>
  <c r="Y1533" i="4"/>
  <c r="X1083" i="4"/>
  <c r="Y1391" i="4"/>
  <c r="G295" i="1"/>
  <c r="Y1066" i="4"/>
  <c r="Y1712" i="4"/>
  <c r="Y200" i="4"/>
  <c r="Y1762" i="4"/>
  <c r="Y914" i="4"/>
  <c r="Y970" i="4"/>
  <c r="Y1249" i="4"/>
  <c r="Y1889" i="4"/>
  <c r="Y388" i="4"/>
  <c r="Y423" i="4"/>
  <c r="Y1395" i="4"/>
  <c r="Y686" i="4"/>
  <c r="Y502" i="4"/>
  <c r="G288" i="1"/>
  <c r="X280" i="4"/>
  <c r="X832" i="4"/>
  <c r="X1672" i="4"/>
  <c r="X92" i="4"/>
  <c r="Y542" i="4"/>
  <c r="X1937" i="4"/>
  <c r="X665" i="4"/>
  <c r="Y269" i="4"/>
  <c r="X1161" i="4"/>
  <c r="Y1125" i="4"/>
  <c r="X1537" i="4"/>
  <c r="G132" i="1"/>
  <c r="Y866" i="4"/>
  <c r="Y1582" i="4"/>
  <c r="Y1426" i="4"/>
  <c r="Y345" i="4"/>
  <c r="Y409" i="4"/>
  <c r="Y181" i="4"/>
  <c r="Y1493" i="4"/>
  <c r="Y964" i="4"/>
  <c r="Y1719" i="4"/>
  <c r="Y1219" i="4"/>
  <c r="G193" i="1"/>
  <c r="X1200" i="4"/>
  <c r="Y938" i="4"/>
  <c r="Y425" i="4"/>
  <c r="Y801" i="4"/>
  <c r="X1944" i="4"/>
  <c r="X1858" i="4"/>
  <c r="X130" i="4"/>
  <c r="X1369" i="4"/>
  <c r="X313" i="4"/>
  <c r="X1460" i="4"/>
  <c r="Y635" i="4"/>
  <c r="G334" i="1"/>
  <c r="Y223" i="4"/>
  <c r="Y1698" i="4"/>
  <c r="Y1193" i="4"/>
  <c r="Y1757" i="4"/>
  <c r="Y182" i="4"/>
  <c r="Y173" i="4"/>
  <c r="Y790" i="4"/>
  <c r="Y1413" i="4"/>
  <c r="Y1385" i="4"/>
  <c r="Y509" i="4"/>
  <c r="Y733" i="4"/>
  <c r="Y356" i="4"/>
  <c r="Y540" i="4"/>
  <c r="Y1824" i="4"/>
  <c r="Y1511" i="4"/>
  <c r="G258" i="1"/>
  <c r="X1303" i="4"/>
  <c r="X925" i="4"/>
  <c r="X623" i="4"/>
  <c r="X1118" i="4"/>
  <c r="X1805" i="4"/>
  <c r="X1633" i="4"/>
  <c r="X788" i="4"/>
  <c r="X1806" i="4"/>
  <c r="G158" i="1"/>
  <c r="X632" i="4"/>
  <c r="X1557" i="4"/>
  <c r="X1814" i="4"/>
  <c r="X1312" i="4"/>
  <c r="X407" i="4"/>
  <c r="X633" i="4"/>
  <c r="X797" i="4"/>
  <c r="Y1108" i="4"/>
  <c r="Y213" i="4"/>
  <c r="X1641" i="4"/>
  <c r="X1313" i="4"/>
  <c r="G319" i="1"/>
  <c r="Y390" i="4"/>
  <c r="Y1690" i="4"/>
  <c r="Y439" i="4"/>
  <c r="Y164" i="4"/>
  <c r="Y1200" i="4"/>
  <c r="Y751" i="4"/>
  <c r="Y622" i="4"/>
  <c r="Y1853" i="4"/>
  <c r="Y1414" i="4"/>
  <c r="Y895" i="4"/>
  <c r="G336" i="1"/>
  <c r="X64" i="4"/>
  <c r="X63" i="4"/>
  <c r="X926" i="4"/>
  <c r="X1438" i="4"/>
  <c r="X253" i="4"/>
  <c r="X1642" i="4"/>
  <c r="X1815" i="4"/>
  <c r="X798" i="4"/>
  <c r="Y510" i="4"/>
  <c r="X634" i="4"/>
  <c r="G97" i="1"/>
  <c r="X1791" i="4"/>
  <c r="X224" i="4"/>
  <c r="X600" i="4"/>
  <c r="X1611" i="4"/>
  <c r="X979" i="4"/>
  <c r="X1281" i="4"/>
  <c r="X26" i="4"/>
  <c r="X396" i="4"/>
  <c r="X601" i="4"/>
  <c r="X1034" i="4"/>
  <c r="X769" i="4"/>
  <c r="G70" i="1"/>
  <c r="X1440" i="4"/>
  <c r="X1822" i="4"/>
  <c r="X414" i="4"/>
  <c r="X1319" i="4"/>
  <c r="X547" i="4"/>
  <c r="X262" i="4"/>
  <c r="Y636" i="4"/>
  <c r="X811" i="4"/>
  <c r="X1932" i="4"/>
  <c r="X76" i="4"/>
  <c r="X1140" i="4"/>
  <c r="X988" i="4"/>
  <c r="G15" i="1"/>
  <c r="X1774" i="4"/>
  <c r="Y712" i="4"/>
  <c r="X479" i="4"/>
  <c r="X1542" i="4"/>
  <c r="Y967" i="4"/>
  <c r="Y527" i="4"/>
  <c r="Y1228" i="4"/>
  <c r="Y1758" i="4"/>
  <c r="X385" i="4"/>
  <c r="Y1332" i="4"/>
  <c r="Y1084" i="4"/>
  <c r="G222" i="1"/>
  <c r="X1592" i="4"/>
  <c r="X734" i="4"/>
  <c r="Y813" i="4"/>
  <c r="Y1183" i="4"/>
  <c r="Y1294" i="4"/>
  <c r="Y1683" i="4"/>
  <c r="Y1071" i="4"/>
  <c r="Y62" i="4"/>
  <c r="X977" i="4"/>
  <c r="X457" i="4"/>
  <c r="G102" i="1"/>
  <c r="Y552" i="4"/>
  <c r="Y1282" i="4"/>
  <c r="Y1682" i="4"/>
  <c r="Y1867" i="4"/>
  <c r="X894" i="4"/>
  <c r="Y110" i="4"/>
  <c r="X1245" i="4"/>
  <c r="Y660" i="4"/>
  <c r="Y1939" i="4"/>
  <c r="Y299" i="4"/>
  <c r="X1473" i="4"/>
  <c r="Y115" i="4"/>
  <c r="G45" i="1"/>
  <c r="Y1095" i="4"/>
  <c r="X726" i="4"/>
  <c r="Y1703" i="4"/>
  <c r="X343" i="4"/>
  <c r="X1882" i="4"/>
  <c r="Y116" i="4"/>
  <c r="X1004" i="4"/>
  <c r="Y1387" i="4"/>
  <c r="X452" i="4"/>
  <c r="Y1583" i="4"/>
  <c r="Y562" i="4"/>
  <c r="G173" i="1"/>
  <c r="X975" i="4"/>
  <c r="Y1664" i="4"/>
  <c r="X847" i="4"/>
  <c r="X1847" i="4"/>
  <c r="X941" i="4"/>
  <c r="X113" i="4"/>
  <c r="X428" i="4"/>
  <c r="X1451" i="4"/>
  <c r="X1940" i="4"/>
  <c r="X298" i="4"/>
  <c r="X1177" i="4"/>
  <c r="X1355" i="4"/>
  <c r="G93" i="1"/>
  <c r="X328" i="4"/>
  <c r="Y1808" i="4"/>
  <c r="Y112" i="4"/>
  <c r="Y1946" i="4"/>
  <c r="Y826" i="4"/>
  <c r="X1063" i="4"/>
  <c r="Y73" i="4"/>
  <c r="X862" i="4"/>
  <c r="X708" i="4"/>
  <c r="X1217" i="4"/>
  <c r="G141" i="1"/>
  <c r="X1475" i="4"/>
  <c r="X1407" i="4"/>
  <c r="Y792" i="4"/>
  <c r="Y53" i="4"/>
  <c r="Y1876" i="4"/>
  <c r="X738" i="4"/>
  <c r="Y564" i="4"/>
  <c r="Y171" i="4"/>
  <c r="Y1734" i="4"/>
  <c r="Y336" i="4"/>
  <c r="X1748" i="4"/>
  <c r="G32" i="1"/>
  <c r="X1383" i="4"/>
  <c r="X152" i="4"/>
  <c r="X1582" i="4"/>
  <c r="X1719" i="4"/>
  <c r="Y665" i="4"/>
  <c r="X867" i="4"/>
  <c r="Y1467" i="4"/>
  <c r="X331" i="4"/>
  <c r="X955" i="4"/>
  <c r="Y1118" i="4"/>
  <c r="G241" i="1"/>
  <c r="X1509" i="4"/>
  <c r="X1848" i="4"/>
  <c r="X1686" i="4"/>
  <c r="X1356" i="4"/>
  <c r="Y109" i="4"/>
  <c r="X682" i="4"/>
  <c r="X942" i="4"/>
  <c r="X1178" i="4"/>
  <c r="X114" i="4"/>
  <c r="X1452" i="4"/>
  <c r="X299" i="4"/>
  <c r="Y804" i="4"/>
  <c r="G297" i="1"/>
  <c r="X736" i="4"/>
  <c r="Y730" i="4"/>
  <c r="X1741" i="4"/>
  <c r="X1403" i="4"/>
  <c r="Y166" i="4"/>
  <c r="Y864" i="4"/>
  <c r="Y94" i="4"/>
  <c r="Y1135" i="4"/>
  <c r="Y1099" i="4"/>
  <c r="X357" i="4"/>
  <c r="G91" i="1"/>
  <c r="X1619" i="4"/>
  <c r="X231" i="4"/>
  <c r="X775" i="4"/>
  <c r="X1104" i="4"/>
  <c r="X610" i="4"/>
  <c r="Y1791" i="4"/>
  <c r="X1289" i="4"/>
  <c r="X609" i="4"/>
  <c r="X401" i="4"/>
  <c r="X1105" i="4"/>
  <c r="X34" i="4"/>
  <c r="G347" i="1"/>
  <c r="X871" i="4"/>
  <c r="Y1530" i="4"/>
  <c r="X1223" i="4"/>
  <c r="X154" i="4"/>
  <c r="X521" i="4"/>
  <c r="X714" i="4"/>
  <c r="X1385" i="4"/>
  <c r="Y853" i="4"/>
  <c r="Y1499" i="4"/>
  <c r="Y1366" i="4"/>
  <c r="Y292" i="4"/>
  <c r="G195" i="1"/>
  <c r="X756" i="4"/>
  <c r="Y440" i="4"/>
  <c r="Y559" i="4"/>
  <c r="Y260" i="4"/>
  <c r="Y1677" i="4"/>
  <c r="Y818" i="4"/>
  <c r="Y1438" i="4"/>
  <c r="Y1925" i="4"/>
  <c r="Y1013" i="4"/>
  <c r="G171" i="1"/>
  <c r="Y1298" i="4"/>
  <c r="X1646" i="4"/>
  <c r="X803" i="4"/>
  <c r="X636" i="4"/>
  <c r="X986" i="4"/>
  <c r="X1044" i="4"/>
  <c r="X1647" i="4"/>
  <c r="X1818" i="4"/>
  <c r="Y1126" i="4"/>
  <c r="X257" i="4"/>
  <c r="Y405" i="4"/>
  <c r="X68" i="4"/>
  <c r="X545" i="4"/>
  <c r="G58" i="1"/>
  <c r="X1692" i="4"/>
  <c r="X1942" i="4"/>
  <c r="X1510" i="4"/>
  <c r="X1190" i="4"/>
  <c r="Y672" i="4"/>
  <c r="X1364" i="4"/>
  <c r="X946" i="4"/>
  <c r="X851" i="4"/>
  <c r="X1189" i="4"/>
  <c r="G187" i="1"/>
  <c r="Y98" i="4"/>
  <c r="Y703" i="4"/>
  <c r="Y1656" i="4"/>
  <c r="Y1218" i="4"/>
  <c r="X1414" i="4"/>
  <c r="X505" i="4"/>
  <c r="Y236" i="4"/>
  <c r="X1757" i="4"/>
  <c r="Y877" i="4"/>
  <c r="Y671" i="4"/>
  <c r="X188" i="4"/>
  <c r="Y1860" i="4"/>
  <c r="Y1460" i="4"/>
  <c r="G259" i="1"/>
  <c r="Y1390" i="4"/>
  <c r="X478" i="4"/>
  <c r="Y1872" i="4"/>
  <c r="X383" i="4"/>
  <c r="X1772" i="4"/>
  <c r="Y1471" i="4"/>
  <c r="Y573" i="4"/>
  <c r="X755" i="4"/>
  <c r="Y879" i="4"/>
  <c r="G276" i="1"/>
  <c r="Y80" i="4"/>
  <c r="Y1473" i="4"/>
  <c r="Y762" i="4"/>
  <c r="Y1006" i="4"/>
  <c r="Y1911" i="4"/>
  <c r="Y1096" i="4"/>
  <c r="Y836" i="4"/>
  <c r="Y211" i="4"/>
  <c r="Y1431" i="4"/>
  <c r="Y1773" i="4"/>
  <c r="Y323" i="4"/>
  <c r="G243" i="1"/>
  <c r="Y1224" i="4"/>
  <c r="Y1593" i="4"/>
  <c r="X910" i="4"/>
  <c r="Y701" i="4"/>
  <c r="Y1420" i="4"/>
  <c r="X971" i="4"/>
  <c r="Y130" i="4"/>
  <c r="Y288" i="4"/>
  <c r="Y1887" i="4"/>
  <c r="Y459" i="4"/>
  <c r="Y1412" i="4"/>
  <c r="Y1699" i="4"/>
  <c r="G313" i="1"/>
  <c r="Y472" i="4"/>
  <c r="Y753" i="4"/>
  <c r="Y1769" i="4"/>
  <c r="X206" i="4"/>
  <c r="Y844" i="4"/>
  <c r="Y316" i="4"/>
  <c r="X1428" i="4"/>
  <c r="Y1220" i="4"/>
  <c r="X1916" i="4"/>
  <c r="Y1486" i="4"/>
  <c r="Y576" i="4"/>
  <c r="G174" i="1"/>
  <c r="Y1913" i="4"/>
  <c r="Y626" i="4"/>
  <c r="X392" i="4"/>
  <c r="Y1177" i="4"/>
  <c r="Y798" i="4"/>
  <c r="Y1356" i="4"/>
  <c r="X1779" i="4"/>
  <c r="X481" i="4"/>
  <c r="Y1453" i="4"/>
  <c r="G184" i="1"/>
  <c r="Y769" i="4"/>
  <c r="X1288" i="4"/>
  <c r="X1103" i="4"/>
  <c r="X230" i="4"/>
  <c r="Y1618" i="4"/>
  <c r="X608" i="4"/>
  <c r="X1287" i="4"/>
  <c r="X400" i="4"/>
  <c r="X607" i="4"/>
  <c r="X33" i="4"/>
  <c r="X1922" i="4"/>
  <c r="G211" i="1"/>
  <c r="X1277" i="4"/>
  <c r="X1031" i="4"/>
  <c r="X766" i="4"/>
  <c r="X1607" i="4"/>
  <c r="X218" i="4"/>
  <c r="X217" i="4"/>
  <c r="X1545" i="4"/>
  <c r="X593" i="4"/>
  <c r="X1921" i="4"/>
  <c r="X1091" i="4"/>
  <c r="X20" i="4"/>
  <c r="X531" i="4"/>
  <c r="G48" i="1"/>
  <c r="Y1475" i="4"/>
  <c r="Y1927" i="4"/>
  <c r="Y585" i="4"/>
  <c r="Y1254" i="4"/>
  <c r="Y958" i="4"/>
  <c r="X202" i="4"/>
  <c r="Y1763" i="4"/>
  <c r="Y1548" i="4"/>
  <c r="Y445" i="4"/>
  <c r="X1026" i="4"/>
  <c r="G209" i="1"/>
  <c r="Y1353" i="4"/>
  <c r="X1388" i="4"/>
  <c r="Y1687" i="4"/>
  <c r="Y1818" i="4"/>
  <c r="X718" i="4"/>
  <c r="Y1508" i="4"/>
  <c r="X874" i="4"/>
  <c r="X1225" i="4"/>
  <c r="Y221" i="4"/>
  <c r="X451" i="4"/>
  <c r="X1588" i="4"/>
  <c r="X157" i="4"/>
  <c r="G177" i="1"/>
  <c r="X365" i="4"/>
  <c r="Y929" i="4"/>
  <c r="Y511" i="4"/>
  <c r="Y46" i="4"/>
  <c r="X1250" i="4"/>
  <c r="Y1231" i="4"/>
  <c r="Y1723" i="4"/>
  <c r="Y1341" i="4"/>
  <c r="Y1944" i="4"/>
  <c r="Y243" i="4"/>
  <c r="Y1517" i="4"/>
  <c r="X898" i="4"/>
  <c r="G189" i="1"/>
  <c r="Y670" i="4"/>
  <c r="X877" i="4"/>
  <c r="X1728" i="4"/>
  <c r="X160" i="4"/>
  <c r="Y250" i="4"/>
  <c r="X1391" i="4"/>
  <c r="Y702" i="4"/>
  <c r="Y1093" i="4"/>
  <c r="X1879" i="4"/>
  <c r="X1227" i="4"/>
  <c r="Y156" i="4"/>
  <c r="G96" i="1"/>
  <c r="X1074" i="4"/>
  <c r="X1406" i="4"/>
  <c r="X1246" i="4"/>
  <c r="Y538" i="4"/>
  <c r="X1745" i="4"/>
  <c r="X1594" i="4"/>
  <c r="Y1836" i="4"/>
  <c r="Y939" i="4"/>
  <c r="Y215" i="4"/>
  <c r="Y327" i="4"/>
  <c r="Y83" i="4"/>
  <c r="G176" i="1"/>
  <c r="Y1760" i="4"/>
  <c r="Y1928" i="4"/>
  <c r="Y42" i="4"/>
  <c r="Y473" i="4"/>
  <c r="X1262" i="4"/>
  <c r="Y741" i="4"/>
  <c r="Y1383" i="4"/>
  <c r="Y963" i="4"/>
  <c r="Y581" i="4"/>
  <c r="X377" i="4"/>
  <c r="X1486" i="4"/>
  <c r="G107" i="1"/>
  <c r="X1352" i="4"/>
  <c r="X680" i="4"/>
  <c r="Y402" i="4"/>
  <c r="X296" i="4"/>
  <c r="X111" i="4"/>
  <c r="Y937" i="4"/>
  <c r="Y1446" i="4"/>
  <c r="Y1166" i="4"/>
  <c r="X846" i="4"/>
  <c r="Y1844" i="4"/>
  <c r="X1572" i="4"/>
  <c r="X1939" i="4"/>
  <c r="G34" i="1"/>
  <c r="X1949" i="4"/>
  <c r="Y1098" i="4"/>
  <c r="X1478" i="4"/>
  <c r="X366" i="4"/>
  <c r="X1596" i="4"/>
  <c r="Y500" i="4"/>
  <c r="X964" i="4"/>
  <c r="Y710" i="4"/>
  <c r="X1409" i="4"/>
  <c r="X183" i="4"/>
  <c r="G188" i="1"/>
  <c r="Y449" i="4"/>
  <c r="X1269" i="4"/>
  <c r="Y177" i="4"/>
  <c r="Y1696" i="4"/>
  <c r="Y1082" i="4"/>
  <c r="X758" i="4"/>
  <c r="Y1406" i="4"/>
  <c r="X586" i="4"/>
  <c r="Y764" i="4"/>
  <c r="Y1694" i="4"/>
  <c r="X1914" i="4"/>
  <c r="G25" i="1"/>
  <c r="X535" i="4"/>
  <c r="X1615" i="4"/>
  <c r="X1284" i="4"/>
  <c r="X11" i="4"/>
  <c r="X1035" i="4"/>
  <c r="X29" i="4"/>
  <c r="X604" i="4"/>
  <c r="X772" i="4"/>
  <c r="X227" i="4"/>
  <c r="X1098" i="4"/>
  <c r="X1548" i="4"/>
  <c r="G104" i="1"/>
  <c r="Y441" i="4"/>
  <c r="Y1880" i="4"/>
  <c r="Y1772" i="4"/>
  <c r="Y1003" i="4"/>
  <c r="Y347" i="4"/>
  <c r="Y1336" i="4"/>
  <c r="Y640" i="4"/>
  <c r="Y1492" i="4"/>
  <c r="Y122" i="4"/>
  <c r="Y869" i="4"/>
  <c r="Y579" i="4"/>
  <c r="G120" i="1"/>
  <c r="Y1050" i="4"/>
  <c r="Y814" i="4"/>
  <c r="X139" i="4"/>
  <c r="X1707" i="4"/>
  <c r="Y1940" i="4"/>
  <c r="X1206" i="4"/>
  <c r="X565" i="4"/>
  <c r="X1377" i="4"/>
  <c r="X321" i="4"/>
  <c r="Y1832" i="4"/>
  <c r="G286" i="1"/>
  <c r="X1477" i="4"/>
  <c r="Y1568" i="4"/>
  <c r="Y1874" i="4"/>
  <c r="Y501" i="4"/>
  <c r="X179" i="4"/>
  <c r="X899" i="4"/>
  <c r="Y1235" i="4"/>
  <c r="X178" i="4"/>
  <c r="Y284" i="4"/>
  <c r="X740" i="4"/>
  <c r="Y1641" i="4"/>
  <c r="G147" i="1"/>
  <c r="X1941" i="4"/>
  <c r="X686" i="4"/>
  <c r="Y58" i="4"/>
  <c r="X1186" i="4"/>
  <c r="X945" i="4"/>
  <c r="X1852" i="4"/>
  <c r="Y230" i="4"/>
  <c r="X1057" i="4"/>
  <c r="X849" i="4"/>
  <c r="X1362" i="4"/>
  <c r="X121" i="4"/>
  <c r="G53" i="1"/>
  <c r="X1248" i="4"/>
  <c r="Y113" i="4"/>
  <c r="Y224" i="4"/>
  <c r="Y1702" i="4"/>
  <c r="Y1550" i="4"/>
  <c r="Y726" i="4"/>
  <c r="Y983" i="4"/>
  <c r="Y429" i="4"/>
  <c r="Y1382" i="4"/>
  <c r="Y532" i="4"/>
  <c r="Y1455" i="4"/>
  <c r="G215" i="1"/>
  <c r="X1425" i="4"/>
  <c r="Y1718" i="4"/>
  <c r="Y1058" i="4"/>
  <c r="Y319" i="4"/>
  <c r="Y1374" i="4"/>
  <c r="Y318" i="4"/>
  <c r="Y900" i="4"/>
  <c r="X201" i="4"/>
  <c r="Y1214" i="4"/>
  <c r="Y799" i="4"/>
  <c r="Y1587" i="4"/>
  <c r="G223" i="1"/>
  <c r="Y1386" i="4"/>
  <c r="X1756" i="4"/>
  <c r="X1900" i="4"/>
  <c r="X745" i="4"/>
  <c r="X1257" i="4"/>
  <c r="X1412" i="4"/>
  <c r="Y812" i="4"/>
  <c r="Y604" i="4"/>
  <c r="G331" i="1"/>
  <c r="X517" i="4"/>
  <c r="X1691" i="4"/>
  <c r="Y1170" i="4"/>
  <c r="X1854" i="4"/>
  <c r="X305" i="4"/>
  <c r="X1188" i="4"/>
  <c r="X850" i="4"/>
  <c r="Y941" i="4"/>
  <c r="Y1349" i="4"/>
  <c r="Y44" i="4"/>
  <c r="Y278" i="4"/>
  <c r="G235" i="1"/>
  <c r="Y904" i="4"/>
  <c r="Y1250" i="4"/>
  <c r="Y664" i="4"/>
  <c r="Y754" i="4"/>
  <c r="Y258" i="4"/>
  <c r="Y1952" i="4"/>
  <c r="Y1164" i="4"/>
  <c r="Y1766" i="4"/>
  <c r="Y1549" i="4"/>
  <c r="X205" i="4"/>
  <c r="Y1397" i="4"/>
  <c r="Y386" i="4"/>
  <c r="G238" i="1"/>
  <c r="Y1474" i="4"/>
  <c r="Y1320" i="4"/>
  <c r="Y855" i="4"/>
  <c r="Y373" i="4"/>
  <c r="Y401" i="4"/>
  <c r="Y1597" i="4"/>
  <c r="Y819" i="4"/>
  <c r="X1777" i="4"/>
  <c r="Y756" i="4"/>
  <c r="Y1148" i="4"/>
  <c r="Y315" i="4"/>
  <c r="G201" i="1"/>
  <c r="Y400" i="4"/>
  <c r="X628" i="4"/>
  <c r="X1040" i="4"/>
  <c r="X1125" i="4"/>
  <c r="X1927" i="4"/>
  <c r="X58" i="4"/>
  <c r="X793" i="4"/>
  <c r="Y1615" i="4"/>
  <c r="X1554" i="4"/>
  <c r="X249" i="4"/>
  <c r="G307" i="1"/>
  <c r="X1680" i="4"/>
  <c r="Y810" i="4"/>
  <c r="X1349" i="4"/>
  <c r="X675" i="4"/>
  <c r="X290" i="4"/>
  <c r="X1508" i="4"/>
  <c r="X940" i="4"/>
  <c r="Y1169" i="4"/>
  <c r="X1054" i="4"/>
  <c r="Y87" i="4"/>
  <c r="Y1638" i="4"/>
  <c r="X106" i="4"/>
  <c r="X1843" i="4"/>
  <c r="G127" i="1"/>
  <c r="Y1647" i="4"/>
  <c r="Y326" i="4"/>
  <c r="X1398" i="4"/>
  <c r="Y272" i="4"/>
  <c r="Y450" i="4"/>
  <c r="Y1850" i="4"/>
  <c r="X882" i="4"/>
  <c r="X1069" i="4"/>
  <c r="Y1588" i="4"/>
  <c r="Y725" i="4"/>
  <c r="X573" i="4"/>
  <c r="G138" i="1"/>
  <c r="X1536" i="4"/>
  <c r="Y274" i="4"/>
  <c r="X1502" i="4"/>
  <c r="X935" i="4"/>
  <c r="X275" i="4"/>
  <c r="X1668" i="4"/>
  <c r="X89" i="4"/>
  <c r="X1154" i="4"/>
  <c r="X1337" i="4"/>
  <c r="X1155" i="4"/>
  <c r="Y822" i="4"/>
  <c r="X1667" i="4"/>
  <c r="G240" i="1"/>
  <c r="X112" i="4"/>
  <c r="Y768" i="4"/>
  <c r="X991" i="4"/>
  <c r="X1685" i="4"/>
  <c r="Y1621" i="4"/>
  <c r="X1353" i="4"/>
  <c r="X297" i="4"/>
  <c r="X681" i="4"/>
  <c r="X1176" i="4"/>
  <c r="X1846" i="4"/>
  <c r="Y261" i="4"/>
  <c r="X1354" i="4"/>
  <c r="X491" i="4"/>
  <c r="G140" i="1"/>
  <c r="Y610" i="4"/>
  <c r="Y160" i="4"/>
  <c r="X908" i="4"/>
  <c r="Y1088" i="4"/>
  <c r="Y1009" i="4"/>
  <c r="Y337" i="4"/>
  <c r="Y60" i="4"/>
  <c r="X1762" i="4"/>
  <c r="X1081" i="4"/>
  <c r="Y1868" i="4"/>
  <c r="Y1744" i="4"/>
  <c r="Y861" i="4"/>
  <c r="Y1335" i="4"/>
  <c r="G261" i="1"/>
  <c r="Y617" i="4"/>
  <c r="Y105" i="4"/>
  <c r="Y1313" i="4"/>
  <c r="Y1109" i="4"/>
  <c r="Y339" i="4"/>
  <c r="Y103" i="4"/>
  <c r="Y1678" i="4"/>
  <c r="Y781" i="4"/>
  <c r="Y1175" i="4"/>
  <c r="X1027" i="4"/>
  <c r="Y1790" i="4"/>
  <c r="G83" i="1"/>
  <c r="X399" i="4"/>
  <c r="X229" i="4"/>
  <c r="X1286" i="4"/>
  <c r="X1013" i="4"/>
  <c r="X32" i="4"/>
  <c r="X1101" i="4"/>
  <c r="X1794" i="4"/>
  <c r="X507" i="4"/>
  <c r="X483" i="4"/>
  <c r="X1102" i="4"/>
  <c r="X1618" i="4"/>
  <c r="G16" i="1"/>
  <c r="Y1360" i="4"/>
  <c r="X1737" i="4"/>
  <c r="X1071" i="4"/>
  <c r="X455" i="4"/>
  <c r="Y1110" i="4"/>
  <c r="Y1534" i="4"/>
  <c r="X523" i="4"/>
  <c r="Y659" i="4"/>
  <c r="X349" i="4"/>
  <c r="Y1938" i="4"/>
  <c r="G281" i="1"/>
  <c r="Y226" i="4"/>
  <c r="Y1153" i="4"/>
  <c r="Y1081" i="4"/>
  <c r="X1912" i="4"/>
  <c r="Y1274" i="4"/>
  <c r="Y1594" i="4"/>
  <c r="Y1671" i="4"/>
  <c r="X203" i="4"/>
  <c r="X1523" i="4"/>
  <c r="Y525" i="4"/>
  <c r="Y469" i="4"/>
  <c r="X913" i="4"/>
  <c r="X757" i="4"/>
  <c r="G204" i="1"/>
  <c r="Y360" i="4"/>
  <c r="X480" i="4"/>
  <c r="Y1090" i="4"/>
  <c r="Y1674" i="4"/>
  <c r="Y1613" i="4"/>
  <c r="Y688" i="4"/>
  <c r="Y1060" i="4"/>
  <c r="Y915" i="4"/>
  <c r="Y612" i="4"/>
  <c r="Y1381" i="4"/>
  <c r="Y1899" i="4"/>
  <c r="G142" i="1"/>
  <c r="Y1002" i="4"/>
  <c r="Y625" i="4"/>
  <c r="X352" i="4"/>
  <c r="X733" i="4"/>
  <c r="X351" i="4"/>
  <c r="Y1684" i="4"/>
  <c r="Y785" i="4"/>
  <c r="X169" i="4"/>
  <c r="Y1167" i="4"/>
  <c r="X1236" i="4"/>
  <c r="Y1651" i="4"/>
  <c r="X1401" i="4"/>
  <c r="G227" i="1"/>
  <c r="X888" i="4"/>
  <c r="X576" i="4"/>
  <c r="X1238" i="4"/>
  <c r="Y977" i="4"/>
  <c r="Y1631" i="4"/>
  <c r="X1402" i="4"/>
  <c r="X458" i="4"/>
  <c r="Y252" i="4"/>
  <c r="X1073" i="4"/>
  <c r="Y1715" i="4"/>
  <c r="Y678" i="4"/>
  <c r="X170" i="4"/>
  <c r="X1888" i="4"/>
  <c r="G220" i="1"/>
  <c r="Y1584" i="4"/>
  <c r="Y1106" i="4"/>
  <c r="Y882" i="4"/>
  <c r="Y1833" i="4"/>
  <c r="Y1741" i="4"/>
  <c r="X1492" i="4"/>
  <c r="Y374" i="4"/>
  <c r="Y1315" i="4"/>
  <c r="Y571" i="4"/>
  <c r="Y55" i="4"/>
  <c r="Y755" i="4"/>
  <c r="Y148" i="4"/>
  <c r="G20" i="1"/>
  <c r="Y1586" i="4"/>
  <c r="Y1729" i="4"/>
  <c r="Y202" i="4"/>
  <c r="Y514" i="4"/>
  <c r="Y1489" i="4"/>
  <c r="Y536" i="4"/>
  <c r="Y9" i="4"/>
  <c r="Y12" i="4"/>
  <c r="Y1268" i="4"/>
  <c r="Y468" i="4"/>
  <c r="G44" i="1"/>
  <c r="X1462" i="4"/>
  <c r="X998" i="4"/>
  <c r="X1207" i="4"/>
  <c r="X445" i="4"/>
  <c r="X1512" i="4"/>
  <c r="X1708" i="4"/>
  <c r="X140" i="4"/>
  <c r="X566" i="4"/>
  <c r="Y1941" i="4"/>
  <c r="Y676" i="4"/>
  <c r="G64" i="1"/>
  <c r="Y1417" i="4"/>
  <c r="Y1751" i="4"/>
  <c r="X1080" i="4"/>
  <c r="Y1634" i="4"/>
  <c r="Y1000" i="4"/>
  <c r="Y1151" i="4"/>
  <c r="Y41" i="4"/>
  <c r="X526" i="4"/>
  <c r="X1904" i="4"/>
  <c r="Y188" i="4"/>
  <c r="Y483" i="4"/>
  <c r="Y286" i="4"/>
  <c r="G38" i="1"/>
  <c r="Y454" i="4"/>
  <c r="Y192" i="4"/>
  <c r="X1430" i="4"/>
  <c r="Y1902" i="4"/>
  <c r="Y384" i="4"/>
  <c r="Y1777" i="4"/>
  <c r="Y683" i="4"/>
  <c r="Y933" i="4"/>
  <c r="X917" i="4"/>
  <c r="Y1027" i="4"/>
  <c r="G191" i="1"/>
  <c r="X567" i="4"/>
  <c r="Y1198" i="4"/>
  <c r="X1718" i="4"/>
  <c r="X1539" i="4"/>
  <c r="X1870" i="4"/>
  <c r="Y314" i="4"/>
  <c r="X1381" i="4"/>
  <c r="Y1030" i="4"/>
  <c r="X447" i="4"/>
  <c r="Y694" i="4"/>
  <c r="Y125" i="4"/>
  <c r="X865" i="4"/>
  <c r="G74" i="1"/>
  <c r="Y1017" i="4"/>
  <c r="X864" i="4"/>
  <c r="Y1369" i="4"/>
  <c r="X709" i="4"/>
  <c r="X863" i="4"/>
  <c r="X446" i="4"/>
  <c r="X1716" i="4"/>
  <c r="X148" i="4"/>
  <c r="X1715" i="4"/>
  <c r="Y246" i="4"/>
  <c r="X1218" i="4"/>
  <c r="Y1804" i="4"/>
  <c r="G126" i="1"/>
  <c r="X335" i="4"/>
  <c r="X1947" i="4"/>
  <c r="X1872" i="4"/>
  <c r="X15" i="4"/>
  <c r="Y1199" i="4"/>
  <c r="X872" i="4"/>
  <c r="X1586" i="4"/>
  <c r="Y1459" i="4"/>
  <c r="Y86" i="4"/>
  <c r="X958" i="4"/>
  <c r="G324" i="1"/>
  <c r="Y1070" i="4"/>
  <c r="X1886" i="4"/>
  <c r="Y106" i="4"/>
  <c r="X1518" i="4"/>
  <c r="X1005" i="4"/>
  <c r="X1885" i="4"/>
  <c r="Y30" i="4"/>
  <c r="X1399" i="4"/>
  <c r="Y220" i="4"/>
  <c r="Y491" i="4"/>
  <c r="X1234" i="4"/>
  <c r="G283" i="1"/>
  <c r="X639" i="4"/>
  <c r="Y1624" i="4"/>
  <c r="X638" i="4"/>
  <c r="X1133" i="4"/>
  <c r="X1134" i="4"/>
  <c r="X70" i="4"/>
  <c r="X1648" i="4"/>
  <c r="X805" i="4"/>
  <c r="Y1308" i="4"/>
  <c r="X258" i="4"/>
  <c r="X69" i="4"/>
  <c r="X1820" i="4"/>
  <c r="G59" i="1"/>
  <c r="Y1935" i="4"/>
  <c r="Y518" i="4"/>
  <c r="Y249" i="4"/>
  <c r="Y121" i="4"/>
  <c r="Y504" i="4"/>
  <c r="Y10" i="4"/>
  <c r="Y1521" i="4"/>
  <c r="Y1026" i="4"/>
  <c r="Y33" i="4"/>
  <c r="X1268" i="4"/>
  <c r="Y14" i="4"/>
  <c r="G294" i="1"/>
  <c r="Y1518" i="4"/>
  <c r="Y666" i="4"/>
  <c r="Y999" i="4"/>
  <c r="X1415" i="4"/>
  <c r="Y305" i="4"/>
  <c r="Y1208" i="4"/>
  <c r="Y1648" i="4"/>
  <c r="Y744" i="4"/>
  <c r="Y239" i="4"/>
  <c r="Y1743" i="4"/>
  <c r="Y846" i="4"/>
  <c r="Y1798" i="4"/>
  <c r="Y1154" i="4"/>
  <c r="Y422" i="4"/>
  <c r="G309" i="1"/>
  <c r="X409" i="4"/>
  <c r="X256" i="4"/>
  <c r="Y1290" i="4"/>
  <c r="X1315" i="4"/>
  <c r="X67" i="4"/>
  <c r="X802" i="4"/>
  <c r="X1130" i="4"/>
  <c r="X1644" i="4"/>
  <c r="X511" i="4"/>
  <c r="X801" i="4"/>
  <c r="X635" i="4"/>
  <c r="Y1788" i="4"/>
  <c r="X1645" i="4"/>
  <c r="G337" i="1"/>
  <c r="X735" i="4"/>
  <c r="Y1225" i="4"/>
  <c r="Y1578" i="4"/>
  <c r="X1239" i="4"/>
  <c r="X1948" i="4"/>
  <c r="Y1354" i="4"/>
  <c r="Y25" i="4"/>
  <c r="X889" i="4"/>
  <c r="X356" i="4"/>
  <c r="Y1639" i="4"/>
  <c r="X963" i="4"/>
  <c r="X355" i="4"/>
  <c r="Y1843" i="4"/>
  <c r="G17" i="1"/>
  <c r="Y346" i="4"/>
  <c r="Y287" i="4"/>
  <c r="Y1023" i="4"/>
  <c r="Y1318" i="4"/>
  <c r="Y950" i="4"/>
  <c r="Y1520" i="4"/>
  <c r="Y1950" i="4"/>
  <c r="Y77" i="4"/>
  <c r="Y494" i="4"/>
  <c r="Y1908" i="4"/>
  <c r="G263" i="1"/>
  <c r="Y1134" i="4"/>
  <c r="Y679" i="4"/>
  <c r="Y1559" i="4"/>
  <c r="X1520" i="4"/>
  <c r="X1024" i="4"/>
  <c r="Y1411" i="4"/>
  <c r="Y1123" i="4"/>
  <c r="Y413" i="4"/>
  <c r="Y1661" i="4"/>
  <c r="Y276" i="4"/>
  <c r="Y903" i="4"/>
  <c r="Y574" i="4"/>
  <c r="G326" i="1"/>
  <c r="Y1176" i="4"/>
  <c r="Y120" i="4"/>
  <c r="Y1239" i="4"/>
  <c r="Y1918" i="4"/>
  <c r="Y848" i="4"/>
  <c r="Y1617" i="4"/>
  <c r="Y1783" i="4"/>
  <c r="Y176" i="4"/>
  <c r="Y704" i="4"/>
  <c r="Y371" i="4"/>
  <c r="Y1388" i="4"/>
  <c r="Y596" i="4"/>
  <c r="G86" i="1"/>
  <c r="Y948" i="4"/>
  <c r="Y218" i="4"/>
  <c r="Y1345" i="4"/>
  <c r="X495" i="4"/>
  <c r="Y706" i="4"/>
  <c r="Y1105" i="4"/>
  <c r="X1714" i="4"/>
  <c r="Y36" i="4"/>
  <c r="Y1192" i="4"/>
  <c r="Y285" i="4"/>
  <c r="X999" i="4"/>
  <c r="X1581" i="4"/>
  <c r="G245" i="1"/>
  <c r="X1342" i="4"/>
  <c r="X283" i="4"/>
  <c r="Y834" i="4"/>
  <c r="X487" i="4"/>
  <c r="Y1822" i="4"/>
  <c r="X284" i="4"/>
  <c r="Y980" i="4"/>
  <c r="X97" i="4"/>
  <c r="Y1149" i="4"/>
  <c r="Y1932" i="4"/>
  <c r="X668" i="4"/>
  <c r="Y662" i="4"/>
  <c r="G321" i="1"/>
  <c r="X1405" i="4"/>
  <c r="X1743" i="4"/>
  <c r="X174" i="4"/>
  <c r="Y1625" i="4"/>
  <c r="Y1497" i="4"/>
  <c r="X1006" i="4"/>
  <c r="Y283" i="4"/>
  <c r="Y1820" i="4"/>
  <c r="X501" i="4"/>
  <c r="X1241" i="4"/>
  <c r="Y1189" i="4"/>
  <c r="Y517" i="4"/>
  <c r="G224" i="1"/>
  <c r="X1782" i="4"/>
  <c r="Y1234" i="4"/>
  <c r="X919" i="4"/>
  <c r="Y382" i="4"/>
  <c r="Y174" i="4"/>
  <c r="X1602" i="4"/>
  <c r="Y1024" i="4"/>
  <c r="Y179" i="4"/>
  <c r="Y597" i="4"/>
  <c r="Y1930" i="4"/>
  <c r="Y1342" i="4"/>
  <c r="G125" i="1"/>
  <c r="Y193" i="4"/>
  <c r="Y1207" i="4"/>
  <c r="X1768" i="4"/>
  <c r="Y369" i="4"/>
  <c r="X1424" i="4"/>
  <c r="Y1881" i="4"/>
  <c r="X751" i="4"/>
  <c r="X475" i="4"/>
  <c r="Y737" i="4"/>
  <c r="Y787" i="4"/>
  <c r="Y523" i="4"/>
  <c r="G342" i="1"/>
  <c r="X1033" i="4"/>
  <c r="X599" i="4"/>
  <c r="X534" i="4"/>
  <c r="X1280" i="4"/>
  <c r="X222" i="4"/>
  <c r="X223" i="4"/>
  <c r="X1095" i="4"/>
  <c r="Y1527" i="4"/>
  <c r="X25" i="4"/>
  <c r="X978" i="4"/>
  <c r="G103" i="1"/>
  <c r="X1878" i="4"/>
  <c r="X159" i="4"/>
  <c r="Y1585" i="4"/>
  <c r="X1390" i="4"/>
  <c r="X340" i="4"/>
  <c r="X876" i="4"/>
  <c r="X723" i="4"/>
  <c r="Y1015" i="4"/>
  <c r="X1226" i="4"/>
  <c r="G19" i="1"/>
  <c r="X1254" i="4"/>
  <c r="X1950" i="4"/>
  <c r="X368" i="4"/>
  <c r="X1519" i="4"/>
  <c r="Y436" i="4"/>
  <c r="Y952" i="4"/>
  <c r="Y1407" i="4"/>
  <c r="X1753" i="4"/>
  <c r="Y974" i="4"/>
  <c r="Y435" i="4"/>
  <c r="G282" i="1"/>
  <c r="Y994" i="4"/>
  <c r="Y1173" i="4"/>
  <c r="X1723" i="4"/>
  <c r="X715" i="4"/>
  <c r="Y828" i="4"/>
  <c r="Y1119" i="4"/>
  <c r="Y271" i="4"/>
  <c r="X450" i="4"/>
  <c r="Y1305" i="4"/>
  <c r="Y1858" i="4"/>
  <c r="Y325" i="4"/>
  <c r="Y560" i="4"/>
  <c r="G221" i="1"/>
  <c r="Y1327" i="4"/>
  <c r="Y714" i="4"/>
  <c r="Y1554" i="4"/>
  <c r="X909" i="4"/>
  <c r="Y270" i="4"/>
  <c r="X196" i="4"/>
  <c r="Y854" i="4"/>
  <c r="Y1437" i="4"/>
  <c r="Y92" i="4"/>
  <c r="X1763" i="4"/>
  <c r="Y1261" i="4"/>
  <c r="Y484" i="4"/>
  <c r="G79" i="1"/>
  <c r="X1943" i="4"/>
  <c r="Y1128" i="4"/>
  <c r="Y111" i="4"/>
  <c r="Y1042" i="4"/>
  <c r="X1855" i="4"/>
  <c r="Y234" i="4"/>
  <c r="X556" i="4"/>
  <c r="X689" i="4"/>
  <c r="Y1604" i="4"/>
  <c r="X947" i="4"/>
  <c r="X434" i="4"/>
  <c r="G164" i="1"/>
  <c r="X792" i="4"/>
  <c r="X1637" i="4"/>
  <c r="X56" i="4"/>
  <c r="X541" i="4"/>
  <c r="X1926" i="4"/>
  <c r="Y593" i="4"/>
  <c r="X983" i="4"/>
  <c r="Y1295" i="4"/>
  <c r="Y1037" i="4"/>
  <c r="X1531" i="4"/>
  <c r="X405" i="4"/>
  <c r="X247" i="4"/>
  <c r="G349" i="1"/>
  <c r="Y290" i="4"/>
  <c r="Y162" i="4"/>
  <c r="Y1400" i="4"/>
  <c r="Y1903" i="4"/>
  <c r="Y850" i="4"/>
  <c r="Y959" i="4"/>
  <c r="Y1477" i="4"/>
  <c r="Y1764" i="4"/>
  <c r="Y1669" i="4"/>
  <c r="Y23" i="4"/>
  <c r="Y847" i="4"/>
  <c r="G229" i="1"/>
  <c r="Y641" i="4"/>
  <c r="Y70" i="4"/>
  <c r="Y1048" i="4"/>
  <c r="Y1713" i="4"/>
  <c r="Y1739" i="4"/>
  <c r="Y1139" i="4"/>
  <c r="Y1815" i="4"/>
  <c r="Y1277" i="4"/>
  <c r="Y898" i="4"/>
  <c r="Y960" i="4"/>
  <c r="Y387" i="4"/>
  <c r="Y205" i="4"/>
  <c r="G98" i="1"/>
  <c r="Y674" i="4"/>
  <c r="Y1745" i="4"/>
  <c r="Y1217" i="4"/>
  <c r="Y210" i="4"/>
  <c r="Y842" i="4"/>
  <c r="Y1569" i="4"/>
  <c r="Y1271" i="4"/>
  <c r="Y481" i="4"/>
  <c r="Y1087" i="4"/>
  <c r="Y1912" i="4"/>
  <c r="G255" i="1"/>
  <c r="X1830" i="4"/>
  <c r="Y1441" i="4"/>
  <c r="Y791" i="4"/>
  <c r="Y926" i="4"/>
  <c r="Y1627" i="4"/>
  <c r="X1329" i="4"/>
  <c r="X1148" i="4"/>
  <c r="Y1924" i="4"/>
  <c r="Y634" i="4"/>
  <c r="G202" i="1"/>
  <c r="X1096" i="4"/>
  <c r="X1495" i="4"/>
  <c r="X397" i="4"/>
  <c r="X1612" i="4"/>
  <c r="X1792" i="4"/>
  <c r="X980" i="4"/>
  <c r="X602" i="4"/>
  <c r="X922" i="4"/>
  <c r="X225" i="4"/>
  <c r="X1613" i="4"/>
  <c r="X1434" i="4"/>
  <c r="X770" i="4"/>
  <c r="X1282" i="4"/>
  <c r="X27" i="4"/>
  <c r="G143" i="1"/>
  <c r="X879" i="4"/>
  <c r="X1880" i="4"/>
  <c r="X342" i="4"/>
  <c r="Y1201" i="4"/>
  <c r="Y88" i="4"/>
  <c r="X1729" i="4"/>
  <c r="Y275" i="4"/>
  <c r="Y1947" i="4"/>
  <c r="X725" i="4"/>
  <c r="Y1061" i="4"/>
  <c r="X571" i="4"/>
  <c r="G149" i="1"/>
  <c r="X246" i="4"/>
  <c r="X1308" i="4"/>
  <c r="X55" i="4"/>
  <c r="X791" i="4"/>
  <c r="X54" i="4"/>
  <c r="X1122" i="4"/>
  <c r="X1123" i="4"/>
  <c r="X1809" i="4"/>
  <c r="X510" i="4"/>
  <c r="X1925" i="4"/>
  <c r="X626" i="4"/>
  <c r="G51" i="1"/>
  <c r="X175" i="4"/>
  <c r="X1244" i="4"/>
  <c r="X1890" i="4"/>
  <c r="X360" i="4"/>
  <c r="X893" i="4"/>
  <c r="Y693" i="4"/>
  <c r="Y539" i="4"/>
  <c r="Y1688" i="4"/>
  <c r="Y1589" i="4"/>
  <c r="Y1069" i="4"/>
  <c r="G61" i="1"/>
  <c r="X886" i="4"/>
  <c r="Y928" i="4"/>
  <c r="X168" i="4"/>
  <c r="X454" i="4"/>
  <c r="Y682" i="4"/>
  <c r="Y1931" i="4"/>
  <c r="Y1495" i="4"/>
  <c r="Y1436" i="4"/>
  <c r="Y1859" i="4"/>
  <c r="X348" i="4"/>
  <c r="Y1001" i="4"/>
  <c r="G291" i="1"/>
  <c r="X320" i="4"/>
  <c r="X1376" i="4"/>
  <c r="Y1546" i="4"/>
  <c r="X1461" i="4"/>
  <c r="X860" i="4"/>
  <c r="X951" i="4"/>
  <c r="X319" i="4"/>
  <c r="Y137" i="4"/>
  <c r="X701" i="4"/>
  <c r="X1705" i="4"/>
  <c r="X1706" i="4"/>
  <c r="Y779" i="4"/>
  <c r="G166" i="1"/>
  <c r="X1823" i="4"/>
  <c r="X263" i="4"/>
  <c r="X1320" i="4"/>
  <c r="X415" i="4"/>
  <c r="X77" i="4"/>
  <c r="X1141" i="4"/>
  <c r="X812" i="4"/>
  <c r="Y535" i="4"/>
  <c r="X930" i="4"/>
  <c r="X1653" i="4"/>
  <c r="X1441" i="4"/>
  <c r="G219" i="1"/>
  <c r="Y134" i="4"/>
  <c r="X1584" i="4"/>
  <c r="Y1666" i="4"/>
  <c r="Y431" i="4"/>
  <c r="Y1116" i="4"/>
  <c r="Y630" i="4"/>
  <c r="Y1278" i="4"/>
  <c r="X1065" i="4"/>
  <c r="X570" i="4"/>
  <c r="X333" i="4"/>
  <c r="G206" i="1"/>
  <c r="Y432" i="4"/>
  <c r="X1954" i="4"/>
  <c r="X759" i="4"/>
  <c r="Y194" i="4"/>
  <c r="Y1480" i="4"/>
  <c r="Y568" i="4"/>
  <c r="Y1238" i="4"/>
  <c r="X1429" i="4"/>
  <c r="Y251" i="4"/>
  <c r="Y947" i="4"/>
  <c r="Y1909" i="4"/>
  <c r="G27" i="1"/>
  <c r="Y1737" i="4"/>
  <c r="X1472" i="4"/>
  <c r="Y1841" i="4"/>
  <c r="Y648" i="4"/>
  <c r="Y565" i="4"/>
  <c r="Y268" i="4"/>
  <c r="Y1019" i="4"/>
  <c r="X460" i="4"/>
  <c r="G183" i="1"/>
  <c r="Y248" i="4"/>
  <c r="X101" i="4"/>
  <c r="X1448" i="4"/>
  <c r="X1168" i="4"/>
  <c r="X551" i="4"/>
  <c r="X1938" i="4"/>
  <c r="Y1287" i="4"/>
  <c r="X426" i="4"/>
  <c r="X1841" i="4"/>
  <c r="X842" i="4"/>
  <c r="G30" i="1"/>
  <c r="X72" i="4"/>
  <c r="X807" i="4"/>
  <c r="Y1496" i="4"/>
  <c r="X484" i="4"/>
  <c r="X1650" i="4"/>
  <c r="X1137" i="4"/>
  <c r="X260" i="4"/>
  <c r="X1045" i="4"/>
  <c r="X641" i="4"/>
  <c r="X929" i="4"/>
  <c r="G90" i="1"/>
  <c r="Y1601" i="4"/>
  <c r="Y586" i="4"/>
  <c r="Y458" i="4"/>
  <c r="Y1073" i="4"/>
  <c r="X920" i="4"/>
  <c r="Y391" i="4"/>
  <c r="Y1429" i="4"/>
  <c r="Y1542" i="4"/>
  <c r="Y1623" i="4"/>
  <c r="Y589" i="4"/>
  <c r="Y1253" i="4"/>
  <c r="G216" i="1"/>
  <c r="X1037" i="4"/>
  <c r="X1624" i="4"/>
  <c r="X1295" i="4"/>
  <c r="X615" i="4"/>
  <c r="X614" i="4"/>
  <c r="X1625" i="4"/>
  <c r="X41" i="4"/>
  <c r="X779" i="4"/>
  <c r="X1798" i="4"/>
  <c r="X235" i="4"/>
  <c r="X236" i="4"/>
  <c r="G316" i="1"/>
  <c r="X1556" i="4"/>
  <c r="X631" i="4"/>
  <c r="X1640" i="4"/>
  <c r="X544" i="4"/>
  <c r="X1311" i="4"/>
  <c r="X62" i="4"/>
  <c r="X796" i="4"/>
  <c r="X1813" i="4"/>
  <c r="X1041" i="4"/>
  <c r="X252" i="4"/>
  <c r="X1127" i="4"/>
  <c r="G335" i="1"/>
  <c r="X1111" i="4"/>
  <c r="X239" i="4"/>
  <c r="X781" i="4"/>
  <c r="X1800" i="4"/>
  <c r="X1112" i="4"/>
  <c r="X44" i="4"/>
  <c r="X617" i="4"/>
  <c r="X43" i="4"/>
  <c r="X1626" i="4"/>
  <c r="X1298" i="4"/>
  <c r="G106" i="1"/>
  <c r="X180" i="4"/>
  <c r="Y362" i="4"/>
  <c r="Y448" i="4"/>
  <c r="Y1708" i="4"/>
  <c r="Y524" i="4"/>
  <c r="Y927" i="4"/>
  <c r="Y987" i="4"/>
  <c r="X900" i="4"/>
  <c r="Y1852" i="4"/>
  <c r="Y1516" i="4"/>
  <c r="X578" i="4"/>
  <c r="G26" i="1"/>
  <c r="X1358" i="4"/>
  <c r="X1180" i="4"/>
  <c r="X992" i="4"/>
  <c r="X1454" i="4"/>
  <c r="X1849" i="4"/>
  <c r="Y114" i="4"/>
  <c r="Y295" i="4"/>
  <c r="X515" i="4"/>
  <c r="X115" i="4"/>
  <c r="X492" i="4"/>
  <c r="G154" i="1"/>
  <c r="X692" i="4"/>
  <c r="X1695" i="4"/>
  <c r="X1368" i="4"/>
  <c r="X995" i="4"/>
  <c r="X124" i="4"/>
  <c r="X1694" i="4"/>
  <c r="X557" i="4"/>
  <c r="X309" i="4"/>
  <c r="Y529" i="4"/>
  <c r="X1457" i="4"/>
  <c r="X1857" i="4"/>
  <c r="G110" i="1"/>
  <c r="Y1738" i="4"/>
  <c r="X902" i="4"/>
  <c r="Y1398" i="4"/>
  <c r="Y1244" i="4"/>
  <c r="X581" i="4"/>
  <c r="Y1564" i="4"/>
  <c r="X186" i="4"/>
  <c r="Y1837" i="4"/>
  <c r="Y350" i="4"/>
  <c r="G353" i="1"/>
  <c r="Y466" i="4"/>
  <c r="Y1649" i="4"/>
  <c r="Y553" i="4"/>
  <c r="Y888" i="4"/>
  <c r="X1910" i="4"/>
  <c r="Y118" i="4"/>
  <c r="Y1263" i="4"/>
  <c r="X753" i="4"/>
  <c r="Y375" i="4"/>
  <c r="X1426" i="4"/>
  <c r="G256" i="1"/>
  <c r="Y1248" i="4"/>
  <c r="Y144" i="4"/>
  <c r="Y1466" i="4"/>
  <c r="X588" i="4"/>
  <c r="Y1767" i="4"/>
  <c r="Y265" i="4"/>
  <c r="Y1363" i="4"/>
  <c r="X211" i="4"/>
  <c r="Y740" i="4"/>
  <c r="G260" i="1"/>
  <c r="Y961" i="4"/>
  <c r="X390" i="4"/>
  <c r="Y1746" i="4"/>
  <c r="Y713" i="4"/>
  <c r="Y1458" i="4"/>
  <c r="Y163" i="4"/>
  <c r="Y127" i="4"/>
  <c r="Y1102" i="4"/>
  <c r="Y1418" i="4"/>
  <c r="Y907" i="4"/>
  <c r="Y1891" i="4"/>
  <c r="G37" i="1"/>
  <c r="X542" i="4"/>
  <c r="X984" i="4"/>
  <c r="X248" i="4"/>
  <c r="X1124" i="4"/>
  <c r="X1553" i="4"/>
  <c r="X1810" i="4"/>
  <c r="X57" i="4"/>
  <c r="X627" i="4"/>
  <c r="X1498" i="4"/>
  <c r="G217" i="1"/>
  <c r="X1710" i="4"/>
  <c r="Y1562" i="4"/>
  <c r="X144" i="4"/>
  <c r="X861" i="4"/>
  <c r="X1212" i="4"/>
  <c r="X1213" i="4"/>
  <c r="X323" i="4"/>
  <c r="Y79" i="4"/>
  <c r="Y1323" i="4"/>
  <c r="X705" i="4"/>
  <c r="Y609" i="4"/>
  <c r="G72" i="1"/>
  <c r="X1150" i="4"/>
  <c r="X934" i="4"/>
  <c r="X86" i="4"/>
  <c r="X1445" i="4"/>
  <c r="X1662" i="4"/>
  <c r="X824" i="4"/>
  <c r="X1831" i="4"/>
  <c r="X270" i="4"/>
  <c r="X482" i="4"/>
  <c r="X1332" i="4"/>
  <c r="Y613" i="4"/>
  <c r="Y1630" i="4"/>
  <c r="X269" i="4"/>
  <c r="G168" i="1"/>
  <c r="X1491" i="4"/>
  <c r="Y1657" i="4"/>
  <c r="Y1346" i="4"/>
  <c r="Y437" i="4"/>
  <c r="Y675" i="4"/>
  <c r="Y646" i="4"/>
  <c r="Y1877" i="4"/>
  <c r="Y1236" i="4"/>
  <c r="Y859" i="4"/>
  <c r="Y982" i="4"/>
  <c r="Y123" i="4"/>
  <c r="Y368" i="4"/>
  <c r="Y1951" i="4"/>
  <c r="G311" i="1"/>
  <c r="Y863" i="4"/>
  <c r="X1736" i="4"/>
  <c r="Y282" i="4"/>
  <c r="X167" i="4"/>
  <c r="X1232" i="4"/>
  <c r="X166" i="4"/>
  <c r="Y1394" i="4"/>
  <c r="X1590" i="4"/>
  <c r="X884" i="4"/>
  <c r="Y1182" i="4"/>
  <c r="X1735" i="4"/>
  <c r="X730" i="4"/>
  <c r="G194" i="1"/>
  <c r="Y65" i="4"/>
  <c r="X828" i="4"/>
  <c r="X1335" i="4"/>
  <c r="Y416" i="4"/>
  <c r="X1153" i="4"/>
  <c r="Y1526" i="4"/>
  <c r="Y1029" i="4"/>
  <c r="X658" i="4"/>
  <c r="X548" i="4"/>
  <c r="Y267" i="4"/>
  <c r="X1665" i="4"/>
  <c r="X1567" i="4"/>
  <c r="G151" i="1"/>
  <c r="Y1778" i="4"/>
  <c r="Y1262" i="4"/>
  <c r="Y954" i="4"/>
  <c r="Y1821" i="4"/>
  <c r="Y184" i="4"/>
  <c r="Y1428" i="4"/>
  <c r="Y393" i="4"/>
  <c r="Y759" i="4"/>
  <c r="X209" i="4"/>
  <c r="Y556" i="4"/>
  <c r="G270" i="1"/>
  <c r="X1555" i="4"/>
  <c r="X1126" i="4"/>
  <c r="X543" i="4"/>
  <c r="X60" i="4"/>
  <c r="X1309" i="4"/>
  <c r="X1811" i="4"/>
  <c r="X629" i="4"/>
  <c r="X59" i="4"/>
  <c r="X794" i="4"/>
  <c r="X1638" i="4"/>
  <c r="X250" i="4"/>
  <c r="X1639" i="4"/>
  <c r="Y1111" i="4"/>
  <c r="G234" i="1"/>
  <c r="X503" i="4"/>
  <c r="Y1673" i="4"/>
  <c r="Y1122" i="4"/>
  <c r="X903" i="4"/>
  <c r="Y554" i="4"/>
  <c r="Y988" i="4"/>
  <c r="Y364" i="4"/>
  <c r="X1899" i="4"/>
  <c r="Y731" i="4"/>
  <c r="Y1612" i="4"/>
  <c r="Y119" i="4"/>
  <c r="X1411" i="4"/>
  <c r="X371" i="4"/>
  <c r="Y1133" i="4"/>
  <c r="G192" i="1"/>
  <c r="Y623" i="4"/>
  <c r="X1901" i="4"/>
  <c r="X1413" i="4"/>
  <c r="Y1223" i="4"/>
  <c r="X187" i="4"/>
  <c r="Y1692" i="4"/>
  <c r="Y353" i="4"/>
  <c r="Y1367" i="4"/>
  <c r="X966" i="4"/>
  <c r="Y789" i="4"/>
  <c r="Y351" i="4"/>
  <c r="G287" i="1"/>
  <c r="X1936" i="4"/>
  <c r="X1832" i="4"/>
  <c r="Y1306" i="4"/>
  <c r="X512" i="4"/>
  <c r="X87" i="4"/>
  <c r="X1152" i="4"/>
  <c r="X1664" i="4"/>
  <c r="X1334" i="4"/>
  <c r="X989" i="4"/>
  <c r="X657" i="4"/>
  <c r="Y228" i="4"/>
  <c r="X273" i="4"/>
  <c r="X827" i="4"/>
  <c r="X826" i="4"/>
  <c r="G322" i="1"/>
  <c r="X244" i="4"/>
  <c r="X789" i="4"/>
  <c r="X624" i="4"/>
  <c r="X982" i="4"/>
  <c r="X1807" i="4"/>
  <c r="X1119" i="4"/>
  <c r="X1304" i="4"/>
  <c r="X1120" i="4"/>
  <c r="X1530" i="4"/>
  <c r="X1634" i="4"/>
  <c r="X1635" i="4"/>
  <c r="X51" i="4"/>
  <c r="X509" i="4"/>
  <c r="X1305" i="4"/>
  <c r="Y925" i="4"/>
  <c r="Y397" i="4"/>
  <c r="G68" i="1"/>
  <c r="Y1906" i="4"/>
  <c r="Y1401" i="4"/>
  <c r="Y690" i="4"/>
  <c r="Y1774" i="4"/>
  <c r="Y871" i="4"/>
  <c r="Y1053" i="4"/>
  <c r="Y909" i="4"/>
  <c r="Y1491" i="4"/>
  <c r="G66" i="1"/>
  <c r="X743" i="4"/>
  <c r="Y1377" i="4"/>
  <c r="X369" i="4"/>
  <c r="X467" i="4"/>
  <c r="Y923" i="4"/>
  <c r="X1076" i="4"/>
  <c r="Y1162" i="4"/>
  <c r="X1898" i="4"/>
  <c r="X185" i="4"/>
  <c r="X1754" i="4"/>
  <c r="Y820" i="4"/>
  <c r="G109" i="1"/>
  <c r="Y1289" i="4"/>
  <c r="X437" i="4"/>
  <c r="X436" i="4"/>
  <c r="X1192" i="4"/>
  <c r="X854" i="4"/>
  <c r="Y1854" i="4"/>
  <c r="Y306" i="4"/>
  <c r="Y1691" i="4"/>
  <c r="X853" i="4"/>
  <c r="X690" i="4"/>
  <c r="G146" i="1"/>
  <c r="Y1714" i="4"/>
  <c r="X892" i="4"/>
  <c r="X1007" i="4"/>
  <c r="Y24" i="4"/>
  <c r="Y1376" i="4"/>
  <c r="X358" i="4"/>
  <c r="Y506" i="4"/>
  <c r="Y638" i="4"/>
  <c r="Y1494" i="4"/>
  <c r="Y451" i="4"/>
  <c r="Y1581" i="4"/>
  <c r="Y699" i="4"/>
  <c r="X1242" i="4"/>
  <c r="G253" i="1"/>
  <c r="X456" i="4"/>
  <c r="X575" i="4"/>
  <c r="X732" i="4"/>
  <c r="Y1828" i="4"/>
  <c r="Y1463" i="4"/>
  <c r="X1072" i="4"/>
  <c r="X887" i="4"/>
  <c r="X350" i="4"/>
  <c r="Y1571" i="4"/>
  <c r="X1738" i="4"/>
  <c r="G152" i="1"/>
  <c r="X103" i="4"/>
  <c r="X1842" i="4"/>
  <c r="X552" i="4"/>
  <c r="Y1608" i="4"/>
  <c r="X102" i="4"/>
  <c r="Y1644" i="4"/>
  <c r="Y829" i="4"/>
  <c r="X289" i="4"/>
  <c r="X1170" i="4"/>
  <c r="X1449" i="4"/>
  <c r="X1169" i="4"/>
  <c r="X1347" i="4"/>
  <c r="X673" i="4"/>
  <c r="G248" i="1"/>
  <c r="Y1062" i="4"/>
  <c r="Y722" i="4"/>
  <c r="Y752" i="4"/>
  <c r="X200" i="4"/>
  <c r="Y1230" i="4"/>
  <c r="Y906" i="4"/>
  <c r="Y1685" i="4"/>
  <c r="X1266" i="4"/>
  <c r="X477" i="4"/>
  <c r="Y279" i="4"/>
  <c r="Y1765" i="4"/>
  <c r="Y1796" i="4"/>
  <c r="G304" i="1"/>
  <c r="X559" i="4"/>
  <c r="X126" i="4"/>
  <c r="Y1848" i="4"/>
  <c r="X855" i="4"/>
  <c r="Y652" i="4"/>
  <c r="X1458" i="4"/>
  <c r="X1196" i="4"/>
  <c r="Y1573" i="4"/>
  <c r="Y979" i="4"/>
  <c r="Y428" i="4"/>
  <c r="Y1286" i="4"/>
  <c r="G186" i="1"/>
  <c r="Y1770" i="4"/>
  <c r="Y1954" i="4"/>
  <c r="Y561" i="4"/>
  <c r="Y479" i="4"/>
  <c r="Y893" i="4"/>
  <c r="Y349" i="4"/>
  <c r="Y1485" i="4"/>
  <c r="Y1147" i="4"/>
  <c r="Y619" i="4"/>
  <c r="Y1351" i="4"/>
  <c r="Y1916" i="4"/>
  <c r="G100" i="1"/>
  <c r="Y598" i="4"/>
  <c r="Y1775" i="4"/>
  <c r="X212" i="4"/>
  <c r="Y1700" i="4"/>
  <c r="Y1817" i="4"/>
  <c r="Y1172" i="4"/>
  <c r="Y381" i="4"/>
  <c r="Y1427" i="4"/>
  <c r="Y919" i="4"/>
  <c r="Y918" i="4"/>
  <c r="G264" i="1"/>
  <c r="Y418" i="4"/>
  <c r="X1929" i="4"/>
  <c r="X799" i="4"/>
  <c r="X1816" i="4"/>
  <c r="X1128" i="4"/>
  <c r="X927" i="4"/>
  <c r="X254" i="4"/>
  <c r="X1817" i="4"/>
  <c r="X1042" i="4"/>
  <c r="X65" i="4"/>
  <c r="G101" i="1"/>
  <c r="X1198" i="4"/>
  <c r="X693" i="4"/>
  <c r="X312" i="4"/>
  <c r="Y1802" i="4"/>
  <c r="Y784" i="4"/>
  <c r="X561" i="4"/>
  <c r="X128" i="4"/>
  <c r="X1697" i="4"/>
  <c r="X1579" i="4"/>
  <c r="X129" i="4"/>
  <c r="Y1276" i="4"/>
  <c r="X1060" i="4"/>
  <c r="G121" i="1"/>
  <c r="Y474" i="4"/>
  <c r="Y1409" i="4"/>
  <c r="Y793" i="4"/>
  <c r="Y1260" i="4"/>
  <c r="Y1771" i="4"/>
  <c r="Y78" i="4"/>
  <c r="Y363" i="4"/>
  <c r="Y1035" i="4"/>
  <c r="Y583" i="4"/>
  <c r="Y1532" i="4"/>
  <c r="X1915" i="4"/>
  <c r="G47" i="1"/>
  <c r="Y897" i="4"/>
  <c r="Y505" i="4"/>
  <c r="Y240" i="4"/>
  <c r="Y1831" i="4"/>
  <c r="X1271" i="4"/>
  <c r="Y1063" i="4"/>
  <c r="Y365" i="4"/>
  <c r="Y1731" i="4"/>
  <c r="Y50" i="4"/>
  <c r="X1270" i="4"/>
  <c r="G175" i="1"/>
  <c r="X116" i="4"/>
  <c r="X1181" i="4"/>
  <c r="Y1646" i="4"/>
  <c r="X430" i="4"/>
  <c r="X1182" i="4"/>
  <c r="X848" i="4"/>
  <c r="X1359" i="4"/>
  <c r="X1687" i="4"/>
  <c r="Y595" i="4"/>
  <c r="X1850" i="4"/>
  <c r="X555" i="4"/>
  <c r="X300" i="4"/>
  <c r="G289" i="1"/>
  <c r="Y208" i="4"/>
  <c r="Y1498" i="4"/>
  <c r="Y1209" i="4"/>
  <c r="Y584" i="4"/>
  <c r="Y760" i="4"/>
  <c r="X1919" i="4"/>
  <c r="Y209" i="4"/>
  <c r="Y765" i="4"/>
  <c r="Y367" i="4"/>
  <c r="Y1603" i="4"/>
  <c r="Y1155" i="4"/>
  <c r="Y1415" i="4"/>
  <c r="G55" i="1"/>
  <c r="Y986" i="4"/>
  <c r="X829" i="4"/>
  <c r="X660" i="4"/>
  <c r="Y1296" i="4"/>
  <c r="X276" i="4"/>
  <c r="X1834" i="4"/>
  <c r="Y1637" i="4"/>
  <c r="X549" i="4"/>
  <c r="X1156" i="4"/>
  <c r="Y75" i="4"/>
  <c r="G199" i="1"/>
  <c r="X367" i="4"/>
  <c r="Y728" i="4"/>
  <c r="Y544" i="4"/>
  <c r="X1750" i="4"/>
  <c r="X184" i="4"/>
  <c r="Y1949" i="4"/>
  <c r="X1479" i="4"/>
  <c r="X901" i="4"/>
  <c r="Y1142" i="4"/>
  <c r="X465" i="4"/>
  <c r="Y1283" i="4"/>
  <c r="G315" i="1"/>
  <c r="Y546" i="4"/>
  <c r="X1384" i="4"/>
  <c r="X1221" i="4"/>
  <c r="Y447" i="4"/>
  <c r="X1721" i="4"/>
  <c r="Y978" i="4"/>
  <c r="X1871" i="4"/>
  <c r="X711" i="4"/>
  <c r="Y1056" i="4"/>
  <c r="X869" i="4"/>
  <c r="Y310" i="4"/>
  <c r="X1515" i="4"/>
  <c r="Y133" i="4"/>
  <c r="Y1543" i="4"/>
  <c r="G317" i="1"/>
  <c r="X120" i="4"/>
  <c r="X303" i="4"/>
  <c r="X1575" i="4"/>
  <c r="X1056" i="4"/>
  <c r="X516" i="4"/>
  <c r="Y973" i="4"/>
  <c r="X1361" i="4"/>
  <c r="X1689" i="4"/>
  <c r="X1538" i="4"/>
  <c r="X119" i="4"/>
  <c r="X1185" i="4"/>
  <c r="G203" i="1"/>
  <c r="X1325" i="4"/>
  <c r="X1934" i="4"/>
  <c r="Y1113" i="4"/>
  <c r="X1827" i="4"/>
  <c r="X1658" i="4"/>
  <c r="X652" i="4"/>
  <c r="X1324" i="4"/>
  <c r="X818" i="4"/>
  <c r="X819" i="4"/>
  <c r="G236" i="1"/>
  <c r="Y513" i="4"/>
  <c r="X1077" i="4"/>
  <c r="X1078" i="4"/>
  <c r="Y186" i="4"/>
  <c r="Y736" i="4"/>
  <c r="Y1750" i="4"/>
  <c r="Y709" i="4"/>
  <c r="Y456" i="4"/>
  <c r="Y884" i="4"/>
  <c r="Y1596" i="4"/>
  <c r="X1255" i="4"/>
  <c r="G49" i="1"/>
  <c r="Y1650" i="4"/>
  <c r="Y633" i="4"/>
  <c r="Y1921" i="4"/>
  <c r="Y233" i="4"/>
  <c r="Y464" i="4"/>
  <c r="Y16" i="4"/>
  <c r="Y1302" i="4"/>
  <c r="Y1292" i="4"/>
  <c r="Y1259" i="4"/>
  <c r="Y944" i="4"/>
  <c r="Y912" i="4"/>
  <c r="G298" i="1"/>
  <c r="Y1299" i="4"/>
  <c r="Y825" i="4"/>
  <c r="Y169" i="4"/>
  <c r="X1237" i="4"/>
  <c r="X354" i="4"/>
  <c r="Y493" i="4"/>
  <c r="Y1861" i="4"/>
  <c r="Y677" i="4"/>
  <c r="X1887" i="4"/>
  <c r="X353" i="4"/>
  <c r="Y1933" i="4"/>
  <c r="Y1742" i="4"/>
  <c r="Y1324" i="4"/>
  <c r="G196" i="1"/>
  <c r="X1485" i="4"/>
  <c r="Y849" i="4"/>
  <c r="Y1328" i="4"/>
  <c r="X1600" i="4"/>
  <c r="Y486" i="4"/>
  <c r="Y1174" i="4"/>
  <c r="X195" i="4"/>
  <c r="Y1813" i="4"/>
  <c r="Y237" i="4"/>
  <c r="Y1747" i="4"/>
  <c r="X748" i="4"/>
  <c r="X473" i="4"/>
  <c r="X970" i="4"/>
  <c r="G329" i="1"/>
  <c r="Y1120" i="4"/>
  <c r="Y104" i="4"/>
  <c r="X1727" i="4"/>
  <c r="X1877" i="4"/>
  <c r="X722" i="4"/>
  <c r="Y1825" i="4"/>
  <c r="X339" i="4"/>
  <c r="X1002" i="4"/>
  <c r="Y102" i="4"/>
  <c r="X721" i="4"/>
  <c r="Y1510" i="4"/>
  <c r="X875" i="4"/>
  <c r="Y1350" i="4"/>
  <c r="G212" i="1"/>
  <c r="X95" i="4"/>
  <c r="X282" i="4"/>
  <c r="Y1658" i="4"/>
  <c r="X94" i="4"/>
  <c r="X667" i="4"/>
  <c r="X938" i="4"/>
  <c r="X1570" i="4"/>
  <c r="X1164" i="4"/>
  <c r="X1163" i="4"/>
  <c r="Y661" i="4"/>
  <c r="X834" i="4"/>
  <c r="X1341" i="4"/>
  <c r="G9" i="1"/>
  <c r="X16" i="4"/>
  <c r="X965" i="4"/>
  <c r="X1023" i="4"/>
  <c r="Y1365" i="4"/>
  <c r="X468" i="4"/>
  <c r="Y627" i="4"/>
  <c r="Y1205" i="4"/>
  <c r="Y13" i="4"/>
  <c r="X1482" i="4"/>
  <c r="Y140" i="4"/>
  <c r="G328" i="1"/>
  <c r="Y328" i="4"/>
  <c r="Y870" i="4"/>
  <c r="Y74" i="4"/>
  <c r="Y297" i="4"/>
  <c r="X1734" i="4"/>
  <c r="X1884" i="4"/>
  <c r="Y1452" i="4"/>
  <c r="Y1725" i="4"/>
  <c r="X961" i="4"/>
  <c r="Y1355" i="4"/>
  <c r="Y1179" i="4"/>
  <c r="X729" i="4"/>
  <c r="G262" i="1"/>
  <c r="X424" i="4"/>
  <c r="X96" i="4"/>
  <c r="X1165" i="4"/>
  <c r="X550" i="4"/>
  <c r="X1051" i="4"/>
  <c r="Y629" i="4"/>
  <c r="X1837" i="4"/>
  <c r="Y1300" i="4"/>
  <c r="Y259" i="4"/>
  <c r="X1571" i="4"/>
  <c r="X835" i="4"/>
  <c r="Y1660" i="4"/>
  <c r="G36" i="1"/>
  <c r="Y266" i="4"/>
  <c r="Y490" i="4"/>
  <c r="Y1226" i="4"/>
  <c r="X1881" i="4"/>
  <c r="Y508" i="4"/>
  <c r="Y29" i="4"/>
  <c r="X1471" i="4"/>
  <c r="X1730" i="4"/>
  <c r="G10" i="1"/>
  <c r="Y1472" i="4"/>
  <c r="Y968" i="4"/>
  <c r="Y338" i="4"/>
  <c r="Y498" i="4"/>
  <c r="Y1014" i="4"/>
  <c r="Y1551" i="4"/>
  <c r="Y526" i="4"/>
  <c r="Y1717" i="4"/>
  <c r="Y76" i="4"/>
  <c r="G42" i="1"/>
  <c r="X1108" i="4"/>
  <c r="X1496" i="4"/>
  <c r="X1797" i="4"/>
  <c r="X1550" i="4"/>
  <c r="X39" i="4"/>
  <c r="X1109" i="4"/>
  <c r="X233" i="4"/>
  <c r="X613" i="4"/>
  <c r="X1293" i="4"/>
  <c r="X537" i="4"/>
  <c r="X777" i="4"/>
  <c r="G35" i="1"/>
  <c r="X944" i="4"/>
  <c r="X431" i="4"/>
  <c r="Y1849" i="4"/>
  <c r="X1360" i="4"/>
  <c r="X1183" i="4"/>
  <c r="X301" i="4"/>
  <c r="Y1036" i="4"/>
  <c r="X684" i="4"/>
  <c r="X993" i="4"/>
  <c r="X117" i="4"/>
  <c r="Y797" i="4"/>
  <c r="G21" i="1"/>
  <c r="X1597" i="4"/>
  <c r="X967" i="4"/>
  <c r="Y1018" i="4"/>
  <c r="Y81" i="4"/>
  <c r="X504" i="4"/>
  <c r="Y1368" i="4"/>
  <c r="X1902" i="4"/>
  <c r="X1483" i="4"/>
  <c r="Y515" i="4"/>
  <c r="G251" i="1"/>
  <c r="X398" i="4"/>
  <c r="X1614" i="4"/>
  <c r="X28" i="4"/>
  <c r="X1547" i="4"/>
  <c r="X923" i="4"/>
  <c r="X603" i="4"/>
  <c r="X771" i="4"/>
  <c r="X1283" i="4"/>
  <c r="X226" i="4"/>
  <c r="X1097" i="4"/>
  <c r="G81" i="1"/>
  <c r="Y1258" i="4"/>
  <c r="Y817" i="4"/>
  <c r="Y1080" i="4"/>
  <c r="Y962" i="4"/>
  <c r="X384" i="4"/>
  <c r="X1911" i="4"/>
  <c r="X1773" i="4"/>
  <c r="Y191" i="4"/>
  <c r="Y1333" i="4"/>
  <c r="Y427" i="4"/>
  <c r="Y742" i="4"/>
  <c r="Y168" i="4"/>
  <c r="G280" i="1"/>
  <c r="X1688" i="4"/>
  <c r="X432" i="4"/>
  <c r="Y543" i="4"/>
  <c r="X685" i="4"/>
  <c r="X1184" i="4"/>
  <c r="X1055" i="4"/>
  <c r="X118" i="4"/>
  <c r="X1574" i="4"/>
  <c r="Y1339" i="4"/>
  <c r="Y835" i="4"/>
  <c r="X302" i="4"/>
  <c r="X1851" i="4"/>
  <c r="G275" i="1"/>
  <c r="Y1888" i="4"/>
  <c r="Y1256" i="4"/>
  <c r="Y920" i="4"/>
  <c r="Y392" i="4"/>
  <c r="Y1632" i="4"/>
  <c r="X210" i="4"/>
  <c r="Y1085" i="4"/>
  <c r="Y1716" i="4"/>
  <c r="Y758" i="4"/>
  <c r="Y1078" i="4"/>
  <c r="Y1011" i="4"/>
  <c r="G247" i="1"/>
  <c r="X182" i="4"/>
  <c r="Y794" i="4"/>
  <c r="Y1089" i="4"/>
  <c r="X1008" i="4"/>
  <c r="Y1275" i="4"/>
  <c r="Y355" i="4"/>
  <c r="Y550" i="4"/>
  <c r="Y685" i="4"/>
  <c r="Y172" i="4"/>
  <c r="Y1875" i="4"/>
  <c r="Y1689" i="4"/>
  <c r="G249" i="1"/>
  <c r="Y410" i="4"/>
  <c r="X574" i="4"/>
  <c r="Y1330" i="4"/>
  <c r="X1591" i="4"/>
  <c r="X1070" i="4"/>
  <c r="Y1693" i="4"/>
  <c r="X1233" i="4"/>
  <c r="X731" i="4"/>
  <c r="Y27" i="4"/>
  <c r="Y244" i="4"/>
  <c r="Y845" i="4"/>
  <c r="G73" i="1"/>
  <c r="X1310" i="4"/>
  <c r="X1928" i="4"/>
  <c r="X1437" i="4"/>
  <c r="X630" i="4"/>
  <c r="X1812" i="4"/>
  <c r="X1532" i="4"/>
  <c r="X406" i="4"/>
  <c r="X795" i="4"/>
  <c r="X251" i="4"/>
  <c r="X61" i="4"/>
  <c r="X985" i="4"/>
  <c r="G118" i="1"/>
  <c r="X520" i="4"/>
  <c r="X334" i="4"/>
  <c r="X1469" i="4"/>
  <c r="X1722" i="4"/>
  <c r="X497" i="4"/>
  <c r="Y1131" i="4"/>
  <c r="X1001" i="4"/>
  <c r="X1585" i="4"/>
  <c r="X153" i="4"/>
  <c r="G351" i="1"/>
  <c r="X1869" i="4"/>
  <c r="Y1642" i="4"/>
  <c r="Y322" i="4"/>
  <c r="X1216" i="4"/>
  <c r="Y1121" i="4"/>
  <c r="Y1334" i="4"/>
  <c r="X146" i="4"/>
  <c r="Y782" i="4"/>
  <c r="X1713" i="4"/>
  <c r="X147" i="4"/>
  <c r="X707" i="4"/>
  <c r="G114" i="1"/>
  <c r="X1046" i="4"/>
  <c r="X646" i="4"/>
  <c r="X413" i="4"/>
  <c r="X1931" i="4"/>
  <c r="X75" i="4"/>
  <c r="X810" i="4"/>
  <c r="X645" i="4"/>
  <c r="X1318" i="4"/>
  <c r="X1652" i="4"/>
  <c r="G65" i="1"/>
  <c r="Y824" i="4"/>
  <c r="Y183" i="4"/>
  <c r="Y537" i="4"/>
  <c r="Y199" i="4"/>
  <c r="Y1838" i="4"/>
  <c r="Y380" i="4"/>
  <c r="Y1595" i="4"/>
  <c r="Y1206" i="4"/>
  <c r="X763" i="4"/>
  <c r="Y1540" i="4"/>
  <c r="Y1076" i="4"/>
  <c r="Y1340" i="4"/>
  <c r="G95" i="1"/>
  <c r="X1751" i="4"/>
  <c r="Y816" i="4"/>
  <c r="Y1464" i="4"/>
  <c r="X1752" i="4"/>
  <c r="X1541" i="4"/>
  <c r="X742" i="4"/>
  <c r="Y1807" i="4"/>
  <c r="Y885" i="4"/>
  <c r="X1481" i="4"/>
  <c r="X1410" i="4"/>
  <c r="G13" i="1"/>
  <c r="Y482" i="4"/>
  <c r="Y1326" i="4"/>
  <c r="X1540" i="4"/>
  <c r="X1468" i="4"/>
  <c r="X1222" i="4"/>
  <c r="X712" i="4"/>
  <c r="X1021" i="4"/>
  <c r="X10" i="4"/>
  <c r="X956" i="4"/>
  <c r="X12" i="4"/>
  <c r="Y131" i="4"/>
  <c r="Y1945" i="4"/>
  <c r="G160" i="1"/>
  <c r="Y1370" i="4"/>
  <c r="X382" i="4"/>
  <c r="Y1752" i="4"/>
  <c r="Y831" i="4"/>
  <c r="Y746" i="4"/>
  <c r="Y1904" i="4"/>
  <c r="Y178" i="4"/>
  <c r="Y1129" i="4"/>
  <c r="Y97" i="4"/>
  <c r="Y990" i="4"/>
  <c r="Y1635" i="4"/>
  <c r="X754" i="4"/>
  <c r="Y1404" i="4"/>
  <c r="G157" i="1"/>
  <c r="Y1610" i="4"/>
  <c r="Y289" i="4"/>
  <c r="Y551" i="4"/>
  <c r="X674" i="4"/>
  <c r="X105" i="4"/>
  <c r="X1171" i="4"/>
  <c r="X1348" i="4"/>
  <c r="X104" i="4"/>
  <c r="X1678" i="4"/>
  <c r="Y1789" i="4"/>
  <c r="Y1445" i="4"/>
  <c r="G343" i="1"/>
  <c r="X1256" i="4"/>
  <c r="X744" i="4"/>
  <c r="X1079" i="4"/>
  <c r="Y833" i="4"/>
  <c r="Y680" i="4"/>
  <c r="X1755" i="4"/>
  <c r="Y1871" i="4"/>
  <c r="X469" i="4"/>
  <c r="Y1513" i="4"/>
  <c r="Y1605" i="4"/>
  <c r="Y1077" i="4"/>
  <c r="Y28" i="4"/>
  <c r="X370" i="4"/>
  <c r="G31" i="1"/>
  <c r="Y1799" i="4"/>
  <c r="Y262" i="4"/>
  <c r="X1717" i="4"/>
  <c r="X149" i="4"/>
  <c r="X1064" i="4"/>
  <c r="Y566" i="4"/>
  <c r="X953" i="4"/>
  <c r="X1219" i="4"/>
  <c r="Y843" i="4"/>
  <c r="G117" i="1"/>
  <c r="X1229" i="4"/>
  <c r="Y47" i="4"/>
  <c r="Y241" i="4"/>
  <c r="X878" i="4"/>
  <c r="Y1840" i="4"/>
  <c r="X341" i="4"/>
  <c r="X724" i="4"/>
  <c r="X1394" i="4"/>
  <c r="Y1181" i="4"/>
  <c r="Y924" i="4"/>
  <c r="Y1806" i="4"/>
  <c r="Y1643" i="4"/>
  <c r="G150" i="1"/>
  <c r="X374" i="4"/>
  <c r="Y721" i="4"/>
  <c r="X1259" i="4"/>
  <c r="Y1301" i="4"/>
  <c r="Y1709" i="4"/>
  <c r="X1761" i="4"/>
  <c r="Y1291" i="4"/>
  <c r="X906" i="4"/>
  <c r="Y54" i="4"/>
  <c r="Y446" i="4"/>
  <c r="Y1883" i="4"/>
  <c r="G181" i="1"/>
  <c r="X376" i="4"/>
  <c r="X472" i="4"/>
  <c r="Y1905" i="4"/>
  <c r="Y628" i="4"/>
  <c r="X583" i="4"/>
  <c r="Y1614" i="4"/>
  <c r="Y1310" i="4"/>
  <c r="X1261" i="4"/>
  <c r="Y1443" i="4"/>
  <c r="Y135" i="4"/>
  <c r="G237" i="1"/>
  <c r="X1144" i="4"/>
  <c r="X1824" i="4"/>
  <c r="X1655" i="4"/>
  <c r="X1656" i="4"/>
  <c r="X1323" i="4"/>
  <c r="X1145" i="4"/>
  <c r="X650" i="4"/>
  <c r="X815" i="4"/>
  <c r="X649" i="4"/>
  <c r="G340" i="1"/>
  <c r="Y1890" i="4"/>
  <c r="Y424" i="4"/>
  <c r="X1263" i="4"/>
  <c r="Y901" i="4"/>
  <c r="Y359" i="4"/>
  <c r="Y572" i="4"/>
  <c r="Y1733" i="4"/>
  <c r="Y71" i="4"/>
  <c r="Y1574" i="4"/>
  <c r="Y631" i="4"/>
  <c r="G39" i="1"/>
  <c r="Y577" i="4"/>
  <c r="Y993" i="4"/>
  <c r="X739" i="4"/>
  <c r="X177" i="4"/>
  <c r="Y1675" i="4"/>
  <c r="Y1433" i="4"/>
  <c r="Y1503" i="4"/>
  <c r="X1595" i="4"/>
  <c r="Y332" i="4"/>
  <c r="G266" i="1"/>
  <c r="X1566" i="4"/>
  <c r="X1333" i="4"/>
  <c r="X272" i="4"/>
  <c r="X1663" i="4"/>
  <c r="X656" i="4"/>
  <c r="X1151" i="4"/>
  <c r="X271" i="4"/>
  <c r="X825" i="4"/>
  <c r="X420" i="4"/>
  <c r="X1049" i="4"/>
  <c r="G325" i="1"/>
  <c r="X488" i="4"/>
  <c r="X1344" i="4"/>
  <c r="X837" i="4"/>
  <c r="X286" i="4"/>
  <c r="X1676" i="4"/>
  <c r="X1839" i="4"/>
  <c r="X1052" i="4"/>
  <c r="X1506" i="4"/>
  <c r="X670" i="4"/>
  <c r="X98" i="4"/>
  <c r="Y235" i="4"/>
  <c r="X671" i="4"/>
  <c r="G40" i="1"/>
  <c r="X1392" i="4"/>
  <c r="Y807" i="4"/>
  <c r="Y1570" i="4"/>
  <c r="X960" i="4"/>
  <c r="Y520" i="4"/>
  <c r="Y1934" i="4"/>
  <c r="Y150" i="4"/>
  <c r="X1228" i="4"/>
  <c r="Y1827" i="4"/>
  <c r="X499" i="4"/>
  <c r="Y340" i="4"/>
  <c r="G254" i="1"/>
  <c r="X1838" i="4"/>
  <c r="X1343" i="4"/>
  <c r="X669" i="4"/>
  <c r="X1675" i="4"/>
  <c r="X1447" i="4"/>
  <c r="X1166" i="4"/>
  <c r="X1505" i="4"/>
  <c r="Y35" i="4"/>
  <c r="X836" i="4"/>
  <c r="Y20" i="4"/>
  <c r="X285" i="4"/>
  <c r="G172" i="1"/>
  <c r="Y658" i="4"/>
  <c r="X127" i="4"/>
  <c r="X560" i="4"/>
  <c r="X856" i="4"/>
  <c r="Y1680" i="4"/>
  <c r="X1059" i="4"/>
  <c r="X1197" i="4"/>
  <c r="Y1311" i="4"/>
  <c r="X439" i="4"/>
  <c r="X1578" i="4"/>
  <c r="X311" i="4"/>
  <c r="Y1811" i="4"/>
  <c r="G113" i="1"/>
  <c r="Y953" i="4"/>
  <c r="X1766" i="4"/>
  <c r="X1487" i="4"/>
  <c r="Y616" i="4"/>
  <c r="Y190" i="4"/>
  <c r="Y878" i="4"/>
  <c r="Y1795" i="4"/>
  <c r="Y1599" i="4"/>
  <c r="Y343" i="4"/>
  <c r="Y1211" i="4"/>
  <c r="Y1358" i="4"/>
  <c r="Y430" i="4"/>
  <c r="G228" i="1"/>
  <c r="X1075" i="4"/>
  <c r="X1892" i="4"/>
  <c r="Y1186" i="4"/>
  <c r="X1022" i="4"/>
  <c r="X895" i="4"/>
  <c r="Y1556" i="4"/>
  <c r="Y621" i="4"/>
  <c r="Y151" i="4"/>
  <c r="X462" i="4"/>
  <c r="X362" i="4"/>
  <c r="X737" i="4"/>
  <c r="X1747" i="4"/>
  <c r="G274" i="1"/>
  <c r="Y697" i="4"/>
  <c r="Y1273" i="4"/>
  <c r="X1603" i="4"/>
  <c r="Y1810" i="4"/>
  <c r="Y281" i="4"/>
  <c r="Y145" i="4"/>
  <c r="Y916" i="4"/>
  <c r="Y1028" i="4"/>
  <c r="X1525" i="4"/>
  <c r="Y476" i="4"/>
  <c r="G230" i="1"/>
  <c r="X1632" i="4"/>
  <c r="X1117" i="4"/>
  <c r="X1631" i="4"/>
  <c r="X622" i="4"/>
  <c r="X1804" i="4"/>
  <c r="Y45" i="4"/>
  <c r="X243" i="4"/>
  <c r="X1116" i="4"/>
  <c r="X787" i="4"/>
  <c r="Y1032" i="4"/>
  <c r="X621" i="4"/>
  <c r="X50" i="4"/>
  <c r="G33" i="1"/>
  <c r="X1143" i="4"/>
  <c r="X264" i="4"/>
  <c r="X78" i="4"/>
  <c r="X814" i="4"/>
  <c r="X648" i="4"/>
  <c r="X1047" i="4"/>
  <c r="X1322" i="4"/>
  <c r="Y1654" i="4"/>
  <c r="Y1563" i="4"/>
  <c r="X485" i="4"/>
  <c r="G14" i="1"/>
  <c r="Y778" i="4"/>
  <c r="X1015" i="4"/>
  <c r="X1450" i="4"/>
  <c r="X1679" i="4"/>
  <c r="X939" i="4"/>
  <c r="X514" i="4"/>
  <c r="Y1171" i="4"/>
  <c r="X490" i="4"/>
  <c r="X427" i="4"/>
  <c r="G345" i="1"/>
  <c r="Y1314" i="4"/>
  <c r="Y313" i="4"/>
  <c r="Y1202" i="4"/>
  <c r="Y521" i="4"/>
  <c r="X1742" i="4"/>
  <c r="Y100" i="4"/>
  <c r="Y862" i="4"/>
  <c r="X459" i="4"/>
  <c r="Y657" i="4"/>
  <c r="X1404" i="4"/>
  <c r="Y1020" i="4"/>
  <c r="X891" i="4"/>
  <c r="X1593" i="4"/>
  <c r="Y1862" i="4"/>
  <c r="G144" i="1"/>
  <c r="X780" i="4"/>
  <c r="X1551" i="4"/>
  <c r="X1296" i="4"/>
  <c r="X238" i="4"/>
  <c r="X1799" i="4"/>
  <c r="X237" i="4"/>
  <c r="X1297" i="4"/>
  <c r="X1436" i="4"/>
  <c r="X924" i="4"/>
  <c r="X616" i="4"/>
  <c r="X42" i="4"/>
  <c r="G346" i="1"/>
  <c r="X173" i="4"/>
  <c r="X1240" i="4"/>
  <c r="X1740" i="4"/>
  <c r="Y1538" i="4"/>
  <c r="Y1705" i="4"/>
  <c r="Y880" i="4"/>
  <c r="Y1279" i="4"/>
  <c r="Y516" i="4"/>
  <c r="X172" i="4"/>
  <c r="Y599" i="4"/>
  <c r="Y222" i="4"/>
  <c r="Y1227" i="4"/>
  <c r="X890" i="4"/>
  <c r="G330" i="1"/>
  <c r="Y255" i="4"/>
  <c r="Y1216" i="4"/>
  <c r="Y720" i="4"/>
  <c r="Y1152" i="4"/>
  <c r="Y1759" i="4"/>
  <c r="Y644" i="4"/>
  <c r="Y308" i="4"/>
  <c r="X1764" i="4"/>
  <c r="Y1835" i="4"/>
  <c r="Y1307" i="4"/>
  <c r="Y883" i="4"/>
  <c r="Y189" i="4"/>
  <c r="G112" i="1"/>
  <c r="X1000" i="4"/>
  <c r="Y1834" i="4"/>
  <c r="X150" i="4"/>
  <c r="X710" i="4"/>
  <c r="X1466" i="4"/>
  <c r="X1382" i="4"/>
  <c r="Y1926" i="4"/>
  <c r="Y1187" i="4"/>
  <c r="X329" i="4"/>
  <c r="X866" i="4"/>
  <c r="G339" i="1"/>
  <c r="X1558" i="4"/>
  <c r="Y618" i="4"/>
  <c r="X408" i="4"/>
  <c r="X800" i="4"/>
  <c r="X1643" i="4"/>
  <c r="X1314" i="4"/>
  <c r="X1043" i="4"/>
  <c r="Y1805" i="4"/>
  <c r="X66" i="4"/>
  <c r="X1129" i="4"/>
  <c r="X255" i="4"/>
  <c r="X1499" i="4"/>
  <c r="G163" i="1"/>
  <c r="Y530" i="4"/>
  <c r="X760" i="4"/>
  <c r="Y1146" i="4"/>
  <c r="X1781" i="4"/>
  <c r="Y117" i="4"/>
  <c r="X1917" i="4"/>
  <c r="Y911" i="4"/>
  <c r="Y333" i="4"/>
  <c r="Y443" i="4"/>
  <c r="Y1468" i="4"/>
  <c r="Y1416" i="4"/>
  <c r="G123" i="1"/>
  <c r="Y1281" i="4"/>
  <c r="X134" i="4"/>
  <c r="Y1920" i="4"/>
  <c r="X1701" i="4"/>
  <c r="Y1855" i="4"/>
  <c r="X697" i="4"/>
  <c r="X1204" i="4"/>
  <c r="Y301" i="4"/>
  <c r="Y996" i="4"/>
  <c r="X443" i="4"/>
  <c r="X563" i="4"/>
  <c r="G310" i="1"/>
  <c r="Y1506" i="4"/>
  <c r="X1783" i="4"/>
  <c r="Y1793" i="4"/>
  <c r="Y1616" i="4"/>
  <c r="Y892" i="4"/>
  <c r="X1918" i="4"/>
  <c r="Y38" i="4"/>
  <c r="Y700" i="4"/>
  <c r="Y639" i="4"/>
  <c r="Y317" i="4"/>
  <c r="Y141" i="4"/>
  <c r="G11" i="1"/>
  <c r="Y1457" i="4"/>
  <c r="X952" i="4"/>
  <c r="X1379" i="4"/>
  <c r="X1945" i="4"/>
  <c r="X324" i="4"/>
  <c r="X13" i="4"/>
  <c r="X9" i="4"/>
  <c r="X1019" i="4"/>
  <c r="X145" i="4"/>
  <c r="X519" i="4"/>
  <c r="G128" i="1"/>
  <c r="Y1936" i="4"/>
  <c r="Y936" i="4"/>
  <c r="Y1399" i="4"/>
  <c r="Y198" i="4"/>
  <c r="Y361" i="4"/>
  <c r="Y770" i="4"/>
  <c r="Y1233" i="4"/>
  <c r="Y1331" i="4"/>
  <c r="Y642" i="4"/>
  <c r="Y1847" i="4"/>
  <c r="Y1707" i="4"/>
  <c r="G207" i="1"/>
  <c r="X1828" i="4"/>
  <c r="X486" i="4"/>
  <c r="X1327" i="4"/>
  <c r="X1501" i="4"/>
  <c r="X1564" i="4"/>
  <c r="X82" i="4"/>
  <c r="X1443" i="4"/>
  <c r="X653" i="4"/>
  <c r="X1660" i="4"/>
  <c r="X83" i="4"/>
  <c r="Y214" i="4"/>
  <c r="X821" i="4"/>
  <c r="G320" i="1"/>
  <c r="X1861" i="4"/>
  <c r="Y650" i="4"/>
  <c r="X1862" i="4"/>
  <c r="X1202" i="4"/>
  <c r="X696" i="4"/>
  <c r="Y840" i="4"/>
  <c r="X1699" i="4"/>
  <c r="X133" i="4"/>
  <c r="Y438" i="4"/>
  <c r="Y1043" i="4"/>
  <c r="X1370" i="4"/>
  <c r="X314" i="4"/>
  <c r="G208" i="1"/>
  <c r="X885" i="4"/>
  <c r="Y1856" i="4"/>
  <c r="Y433" i="4"/>
  <c r="X347" i="4"/>
  <c r="X1235" i="4"/>
  <c r="Y132" i="4"/>
  <c r="Y651" i="4"/>
  <c r="Y1653" i="4"/>
  <c r="X1400" i="4"/>
  <c r="X962" i="4"/>
  <c r="G242" i="1"/>
  <c r="Y976" i="4"/>
  <c r="Y167" i="4"/>
  <c r="X1488" i="4"/>
  <c r="Y632" i="4"/>
  <c r="X912" i="4"/>
  <c r="Y1408" i="4"/>
  <c r="Y95" i="4"/>
  <c r="Y1839" i="4"/>
  <c r="Y357" i="4"/>
  <c r="Y684" i="4"/>
  <c r="Y1676" i="4"/>
  <c r="X1267" i="4"/>
  <c r="G265" i="1"/>
  <c r="Y1384" i="4"/>
  <c r="Y857" i="4"/>
  <c r="Y1185" i="4"/>
  <c r="X1875" i="4"/>
  <c r="X1066" i="4"/>
  <c r="Y1575" i="4"/>
  <c r="X716" i="4"/>
  <c r="Y496" i="4"/>
  <c r="Y59" i="4"/>
  <c r="X337" i="4"/>
  <c r="X156" i="4"/>
  <c r="G323" i="1"/>
  <c r="X1819" i="4"/>
  <c r="X637" i="4"/>
  <c r="X928" i="4"/>
  <c r="X1559" i="4"/>
  <c r="X1132" i="4"/>
  <c r="X1131" i="4"/>
  <c r="X804" i="4"/>
  <c r="X410" i="4"/>
  <c r="Y225" i="4"/>
  <c r="X1316" i="4"/>
  <c r="Y51" i="4"/>
  <c r="G233" i="1"/>
  <c r="Y998" i="4"/>
  <c r="Y1168" i="4"/>
  <c r="Y896" i="4"/>
  <c r="Y312" i="4"/>
  <c r="Y647" i="4"/>
  <c r="Y1512" i="4"/>
  <c r="Y1917" i="4"/>
  <c r="Y1781" i="4"/>
  <c r="Y1288" i="4"/>
  <c r="Y453" i="4"/>
  <c r="Y197" i="4"/>
  <c r="Y1396" i="4"/>
  <c r="G352" i="1"/>
  <c r="X1136" i="4"/>
  <c r="X1135" i="4"/>
  <c r="X1821" i="4"/>
  <c r="X640" i="4"/>
  <c r="X806" i="4"/>
  <c r="X411" i="4"/>
  <c r="X546" i="4"/>
  <c r="X71" i="4"/>
  <c r="X1649" i="4"/>
  <c r="Y1285" i="4"/>
  <c r="X1560" i="4"/>
  <c r="X259" i="4"/>
  <c r="G71" i="1"/>
  <c r="X1365" i="4"/>
  <c r="X1576" i="4"/>
  <c r="X1456" i="4"/>
  <c r="X1693" i="4"/>
  <c r="X1191" i="4"/>
  <c r="X948" i="4"/>
  <c r="X123" i="4"/>
  <c r="X852" i="4"/>
  <c r="X435" i="4"/>
  <c r="X306" i="4"/>
  <c r="G293" i="1"/>
  <c r="X1903" i="4"/>
  <c r="X192" i="4"/>
  <c r="X1759" i="4"/>
  <c r="Y1101" i="4"/>
  <c r="Y667" i="4"/>
  <c r="X191" i="4"/>
  <c r="Y1196" i="4"/>
  <c r="Y830" i="4"/>
  <c r="Y348" i="4"/>
  <c r="X1418" i="4"/>
  <c r="Y668" i="4"/>
  <c r="G28" i="1"/>
  <c r="Y1161" i="4"/>
  <c r="Y1040" i="4"/>
  <c r="X976" i="4"/>
  <c r="X950" i="4"/>
  <c r="X518" i="4"/>
  <c r="X131" i="4"/>
  <c r="X1859" i="4"/>
  <c r="Y1652" i="4"/>
  <c r="Y492" i="4"/>
  <c r="G78" i="1"/>
  <c r="X500" i="4"/>
  <c r="X1731" i="4"/>
  <c r="Y1803" i="4"/>
  <c r="Y1448" i="4"/>
  <c r="Y1021" i="4"/>
  <c r="X1396" i="4"/>
  <c r="X164" i="4"/>
  <c r="Y1103" i="4"/>
  <c r="X163" i="4"/>
  <c r="Y311" i="4"/>
  <c r="Y1662" i="4"/>
  <c r="G292" i="1"/>
  <c r="X840" i="4"/>
  <c r="Y1809" i="4"/>
  <c r="X1677" i="4"/>
  <c r="X1167" i="4"/>
  <c r="X288" i="4"/>
  <c r="X1053" i="4"/>
  <c r="X489" i="4"/>
  <c r="X425" i="4"/>
  <c r="X100" i="4"/>
  <c r="X1346" i="4"/>
  <c r="X841" i="4"/>
  <c r="X1507" i="4"/>
  <c r="Y649" i="4"/>
  <c r="G272" i="1"/>
  <c r="Y889" i="4"/>
  <c r="X741" i="4"/>
  <c r="X1480" i="4"/>
  <c r="Y1402" i="4"/>
  <c r="X1253" i="4"/>
  <c r="X1897" i="4"/>
  <c r="X580" i="4"/>
  <c r="X466" i="4"/>
  <c r="Y1628" i="4"/>
  <c r="Y302" i="4"/>
  <c r="Y61" i="4"/>
  <c r="Y1579" i="4"/>
  <c r="G290" i="1"/>
  <c r="Y1057" i="4"/>
  <c r="Y1252" i="4"/>
  <c r="Y1560" i="4"/>
  <c r="Y735" i="4"/>
  <c r="Y1022" i="4"/>
  <c r="X1778" i="4"/>
  <c r="Y580" i="4"/>
  <c r="Y219" i="4"/>
  <c r="Y1910" i="4"/>
  <c r="Y902" i="4"/>
  <c r="Y471" i="4"/>
  <c r="G348" i="1"/>
  <c r="Y1706" i="4"/>
  <c r="Y320" i="4"/>
  <c r="Y138" i="4"/>
  <c r="Y1010" i="4"/>
  <c r="Y201" i="4"/>
  <c r="X1522" i="4"/>
  <c r="Y1195" i="4"/>
  <c r="Y1787" i="4"/>
  <c r="Y1425" i="4"/>
  <c r="Y1215" i="4"/>
  <c r="Y1740" i="4"/>
  <c r="G77" i="1"/>
  <c r="Y975" i="4"/>
  <c r="X1224" i="4"/>
  <c r="X959" i="4"/>
  <c r="Y1670" i="4"/>
  <c r="X1874" i="4"/>
  <c r="Y1557" i="4"/>
  <c r="X1386" i="4"/>
  <c r="X1470" i="4"/>
  <c r="Y507" i="4"/>
  <c r="Y126" i="4"/>
  <c r="X498" i="4"/>
  <c r="G226" i="1"/>
  <c r="X1865" i="4"/>
  <c r="X703" i="4"/>
  <c r="Y1337" i="4"/>
  <c r="Y232" i="4"/>
  <c r="X1709" i="4"/>
  <c r="X141" i="4"/>
  <c r="Y136" i="4"/>
  <c r="Y837" i="4"/>
  <c r="X702" i="4"/>
  <c r="X1208" i="4"/>
  <c r="X1580" i="4"/>
  <c r="X1209" i="4"/>
  <c r="G356" i="1"/>
  <c r="Y1535" i="4"/>
  <c r="X880" i="4"/>
  <c r="X1395" i="4"/>
  <c r="X881" i="4"/>
  <c r="Y1221" i="4"/>
  <c r="X161" i="4"/>
  <c r="X1067" i="4"/>
  <c r="X162" i="4"/>
  <c r="Y273" i="4"/>
  <c r="G232" i="1"/>
  <c r="Y734" i="4"/>
  <c r="Y1232" i="4"/>
  <c r="X896" i="4"/>
  <c r="Y1567" i="4"/>
  <c r="Y1359" i="4"/>
  <c r="Y1229" i="4"/>
  <c r="Y931" i="4"/>
  <c r="X1893" i="4"/>
  <c r="Y1606" i="4"/>
  <c r="Y485" i="4"/>
  <c r="X363" i="4"/>
  <c r="G116" i="1"/>
  <c r="X1272" i="4"/>
  <c r="Y48" i="4"/>
  <c r="Y1748" i="4"/>
  <c r="X1524" i="4"/>
  <c r="Y487" i="4"/>
  <c r="Y1405" i="4"/>
  <c r="Y951" i="4"/>
  <c r="Y165" i="4"/>
  <c r="Y1884" i="4"/>
  <c r="Y910" i="4"/>
  <c r="Y614" i="4"/>
  <c r="Y341" i="4"/>
  <c r="Y1726" i="4"/>
  <c r="Y1005" i="4"/>
  <c r="Y1190" i="4"/>
  <c r="G239" i="1"/>
  <c r="Y257" i="4"/>
  <c r="Y991" i="4"/>
  <c r="Y1782" i="4"/>
  <c r="Y1434" i="4"/>
  <c r="X1431" i="4"/>
  <c r="Y1602" i="4"/>
  <c r="Y56" i="4"/>
  <c r="Y615" i="4"/>
  <c r="Y971" i="4"/>
  <c r="Y1524" i="4"/>
  <c r="Y1245" i="4"/>
  <c r="Y860" i="4"/>
  <c r="Y412" i="4"/>
  <c r="G105" i="1"/>
  <c r="X1504" i="4"/>
  <c r="Y1792" i="4"/>
  <c r="X1340" i="4"/>
  <c r="X666" i="4"/>
  <c r="X1050" i="4"/>
  <c r="X937" i="4"/>
  <c r="X93" i="4"/>
  <c r="X833" i="4"/>
  <c r="X281" i="4"/>
  <c r="X1673" i="4"/>
  <c r="X1674" i="4"/>
  <c r="X1162" i="4"/>
  <c r="G57" i="1"/>
  <c r="Y296" i="4"/>
  <c r="Y434" i="4"/>
  <c r="Y40" i="4"/>
  <c r="X1905" i="4"/>
  <c r="Y1478" i="4"/>
  <c r="Y1547" i="4"/>
  <c r="X1260" i="4"/>
  <c r="Y749" i="4"/>
  <c r="Y1284" i="4"/>
  <c r="X969" i="4"/>
  <c r="G94" i="1"/>
  <c r="X1247" i="4"/>
  <c r="X463" i="4"/>
  <c r="Y786" i="4"/>
  <c r="Y1879" i="4"/>
  <c r="Y242" i="4"/>
  <c r="Y601" i="4"/>
  <c r="Y1728" i="4"/>
  <c r="Y1319" i="4"/>
  <c r="Y608" i="4"/>
  <c r="Y1157" i="4"/>
  <c r="Y108" i="4"/>
  <c r="G271" i="1"/>
  <c r="X1086" i="4"/>
  <c r="Y1423" i="4"/>
  <c r="Y1754" i="4"/>
  <c r="Y370" i="4"/>
  <c r="Y398" i="4"/>
  <c r="Y1915" i="4"/>
  <c r="Y1953" i="4"/>
  <c r="Y563" i="4"/>
  <c r="X916" i="4"/>
  <c r="Y1143" i="4"/>
  <c r="Y203" i="4"/>
  <c r="G178" i="1"/>
  <c r="Y806" i="4"/>
  <c r="Y711" i="4"/>
  <c r="Y1362" i="4"/>
  <c r="Y1866" i="4"/>
  <c r="X181" i="4"/>
  <c r="Y1502" i="4"/>
  <c r="Y256" i="4"/>
  <c r="Y1075" i="4"/>
  <c r="X579" i="4"/>
  <c r="X1252" i="4"/>
  <c r="G161" i="1"/>
  <c r="Y1243" i="4"/>
  <c r="Y800" i="4"/>
  <c r="Y442" i="4"/>
  <c r="Y783" i="4"/>
  <c r="Y231" i="4"/>
  <c r="Y1901" i="4"/>
  <c r="Y1059" i="4"/>
  <c r="X373" i="4"/>
  <c r="Y1127" i="4"/>
  <c r="Y1507" i="4"/>
  <c r="Y707" i="4"/>
  <c r="Y1942" i="4"/>
  <c r="G210" i="1"/>
  <c r="Y1681" i="4"/>
  <c r="X142" i="4"/>
  <c r="Y1454" i="4"/>
  <c r="Y767" i="4"/>
  <c r="X1867" i="4"/>
  <c r="X704" i="4"/>
  <c r="X143" i="4"/>
  <c r="X1378" i="4"/>
  <c r="Y1572" i="4"/>
  <c r="Y555" i="4"/>
  <c r="X1211" i="4"/>
  <c r="X322" i="4"/>
  <c r="G159" i="1"/>
  <c r="X694" i="4"/>
  <c r="X695" i="4"/>
  <c r="X441" i="4"/>
  <c r="X1860" i="4"/>
  <c r="X1698" i="4"/>
  <c r="Y304" i="4"/>
  <c r="X132" i="4"/>
  <c r="X858" i="4"/>
  <c r="Y1655" i="4"/>
  <c r="X1201" i="4"/>
  <c r="X1061" i="4"/>
  <c r="G88" i="1"/>
  <c r="X1784" i="4"/>
  <c r="Y1447" i="4"/>
  <c r="Y1352" i="4"/>
  <c r="Y153" i="4"/>
  <c r="Y309" i="4"/>
  <c r="Y1158" i="4"/>
  <c r="Y943" i="4"/>
  <c r="Y1591" i="4"/>
  <c r="Y917" i="4"/>
  <c r="Y1004" i="4"/>
  <c r="Y655" i="4"/>
  <c r="G350" i="1"/>
  <c r="Y1265" i="4"/>
  <c r="Y1640" i="4"/>
  <c r="Y1316" i="4"/>
  <c r="Y477" i="4"/>
  <c r="Y558" i="4"/>
  <c r="Y557" i="4"/>
  <c r="Y1892" i="4"/>
  <c r="Y91" i="4"/>
  <c r="Y591" i="4"/>
  <c r="X388" i="4"/>
  <c r="Y1600" i="4"/>
  <c r="X1011" i="4"/>
  <c r="G76" i="1"/>
  <c r="X568" i="4"/>
  <c r="Y689" i="4"/>
  <c r="X448" i="4"/>
  <c r="X151" i="4"/>
  <c r="X1467" i="4"/>
  <c r="Y1565" i="4"/>
  <c r="X330" i="4"/>
  <c r="Y1829" i="4"/>
  <c r="X954" i="4"/>
  <c r="X1220" i="4"/>
  <c r="Y1303" i="4"/>
  <c r="G134" i="1"/>
  <c r="Y1576" i="4"/>
  <c r="Y503" i="4"/>
  <c r="Y394" i="4"/>
  <c r="Y886" i="4"/>
  <c r="Y637" i="4"/>
  <c r="Y419" i="4"/>
  <c r="Y1784" i="4"/>
  <c r="Y942" i="4"/>
  <c r="Y1439" i="4"/>
  <c r="Y1046" i="4"/>
  <c r="Y1422" i="4"/>
  <c r="G133" i="1"/>
  <c r="X21" i="4"/>
  <c r="X973" i="4"/>
  <c r="X1527" i="4"/>
  <c r="X1787" i="4"/>
  <c r="X594" i="4"/>
  <c r="X1012" i="4"/>
  <c r="X532" i="4"/>
  <c r="X219" i="4"/>
  <c r="X1546" i="4"/>
  <c r="G190" i="1"/>
  <c r="X1657" i="4"/>
  <c r="X1048" i="4"/>
  <c r="X80" i="4"/>
  <c r="X1933" i="4"/>
  <c r="X79" i="4"/>
  <c r="X1825" i="4"/>
  <c r="X1826" i="4"/>
  <c r="X817" i="4"/>
  <c r="X651" i="4"/>
  <c r="X816" i="4"/>
  <c r="Y1091" i="4"/>
  <c r="Y1317" i="4"/>
  <c r="X265" i="4"/>
  <c r="G205" i="1"/>
  <c r="X1796" i="4"/>
  <c r="X232" i="4"/>
  <c r="X1622" i="4"/>
  <c r="X38" i="4"/>
  <c r="X1528" i="4"/>
  <c r="X776" i="4"/>
  <c r="X611" i="4"/>
  <c r="X1621" i="4"/>
  <c r="X1107" i="4"/>
  <c r="X612" i="4"/>
  <c r="X1291" i="4"/>
  <c r="X1292" i="4"/>
  <c r="X37" i="4"/>
  <c r="G338" i="1"/>
  <c r="Y1514" i="4"/>
  <c r="X1909" i="4"/>
  <c r="Y569" i="4"/>
  <c r="Y330" i="4"/>
  <c r="X1010" i="4"/>
  <c r="Y180" i="4"/>
  <c r="Y462" i="4"/>
  <c r="X1770" i="4"/>
  <c r="Y1469" i="4"/>
  <c r="X1769" i="4"/>
  <c r="X1265" i="4"/>
  <c r="Y1132" i="4"/>
  <c r="Y717" i="4"/>
  <c r="G129" i="1"/>
  <c r="X838" i="4"/>
  <c r="X839" i="4"/>
  <c r="X672" i="4"/>
  <c r="X1840" i="4"/>
  <c r="Y1633" i="4"/>
  <c r="X287" i="4"/>
  <c r="Y1104" i="4"/>
  <c r="X1345" i="4"/>
  <c r="Y263" i="4"/>
  <c r="X99" i="4"/>
  <c r="Y1558" i="4"/>
  <c r="G267" i="1"/>
  <c r="Y1272" i="4"/>
  <c r="Y681" i="4"/>
  <c r="X918" i="4"/>
  <c r="Y1241" i="4"/>
  <c r="Y1885" i="4"/>
  <c r="Y460" i="4"/>
  <c r="X1780" i="4"/>
  <c r="Y143" i="4"/>
  <c r="Y1364" i="4"/>
  <c r="Y147" i="4"/>
  <c r="Y533" i="4"/>
  <c r="Y389" i="4"/>
  <c r="G84" i="1"/>
  <c r="X584" i="4"/>
  <c r="X911" i="4"/>
  <c r="Y592" i="4"/>
  <c r="X1423" i="4"/>
  <c r="X1264" i="4"/>
  <c r="Y89" i="4"/>
  <c r="Y1730" i="4"/>
  <c r="X1907" i="4"/>
  <c r="Y1047" i="4"/>
  <c r="Y342" i="4"/>
  <c r="Y421" i="4"/>
  <c r="G269" i="1"/>
  <c r="X294" i="4"/>
  <c r="X108" i="4"/>
  <c r="X1351" i="4"/>
  <c r="Y1444" i="4"/>
  <c r="X1174" i="4"/>
  <c r="X1845" i="4"/>
  <c r="X553" i="4"/>
  <c r="X678" i="4"/>
  <c r="Y404" i="4"/>
  <c r="X844" i="4"/>
  <c r="X1683" i="4"/>
  <c r="G277" i="1"/>
  <c r="Y905" i="4"/>
  <c r="Y1114" i="4"/>
  <c r="X582" i="4"/>
  <c r="Y1501" i="4"/>
  <c r="X194" i="4"/>
  <c r="Y406" i="4"/>
  <c r="Y1051" i="4"/>
  <c r="X375" i="4"/>
  <c r="Y732" i="4"/>
  <c r="Y1419" i="4"/>
  <c r="Y1592" i="4"/>
  <c r="Y1845" i="4"/>
  <c r="G327" i="1"/>
  <c r="Y692" i="4"/>
  <c r="X438" i="4"/>
  <c r="Y1857" i="4"/>
  <c r="X558" i="4"/>
  <c r="X1696" i="4"/>
  <c r="X1195" i="4"/>
  <c r="X125" i="4"/>
  <c r="X1194" i="4"/>
  <c r="X1058" i="4"/>
  <c r="Y590" i="4"/>
  <c r="X1577" i="4"/>
  <c r="X310" i="4"/>
  <c r="G312" i="1"/>
  <c r="X1726" i="4"/>
  <c r="X1876" i="4"/>
  <c r="X720" i="4"/>
  <c r="Y809" i="4"/>
  <c r="Y64" i="4"/>
  <c r="Y1144" i="4"/>
  <c r="X1389" i="4"/>
  <c r="X719" i="4"/>
  <c r="X158" i="4"/>
  <c r="Y277" i="4"/>
  <c r="X1725" i="4"/>
  <c r="Y1212" i="4"/>
  <c r="G87" i="1"/>
  <c r="Y1097" i="4"/>
  <c r="Y969" i="4"/>
  <c r="Y1479" i="4"/>
  <c r="X528" i="4"/>
  <c r="Y1898" i="4"/>
  <c r="Y1321" i="4"/>
  <c r="Y417" i="4"/>
  <c r="Y227" i="4"/>
  <c r="X1953" i="4"/>
  <c r="X1771" i="4"/>
  <c r="G119" i="1"/>
  <c r="Y399" i="4"/>
  <c r="Y207" i="4"/>
  <c r="Y1695" i="4"/>
  <c r="Y1160" i="4"/>
  <c r="Y1914" i="4"/>
  <c r="Y1577" i="4"/>
  <c r="Y757" i="4"/>
  <c r="Y1372" i="4"/>
  <c r="Y1055" i="4"/>
  <c r="Y587" i="4"/>
  <c r="Y379" i="4"/>
  <c r="G169" i="1"/>
  <c r="X1670" i="4"/>
  <c r="Y1343" i="4"/>
  <c r="Y602" i="4"/>
  <c r="X936" i="4"/>
  <c r="Y808" i="4"/>
  <c r="X1568" i="4"/>
  <c r="X1446" i="4"/>
  <c r="X422" i="4"/>
  <c r="X278" i="4"/>
  <c r="Y1814" i="4"/>
  <c r="X1158" i="4"/>
  <c r="Y43" i="4"/>
  <c r="G296" i="1"/>
  <c r="X1350" i="4"/>
  <c r="X990" i="4"/>
  <c r="X1173" i="4"/>
  <c r="Y489" i="4"/>
  <c r="Y1304" i="4"/>
  <c r="Y656" i="4"/>
  <c r="X677" i="4"/>
  <c r="X292" i="4"/>
  <c r="X293" i="4"/>
  <c r="X1844" i="4"/>
  <c r="X107" i="4"/>
  <c r="X1681" i="4"/>
  <c r="X1682" i="4"/>
  <c r="G60" i="1"/>
  <c r="Y1665" i="4"/>
  <c r="Y1544" i="4"/>
  <c r="X208" i="4"/>
  <c r="Y1490" i="4"/>
  <c r="Y465" i="4"/>
  <c r="X761" i="4"/>
  <c r="Y965" i="4"/>
  <c r="Y867" i="4"/>
  <c r="X1273" i="4"/>
  <c r="X393" i="4"/>
  <c r="Y1893" i="4"/>
  <c r="G12" i="1"/>
  <c r="X749" i="4"/>
  <c r="X1906" i="4"/>
  <c r="X527" i="4"/>
  <c r="X14" i="4"/>
  <c r="Y1483" i="4"/>
  <c r="Y1598" i="4"/>
  <c r="X474" i="4"/>
  <c r="Y264" i="4"/>
  <c r="X1025" i="4"/>
  <c r="Y1379" i="4"/>
  <c r="R39" i="2" l="1"/>
  <c r="P293" i="2"/>
  <c r="S39" i="2"/>
  <c r="R209" i="2"/>
  <c r="Q39" i="2"/>
  <c r="U209" i="2"/>
  <c r="W209" i="2" s="1"/>
  <c r="AA209" i="2" s="1"/>
  <c r="R293" i="2"/>
  <c r="R35" i="2"/>
  <c r="Q293" i="2"/>
  <c r="S209" i="2"/>
  <c r="Z39" i="2"/>
  <c r="V39" i="2"/>
  <c r="X39" i="2" s="1"/>
  <c r="AB39" i="2" s="1"/>
  <c r="P306" i="2"/>
  <c r="S306" i="2"/>
  <c r="V306" i="2"/>
  <c r="X306" i="2" s="1"/>
  <c r="AB306" i="2" s="1"/>
  <c r="U306" i="2"/>
  <c r="W306" i="2" s="1"/>
  <c r="AA306" i="2" s="1"/>
  <c r="R306" i="2"/>
  <c r="Q306" i="2"/>
  <c r="Q175" i="2"/>
  <c r="R175" i="2"/>
  <c r="P175" i="2"/>
  <c r="S175" i="2"/>
  <c r="U175" i="2"/>
  <c r="W175" i="2" s="1"/>
  <c r="AA175" i="2" s="1"/>
  <c r="V175" i="2"/>
  <c r="X175" i="2" s="1"/>
  <c r="AB175" i="2" s="1"/>
  <c r="P12" i="2"/>
  <c r="V12" i="2"/>
  <c r="X12" i="2" s="1"/>
  <c r="AB12" i="2" s="1"/>
  <c r="U12" i="2"/>
  <c r="W12" i="2" s="1"/>
  <c r="AA12" i="2" s="1"/>
  <c r="Q12" i="2"/>
  <c r="S59" i="2"/>
  <c r="Q59" i="2"/>
  <c r="U59" i="2"/>
  <c r="W59" i="2" s="1"/>
  <c r="AA59" i="2" s="1"/>
  <c r="V59" i="2"/>
  <c r="X59" i="2" s="1"/>
  <c r="AB59" i="2" s="1"/>
  <c r="R59" i="2"/>
  <c r="Z59" i="2" s="1"/>
  <c r="P59" i="2"/>
  <c r="Y59" i="2" s="1"/>
  <c r="S49" i="2"/>
  <c r="P49" i="2"/>
  <c r="V49" i="2"/>
  <c r="X49" i="2" s="1"/>
  <c r="AB49" i="2" s="1"/>
  <c r="U49" i="2"/>
  <c r="W49" i="2" s="1"/>
  <c r="AA49" i="2" s="1"/>
  <c r="R49" i="2"/>
  <c r="Q49" i="2"/>
  <c r="P287" i="2"/>
  <c r="U287" i="2"/>
  <c r="W287" i="2" s="1"/>
  <c r="AA287" i="2" s="1"/>
  <c r="Q287" i="2"/>
  <c r="R287" i="2"/>
  <c r="S287" i="2"/>
  <c r="V287" i="2"/>
  <c r="X287" i="2" s="1"/>
  <c r="AB287" i="2" s="1"/>
  <c r="Q101" i="2"/>
  <c r="V101" i="2"/>
  <c r="X101" i="2" s="1"/>
  <c r="AB101" i="2" s="1"/>
  <c r="S101" i="2"/>
  <c r="U101" i="2"/>
  <c r="W101" i="2" s="1"/>
  <c r="AA101" i="2" s="1"/>
  <c r="P101" i="2"/>
  <c r="R101" i="2"/>
  <c r="S285" i="2"/>
  <c r="Q285" i="2"/>
  <c r="V285" i="2"/>
  <c r="X285" i="2" s="1"/>
  <c r="AB285" i="2" s="1"/>
  <c r="U285" i="2"/>
  <c r="W285" i="2" s="1"/>
  <c r="AA285" i="2" s="1"/>
  <c r="P285" i="2"/>
  <c r="R285" i="2"/>
  <c r="Z285" i="2" s="1"/>
  <c r="R20" i="2"/>
  <c r="P20" i="2"/>
  <c r="S20" i="2"/>
  <c r="Q20" i="2"/>
  <c r="U20" i="2"/>
  <c r="W20" i="2" s="1"/>
  <c r="AA20" i="2" s="1"/>
  <c r="V20" i="2"/>
  <c r="X20" i="2" s="1"/>
  <c r="AB20" i="2" s="1"/>
  <c r="U51" i="2"/>
  <c r="W51" i="2" s="1"/>
  <c r="AA51" i="2" s="1"/>
  <c r="S51" i="2"/>
  <c r="R51" i="2"/>
  <c r="P51" i="2"/>
  <c r="V51" i="2"/>
  <c r="X51" i="2" s="1"/>
  <c r="AB51" i="2" s="1"/>
  <c r="Q51" i="2"/>
  <c r="V75" i="2"/>
  <c r="X75" i="2" s="1"/>
  <c r="AB75" i="2" s="1"/>
  <c r="R75" i="2"/>
  <c r="P75" i="2"/>
  <c r="U75" i="2"/>
  <c r="W75" i="2" s="1"/>
  <c r="AA75" i="2" s="1"/>
  <c r="S75" i="2"/>
  <c r="Q75" i="2"/>
  <c r="U71" i="2"/>
  <c r="W71" i="2" s="1"/>
  <c r="AA71" i="2" s="1"/>
  <c r="S71" i="2"/>
  <c r="Q71" i="2"/>
  <c r="V71" i="2"/>
  <c r="X71" i="2" s="1"/>
  <c r="AB71" i="2" s="1"/>
  <c r="P71" i="2"/>
  <c r="R71" i="2"/>
  <c r="Z71" i="2" s="1"/>
  <c r="Q341" i="2"/>
  <c r="P341" i="2"/>
  <c r="V345" i="2"/>
  <c r="X345" i="2" s="1"/>
  <c r="AB345" i="2" s="1"/>
  <c r="U345" i="2"/>
  <c r="W345" i="2" s="1"/>
  <c r="AA345" i="2" s="1"/>
  <c r="R345" i="2"/>
  <c r="P345" i="2"/>
  <c r="S345" i="2"/>
  <c r="Q345" i="2"/>
  <c r="V192" i="2"/>
  <c r="X192" i="2" s="1"/>
  <c r="AB192" i="2" s="1"/>
  <c r="P192" i="2"/>
  <c r="U192" i="2"/>
  <c r="W192" i="2" s="1"/>
  <c r="AA192" i="2" s="1"/>
  <c r="R192" i="2"/>
  <c r="S192" i="2"/>
  <c r="Q192" i="2"/>
  <c r="Q17" i="2"/>
  <c r="R17" i="2"/>
  <c r="Z17" i="2" s="1"/>
  <c r="U17" i="2"/>
  <c r="W17" i="2" s="1"/>
  <c r="AA17" i="2" s="1"/>
  <c r="S17" i="2"/>
  <c r="P17" i="2"/>
  <c r="V17" i="2"/>
  <c r="X17" i="2" s="1"/>
  <c r="AB17" i="2" s="1"/>
  <c r="P35" i="2"/>
  <c r="S13" i="2"/>
  <c r="Q13" i="2"/>
  <c r="V13" i="2"/>
  <c r="X13" i="2" s="1"/>
  <c r="AB13" i="2" s="1"/>
  <c r="U13" i="2"/>
  <c r="W13" i="2" s="1"/>
  <c r="AA13" i="2" s="1"/>
  <c r="P13" i="2"/>
  <c r="R13" i="2"/>
  <c r="U42" i="2"/>
  <c r="W42" i="2" s="1"/>
  <c r="AA42" i="2" s="1"/>
  <c r="R42" i="2"/>
  <c r="V42" i="2"/>
  <c r="X42" i="2" s="1"/>
  <c r="AB42" i="2" s="1"/>
  <c r="P42" i="2"/>
  <c r="Q42" i="2"/>
  <c r="S42" i="2"/>
  <c r="S288" i="2"/>
  <c r="V288" i="2"/>
  <c r="X288" i="2" s="1"/>
  <c r="AB288" i="2" s="1"/>
  <c r="Q288" i="2"/>
  <c r="U288" i="2"/>
  <c r="W288" i="2" s="1"/>
  <c r="AA288" i="2" s="1"/>
  <c r="R288" i="2"/>
  <c r="P288" i="2"/>
  <c r="V237" i="2"/>
  <c r="X237" i="2" s="1"/>
  <c r="AB237" i="2" s="1"/>
  <c r="S237" i="2"/>
  <c r="Q237" i="2"/>
  <c r="U237" i="2"/>
  <c r="W237" i="2" s="1"/>
  <c r="AA237" i="2" s="1"/>
  <c r="P237" i="2"/>
  <c r="R237" i="2"/>
  <c r="Q348" i="2"/>
  <c r="P348" i="2"/>
  <c r="U348" i="2"/>
  <c r="W348" i="2" s="1"/>
  <c r="AA348" i="2" s="1"/>
  <c r="R348" i="2"/>
  <c r="Z348" i="2" s="1"/>
  <c r="V348" i="2"/>
  <c r="X348" i="2" s="1"/>
  <c r="AB348" i="2" s="1"/>
  <c r="S348" i="2"/>
  <c r="Q312" i="2"/>
  <c r="P312" i="2"/>
  <c r="Y312" i="2" s="1"/>
  <c r="Q283" i="2"/>
  <c r="V283" i="2"/>
  <c r="X283" i="2" s="1"/>
  <c r="AB283" i="2" s="1"/>
  <c r="R283" i="2"/>
  <c r="Z283" i="2" s="1"/>
  <c r="S283" i="2"/>
  <c r="U283" i="2"/>
  <c r="W283" i="2" s="1"/>
  <c r="AA283" i="2" s="1"/>
  <c r="P283" i="2"/>
  <c r="R114" i="2"/>
  <c r="P114" i="2"/>
  <c r="Q114" i="2"/>
  <c r="S114" i="2"/>
  <c r="V114" i="2"/>
  <c r="X114" i="2" s="1"/>
  <c r="AB114" i="2" s="1"/>
  <c r="U114" i="2"/>
  <c r="W114" i="2" s="1"/>
  <c r="AA114" i="2" s="1"/>
  <c r="Q57" i="2"/>
  <c r="V57" i="2"/>
  <c r="X57" i="2" s="1"/>
  <c r="AB57" i="2" s="1"/>
  <c r="U57" i="2"/>
  <c r="W57" i="2" s="1"/>
  <c r="AA57" i="2" s="1"/>
  <c r="S57" i="2"/>
  <c r="R57" i="2"/>
  <c r="P57" i="2"/>
  <c r="P126" i="2"/>
  <c r="Y126" i="2" s="1"/>
  <c r="V126" i="2"/>
  <c r="X126" i="2" s="1"/>
  <c r="AB126" i="2" s="1"/>
  <c r="S126" i="2"/>
  <c r="Q126" i="2"/>
  <c r="R126" i="2"/>
  <c r="U126" i="2"/>
  <c r="W126" i="2" s="1"/>
  <c r="AA126" i="2" s="1"/>
  <c r="V263" i="2"/>
  <c r="X263" i="2" s="1"/>
  <c r="AB263" i="2" s="1"/>
  <c r="U263" i="2"/>
  <c r="W263" i="2" s="1"/>
  <c r="AA263" i="2" s="1"/>
  <c r="R263" i="2"/>
  <c r="Z263" i="2" s="1"/>
  <c r="S263" i="2"/>
  <c r="Q263" i="2"/>
  <c r="P263" i="2"/>
  <c r="V350" i="2"/>
  <c r="X350" i="2" s="1"/>
  <c r="AB350" i="2" s="1"/>
  <c r="R350" i="2"/>
  <c r="S350" i="2"/>
  <c r="Q350" i="2"/>
  <c r="P350" i="2"/>
  <c r="Y350" i="2" s="1"/>
  <c r="U350" i="2"/>
  <c r="W350" i="2" s="1"/>
  <c r="AA350" i="2" s="1"/>
  <c r="U136" i="2"/>
  <c r="W136" i="2" s="1"/>
  <c r="AA136" i="2" s="1"/>
  <c r="S136" i="2"/>
  <c r="R136" i="2"/>
  <c r="V136" i="2"/>
  <c r="X136" i="2" s="1"/>
  <c r="AB136" i="2" s="1"/>
  <c r="P136" i="2"/>
  <c r="Q136" i="2"/>
  <c r="R92" i="2"/>
  <c r="Z92" i="2" s="1"/>
  <c r="Q92" i="2"/>
  <c r="S92" i="2"/>
  <c r="P92" i="2"/>
  <c r="V92" i="2"/>
  <c r="X92" i="2" s="1"/>
  <c r="AB92" i="2" s="1"/>
  <c r="U92" i="2"/>
  <c r="W92" i="2" s="1"/>
  <c r="AA92" i="2" s="1"/>
  <c r="S339" i="2"/>
  <c r="R339" i="2"/>
  <c r="Q339" i="2"/>
  <c r="P339" i="2"/>
  <c r="V339" i="2"/>
  <c r="X339" i="2" s="1"/>
  <c r="AB339" i="2" s="1"/>
  <c r="U339" i="2"/>
  <c r="W339" i="2" s="1"/>
  <c r="AA339" i="2" s="1"/>
  <c r="S66" i="2"/>
  <c r="R66" i="2"/>
  <c r="P66" i="2"/>
  <c r="Q66" i="2"/>
  <c r="V66" i="2"/>
  <c r="X66" i="2" s="1"/>
  <c r="AB66" i="2" s="1"/>
  <c r="U66" i="2"/>
  <c r="W66" i="2" s="1"/>
  <c r="AA66" i="2" s="1"/>
  <c r="S81" i="2"/>
  <c r="R81" i="2"/>
  <c r="R14" i="2"/>
  <c r="S14" i="2"/>
  <c r="V355" i="2"/>
  <c r="X355" i="2" s="1"/>
  <c r="AB355" i="2" s="1"/>
  <c r="U355" i="2"/>
  <c r="W355" i="2" s="1"/>
  <c r="AA355" i="2" s="1"/>
  <c r="Q355" i="2"/>
  <c r="P355" i="2"/>
  <c r="R355" i="2"/>
  <c r="S355" i="2"/>
  <c r="Q115" i="2"/>
  <c r="V115" i="2"/>
  <c r="X115" i="2" s="1"/>
  <c r="AB115" i="2" s="1"/>
  <c r="U115" i="2"/>
  <c r="W115" i="2" s="1"/>
  <c r="AA115" i="2" s="1"/>
  <c r="S115" i="2"/>
  <c r="R115" i="2"/>
  <c r="Z115" i="2" s="1"/>
  <c r="P115" i="2"/>
  <c r="V215" i="2"/>
  <c r="X215" i="2" s="1"/>
  <c r="AB215" i="2" s="1"/>
  <c r="U215" i="2"/>
  <c r="W215" i="2" s="1"/>
  <c r="AA215" i="2" s="1"/>
  <c r="S215" i="2"/>
  <c r="Q215" i="2"/>
  <c r="P215" i="2"/>
  <c r="R215" i="2"/>
  <c r="U39" i="2"/>
  <c r="W39" i="2" s="1"/>
  <c r="AA39" i="2" s="1"/>
  <c r="V328" i="2"/>
  <c r="X328" i="2" s="1"/>
  <c r="AB328" i="2" s="1"/>
  <c r="Q328" i="2"/>
  <c r="S328" i="2"/>
  <c r="P328" i="2"/>
  <c r="R328" i="2"/>
  <c r="U328" i="2"/>
  <c r="W328" i="2" s="1"/>
  <c r="AA328" i="2" s="1"/>
  <c r="P261" i="2"/>
  <c r="S261" i="2"/>
  <c r="U261" i="2"/>
  <c r="W261" i="2" s="1"/>
  <c r="AA261" i="2" s="1"/>
  <c r="V261" i="2"/>
  <c r="X261" i="2" s="1"/>
  <c r="AB261" i="2" s="1"/>
  <c r="R261" i="2"/>
  <c r="Q261" i="2"/>
  <c r="V140" i="2"/>
  <c r="X140" i="2" s="1"/>
  <c r="AB140" i="2" s="1"/>
  <c r="P140" i="2"/>
  <c r="S140" i="2"/>
  <c r="R140" i="2"/>
  <c r="Z140" i="2" s="1"/>
  <c r="U140" i="2"/>
  <c r="W140" i="2" s="1"/>
  <c r="AA140" i="2" s="1"/>
  <c r="Q140" i="2"/>
  <c r="V146" i="2"/>
  <c r="X146" i="2" s="1"/>
  <c r="AB146" i="2" s="1"/>
  <c r="U146" i="2"/>
  <c r="W146" i="2" s="1"/>
  <c r="AA146" i="2" s="1"/>
  <c r="R146" i="2"/>
  <c r="P146" i="2"/>
  <c r="Q146" i="2"/>
  <c r="S146" i="2"/>
  <c r="R169" i="2"/>
  <c r="P169" i="2"/>
  <c r="Q169" i="2"/>
  <c r="V169" i="2"/>
  <c r="X169" i="2" s="1"/>
  <c r="AB169" i="2" s="1"/>
  <c r="U169" i="2"/>
  <c r="W169" i="2" s="1"/>
  <c r="AA169" i="2" s="1"/>
  <c r="S169" i="2"/>
  <c r="S133" i="2"/>
  <c r="P133" i="2"/>
  <c r="Y133" i="2" s="1"/>
  <c r="R133" i="2"/>
  <c r="V133" i="2"/>
  <c r="X133" i="2" s="1"/>
  <c r="AB133" i="2" s="1"/>
  <c r="U133" i="2"/>
  <c r="W133" i="2" s="1"/>
  <c r="AA133" i="2" s="1"/>
  <c r="Q133" i="2"/>
  <c r="U104" i="2"/>
  <c r="W104" i="2" s="1"/>
  <c r="AA104" i="2" s="1"/>
  <c r="S104" i="2"/>
  <c r="V104" i="2"/>
  <c r="X104" i="2" s="1"/>
  <c r="AB104" i="2" s="1"/>
  <c r="P104" i="2"/>
  <c r="Y104" i="2" s="1"/>
  <c r="Q104" i="2"/>
  <c r="R104" i="2"/>
  <c r="S30" i="2"/>
  <c r="U30" i="2"/>
  <c r="W30" i="2" s="1"/>
  <c r="AA30" i="2" s="1"/>
  <c r="P30" i="2"/>
  <c r="Q30" i="2"/>
  <c r="V30" i="2"/>
  <c r="X30" i="2" s="1"/>
  <c r="AB30" i="2" s="1"/>
  <c r="R30" i="2"/>
  <c r="Z30" i="2" s="1"/>
  <c r="R163" i="2"/>
  <c r="P163" i="2"/>
  <c r="Q163" i="2"/>
  <c r="V163" i="2"/>
  <c r="X163" i="2" s="1"/>
  <c r="AB163" i="2" s="1"/>
  <c r="U163" i="2"/>
  <c r="W163" i="2" s="1"/>
  <c r="AA163" i="2" s="1"/>
  <c r="S163" i="2"/>
  <c r="P209" i="2"/>
  <c r="Q15" i="2"/>
  <c r="P15" i="2"/>
  <c r="P165" i="2"/>
  <c r="Q165" i="2"/>
  <c r="R165" i="2"/>
  <c r="V165" i="2"/>
  <c r="X165" i="2" s="1"/>
  <c r="AB165" i="2" s="1"/>
  <c r="U165" i="2"/>
  <c r="W165" i="2" s="1"/>
  <c r="AA165" i="2" s="1"/>
  <c r="S165" i="2"/>
  <c r="Q168" i="2"/>
  <c r="U168" i="2"/>
  <c r="W168" i="2" s="1"/>
  <c r="AA168" i="2" s="1"/>
  <c r="S168" i="2"/>
  <c r="R168" i="2"/>
  <c r="V168" i="2"/>
  <c r="X168" i="2" s="1"/>
  <c r="AB168" i="2" s="1"/>
  <c r="P168" i="2"/>
  <c r="V233" i="2"/>
  <c r="X233" i="2" s="1"/>
  <c r="AB233" i="2" s="1"/>
  <c r="U233" i="2"/>
  <c r="W233" i="2" s="1"/>
  <c r="AA233" i="2" s="1"/>
  <c r="R233" i="2"/>
  <c r="Z233" i="2" s="1"/>
  <c r="P233" i="2"/>
  <c r="Q233" i="2"/>
  <c r="S233" i="2"/>
  <c r="P145" i="2"/>
  <c r="Q145" i="2"/>
  <c r="V145" i="2"/>
  <c r="X145" i="2" s="1"/>
  <c r="AB145" i="2" s="1"/>
  <c r="U145" i="2"/>
  <c r="W145" i="2" s="1"/>
  <c r="AA145" i="2" s="1"/>
  <c r="S145" i="2"/>
  <c r="R145" i="2"/>
  <c r="V137" i="2"/>
  <c r="X137" i="2" s="1"/>
  <c r="AB137" i="2" s="1"/>
  <c r="U137" i="2"/>
  <c r="W137" i="2" s="1"/>
  <c r="AA137" i="2" s="1"/>
  <c r="S137" i="2"/>
  <c r="R137" i="2"/>
  <c r="P137" i="2"/>
  <c r="Q137" i="2"/>
  <c r="U347" i="2"/>
  <c r="W347" i="2" s="1"/>
  <c r="AA347" i="2" s="1"/>
  <c r="V347" i="2"/>
  <c r="X347" i="2" s="1"/>
  <c r="AB347" i="2" s="1"/>
  <c r="P347" i="2"/>
  <c r="Q347" i="2"/>
  <c r="U122" i="2"/>
  <c r="W122" i="2" s="1"/>
  <c r="AA122" i="2" s="1"/>
  <c r="V122" i="2"/>
  <c r="X122" i="2" s="1"/>
  <c r="AB122" i="2" s="1"/>
  <c r="R122" i="2"/>
  <c r="Q122" i="2"/>
  <c r="P122" i="2"/>
  <c r="Y122" i="2" s="1"/>
  <c r="S122" i="2"/>
  <c r="P113" i="2"/>
  <c r="Q113" i="2"/>
  <c r="V113" i="2"/>
  <c r="X113" i="2" s="1"/>
  <c r="AB113" i="2" s="1"/>
  <c r="U113" i="2"/>
  <c r="W113" i="2" s="1"/>
  <c r="AA113" i="2" s="1"/>
  <c r="S113" i="2"/>
  <c r="R113" i="2"/>
  <c r="V50" i="2"/>
  <c r="X50" i="2" s="1"/>
  <c r="AB50" i="2" s="1"/>
  <c r="U50" i="2"/>
  <c r="W50" i="2" s="1"/>
  <c r="AA50" i="2" s="1"/>
  <c r="Q50" i="2"/>
  <c r="R50" i="2"/>
  <c r="P50" i="2"/>
  <c r="S50" i="2"/>
  <c r="U255" i="2"/>
  <c r="W255" i="2" s="1"/>
  <c r="AA255" i="2" s="1"/>
  <c r="S255" i="2"/>
  <c r="Q255" i="2"/>
  <c r="R255" i="2"/>
  <c r="V255" i="2"/>
  <c r="X255" i="2" s="1"/>
  <c r="AB255" i="2" s="1"/>
  <c r="P255" i="2"/>
  <c r="R26" i="2"/>
  <c r="V26" i="2"/>
  <c r="X26" i="2" s="1"/>
  <c r="AB26" i="2" s="1"/>
  <c r="U26" i="2"/>
  <c r="W26" i="2" s="1"/>
  <c r="AA26" i="2" s="1"/>
  <c r="S26" i="2"/>
  <c r="P47" i="2"/>
  <c r="Y47" i="2" s="1"/>
  <c r="V47" i="2"/>
  <c r="X47" i="2" s="1"/>
  <c r="AB47" i="2" s="1"/>
  <c r="R47" i="2"/>
  <c r="Q47" i="2"/>
  <c r="S47" i="2"/>
  <c r="U47" i="2"/>
  <c r="W47" i="2" s="1"/>
  <c r="AA47" i="2" s="1"/>
  <c r="U35" i="2"/>
  <c r="W35" i="2" s="1"/>
  <c r="AA35" i="2" s="1"/>
  <c r="Q69" i="2"/>
  <c r="U69" i="2"/>
  <c r="W69" i="2" s="1"/>
  <c r="AA69" i="2" s="1"/>
  <c r="R69" i="2"/>
  <c r="S69" i="2"/>
  <c r="V69" i="2"/>
  <c r="X69" i="2" s="1"/>
  <c r="AB69" i="2" s="1"/>
  <c r="P69" i="2"/>
  <c r="S241" i="2"/>
  <c r="Q241" i="2"/>
  <c r="P241" i="2"/>
  <c r="R241" i="2"/>
  <c r="Z241" i="2" s="1"/>
  <c r="V241" i="2"/>
  <c r="X241" i="2" s="1"/>
  <c r="AB241" i="2" s="1"/>
  <c r="U241" i="2"/>
  <c r="W241" i="2" s="1"/>
  <c r="AA241" i="2" s="1"/>
  <c r="R260" i="2"/>
  <c r="P260" i="2"/>
  <c r="V260" i="2"/>
  <c r="X260" i="2" s="1"/>
  <c r="AB260" i="2" s="1"/>
  <c r="U260" i="2"/>
  <c r="W260" i="2" s="1"/>
  <c r="AA260" i="2" s="1"/>
  <c r="S260" i="2"/>
  <c r="Q260" i="2"/>
  <c r="R314" i="2"/>
  <c r="S314" i="2"/>
  <c r="P314" i="2"/>
  <c r="Q314" i="2"/>
  <c r="U314" i="2"/>
  <c r="W314" i="2" s="1"/>
  <c r="AA314" i="2" s="1"/>
  <c r="V314" i="2"/>
  <c r="X314" i="2" s="1"/>
  <c r="AB314" i="2" s="1"/>
  <c r="P277" i="2"/>
  <c r="S277" i="2"/>
  <c r="R277" i="2"/>
  <c r="Q277" i="2"/>
  <c r="V277" i="2"/>
  <c r="X277" i="2" s="1"/>
  <c r="AB277" i="2" s="1"/>
  <c r="U277" i="2"/>
  <c r="W277" i="2" s="1"/>
  <c r="AA277" i="2" s="1"/>
  <c r="V93" i="2"/>
  <c r="X93" i="2" s="1"/>
  <c r="AB93" i="2" s="1"/>
  <c r="Q93" i="2"/>
  <c r="P93" i="2"/>
  <c r="S93" i="2"/>
  <c r="U93" i="2"/>
  <c r="W93" i="2" s="1"/>
  <c r="AA93" i="2" s="1"/>
  <c r="R93" i="2"/>
  <c r="U225" i="2"/>
  <c r="W225" i="2" s="1"/>
  <c r="AA225" i="2" s="1"/>
  <c r="S225" i="2"/>
  <c r="R225" i="2"/>
  <c r="Z225" i="2" s="1"/>
  <c r="P225" i="2"/>
  <c r="Q225" i="2"/>
  <c r="V225" i="2"/>
  <c r="X225" i="2" s="1"/>
  <c r="AB225" i="2" s="1"/>
  <c r="S156" i="2"/>
  <c r="U156" i="2"/>
  <c r="W156" i="2" s="1"/>
  <c r="AA156" i="2" s="1"/>
  <c r="R156" i="2"/>
  <c r="V156" i="2"/>
  <c r="X156" i="2" s="1"/>
  <c r="AB156" i="2" s="1"/>
  <c r="Q156" i="2"/>
  <c r="P156" i="2"/>
  <c r="R78" i="2"/>
  <c r="U78" i="2"/>
  <c r="W78" i="2" s="1"/>
  <c r="AA78" i="2" s="1"/>
  <c r="P78" i="2"/>
  <c r="Q78" i="2"/>
  <c r="V78" i="2"/>
  <c r="X78" i="2" s="1"/>
  <c r="AB78" i="2" s="1"/>
  <c r="S78" i="2"/>
  <c r="Q131" i="2"/>
  <c r="V131" i="2"/>
  <c r="X131" i="2" s="1"/>
  <c r="AB131" i="2" s="1"/>
  <c r="U131" i="2"/>
  <c r="W131" i="2" s="1"/>
  <c r="AA131" i="2" s="1"/>
  <c r="S131" i="2"/>
  <c r="R131" i="2"/>
  <c r="P131" i="2"/>
  <c r="R250" i="2"/>
  <c r="P250" i="2"/>
  <c r="S250" i="2"/>
  <c r="Q250" i="2"/>
  <c r="U250" i="2"/>
  <c r="W250" i="2" s="1"/>
  <c r="AA250" i="2" s="1"/>
  <c r="V250" i="2"/>
  <c r="X250" i="2" s="1"/>
  <c r="AB250" i="2" s="1"/>
  <c r="Q18" i="2"/>
  <c r="P18" i="2"/>
  <c r="U25" i="2"/>
  <c r="W25" i="2" s="1"/>
  <c r="AA25" i="2" s="1"/>
  <c r="S25" i="2"/>
  <c r="R25" i="2"/>
  <c r="Z25" i="2" s="1"/>
  <c r="P25" i="2"/>
  <c r="Q25" i="2"/>
  <c r="V25" i="2"/>
  <c r="X25" i="2" s="1"/>
  <c r="AB25" i="2" s="1"/>
  <c r="P86" i="2"/>
  <c r="R86" i="2"/>
  <c r="V86" i="2"/>
  <c r="X86" i="2" s="1"/>
  <c r="AB86" i="2" s="1"/>
  <c r="S86" i="2"/>
  <c r="Q86" i="2"/>
  <c r="U86" i="2"/>
  <c r="W86" i="2" s="1"/>
  <c r="AA86" i="2" s="1"/>
  <c r="U342" i="2"/>
  <c r="W342" i="2" s="1"/>
  <c r="AA342" i="2" s="1"/>
  <c r="V342" i="2"/>
  <c r="X342" i="2" s="1"/>
  <c r="AB342" i="2" s="1"/>
  <c r="Q342" i="2"/>
  <c r="R342" i="2"/>
  <c r="S342" i="2"/>
  <c r="P342" i="2"/>
  <c r="R242" i="2"/>
  <c r="V242" i="2"/>
  <c r="X242" i="2" s="1"/>
  <c r="AB242" i="2" s="1"/>
  <c r="U242" i="2"/>
  <c r="W242" i="2" s="1"/>
  <c r="AA242" i="2" s="1"/>
  <c r="P242" i="2"/>
  <c r="Y242" i="2" s="1"/>
  <c r="Q242" i="2"/>
  <c r="S242" i="2"/>
  <c r="V243" i="2"/>
  <c r="X243" i="2" s="1"/>
  <c r="AB243" i="2" s="1"/>
  <c r="S243" i="2"/>
  <c r="U243" i="2"/>
  <c r="W243" i="2" s="1"/>
  <c r="AA243" i="2" s="1"/>
  <c r="R243" i="2"/>
  <c r="P243" i="2"/>
  <c r="Q243" i="2"/>
  <c r="Q228" i="2"/>
  <c r="U228" i="2"/>
  <c r="W228" i="2" s="1"/>
  <c r="AA228" i="2" s="1"/>
  <c r="R228" i="2"/>
  <c r="P228" i="2"/>
  <c r="S228" i="2"/>
  <c r="V228" i="2"/>
  <c r="X228" i="2" s="1"/>
  <c r="AB228" i="2" s="1"/>
  <c r="V318" i="2"/>
  <c r="X318" i="2" s="1"/>
  <c r="AB318" i="2" s="1"/>
  <c r="S318" i="2"/>
  <c r="Q318" i="2"/>
  <c r="R318" i="2"/>
  <c r="P318" i="2"/>
  <c r="U318" i="2"/>
  <c r="W318" i="2" s="1"/>
  <c r="AA318" i="2" s="1"/>
  <c r="U293" i="2"/>
  <c r="W293" i="2" s="1"/>
  <c r="AA293" i="2" s="1"/>
  <c r="U248" i="2"/>
  <c r="W248" i="2" s="1"/>
  <c r="AA248" i="2" s="1"/>
  <c r="R248" i="2"/>
  <c r="P248" i="2"/>
  <c r="Y248" i="2" s="1"/>
  <c r="Q248" i="2"/>
  <c r="S248" i="2"/>
  <c r="V248" i="2"/>
  <c r="X248" i="2" s="1"/>
  <c r="AB248" i="2" s="1"/>
  <c r="P256" i="2"/>
  <c r="S256" i="2"/>
  <c r="Q256" i="2"/>
  <c r="R256" i="2"/>
  <c r="U256" i="2"/>
  <c r="W256" i="2" s="1"/>
  <c r="AA256" i="2" s="1"/>
  <c r="V256" i="2"/>
  <c r="X256" i="2" s="1"/>
  <c r="AB256" i="2" s="1"/>
  <c r="V189" i="2"/>
  <c r="X189" i="2" s="1"/>
  <c r="AB189" i="2" s="1"/>
  <c r="S189" i="2"/>
  <c r="Q189" i="2"/>
  <c r="P189" i="2"/>
  <c r="Y189" i="2" s="1"/>
  <c r="U189" i="2"/>
  <c r="W189" i="2" s="1"/>
  <c r="AA189" i="2" s="1"/>
  <c r="R189" i="2"/>
  <c r="V129" i="2"/>
  <c r="X129" i="2" s="1"/>
  <c r="AB129" i="2" s="1"/>
  <c r="U129" i="2"/>
  <c r="W129" i="2" s="1"/>
  <c r="AA129" i="2" s="1"/>
  <c r="S129" i="2"/>
  <c r="Q129" i="2"/>
  <c r="P129" i="2"/>
  <c r="R129" i="2"/>
  <c r="S286" i="2"/>
  <c r="Q286" i="2"/>
  <c r="R286" i="2"/>
  <c r="Z286" i="2" s="1"/>
  <c r="V286" i="2"/>
  <c r="X286" i="2" s="1"/>
  <c r="AB286" i="2" s="1"/>
  <c r="P286" i="2"/>
  <c r="U286" i="2"/>
  <c r="W286" i="2" s="1"/>
  <c r="AA286" i="2" s="1"/>
  <c r="U298" i="2"/>
  <c r="W298" i="2" s="1"/>
  <c r="AA298" i="2" s="1"/>
  <c r="P298" i="2"/>
  <c r="R298" i="2"/>
  <c r="V298" i="2"/>
  <c r="X298" i="2" s="1"/>
  <c r="AB298" i="2" s="1"/>
  <c r="Q298" i="2"/>
  <c r="S298" i="2"/>
  <c r="P73" i="2"/>
  <c r="Q73" i="2"/>
  <c r="R73" i="2"/>
  <c r="U73" i="2"/>
  <c r="W73" i="2" s="1"/>
  <c r="AA73" i="2" s="1"/>
  <c r="V73" i="2"/>
  <c r="X73" i="2" s="1"/>
  <c r="AB73" i="2" s="1"/>
  <c r="S73" i="2"/>
  <c r="P236" i="2"/>
  <c r="Y236" i="2" s="1"/>
  <c r="R236" i="2"/>
  <c r="V236" i="2"/>
  <c r="X236" i="2" s="1"/>
  <c r="AB236" i="2" s="1"/>
  <c r="S236" i="2"/>
  <c r="Q236" i="2"/>
  <c r="U236" i="2"/>
  <c r="W236" i="2" s="1"/>
  <c r="AA236" i="2" s="1"/>
  <c r="U95" i="2"/>
  <c r="W95" i="2" s="1"/>
  <c r="AA95" i="2" s="1"/>
  <c r="S95" i="2"/>
  <c r="Q95" i="2"/>
  <c r="P95" i="2"/>
  <c r="V95" i="2"/>
  <c r="X95" i="2" s="1"/>
  <c r="AB95" i="2" s="1"/>
  <c r="R95" i="2"/>
  <c r="V43" i="2"/>
  <c r="X43" i="2" s="1"/>
  <c r="AB43" i="2" s="1"/>
  <c r="S43" i="2"/>
  <c r="U43" i="2"/>
  <c r="W43" i="2" s="1"/>
  <c r="AA43" i="2" s="1"/>
  <c r="Q43" i="2"/>
  <c r="R43" i="2"/>
  <c r="Z43" i="2" s="1"/>
  <c r="P43" i="2"/>
  <c r="R297" i="2"/>
  <c r="P297" i="2"/>
  <c r="Q297" i="2"/>
  <c r="U297" i="2"/>
  <c r="W297" i="2" s="1"/>
  <c r="AA297" i="2" s="1"/>
  <c r="S297" i="2"/>
  <c r="V297" i="2"/>
  <c r="X297" i="2" s="1"/>
  <c r="AB297" i="2" s="1"/>
  <c r="Q209" i="2"/>
  <c r="Q180" i="2"/>
  <c r="U180" i="2"/>
  <c r="W180" i="2" s="1"/>
  <c r="AA180" i="2" s="1"/>
  <c r="S180" i="2"/>
  <c r="V180" i="2"/>
  <c r="X180" i="2" s="1"/>
  <c r="AB180" i="2" s="1"/>
  <c r="P180" i="2"/>
  <c r="R180" i="2"/>
  <c r="P38" i="2"/>
  <c r="Q38" i="2"/>
  <c r="Q271" i="2"/>
  <c r="U271" i="2"/>
  <c r="W271" i="2" s="1"/>
  <c r="AA271" i="2" s="1"/>
  <c r="V271" i="2"/>
  <c r="X271" i="2" s="1"/>
  <c r="AB271" i="2" s="1"/>
  <c r="R271" i="2"/>
  <c r="S271" i="2"/>
  <c r="P271" i="2"/>
  <c r="U83" i="2"/>
  <c r="W83" i="2" s="1"/>
  <c r="AA83" i="2" s="1"/>
  <c r="R83" i="2"/>
  <c r="Z83" i="2" s="1"/>
  <c r="P83" i="2"/>
  <c r="Q83" i="2"/>
  <c r="S83" i="2"/>
  <c r="V83" i="2"/>
  <c r="X83" i="2" s="1"/>
  <c r="AB83" i="2" s="1"/>
  <c r="S351" i="2"/>
  <c r="Q351" i="2"/>
  <c r="R351" i="2"/>
  <c r="P351" i="2"/>
  <c r="V351" i="2"/>
  <c r="X351" i="2" s="1"/>
  <c r="AB351" i="2" s="1"/>
  <c r="U351" i="2"/>
  <c r="W351" i="2" s="1"/>
  <c r="AA351" i="2" s="1"/>
  <c r="P134" i="2"/>
  <c r="S134" i="2"/>
  <c r="R134" i="2"/>
  <c r="V134" i="2"/>
  <c r="X134" i="2" s="1"/>
  <c r="AB134" i="2" s="1"/>
  <c r="Q134" i="2"/>
  <c r="U134" i="2"/>
  <c r="W134" i="2" s="1"/>
  <c r="AA134" i="2" s="1"/>
  <c r="V24" i="2"/>
  <c r="X24" i="2" s="1"/>
  <c r="AB24" i="2" s="1"/>
  <c r="U24" i="2"/>
  <c r="W24" i="2" s="1"/>
  <c r="AA24" i="2" s="1"/>
  <c r="R24" i="2"/>
  <c r="Q24" i="2"/>
  <c r="S24" i="2"/>
  <c r="P24" i="2"/>
  <c r="Q232" i="2"/>
  <c r="S232" i="2"/>
  <c r="U232" i="2"/>
  <c r="W232" i="2" s="1"/>
  <c r="AA232" i="2" s="1"/>
  <c r="V232" i="2"/>
  <c r="X232" i="2" s="1"/>
  <c r="AB232" i="2" s="1"/>
  <c r="R232" i="2"/>
  <c r="P232" i="2"/>
  <c r="R204" i="2"/>
  <c r="Q204" i="2"/>
  <c r="U204" i="2"/>
  <c r="W204" i="2" s="1"/>
  <c r="AA204" i="2" s="1"/>
  <c r="P204" i="2"/>
  <c r="V204" i="2"/>
  <c r="X204" i="2" s="1"/>
  <c r="AB204" i="2" s="1"/>
  <c r="S204" i="2"/>
  <c r="P203" i="2"/>
  <c r="Q203" i="2"/>
  <c r="R203" i="2"/>
  <c r="V203" i="2"/>
  <c r="X203" i="2" s="1"/>
  <c r="AB203" i="2" s="1"/>
  <c r="U203" i="2"/>
  <c r="W203" i="2" s="1"/>
  <c r="AA203" i="2" s="1"/>
  <c r="S203" i="2"/>
  <c r="V205" i="2"/>
  <c r="X205" i="2" s="1"/>
  <c r="AB205" i="2" s="1"/>
  <c r="S205" i="2"/>
  <c r="Q205" i="2"/>
  <c r="P205" i="2"/>
  <c r="R205" i="2"/>
  <c r="U205" i="2"/>
  <c r="W205" i="2" s="1"/>
  <c r="AA205" i="2" s="1"/>
  <c r="S201" i="2"/>
  <c r="V201" i="2"/>
  <c r="X201" i="2" s="1"/>
  <c r="AB201" i="2" s="1"/>
  <c r="R201" i="2"/>
  <c r="P201" i="2"/>
  <c r="Q201" i="2"/>
  <c r="U201" i="2"/>
  <c r="W201" i="2" s="1"/>
  <c r="AA201" i="2" s="1"/>
  <c r="S28" i="2"/>
  <c r="P28" i="2"/>
  <c r="U28" i="2"/>
  <c r="W28" i="2" s="1"/>
  <c r="AA28" i="2" s="1"/>
  <c r="R28" i="2"/>
  <c r="Z28" i="2" s="1"/>
  <c r="Q28" i="2"/>
  <c r="V28" i="2"/>
  <c r="X28" i="2" s="1"/>
  <c r="AB28" i="2" s="1"/>
  <c r="R185" i="2"/>
  <c r="P185" i="2"/>
  <c r="Q185" i="2"/>
  <c r="U185" i="2"/>
  <c r="W185" i="2" s="1"/>
  <c r="AA185" i="2" s="1"/>
  <c r="S185" i="2"/>
  <c r="V185" i="2"/>
  <c r="X185" i="2" s="1"/>
  <c r="AB185" i="2" s="1"/>
  <c r="S325" i="2"/>
  <c r="U325" i="2"/>
  <c r="W325" i="2" s="1"/>
  <c r="AA325" i="2" s="1"/>
  <c r="V325" i="2"/>
  <c r="X325" i="2" s="1"/>
  <c r="AB325" i="2" s="1"/>
  <c r="P325" i="2"/>
  <c r="Q325" i="2"/>
  <c r="R325" i="2"/>
  <c r="P309" i="2"/>
  <c r="V309" i="2"/>
  <c r="X309" i="2" s="1"/>
  <c r="AB309" i="2" s="1"/>
  <c r="S309" i="2"/>
  <c r="Q309" i="2"/>
  <c r="U309" i="2"/>
  <c r="W309" i="2" s="1"/>
  <c r="AA309" i="2" s="1"/>
  <c r="R309" i="2"/>
  <c r="Q223" i="2"/>
  <c r="R223" i="2"/>
  <c r="P223" i="2"/>
  <c r="S223" i="2"/>
  <c r="V223" i="2"/>
  <c r="X223" i="2" s="1"/>
  <c r="AB223" i="2" s="1"/>
  <c r="U223" i="2"/>
  <c r="W223" i="2" s="1"/>
  <c r="AA223" i="2" s="1"/>
  <c r="V167" i="2"/>
  <c r="X167" i="2" s="1"/>
  <c r="AB167" i="2" s="1"/>
  <c r="U167" i="2"/>
  <c r="W167" i="2" s="1"/>
  <c r="AA167" i="2" s="1"/>
  <c r="Q167" i="2"/>
  <c r="S167" i="2"/>
  <c r="P167" i="2"/>
  <c r="R167" i="2"/>
  <c r="S310" i="2"/>
  <c r="Q310" i="2"/>
  <c r="U310" i="2"/>
  <c r="W310" i="2" s="1"/>
  <c r="AA310" i="2" s="1"/>
  <c r="V310" i="2"/>
  <c r="X310" i="2" s="1"/>
  <c r="AB310" i="2" s="1"/>
  <c r="P310" i="2"/>
  <c r="R310" i="2"/>
  <c r="U338" i="2"/>
  <c r="W338" i="2" s="1"/>
  <c r="AA338" i="2" s="1"/>
  <c r="R338" i="2"/>
  <c r="Z338" i="2" s="1"/>
  <c r="S338" i="2"/>
  <c r="Q338" i="2"/>
  <c r="V338" i="2"/>
  <c r="X338" i="2" s="1"/>
  <c r="AB338" i="2" s="1"/>
  <c r="P338" i="2"/>
  <c r="U55" i="2"/>
  <c r="W55" i="2" s="1"/>
  <c r="AA55" i="2" s="1"/>
  <c r="V55" i="2"/>
  <c r="X55" i="2" s="1"/>
  <c r="AB55" i="2" s="1"/>
  <c r="R55" i="2"/>
  <c r="S55" i="2"/>
  <c r="Q55" i="2"/>
  <c r="P55" i="2"/>
  <c r="Y55" i="2" s="1"/>
  <c r="S40" i="2"/>
  <c r="R40" i="2"/>
  <c r="P40" i="2"/>
  <c r="V40" i="2"/>
  <c r="X40" i="2" s="1"/>
  <c r="AB40" i="2" s="1"/>
  <c r="U40" i="2"/>
  <c r="W40" i="2" s="1"/>
  <c r="AA40" i="2" s="1"/>
  <c r="Q40" i="2"/>
  <c r="R196" i="2"/>
  <c r="P196" i="2"/>
  <c r="V196" i="2"/>
  <c r="X196" i="2" s="1"/>
  <c r="AB196" i="2" s="1"/>
  <c r="S196" i="2"/>
  <c r="U196" i="2"/>
  <c r="W196" i="2" s="1"/>
  <c r="AA196" i="2" s="1"/>
  <c r="Q196" i="2"/>
  <c r="U67" i="2"/>
  <c r="W67" i="2" s="1"/>
  <c r="AA67" i="2" s="1"/>
  <c r="R67" i="2"/>
  <c r="Z67" i="2" s="1"/>
  <c r="V67" i="2"/>
  <c r="X67" i="2" s="1"/>
  <c r="AB67" i="2" s="1"/>
  <c r="Q67" i="2"/>
  <c r="S67" i="2"/>
  <c r="P67" i="2"/>
  <c r="U144" i="2"/>
  <c r="W144" i="2" s="1"/>
  <c r="AA144" i="2" s="1"/>
  <c r="S144" i="2"/>
  <c r="V144" i="2"/>
  <c r="X144" i="2" s="1"/>
  <c r="AB144" i="2" s="1"/>
  <c r="R144" i="2"/>
  <c r="P144" i="2"/>
  <c r="Q144" i="2"/>
  <c r="U190" i="2"/>
  <c r="W190" i="2" s="1"/>
  <c r="AA190" i="2" s="1"/>
  <c r="V190" i="2"/>
  <c r="X190" i="2" s="1"/>
  <c r="AB190" i="2" s="1"/>
  <c r="S190" i="2"/>
  <c r="R190" i="2"/>
  <c r="Q190" i="2"/>
  <c r="P190" i="2"/>
  <c r="Y190" i="2" s="1"/>
  <c r="S341" i="2"/>
  <c r="U341" i="2"/>
  <c r="W341" i="2" s="1"/>
  <c r="AA341" i="2" s="1"/>
  <c r="R341" i="2"/>
  <c r="V341" i="2"/>
  <c r="X341" i="2" s="1"/>
  <c r="AB341" i="2" s="1"/>
  <c r="R238" i="2"/>
  <c r="U238" i="2"/>
  <c r="W238" i="2" s="1"/>
  <c r="AA238" i="2" s="1"/>
  <c r="V238" i="2"/>
  <c r="X238" i="2" s="1"/>
  <c r="AB238" i="2" s="1"/>
  <c r="P238" i="2"/>
  <c r="Q238" i="2"/>
  <c r="S238" i="2"/>
  <c r="U265" i="2"/>
  <c r="W265" i="2" s="1"/>
  <c r="AA265" i="2" s="1"/>
  <c r="V265" i="2"/>
  <c r="X265" i="2" s="1"/>
  <c r="AB265" i="2" s="1"/>
  <c r="R265" i="2"/>
  <c r="P265" i="2"/>
  <c r="Q265" i="2"/>
  <c r="S265" i="2"/>
  <c r="V293" i="2"/>
  <c r="X293" i="2" s="1"/>
  <c r="AB293" i="2" s="1"/>
  <c r="V37" i="2"/>
  <c r="X37" i="2" s="1"/>
  <c r="AB37" i="2" s="1"/>
  <c r="S37" i="2"/>
  <c r="U37" i="2"/>
  <c r="W37" i="2" s="1"/>
  <c r="AA37" i="2" s="1"/>
  <c r="Q37" i="2"/>
  <c r="R37" i="2"/>
  <c r="P37" i="2"/>
  <c r="U304" i="2"/>
  <c r="W304" i="2" s="1"/>
  <c r="AA304" i="2" s="1"/>
  <c r="R304" i="2"/>
  <c r="P304" i="2"/>
  <c r="S304" i="2"/>
  <c r="V304" i="2"/>
  <c r="X304" i="2" s="1"/>
  <c r="AB304" i="2" s="1"/>
  <c r="Q304" i="2"/>
  <c r="Q108" i="2"/>
  <c r="V108" i="2"/>
  <c r="X108" i="2" s="1"/>
  <c r="AB108" i="2" s="1"/>
  <c r="U108" i="2"/>
  <c r="W108" i="2" s="1"/>
  <c r="AA108" i="2" s="1"/>
  <c r="S108" i="2"/>
  <c r="P108" i="2"/>
  <c r="R108" i="2"/>
  <c r="S292" i="2"/>
  <c r="Q292" i="2"/>
  <c r="U292" i="2"/>
  <c r="W292" i="2" s="1"/>
  <c r="AA292" i="2" s="1"/>
  <c r="P292" i="2"/>
  <c r="R292" i="2"/>
  <c r="Z292" i="2" s="1"/>
  <c r="V292" i="2"/>
  <c r="X292" i="2" s="1"/>
  <c r="AB292" i="2" s="1"/>
  <c r="P82" i="2"/>
  <c r="S82" i="2"/>
  <c r="Q82" i="2"/>
  <c r="U82" i="2"/>
  <c r="W82" i="2" s="1"/>
  <c r="AA82" i="2" s="1"/>
  <c r="R82" i="2"/>
  <c r="V82" i="2"/>
  <c r="X82" i="2" s="1"/>
  <c r="AB82" i="2" s="1"/>
  <c r="P280" i="2"/>
  <c r="Q280" i="2"/>
  <c r="Q231" i="2"/>
  <c r="P231" i="2"/>
  <c r="R231" i="2"/>
  <c r="U231" i="2"/>
  <c r="W231" i="2" s="1"/>
  <c r="AA231" i="2" s="1"/>
  <c r="S231" i="2"/>
  <c r="V231" i="2"/>
  <c r="X231" i="2" s="1"/>
  <c r="AB231" i="2" s="1"/>
  <c r="V112" i="2"/>
  <c r="X112" i="2" s="1"/>
  <c r="AB112" i="2" s="1"/>
  <c r="U112" i="2"/>
  <c r="W112" i="2" s="1"/>
  <c r="AA112" i="2" s="1"/>
  <c r="S112" i="2"/>
  <c r="R112" i="2"/>
  <c r="P112" i="2"/>
  <c r="Q112" i="2"/>
  <c r="U23" i="2"/>
  <c r="W23" i="2" s="1"/>
  <c r="AA23" i="2" s="1"/>
  <c r="Q23" i="2"/>
  <c r="V23" i="2"/>
  <c r="X23" i="2" s="1"/>
  <c r="AB23" i="2" s="1"/>
  <c r="R23" i="2"/>
  <c r="S23" i="2"/>
  <c r="P23" i="2"/>
  <c r="P330" i="2"/>
  <c r="Q330" i="2"/>
  <c r="U330" i="2"/>
  <c r="W330" i="2" s="1"/>
  <c r="AA330" i="2" s="1"/>
  <c r="V330" i="2"/>
  <c r="X330" i="2" s="1"/>
  <c r="AB330" i="2" s="1"/>
  <c r="V279" i="2"/>
  <c r="X279" i="2" s="1"/>
  <c r="AB279" i="2" s="1"/>
  <c r="U279" i="2"/>
  <c r="W279" i="2" s="1"/>
  <c r="AA279" i="2" s="1"/>
  <c r="S279" i="2"/>
  <c r="Q279" i="2"/>
  <c r="P279" i="2"/>
  <c r="R279" i="2"/>
  <c r="S29" i="2"/>
  <c r="U29" i="2"/>
  <c r="W29" i="2" s="1"/>
  <c r="AA29" i="2" s="1"/>
  <c r="P29" i="2"/>
  <c r="Q29" i="2"/>
  <c r="R29" i="2"/>
  <c r="V29" i="2"/>
  <c r="X29" i="2" s="1"/>
  <c r="AB29" i="2" s="1"/>
  <c r="P289" i="2"/>
  <c r="S289" i="2"/>
  <c r="Q289" i="2"/>
  <c r="V289" i="2"/>
  <c r="X289" i="2" s="1"/>
  <c r="AB289" i="2" s="1"/>
  <c r="U289" i="2"/>
  <c r="W289" i="2" s="1"/>
  <c r="AA289" i="2" s="1"/>
  <c r="R289" i="2"/>
  <c r="V245" i="2"/>
  <c r="X245" i="2" s="1"/>
  <c r="AB245" i="2" s="1"/>
  <c r="S245" i="2"/>
  <c r="Q245" i="2"/>
  <c r="U245" i="2"/>
  <c r="W245" i="2" s="1"/>
  <c r="AA245" i="2" s="1"/>
  <c r="R245" i="2"/>
  <c r="P245" i="2"/>
  <c r="U186" i="2"/>
  <c r="W186" i="2" s="1"/>
  <c r="AA186" i="2" s="1"/>
  <c r="R186" i="2"/>
  <c r="P186" i="2"/>
  <c r="S186" i="2"/>
  <c r="V186" i="2"/>
  <c r="X186" i="2" s="1"/>
  <c r="AB186" i="2" s="1"/>
  <c r="Q186" i="2"/>
  <c r="U198" i="2"/>
  <c r="W198" i="2" s="1"/>
  <c r="AA198" i="2" s="1"/>
  <c r="P198" i="2"/>
  <c r="R198" i="2"/>
  <c r="S198" i="2"/>
  <c r="Q198" i="2"/>
  <c r="V198" i="2"/>
  <c r="X198" i="2" s="1"/>
  <c r="AB198" i="2" s="1"/>
  <c r="Q174" i="2"/>
  <c r="S174" i="2"/>
  <c r="V174" i="2"/>
  <c r="X174" i="2" s="1"/>
  <c r="AB174" i="2" s="1"/>
  <c r="R174" i="2"/>
  <c r="U174" i="2"/>
  <c r="W174" i="2" s="1"/>
  <c r="AA174" i="2" s="1"/>
  <c r="P174" i="2"/>
  <c r="P331" i="2"/>
  <c r="V331" i="2"/>
  <c r="X331" i="2" s="1"/>
  <c r="AB331" i="2" s="1"/>
  <c r="R331" i="2"/>
  <c r="Q331" i="2"/>
  <c r="S331" i="2"/>
  <c r="U331" i="2"/>
  <c r="W331" i="2" s="1"/>
  <c r="AA331" i="2" s="1"/>
  <c r="P14" i="2"/>
  <c r="U14" i="2"/>
  <c r="W14" i="2" s="1"/>
  <c r="AA14" i="2" s="1"/>
  <c r="Q14" i="2"/>
  <c r="V14" i="2"/>
  <c r="X14" i="2" s="1"/>
  <c r="AB14" i="2" s="1"/>
  <c r="P160" i="2"/>
  <c r="V160" i="2"/>
  <c r="X160" i="2" s="1"/>
  <c r="AB160" i="2" s="1"/>
  <c r="Q160" i="2"/>
  <c r="U160" i="2"/>
  <c r="W160" i="2" s="1"/>
  <c r="AA160" i="2" s="1"/>
  <c r="S160" i="2"/>
  <c r="R160" i="2"/>
  <c r="R356" i="2"/>
  <c r="V356" i="2"/>
  <c r="X356" i="2" s="1"/>
  <c r="AB356" i="2" s="1"/>
  <c r="S356" i="2"/>
  <c r="P356" i="2"/>
  <c r="U356" i="2"/>
  <c r="W356" i="2" s="1"/>
  <c r="AA356" i="2" s="1"/>
  <c r="Q356" i="2"/>
  <c r="V48" i="2"/>
  <c r="X48" i="2" s="1"/>
  <c r="AB48" i="2" s="1"/>
  <c r="U48" i="2"/>
  <c r="W48" i="2" s="1"/>
  <c r="AA48" i="2" s="1"/>
  <c r="Q48" i="2"/>
  <c r="R48" i="2"/>
  <c r="S48" i="2"/>
  <c r="P48" i="2"/>
  <c r="U147" i="2"/>
  <c r="W147" i="2" s="1"/>
  <c r="AA147" i="2" s="1"/>
  <c r="Q147" i="2"/>
  <c r="V147" i="2"/>
  <c r="X147" i="2" s="1"/>
  <c r="AB147" i="2" s="1"/>
  <c r="P147" i="2"/>
  <c r="S147" i="2"/>
  <c r="R147" i="2"/>
  <c r="U85" i="2"/>
  <c r="W85" i="2" s="1"/>
  <c r="AA85" i="2" s="1"/>
  <c r="P85" i="2"/>
  <c r="R85" i="2"/>
  <c r="V85" i="2"/>
  <c r="X85" i="2" s="1"/>
  <c r="AB85" i="2" s="1"/>
  <c r="S85" i="2"/>
  <c r="Q85" i="2"/>
  <c r="U22" i="2"/>
  <c r="W22" i="2" s="1"/>
  <c r="AA22" i="2" s="1"/>
  <c r="P22" i="2"/>
  <c r="R22" i="2"/>
  <c r="S22" i="2"/>
  <c r="V22" i="2"/>
  <c r="X22" i="2" s="1"/>
  <c r="AB22" i="2" s="1"/>
  <c r="Q22" i="2"/>
  <c r="V332" i="2"/>
  <c r="X332" i="2" s="1"/>
  <c r="AB332" i="2" s="1"/>
  <c r="Q332" i="2"/>
  <c r="S332" i="2"/>
  <c r="U332" i="2"/>
  <c r="W332" i="2" s="1"/>
  <c r="AA332" i="2" s="1"/>
  <c r="P332" i="2"/>
  <c r="R332" i="2"/>
  <c r="S253" i="2"/>
  <c r="U253" i="2"/>
  <c r="W253" i="2" s="1"/>
  <c r="AA253" i="2" s="1"/>
  <c r="Q253" i="2"/>
  <c r="R253" i="2"/>
  <c r="V253" i="2"/>
  <c r="X253" i="2" s="1"/>
  <c r="AB253" i="2" s="1"/>
  <c r="P253" i="2"/>
  <c r="P326" i="2"/>
  <c r="R326" i="2"/>
  <c r="U326" i="2"/>
  <c r="W326" i="2" s="1"/>
  <c r="AA326" i="2" s="1"/>
  <c r="V326" i="2"/>
  <c r="X326" i="2" s="1"/>
  <c r="AB326" i="2" s="1"/>
  <c r="S326" i="2"/>
  <c r="Q326" i="2"/>
  <c r="U118" i="2"/>
  <c r="W118" i="2" s="1"/>
  <c r="AA118" i="2" s="1"/>
  <c r="S118" i="2"/>
  <c r="P118" i="2"/>
  <c r="R118" i="2"/>
  <c r="Q118" i="2"/>
  <c r="V118" i="2"/>
  <c r="X118" i="2" s="1"/>
  <c r="AB118" i="2" s="1"/>
  <c r="S252" i="2"/>
  <c r="Q252" i="2"/>
  <c r="V252" i="2"/>
  <c r="X252" i="2" s="1"/>
  <c r="AB252" i="2" s="1"/>
  <c r="P252" i="2"/>
  <c r="U252" i="2"/>
  <c r="W252" i="2" s="1"/>
  <c r="AA252" i="2" s="1"/>
  <c r="R252" i="2"/>
  <c r="V171" i="2"/>
  <c r="X171" i="2" s="1"/>
  <c r="AB171" i="2" s="1"/>
  <c r="S171" i="2"/>
  <c r="R171" i="2"/>
  <c r="Z171" i="2" s="1"/>
  <c r="P171" i="2"/>
  <c r="U171" i="2"/>
  <c r="W171" i="2" s="1"/>
  <c r="AA171" i="2" s="1"/>
  <c r="Q171" i="2"/>
  <c r="R56" i="2"/>
  <c r="Q56" i="2"/>
  <c r="P56" i="2"/>
  <c r="V56" i="2"/>
  <c r="X56" i="2" s="1"/>
  <c r="AB56" i="2" s="1"/>
  <c r="U56" i="2"/>
  <c r="W56" i="2" s="1"/>
  <c r="AA56" i="2" s="1"/>
  <c r="S56" i="2"/>
  <c r="U353" i="2"/>
  <c r="W353" i="2" s="1"/>
  <c r="AA353" i="2" s="1"/>
  <c r="Q353" i="2"/>
  <c r="R353" i="2"/>
  <c r="S353" i="2"/>
  <c r="V353" i="2"/>
  <c r="X353" i="2" s="1"/>
  <c r="AB353" i="2" s="1"/>
  <c r="P353" i="2"/>
  <c r="V251" i="2"/>
  <c r="X251" i="2" s="1"/>
  <c r="AB251" i="2" s="1"/>
  <c r="R251" i="2"/>
  <c r="P251" i="2"/>
  <c r="S251" i="2"/>
  <c r="Q251" i="2"/>
  <c r="U251" i="2"/>
  <c r="W251" i="2" s="1"/>
  <c r="AA251" i="2" s="1"/>
  <c r="S213" i="2"/>
  <c r="Q213" i="2"/>
  <c r="U213" i="2"/>
  <c r="W213" i="2" s="1"/>
  <c r="AA213" i="2" s="1"/>
  <c r="P213" i="2"/>
  <c r="V213" i="2"/>
  <c r="X213" i="2" s="1"/>
  <c r="AB213" i="2" s="1"/>
  <c r="R213" i="2"/>
  <c r="V217" i="2"/>
  <c r="X217" i="2" s="1"/>
  <c r="AB217" i="2" s="1"/>
  <c r="U217" i="2"/>
  <c r="W217" i="2" s="1"/>
  <c r="AA217" i="2" s="1"/>
  <c r="R217" i="2"/>
  <c r="P217" i="2"/>
  <c r="Q217" i="2"/>
  <c r="S217" i="2"/>
  <c r="R15" i="2"/>
  <c r="V15" i="2"/>
  <c r="X15" i="2" s="1"/>
  <c r="AB15" i="2" s="1"/>
  <c r="S15" i="2"/>
  <c r="U15" i="2"/>
  <c r="W15" i="2" s="1"/>
  <c r="AA15" i="2" s="1"/>
  <c r="P305" i="2"/>
  <c r="S305" i="2"/>
  <c r="Q305" i="2"/>
  <c r="R305" i="2"/>
  <c r="V305" i="2"/>
  <c r="X305" i="2" s="1"/>
  <c r="AB305" i="2" s="1"/>
  <c r="U305" i="2"/>
  <c r="W305" i="2" s="1"/>
  <c r="AA305" i="2" s="1"/>
  <c r="Q139" i="2"/>
  <c r="V139" i="2"/>
  <c r="X139" i="2" s="1"/>
  <c r="AB139" i="2" s="1"/>
  <c r="S139" i="2"/>
  <c r="P139" i="2"/>
  <c r="Y139" i="2" s="1"/>
  <c r="U139" i="2"/>
  <c r="W139" i="2" s="1"/>
  <c r="AA139" i="2" s="1"/>
  <c r="R139" i="2"/>
  <c r="S103" i="2"/>
  <c r="Q103" i="2"/>
  <c r="P103" i="2"/>
  <c r="V103" i="2"/>
  <c r="X103" i="2" s="1"/>
  <c r="AB103" i="2" s="1"/>
  <c r="R103" i="2"/>
  <c r="U103" i="2"/>
  <c r="W103" i="2" s="1"/>
  <c r="AA103" i="2" s="1"/>
  <c r="V207" i="2"/>
  <c r="X207" i="2" s="1"/>
  <c r="AB207" i="2" s="1"/>
  <c r="U207" i="2"/>
  <c r="W207" i="2" s="1"/>
  <c r="AA207" i="2" s="1"/>
  <c r="P207" i="2"/>
  <c r="R207" i="2"/>
  <c r="Q207" i="2"/>
  <c r="S207" i="2"/>
  <c r="S247" i="2"/>
  <c r="Q247" i="2"/>
  <c r="P247" i="2"/>
  <c r="U247" i="2"/>
  <c r="W247" i="2" s="1"/>
  <c r="AA247" i="2" s="1"/>
  <c r="R247" i="2"/>
  <c r="V247" i="2"/>
  <c r="X247" i="2" s="1"/>
  <c r="AB247" i="2" s="1"/>
  <c r="P132" i="2"/>
  <c r="U132" i="2"/>
  <c r="W132" i="2" s="1"/>
  <c r="AA132" i="2" s="1"/>
  <c r="Q132" i="2"/>
  <c r="S132" i="2"/>
  <c r="V132" i="2"/>
  <c r="X132" i="2" s="1"/>
  <c r="AB132" i="2" s="1"/>
  <c r="R132" i="2"/>
  <c r="R100" i="2"/>
  <c r="P100" i="2"/>
  <c r="S100" i="2"/>
  <c r="U100" i="2"/>
  <c r="W100" i="2" s="1"/>
  <c r="AA100" i="2" s="1"/>
  <c r="Q100" i="2"/>
  <c r="V100" i="2"/>
  <c r="X100" i="2" s="1"/>
  <c r="AB100" i="2" s="1"/>
  <c r="S244" i="2"/>
  <c r="U244" i="2"/>
  <c r="W244" i="2" s="1"/>
  <c r="AA244" i="2" s="1"/>
  <c r="R244" i="2"/>
  <c r="P244" i="2"/>
  <c r="V244" i="2"/>
  <c r="X244" i="2" s="1"/>
  <c r="AB244" i="2" s="1"/>
  <c r="Q244" i="2"/>
  <c r="S199" i="2"/>
  <c r="Q199" i="2"/>
  <c r="P199" i="2"/>
  <c r="R199" i="2"/>
  <c r="U199" i="2"/>
  <c r="W199" i="2" s="1"/>
  <c r="AA199" i="2" s="1"/>
  <c r="V199" i="2"/>
  <c r="X199" i="2" s="1"/>
  <c r="AB199" i="2" s="1"/>
  <c r="U181" i="2"/>
  <c r="W181" i="2" s="1"/>
  <c r="AA181" i="2" s="1"/>
  <c r="S181" i="2"/>
  <c r="R181" i="2"/>
  <c r="Z181" i="2" s="1"/>
  <c r="P181" i="2"/>
  <c r="V181" i="2"/>
  <c r="X181" i="2" s="1"/>
  <c r="AB181" i="2" s="1"/>
  <c r="Q181" i="2"/>
  <c r="V16" i="2"/>
  <c r="X16" i="2" s="1"/>
  <c r="AB16" i="2" s="1"/>
  <c r="S16" i="2"/>
  <c r="U16" i="2"/>
  <c r="W16" i="2" s="1"/>
  <c r="AA16" i="2" s="1"/>
  <c r="R16" i="2"/>
  <c r="P16" i="2"/>
  <c r="Q16" i="2"/>
  <c r="S319" i="2"/>
  <c r="Q319" i="2"/>
  <c r="R319" i="2"/>
  <c r="V319" i="2"/>
  <c r="X319" i="2" s="1"/>
  <c r="AB319" i="2" s="1"/>
  <c r="P319" i="2"/>
  <c r="U319" i="2"/>
  <c r="W319" i="2" s="1"/>
  <c r="AA319" i="2" s="1"/>
  <c r="S44" i="2"/>
  <c r="R44" i="2"/>
  <c r="Q128" i="2"/>
  <c r="U128" i="2"/>
  <c r="W128" i="2" s="1"/>
  <c r="AA128" i="2" s="1"/>
  <c r="S128" i="2"/>
  <c r="V128" i="2"/>
  <c r="X128" i="2" s="1"/>
  <c r="AB128" i="2" s="1"/>
  <c r="R128" i="2"/>
  <c r="P128" i="2"/>
  <c r="R334" i="2"/>
  <c r="U334" i="2"/>
  <c r="W334" i="2" s="1"/>
  <c r="AA334" i="2" s="1"/>
  <c r="P334" i="2"/>
  <c r="S334" i="2"/>
  <c r="Q334" i="2"/>
  <c r="V334" i="2"/>
  <c r="X334" i="2" s="1"/>
  <c r="AB334" i="2" s="1"/>
  <c r="U99" i="2"/>
  <c r="W99" i="2" s="1"/>
  <c r="AA99" i="2" s="1"/>
  <c r="V99" i="2"/>
  <c r="X99" i="2" s="1"/>
  <c r="AB99" i="2" s="1"/>
  <c r="R99" i="2"/>
  <c r="S99" i="2"/>
  <c r="P99" i="2"/>
  <c r="Q99" i="2"/>
  <c r="R58" i="2"/>
  <c r="S58" i="2"/>
  <c r="Q58" i="2"/>
  <c r="V58" i="2"/>
  <c r="X58" i="2" s="1"/>
  <c r="AB58" i="2" s="1"/>
  <c r="U58" i="2"/>
  <c r="W58" i="2" s="1"/>
  <c r="AA58" i="2" s="1"/>
  <c r="P58" i="2"/>
  <c r="Y58" i="2" s="1"/>
  <c r="S46" i="2"/>
  <c r="R46" i="2"/>
  <c r="Z46" i="2" s="1"/>
  <c r="U46" i="2"/>
  <c r="W46" i="2" s="1"/>
  <c r="AA46" i="2" s="1"/>
  <c r="P46" i="2"/>
  <c r="Q46" i="2"/>
  <c r="V46" i="2"/>
  <c r="X46" i="2" s="1"/>
  <c r="AB46" i="2" s="1"/>
  <c r="V337" i="2"/>
  <c r="X337" i="2" s="1"/>
  <c r="AB337" i="2" s="1"/>
  <c r="Q337" i="2"/>
  <c r="R337" i="2"/>
  <c r="S337" i="2"/>
  <c r="P337" i="2"/>
  <c r="U337" i="2"/>
  <c r="W337" i="2" s="1"/>
  <c r="AA337" i="2" s="1"/>
  <c r="Q291" i="2"/>
  <c r="V291" i="2"/>
  <c r="X291" i="2" s="1"/>
  <c r="AB291" i="2" s="1"/>
  <c r="S291" i="2"/>
  <c r="U291" i="2"/>
  <c r="W291" i="2" s="1"/>
  <c r="AA291" i="2" s="1"/>
  <c r="R291" i="2"/>
  <c r="P291" i="2"/>
  <c r="Q79" i="2"/>
  <c r="V79" i="2"/>
  <c r="X79" i="2" s="1"/>
  <c r="AB79" i="2" s="1"/>
  <c r="R79" i="2"/>
  <c r="U79" i="2"/>
  <c r="W79" i="2" s="1"/>
  <c r="AA79" i="2" s="1"/>
  <c r="S79" i="2"/>
  <c r="P79" i="2"/>
  <c r="V324" i="2"/>
  <c r="X324" i="2" s="1"/>
  <c r="AB324" i="2" s="1"/>
  <c r="Q324" i="2"/>
  <c r="U324" i="2"/>
  <c r="W324" i="2" s="1"/>
  <c r="AA324" i="2" s="1"/>
  <c r="R324" i="2"/>
  <c r="S324" i="2"/>
  <c r="P324" i="2"/>
  <c r="Q254" i="2"/>
  <c r="R254" i="2"/>
  <c r="U254" i="2"/>
  <c r="W254" i="2" s="1"/>
  <c r="AA254" i="2" s="1"/>
  <c r="V254" i="2"/>
  <c r="X254" i="2" s="1"/>
  <c r="AB254" i="2" s="1"/>
  <c r="S254" i="2"/>
  <c r="P254" i="2"/>
  <c r="S9" i="2"/>
  <c r="R9" i="2"/>
  <c r="P9" i="2"/>
  <c r="Q9" i="2"/>
  <c r="U9" i="2"/>
  <c r="W9" i="2" s="1"/>
  <c r="AA9" i="2" s="1"/>
  <c r="V9" i="2"/>
  <c r="X9" i="2" s="1"/>
  <c r="AB9" i="2" s="1"/>
  <c r="V161" i="2"/>
  <c r="X161" i="2" s="1"/>
  <c r="AB161" i="2" s="1"/>
  <c r="U161" i="2"/>
  <c r="W161" i="2" s="1"/>
  <c r="AA161" i="2" s="1"/>
  <c r="S161" i="2"/>
  <c r="R161" i="2"/>
  <c r="Q161" i="2"/>
  <c r="P161" i="2"/>
  <c r="P226" i="2"/>
  <c r="R226" i="2"/>
  <c r="Q226" i="2"/>
  <c r="S226" i="2"/>
  <c r="V226" i="2"/>
  <c r="X226" i="2" s="1"/>
  <c r="AB226" i="2" s="1"/>
  <c r="U226" i="2"/>
  <c r="W226" i="2" s="1"/>
  <c r="AA226" i="2" s="1"/>
  <c r="S35" i="2"/>
  <c r="Z35" i="2" s="1"/>
  <c r="R329" i="2"/>
  <c r="Z329" i="2" s="1"/>
  <c r="P329" i="2"/>
  <c r="U329" i="2"/>
  <c r="W329" i="2" s="1"/>
  <c r="AA329" i="2" s="1"/>
  <c r="V329" i="2"/>
  <c r="X329" i="2" s="1"/>
  <c r="AB329" i="2" s="1"/>
  <c r="Q329" i="2"/>
  <c r="S329" i="2"/>
  <c r="V294" i="2"/>
  <c r="X294" i="2" s="1"/>
  <c r="AB294" i="2" s="1"/>
  <c r="S294" i="2"/>
  <c r="Q294" i="2"/>
  <c r="U294" i="2"/>
  <c r="W294" i="2" s="1"/>
  <c r="AA294" i="2" s="1"/>
  <c r="R294" i="2"/>
  <c r="P294" i="2"/>
  <c r="V258" i="2"/>
  <c r="X258" i="2" s="1"/>
  <c r="AB258" i="2" s="1"/>
  <c r="S258" i="2"/>
  <c r="U258" i="2"/>
  <c r="W258" i="2" s="1"/>
  <c r="AA258" i="2" s="1"/>
  <c r="R258" i="2"/>
  <c r="P258" i="2"/>
  <c r="Q258" i="2"/>
  <c r="P90" i="2"/>
  <c r="Q90" i="2"/>
  <c r="S90" i="2"/>
  <c r="R90" i="2"/>
  <c r="V90" i="2"/>
  <c r="X90" i="2" s="1"/>
  <c r="AB90" i="2" s="1"/>
  <c r="U90" i="2"/>
  <c r="W90" i="2" s="1"/>
  <c r="AA90" i="2" s="1"/>
  <c r="R240" i="2"/>
  <c r="P240" i="2"/>
  <c r="S240" i="2"/>
  <c r="V240" i="2"/>
  <c r="X240" i="2" s="1"/>
  <c r="AB240" i="2" s="1"/>
  <c r="U240" i="2"/>
  <c r="W240" i="2" s="1"/>
  <c r="AA240" i="2" s="1"/>
  <c r="Q240" i="2"/>
  <c r="Q267" i="2"/>
  <c r="V267" i="2"/>
  <c r="X267" i="2" s="1"/>
  <c r="AB267" i="2" s="1"/>
  <c r="U267" i="2"/>
  <c r="W267" i="2" s="1"/>
  <c r="AA267" i="2" s="1"/>
  <c r="S267" i="2"/>
  <c r="R267" i="2"/>
  <c r="Z267" i="2" s="1"/>
  <c r="P267" i="2"/>
  <c r="V125" i="2"/>
  <c r="X125" i="2" s="1"/>
  <c r="AB125" i="2" s="1"/>
  <c r="Q125" i="2"/>
  <c r="S125" i="2"/>
  <c r="R125" i="2"/>
  <c r="Z125" i="2" s="1"/>
  <c r="P125" i="2"/>
  <c r="Y125" i="2" s="1"/>
  <c r="U125" i="2"/>
  <c r="W125" i="2" s="1"/>
  <c r="AA125" i="2" s="1"/>
  <c r="R63" i="2"/>
  <c r="P63" i="2"/>
  <c r="U63" i="2"/>
  <c r="W63" i="2" s="1"/>
  <c r="AA63" i="2" s="1"/>
  <c r="S63" i="2"/>
  <c r="Q63" i="2"/>
  <c r="V63" i="2"/>
  <c r="X63" i="2" s="1"/>
  <c r="AB63" i="2" s="1"/>
  <c r="P320" i="2"/>
  <c r="S320" i="2"/>
  <c r="Q320" i="2"/>
  <c r="U320" i="2"/>
  <c r="W320" i="2" s="1"/>
  <c r="AA320" i="2" s="1"/>
  <c r="R320" i="2"/>
  <c r="V320" i="2"/>
  <c r="X320" i="2" s="1"/>
  <c r="AB320" i="2" s="1"/>
  <c r="P210" i="2"/>
  <c r="Q210" i="2"/>
  <c r="S210" i="2"/>
  <c r="V210" i="2"/>
  <c r="X210" i="2" s="1"/>
  <c r="AB210" i="2" s="1"/>
  <c r="U210" i="2"/>
  <c r="W210" i="2" s="1"/>
  <c r="AA210" i="2" s="1"/>
  <c r="R210" i="2"/>
  <c r="S276" i="2"/>
  <c r="Q276" i="2"/>
  <c r="U276" i="2"/>
  <c r="W276" i="2" s="1"/>
  <c r="AA276" i="2" s="1"/>
  <c r="R276" i="2"/>
  <c r="V276" i="2"/>
  <c r="X276" i="2" s="1"/>
  <c r="AB276" i="2" s="1"/>
  <c r="P276" i="2"/>
  <c r="R211" i="2"/>
  <c r="P211" i="2"/>
  <c r="Q211" i="2"/>
  <c r="V211" i="2"/>
  <c r="X211" i="2" s="1"/>
  <c r="AB211" i="2" s="1"/>
  <c r="S211" i="2"/>
  <c r="U211" i="2"/>
  <c r="W211" i="2" s="1"/>
  <c r="AA211" i="2" s="1"/>
  <c r="R61" i="2"/>
  <c r="U61" i="2"/>
  <c r="W61" i="2" s="1"/>
  <c r="AA61" i="2" s="1"/>
  <c r="V61" i="2"/>
  <c r="X61" i="2" s="1"/>
  <c r="AB61" i="2" s="1"/>
  <c r="S61" i="2"/>
  <c r="Q61" i="2"/>
  <c r="P61" i="2"/>
  <c r="R278" i="2"/>
  <c r="S278" i="2"/>
  <c r="U278" i="2"/>
  <c r="W278" i="2" s="1"/>
  <c r="AA278" i="2" s="1"/>
  <c r="P278" i="2"/>
  <c r="V278" i="2"/>
  <c r="X278" i="2" s="1"/>
  <c r="AB278" i="2" s="1"/>
  <c r="Q278" i="2"/>
  <c r="V159" i="2"/>
  <c r="X159" i="2" s="1"/>
  <c r="AB159" i="2" s="1"/>
  <c r="U159" i="2"/>
  <c r="W159" i="2" s="1"/>
  <c r="AA159" i="2" s="1"/>
  <c r="R159" i="2"/>
  <c r="S159" i="2"/>
  <c r="Q159" i="2"/>
  <c r="P159" i="2"/>
  <c r="P70" i="2"/>
  <c r="R70" i="2"/>
  <c r="S70" i="2"/>
  <c r="V70" i="2"/>
  <c r="X70" i="2" s="1"/>
  <c r="AB70" i="2" s="1"/>
  <c r="Q70" i="2"/>
  <c r="U70" i="2"/>
  <c r="W70" i="2" s="1"/>
  <c r="AA70" i="2" s="1"/>
  <c r="V80" i="2"/>
  <c r="X80" i="2" s="1"/>
  <c r="AB80" i="2" s="1"/>
  <c r="Q80" i="2"/>
  <c r="P80" i="2"/>
  <c r="Y80" i="2" s="1"/>
  <c r="R80" i="2"/>
  <c r="U80" i="2"/>
  <c r="W80" i="2" s="1"/>
  <c r="AA80" i="2" s="1"/>
  <c r="S80" i="2"/>
  <c r="U216" i="2"/>
  <c r="W216" i="2" s="1"/>
  <c r="AA216" i="2" s="1"/>
  <c r="Q216" i="2"/>
  <c r="S216" i="2"/>
  <c r="V216" i="2"/>
  <c r="X216" i="2" s="1"/>
  <c r="AB216" i="2" s="1"/>
  <c r="R216" i="2"/>
  <c r="P216" i="2"/>
  <c r="V84" i="2"/>
  <c r="X84" i="2" s="1"/>
  <c r="AB84" i="2" s="1"/>
  <c r="P84" i="2"/>
  <c r="S84" i="2"/>
  <c r="U84" i="2"/>
  <c r="W84" i="2" s="1"/>
  <c r="AA84" i="2" s="1"/>
  <c r="Q84" i="2"/>
  <c r="R84" i="2"/>
  <c r="P105" i="2"/>
  <c r="Q105" i="2"/>
  <c r="V105" i="2"/>
  <c r="X105" i="2" s="1"/>
  <c r="AB105" i="2" s="1"/>
  <c r="S105" i="2"/>
  <c r="R105" i="2"/>
  <c r="U105" i="2"/>
  <c r="W105" i="2" s="1"/>
  <c r="AA105" i="2" s="1"/>
  <c r="Q219" i="2"/>
  <c r="R219" i="2"/>
  <c r="P219" i="2"/>
  <c r="U219" i="2"/>
  <c r="W219" i="2" s="1"/>
  <c r="AA219" i="2" s="1"/>
  <c r="V219" i="2"/>
  <c r="X219" i="2" s="1"/>
  <c r="AB219" i="2" s="1"/>
  <c r="S219" i="2"/>
  <c r="V270" i="2"/>
  <c r="X270" i="2" s="1"/>
  <c r="AB270" i="2" s="1"/>
  <c r="Q270" i="2"/>
  <c r="S270" i="2"/>
  <c r="P270" i="2"/>
  <c r="R270" i="2"/>
  <c r="U270" i="2"/>
  <c r="W270" i="2" s="1"/>
  <c r="AA270" i="2" s="1"/>
  <c r="V264" i="2"/>
  <c r="X264" i="2" s="1"/>
  <c r="AB264" i="2" s="1"/>
  <c r="S264" i="2"/>
  <c r="P264" i="2"/>
  <c r="Q264" i="2"/>
  <c r="U264" i="2"/>
  <c r="W264" i="2" s="1"/>
  <c r="AA264" i="2" s="1"/>
  <c r="R264" i="2"/>
  <c r="Q10" i="2"/>
  <c r="V10" i="2"/>
  <c r="X10" i="2" s="1"/>
  <c r="AB10" i="2" s="1"/>
  <c r="P10" i="2"/>
  <c r="U10" i="2"/>
  <c r="W10" i="2" s="1"/>
  <c r="AA10" i="2" s="1"/>
  <c r="V303" i="2"/>
  <c r="X303" i="2" s="1"/>
  <c r="AB303" i="2" s="1"/>
  <c r="U303" i="2"/>
  <c r="W303" i="2" s="1"/>
  <c r="AA303" i="2" s="1"/>
  <c r="S303" i="2"/>
  <c r="P303" i="2"/>
  <c r="Q303" i="2"/>
  <c r="R303" i="2"/>
  <c r="R151" i="2"/>
  <c r="P151" i="2"/>
  <c r="V151" i="2"/>
  <c r="X151" i="2" s="1"/>
  <c r="AB151" i="2" s="1"/>
  <c r="U151" i="2"/>
  <c r="W151" i="2" s="1"/>
  <c r="AA151" i="2" s="1"/>
  <c r="S151" i="2"/>
  <c r="Q151" i="2"/>
  <c r="V170" i="2"/>
  <c r="X170" i="2" s="1"/>
  <c r="AB170" i="2" s="1"/>
  <c r="U170" i="2"/>
  <c r="W170" i="2" s="1"/>
  <c r="AA170" i="2" s="1"/>
  <c r="S170" i="2"/>
  <c r="R170" i="2"/>
  <c r="P170" i="2"/>
  <c r="Q170" i="2"/>
  <c r="Q35" i="2"/>
  <c r="R158" i="2"/>
  <c r="V158" i="2"/>
  <c r="X158" i="2" s="1"/>
  <c r="AB158" i="2" s="1"/>
  <c r="U158" i="2"/>
  <c r="W158" i="2" s="1"/>
  <c r="AA158" i="2" s="1"/>
  <c r="Q158" i="2"/>
  <c r="S158" i="2"/>
  <c r="P158" i="2"/>
  <c r="R97" i="2"/>
  <c r="P97" i="2"/>
  <c r="Q97" i="2"/>
  <c r="V97" i="2"/>
  <c r="X97" i="2" s="1"/>
  <c r="AB97" i="2" s="1"/>
  <c r="U97" i="2"/>
  <c r="W97" i="2" s="1"/>
  <c r="AA97" i="2" s="1"/>
  <c r="S97" i="2"/>
  <c r="V11" i="2"/>
  <c r="X11" i="2" s="1"/>
  <c r="AB11" i="2" s="1"/>
  <c r="R11" i="2"/>
  <c r="P11" i="2"/>
  <c r="U11" i="2"/>
  <c r="W11" i="2" s="1"/>
  <c r="AA11" i="2" s="1"/>
  <c r="Q11" i="2"/>
  <c r="S11" i="2"/>
  <c r="P52" i="2"/>
  <c r="V52" i="2"/>
  <c r="X52" i="2" s="1"/>
  <c r="AB52" i="2" s="1"/>
  <c r="Q52" i="2"/>
  <c r="U52" i="2"/>
  <c r="W52" i="2" s="1"/>
  <c r="AA52" i="2" s="1"/>
  <c r="S52" i="2"/>
  <c r="R52" i="2"/>
  <c r="V91" i="2"/>
  <c r="X91" i="2" s="1"/>
  <c r="AB91" i="2" s="1"/>
  <c r="S91" i="2"/>
  <c r="R91" i="2"/>
  <c r="Q91" i="2"/>
  <c r="U91" i="2"/>
  <c r="W91" i="2" s="1"/>
  <c r="AA91" i="2" s="1"/>
  <c r="P91" i="2"/>
  <c r="Q230" i="2"/>
  <c r="U230" i="2"/>
  <c r="W230" i="2" s="1"/>
  <c r="AA230" i="2" s="1"/>
  <c r="P230" i="2"/>
  <c r="R230" i="2"/>
  <c r="V230" i="2"/>
  <c r="X230" i="2" s="1"/>
  <c r="AB230" i="2" s="1"/>
  <c r="S230" i="2"/>
  <c r="V94" i="2"/>
  <c r="X94" i="2" s="1"/>
  <c r="AB94" i="2" s="1"/>
  <c r="Q94" i="2"/>
  <c r="R94" i="2"/>
  <c r="S94" i="2"/>
  <c r="U94" i="2"/>
  <c r="W94" i="2" s="1"/>
  <c r="AA94" i="2" s="1"/>
  <c r="P94" i="2"/>
  <c r="S60" i="2"/>
  <c r="Q60" i="2"/>
  <c r="R60" i="2"/>
  <c r="P60" i="2"/>
  <c r="V60" i="2"/>
  <c r="X60" i="2" s="1"/>
  <c r="AB60" i="2" s="1"/>
  <c r="U60" i="2"/>
  <c r="W60" i="2" s="1"/>
  <c r="AA60" i="2" s="1"/>
  <c r="U109" i="2"/>
  <c r="W109" i="2" s="1"/>
  <c r="AA109" i="2" s="1"/>
  <c r="S109" i="2"/>
  <c r="P109" i="2"/>
  <c r="R109" i="2"/>
  <c r="V109" i="2"/>
  <c r="X109" i="2" s="1"/>
  <c r="AB109" i="2" s="1"/>
  <c r="Q109" i="2"/>
  <c r="U110" i="2"/>
  <c r="W110" i="2" s="1"/>
  <c r="AA110" i="2" s="1"/>
  <c r="P110" i="2"/>
  <c r="R110" i="2"/>
  <c r="Q110" i="2"/>
  <c r="V110" i="2"/>
  <c r="X110" i="2" s="1"/>
  <c r="AB110" i="2" s="1"/>
  <c r="S110" i="2"/>
  <c r="V281" i="2"/>
  <c r="X281" i="2" s="1"/>
  <c r="AB281" i="2" s="1"/>
  <c r="R281" i="2"/>
  <c r="U281" i="2"/>
  <c r="W281" i="2" s="1"/>
  <c r="AA281" i="2" s="1"/>
  <c r="P281" i="2"/>
  <c r="Q281" i="2"/>
  <c r="S281" i="2"/>
  <c r="P235" i="2"/>
  <c r="U235" i="2"/>
  <c r="W235" i="2" s="1"/>
  <c r="AA235" i="2" s="1"/>
  <c r="S235" i="2"/>
  <c r="Q235" i="2"/>
  <c r="V235" i="2"/>
  <c r="X235" i="2" s="1"/>
  <c r="AB235" i="2" s="1"/>
  <c r="R235" i="2"/>
  <c r="Z235" i="2" s="1"/>
  <c r="Q218" i="2"/>
  <c r="V218" i="2"/>
  <c r="X218" i="2" s="1"/>
  <c r="AB218" i="2" s="1"/>
  <c r="U218" i="2"/>
  <c r="W218" i="2" s="1"/>
  <c r="AA218" i="2" s="1"/>
  <c r="R218" i="2"/>
  <c r="P218" i="2"/>
  <c r="S218" i="2"/>
  <c r="V77" i="2"/>
  <c r="X77" i="2" s="1"/>
  <c r="AB77" i="2" s="1"/>
  <c r="Q77" i="2"/>
  <c r="S77" i="2"/>
  <c r="U77" i="2"/>
  <c r="W77" i="2" s="1"/>
  <c r="AA77" i="2" s="1"/>
  <c r="P77" i="2"/>
  <c r="R77" i="2"/>
  <c r="R336" i="2"/>
  <c r="U336" i="2"/>
  <c r="W336" i="2" s="1"/>
  <c r="AA336" i="2" s="1"/>
  <c r="P336" i="2"/>
  <c r="Q336" i="2"/>
  <c r="S336" i="2"/>
  <c r="V336" i="2"/>
  <c r="X336" i="2" s="1"/>
  <c r="AB336" i="2" s="1"/>
  <c r="V81" i="2"/>
  <c r="X81" i="2" s="1"/>
  <c r="AB81" i="2" s="1"/>
  <c r="U81" i="2"/>
  <c r="W81" i="2" s="1"/>
  <c r="AA81" i="2" s="1"/>
  <c r="P81" i="2"/>
  <c r="Q81" i="2"/>
  <c r="U157" i="2"/>
  <c r="W157" i="2" s="1"/>
  <c r="AA157" i="2" s="1"/>
  <c r="S157" i="2"/>
  <c r="R157" i="2"/>
  <c r="P157" i="2"/>
  <c r="V157" i="2"/>
  <c r="X157" i="2" s="1"/>
  <c r="AB157" i="2" s="1"/>
  <c r="Q157" i="2"/>
  <c r="S273" i="2"/>
  <c r="U273" i="2"/>
  <c r="W273" i="2" s="1"/>
  <c r="AA273" i="2" s="1"/>
  <c r="Q273" i="2"/>
  <c r="R273" i="2"/>
  <c r="Z273" i="2" s="1"/>
  <c r="P273" i="2"/>
  <c r="V273" i="2"/>
  <c r="X273" i="2" s="1"/>
  <c r="AB273" i="2" s="1"/>
  <c r="R150" i="2"/>
  <c r="V150" i="2"/>
  <c r="X150" i="2" s="1"/>
  <c r="AB150" i="2" s="1"/>
  <c r="S150" i="2"/>
  <c r="Q150" i="2"/>
  <c r="U150" i="2"/>
  <c r="W150" i="2" s="1"/>
  <c r="AA150" i="2" s="1"/>
  <c r="P150" i="2"/>
  <c r="V227" i="2"/>
  <c r="X227" i="2" s="1"/>
  <c r="AB227" i="2" s="1"/>
  <c r="R227" i="2"/>
  <c r="P227" i="2"/>
  <c r="S227" i="2"/>
  <c r="U227" i="2"/>
  <c r="W227" i="2" s="1"/>
  <c r="AA227" i="2" s="1"/>
  <c r="Q227" i="2"/>
  <c r="P208" i="2"/>
  <c r="V208" i="2"/>
  <c r="X208" i="2" s="1"/>
  <c r="AB208" i="2" s="1"/>
  <c r="S208" i="2"/>
  <c r="Q208" i="2"/>
  <c r="U208" i="2"/>
  <c r="W208" i="2" s="1"/>
  <c r="AA208" i="2" s="1"/>
  <c r="R208" i="2"/>
  <c r="U317" i="2"/>
  <c r="W317" i="2" s="1"/>
  <c r="AA317" i="2" s="1"/>
  <c r="R317" i="2"/>
  <c r="S317" i="2"/>
  <c r="V317" i="2"/>
  <c r="X317" i="2" s="1"/>
  <c r="AB317" i="2" s="1"/>
  <c r="Q317" i="2"/>
  <c r="P317" i="2"/>
  <c r="Y317" i="2" s="1"/>
  <c r="S188" i="2"/>
  <c r="U188" i="2"/>
  <c r="W188" i="2" s="1"/>
  <c r="AA188" i="2" s="1"/>
  <c r="Q188" i="2"/>
  <c r="R188" i="2"/>
  <c r="V188" i="2"/>
  <c r="X188" i="2" s="1"/>
  <c r="AB188" i="2" s="1"/>
  <c r="P188" i="2"/>
  <c r="Y188" i="2" s="1"/>
  <c r="U315" i="2"/>
  <c r="W315" i="2" s="1"/>
  <c r="AA315" i="2" s="1"/>
  <c r="R315" i="2"/>
  <c r="S315" i="2"/>
  <c r="V315" i="2"/>
  <c r="X315" i="2" s="1"/>
  <c r="AB315" i="2" s="1"/>
  <c r="Q315" i="2"/>
  <c r="P315" i="2"/>
  <c r="R269" i="2"/>
  <c r="V269" i="2"/>
  <c r="X269" i="2" s="1"/>
  <c r="AB269" i="2" s="1"/>
  <c r="S269" i="2"/>
  <c r="Q269" i="2"/>
  <c r="P269" i="2"/>
  <c r="U269" i="2"/>
  <c r="W269" i="2" s="1"/>
  <c r="AA269" i="2" s="1"/>
  <c r="R344" i="2"/>
  <c r="P344" i="2"/>
  <c r="Q344" i="2"/>
  <c r="S344" i="2"/>
  <c r="U344" i="2"/>
  <c r="W344" i="2" s="1"/>
  <c r="AA344" i="2" s="1"/>
  <c r="V344" i="2"/>
  <c r="X344" i="2" s="1"/>
  <c r="AB344" i="2" s="1"/>
  <c r="P26" i="2"/>
  <c r="Q26" i="2"/>
  <c r="S239" i="2"/>
  <c r="Q239" i="2"/>
  <c r="R239" i="2"/>
  <c r="V239" i="2"/>
  <c r="X239" i="2" s="1"/>
  <c r="AB239" i="2" s="1"/>
  <c r="U239" i="2"/>
  <c r="W239" i="2" s="1"/>
  <c r="AA239" i="2" s="1"/>
  <c r="P239" i="2"/>
  <c r="R135" i="2"/>
  <c r="V135" i="2"/>
  <c r="X135" i="2" s="1"/>
  <c r="AB135" i="2" s="1"/>
  <c r="S135" i="2"/>
  <c r="U135" i="2"/>
  <c r="W135" i="2" s="1"/>
  <c r="AA135" i="2" s="1"/>
  <c r="Q135" i="2"/>
  <c r="P135" i="2"/>
  <c r="V212" i="2"/>
  <c r="X212" i="2" s="1"/>
  <c r="AB212" i="2" s="1"/>
  <c r="R212" i="2"/>
  <c r="P212" i="2"/>
  <c r="S212" i="2"/>
  <c r="Q212" i="2"/>
  <c r="U212" i="2"/>
  <c r="W212" i="2" s="1"/>
  <c r="AA212" i="2" s="1"/>
  <c r="P191" i="2"/>
  <c r="V191" i="2"/>
  <c r="X191" i="2" s="1"/>
  <c r="AB191" i="2" s="1"/>
  <c r="U191" i="2"/>
  <c r="W191" i="2" s="1"/>
  <c r="AA191" i="2" s="1"/>
  <c r="S191" i="2"/>
  <c r="Q191" i="2"/>
  <c r="R191" i="2"/>
  <c r="Q307" i="2"/>
  <c r="S307" i="2"/>
  <c r="P307" i="2"/>
  <c r="U307" i="2"/>
  <c r="W307" i="2" s="1"/>
  <c r="AA307" i="2" s="1"/>
  <c r="R307" i="2"/>
  <c r="V307" i="2"/>
  <c r="X307" i="2" s="1"/>
  <c r="AB307" i="2" s="1"/>
  <c r="P153" i="2"/>
  <c r="Q153" i="2"/>
  <c r="V153" i="2"/>
  <c r="X153" i="2" s="1"/>
  <c r="AB153" i="2" s="1"/>
  <c r="R153" i="2"/>
  <c r="U153" i="2"/>
  <c r="W153" i="2" s="1"/>
  <c r="AA153" i="2" s="1"/>
  <c r="S153" i="2"/>
  <c r="V302" i="2"/>
  <c r="X302" i="2" s="1"/>
  <c r="AB302" i="2" s="1"/>
  <c r="R302" i="2"/>
  <c r="U302" i="2"/>
  <c r="W302" i="2" s="1"/>
  <c r="AA302" i="2" s="1"/>
  <c r="P302" i="2"/>
  <c r="Q302" i="2"/>
  <c r="S302" i="2"/>
  <c r="Q44" i="2"/>
  <c r="V44" i="2"/>
  <c r="X44" i="2" s="1"/>
  <c r="AB44" i="2" s="1"/>
  <c r="P44" i="2"/>
  <c r="U44" i="2"/>
  <c r="W44" i="2" s="1"/>
  <c r="AA44" i="2" s="1"/>
  <c r="S10" i="2"/>
  <c r="R10" i="2"/>
  <c r="S280" i="2"/>
  <c r="U280" i="2"/>
  <c r="W280" i="2" s="1"/>
  <c r="AA280" i="2" s="1"/>
  <c r="R280" i="2"/>
  <c r="V280" i="2"/>
  <c r="X280" i="2" s="1"/>
  <c r="AB280" i="2" s="1"/>
  <c r="S32" i="2"/>
  <c r="R32" i="2"/>
  <c r="Z32" i="2" s="1"/>
  <c r="V32" i="2"/>
  <c r="X32" i="2" s="1"/>
  <c r="AB32" i="2" s="1"/>
  <c r="U32" i="2"/>
  <c r="W32" i="2" s="1"/>
  <c r="AA32" i="2" s="1"/>
  <c r="P202" i="2"/>
  <c r="S202" i="2"/>
  <c r="Q202" i="2"/>
  <c r="R202" i="2"/>
  <c r="V202" i="2"/>
  <c r="X202" i="2" s="1"/>
  <c r="AB202" i="2" s="1"/>
  <c r="U202" i="2"/>
  <c r="W202" i="2" s="1"/>
  <c r="AA202" i="2" s="1"/>
  <c r="S130" i="2"/>
  <c r="V130" i="2"/>
  <c r="X130" i="2" s="1"/>
  <c r="AB130" i="2" s="1"/>
  <c r="U130" i="2"/>
  <c r="W130" i="2" s="1"/>
  <c r="AA130" i="2" s="1"/>
  <c r="R130" i="2"/>
  <c r="P130" i="2"/>
  <c r="Q130" i="2"/>
  <c r="V229" i="2"/>
  <c r="X229" i="2" s="1"/>
  <c r="AB229" i="2" s="1"/>
  <c r="S229" i="2"/>
  <c r="Q229" i="2"/>
  <c r="U229" i="2"/>
  <c r="W229" i="2" s="1"/>
  <c r="AA229" i="2" s="1"/>
  <c r="R229" i="2"/>
  <c r="P229" i="2"/>
  <c r="S221" i="2"/>
  <c r="Q221" i="2"/>
  <c r="U221" i="2"/>
  <c r="W221" i="2" s="1"/>
  <c r="AA221" i="2" s="1"/>
  <c r="P221" i="2"/>
  <c r="V221" i="2"/>
  <c r="X221" i="2" s="1"/>
  <c r="AB221" i="2" s="1"/>
  <c r="R221" i="2"/>
  <c r="U194" i="2"/>
  <c r="W194" i="2" s="1"/>
  <c r="AA194" i="2" s="1"/>
  <c r="R194" i="2"/>
  <c r="P194" i="2"/>
  <c r="Q194" i="2"/>
  <c r="V194" i="2"/>
  <c r="X194" i="2" s="1"/>
  <c r="AB194" i="2" s="1"/>
  <c r="S194" i="2"/>
  <c r="S187" i="2"/>
  <c r="U187" i="2"/>
  <c r="W187" i="2" s="1"/>
  <c r="AA187" i="2" s="1"/>
  <c r="V187" i="2"/>
  <c r="X187" i="2" s="1"/>
  <c r="AB187" i="2" s="1"/>
  <c r="Q187" i="2"/>
  <c r="R187" i="2"/>
  <c r="P187" i="2"/>
  <c r="V164" i="2"/>
  <c r="X164" i="2" s="1"/>
  <c r="AB164" i="2" s="1"/>
  <c r="Q164" i="2"/>
  <c r="U164" i="2"/>
  <c r="W164" i="2" s="1"/>
  <c r="AA164" i="2" s="1"/>
  <c r="S164" i="2"/>
  <c r="R164" i="2"/>
  <c r="P164" i="2"/>
  <c r="P354" i="2"/>
  <c r="Q354" i="2"/>
  <c r="V354" i="2"/>
  <c r="X354" i="2" s="1"/>
  <c r="AB354" i="2" s="1"/>
  <c r="U354" i="2"/>
  <c r="W354" i="2" s="1"/>
  <c r="AA354" i="2" s="1"/>
  <c r="S354" i="2"/>
  <c r="R354" i="2"/>
  <c r="V127" i="2"/>
  <c r="X127" i="2" s="1"/>
  <c r="AB127" i="2" s="1"/>
  <c r="U127" i="2"/>
  <c r="W127" i="2" s="1"/>
  <c r="AA127" i="2" s="1"/>
  <c r="R127" i="2"/>
  <c r="P127" i="2"/>
  <c r="S127" i="2"/>
  <c r="Q127" i="2"/>
  <c r="S323" i="2"/>
  <c r="V323" i="2"/>
  <c r="X323" i="2" s="1"/>
  <c r="AB323" i="2" s="1"/>
  <c r="U323" i="2"/>
  <c r="W323" i="2" s="1"/>
  <c r="AA323" i="2" s="1"/>
  <c r="R323" i="2"/>
  <c r="Q323" i="2"/>
  <c r="P323" i="2"/>
  <c r="P36" i="2"/>
  <c r="S36" i="2"/>
  <c r="Q36" i="2"/>
  <c r="U36" i="2"/>
  <c r="W36" i="2" s="1"/>
  <c r="AA36" i="2" s="1"/>
  <c r="V36" i="2"/>
  <c r="X36" i="2" s="1"/>
  <c r="AB36" i="2" s="1"/>
  <c r="R36" i="2"/>
  <c r="S293" i="2"/>
  <c r="Z293" i="2" s="1"/>
  <c r="Q333" i="2"/>
  <c r="S333" i="2"/>
  <c r="U333" i="2"/>
  <c r="W333" i="2" s="1"/>
  <c r="AA333" i="2" s="1"/>
  <c r="R333" i="2"/>
  <c r="V333" i="2"/>
  <c r="X333" i="2" s="1"/>
  <c r="AB333" i="2" s="1"/>
  <c r="P333" i="2"/>
  <c r="Q65" i="2"/>
  <c r="V65" i="2"/>
  <c r="X65" i="2" s="1"/>
  <c r="AB65" i="2" s="1"/>
  <c r="P65" i="2"/>
  <c r="U65" i="2"/>
  <c r="W65" i="2" s="1"/>
  <c r="AA65" i="2" s="1"/>
  <c r="R65" i="2"/>
  <c r="S65" i="2"/>
  <c r="S177" i="2"/>
  <c r="R177" i="2"/>
  <c r="P177" i="2"/>
  <c r="Q177" i="2"/>
  <c r="V177" i="2"/>
  <c r="X177" i="2" s="1"/>
  <c r="AB177" i="2" s="1"/>
  <c r="U177" i="2"/>
  <c r="W177" i="2" s="1"/>
  <c r="AA177" i="2" s="1"/>
  <c r="Q76" i="2"/>
  <c r="U76" i="2"/>
  <c r="W76" i="2" s="1"/>
  <c r="AA76" i="2" s="1"/>
  <c r="R76" i="2"/>
  <c r="P76" i="2"/>
  <c r="V76" i="2"/>
  <c r="X76" i="2" s="1"/>
  <c r="AB76" i="2" s="1"/>
  <c r="S76" i="2"/>
  <c r="P39" i="2"/>
  <c r="Y39" i="2" s="1"/>
  <c r="AC39" i="2" s="1"/>
  <c r="AD39" i="2" s="1"/>
  <c r="S300" i="2"/>
  <c r="Q300" i="2"/>
  <c r="V300" i="2"/>
  <c r="X300" i="2" s="1"/>
  <c r="AB300" i="2" s="1"/>
  <c r="P300" i="2"/>
  <c r="U300" i="2"/>
  <c r="W300" i="2" s="1"/>
  <c r="AA300" i="2" s="1"/>
  <c r="R300" i="2"/>
  <c r="V259" i="2"/>
  <c r="X259" i="2" s="1"/>
  <c r="AB259" i="2" s="1"/>
  <c r="U259" i="2"/>
  <c r="W259" i="2" s="1"/>
  <c r="AA259" i="2" s="1"/>
  <c r="R259" i="2"/>
  <c r="P259" i="2"/>
  <c r="Q259" i="2"/>
  <c r="S259" i="2"/>
  <c r="S352" i="2"/>
  <c r="U352" i="2"/>
  <c r="W352" i="2" s="1"/>
  <c r="AA352" i="2" s="1"/>
  <c r="Q352" i="2"/>
  <c r="R352" i="2"/>
  <c r="Z352" i="2" s="1"/>
  <c r="P352" i="2"/>
  <c r="V352" i="2"/>
  <c r="X352" i="2" s="1"/>
  <c r="AB352" i="2" s="1"/>
  <c r="P141" i="2"/>
  <c r="R141" i="2"/>
  <c r="V141" i="2"/>
  <c r="X141" i="2" s="1"/>
  <c r="AB141" i="2" s="1"/>
  <c r="Q141" i="2"/>
  <c r="S141" i="2"/>
  <c r="U141" i="2"/>
  <c r="W141" i="2" s="1"/>
  <c r="AA141" i="2" s="1"/>
  <c r="V87" i="2"/>
  <c r="X87" i="2" s="1"/>
  <c r="AB87" i="2" s="1"/>
  <c r="U87" i="2"/>
  <c r="W87" i="2" s="1"/>
  <c r="AA87" i="2" s="1"/>
  <c r="R87" i="2"/>
  <c r="S87" i="2"/>
  <c r="P87" i="2"/>
  <c r="Q87" i="2"/>
  <c r="V322" i="2"/>
  <c r="X322" i="2" s="1"/>
  <c r="AB322" i="2" s="1"/>
  <c r="U322" i="2"/>
  <c r="W322" i="2" s="1"/>
  <c r="AA322" i="2" s="1"/>
  <c r="Q322" i="2"/>
  <c r="R322" i="2"/>
  <c r="S322" i="2"/>
  <c r="P322" i="2"/>
  <c r="V184" i="2"/>
  <c r="X184" i="2" s="1"/>
  <c r="AB184" i="2" s="1"/>
  <c r="S184" i="2"/>
  <c r="U184" i="2"/>
  <c r="W184" i="2" s="1"/>
  <c r="AA184" i="2" s="1"/>
  <c r="R184" i="2"/>
  <c r="P184" i="2"/>
  <c r="Q184" i="2"/>
  <c r="R154" i="2"/>
  <c r="P154" i="2"/>
  <c r="S154" i="2"/>
  <c r="V154" i="2"/>
  <c r="X154" i="2" s="1"/>
  <c r="AB154" i="2" s="1"/>
  <c r="U154" i="2"/>
  <c r="W154" i="2" s="1"/>
  <c r="AA154" i="2" s="1"/>
  <c r="Q154" i="2"/>
  <c r="P21" i="2"/>
  <c r="V21" i="2"/>
  <c r="X21" i="2" s="1"/>
  <c r="AB21" i="2" s="1"/>
  <c r="Q21" i="2"/>
  <c r="U21" i="2"/>
  <c r="W21" i="2" s="1"/>
  <c r="AA21" i="2" s="1"/>
  <c r="S21" i="2"/>
  <c r="R21" i="2"/>
  <c r="V246" i="2"/>
  <c r="X246" i="2" s="1"/>
  <c r="AB246" i="2" s="1"/>
  <c r="S246" i="2"/>
  <c r="Q246" i="2"/>
  <c r="U246" i="2"/>
  <c r="W246" i="2" s="1"/>
  <c r="AA246" i="2" s="1"/>
  <c r="P246" i="2"/>
  <c r="R246" i="2"/>
  <c r="S74" i="2"/>
  <c r="Q74" i="2"/>
  <c r="V74" i="2"/>
  <c r="X74" i="2" s="1"/>
  <c r="AB74" i="2" s="1"/>
  <c r="U74" i="2"/>
  <c r="W74" i="2" s="1"/>
  <c r="AA74" i="2" s="1"/>
  <c r="R74" i="2"/>
  <c r="P74" i="2"/>
  <c r="V282" i="2"/>
  <c r="X282" i="2" s="1"/>
  <c r="AB282" i="2" s="1"/>
  <c r="U282" i="2"/>
  <c r="W282" i="2" s="1"/>
  <c r="AA282" i="2" s="1"/>
  <c r="R282" i="2"/>
  <c r="S282" i="2"/>
  <c r="P282" i="2"/>
  <c r="Q282" i="2"/>
  <c r="Q142" i="2"/>
  <c r="S142" i="2"/>
  <c r="R142" i="2"/>
  <c r="U142" i="2"/>
  <c r="W142" i="2" s="1"/>
  <c r="AA142" i="2" s="1"/>
  <c r="P142" i="2"/>
  <c r="V142" i="2"/>
  <c r="X142" i="2" s="1"/>
  <c r="AB142" i="2" s="1"/>
  <c r="S275" i="2"/>
  <c r="P275" i="2"/>
  <c r="U275" i="2"/>
  <c r="W275" i="2" s="1"/>
  <c r="AA275" i="2" s="1"/>
  <c r="Q275" i="2"/>
  <c r="V275" i="2"/>
  <c r="X275" i="2" s="1"/>
  <c r="AB275" i="2" s="1"/>
  <c r="R275" i="2"/>
  <c r="S124" i="2"/>
  <c r="P124" i="2"/>
  <c r="U124" i="2"/>
  <c r="W124" i="2" s="1"/>
  <c r="AA124" i="2" s="1"/>
  <c r="V124" i="2"/>
  <c r="X124" i="2" s="1"/>
  <c r="AB124" i="2" s="1"/>
  <c r="R124" i="2"/>
  <c r="Q124" i="2"/>
  <c r="V209" i="2"/>
  <c r="X209" i="2" s="1"/>
  <c r="AB209" i="2" s="1"/>
  <c r="Q343" i="2"/>
  <c r="P343" i="2"/>
  <c r="R343" i="2"/>
  <c r="S343" i="2"/>
  <c r="V343" i="2"/>
  <c r="X343" i="2" s="1"/>
  <c r="AB343" i="2" s="1"/>
  <c r="U343" i="2"/>
  <c r="W343" i="2" s="1"/>
  <c r="AA343" i="2" s="1"/>
  <c r="V88" i="2"/>
  <c r="X88" i="2" s="1"/>
  <c r="AB88" i="2" s="1"/>
  <c r="U88" i="2"/>
  <c r="W88" i="2" s="1"/>
  <c r="AA88" i="2" s="1"/>
  <c r="S88" i="2"/>
  <c r="R88" i="2"/>
  <c r="P88" i="2"/>
  <c r="Q88" i="2"/>
  <c r="V106" i="2"/>
  <c r="X106" i="2" s="1"/>
  <c r="AB106" i="2" s="1"/>
  <c r="U106" i="2"/>
  <c r="W106" i="2" s="1"/>
  <c r="AA106" i="2" s="1"/>
  <c r="S106" i="2"/>
  <c r="Q106" i="2"/>
  <c r="R106" i="2"/>
  <c r="P106" i="2"/>
  <c r="U296" i="2"/>
  <c r="W296" i="2" s="1"/>
  <c r="AA296" i="2" s="1"/>
  <c r="P296" i="2"/>
  <c r="R296" i="2"/>
  <c r="Q296" i="2"/>
  <c r="V296" i="2"/>
  <c r="X296" i="2" s="1"/>
  <c r="AB296" i="2" s="1"/>
  <c r="S296" i="2"/>
  <c r="S176" i="2"/>
  <c r="R176" i="2"/>
  <c r="P176" i="2"/>
  <c r="Q176" i="2"/>
  <c r="V176" i="2"/>
  <c r="X176" i="2" s="1"/>
  <c r="AB176" i="2" s="1"/>
  <c r="U176" i="2"/>
  <c r="W176" i="2" s="1"/>
  <c r="AA176" i="2" s="1"/>
  <c r="Q166" i="2"/>
  <c r="U166" i="2"/>
  <c r="W166" i="2" s="1"/>
  <c r="AA166" i="2" s="1"/>
  <c r="P166" i="2"/>
  <c r="S166" i="2"/>
  <c r="V166" i="2"/>
  <c r="X166" i="2" s="1"/>
  <c r="AB166" i="2" s="1"/>
  <c r="R166" i="2"/>
  <c r="U200" i="2"/>
  <c r="W200" i="2" s="1"/>
  <c r="AA200" i="2" s="1"/>
  <c r="R200" i="2"/>
  <c r="Q200" i="2"/>
  <c r="V200" i="2"/>
  <c r="X200" i="2" s="1"/>
  <c r="AB200" i="2" s="1"/>
  <c r="S200" i="2"/>
  <c r="P200" i="2"/>
  <c r="R27" i="2"/>
  <c r="P27" i="2"/>
  <c r="Q27" i="2"/>
  <c r="U27" i="2"/>
  <c r="W27" i="2" s="1"/>
  <c r="AA27" i="2" s="1"/>
  <c r="V27" i="2"/>
  <c r="X27" i="2" s="1"/>
  <c r="AB27" i="2" s="1"/>
  <c r="S27" i="2"/>
  <c r="U138" i="2"/>
  <c r="W138" i="2" s="1"/>
  <c r="AA138" i="2" s="1"/>
  <c r="R138" i="2"/>
  <c r="P138" i="2"/>
  <c r="V138" i="2"/>
  <c r="X138" i="2" s="1"/>
  <c r="AB138" i="2" s="1"/>
  <c r="Q138" i="2"/>
  <c r="S138" i="2"/>
  <c r="V143" i="2"/>
  <c r="X143" i="2" s="1"/>
  <c r="AB143" i="2" s="1"/>
  <c r="U143" i="2"/>
  <c r="W143" i="2" s="1"/>
  <c r="AA143" i="2" s="1"/>
  <c r="R143" i="2"/>
  <c r="S143" i="2"/>
  <c r="Q143" i="2"/>
  <c r="P143" i="2"/>
  <c r="Y143" i="2" s="1"/>
  <c r="S178" i="2"/>
  <c r="U178" i="2"/>
  <c r="W178" i="2" s="1"/>
  <c r="AA178" i="2" s="1"/>
  <c r="V178" i="2"/>
  <c r="X178" i="2" s="1"/>
  <c r="AB178" i="2" s="1"/>
  <c r="R178" i="2"/>
  <c r="P178" i="2"/>
  <c r="Q178" i="2"/>
  <c r="V68" i="2"/>
  <c r="X68" i="2" s="1"/>
  <c r="AB68" i="2" s="1"/>
  <c r="P68" i="2"/>
  <c r="Q68" i="2"/>
  <c r="U68" i="2"/>
  <c r="W68" i="2" s="1"/>
  <c r="AA68" i="2" s="1"/>
  <c r="S68" i="2"/>
  <c r="R68" i="2"/>
  <c r="R12" i="2"/>
  <c r="S12" i="2"/>
  <c r="V193" i="2"/>
  <c r="X193" i="2" s="1"/>
  <c r="AB193" i="2" s="1"/>
  <c r="U193" i="2"/>
  <c r="W193" i="2" s="1"/>
  <c r="AA193" i="2" s="1"/>
  <c r="R193" i="2"/>
  <c r="S193" i="2"/>
  <c r="P193" i="2"/>
  <c r="Q193" i="2"/>
  <c r="P346" i="2"/>
  <c r="Q346" i="2"/>
  <c r="V346" i="2"/>
  <c r="X346" i="2" s="1"/>
  <c r="AB346" i="2" s="1"/>
  <c r="U346" i="2"/>
  <c r="W346" i="2" s="1"/>
  <c r="AA346" i="2" s="1"/>
  <c r="S346" i="2"/>
  <c r="R346" i="2"/>
  <c r="U89" i="2"/>
  <c r="W89" i="2" s="1"/>
  <c r="AA89" i="2" s="1"/>
  <c r="S89" i="2"/>
  <c r="R89" i="2"/>
  <c r="P89" i="2"/>
  <c r="V89" i="2"/>
  <c r="X89" i="2" s="1"/>
  <c r="AB89" i="2" s="1"/>
  <c r="Q89" i="2"/>
  <c r="V316" i="2"/>
  <c r="X316" i="2" s="1"/>
  <c r="AB316" i="2" s="1"/>
  <c r="S316" i="2"/>
  <c r="R316" i="2"/>
  <c r="Z316" i="2" s="1"/>
  <c r="Q316" i="2"/>
  <c r="P316" i="2"/>
  <c r="U316" i="2"/>
  <c r="W316" i="2" s="1"/>
  <c r="AA316" i="2" s="1"/>
  <c r="V35" i="2"/>
  <c r="X35" i="2" s="1"/>
  <c r="AB35" i="2" s="1"/>
  <c r="V34" i="2"/>
  <c r="X34" i="2" s="1"/>
  <c r="AB34" i="2" s="1"/>
  <c r="U34" i="2"/>
  <c r="W34" i="2" s="1"/>
  <c r="AA34" i="2" s="1"/>
  <c r="R34" i="2"/>
  <c r="S34" i="2"/>
  <c r="P34" i="2"/>
  <c r="Q34" i="2"/>
  <c r="V340" i="2"/>
  <c r="X340" i="2" s="1"/>
  <c r="AB340" i="2" s="1"/>
  <c r="S340" i="2"/>
  <c r="Q340" i="2"/>
  <c r="U340" i="2"/>
  <c r="W340" i="2" s="1"/>
  <c r="AA340" i="2" s="1"/>
  <c r="R340" i="2"/>
  <c r="P340" i="2"/>
  <c r="U96" i="2"/>
  <c r="W96" i="2" s="1"/>
  <c r="AA96" i="2" s="1"/>
  <c r="S96" i="2"/>
  <c r="R96" i="2"/>
  <c r="Z96" i="2" s="1"/>
  <c r="P96" i="2"/>
  <c r="Q96" i="2"/>
  <c r="V96" i="2"/>
  <c r="X96" i="2" s="1"/>
  <c r="AB96" i="2" s="1"/>
  <c r="R38" i="2"/>
  <c r="V38" i="2"/>
  <c r="X38" i="2" s="1"/>
  <c r="AB38" i="2" s="1"/>
  <c r="S38" i="2"/>
  <c r="U38" i="2"/>
  <c r="W38" i="2" s="1"/>
  <c r="AA38" i="2" s="1"/>
  <c r="Q206" i="2"/>
  <c r="U206" i="2"/>
  <c r="W206" i="2" s="1"/>
  <c r="AA206" i="2" s="1"/>
  <c r="P206" i="2"/>
  <c r="R206" i="2"/>
  <c r="V206" i="2"/>
  <c r="X206" i="2" s="1"/>
  <c r="AB206" i="2" s="1"/>
  <c r="S206" i="2"/>
  <c r="Q195" i="2"/>
  <c r="S195" i="2"/>
  <c r="P195" i="2"/>
  <c r="V195" i="2"/>
  <c r="X195" i="2" s="1"/>
  <c r="AB195" i="2" s="1"/>
  <c r="U195" i="2"/>
  <c r="W195" i="2" s="1"/>
  <c r="AA195" i="2" s="1"/>
  <c r="R195" i="2"/>
  <c r="P172" i="2"/>
  <c r="R172" i="2"/>
  <c r="S172" i="2"/>
  <c r="V172" i="2"/>
  <c r="X172" i="2" s="1"/>
  <c r="AB172" i="2" s="1"/>
  <c r="U172" i="2"/>
  <c r="W172" i="2" s="1"/>
  <c r="AA172" i="2" s="1"/>
  <c r="Q172" i="2"/>
  <c r="U120" i="2"/>
  <c r="W120" i="2" s="1"/>
  <c r="AA120" i="2" s="1"/>
  <c r="S120" i="2"/>
  <c r="R120" i="2"/>
  <c r="P120" i="2"/>
  <c r="V120" i="2"/>
  <c r="X120" i="2" s="1"/>
  <c r="AB120" i="2" s="1"/>
  <c r="Q120" i="2"/>
  <c r="U64" i="2"/>
  <c r="W64" i="2" s="1"/>
  <c r="AA64" i="2" s="1"/>
  <c r="S64" i="2"/>
  <c r="Q64" i="2"/>
  <c r="V64" i="2"/>
  <c r="X64" i="2" s="1"/>
  <c r="AB64" i="2" s="1"/>
  <c r="R64" i="2"/>
  <c r="P64" i="2"/>
  <c r="S197" i="2"/>
  <c r="Q197" i="2"/>
  <c r="U197" i="2"/>
  <c r="W197" i="2" s="1"/>
  <c r="AA197" i="2" s="1"/>
  <c r="V197" i="2"/>
  <c r="X197" i="2" s="1"/>
  <c r="AB197" i="2" s="1"/>
  <c r="P197" i="2"/>
  <c r="R197" i="2"/>
  <c r="V257" i="2"/>
  <c r="X257" i="2" s="1"/>
  <c r="AB257" i="2" s="1"/>
  <c r="Q257" i="2"/>
  <c r="U257" i="2"/>
  <c r="W257" i="2" s="1"/>
  <c r="AA257" i="2" s="1"/>
  <c r="S257" i="2"/>
  <c r="R257" i="2"/>
  <c r="Z257" i="2" s="1"/>
  <c r="P257" i="2"/>
  <c r="P33" i="2"/>
  <c r="Q33" i="2"/>
  <c r="S155" i="2"/>
  <c r="U155" i="2"/>
  <c r="W155" i="2" s="1"/>
  <c r="AA155" i="2" s="1"/>
  <c r="Q155" i="2"/>
  <c r="V155" i="2"/>
  <c r="X155" i="2" s="1"/>
  <c r="AB155" i="2" s="1"/>
  <c r="R155" i="2"/>
  <c r="P155" i="2"/>
  <c r="S268" i="2"/>
  <c r="V268" i="2"/>
  <c r="X268" i="2" s="1"/>
  <c r="AB268" i="2" s="1"/>
  <c r="R268" i="2"/>
  <c r="P268" i="2"/>
  <c r="U268" i="2"/>
  <c r="W268" i="2" s="1"/>
  <c r="AA268" i="2" s="1"/>
  <c r="Q268" i="2"/>
  <c r="V313" i="2"/>
  <c r="X313" i="2" s="1"/>
  <c r="AB313" i="2" s="1"/>
  <c r="U313" i="2"/>
  <c r="W313" i="2" s="1"/>
  <c r="AA313" i="2" s="1"/>
  <c r="R313" i="2"/>
  <c r="P313" i="2"/>
  <c r="Q313" i="2"/>
  <c r="S313" i="2"/>
  <c r="Q311" i="2"/>
  <c r="R311" i="2"/>
  <c r="P311" i="2"/>
  <c r="V311" i="2"/>
  <c r="X311" i="2" s="1"/>
  <c r="AB311" i="2" s="1"/>
  <c r="U311" i="2"/>
  <c r="W311" i="2" s="1"/>
  <c r="AA311" i="2" s="1"/>
  <c r="S311" i="2"/>
  <c r="R321" i="2"/>
  <c r="P321" i="2"/>
  <c r="S321" i="2"/>
  <c r="Q321" i="2"/>
  <c r="V321" i="2"/>
  <c r="X321" i="2" s="1"/>
  <c r="AB321" i="2" s="1"/>
  <c r="U321" i="2"/>
  <c r="W321" i="2" s="1"/>
  <c r="AA321" i="2" s="1"/>
  <c r="S98" i="2"/>
  <c r="V98" i="2"/>
  <c r="X98" i="2" s="1"/>
  <c r="AB98" i="2" s="1"/>
  <c r="U98" i="2"/>
  <c r="W98" i="2" s="1"/>
  <c r="AA98" i="2" s="1"/>
  <c r="R98" i="2"/>
  <c r="P98" i="2"/>
  <c r="Q98" i="2"/>
  <c r="V19" i="2"/>
  <c r="X19" i="2" s="1"/>
  <c r="AB19" i="2" s="1"/>
  <c r="U19" i="2"/>
  <c r="W19" i="2" s="1"/>
  <c r="AA19" i="2" s="1"/>
  <c r="R19" i="2"/>
  <c r="P19" i="2"/>
  <c r="Q19" i="2"/>
  <c r="S19" i="2"/>
  <c r="P327" i="2"/>
  <c r="R327" i="2"/>
  <c r="V327" i="2"/>
  <c r="X327" i="2" s="1"/>
  <c r="AB327" i="2" s="1"/>
  <c r="U327" i="2"/>
  <c r="W327" i="2" s="1"/>
  <c r="AA327" i="2" s="1"/>
  <c r="S327" i="2"/>
  <c r="Q327" i="2"/>
  <c r="V162" i="2"/>
  <c r="X162" i="2" s="1"/>
  <c r="AB162" i="2" s="1"/>
  <c r="U162" i="2"/>
  <c r="W162" i="2" s="1"/>
  <c r="AA162" i="2" s="1"/>
  <c r="S162" i="2"/>
  <c r="R162" i="2"/>
  <c r="P162" i="2"/>
  <c r="Q162" i="2"/>
  <c r="S347" i="2"/>
  <c r="R347" i="2"/>
  <c r="V62" i="2"/>
  <c r="X62" i="2" s="1"/>
  <c r="AB62" i="2" s="1"/>
  <c r="Q62" i="2"/>
  <c r="S62" i="2"/>
  <c r="U62" i="2"/>
  <c r="W62" i="2" s="1"/>
  <c r="AA62" i="2" s="1"/>
  <c r="P62" i="2"/>
  <c r="R62" i="2"/>
  <c r="V121" i="2"/>
  <c r="X121" i="2" s="1"/>
  <c r="AB121" i="2" s="1"/>
  <c r="U121" i="2"/>
  <c r="W121" i="2" s="1"/>
  <c r="AA121" i="2" s="1"/>
  <c r="R121" i="2"/>
  <c r="S121" i="2"/>
  <c r="P121" i="2"/>
  <c r="Q121" i="2"/>
  <c r="S31" i="2"/>
  <c r="Q31" i="2"/>
  <c r="R31" i="2"/>
  <c r="P31" i="2"/>
  <c r="V31" i="2"/>
  <c r="X31" i="2" s="1"/>
  <c r="AB31" i="2" s="1"/>
  <c r="U31" i="2"/>
  <c r="W31" i="2" s="1"/>
  <c r="AA31" i="2" s="1"/>
  <c r="Q173" i="2"/>
  <c r="V173" i="2"/>
  <c r="X173" i="2" s="1"/>
  <c r="AB173" i="2" s="1"/>
  <c r="S173" i="2"/>
  <c r="U173" i="2"/>
  <c r="W173" i="2" s="1"/>
  <c r="AA173" i="2" s="1"/>
  <c r="P173" i="2"/>
  <c r="R173" i="2"/>
  <c r="Q349" i="2"/>
  <c r="U349" i="2"/>
  <c r="W349" i="2" s="1"/>
  <c r="AA349" i="2" s="1"/>
  <c r="V349" i="2"/>
  <c r="X349" i="2" s="1"/>
  <c r="AB349" i="2" s="1"/>
  <c r="S349" i="2"/>
  <c r="P349" i="2"/>
  <c r="R349" i="2"/>
  <c r="S41" i="2"/>
  <c r="R41" i="2"/>
  <c r="Q41" i="2"/>
  <c r="P41" i="2"/>
  <c r="Y41" i="2" s="1"/>
  <c r="V41" i="2"/>
  <c r="X41" i="2" s="1"/>
  <c r="AB41" i="2" s="1"/>
  <c r="U41" i="2"/>
  <c r="W41" i="2" s="1"/>
  <c r="AA41" i="2" s="1"/>
  <c r="R45" i="2"/>
  <c r="S45" i="2"/>
  <c r="U45" i="2"/>
  <c r="W45" i="2" s="1"/>
  <c r="AA45" i="2" s="1"/>
  <c r="P45" i="2"/>
  <c r="Q45" i="2"/>
  <c r="V45" i="2"/>
  <c r="X45" i="2" s="1"/>
  <c r="AB45" i="2" s="1"/>
  <c r="S107" i="2"/>
  <c r="R107" i="2"/>
  <c r="P107" i="2"/>
  <c r="Q107" i="2"/>
  <c r="V107" i="2"/>
  <c r="X107" i="2" s="1"/>
  <c r="AB107" i="2" s="1"/>
  <c r="U107" i="2"/>
  <c r="W107" i="2" s="1"/>
  <c r="AA107" i="2" s="1"/>
  <c r="P32" i="2"/>
  <c r="Q32" i="2"/>
  <c r="V308" i="2"/>
  <c r="X308" i="2" s="1"/>
  <c r="AB308" i="2" s="1"/>
  <c r="S308" i="2"/>
  <c r="Q308" i="2"/>
  <c r="U308" i="2"/>
  <c r="W308" i="2" s="1"/>
  <c r="AA308" i="2" s="1"/>
  <c r="R308" i="2"/>
  <c r="P308" i="2"/>
  <c r="Q149" i="2"/>
  <c r="U149" i="2"/>
  <c r="W149" i="2" s="1"/>
  <c r="AA149" i="2" s="1"/>
  <c r="V149" i="2"/>
  <c r="X149" i="2" s="1"/>
  <c r="AB149" i="2" s="1"/>
  <c r="P149" i="2"/>
  <c r="R149" i="2"/>
  <c r="S149" i="2"/>
  <c r="U152" i="2"/>
  <c r="W152" i="2" s="1"/>
  <c r="AA152" i="2" s="1"/>
  <c r="S152" i="2"/>
  <c r="R152" i="2"/>
  <c r="P152" i="2"/>
  <c r="V152" i="2"/>
  <c r="X152" i="2" s="1"/>
  <c r="AB152" i="2" s="1"/>
  <c r="Q152" i="2"/>
  <c r="V33" i="2"/>
  <c r="X33" i="2" s="1"/>
  <c r="AB33" i="2" s="1"/>
  <c r="R33" i="2"/>
  <c r="U33" i="2"/>
  <c r="W33" i="2" s="1"/>
  <c r="AA33" i="2" s="1"/>
  <c r="S33" i="2"/>
  <c r="V18" i="2"/>
  <c r="X18" i="2" s="1"/>
  <c r="AB18" i="2" s="1"/>
  <c r="U18" i="2"/>
  <c r="W18" i="2" s="1"/>
  <c r="AA18" i="2" s="1"/>
  <c r="R18" i="2"/>
  <c r="S18" i="2"/>
  <c r="Q53" i="2"/>
  <c r="U53" i="2"/>
  <c r="W53" i="2" s="1"/>
  <c r="AA53" i="2" s="1"/>
  <c r="S53" i="2"/>
  <c r="P53" i="2"/>
  <c r="R53" i="2"/>
  <c r="V53" i="2"/>
  <c r="X53" i="2" s="1"/>
  <c r="AB53" i="2" s="1"/>
  <c r="S224" i="2"/>
  <c r="Q224" i="2"/>
  <c r="R224" i="2"/>
  <c r="P224" i="2"/>
  <c r="V224" i="2"/>
  <c r="X224" i="2" s="1"/>
  <c r="AB224" i="2" s="1"/>
  <c r="U224" i="2"/>
  <c r="W224" i="2" s="1"/>
  <c r="AA224" i="2" s="1"/>
  <c r="Q272" i="2"/>
  <c r="U272" i="2"/>
  <c r="W272" i="2" s="1"/>
  <c r="AA272" i="2" s="1"/>
  <c r="R272" i="2"/>
  <c r="P272" i="2"/>
  <c r="S272" i="2"/>
  <c r="V272" i="2"/>
  <c r="X272" i="2" s="1"/>
  <c r="AB272" i="2" s="1"/>
  <c r="V148" i="2"/>
  <c r="X148" i="2" s="1"/>
  <c r="AB148" i="2" s="1"/>
  <c r="S148" i="2"/>
  <c r="P148" i="2"/>
  <c r="R148" i="2"/>
  <c r="U148" i="2"/>
  <c r="W148" i="2" s="1"/>
  <c r="AA148" i="2" s="1"/>
  <c r="Q148" i="2"/>
  <c r="V312" i="2"/>
  <c r="X312" i="2" s="1"/>
  <c r="AB312" i="2" s="1"/>
  <c r="S312" i="2"/>
  <c r="R312" i="2"/>
  <c r="Z312" i="2" s="1"/>
  <c r="U312" i="2"/>
  <c r="W312" i="2" s="1"/>
  <c r="AA312" i="2" s="1"/>
  <c r="S222" i="2"/>
  <c r="U222" i="2"/>
  <c r="W222" i="2" s="1"/>
  <c r="AA222" i="2" s="1"/>
  <c r="Q222" i="2"/>
  <c r="R222" i="2"/>
  <c r="P222" i="2"/>
  <c r="V222" i="2"/>
  <c r="X222" i="2" s="1"/>
  <c r="AB222" i="2" s="1"/>
  <c r="S299" i="2"/>
  <c r="Q299" i="2"/>
  <c r="U299" i="2"/>
  <c r="W299" i="2" s="1"/>
  <c r="AA299" i="2" s="1"/>
  <c r="V299" i="2"/>
  <c r="X299" i="2" s="1"/>
  <c r="AB299" i="2" s="1"/>
  <c r="R299" i="2"/>
  <c r="P299" i="2"/>
  <c r="S330" i="2"/>
  <c r="R330" i="2"/>
  <c r="R116" i="2"/>
  <c r="P116" i="2"/>
  <c r="Q116" i="2"/>
  <c r="U116" i="2"/>
  <c r="W116" i="2" s="1"/>
  <c r="AA116" i="2" s="1"/>
  <c r="S116" i="2"/>
  <c r="V116" i="2"/>
  <c r="X116" i="2" s="1"/>
  <c r="AB116" i="2" s="1"/>
  <c r="V234" i="2"/>
  <c r="X234" i="2" s="1"/>
  <c r="AB234" i="2" s="1"/>
  <c r="U234" i="2"/>
  <c r="W234" i="2" s="1"/>
  <c r="AA234" i="2" s="1"/>
  <c r="R234" i="2"/>
  <c r="Z234" i="2" s="1"/>
  <c r="P234" i="2"/>
  <c r="S234" i="2"/>
  <c r="Q234" i="2"/>
  <c r="V72" i="2"/>
  <c r="X72" i="2" s="1"/>
  <c r="AB72" i="2" s="1"/>
  <c r="Q72" i="2"/>
  <c r="R72" i="2"/>
  <c r="P72" i="2"/>
  <c r="U72" i="2"/>
  <c r="W72" i="2" s="1"/>
  <c r="AA72" i="2" s="1"/>
  <c r="S72" i="2"/>
  <c r="V119" i="2"/>
  <c r="X119" i="2" s="1"/>
  <c r="AB119" i="2" s="1"/>
  <c r="U119" i="2"/>
  <c r="W119" i="2" s="1"/>
  <c r="AA119" i="2" s="1"/>
  <c r="S119" i="2"/>
  <c r="Q119" i="2"/>
  <c r="P119" i="2"/>
  <c r="Y119" i="2" s="1"/>
  <c r="R119" i="2"/>
  <c r="Q301" i="2"/>
  <c r="V301" i="2"/>
  <c r="X301" i="2" s="1"/>
  <c r="AB301" i="2" s="1"/>
  <c r="U301" i="2"/>
  <c r="W301" i="2" s="1"/>
  <c r="AA301" i="2" s="1"/>
  <c r="S301" i="2"/>
  <c r="P301" i="2"/>
  <c r="R301" i="2"/>
  <c r="V290" i="2"/>
  <c r="X290" i="2" s="1"/>
  <c r="AB290" i="2" s="1"/>
  <c r="U290" i="2"/>
  <c r="W290" i="2" s="1"/>
  <c r="AA290" i="2" s="1"/>
  <c r="R290" i="2"/>
  <c r="Z290" i="2" s="1"/>
  <c r="Q290" i="2"/>
  <c r="S290" i="2"/>
  <c r="P290" i="2"/>
  <c r="P102" i="2"/>
  <c r="U102" i="2"/>
  <c r="W102" i="2" s="1"/>
  <c r="AA102" i="2" s="1"/>
  <c r="R102" i="2"/>
  <c r="S102" i="2"/>
  <c r="Q102" i="2"/>
  <c r="V102" i="2"/>
  <c r="X102" i="2" s="1"/>
  <c r="AB102" i="2" s="1"/>
  <c r="U111" i="2"/>
  <c r="W111" i="2" s="1"/>
  <c r="AA111" i="2" s="1"/>
  <c r="S111" i="2"/>
  <c r="P111" i="2"/>
  <c r="Q111" i="2"/>
  <c r="V111" i="2"/>
  <c r="X111" i="2" s="1"/>
  <c r="AB111" i="2" s="1"/>
  <c r="R111" i="2"/>
  <c r="V335" i="2"/>
  <c r="X335" i="2" s="1"/>
  <c r="AB335" i="2" s="1"/>
  <c r="U335" i="2"/>
  <c r="W335" i="2" s="1"/>
  <c r="AA335" i="2" s="1"/>
  <c r="S335" i="2"/>
  <c r="Q335" i="2"/>
  <c r="R335" i="2"/>
  <c r="P335" i="2"/>
  <c r="P123" i="2"/>
  <c r="Q123" i="2"/>
  <c r="S123" i="2"/>
  <c r="U123" i="2"/>
  <c r="W123" i="2" s="1"/>
  <c r="AA123" i="2" s="1"/>
  <c r="R123" i="2"/>
  <c r="V123" i="2"/>
  <c r="X123" i="2" s="1"/>
  <c r="AB123" i="2" s="1"/>
  <c r="U183" i="2"/>
  <c r="W183" i="2" s="1"/>
  <c r="AA183" i="2" s="1"/>
  <c r="Q183" i="2"/>
  <c r="P183" i="2"/>
  <c r="Y183" i="2" s="1"/>
  <c r="V183" i="2"/>
  <c r="X183" i="2" s="1"/>
  <c r="AB183" i="2" s="1"/>
  <c r="R183" i="2"/>
  <c r="S183" i="2"/>
  <c r="Q220" i="2"/>
  <c r="P220" i="2"/>
  <c r="Y220" i="2" s="1"/>
  <c r="U220" i="2"/>
  <c r="W220" i="2" s="1"/>
  <c r="AA220" i="2" s="1"/>
  <c r="R220" i="2"/>
  <c r="S220" i="2"/>
  <c r="V220" i="2"/>
  <c r="X220" i="2" s="1"/>
  <c r="AB220" i="2" s="1"/>
  <c r="P179" i="2"/>
  <c r="U179" i="2"/>
  <c r="W179" i="2" s="1"/>
  <c r="AA179" i="2" s="1"/>
  <c r="S179" i="2"/>
  <c r="Q179" i="2"/>
  <c r="R179" i="2"/>
  <c r="V179" i="2"/>
  <c r="X179" i="2" s="1"/>
  <c r="AB179" i="2" s="1"/>
  <c r="S284" i="2"/>
  <c r="P284" i="2"/>
  <c r="V284" i="2"/>
  <c r="X284" i="2" s="1"/>
  <c r="AB284" i="2" s="1"/>
  <c r="Q284" i="2"/>
  <c r="R284" i="2"/>
  <c r="U284" i="2"/>
  <c r="W284" i="2" s="1"/>
  <c r="AA284" i="2" s="1"/>
  <c r="U214" i="2"/>
  <c r="W214" i="2" s="1"/>
  <c r="AA214" i="2" s="1"/>
  <c r="P214" i="2"/>
  <c r="R214" i="2"/>
  <c r="V214" i="2"/>
  <c r="X214" i="2" s="1"/>
  <c r="AB214" i="2" s="1"/>
  <c r="S214" i="2"/>
  <c r="Q214" i="2"/>
  <c r="P182" i="2"/>
  <c r="R182" i="2"/>
  <c r="Q182" i="2"/>
  <c r="U182" i="2"/>
  <c r="W182" i="2" s="1"/>
  <c r="AA182" i="2" s="1"/>
  <c r="V182" i="2"/>
  <c r="X182" i="2" s="1"/>
  <c r="AB182" i="2" s="1"/>
  <c r="S182" i="2"/>
  <c r="P54" i="2"/>
  <c r="R54" i="2"/>
  <c r="U54" i="2"/>
  <c r="W54" i="2" s="1"/>
  <c r="AA54" i="2" s="1"/>
  <c r="Q54" i="2"/>
  <c r="S54" i="2"/>
  <c r="V54" i="2"/>
  <c r="X54" i="2" s="1"/>
  <c r="AB54" i="2" s="1"/>
  <c r="V266" i="2"/>
  <c r="X266" i="2" s="1"/>
  <c r="AB266" i="2" s="1"/>
  <c r="U266" i="2"/>
  <c r="W266" i="2" s="1"/>
  <c r="AA266" i="2" s="1"/>
  <c r="R266" i="2"/>
  <c r="P266" i="2"/>
  <c r="S266" i="2"/>
  <c r="Q266" i="2"/>
  <c r="S262" i="2"/>
  <c r="Q262" i="2"/>
  <c r="U262" i="2"/>
  <c r="W262" i="2" s="1"/>
  <c r="AA262" i="2" s="1"/>
  <c r="P262" i="2"/>
  <c r="V262" i="2"/>
  <c r="X262" i="2" s="1"/>
  <c r="AB262" i="2" s="1"/>
  <c r="R262" i="2"/>
  <c r="R249" i="2"/>
  <c r="P249" i="2"/>
  <c r="Q249" i="2"/>
  <c r="S249" i="2"/>
  <c r="V249" i="2"/>
  <c r="X249" i="2" s="1"/>
  <c r="AB249" i="2" s="1"/>
  <c r="U249" i="2"/>
  <c r="W249" i="2" s="1"/>
  <c r="AA249" i="2" s="1"/>
  <c r="S295" i="2"/>
  <c r="Q295" i="2"/>
  <c r="P295" i="2"/>
  <c r="U295" i="2"/>
  <c r="W295" i="2" s="1"/>
  <c r="AA295" i="2" s="1"/>
  <c r="R295" i="2"/>
  <c r="V295" i="2"/>
  <c r="X295" i="2" s="1"/>
  <c r="AB295" i="2" s="1"/>
  <c r="P117" i="2"/>
  <c r="V117" i="2"/>
  <c r="X117" i="2" s="1"/>
  <c r="AB117" i="2" s="1"/>
  <c r="U117" i="2"/>
  <c r="W117" i="2" s="1"/>
  <c r="AA117" i="2" s="1"/>
  <c r="R117" i="2"/>
  <c r="S117" i="2"/>
  <c r="Q117" i="2"/>
  <c r="U274" i="2"/>
  <c r="W274" i="2" s="1"/>
  <c r="AA274" i="2" s="1"/>
  <c r="R274" i="2"/>
  <c r="P274" i="2"/>
  <c r="Q274" i="2"/>
  <c r="V274" i="2"/>
  <c r="X274" i="2" s="1"/>
  <c r="AB274" i="2" s="1"/>
  <c r="S274" i="2"/>
  <c r="Y85" i="2" l="1"/>
  <c r="Y222" i="2"/>
  <c r="AC222" i="2" s="1"/>
  <c r="AD222" i="2" s="1"/>
  <c r="I199" i="1" s="1"/>
  <c r="Z224" i="2"/>
  <c r="Y349" i="2"/>
  <c r="Y62" i="2"/>
  <c r="Y311" i="2"/>
  <c r="Z155" i="2"/>
  <c r="Y195" i="2"/>
  <c r="Z138" i="2"/>
  <c r="Y142" i="2"/>
  <c r="Z336" i="2"/>
  <c r="Y218" i="2"/>
  <c r="Y151" i="2"/>
  <c r="Z56" i="2"/>
  <c r="Y326" i="2"/>
  <c r="Y332" i="2"/>
  <c r="Y117" i="2"/>
  <c r="Z222" i="2"/>
  <c r="Y272" i="2"/>
  <c r="Y149" i="2"/>
  <c r="Y322" i="2"/>
  <c r="Z354" i="2"/>
  <c r="Z10" i="2"/>
  <c r="Z208" i="2"/>
  <c r="Z77" i="2"/>
  <c r="Z320" i="2"/>
  <c r="Y175" i="2"/>
  <c r="Y193" i="2"/>
  <c r="Z322" i="2"/>
  <c r="Y259" i="2"/>
  <c r="Z65" i="2"/>
  <c r="Z315" i="2"/>
  <c r="Y105" i="2"/>
  <c r="Y90" i="2"/>
  <c r="Y14" i="2"/>
  <c r="Z198" i="2"/>
  <c r="Y29" i="2"/>
  <c r="Y280" i="2"/>
  <c r="Y238" i="2"/>
  <c r="Z144" i="2"/>
  <c r="Z167" i="2"/>
  <c r="Y204" i="2"/>
  <c r="Y351" i="2"/>
  <c r="AC59" i="2"/>
  <c r="AD59" i="2" s="1"/>
  <c r="Z172" i="2"/>
  <c r="Z117" i="2"/>
  <c r="Y116" i="2"/>
  <c r="Y45" i="2"/>
  <c r="Z41" i="2"/>
  <c r="Y31" i="2"/>
  <c r="Z347" i="2"/>
  <c r="Y19" i="2"/>
  <c r="Y313" i="2"/>
  <c r="Z193" i="2"/>
  <c r="Z296" i="2"/>
  <c r="Z184" i="2"/>
  <c r="Y65" i="2"/>
  <c r="Y323" i="2"/>
  <c r="Y187" i="2"/>
  <c r="Z202" i="2"/>
  <c r="Y135" i="2"/>
  <c r="Y150" i="2"/>
  <c r="Y281" i="2"/>
  <c r="Z52" i="2"/>
  <c r="Y97" i="2"/>
  <c r="Z61" i="2"/>
  <c r="AC125" i="2"/>
  <c r="AD125" i="2" s="1"/>
  <c r="Y258" i="2"/>
  <c r="Y161" i="2"/>
  <c r="Z254" i="2"/>
  <c r="Y79" i="2"/>
  <c r="Z44" i="2"/>
  <c r="Y93" i="2"/>
  <c r="Y241" i="2"/>
  <c r="Z113" i="2"/>
  <c r="Z339" i="2"/>
  <c r="Y348" i="2"/>
  <c r="Y71" i="2"/>
  <c r="Y285" i="2"/>
  <c r="Y287" i="2"/>
  <c r="AC287" i="2" s="1"/>
  <c r="AD287" i="2" s="1"/>
  <c r="Z306" i="2"/>
  <c r="Y293" i="2"/>
  <c r="Y123" i="2"/>
  <c r="Z72" i="2"/>
  <c r="Z149" i="2"/>
  <c r="AC149" i="2" s="1"/>
  <c r="AD149" i="2" s="1"/>
  <c r="Z45" i="2"/>
  <c r="Y89" i="2"/>
  <c r="Y81" i="2"/>
  <c r="Y30" i="2"/>
  <c r="Z301" i="2"/>
  <c r="Z327" i="2"/>
  <c r="Y178" i="2"/>
  <c r="Z143" i="2"/>
  <c r="Z275" i="2"/>
  <c r="Z141" i="2"/>
  <c r="AC141" i="2" s="1"/>
  <c r="AD141" i="2" s="1"/>
  <c r="Z76" i="2"/>
  <c r="Z221" i="2"/>
  <c r="Y302" i="2"/>
  <c r="Z218" i="2"/>
  <c r="Y254" i="2"/>
  <c r="Z324" i="2"/>
  <c r="Y46" i="2"/>
  <c r="AC46" i="2" s="1"/>
  <c r="AD46" i="2" s="1"/>
  <c r="Y244" i="2"/>
  <c r="AC244" i="2" s="1"/>
  <c r="AD244" i="2" s="1"/>
  <c r="Y100" i="2"/>
  <c r="Z207" i="2"/>
  <c r="Z353" i="2"/>
  <c r="Y118" i="2"/>
  <c r="Z22" i="2"/>
  <c r="Y160" i="2"/>
  <c r="Z331" i="2"/>
  <c r="Y289" i="2"/>
  <c r="AC289" i="2" s="1"/>
  <c r="AD289" i="2" s="1"/>
  <c r="Y330" i="2"/>
  <c r="Y112" i="2"/>
  <c r="Z231" i="2"/>
  <c r="Y232" i="2"/>
  <c r="Z73" i="2"/>
  <c r="Y256" i="2"/>
  <c r="Y250" i="2"/>
  <c r="Y69" i="2"/>
  <c r="Z26" i="2"/>
  <c r="Z165" i="2"/>
  <c r="Z114" i="2"/>
  <c r="Y107" i="2"/>
  <c r="Y87" i="2"/>
  <c r="Z350" i="2"/>
  <c r="AC350" i="2" s="1"/>
  <c r="AD350" i="2" s="1"/>
  <c r="I20" i="1" s="1"/>
  <c r="Y114" i="2"/>
  <c r="Z274" i="2"/>
  <c r="Y214" i="2"/>
  <c r="AC214" i="2" s="1"/>
  <c r="AD214" i="2" s="1"/>
  <c r="Y335" i="2"/>
  <c r="Y299" i="2"/>
  <c r="Z311" i="2"/>
  <c r="Z295" i="2"/>
  <c r="Z179" i="2"/>
  <c r="Z335" i="2"/>
  <c r="Y102" i="2"/>
  <c r="AC102" i="2" s="1"/>
  <c r="AD102" i="2" s="1"/>
  <c r="Y301" i="2"/>
  <c r="AC301" i="2" s="1"/>
  <c r="AD301" i="2" s="1"/>
  <c r="Z299" i="2"/>
  <c r="Z18" i="2"/>
  <c r="Y121" i="2"/>
  <c r="Y327" i="2"/>
  <c r="Y98" i="2"/>
  <c r="Y34" i="2"/>
  <c r="Z178" i="2"/>
  <c r="AC178" i="2" s="1"/>
  <c r="AD178" i="2" s="1"/>
  <c r="Y246" i="2"/>
  <c r="Z154" i="2"/>
  <c r="Y141" i="2"/>
  <c r="Z333" i="2"/>
  <c r="Y227" i="2"/>
  <c r="Y235" i="2"/>
  <c r="AC235" i="2" s="1"/>
  <c r="AD235" i="2" s="1"/>
  <c r="Y109" i="2"/>
  <c r="Y216" i="2"/>
  <c r="Z80" i="2"/>
  <c r="AC80" i="2" s="1"/>
  <c r="AD80" i="2" s="1"/>
  <c r="I169" i="1" s="1"/>
  <c r="Y63" i="2"/>
  <c r="Y267" i="2"/>
  <c r="Z319" i="2"/>
  <c r="Z244" i="2"/>
  <c r="Z100" i="2"/>
  <c r="Z247" i="2"/>
  <c r="Y207" i="2"/>
  <c r="AC207" i="2" s="1"/>
  <c r="AD207" i="2" s="1"/>
  <c r="Z15" i="2"/>
  <c r="Z213" i="2"/>
  <c r="Y252" i="2"/>
  <c r="Y22" i="2"/>
  <c r="Z48" i="2"/>
  <c r="Y23" i="2"/>
  <c r="Z185" i="2"/>
  <c r="Y203" i="2"/>
  <c r="AC203" i="2" s="1"/>
  <c r="AD203" i="2" s="1"/>
  <c r="Z24" i="2"/>
  <c r="Y134" i="2"/>
  <c r="Y297" i="2"/>
  <c r="Z95" i="2"/>
  <c r="Y314" i="2"/>
  <c r="Z260" i="2"/>
  <c r="Y283" i="2"/>
  <c r="Z13" i="2"/>
  <c r="Y17" i="2"/>
  <c r="AC17" i="2" s="1"/>
  <c r="AD17" i="2" s="1"/>
  <c r="AC117" i="2"/>
  <c r="AD117" i="2" s="1"/>
  <c r="Z214" i="2"/>
  <c r="Z102" i="2"/>
  <c r="AC311" i="2"/>
  <c r="AD311" i="2" s="1"/>
  <c r="Z282" i="2"/>
  <c r="Z79" i="2"/>
  <c r="AC79" i="2" s="1"/>
  <c r="AD79" i="2" s="1"/>
  <c r="I165" i="1" s="1"/>
  <c r="Y132" i="2"/>
  <c r="Z182" i="2"/>
  <c r="Y290" i="2"/>
  <c r="AC290" i="2" s="1"/>
  <c r="AD290" i="2" s="1"/>
  <c r="Z148" i="2"/>
  <c r="Z98" i="2"/>
  <c r="Y321" i="2"/>
  <c r="Y268" i="2"/>
  <c r="AC268" i="2" s="1"/>
  <c r="AD268" i="2" s="1"/>
  <c r="Y64" i="2"/>
  <c r="Y120" i="2"/>
  <c r="Y340" i="2"/>
  <c r="AC193" i="2"/>
  <c r="AD193" i="2" s="1"/>
  <c r="Y74" i="2"/>
  <c r="Y221" i="2"/>
  <c r="Z302" i="2"/>
  <c r="Z212" i="2"/>
  <c r="Y239" i="2"/>
  <c r="Z227" i="2"/>
  <c r="AC227" i="2" s="1"/>
  <c r="AD227" i="2" s="1"/>
  <c r="Y157" i="2"/>
  <c r="Y94" i="2"/>
  <c r="Z230" i="2"/>
  <c r="Z270" i="2"/>
  <c r="Y219" i="2"/>
  <c r="Z216" i="2"/>
  <c r="Y70" i="2"/>
  <c r="Z211" i="2"/>
  <c r="Z63" i="2"/>
  <c r="Z294" i="2"/>
  <c r="Z226" i="2"/>
  <c r="Y291" i="2"/>
  <c r="Z199" i="2"/>
  <c r="Z132" i="2"/>
  <c r="Z139" i="2"/>
  <c r="Z305" i="2"/>
  <c r="Y251" i="2"/>
  <c r="Z356" i="2"/>
  <c r="Y331" i="2"/>
  <c r="AC331" i="2" s="1"/>
  <c r="AD331" i="2" s="1"/>
  <c r="I10" i="1" s="1"/>
  <c r="Y186" i="2"/>
  <c r="Z29" i="2"/>
  <c r="AC29" i="2" s="1"/>
  <c r="AD29" i="2" s="1"/>
  <c r="I216" i="1" s="1"/>
  <c r="Y82" i="2"/>
  <c r="Y108" i="2"/>
  <c r="Y304" i="2"/>
  <c r="Y196" i="2"/>
  <c r="Y201" i="2"/>
  <c r="Z297" i="2"/>
  <c r="AC297" i="2" s="1"/>
  <c r="AD297" i="2" s="1"/>
  <c r="Y73" i="2"/>
  <c r="AC73" i="2" s="1"/>
  <c r="AD73" i="2" s="1"/>
  <c r="Y286" i="2"/>
  <c r="AC286" i="2" s="1"/>
  <c r="AD286" i="2" s="1"/>
  <c r="Z342" i="2"/>
  <c r="Z86" i="2"/>
  <c r="Y18" i="2"/>
  <c r="AC18" i="2" s="1"/>
  <c r="AD18" i="2" s="1"/>
  <c r="Y131" i="2"/>
  <c r="Z47" i="2"/>
  <c r="AC47" i="2" s="1"/>
  <c r="AD47" i="2" s="1"/>
  <c r="I158" i="1" s="1"/>
  <c r="Y113" i="2"/>
  <c r="AC113" i="2" s="1"/>
  <c r="AD113" i="2" s="1"/>
  <c r="I58" i="1" s="1"/>
  <c r="Y347" i="2"/>
  <c r="AC347" i="2" s="1"/>
  <c r="AD347" i="2" s="1"/>
  <c r="Y165" i="2"/>
  <c r="AC165" i="2" s="1"/>
  <c r="AD165" i="2" s="1"/>
  <c r="I209" i="1" s="1"/>
  <c r="Y163" i="2"/>
  <c r="Z104" i="2"/>
  <c r="Y169" i="2"/>
  <c r="Z355" i="2"/>
  <c r="Y13" i="2"/>
  <c r="Y192" i="2"/>
  <c r="Y341" i="2"/>
  <c r="Y51" i="2"/>
  <c r="Y20" i="2"/>
  <c r="Z101" i="2"/>
  <c r="Z287" i="2"/>
  <c r="Y49" i="2"/>
  <c r="Z209" i="2"/>
  <c r="AC104" i="2"/>
  <c r="AD104" i="2" s="1"/>
  <c r="I108" i="1" s="1"/>
  <c r="Y274" i="2"/>
  <c r="Y162" i="2"/>
  <c r="Y202" i="2"/>
  <c r="Y356" i="2"/>
  <c r="Z123" i="2"/>
  <c r="Z268" i="2"/>
  <c r="Z64" i="2"/>
  <c r="Y172" i="2"/>
  <c r="AC172" i="2" s="1"/>
  <c r="AD172" i="2" s="1"/>
  <c r="Z340" i="2"/>
  <c r="Y352" i="2"/>
  <c r="Y44" i="2"/>
  <c r="Z307" i="2"/>
  <c r="Y273" i="2"/>
  <c r="Y230" i="2"/>
  <c r="AC230" i="2" s="1"/>
  <c r="AD230" i="2" s="1"/>
  <c r="Y270" i="2"/>
  <c r="Z84" i="2"/>
  <c r="Z291" i="2"/>
  <c r="Y213" i="2"/>
  <c r="Z253" i="2"/>
  <c r="Y147" i="2"/>
  <c r="Z289" i="2"/>
  <c r="Z196" i="2"/>
  <c r="Z201" i="2"/>
  <c r="Y43" i="2"/>
  <c r="AC43" i="2" s="1"/>
  <c r="AD43" i="2" s="1"/>
  <c r="Z236" i="2"/>
  <c r="AC236" i="2" s="1"/>
  <c r="AD236" i="2" s="1"/>
  <c r="I263" i="1" s="1"/>
  <c r="Y86" i="2"/>
  <c r="Z255" i="2"/>
  <c r="Z163" i="2"/>
  <c r="Z133" i="2"/>
  <c r="AC133" i="2" s="1"/>
  <c r="AD133" i="2" s="1"/>
  <c r="I291" i="1" s="1"/>
  <c r="Z169" i="2"/>
  <c r="Y115" i="2"/>
  <c r="AC115" i="2" s="1"/>
  <c r="AD115" i="2" s="1"/>
  <c r="Y101" i="2"/>
  <c r="AC101" i="2" s="1"/>
  <c r="AD101" i="2" s="1"/>
  <c r="I302" i="1"/>
  <c r="Y249" i="2"/>
  <c r="I227" i="1"/>
  <c r="I197" i="1"/>
  <c r="Z206" i="2"/>
  <c r="AC65" i="2"/>
  <c r="AD65" i="2" s="1"/>
  <c r="Y152" i="2"/>
  <c r="AC41" i="2"/>
  <c r="AD41" i="2" s="1"/>
  <c r="Z262" i="2"/>
  <c r="Z54" i="2"/>
  <c r="Y53" i="2"/>
  <c r="Y308" i="2"/>
  <c r="Z173" i="2"/>
  <c r="Z197" i="2"/>
  <c r="Z195" i="2"/>
  <c r="Y275" i="2"/>
  <c r="AC275" i="2" s="1"/>
  <c r="AD275" i="2" s="1"/>
  <c r="Y111" i="2"/>
  <c r="Y266" i="2"/>
  <c r="Y234" i="2"/>
  <c r="AC234" i="2" s="1"/>
  <c r="AD234" i="2" s="1"/>
  <c r="I231" i="1"/>
  <c r="I180" i="1"/>
  <c r="Y200" i="2"/>
  <c r="Z176" i="2"/>
  <c r="Y106" i="2"/>
  <c r="AC106" i="2" s="1"/>
  <c r="AD106" i="2" s="1"/>
  <c r="Z88" i="2"/>
  <c r="Y343" i="2"/>
  <c r="Z220" i="2"/>
  <c r="AC220" i="2" s="1"/>
  <c r="AD220" i="2" s="1"/>
  <c r="AC272" i="2"/>
  <c r="AD272" i="2" s="1"/>
  <c r="Z107" i="2"/>
  <c r="AC107" i="2" s="1"/>
  <c r="AD107" i="2" s="1"/>
  <c r="Z162" i="2"/>
  <c r="AC162" i="2" s="1"/>
  <c r="AD162" i="2" s="1"/>
  <c r="Y316" i="2"/>
  <c r="AC316" i="2" s="1"/>
  <c r="AD316" i="2" s="1"/>
  <c r="Z89" i="2"/>
  <c r="Y346" i="2"/>
  <c r="Z12" i="2"/>
  <c r="Y166" i="2"/>
  <c r="Z106" i="2"/>
  <c r="Z246" i="2"/>
  <c r="Y154" i="2"/>
  <c r="AC154" i="2" s="1"/>
  <c r="AD154" i="2" s="1"/>
  <c r="AC322" i="2"/>
  <c r="AD322" i="2" s="1"/>
  <c r="Y300" i="2"/>
  <c r="AC119" i="2"/>
  <c r="AD119" i="2" s="1"/>
  <c r="Z272" i="2"/>
  <c r="AC327" i="2"/>
  <c r="AD327" i="2" s="1"/>
  <c r="Z68" i="2"/>
  <c r="Z142" i="2"/>
  <c r="AC142" i="2" s="1"/>
  <c r="AD142" i="2" s="1"/>
  <c r="Z87" i="2"/>
  <c r="Y110" i="2"/>
  <c r="Y320" i="2"/>
  <c r="AC320" i="2" s="1"/>
  <c r="AD320" i="2" s="1"/>
  <c r="I28" i="1"/>
  <c r="Z240" i="2"/>
  <c r="Y181" i="2"/>
  <c r="AC181" i="2" s="1"/>
  <c r="AD181" i="2" s="1"/>
  <c r="AC139" i="2"/>
  <c r="AD139" i="2" s="1"/>
  <c r="I114" i="1"/>
  <c r="Y127" i="2"/>
  <c r="AC127" i="2" s="1"/>
  <c r="AD127" i="2" s="1"/>
  <c r="Z266" i="2"/>
  <c r="Y179" i="2"/>
  <c r="Z308" i="2"/>
  <c r="Y173" i="2"/>
  <c r="AC173" i="2" s="1"/>
  <c r="AD173" i="2" s="1"/>
  <c r="Z31" i="2"/>
  <c r="AC31" i="2" s="1"/>
  <c r="AD31" i="2" s="1"/>
  <c r="Z19" i="2"/>
  <c r="AC19" i="2" s="1"/>
  <c r="AD19" i="2" s="1"/>
  <c r="Z313" i="2"/>
  <c r="AC313" i="2" s="1"/>
  <c r="AD313" i="2" s="1"/>
  <c r="Y33" i="2"/>
  <c r="Y197" i="2"/>
  <c r="Y206" i="2"/>
  <c r="Y68" i="2"/>
  <c r="AC143" i="2"/>
  <c r="AD143" i="2" s="1"/>
  <c r="Y27" i="2"/>
  <c r="AC27" i="2" s="1"/>
  <c r="AD27" i="2" s="1"/>
  <c r="Z166" i="2"/>
  <c r="Y296" i="2"/>
  <c r="AC296" i="2" s="1"/>
  <c r="AD296" i="2" s="1"/>
  <c r="Y282" i="2"/>
  <c r="Z127" i="2"/>
  <c r="Y354" i="2"/>
  <c r="AC354" i="2" s="1"/>
  <c r="AD354" i="2" s="1"/>
  <c r="Z187" i="2"/>
  <c r="AC187" i="2" s="1"/>
  <c r="AD187" i="2" s="1"/>
  <c r="Y194" i="2"/>
  <c r="Y130" i="2"/>
  <c r="Z280" i="2"/>
  <c r="AC280" i="2" s="1"/>
  <c r="AD280" i="2" s="1"/>
  <c r="Y307" i="2"/>
  <c r="Y191" i="2"/>
  <c r="Z239" i="2"/>
  <c r="AC239" i="2" s="1"/>
  <c r="AD239" i="2" s="1"/>
  <c r="Z269" i="2"/>
  <c r="Y208" i="2"/>
  <c r="Y336" i="2"/>
  <c r="AC336" i="2" s="1"/>
  <c r="AD336" i="2" s="1"/>
  <c r="Z94" i="2"/>
  <c r="AC94" i="2" s="1"/>
  <c r="AD94" i="2" s="1"/>
  <c r="Y11" i="2"/>
  <c r="Z97" i="2"/>
  <c r="AC97" i="2" s="1"/>
  <c r="AD97" i="2" s="1"/>
  <c r="Z276" i="2"/>
  <c r="Z258" i="2"/>
  <c r="AC258" i="2" s="1"/>
  <c r="AD258" i="2" s="1"/>
  <c r="Y9" i="2"/>
  <c r="Z99" i="2"/>
  <c r="Z334" i="2"/>
  <c r="Y16" i="2"/>
  <c r="AC16" i="2" s="1"/>
  <c r="AD16" i="2" s="1"/>
  <c r="Z103" i="2"/>
  <c r="Y305" i="2"/>
  <c r="Y217" i="2"/>
  <c r="Y353" i="2"/>
  <c r="AC353" i="2" s="1"/>
  <c r="AD353" i="2" s="1"/>
  <c r="Z174" i="2"/>
  <c r="Y198" i="2"/>
  <c r="AC198" i="2" s="1"/>
  <c r="AD198" i="2" s="1"/>
  <c r="Y245" i="2"/>
  <c r="Y292" i="2"/>
  <c r="AC292" i="2" s="1"/>
  <c r="AD292" i="2" s="1"/>
  <c r="Y37" i="2"/>
  <c r="Z55" i="2"/>
  <c r="AC55" i="2" s="1"/>
  <c r="AD55" i="2" s="1"/>
  <c r="Y167" i="2"/>
  <c r="AC167" i="2" s="1"/>
  <c r="AD167" i="2" s="1"/>
  <c r="Y223" i="2"/>
  <c r="Y309" i="2"/>
  <c r="Z351" i="2"/>
  <c r="AC351" i="2" s="1"/>
  <c r="AD351" i="2" s="1"/>
  <c r="Y38" i="2"/>
  <c r="Z189" i="2"/>
  <c r="AC189" i="2" s="1"/>
  <c r="AD189" i="2" s="1"/>
  <c r="Z256" i="2"/>
  <c r="AC256" i="2" s="1"/>
  <c r="AD256" i="2" s="1"/>
  <c r="Z248" i="2"/>
  <c r="AC248" i="2" s="1"/>
  <c r="AD248" i="2" s="1"/>
  <c r="Y243" i="2"/>
  <c r="Z78" i="2"/>
  <c r="Y277" i="2"/>
  <c r="AC241" i="2"/>
  <c r="AD241" i="2" s="1"/>
  <c r="Y209" i="2"/>
  <c r="AC209" i="2" s="1"/>
  <c r="AD209" i="2" s="1"/>
  <c r="Y261" i="2"/>
  <c r="Z215" i="2"/>
  <c r="Y57" i="2"/>
  <c r="AC348" i="2"/>
  <c r="AD348" i="2" s="1"/>
  <c r="Y288" i="2"/>
  <c r="Y42" i="2"/>
  <c r="AC71" i="2"/>
  <c r="AD71" i="2" s="1"/>
  <c r="Y75" i="2"/>
  <c r="AC285" i="2"/>
  <c r="AD285" i="2" s="1"/>
  <c r="Y12" i="2"/>
  <c r="Y54" i="2"/>
  <c r="Z183" i="2"/>
  <c r="AC183" i="2" s="1"/>
  <c r="AD183" i="2" s="1"/>
  <c r="Z116" i="2"/>
  <c r="AC116" i="2" s="1"/>
  <c r="AD116" i="2" s="1"/>
  <c r="Y262" i="2"/>
  <c r="Y284" i="2"/>
  <c r="Z111" i="2"/>
  <c r="Z119" i="2"/>
  <c r="Y72" i="2"/>
  <c r="AC72" i="2" s="1"/>
  <c r="AD72" i="2" s="1"/>
  <c r="Z330" i="2"/>
  <c r="Y224" i="2"/>
  <c r="AC224" i="2" s="1"/>
  <c r="AD224" i="2" s="1"/>
  <c r="Z33" i="2"/>
  <c r="Z349" i="2"/>
  <c r="AC349" i="2" s="1"/>
  <c r="AD349" i="2" s="1"/>
  <c r="Z62" i="2"/>
  <c r="AC62" i="2" s="1"/>
  <c r="AD62" i="2" s="1"/>
  <c r="Y155" i="2"/>
  <c r="AC155" i="2" s="1"/>
  <c r="AD155" i="2" s="1"/>
  <c r="Y257" i="2"/>
  <c r="AC257" i="2" s="1"/>
  <c r="AD257" i="2" s="1"/>
  <c r="Y96" i="2"/>
  <c r="AC96" i="2" s="1"/>
  <c r="AD96" i="2" s="1"/>
  <c r="Y138" i="2"/>
  <c r="AC138" i="2" s="1"/>
  <c r="AD138" i="2" s="1"/>
  <c r="Z27" i="2"/>
  <c r="Y176" i="2"/>
  <c r="AC176" i="2" s="1"/>
  <c r="AD176" i="2" s="1"/>
  <c r="Y88" i="2"/>
  <c r="Z343" i="2"/>
  <c r="Y124" i="2"/>
  <c r="Z21" i="2"/>
  <c r="Z300" i="2"/>
  <c r="Y177" i="2"/>
  <c r="Z36" i="2"/>
  <c r="Z323" i="2"/>
  <c r="AC323" i="2" s="1"/>
  <c r="AD323" i="2" s="1"/>
  <c r="Y164" i="2"/>
  <c r="Z194" i="2"/>
  <c r="Y229" i="2"/>
  <c r="Z130" i="2"/>
  <c r="Z153" i="2"/>
  <c r="Y344" i="2"/>
  <c r="Y315" i="2"/>
  <c r="Z188" i="2"/>
  <c r="AC188" i="2" s="1"/>
  <c r="AD188" i="2" s="1"/>
  <c r="Z317" i="2"/>
  <c r="AC317" i="2" s="1"/>
  <c r="AD317" i="2" s="1"/>
  <c r="Z281" i="2"/>
  <c r="AC281" i="2" s="1"/>
  <c r="AD281" i="2" s="1"/>
  <c r="Y60" i="2"/>
  <c r="AC60" i="2" s="1"/>
  <c r="AD60" i="2" s="1"/>
  <c r="Y91" i="2"/>
  <c r="Z11" i="2"/>
  <c r="Y158" i="2"/>
  <c r="AC158" i="2" s="1"/>
  <c r="AD158" i="2" s="1"/>
  <c r="Y170" i="2"/>
  <c r="Y264" i="2"/>
  <c r="Z105" i="2"/>
  <c r="AC105" i="2" s="1"/>
  <c r="AD105" i="2" s="1"/>
  <c r="Z159" i="2"/>
  <c r="Z278" i="2"/>
  <c r="Y210" i="2"/>
  <c r="Z161" i="2"/>
  <c r="AC161" i="2" s="1"/>
  <c r="AD161" i="2" s="1"/>
  <c r="Z9" i="2"/>
  <c r="Y324" i="2"/>
  <c r="Y128" i="2"/>
  <c r="Z16" i="2"/>
  <c r="Z217" i="2"/>
  <c r="Y56" i="2"/>
  <c r="AC56" i="2" s="1"/>
  <c r="AD56" i="2" s="1"/>
  <c r="Z85" i="2"/>
  <c r="AC85" i="2" s="1"/>
  <c r="AD85" i="2" s="1"/>
  <c r="Z245" i="2"/>
  <c r="Z82" i="2"/>
  <c r="AC82" i="2" s="1"/>
  <c r="AD82" i="2" s="1"/>
  <c r="Z37" i="2"/>
  <c r="Y265" i="2"/>
  <c r="Z190" i="2"/>
  <c r="AC190" i="2" s="1"/>
  <c r="AD190" i="2" s="1"/>
  <c r="Z310" i="2"/>
  <c r="Z223" i="2"/>
  <c r="Z325" i="2"/>
  <c r="Y28" i="2"/>
  <c r="AC28" i="2" s="1"/>
  <c r="AD28" i="2" s="1"/>
  <c r="Y24" i="2"/>
  <c r="Y271" i="2"/>
  <c r="Z180" i="2"/>
  <c r="Z298" i="2"/>
  <c r="Z243" i="2"/>
  <c r="Y25" i="2"/>
  <c r="AC25" i="2" s="1"/>
  <c r="AD25" i="2" s="1"/>
  <c r="Y156" i="2"/>
  <c r="Y225" i="2"/>
  <c r="AC225" i="2" s="1"/>
  <c r="AD225" i="2" s="1"/>
  <c r="Z122" i="2"/>
  <c r="AC122" i="2" s="1"/>
  <c r="AD122" i="2" s="1"/>
  <c r="Y137" i="2"/>
  <c r="Y146" i="2"/>
  <c r="Y140" i="2"/>
  <c r="AC140" i="2" s="1"/>
  <c r="AD140" i="2" s="1"/>
  <c r="Y215" i="2"/>
  <c r="Y66" i="2"/>
  <c r="Y136" i="2"/>
  <c r="Z57" i="2"/>
  <c r="Z288" i="2"/>
  <c r="Y345" i="2"/>
  <c r="Z75" i="2"/>
  <c r="Y76" i="2"/>
  <c r="Z177" i="2"/>
  <c r="Y333" i="2"/>
  <c r="AC333" i="2" s="1"/>
  <c r="AD333" i="2" s="1"/>
  <c r="Z164" i="2"/>
  <c r="Z229" i="2"/>
  <c r="AC202" i="2"/>
  <c r="AD202" i="2" s="1"/>
  <c r="Z344" i="2"/>
  <c r="AC218" i="2"/>
  <c r="AD218" i="2" s="1"/>
  <c r="Z60" i="2"/>
  <c r="Z170" i="2"/>
  <c r="Y84" i="2"/>
  <c r="AC84" i="2" s="1"/>
  <c r="AD84" i="2" s="1"/>
  <c r="Y61" i="2"/>
  <c r="AC61" i="2" s="1"/>
  <c r="AD61" i="2" s="1"/>
  <c r="Z90" i="2"/>
  <c r="Z128" i="2"/>
  <c r="Y319" i="2"/>
  <c r="AC319" i="2" s="1"/>
  <c r="AD319" i="2" s="1"/>
  <c r="AC132" i="2"/>
  <c r="AD132" i="2" s="1"/>
  <c r="Y103" i="2"/>
  <c r="Z252" i="2"/>
  <c r="AC252" i="2" s="1"/>
  <c r="AD252" i="2" s="1"/>
  <c r="Z118" i="2"/>
  <c r="AC118" i="2" s="1"/>
  <c r="AD118" i="2" s="1"/>
  <c r="Z326" i="2"/>
  <c r="AC326" i="2" s="1"/>
  <c r="AD326" i="2" s="1"/>
  <c r="Z332" i="2"/>
  <c r="Y48" i="2"/>
  <c r="Z279" i="2"/>
  <c r="Z265" i="2"/>
  <c r="Z238" i="2"/>
  <c r="AC238" i="2" s="1"/>
  <c r="AD238" i="2" s="1"/>
  <c r="Y40" i="2"/>
  <c r="Y310" i="2"/>
  <c r="Z205" i="2"/>
  <c r="Z203" i="2"/>
  <c r="Z204" i="2"/>
  <c r="AC204" i="2" s="1"/>
  <c r="AD204" i="2" s="1"/>
  <c r="Z134" i="2"/>
  <c r="AC134" i="2" s="1"/>
  <c r="AD134" i="2" s="1"/>
  <c r="Y180" i="2"/>
  <c r="Y298" i="2"/>
  <c r="Z129" i="2"/>
  <c r="Z242" i="2"/>
  <c r="AC242" i="2" s="1"/>
  <c r="AD242" i="2" s="1"/>
  <c r="Z137" i="2"/>
  <c r="Y168" i="2"/>
  <c r="AC30" i="2"/>
  <c r="AD30" i="2" s="1"/>
  <c r="Z146" i="2"/>
  <c r="Z328" i="2"/>
  <c r="Z66" i="2"/>
  <c r="AC114" i="2"/>
  <c r="AD114" i="2" s="1"/>
  <c r="AC312" i="2"/>
  <c r="AD312" i="2" s="1"/>
  <c r="Z237" i="2"/>
  <c r="Z42" i="2"/>
  <c r="Y35" i="2"/>
  <c r="AC35" i="2" s="1"/>
  <c r="AD35" i="2" s="1"/>
  <c r="Z345" i="2"/>
  <c r="Z49" i="2"/>
  <c r="AC49" i="2" s="1"/>
  <c r="AD49" i="2" s="1"/>
  <c r="AC302" i="2"/>
  <c r="AD302" i="2" s="1"/>
  <c r="Z191" i="2"/>
  <c r="Z109" i="2"/>
  <c r="Z151" i="2"/>
  <c r="AC151" i="2" s="1"/>
  <c r="AD151" i="2" s="1"/>
  <c r="Y10" i="2"/>
  <c r="AC10" i="2" s="1"/>
  <c r="AD10" i="2" s="1"/>
  <c r="AC254" i="2"/>
  <c r="AD254" i="2" s="1"/>
  <c r="Y279" i="2"/>
  <c r="Y67" i="2"/>
  <c r="AC67" i="2" s="1"/>
  <c r="AD67" i="2" s="1"/>
  <c r="Z40" i="2"/>
  <c r="Y338" i="2"/>
  <c r="AC338" i="2" s="1"/>
  <c r="AD338" i="2" s="1"/>
  <c r="Z309" i="2"/>
  <c r="Y325" i="2"/>
  <c r="Y185" i="2"/>
  <c r="Y205" i="2"/>
  <c r="Z271" i="2"/>
  <c r="Y129" i="2"/>
  <c r="Y228" i="2"/>
  <c r="Y342" i="2"/>
  <c r="AC342" i="2" s="1"/>
  <c r="AD342" i="2" s="1"/>
  <c r="Y260" i="2"/>
  <c r="AC260" i="2" s="1"/>
  <c r="AD260" i="2" s="1"/>
  <c r="Y50" i="2"/>
  <c r="Y145" i="2"/>
  <c r="Y328" i="2"/>
  <c r="Z14" i="2"/>
  <c r="AC14" i="2" s="1"/>
  <c r="AD14" i="2" s="1"/>
  <c r="Z136" i="2"/>
  <c r="Z126" i="2"/>
  <c r="AC126" i="2" s="1"/>
  <c r="AD126" i="2" s="1"/>
  <c r="Y237" i="2"/>
  <c r="Z192" i="2"/>
  <c r="Y153" i="2"/>
  <c r="Y212" i="2"/>
  <c r="Z135" i="2"/>
  <c r="AC135" i="2" s="1"/>
  <c r="AD135" i="2" s="1"/>
  <c r="Y26" i="2"/>
  <c r="Y269" i="2"/>
  <c r="Z150" i="2"/>
  <c r="AC150" i="2" s="1"/>
  <c r="AD150" i="2" s="1"/>
  <c r="Y77" i="2"/>
  <c r="AC77" i="2" s="1"/>
  <c r="AD77" i="2" s="1"/>
  <c r="Z91" i="2"/>
  <c r="Y52" i="2"/>
  <c r="AC52" i="2" s="1"/>
  <c r="AD52" i="2" s="1"/>
  <c r="Z303" i="2"/>
  <c r="AC216" i="2"/>
  <c r="AD216" i="2" s="1"/>
  <c r="Z70" i="2"/>
  <c r="Y211" i="2"/>
  <c r="Z210" i="2"/>
  <c r="AC63" i="2"/>
  <c r="AD63" i="2" s="1"/>
  <c r="AC267" i="2"/>
  <c r="AD267" i="2" s="1"/>
  <c r="Y294" i="2"/>
  <c r="AC294" i="2" s="1"/>
  <c r="AD294" i="2" s="1"/>
  <c r="Y337" i="2"/>
  <c r="Z58" i="2"/>
  <c r="AC58" i="2" s="1"/>
  <c r="AD58" i="2" s="1"/>
  <c r="Y253" i="2"/>
  <c r="AC253" i="2" s="1"/>
  <c r="AD253" i="2" s="1"/>
  <c r="AC22" i="2"/>
  <c r="AD22" i="2" s="1"/>
  <c r="Z147" i="2"/>
  <c r="AC147" i="2" s="1"/>
  <c r="AD147" i="2" s="1"/>
  <c r="Z112" i="2"/>
  <c r="AC112" i="2" s="1"/>
  <c r="AD112" i="2" s="1"/>
  <c r="Y231" i="2"/>
  <c r="AC231" i="2" s="1"/>
  <c r="AD231" i="2" s="1"/>
  <c r="Z108" i="2"/>
  <c r="AC108" i="2" s="1"/>
  <c r="AD108" i="2" s="1"/>
  <c r="Z341" i="2"/>
  <c r="Z232" i="2"/>
  <c r="AC232" i="2" s="1"/>
  <c r="AD232" i="2" s="1"/>
  <c r="Y318" i="2"/>
  <c r="Z228" i="2"/>
  <c r="Z250" i="2"/>
  <c r="AC250" i="2" s="1"/>
  <c r="AD250" i="2" s="1"/>
  <c r="Z156" i="2"/>
  <c r="Y255" i="2"/>
  <c r="AC255" i="2" s="1"/>
  <c r="AD255" i="2" s="1"/>
  <c r="Z50" i="2"/>
  <c r="Z168" i="2"/>
  <c r="Z261" i="2"/>
  <c r="Z81" i="2"/>
  <c r="Y92" i="2"/>
  <c r="AC92" i="2" s="1"/>
  <c r="AD92" i="2" s="1"/>
  <c r="Y263" i="2"/>
  <c r="AC263" i="2" s="1"/>
  <c r="AD263" i="2" s="1"/>
  <c r="AC283" i="2"/>
  <c r="AD283" i="2" s="1"/>
  <c r="Y306" i="2"/>
  <c r="AC306" i="2" s="1"/>
  <c r="AD306" i="2" s="1"/>
  <c r="AC70" i="2"/>
  <c r="AD70" i="2" s="1"/>
  <c r="AC90" i="2"/>
  <c r="AD90" i="2" s="1"/>
  <c r="AC293" i="2"/>
  <c r="AD293" i="2" s="1"/>
  <c r="AC201" i="2"/>
  <c r="AD201" i="2" s="1"/>
  <c r="I266" i="1"/>
  <c r="Z318" i="2"/>
  <c r="Z93" i="2"/>
  <c r="AC93" i="2" s="1"/>
  <c r="AD93" i="2" s="1"/>
  <c r="Z175" i="2"/>
  <c r="AC175" i="2" s="1"/>
  <c r="AD175" i="2" s="1"/>
  <c r="Y295" i="2"/>
  <c r="AC295" i="2" s="1"/>
  <c r="AD295" i="2" s="1"/>
  <c r="Z249" i="2"/>
  <c r="Y182" i="2"/>
  <c r="AC182" i="2" s="1"/>
  <c r="AD182" i="2" s="1"/>
  <c r="Z284" i="2"/>
  <c r="Y148" i="2"/>
  <c r="Z53" i="2"/>
  <c r="Z152" i="2"/>
  <c r="Y32" i="2"/>
  <c r="AC32" i="2" s="1"/>
  <c r="AD32" i="2" s="1"/>
  <c r="Z121" i="2"/>
  <c r="AC121" i="2" s="1"/>
  <c r="AD121" i="2" s="1"/>
  <c r="Z321" i="2"/>
  <c r="Z120" i="2"/>
  <c r="AC120" i="2" s="1"/>
  <c r="AD120" i="2" s="1"/>
  <c r="Z38" i="2"/>
  <c r="Z34" i="2"/>
  <c r="Z346" i="2"/>
  <c r="Z200" i="2"/>
  <c r="Z124" i="2"/>
  <c r="Z74" i="2"/>
  <c r="AC74" i="2" s="1"/>
  <c r="AD74" i="2" s="1"/>
  <c r="Y21" i="2"/>
  <c r="Y184" i="2"/>
  <c r="AC184" i="2" s="1"/>
  <c r="AD184" i="2" s="1"/>
  <c r="AC352" i="2"/>
  <c r="AD352" i="2" s="1"/>
  <c r="Z259" i="2"/>
  <c r="AC259" i="2" s="1"/>
  <c r="AD259" i="2" s="1"/>
  <c r="Y36" i="2"/>
  <c r="AC44" i="2"/>
  <c r="AD44" i="2" s="1"/>
  <c r="AC273" i="2"/>
  <c r="AD273" i="2" s="1"/>
  <c r="Z157" i="2"/>
  <c r="AC157" i="2" s="1"/>
  <c r="AD157" i="2" s="1"/>
  <c r="Z110" i="2"/>
  <c r="Z158" i="2"/>
  <c r="Y303" i="2"/>
  <c r="Z264" i="2"/>
  <c r="AC270" i="2"/>
  <c r="AD270" i="2" s="1"/>
  <c r="Z219" i="2"/>
  <c r="Y159" i="2"/>
  <c r="AC159" i="2" s="1"/>
  <c r="AD159" i="2" s="1"/>
  <c r="Y278" i="2"/>
  <c r="Y276" i="2"/>
  <c r="Y240" i="2"/>
  <c r="Y329" i="2"/>
  <c r="AC329" i="2" s="1"/>
  <c r="AD329" i="2" s="1"/>
  <c r="Y226" i="2"/>
  <c r="AC226" i="2" s="1"/>
  <c r="AD226" i="2" s="1"/>
  <c r="Z337" i="2"/>
  <c r="Y99" i="2"/>
  <c r="AC99" i="2" s="1"/>
  <c r="AD99" i="2" s="1"/>
  <c r="Y334" i="2"/>
  <c r="AC334" i="2" s="1"/>
  <c r="AD334" i="2" s="1"/>
  <c r="Y199" i="2"/>
  <c r="Y247" i="2"/>
  <c r="AC213" i="2"/>
  <c r="AD213" i="2" s="1"/>
  <c r="Z251" i="2"/>
  <c r="AC251" i="2" s="1"/>
  <c r="AD251" i="2" s="1"/>
  <c r="Y171" i="2"/>
  <c r="AC171" i="2" s="1"/>
  <c r="AD171" i="2" s="1"/>
  <c r="Z160" i="2"/>
  <c r="AC160" i="2" s="1"/>
  <c r="AD160" i="2" s="1"/>
  <c r="Y174" i="2"/>
  <c r="AC174" i="2" s="1"/>
  <c r="AD174" i="2" s="1"/>
  <c r="Z186" i="2"/>
  <c r="Z23" i="2"/>
  <c r="Z304" i="2"/>
  <c r="Y144" i="2"/>
  <c r="AC144" i="2" s="1"/>
  <c r="AD144" i="2" s="1"/>
  <c r="Y83" i="2"/>
  <c r="AC83" i="2" s="1"/>
  <c r="AD83" i="2" s="1"/>
  <c r="Y95" i="2"/>
  <c r="AC95" i="2" s="1"/>
  <c r="AD95" i="2" s="1"/>
  <c r="AC86" i="2"/>
  <c r="AD86" i="2" s="1"/>
  <c r="Z131" i="2"/>
  <c r="AC131" i="2" s="1"/>
  <c r="AD131" i="2" s="1"/>
  <c r="Y78" i="2"/>
  <c r="AC78" i="2" s="1"/>
  <c r="AD78" i="2" s="1"/>
  <c r="Z277" i="2"/>
  <c r="Z314" i="2"/>
  <c r="AC314" i="2" s="1"/>
  <c r="AD314" i="2" s="1"/>
  <c r="Z69" i="2"/>
  <c r="Z145" i="2"/>
  <c r="Y233" i="2"/>
  <c r="AC233" i="2" s="1"/>
  <c r="AD233" i="2" s="1"/>
  <c r="Y15" i="2"/>
  <c r="AC15" i="2" s="1"/>
  <c r="AD15" i="2" s="1"/>
  <c r="Y355" i="2"/>
  <c r="AC355" i="2" s="1"/>
  <c r="AD355" i="2" s="1"/>
  <c r="Y339" i="2"/>
  <c r="AC339" i="2" s="1"/>
  <c r="AD339" i="2" s="1"/>
  <c r="Z51" i="2"/>
  <c r="Z20" i="2"/>
  <c r="AC20" i="2" s="1"/>
  <c r="AD20" i="2" s="1"/>
  <c r="AC69" i="2" l="1"/>
  <c r="AD69" i="2" s="1"/>
  <c r="AC332" i="2"/>
  <c r="AD332" i="2" s="1"/>
  <c r="AC12" i="2"/>
  <c r="AD12" i="2" s="1"/>
  <c r="AC305" i="2"/>
  <c r="AD305" i="2" s="1"/>
  <c r="AC307" i="2"/>
  <c r="AD307" i="2" s="1"/>
  <c r="AC109" i="2"/>
  <c r="AD109" i="2" s="1"/>
  <c r="AC45" i="2"/>
  <c r="AD45" i="2" s="1"/>
  <c r="AC163" i="2"/>
  <c r="AD163" i="2" s="1"/>
  <c r="I265" i="1" s="1"/>
  <c r="AC195" i="2"/>
  <c r="AD195" i="2" s="1"/>
  <c r="AC274" i="2"/>
  <c r="AD274" i="2" s="1"/>
  <c r="I348" i="1" s="1"/>
  <c r="AC219" i="2"/>
  <c r="AD219" i="2" s="1"/>
  <c r="AC38" i="2"/>
  <c r="AD38" i="2" s="1"/>
  <c r="AC341" i="2"/>
  <c r="AD341" i="2" s="1"/>
  <c r="AC221" i="2"/>
  <c r="AD221" i="2" s="1"/>
  <c r="I34" i="1" s="1"/>
  <c r="AC304" i="2"/>
  <c r="AD304" i="2" s="1"/>
  <c r="AC211" i="2"/>
  <c r="AD211" i="2" s="1"/>
  <c r="I285" i="1" s="1"/>
  <c r="AC228" i="2"/>
  <c r="AD228" i="2" s="1"/>
  <c r="AC318" i="2"/>
  <c r="AD318" i="2" s="1"/>
  <c r="AC269" i="2"/>
  <c r="AD269" i="2" s="1"/>
  <c r="AC208" i="2"/>
  <c r="AD208" i="2" s="1"/>
  <c r="AC192" i="2"/>
  <c r="AD192" i="2" s="1"/>
  <c r="AC13" i="2"/>
  <c r="AD13" i="2" s="1"/>
  <c r="AC356" i="2"/>
  <c r="AD356" i="2" s="1"/>
  <c r="AC315" i="2"/>
  <c r="AD315" i="2" s="1"/>
  <c r="I116" i="1" s="1"/>
  <c r="AC346" i="2"/>
  <c r="AD346" i="2" s="1"/>
  <c r="AC246" i="2"/>
  <c r="AD246" i="2" s="1"/>
  <c r="AC100" i="2"/>
  <c r="AD100" i="2" s="1"/>
  <c r="AC81" i="2"/>
  <c r="AD81" i="2" s="1"/>
  <c r="AC11" i="2"/>
  <c r="AD11" i="2" s="1"/>
  <c r="I244" i="1" s="1"/>
  <c r="AC26" i="2"/>
  <c r="AD26" i="2" s="1"/>
  <c r="AC66" i="2"/>
  <c r="AD66" i="2" s="1"/>
  <c r="AC229" i="2"/>
  <c r="AD229" i="2" s="1"/>
  <c r="I236" i="1" s="1"/>
  <c r="AC124" i="2"/>
  <c r="AD124" i="2" s="1"/>
  <c r="AC130" i="2"/>
  <c r="AD130" i="2" s="1"/>
  <c r="AC89" i="2"/>
  <c r="AD89" i="2" s="1"/>
  <c r="AC328" i="2"/>
  <c r="AD328" i="2" s="1"/>
  <c r="I275" i="1" s="1"/>
  <c r="AC129" i="2"/>
  <c r="AD129" i="2" s="1"/>
  <c r="I123" i="1" s="1"/>
  <c r="AC98" i="2"/>
  <c r="AD98" i="2" s="1"/>
  <c r="I269" i="1" s="1"/>
  <c r="AC51" i="2"/>
  <c r="AD51" i="2" s="1"/>
  <c r="AC148" i="2"/>
  <c r="AD148" i="2" s="1"/>
  <c r="I191" i="1" s="1"/>
  <c r="AC145" i="2"/>
  <c r="AD145" i="2" s="1"/>
  <c r="AC88" i="2"/>
  <c r="AD88" i="2" s="1"/>
  <c r="I325" i="1" s="1"/>
  <c r="AC262" i="2"/>
  <c r="AD262" i="2" s="1"/>
  <c r="I113" i="1" s="1"/>
  <c r="AC68" i="2"/>
  <c r="AD68" i="2" s="1"/>
  <c r="I207" i="1" s="1"/>
  <c r="AC196" i="2"/>
  <c r="AD196" i="2" s="1"/>
  <c r="I346" i="1" s="1"/>
  <c r="AC247" i="2"/>
  <c r="AD247" i="2" s="1"/>
  <c r="AC276" i="2"/>
  <c r="AD276" i="2" s="1"/>
  <c r="AC153" i="2"/>
  <c r="AD153" i="2" s="1"/>
  <c r="I315" i="1" s="1"/>
  <c r="AC48" i="2"/>
  <c r="AD48" i="2" s="1"/>
  <c r="AC146" i="2"/>
  <c r="AD146" i="2" s="1"/>
  <c r="I74" i="1" s="1"/>
  <c r="AC265" i="2"/>
  <c r="AD265" i="2" s="1"/>
  <c r="AC264" i="2"/>
  <c r="AD264" i="2" s="1"/>
  <c r="I354" i="1" s="1"/>
  <c r="AC42" i="2"/>
  <c r="AD42" i="2" s="1"/>
  <c r="I37" i="1" s="1"/>
  <c r="AC277" i="2"/>
  <c r="AD277" i="2" s="1"/>
  <c r="AC179" i="2"/>
  <c r="AD179" i="2" s="1"/>
  <c r="AC266" i="2"/>
  <c r="AD266" i="2" s="1"/>
  <c r="I125" i="1" s="1"/>
  <c r="AC169" i="2"/>
  <c r="AD169" i="2" s="1"/>
  <c r="I189" i="1" s="1"/>
  <c r="AC340" i="2"/>
  <c r="AD340" i="2" s="1"/>
  <c r="I100" i="1" s="1"/>
  <c r="AC103" i="2"/>
  <c r="AD103" i="2" s="1"/>
  <c r="I241" i="1" s="1"/>
  <c r="AC215" i="2"/>
  <c r="AD215" i="2" s="1"/>
  <c r="AC245" i="2"/>
  <c r="AD245" i="2" s="1"/>
  <c r="I161" i="1" s="1"/>
  <c r="AC194" i="2"/>
  <c r="AD194" i="2" s="1"/>
  <c r="AC212" i="2"/>
  <c r="AD212" i="2" s="1"/>
  <c r="AC76" i="2"/>
  <c r="AD76" i="2" s="1"/>
  <c r="I63" i="1" s="1"/>
  <c r="AC164" i="2"/>
  <c r="AD164" i="2" s="1"/>
  <c r="I122" i="1" s="1"/>
  <c r="AC23" i="2"/>
  <c r="AD23" i="2" s="1"/>
  <c r="I184" i="1" s="1"/>
  <c r="AC199" i="2"/>
  <c r="AD199" i="2" s="1"/>
  <c r="AC278" i="2"/>
  <c r="AD278" i="2" s="1"/>
  <c r="I48" i="1" s="1"/>
  <c r="AC21" i="2"/>
  <c r="AD21" i="2" s="1"/>
  <c r="AC185" i="2"/>
  <c r="AD185" i="2" s="1"/>
  <c r="AC345" i="2"/>
  <c r="AD345" i="2" s="1"/>
  <c r="AC324" i="2"/>
  <c r="AD324" i="2" s="1"/>
  <c r="I274" i="1" s="1"/>
  <c r="AC87" i="2"/>
  <c r="AD87" i="2" s="1"/>
  <c r="AC200" i="2"/>
  <c r="AD200" i="2" s="1"/>
  <c r="I146" i="1" s="1"/>
  <c r="AC299" i="2"/>
  <c r="AD299" i="2" s="1"/>
  <c r="I89" i="1" s="1"/>
  <c r="AC123" i="2"/>
  <c r="AD123" i="2" s="1"/>
  <c r="I52" i="1" s="1"/>
  <c r="AC57" i="2"/>
  <c r="AD57" i="2" s="1"/>
  <c r="I131" i="1" s="1"/>
  <c r="AC337" i="2"/>
  <c r="AD337" i="2" s="1"/>
  <c r="AC300" i="2"/>
  <c r="AD300" i="2" s="1"/>
  <c r="AC291" i="2"/>
  <c r="AD291" i="2" s="1"/>
  <c r="I350" i="1" s="1"/>
  <c r="AC303" i="2"/>
  <c r="AD303" i="2" s="1"/>
  <c r="AC34" i="2"/>
  <c r="AD34" i="2" s="1"/>
  <c r="I111" i="1" s="1"/>
  <c r="AC186" i="2"/>
  <c r="AD186" i="2" s="1"/>
  <c r="AC321" i="2"/>
  <c r="AD321" i="2" s="1"/>
  <c r="AC325" i="2"/>
  <c r="AD325" i="2" s="1"/>
  <c r="AC310" i="2"/>
  <c r="AD310" i="2" s="1"/>
  <c r="AC24" i="2"/>
  <c r="AD24" i="2" s="1"/>
  <c r="AC177" i="2"/>
  <c r="AD177" i="2" s="1"/>
  <c r="I78" i="1" s="1"/>
  <c r="AC330" i="2"/>
  <c r="AD330" i="2" s="1"/>
  <c r="I229" i="1" s="1"/>
  <c r="AC243" i="2"/>
  <c r="AD243" i="2" s="1"/>
  <c r="AC217" i="2"/>
  <c r="AD217" i="2" s="1"/>
  <c r="I286" i="1" s="1"/>
  <c r="AC191" i="2"/>
  <c r="AD191" i="2" s="1"/>
  <c r="I298" i="1" s="1"/>
  <c r="AC282" i="2"/>
  <c r="AD282" i="2" s="1"/>
  <c r="I195" i="1" s="1"/>
  <c r="AC64" i="2"/>
  <c r="AD64" i="2" s="1"/>
  <c r="I237" i="1" s="1"/>
  <c r="AC335" i="2"/>
  <c r="AD335" i="2" s="1"/>
  <c r="I256" i="1" s="1"/>
  <c r="I31" i="1"/>
  <c r="I268" i="1"/>
  <c r="I290" i="1"/>
  <c r="I126" i="1"/>
  <c r="I185" i="1"/>
  <c r="I334" i="1"/>
  <c r="I251" i="1"/>
  <c r="I247" i="1"/>
  <c r="I331" i="1"/>
  <c r="I253" i="1"/>
  <c r="I14" i="1"/>
  <c r="I335" i="1"/>
  <c r="I129" i="1"/>
  <c r="I81" i="1"/>
  <c r="I77" i="1"/>
  <c r="I109" i="1"/>
  <c r="I57" i="1"/>
  <c r="I44" i="1"/>
  <c r="I309" i="1"/>
  <c r="I267" i="1"/>
  <c r="I134" i="1"/>
  <c r="I223" i="1"/>
  <c r="I60" i="1"/>
  <c r="I304" i="1"/>
  <c r="I32" i="1"/>
  <c r="I179" i="1"/>
  <c r="I279" i="1"/>
  <c r="I118" i="1"/>
  <c r="I136" i="1"/>
  <c r="I76" i="1"/>
  <c r="I293" i="1"/>
  <c r="I330" i="1"/>
  <c r="I120" i="1"/>
  <c r="I349" i="1"/>
  <c r="I157" i="1"/>
  <c r="I142" i="1"/>
  <c r="I26" i="1"/>
  <c r="I61" i="1"/>
  <c r="I16" i="1"/>
  <c r="I311" i="1"/>
  <c r="I306" i="1"/>
  <c r="I254" i="1"/>
  <c r="I208" i="1"/>
  <c r="I287" i="1"/>
  <c r="I137" i="1"/>
  <c r="I341" i="1"/>
  <c r="I174" i="1"/>
  <c r="I300" i="1"/>
  <c r="I25" i="1"/>
  <c r="I98" i="1"/>
  <c r="I151" i="1"/>
  <c r="I23" i="1"/>
  <c r="I176" i="1"/>
  <c r="I50" i="1"/>
  <c r="I144" i="1"/>
  <c r="I85" i="1"/>
  <c r="I203" i="1"/>
  <c r="I75" i="1"/>
  <c r="I30" i="1"/>
  <c r="I70" i="1"/>
  <c r="I193" i="1"/>
  <c r="I219" i="1"/>
  <c r="I211" i="1"/>
  <c r="I64" i="1"/>
  <c r="I329" i="1"/>
  <c r="AC33" i="2"/>
  <c r="AD33" i="2" s="1"/>
  <c r="I320" i="1"/>
  <c r="I299" i="1"/>
  <c r="I327" i="1"/>
  <c r="I92" i="1"/>
  <c r="I242" i="1"/>
  <c r="I175" i="1"/>
  <c r="I62" i="1"/>
  <c r="I73" i="1"/>
  <c r="I59" i="1"/>
  <c r="I130" i="1"/>
  <c r="I177" i="1"/>
  <c r="AC240" i="2"/>
  <c r="AD240" i="2" s="1"/>
  <c r="I124" i="1"/>
  <c r="I271" i="1"/>
  <c r="I156" i="1"/>
  <c r="I333" i="1"/>
  <c r="I171" i="1"/>
  <c r="I205" i="1"/>
  <c r="I110" i="1"/>
  <c r="I182" i="1"/>
  <c r="AC168" i="2"/>
  <c r="AD168" i="2" s="1"/>
  <c r="I257" i="1"/>
  <c r="I198" i="1"/>
  <c r="I82" i="1"/>
  <c r="AC284" i="2"/>
  <c r="AD284" i="2" s="1"/>
  <c r="I344" i="1"/>
  <c r="I206" i="1"/>
  <c r="I38" i="1"/>
  <c r="I260" i="1"/>
  <c r="I217" i="1"/>
  <c r="AC111" i="2"/>
  <c r="AD111" i="2" s="1"/>
  <c r="AC308" i="2"/>
  <c r="AD308" i="2" s="1"/>
  <c r="I202" i="1"/>
  <c r="I277" i="1"/>
  <c r="I343" i="1"/>
  <c r="I249" i="1"/>
  <c r="I117" i="1"/>
  <c r="I326" i="1"/>
  <c r="I17" i="1"/>
  <c r="I280" i="1"/>
  <c r="I45" i="1"/>
  <c r="I170" i="1"/>
  <c r="I340" i="1"/>
  <c r="I132" i="1"/>
  <c r="I284" i="1"/>
  <c r="I336" i="1"/>
  <c r="I186" i="1"/>
  <c r="I106" i="1"/>
  <c r="I11" i="1"/>
  <c r="I218" i="1"/>
  <c r="AC261" i="2"/>
  <c r="AD261" i="2" s="1"/>
  <c r="AC37" i="2"/>
  <c r="AD37" i="2" s="1"/>
  <c r="I101" i="1"/>
  <c r="I102" i="1"/>
  <c r="I155" i="1"/>
  <c r="I246" i="1"/>
  <c r="I90" i="1"/>
  <c r="I235" i="1"/>
  <c r="I104" i="1"/>
  <c r="I35" i="1"/>
  <c r="AC53" i="2"/>
  <c r="AD53" i="2" s="1"/>
  <c r="I190" i="1"/>
  <c r="AC249" i="2"/>
  <c r="AD249" i="2" s="1"/>
  <c r="I313" i="1"/>
  <c r="I338" i="1"/>
  <c r="I321" i="1"/>
  <c r="I222" i="1"/>
  <c r="I83" i="1"/>
  <c r="I289" i="1"/>
  <c r="AC128" i="2"/>
  <c r="AD128" i="2" s="1"/>
  <c r="I356" i="1"/>
  <c r="AC75" i="2"/>
  <c r="AD75" i="2" s="1"/>
  <c r="I342" i="1"/>
  <c r="I145" i="1"/>
  <c r="I42" i="1"/>
  <c r="I159" i="1"/>
  <c r="I301" i="1"/>
  <c r="I224" i="1"/>
  <c r="I172" i="1"/>
  <c r="I310" i="1"/>
  <c r="I353" i="1"/>
  <c r="I238" i="1"/>
  <c r="I163" i="1"/>
  <c r="I68" i="1"/>
  <c r="I328" i="1"/>
  <c r="I292" i="1"/>
  <c r="I262" i="1"/>
  <c r="I84" i="1"/>
  <c r="I245" i="1"/>
  <c r="I255" i="1"/>
  <c r="I150" i="1"/>
  <c r="I13" i="1"/>
  <c r="I128" i="1"/>
  <c r="I332" i="1"/>
  <c r="I22" i="1"/>
  <c r="I55" i="1"/>
  <c r="I355" i="1"/>
  <c r="I288" i="1"/>
  <c r="I153" i="1"/>
  <c r="I94" i="1"/>
  <c r="I135" i="1"/>
  <c r="I65" i="1"/>
  <c r="I115" i="1"/>
  <c r="I88" i="1"/>
  <c r="I296" i="1"/>
  <c r="I215" i="1"/>
  <c r="I138" i="1"/>
  <c r="I232" i="1"/>
  <c r="I119" i="1"/>
  <c r="I178" i="1"/>
  <c r="I160" i="1"/>
  <c r="I71" i="1"/>
  <c r="I233" i="1"/>
  <c r="I97" i="1"/>
  <c r="I317" i="1"/>
  <c r="I295" i="1"/>
  <c r="I51" i="1"/>
  <c r="AC50" i="2"/>
  <c r="AD50" i="2" s="1"/>
  <c r="I154" i="1"/>
  <c r="I79" i="1"/>
  <c r="I192" i="1"/>
  <c r="I307" i="1"/>
  <c r="I139" i="1"/>
  <c r="I47" i="1"/>
  <c r="I56" i="1"/>
  <c r="I181" i="1"/>
  <c r="I148" i="1"/>
  <c r="I121" i="1"/>
  <c r="I166" i="1"/>
  <c r="I347" i="1"/>
  <c r="I210" i="1"/>
  <c r="I141" i="1"/>
  <c r="I240" i="1"/>
  <c r="I201" i="1"/>
  <c r="I87" i="1"/>
  <c r="I270" i="1"/>
  <c r="I167" i="1"/>
  <c r="I352" i="1"/>
  <c r="I152" i="1"/>
  <c r="I228" i="1"/>
  <c r="AC237" i="2"/>
  <c r="AD237" i="2" s="1"/>
  <c r="I314" i="1"/>
  <c r="AC205" i="2"/>
  <c r="AD205" i="2" s="1"/>
  <c r="I162" i="1"/>
  <c r="AC298" i="2"/>
  <c r="AD298" i="2" s="1"/>
  <c r="I212" i="1"/>
  <c r="I19" i="1"/>
  <c r="I18" i="1"/>
  <c r="I80" i="1"/>
  <c r="I72" i="1"/>
  <c r="AC288" i="2"/>
  <c r="AD288" i="2" s="1"/>
  <c r="AC309" i="2"/>
  <c r="AD309" i="2" s="1"/>
  <c r="AC9" i="2"/>
  <c r="AD9" i="2" s="1"/>
  <c r="I49" i="1"/>
  <c r="AC206" i="2"/>
  <c r="AD206" i="2" s="1"/>
  <c r="I308" i="1"/>
  <c r="AC343" i="2"/>
  <c r="AD343" i="2" s="1"/>
  <c r="I164" i="1"/>
  <c r="I93" i="1"/>
  <c r="I200" i="1"/>
  <c r="I221" i="1"/>
  <c r="I33" i="1"/>
  <c r="I86" i="1"/>
  <c r="I214" i="1"/>
  <c r="I188" i="1"/>
  <c r="I305" i="1"/>
  <c r="I36" i="1"/>
  <c r="I282" i="1"/>
  <c r="I133" i="1"/>
  <c r="I281" i="1"/>
  <c r="I196" i="1"/>
  <c r="I187" i="1"/>
  <c r="I54" i="1"/>
  <c r="I220" i="1"/>
  <c r="AC137" i="2"/>
  <c r="AD137" i="2" s="1"/>
  <c r="AC271" i="2"/>
  <c r="AD271" i="2" s="1"/>
  <c r="AC170" i="2"/>
  <c r="AD170" i="2" s="1"/>
  <c r="I95" i="1"/>
  <c r="I278" i="1"/>
  <c r="I322" i="1"/>
  <c r="I337" i="1"/>
  <c r="I351" i="1"/>
  <c r="I143" i="1"/>
  <c r="I294" i="1"/>
  <c r="I27" i="1"/>
  <c r="I107" i="1"/>
  <c r="AC40" i="2"/>
  <c r="AD40" i="2" s="1"/>
  <c r="I252" i="1"/>
  <c r="I91" i="1"/>
  <c r="AC344" i="2"/>
  <c r="AD344" i="2" s="1"/>
  <c r="AC54" i="2"/>
  <c r="AD54" i="2" s="1"/>
  <c r="I259" i="1"/>
  <c r="I345" i="1"/>
  <c r="AC110" i="2"/>
  <c r="AD110" i="2" s="1"/>
  <c r="I173" i="1"/>
  <c r="I105" i="1"/>
  <c r="I29" i="1"/>
  <c r="I66" i="1"/>
  <c r="AC36" i="2"/>
  <c r="AD36" i="2" s="1"/>
  <c r="I264" i="1"/>
  <c r="I234" i="1"/>
  <c r="I39" i="1"/>
  <c r="I9" i="1"/>
  <c r="I324" i="1"/>
  <c r="AC279" i="2"/>
  <c r="AD279" i="2" s="1"/>
  <c r="I316" i="1"/>
  <c r="AC180" i="2"/>
  <c r="AD180" i="2" s="1"/>
  <c r="AC136" i="2"/>
  <c r="AD136" i="2" s="1"/>
  <c r="AC156" i="2"/>
  <c r="AD156" i="2" s="1"/>
  <c r="AC210" i="2"/>
  <c r="AD210" i="2" s="1"/>
  <c r="AC91" i="2"/>
  <c r="AD91" i="2" s="1"/>
  <c r="I243" i="1"/>
  <c r="I276" i="1"/>
  <c r="AC223" i="2"/>
  <c r="AD223" i="2" s="1"/>
  <c r="I99" i="1"/>
  <c r="AC197" i="2"/>
  <c r="AD197" i="2" s="1"/>
  <c r="AC166" i="2"/>
  <c r="AD166" i="2" s="1"/>
  <c r="I112" i="1"/>
  <c r="I21" i="1"/>
  <c r="AC152" i="2"/>
  <c r="AD152" i="2" s="1"/>
  <c r="AE224" i="2" l="1"/>
  <c r="AF224" i="2" s="1"/>
  <c r="H95" i="1" s="1"/>
  <c r="AE171" i="2"/>
  <c r="AF171" i="2" s="1"/>
  <c r="H29" i="1" s="1"/>
  <c r="AE42" i="2"/>
  <c r="AF42" i="2" s="1"/>
  <c r="H37" i="1" s="1"/>
  <c r="AE349" i="2"/>
  <c r="AF349" i="2" s="1"/>
  <c r="H268" i="1" s="1"/>
  <c r="F95" i="1"/>
  <c r="F268" i="1"/>
  <c r="F29" i="1"/>
  <c r="F37" i="1"/>
  <c r="AE255" i="2"/>
  <c r="AE32" i="2"/>
  <c r="AE158" i="2"/>
  <c r="AE118" i="2"/>
  <c r="AE284" i="2"/>
  <c r="I15" i="1"/>
  <c r="AE290" i="2"/>
  <c r="AE106" i="2"/>
  <c r="AE14" i="2"/>
  <c r="AE234" i="2"/>
  <c r="AE180" i="2"/>
  <c r="I127" i="1"/>
  <c r="AE226" i="2"/>
  <c r="AE177" i="2"/>
  <c r="AE100" i="2"/>
  <c r="AE173" i="2"/>
  <c r="AE38" i="2"/>
  <c r="AE179" i="2"/>
  <c r="AE72" i="2"/>
  <c r="AE84" i="2"/>
  <c r="AE50" i="2"/>
  <c r="I339" i="1"/>
  <c r="AE17" i="2"/>
  <c r="AE276" i="2"/>
  <c r="AE77" i="2"/>
  <c r="AE71" i="2"/>
  <c r="AE334" i="2"/>
  <c r="AE21" i="2"/>
  <c r="AE316" i="2"/>
  <c r="AE86" i="2"/>
  <c r="AE90" i="2"/>
  <c r="AE301" i="2"/>
  <c r="AE320" i="2"/>
  <c r="AE130" i="2"/>
  <c r="AE326" i="2"/>
  <c r="AE269" i="2"/>
  <c r="AE107" i="2"/>
  <c r="AE327" i="2"/>
  <c r="AE122" i="2"/>
  <c r="AE262" i="2"/>
  <c r="AE76" i="2"/>
  <c r="AE332" i="2"/>
  <c r="AE267" i="2"/>
  <c r="AE341" i="2"/>
  <c r="AE247" i="2"/>
  <c r="AE296" i="2"/>
  <c r="AE10" i="2"/>
  <c r="AE294" i="2"/>
  <c r="AE352" i="2"/>
  <c r="AE217" i="2"/>
  <c r="AE12" i="2"/>
  <c r="AE60" i="2"/>
  <c r="AE333" i="2"/>
  <c r="AE254" i="2"/>
  <c r="AE20" i="2"/>
  <c r="AE161" i="2"/>
  <c r="AE239" i="2"/>
  <c r="AE187" i="2"/>
  <c r="AE314" i="2"/>
  <c r="AE242" i="2"/>
  <c r="AE131" i="2"/>
  <c r="AE323" i="2"/>
  <c r="AE51" i="2"/>
  <c r="AE162" i="2"/>
  <c r="AE94" i="2"/>
  <c r="AE19" i="2"/>
  <c r="AE304" i="2"/>
  <c r="AE174" i="2"/>
  <c r="AE348" i="2"/>
  <c r="AE216" i="2"/>
  <c r="AE344" i="2"/>
  <c r="I319" i="1"/>
  <c r="AE215" i="2"/>
  <c r="AE240" i="2"/>
  <c r="I69" i="1"/>
  <c r="AE45" i="2"/>
  <c r="AE272" i="2"/>
  <c r="AE127" i="2"/>
  <c r="AE81" i="2"/>
  <c r="AE298" i="2"/>
  <c r="I41" i="1"/>
  <c r="AE263" i="2"/>
  <c r="AE149" i="2"/>
  <c r="AE46" i="2"/>
  <c r="AE211" i="2"/>
  <c r="AE143" i="2"/>
  <c r="AE241" i="2"/>
  <c r="AE96" i="2"/>
  <c r="AE203" i="2"/>
  <c r="AE347" i="2"/>
  <c r="AE219" i="2"/>
  <c r="AE273" i="2"/>
  <c r="AE315" i="2"/>
  <c r="AE209" i="2"/>
  <c r="AE78" i="2"/>
  <c r="AE154" i="2"/>
  <c r="AE265" i="2"/>
  <c r="AE182" i="2"/>
  <c r="AE275" i="2"/>
  <c r="AE58" i="2"/>
  <c r="AE16" i="2"/>
  <c r="AE22" i="2"/>
  <c r="AE303" i="2"/>
  <c r="AE200" i="2"/>
  <c r="AE141" i="2"/>
  <c r="AE11" i="2"/>
  <c r="AE88" i="2"/>
  <c r="AE218" i="2"/>
  <c r="AE338" i="2"/>
  <c r="AE175" i="2"/>
  <c r="AE172" i="2"/>
  <c r="AE18" i="2"/>
  <c r="AE307" i="2"/>
  <c r="AE228" i="2"/>
  <c r="AE297" i="2"/>
  <c r="AE33" i="2"/>
  <c r="I67" i="1"/>
  <c r="AE167" i="2"/>
  <c r="AE155" i="2"/>
  <c r="AE56" i="2"/>
  <c r="AE103" i="2"/>
  <c r="AE289" i="2"/>
  <c r="AE142" i="2"/>
  <c r="AE74" i="2"/>
  <c r="AE183" i="2"/>
  <c r="AE105" i="2"/>
  <c r="AE134" i="2"/>
  <c r="AE150" i="2"/>
  <c r="AE258" i="2"/>
  <c r="AE232" i="2"/>
  <c r="AE135" i="2"/>
  <c r="AE281" i="2"/>
  <c r="AE189" i="2"/>
  <c r="AE280" i="2"/>
  <c r="AE253" i="2"/>
  <c r="AE237" i="2"/>
  <c r="I303" i="1"/>
  <c r="AE95" i="2"/>
  <c r="AE15" i="2"/>
  <c r="AE206" i="2"/>
  <c r="I250" i="1"/>
  <c r="AE44" i="2"/>
  <c r="AE233" i="2"/>
  <c r="AE67" i="2"/>
  <c r="AE145" i="2"/>
  <c r="AE244" i="2"/>
  <c r="AE302" i="2"/>
  <c r="AE295" i="2"/>
  <c r="AE324" i="2"/>
  <c r="AE308" i="2"/>
  <c r="I24" i="1"/>
  <c r="AE213" i="2"/>
  <c r="AE266" i="2"/>
  <c r="AE178" i="2"/>
  <c r="AE68" i="2"/>
  <c r="AE283" i="2"/>
  <c r="AE198" i="2"/>
  <c r="AE24" i="2"/>
  <c r="AE13" i="2"/>
  <c r="AE144" i="2"/>
  <c r="AE270" i="2"/>
  <c r="AE201" i="2"/>
  <c r="AE194" i="2"/>
  <c r="AE9" i="2"/>
  <c r="I213" i="1"/>
  <c r="AE117" i="2"/>
  <c r="AE222" i="2"/>
  <c r="AE29" i="2"/>
  <c r="AE133" i="2"/>
  <c r="AE79" i="2"/>
  <c r="AE350" i="2"/>
  <c r="AE113" i="2"/>
  <c r="AE73" i="2"/>
  <c r="AE64" i="2"/>
  <c r="AE311" i="2"/>
  <c r="AE80" i="2"/>
  <c r="AE331" i="2"/>
  <c r="AE169" i="2"/>
  <c r="AE39" i="2"/>
  <c r="AE47" i="2"/>
  <c r="AE335" i="2"/>
  <c r="AE163" i="2"/>
  <c r="AE193" i="2"/>
  <c r="AE268" i="2"/>
  <c r="AE274" i="2"/>
  <c r="AE299" i="2"/>
  <c r="AE125" i="2"/>
  <c r="AE59" i="2"/>
  <c r="AE291" i="2"/>
  <c r="AE165" i="2"/>
  <c r="AE340" i="2"/>
  <c r="AE123" i="2"/>
  <c r="AE98" i="2"/>
  <c r="AE104" i="2"/>
  <c r="AE221" i="2"/>
  <c r="AE236" i="2"/>
  <c r="AE196" i="2"/>
  <c r="AE28" i="2"/>
  <c r="AE205" i="2"/>
  <c r="I96" i="1"/>
  <c r="AE312" i="2"/>
  <c r="AE278" i="2"/>
  <c r="AE329" i="2"/>
  <c r="AE97" i="2"/>
  <c r="AE345" i="2"/>
  <c r="AE212" i="2"/>
  <c r="AE337" i="2"/>
  <c r="AE246" i="2"/>
  <c r="AE85" i="2"/>
  <c r="AE355" i="2"/>
  <c r="AE322" i="2"/>
  <c r="AE126" i="2"/>
  <c r="AE192" i="2"/>
  <c r="AE346" i="2"/>
  <c r="AE181" i="2"/>
  <c r="AE261" i="2"/>
  <c r="I12" i="1"/>
  <c r="AE164" i="2"/>
  <c r="AE319" i="2"/>
  <c r="AE256" i="2"/>
  <c r="AE108" i="2"/>
  <c r="AE184" i="2"/>
  <c r="AE111" i="2"/>
  <c r="I225" i="1"/>
  <c r="AE305" i="2"/>
  <c r="AE26" i="2"/>
  <c r="AE306" i="2"/>
  <c r="AE282" i="2"/>
  <c r="AE243" i="2"/>
  <c r="AE124" i="2"/>
  <c r="AE25" i="2"/>
  <c r="AE30" i="2"/>
  <c r="AE325" i="2"/>
  <c r="AE313" i="2"/>
  <c r="AE186" i="2"/>
  <c r="AE23" i="2"/>
  <c r="AE190" i="2"/>
  <c r="AE259" i="2"/>
  <c r="AE321" i="2"/>
  <c r="AE151" i="2"/>
  <c r="AE351" i="2"/>
  <c r="AE251" i="2"/>
  <c r="AE89" i="2"/>
  <c r="AE112" i="2"/>
  <c r="AE250" i="2"/>
  <c r="AE147" i="2"/>
  <c r="AE136" i="2"/>
  <c r="I226" i="1"/>
  <c r="AE137" i="2"/>
  <c r="I43" i="1"/>
  <c r="AE146" i="2"/>
  <c r="AE101" i="2"/>
  <c r="AE252" i="2"/>
  <c r="AE310" i="2"/>
  <c r="AE293" i="2"/>
  <c r="AE166" i="2"/>
  <c r="I312" i="1"/>
  <c r="AE231" i="2"/>
  <c r="AE92" i="2"/>
  <c r="AE75" i="2"/>
  <c r="I194" i="1"/>
  <c r="AE37" i="2"/>
  <c r="I258" i="1"/>
  <c r="AE83" i="2"/>
  <c r="AE202" i="2"/>
  <c r="AE170" i="2"/>
  <c r="I40" i="1"/>
  <c r="AE159" i="2"/>
  <c r="AE63" i="2"/>
  <c r="AE309" i="2"/>
  <c r="I168" i="1"/>
  <c r="AE65" i="2"/>
  <c r="AE356" i="2"/>
  <c r="AE339" i="2"/>
  <c r="AE62" i="2"/>
  <c r="AE119" i="2"/>
  <c r="AE223" i="2"/>
  <c r="I272" i="1"/>
  <c r="AE227" i="2"/>
  <c r="AE110" i="2"/>
  <c r="I147" i="1"/>
  <c r="AE207" i="2"/>
  <c r="AE214" i="2"/>
  <c r="AE61" i="2"/>
  <c r="AE257" i="2"/>
  <c r="AE279" i="2"/>
  <c r="I261" i="1"/>
  <c r="AE292" i="2"/>
  <c r="AE354" i="2"/>
  <c r="AE249" i="2"/>
  <c r="I140" i="1"/>
  <c r="AE132" i="2"/>
  <c r="AE197" i="2"/>
  <c r="I297" i="1"/>
  <c r="AE91" i="2"/>
  <c r="I183" i="1"/>
  <c r="AE210" i="2"/>
  <c r="I53" i="1"/>
  <c r="AE185" i="2"/>
  <c r="AE49" i="2"/>
  <c r="AE277" i="2"/>
  <c r="AE235" i="2"/>
  <c r="AE264" i="2"/>
  <c r="AE41" i="2"/>
  <c r="AE55" i="2"/>
  <c r="AE43" i="2"/>
  <c r="AE138" i="2"/>
  <c r="AE69" i="2"/>
  <c r="AE99" i="2"/>
  <c r="AE114" i="2"/>
  <c r="AE176" i="2"/>
  <c r="AE152" i="2"/>
  <c r="I273" i="1"/>
  <c r="AE353" i="2"/>
  <c r="AE156" i="2"/>
  <c r="I318" i="1"/>
  <c r="AE36" i="2"/>
  <c r="I230" i="1"/>
  <c r="AE102" i="2"/>
  <c r="AE54" i="2"/>
  <c r="I283" i="1"/>
  <c r="AE40" i="2"/>
  <c r="I149" i="1"/>
  <c r="AE238" i="2"/>
  <c r="AE245" i="2"/>
  <c r="AE271" i="2"/>
  <c r="I248" i="1"/>
  <c r="AE343" i="2"/>
  <c r="I239" i="1"/>
  <c r="AE288" i="2"/>
  <c r="I204" i="1"/>
  <c r="AE225" i="2"/>
  <c r="AE260" i="2"/>
  <c r="AE109" i="2"/>
  <c r="AE115" i="2"/>
  <c r="AE208" i="2"/>
  <c r="AE336" i="2"/>
  <c r="AE153" i="2"/>
  <c r="AE82" i="2"/>
  <c r="AE195" i="2"/>
  <c r="AE70" i="2"/>
  <c r="AE129" i="2"/>
  <c r="AE318" i="2"/>
  <c r="AE121" i="2"/>
  <c r="AE27" i="2"/>
  <c r="AE128" i="2"/>
  <c r="I46" i="1"/>
  <c r="AE199" i="2"/>
  <c r="AE53" i="2"/>
  <c r="I323" i="1"/>
  <c r="AE300" i="2"/>
  <c r="AE204" i="2"/>
  <c r="AE285" i="2"/>
  <c r="AE140" i="2"/>
  <c r="AE48" i="2"/>
  <c r="AE328" i="2"/>
  <c r="AE286" i="2"/>
  <c r="AE230" i="2"/>
  <c r="AE139" i="2"/>
  <c r="AE287" i="2"/>
  <c r="AE168" i="2"/>
  <c r="I103" i="1"/>
  <c r="AE52" i="2"/>
  <c r="AE148" i="2"/>
  <c r="AE191" i="2"/>
  <c r="AE57" i="2"/>
  <c r="AE229" i="2"/>
  <c r="AE66" i="2"/>
  <c r="AE35" i="2"/>
  <c r="AE342" i="2"/>
  <c r="AE248" i="2"/>
  <c r="AE87" i="2"/>
  <c r="AE188" i="2"/>
  <c r="AE93" i="2"/>
  <c r="AE330" i="2"/>
  <c r="AE157" i="2"/>
  <c r="AE120" i="2"/>
  <c r="AE317" i="2"/>
  <c r="AE116" i="2"/>
  <c r="AE31" i="2"/>
  <c r="AE220" i="2"/>
  <c r="AE160" i="2"/>
  <c r="AE34" i="2"/>
  <c r="AF66" i="2" l="1"/>
  <c r="H203" i="1" s="1"/>
  <c r="F203" i="1"/>
  <c r="AF208" i="2"/>
  <c r="H232" i="1" s="1"/>
  <c r="F232" i="1"/>
  <c r="AF292" i="2"/>
  <c r="H188" i="1" s="1"/>
  <c r="F188" i="1"/>
  <c r="AF80" i="2"/>
  <c r="H169" i="1" s="1"/>
  <c r="F169" i="1"/>
  <c r="AF213" i="2"/>
  <c r="H177" i="1" s="1"/>
  <c r="F177" i="1"/>
  <c r="AF237" i="2"/>
  <c r="H303" i="1" s="1"/>
  <c r="F303" i="1"/>
  <c r="AF150" i="2"/>
  <c r="H76" i="1" s="1"/>
  <c r="F76" i="1"/>
  <c r="AF56" i="2"/>
  <c r="H30" i="1" s="1"/>
  <c r="F30" i="1"/>
  <c r="AF18" i="2"/>
  <c r="H202" i="1" s="1"/>
  <c r="F202" i="1"/>
  <c r="AF200" i="2"/>
  <c r="H146" i="1" s="1"/>
  <c r="F146" i="1"/>
  <c r="AF154" i="2"/>
  <c r="H13" i="1" s="1"/>
  <c r="F13" i="1"/>
  <c r="AF96" i="2"/>
  <c r="H80" i="1" s="1"/>
  <c r="F80" i="1"/>
  <c r="AF298" i="2"/>
  <c r="H41" i="1" s="1"/>
  <c r="F41" i="1"/>
  <c r="AF162" i="2"/>
  <c r="H77" i="1" s="1"/>
  <c r="F77" i="1"/>
  <c r="AF161" i="2"/>
  <c r="H137" i="1" s="1"/>
  <c r="F137" i="1"/>
  <c r="AF294" i="2"/>
  <c r="H333" i="1" s="1"/>
  <c r="F333" i="1"/>
  <c r="AF262" i="2"/>
  <c r="H113" i="1" s="1"/>
  <c r="F113" i="1"/>
  <c r="AF301" i="2"/>
  <c r="H238" i="1" s="1"/>
  <c r="F238" i="1"/>
  <c r="AF276" i="2"/>
  <c r="H160" i="1" s="1"/>
  <c r="F160" i="1"/>
  <c r="AF173" i="2"/>
  <c r="H143" i="1" s="1"/>
  <c r="F143" i="1"/>
  <c r="AF106" i="2"/>
  <c r="H175" i="1" s="1"/>
  <c r="F175" i="1"/>
  <c r="AF34" i="2"/>
  <c r="H111" i="1" s="1"/>
  <c r="F111" i="1"/>
  <c r="AF330" i="2"/>
  <c r="H229" i="1" s="1"/>
  <c r="F229" i="1"/>
  <c r="AF229" i="2"/>
  <c r="H236" i="1" s="1"/>
  <c r="F236" i="1"/>
  <c r="AF139" i="2"/>
  <c r="H217" i="1" s="1"/>
  <c r="F217" i="1"/>
  <c r="AF300" i="2"/>
  <c r="H235" i="1" s="1"/>
  <c r="F235" i="1"/>
  <c r="AF318" i="2"/>
  <c r="H163" i="1" s="1"/>
  <c r="F163" i="1"/>
  <c r="AF115" i="2"/>
  <c r="H71" i="1" s="1"/>
  <c r="F71" i="1"/>
  <c r="AF102" i="2"/>
  <c r="H173" i="1" s="1"/>
  <c r="F173" i="1"/>
  <c r="AF176" i="2"/>
  <c r="H356" i="1" s="1"/>
  <c r="F356" i="1"/>
  <c r="AF264" i="2"/>
  <c r="H354" i="1" s="1"/>
  <c r="F354" i="1"/>
  <c r="AF91" i="2"/>
  <c r="H183" i="1" s="1"/>
  <c r="F183" i="1"/>
  <c r="AF227" i="2"/>
  <c r="H9" i="1" s="1"/>
  <c r="F9" i="1"/>
  <c r="AF293" i="2"/>
  <c r="H200" i="1" s="1"/>
  <c r="F200" i="1"/>
  <c r="AF136" i="2"/>
  <c r="H226" i="1" s="1"/>
  <c r="F226" i="1"/>
  <c r="AF321" i="2"/>
  <c r="H136" i="1" s="1"/>
  <c r="F136" i="1"/>
  <c r="AF25" i="2"/>
  <c r="H75" i="1" s="1"/>
  <c r="F75" i="1"/>
  <c r="AF111" i="2"/>
  <c r="H225" i="1" s="1"/>
  <c r="F225" i="1"/>
  <c r="AF181" i="2"/>
  <c r="H155" i="1" s="1"/>
  <c r="F155" i="1"/>
  <c r="AF337" i="2"/>
  <c r="H22" i="1" s="1"/>
  <c r="F22" i="1"/>
  <c r="AF205" i="2"/>
  <c r="H96" i="1" s="1"/>
  <c r="F96" i="1"/>
  <c r="AF340" i="2"/>
  <c r="H100" i="1" s="1"/>
  <c r="F100" i="1"/>
  <c r="AF193" i="2"/>
  <c r="H227" i="1" s="1"/>
  <c r="F227" i="1"/>
  <c r="AF311" i="2"/>
  <c r="H180" i="1" s="1"/>
  <c r="F180" i="1"/>
  <c r="AF222" i="2"/>
  <c r="H199" i="1" s="1"/>
  <c r="F199" i="1"/>
  <c r="AF13" i="2"/>
  <c r="H133" i="1" s="1"/>
  <c r="F133" i="1"/>
  <c r="AF233" i="2"/>
  <c r="H192" i="1" s="1"/>
  <c r="F192" i="1"/>
  <c r="AF253" i="2"/>
  <c r="H196" i="1" s="1"/>
  <c r="F196" i="1"/>
  <c r="AF134" i="2"/>
  <c r="H120" i="1" s="1"/>
  <c r="F120" i="1"/>
  <c r="AF155" i="2"/>
  <c r="H219" i="1" s="1"/>
  <c r="F219" i="1"/>
  <c r="AF172" i="2"/>
  <c r="H117" i="1" s="1"/>
  <c r="F117" i="1"/>
  <c r="AF303" i="2"/>
  <c r="H313" i="1" s="1"/>
  <c r="F313" i="1"/>
  <c r="AF78" i="2"/>
  <c r="H55" i="1" s="1"/>
  <c r="F55" i="1"/>
  <c r="AF241" i="2"/>
  <c r="H278" i="1" s="1"/>
  <c r="F278" i="1"/>
  <c r="AF81" i="2"/>
  <c r="H214" i="1" s="1"/>
  <c r="F214" i="1"/>
  <c r="AF344" i="2"/>
  <c r="H319" i="1" s="1"/>
  <c r="F319" i="1"/>
  <c r="AF51" i="2"/>
  <c r="H309" i="1" s="1"/>
  <c r="F309" i="1"/>
  <c r="AF20" i="2"/>
  <c r="H25" i="1" s="1"/>
  <c r="F25" i="1"/>
  <c r="AF10" i="2"/>
  <c r="H182" i="1" s="1"/>
  <c r="F182" i="1"/>
  <c r="AF122" i="2"/>
  <c r="H101" i="1" s="1"/>
  <c r="F101" i="1"/>
  <c r="AF90" i="2"/>
  <c r="H292" i="1" s="1"/>
  <c r="F292" i="1"/>
  <c r="AF17" i="2"/>
  <c r="H97" i="1" s="1"/>
  <c r="F97" i="1"/>
  <c r="AF100" i="2"/>
  <c r="H107" i="1" s="1"/>
  <c r="F107" i="1"/>
  <c r="AF290" i="2"/>
  <c r="H59" i="1" s="1"/>
  <c r="F59" i="1"/>
  <c r="AF121" i="2"/>
  <c r="H172" i="1" s="1"/>
  <c r="F172" i="1"/>
  <c r="AF93" i="2"/>
  <c r="H157" i="1" s="1"/>
  <c r="F157" i="1"/>
  <c r="AF279" i="2"/>
  <c r="H261" i="1" s="1"/>
  <c r="F261" i="1"/>
  <c r="AF309" i="2"/>
  <c r="H168" i="1" s="1"/>
  <c r="F168" i="1"/>
  <c r="AF37" i="2"/>
  <c r="H258" i="1" s="1"/>
  <c r="F258" i="1"/>
  <c r="AF310" i="2"/>
  <c r="H220" i="1" s="1"/>
  <c r="F220" i="1"/>
  <c r="AF147" i="2"/>
  <c r="H31" i="1" s="1"/>
  <c r="F31" i="1"/>
  <c r="AF259" i="2"/>
  <c r="H330" i="1" s="1"/>
  <c r="F330" i="1"/>
  <c r="AF124" i="2"/>
  <c r="H193" i="1" s="1"/>
  <c r="F193" i="1"/>
  <c r="AF184" i="2"/>
  <c r="H249" i="1" s="1"/>
  <c r="F249" i="1"/>
  <c r="AF346" i="2"/>
  <c r="H104" i="1" s="1"/>
  <c r="F104" i="1"/>
  <c r="AF212" i="2"/>
  <c r="H153" i="1" s="1"/>
  <c r="F153" i="1"/>
  <c r="AF28" i="2"/>
  <c r="H18" i="1" s="1"/>
  <c r="F18" i="1"/>
  <c r="AF165" i="2"/>
  <c r="H209" i="1" s="1"/>
  <c r="F209" i="1"/>
  <c r="AF163" i="2"/>
  <c r="H265" i="1" s="1"/>
  <c r="F265" i="1"/>
  <c r="AF64" i="2"/>
  <c r="H237" i="1" s="1"/>
  <c r="F237" i="1"/>
  <c r="AF117" i="2"/>
  <c r="H302" i="1" s="1"/>
  <c r="F302" i="1"/>
  <c r="AF24" i="2"/>
  <c r="H91" i="1" s="1"/>
  <c r="F91" i="1"/>
  <c r="AF308" i="2"/>
  <c r="H24" i="1" s="1"/>
  <c r="F24" i="1"/>
  <c r="AF44" i="2"/>
  <c r="H270" i="1" s="1"/>
  <c r="F270" i="1"/>
  <c r="AF280" i="2"/>
  <c r="H334" i="1" s="1"/>
  <c r="F334" i="1"/>
  <c r="AF105" i="2"/>
  <c r="H26" i="1" s="1"/>
  <c r="F26" i="1"/>
  <c r="AF167" i="2"/>
  <c r="H329" i="1" s="1"/>
  <c r="F329" i="1"/>
  <c r="AF175" i="2"/>
  <c r="H45" i="1" s="1"/>
  <c r="F45" i="1"/>
  <c r="AF22" i="2"/>
  <c r="H83" i="1" s="1"/>
  <c r="F83" i="1"/>
  <c r="AF209" i="2"/>
  <c r="H94" i="1" s="1"/>
  <c r="F94" i="1"/>
  <c r="AF143" i="2"/>
  <c r="H351" i="1" s="1"/>
  <c r="F351" i="1"/>
  <c r="AF127" i="2"/>
  <c r="H320" i="1" s="1"/>
  <c r="F320" i="1"/>
  <c r="AF216" i="2"/>
  <c r="H39" i="1" s="1"/>
  <c r="F39" i="1"/>
  <c r="AF323" i="2"/>
  <c r="H60" i="1" s="1"/>
  <c r="F60" i="1"/>
  <c r="AF254" i="2"/>
  <c r="H176" i="1" s="1"/>
  <c r="F176" i="1"/>
  <c r="AF296" i="2"/>
  <c r="H260" i="1" s="1"/>
  <c r="F260" i="1"/>
  <c r="AF327" i="2"/>
  <c r="H90" i="1" s="1"/>
  <c r="F90" i="1"/>
  <c r="AF86" i="2"/>
  <c r="H245" i="1" s="1"/>
  <c r="F245" i="1"/>
  <c r="AF177" i="2"/>
  <c r="H78" i="1" s="1"/>
  <c r="F78" i="1"/>
  <c r="AF157" i="2"/>
  <c r="H118" i="1" s="1"/>
  <c r="F118" i="1"/>
  <c r="AF54" i="2"/>
  <c r="H283" i="1" s="1"/>
  <c r="F283" i="1"/>
  <c r="AF83" i="2"/>
  <c r="H105" i="1" s="1"/>
  <c r="F105" i="1"/>
  <c r="AF123" i="2"/>
  <c r="H52" i="1" s="1"/>
  <c r="F52" i="1"/>
  <c r="AF160" i="2"/>
  <c r="H126" i="1" s="1"/>
  <c r="F126" i="1"/>
  <c r="AF271" i="2"/>
  <c r="H248" i="1" s="1"/>
  <c r="F248" i="1"/>
  <c r="AF191" i="2"/>
  <c r="H298" i="1" s="1"/>
  <c r="F298" i="1"/>
  <c r="AF99" i="2"/>
  <c r="H139" i="1" s="1"/>
  <c r="F139" i="1"/>
  <c r="AF63" i="2"/>
  <c r="H33" i="1" s="1"/>
  <c r="F33" i="1"/>
  <c r="AF252" i="2"/>
  <c r="H181" i="1" s="1"/>
  <c r="F181" i="1"/>
  <c r="AF250" i="2"/>
  <c r="H185" i="1" s="1"/>
  <c r="F185" i="1"/>
  <c r="AF190" i="2"/>
  <c r="H142" i="1" s="1"/>
  <c r="F142" i="1"/>
  <c r="AF243" i="2"/>
  <c r="H64" i="1" s="1"/>
  <c r="F64" i="1"/>
  <c r="AF108" i="2"/>
  <c r="H280" i="1" s="1"/>
  <c r="F280" i="1"/>
  <c r="AF192" i="2"/>
  <c r="H222" i="1" s="1"/>
  <c r="F222" i="1"/>
  <c r="AF345" i="2"/>
  <c r="H65" i="1" s="1"/>
  <c r="F65" i="1"/>
  <c r="AF196" i="2"/>
  <c r="H346" i="1" s="1"/>
  <c r="F346" i="1"/>
  <c r="AF291" i="2"/>
  <c r="H350" i="1" s="1"/>
  <c r="F350" i="1"/>
  <c r="AF335" i="2"/>
  <c r="H256" i="1" s="1"/>
  <c r="F256" i="1"/>
  <c r="AF73" i="2"/>
  <c r="H266" i="1" s="1"/>
  <c r="F266" i="1"/>
  <c r="AF198" i="2"/>
  <c r="H345" i="1" s="1"/>
  <c r="F345" i="1"/>
  <c r="AF324" i="2"/>
  <c r="H274" i="1" s="1"/>
  <c r="F274" i="1"/>
  <c r="AF189" i="2"/>
  <c r="H253" i="1" s="1"/>
  <c r="F253" i="1"/>
  <c r="AF183" i="2"/>
  <c r="H311" i="1" s="1"/>
  <c r="F311" i="1"/>
  <c r="AF338" i="2"/>
  <c r="H132" i="1" s="1"/>
  <c r="F132" i="1"/>
  <c r="AF16" i="2"/>
  <c r="H342" i="1" s="1"/>
  <c r="F342" i="1"/>
  <c r="AF315" i="2"/>
  <c r="H116" i="1" s="1"/>
  <c r="F116" i="1"/>
  <c r="AF211" i="2"/>
  <c r="H285" i="1" s="1"/>
  <c r="F285" i="1"/>
  <c r="AF272" i="2"/>
  <c r="H242" i="1" s="1"/>
  <c r="F242" i="1"/>
  <c r="AF348" i="2"/>
  <c r="H276" i="1" s="1"/>
  <c r="F276" i="1"/>
  <c r="AF131" i="2"/>
  <c r="H279" i="1" s="1"/>
  <c r="F279" i="1"/>
  <c r="AF333" i="2"/>
  <c r="H85" i="1" s="1"/>
  <c r="F85" i="1"/>
  <c r="AF247" i="2"/>
  <c r="H277" i="1" s="1"/>
  <c r="F277" i="1"/>
  <c r="AF107" i="2"/>
  <c r="H35" i="1" s="1"/>
  <c r="F35" i="1"/>
  <c r="AF316" i="2"/>
  <c r="H128" i="1" s="1"/>
  <c r="F128" i="1"/>
  <c r="AF50" i="2"/>
  <c r="H339" i="1" s="1"/>
  <c r="F339" i="1"/>
  <c r="AF226" i="2"/>
  <c r="H66" i="1" s="1"/>
  <c r="F66" i="1"/>
  <c r="AF284" i="2"/>
  <c r="H15" i="1" s="1"/>
  <c r="F15" i="1"/>
  <c r="AF343" i="2"/>
  <c r="H239" i="1" s="1"/>
  <c r="F239" i="1"/>
  <c r="AF65" i="2"/>
  <c r="H190" i="1" s="1"/>
  <c r="F190" i="1"/>
  <c r="AF268" i="2"/>
  <c r="H197" i="1" s="1"/>
  <c r="F197" i="1"/>
  <c r="AF220" i="2"/>
  <c r="H247" i="1" s="1"/>
  <c r="F247" i="1"/>
  <c r="AF260" i="2"/>
  <c r="H314" i="1" s="1"/>
  <c r="F314" i="1"/>
  <c r="AF223" i="2"/>
  <c r="H272" i="1" s="1"/>
  <c r="F272" i="1"/>
  <c r="AF199" i="2"/>
  <c r="H321" i="1" s="1"/>
  <c r="F321" i="1"/>
  <c r="AF69" i="2"/>
  <c r="H148" i="1" s="1"/>
  <c r="F148" i="1"/>
  <c r="AF159" i="2"/>
  <c r="H282" i="1" s="1"/>
  <c r="F282" i="1"/>
  <c r="AF101" i="2"/>
  <c r="H240" i="1" s="1"/>
  <c r="F240" i="1"/>
  <c r="AF112" i="2"/>
  <c r="H331" i="1" s="1"/>
  <c r="F331" i="1"/>
  <c r="AF23" i="2"/>
  <c r="H184" i="1" s="1"/>
  <c r="F184" i="1"/>
  <c r="AF282" i="2"/>
  <c r="H195" i="1" s="1"/>
  <c r="F195" i="1"/>
  <c r="AF256" i="2"/>
  <c r="H340" i="1" s="1"/>
  <c r="F340" i="1"/>
  <c r="AF126" i="2"/>
  <c r="H159" i="1" s="1"/>
  <c r="F159" i="1"/>
  <c r="AF97" i="2"/>
  <c r="H296" i="1" s="1"/>
  <c r="F296" i="1"/>
  <c r="AF236" i="2"/>
  <c r="H263" i="1" s="1"/>
  <c r="F263" i="1"/>
  <c r="AF59" i="2"/>
  <c r="H114" i="1" s="1"/>
  <c r="F114" i="1"/>
  <c r="AF47" i="2"/>
  <c r="H158" i="1" s="1"/>
  <c r="F158" i="1"/>
  <c r="AF113" i="2"/>
  <c r="H58" i="1" s="1"/>
  <c r="F58" i="1"/>
  <c r="AF9" i="2"/>
  <c r="H213" i="1" s="1"/>
  <c r="F213" i="1"/>
  <c r="AF283" i="2"/>
  <c r="H281" i="1" s="1"/>
  <c r="F281" i="1"/>
  <c r="AF295" i="2"/>
  <c r="H47" i="1" s="1"/>
  <c r="F47" i="1"/>
  <c r="AF206" i="2"/>
  <c r="H250" i="1" s="1"/>
  <c r="F250" i="1"/>
  <c r="AF281" i="2"/>
  <c r="H81" i="1" s="1"/>
  <c r="F81" i="1"/>
  <c r="AF74" i="2"/>
  <c r="H287" i="1" s="1"/>
  <c r="F287" i="1"/>
  <c r="AF33" i="2"/>
  <c r="H67" i="1" s="1"/>
  <c r="F67" i="1"/>
  <c r="AF218" i="2"/>
  <c r="H106" i="1" s="1"/>
  <c r="F106" i="1"/>
  <c r="AF58" i="2"/>
  <c r="H301" i="1" s="1"/>
  <c r="F301" i="1"/>
  <c r="AF273" i="2"/>
  <c r="H215" i="1" s="1"/>
  <c r="F215" i="1"/>
  <c r="AF46" i="2"/>
  <c r="H316" i="1" s="1"/>
  <c r="F316" i="1"/>
  <c r="AF45" i="2"/>
  <c r="H73" i="1" s="1"/>
  <c r="F73" i="1"/>
  <c r="AF174" i="2"/>
  <c r="H36" i="1" s="1"/>
  <c r="F36" i="1"/>
  <c r="AF242" i="2"/>
  <c r="H293" i="1" s="1"/>
  <c r="F293" i="1"/>
  <c r="AF60" i="2"/>
  <c r="H70" i="1" s="1"/>
  <c r="F70" i="1"/>
  <c r="AF341" i="2"/>
  <c r="H326" i="1" s="1"/>
  <c r="F326" i="1"/>
  <c r="AF269" i="2"/>
  <c r="H338" i="1" s="1"/>
  <c r="F338" i="1"/>
  <c r="AF21" i="2"/>
  <c r="H355" i="1" s="1"/>
  <c r="F355" i="1"/>
  <c r="AF84" i="2"/>
  <c r="H212" i="1" s="1"/>
  <c r="F212" i="1"/>
  <c r="AF118" i="2"/>
  <c r="H154" i="1" s="1"/>
  <c r="F154" i="1"/>
  <c r="AF151" i="2"/>
  <c r="H32" i="1" s="1"/>
  <c r="F32" i="1"/>
  <c r="AF29" i="2"/>
  <c r="H216" i="1" s="1"/>
  <c r="F216" i="1"/>
  <c r="AF286" i="2"/>
  <c r="H17" i="1" s="1"/>
  <c r="F17" i="1"/>
  <c r="AF277" i="2"/>
  <c r="H259" i="1" s="1"/>
  <c r="F259" i="1"/>
  <c r="AF87" i="2"/>
  <c r="H254" i="1" s="1"/>
  <c r="F254" i="1"/>
  <c r="AF225" i="2"/>
  <c r="H19" i="1" s="1"/>
  <c r="F19" i="1"/>
  <c r="AF61" i="2"/>
  <c r="H166" i="1" s="1"/>
  <c r="F166" i="1"/>
  <c r="AF248" i="2"/>
  <c r="H341" i="1" s="1"/>
  <c r="F341" i="1"/>
  <c r="AF82" i="2"/>
  <c r="H288" i="1" s="1"/>
  <c r="F288" i="1"/>
  <c r="AF138" i="2"/>
  <c r="H210" i="1" s="1"/>
  <c r="F210" i="1"/>
  <c r="AF146" i="2"/>
  <c r="H74" i="1" s="1"/>
  <c r="F74" i="1"/>
  <c r="AF319" i="2"/>
  <c r="H186" i="1" s="1"/>
  <c r="F186" i="1"/>
  <c r="AF329" i="2"/>
  <c r="H119" i="1" s="1"/>
  <c r="F119" i="1"/>
  <c r="AF125" i="2"/>
  <c r="H28" i="1" s="1"/>
  <c r="F28" i="1"/>
  <c r="AF39" i="2"/>
  <c r="H231" i="1" s="1"/>
  <c r="F231" i="1"/>
  <c r="AF350" i="2"/>
  <c r="H20" i="1" s="1"/>
  <c r="F20" i="1"/>
  <c r="AF194" i="2"/>
  <c r="H337" i="1" s="1"/>
  <c r="F337" i="1"/>
  <c r="AF68" i="2"/>
  <c r="H207" i="1" s="1"/>
  <c r="F207" i="1"/>
  <c r="AF302" i="2"/>
  <c r="H121" i="1" s="1"/>
  <c r="F121" i="1"/>
  <c r="AF15" i="2"/>
  <c r="H305" i="1" s="1"/>
  <c r="F305" i="1"/>
  <c r="AF135" i="2"/>
  <c r="H44" i="1" s="1"/>
  <c r="F44" i="1"/>
  <c r="AF142" i="2"/>
  <c r="H300" i="1" s="1"/>
  <c r="F300" i="1"/>
  <c r="AF297" i="2"/>
  <c r="H156" i="1" s="1"/>
  <c r="F156" i="1"/>
  <c r="AF88" i="2"/>
  <c r="H325" i="1" s="1"/>
  <c r="F325" i="1"/>
  <c r="AF275" i="2"/>
  <c r="H353" i="1" s="1"/>
  <c r="F353" i="1"/>
  <c r="AF219" i="2"/>
  <c r="H178" i="1" s="1"/>
  <c r="F178" i="1"/>
  <c r="AF149" i="2"/>
  <c r="H112" i="1" s="1"/>
  <c r="F112" i="1"/>
  <c r="AF304" i="2"/>
  <c r="H290" i="1" s="1"/>
  <c r="F290" i="1"/>
  <c r="AF314" i="2"/>
  <c r="H349" i="1" s="1"/>
  <c r="F349" i="1"/>
  <c r="AF12" i="2"/>
  <c r="H211" i="1" s="1"/>
  <c r="F211" i="1"/>
  <c r="AF267" i="2"/>
  <c r="H170" i="1" s="1"/>
  <c r="F170" i="1"/>
  <c r="AF326" i="2"/>
  <c r="H289" i="1" s="1"/>
  <c r="F289" i="1"/>
  <c r="AF334" i="2"/>
  <c r="H135" i="1" s="1"/>
  <c r="F135" i="1"/>
  <c r="AF72" i="2"/>
  <c r="H72" i="1" s="1"/>
  <c r="F72" i="1"/>
  <c r="AF180" i="2"/>
  <c r="H127" i="1" s="1"/>
  <c r="F127" i="1"/>
  <c r="AF158" i="2"/>
  <c r="H347" i="1" s="1"/>
  <c r="F347" i="1"/>
  <c r="AF204" i="2"/>
  <c r="H102" i="1" s="1"/>
  <c r="F102" i="1"/>
  <c r="AF152" i="2"/>
  <c r="H273" i="1" s="1"/>
  <c r="F273" i="1"/>
  <c r="AF110" i="2"/>
  <c r="H147" i="1" s="1"/>
  <c r="F147" i="1"/>
  <c r="AF166" i="2"/>
  <c r="H312" i="1" s="1"/>
  <c r="F312" i="1"/>
  <c r="AF30" i="2"/>
  <c r="H144" i="1" s="1"/>
  <c r="F144" i="1"/>
  <c r="AF261" i="2"/>
  <c r="H12" i="1" s="1"/>
  <c r="F12" i="1"/>
  <c r="AF144" i="2"/>
  <c r="H93" i="1" s="1"/>
  <c r="F93" i="1"/>
  <c r="AF57" i="2"/>
  <c r="H131" i="1" s="1"/>
  <c r="F131" i="1"/>
  <c r="AF129" i="2"/>
  <c r="H123" i="1" s="1"/>
  <c r="F123" i="1"/>
  <c r="AF114" i="2"/>
  <c r="H79" i="1" s="1"/>
  <c r="F79" i="1"/>
  <c r="AF188" i="2"/>
  <c r="H16" i="1" s="1"/>
  <c r="F16" i="1"/>
  <c r="AF70" i="2"/>
  <c r="H255" i="1" s="1"/>
  <c r="F255" i="1"/>
  <c r="AF36" i="2"/>
  <c r="H230" i="1" s="1"/>
  <c r="F230" i="1"/>
  <c r="AF197" i="2"/>
  <c r="H297" i="1" s="1"/>
  <c r="F297" i="1"/>
  <c r="AF31" i="2"/>
  <c r="H335" i="1" s="1"/>
  <c r="F335" i="1"/>
  <c r="AF328" i="2"/>
  <c r="H275" i="1" s="1"/>
  <c r="F275" i="1"/>
  <c r="AF195" i="2"/>
  <c r="H332" i="1" s="1"/>
  <c r="F332" i="1"/>
  <c r="AF238" i="2"/>
  <c r="H294" i="1" s="1"/>
  <c r="F294" i="1"/>
  <c r="AF132" i="2"/>
  <c r="H198" i="1" s="1"/>
  <c r="F198" i="1"/>
  <c r="AF75" i="2"/>
  <c r="H194" i="1" s="1"/>
  <c r="F194" i="1"/>
  <c r="AF52" i="2"/>
  <c r="H171" i="1" s="1"/>
  <c r="F171" i="1"/>
  <c r="AF214" i="2"/>
  <c r="H141" i="1" s="1"/>
  <c r="F141" i="1"/>
  <c r="AF62" i="2"/>
  <c r="H62" i="1" s="1"/>
  <c r="F62" i="1"/>
  <c r="AF92" i="2"/>
  <c r="H152" i="1" s="1"/>
  <c r="F152" i="1"/>
  <c r="AF89" i="2"/>
  <c r="H129" i="1" s="1"/>
  <c r="F129" i="1"/>
  <c r="AF186" i="2"/>
  <c r="H208" i="1" s="1"/>
  <c r="F208" i="1"/>
  <c r="AF306" i="2"/>
  <c r="H271" i="1" s="1"/>
  <c r="F271" i="1"/>
  <c r="AF322" i="2"/>
  <c r="H310" i="1" s="1"/>
  <c r="F310" i="1"/>
  <c r="AF221" i="2"/>
  <c r="H34" i="1" s="1"/>
  <c r="F34" i="1"/>
  <c r="AF317" i="2"/>
  <c r="H267" i="1" s="1"/>
  <c r="F267" i="1"/>
  <c r="AF342" i="2"/>
  <c r="H98" i="1" s="1"/>
  <c r="F98" i="1"/>
  <c r="AF140" i="2"/>
  <c r="H11" i="1" s="1"/>
  <c r="F11" i="1"/>
  <c r="AF128" i="2"/>
  <c r="H46" i="1" s="1"/>
  <c r="F46" i="1"/>
  <c r="AF153" i="2"/>
  <c r="H315" i="1" s="1"/>
  <c r="F315" i="1"/>
  <c r="AF288" i="2"/>
  <c r="H204" i="1" s="1"/>
  <c r="F204" i="1"/>
  <c r="AF40" i="2"/>
  <c r="H149" i="1" s="1"/>
  <c r="F149" i="1"/>
  <c r="AF353" i="2"/>
  <c r="H99" i="1" s="1"/>
  <c r="F99" i="1"/>
  <c r="AF43" i="2"/>
  <c r="H201" i="1" s="1"/>
  <c r="F201" i="1"/>
  <c r="AF249" i="2"/>
  <c r="H140" i="1" s="1"/>
  <c r="F140" i="1"/>
  <c r="AF207" i="2"/>
  <c r="H228" i="1" s="1"/>
  <c r="F228" i="1"/>
  <c r="AF339" i="2"/>
  <c r="H130" i="1" s="1"/>
  <c r="F130" i="1"/>
  <c r="AF170" i="2"/>
  <c r="H40" i="1" s="1"/>
  <c r="F40" i="1"/>
  <c r="AF231" i="2"/>
  <c r="H234" i="1" s="1"/>
  <c r="F234" i="1"/>
  <c r="AF251" i="2"/>
  <c r="H57" i="1" s="1"/>
  <c r="F57" i="1"/>
  <c r="AF313" i="2"/>
  <c r="H174" i="1" s="1"/>
  <c r="F174" i="1"/>
  <c r="AF26" i="2"/>
  <c r="H205" i="1" s="1"/>
  <c r="F205" i="1"/>
  <c r="AF164" i="2"/>
  <c r="H122" i="1" s="1"/>
  <c r="F122" i="1"/>
  <c r="AF355" i="2"/>
  <c r="H68" i="1" s="1"/>
  <c r="F68" i="1"/>
  <c r="AF278" i="2"/>
  <c r="H48" i="1" s="1"/>
  <c r="F48" i="1"/>
  <c r="AF104" i="2"/>
  <c r="H108" i="1" s="1"/>
  <c r="F108" i="1"/>
  <c r="AF299" i="2"/>
  <c r="H89" i="1" s="1"/>
  <c r="F89" i="1"/>
  <c r="AF169" i="2"/>
  <c r="H189" i="1" s="1"/>
  <c r="F189" i="1"/>
  <c r="AF79" i="2"/>
  <c r="H165" i="1" s="1"/>
  <c r="F165" i="1"/>
  <c r="AF201" i="2"/>
  <c r="H27" i="1" s="1"/>
  <c r="F27" i="1"/>
  <c r="AF178" i="2"/>
  <c r="H92" i="1" s="1"/>
  <c r="F92" i="1"/>
  <c r="AF244" i="2"/>
  <c r="H162" i="1" s="1"/>
  <c r="F162" i="1"/>
  <c r="AF95" i="2"/>
  <c r="H307" i="1" s="1"/>
  <c r="F307" i="1"/>
  <c r="AF232" i="2"/>
  <c r="H223" i="1" s="1"/>
  <c r="F223" i="1"/>
  <c r="AF289" i="2"/>
  <c r="H23" i="1" s="1"/>
  <c r="F23" i="1"/>
  <c r="AF228" i="2"/>
  <c r="H110" i="1" s="1"/>
  <c r="F110" i="1"/>
  <c r="AF11" i="2"/>
  <c r="H244" i="1" s="1"/>
  <c r="F244" i="1"/>
  <c r="AF182" i="2"/>
  <c r="H328" i="1" s="1"/>
  <c r="F328" i="1"/>
  <c r="AF347" i="2"/>
  <c r="H233" i="1" s="1"/>
  <c r="F233" i="1"/>
  <c r="AF263" i="2"/>
  <c r="H56" i="1" s="1"/>
  <c r="F56" i="1"/>
  <c r="AF240" i="2"/>
  <c r="H69" i="1" s="1"/>
  <c r="F69" i="1"/>
  <c r="AF19" i="2"/>
  <c r="H251" i="1" s="1"/>
  <c r="F251" i="1"/>
  <c r="AF187" i="2"/>
  <c r="H61" i="1" s="1"/>
  <c r="F61" i="1"/>
  <c r="AF217" i="2"/>
  <c r="H286" i="1" s="1"/>
  <c r="F286" i="1"/>
  <c r="AF332" i="2"/>
  <c r="H284" i="1" s="1"/>
  <c r="F284" i="1"/>
  <c r="AF130" i="2"/>
  <c r="H145" i="1" s="1"/>
  <c r="F145" i="1"/>
  <c r="AF71" i="2"/>
  <c r="H115" i="1" s="1"/>
  <c r="F115" i="1"/>
  <c r="AF179" i="2"/>
  <c r="H308" i="1" s="1"/>
  <c r="F308" i="1"/>
  <c r="AF234" i="2"/>
  <c r="H21" i="1" s="1"/>
  <c r="F21" i="1"/>
  <c r="AF32" i="2"/>
  <c r="H167" i="1" s="1"/>
  <c r="F167" i="1"/>
  <c r="AF287" i="2"/>
  <c r="H344" i="1" s="1"/>
  <c r="F344" i="1"/>
  <c r="AF41" i="2"/>
  <c r="H164" i="1" s="1"/>
  <c r="F164" i="1"/>
  <c r="AF246" i="2"/>
  <c r="H150" i="1" s="1"/>
  <c r="F150" i="1"/>
  <c r="AF67" i="2"/>
  <c r="H54" i="1" s="1"/>
  <c r="F54" i="1"/>
  <c r="AF230" i="2"/>
  <c r="H343" i="1" s="1"/>
  <c r="F343" i="1"/>
  <c r="AF109" i="2"/>
  <c r="H317" i="1" s="1"/>
  <c r="F317" i="1"/>
  <c r="AF235" i="2"/>
  <c r="H187" i="1" s="1"/>
  <c r="F187" i="1"/>
  <c r="AF53" i="2"/>
  <c r="H323" i="1" s="1"/>
  <c r="F323" i="1"/>
  <c r="AF245" i="2"/>
  <c r="H161" i="1" s="1"/>
  <c r="F161" i="1"/>
  <c r="AF257" i="2"/>
  <c r="H243" i="1" s="1"/>
  <c r="F243" i="1"/>
  <c r="AF148" i="2"/>
  <c r="H191" i="1" s="1"/>
  <c r="F191" i="1"/>
  <c r="AF49" i="2"/>
  <c r="H264" i="1" s="1"/>
  <c r="F264" i="1"/>
  <c r="AF119" i="2"/>
  <c r="H327" i="1" s="1"/>
  <c r="F327" i="1"/>
  <c r="AF116" i="2"/>
  <c r="H109" i="1" s="1"/>
  <c r="F109" i="1"/>
  <c r="AF48" i="2"/>
  <c r="H336" i="1" s="1"/>
  <c r="F336" i="1"/>
  <c r="AF156" i="2"/>
  <c r="H318" i="1" s="1"/>
  <c r="F318" i="1"/>
  <c r="AF185" i="2"/>
  <c r="H324" i="1" s="1"/>
  <c r="F324" i="1"/>
  <c r="AF120" i="2"/>
  <c r="H304" i="1" s="1"/>
  <c r="F304" i="1"/>
  <c r="AF35" i="2"/>
  <c r="H50" i="1" s="1"/>
  <c r="F50" i="1"/>
  <c r="AF168" i="2"/>
  <c r="H103" i="1" s="1"/>
  <c r="F103" i="1"/>
  <c r="AF285" i="2"/>
  <c r="H218" i="1" s="1"/>
  <c r="F218" i="1"/>
  <c r="AF27" i="2"/>
  <c r="H42" i="1" s="1"/>
  <c r="F42" i="1"/>
  <c r="AF336" i="2"/>
  <c r="H88" i="1" s="1"/>
  <c r="F88" i="1"/>
  <c r="AF55" i="2"/>
  <c r="H352" i="1" s="1"/>
  <c r="F352" i="1"/>
  <c r="AF210" i="2"/>
  <c r="H53" i="1" s="1"/>
  <c r="F53" i="1"/>
  <c r="AF354" i="2"/>
  <c r="H49" i="1" s="1"/>
  <c r="F49" i="1"/>
  <c r="AF356" i="2"/>
  <c r="H257" i="1" s="1"/>
  <c r="F257" i="1"/>
  <c r="AF202" i="2"/>
  <c r="H252" i="1" s="1"/>
  <c r="F252" i="1"/>
  <c r="AF137" i="2"/>
  <c r="H43" i="1" s="1"/>
  <c r="F43" i="1"/>
  <c r="AF351" i="2"/>
  <c r="H134" i="1" s="1"/>
  <c r="F134" i="1"/>
  <c r="AF325" i="2"/>
  <c r="H151" i="1" s="1"/>
  <c r="F151" i="1"/>
  <c r="AF305" i="2"/>
  <c r="H206" i="1" s="1"/>
  <c r="F206" i="1"/>
  <c r="AF85" i="2"/>
  <c r="H262" i="1" s="1"/>
  <c r="F262" i="1"/>
  <c r="AF312" i="2"/>
  <c r="H295" i="1" s="1"/>
  <c r="F295" i="1"/>
  <c r="AF98" i="2"/>
  <c r="H269" i="1" s="1"/>
  <c r="F269" i="1"/>
  <c r="AF274" i="2"/>
  <c r="H348" i="1" s="1"/>
  <c r="F348" i="1"/>
  <c r="AF331" i="2"/>
  <c r="H10" i="1" s="1"/>
  <c r="F10" i="1"/>
  <c r="AF133" i="2"/>
  <c r="H291" i="1" s="1"/>
  <c r="F291" i="1"/>
  <c r="AF270" i="2"/>
  <c r="H87" i="1" s="1"/>
  <c r="F87" i="1"/>
  <c r="AF266" i="2"/>
  <c r="H125" i="1" s="1"/>
  <c r="F125" i="1"/>
  <c r="AF145" i="2"/>
  <c r="H86" i="1" s="1"/>
  <c r="F86" i="1"/>
  <c r="AF258" i="2"/>
  <c r="H179" i="1" s="1"/>
  <c r="F179" i="1"/>
  <c r="AF103" i="2"/>
  <c r="H241" i="1" s="1"/>
  <c r="F241" i="1"/>
  <c r="AF307" i="2"/>
  <c r="H38" i="1" s="1"/>
  <c r="F38" i="1"/>
  <c r="AF141" i="2"/>
  <c r="H246" i="1" s="1"/>
  <c r="F246" i="1"/>
  <c r="AF265" i="2"/>
  <c r="H84" i="1" s="1"/>
  <c r="F84" i="1"/>
  <c r="AF203" i="2"/>
  <c r="H51" i="1" s="1"/>
  <c r="F51" i="1"/>
  <c r="AF215" i="2"/>
  <c r="H82" i="1" s="1"/>
  <c r="F82" i="1"/>
  <c r="AF94" i="2"/>
  <c r="H14" i="1" s="1"/>
  <c r="F14" i="1"/>
  <c r="AF239" i="2"/>
  <c r="H306" i="1" s="1"/>
  <c r="F306" i="1"/>
  <c r="AF352" i="2"/>
  <c r="H124" i="1" s="1"/>
  <c r="F124" i="1"/>
  <c r="AF76" i="2"/>
  <c r="H63" i="1" s="1"/>
  <c r="F63" i="1"/>
  <c r="AF320" i="2"/>
  <c r="H224" i="1" s="1"/>
  <c r="F224" i="1"/>
  <c r="AF77" i="2"/>
  <c r="H138" i="1" s="1"/>
  <c r="F138" i="1"/>
  <c r="AF38" i="2"/>
  <c r="H322" i="1" s="1"/>
  <c r="F322" i="1"/>
  <c r="AF14" i="2"/>
  <c r="H299" i="1" s="1"/>
  <c r="F299" i="1"/>
  <c r="AF255" i="2"/>
  <c r="H221" i="1" s="1"/>
  <c r="F221" i="1"/>
</calcChain>
</file>

<file path=xl/sharedStrings.xml><?xml version="1.0" encoding="utf-8"?>
<sst xmlns="http://schemas.openxmlformats.org/spreadsheetml/2006/main" count="26717" uniqueCount="6110">
  <si>
    <t>Through games</t>
  </si>
  <si>
    <t>2026 D1 schools</t>
  </si>
  <si>
    <t>School</t>
  </si>
  <si>
    <t>2025 NCAA RPI rank</t>
  </si>
  <si>
    <t>2026 conference</t>
  </si>
  <si>
    <t>2026 base RPI</t>
  </si>
  <si>
    <t>Watchlist</t>
  </si>
  <si>
    <t>NCAA selection</t>
  </si>
  <si>
    <t>Outreach stage</t>
  </si>
  <si>
    <t>Owner</t>
  </si>
  <si>
    <t>Contact name</t>
  </si>
  <si>
    <t>Email</t>
  </si>
  <si>
    <t>Last contact</t>
  </si>
  <si>
    <t>Next step</t>
  </si>
  <si>
    <t>Host interest</t>
  </si>
  <si>
    <t>Notes</t>
  </si>
  <si>
    <t>Data check</t>
  </si>
  <si>
    <t>2026 results record</t>
  </si>
  <si>
    <t>2026 D1 record</t>
  </si>
  <si>
    <t>Non-D1 matches</t>
  </si>
  <si>
    <t>2025 record</t>
  </si>
  <si>
    <t>Pittsburgh</t>
  </si>
  <si>
    <t>No</t>
  </si>
  <si>
    <t>Unknown</t>
  </si>
  <si>
    <t>Not started</t>
  </si>
  <si>
    <t>Vanderbilt</t>
  </si>
  <si>
    <t>SMU</t>
  </si>
  <si>
    <t>Kentucky</t>
  </si>
  <si>
    <t>Florida</t>
  </si>
  <si>
    <t>Louisville</t>
  </si>
  <si>
    <t>TCU</t>
  </si>
  <si>
    <t>Nebraska</t>
  </si>
  <si>
    <t>Baylor</t>
  </si>
  <si>
    <t>Penn St.</t>
  </si>
  <si>
    <t>Tennessee</t>
  </si>
  <si>
    <t>Washington</t>
  </si>
  <si>
    <t>Wisconsin</t>
  </si>
  <si>
    <t>Purdue</t>
  </si>
  <si>
    <t>Texas</t>
  </si>
  <si>
    <t>UCLA</t>
  </si>
  <si>
    <t>Georgia</t>
  </si>
  <si>
    <t>North Carolina</t>
  </si>
  <si>
    <t>Arizona St.</t>
  </si>
  <si>
    <t>Indiana</t>
  </si>
  <si>
    <t>Michigan St.</t>
  </si>
  <si>
    <t>Lipscomb</t>
  </si>
  <si>
    <t>Long Beach St.</t>
  </si>
  <si>
    <t>Cincinnati</t>
  </si>
  <si>
    <t>Oregon</t>
  </si>
  <si>
    <t>Colorado St.</t>
  </si>
  <si>
    <t>Georgia Tech</t>
  </si>
  <si>
    <t>Minnesota</t>
  </si>
  <si>
    <t>Oklahoma</t>
  </si>
  <si>
    <t>UCF</t>
  </si>
  <si>
    <t>BYU</t>
  </si>
  <si>
    <t>Tulane</t>
  </si>
  <si>
    <t>Michigan</t>
  </si>
  <si>
    <t>Ball St.</t>
  </si>
  <si>
    <t>Kansas St.</t>
  </si>
  <si>
    <t>Kansas</t>
  </si>
  <si>
    <t>Iowa</t>
  </si>
  <si>
    <t>Toledo</t>
  </si>
  <si>
    <t>Mississippi St.</t>
  </si>
  <si>
    <t>Bowling Green</t>
  </si>
  <si>
    <t>Xavier</t>
  </si>
  <si>
    <t>Illinois</t>
  </si>
  <si>
    <t>North Dakota St.</t>
  </si>
  <si>
    <t>Stanford</t>
  </si>
  <si>
    <t>Duke</t>
  </si>
  <si>
    <t>Northwestern</t>
  </si>
  <si>
    <t>Harvard</t>
  </si>
  <si>
    <t>South Carolina</t>
  </si>
  <si>
    <t>Utah</t>
  </si>
  <si>
    <t>NC State</t>
  </si>
  <si>
    <t>San Diego</t>
  </si>
  <si>
    <t>Creighton</t>
  </si>
  <si>
    <t>DePaul</t>
  </si>
  <si>
    <t>Colorado</t>
  </si>
  <si>
    <t>Texas A&amp;M</t>
  </si>
  <si>
    <t>Rutgers</t>
  </si>
  <si>
    <t>Pepperdine</t>
  </si>
  <si>
    <t>Boise St.</t>
  </si>
  <si>
    <t>Western Ky.</t>
  </si>
  <si>
    <t>Yale</t>
  </si>
  <si>
    <t>Col. of Charleston</t>
  </si>
  <si>
    <t>High Point</t>
  </si>
  <si>
    <t>Lindenwood</t>
  </si>
  <si>
    <t>Auburn</t>
  </si>
  <si>
    <t>California</t>
  </si>
  <si>
    <t>LMU (CA)</t>
  </si>
  <si>
    <t>Rice</t>
  </si>
  <si>
    <t>Maryland</t>
  </si>
  <si>
    <t>Dayton</t>
  </si>
  <si>
    <t>Missouri</t>
  </si>
  <si>
    <t>Hawaii</t>
  </si>
  <si>
    <t>Stony Brook</t>
  </si>
  <si>
    <t>Ohio St.</t>
  </si>
  <si>
    <t>Arkansas</t>
  </si>
  <si>
    <t>South Dakota</t>
  </si>
  <si>
    <t>Villanova</t>
  </si>
  <si>
    <t>Florida St.</t>
  </si>
  <si>
    <t>Liberty</t>
  </si>
  <si>
    <t>Tulsa</t>
  </si>
  <si>
    <t>UTEP</t>
  </si>
  <si>
    <t>Wake Forest</t>
  </si>
  <si>
    <t>Army West Point</t>
  </si>
  <si>
    <t>Southern California</t>
  </si>
  <si>
    <t>Missouri St.</t>
  </si>
  <si>
    <t>Lehigh</t>
  </si>
  <si>
    <t>Northern Ky.</t>
  </si>
  <si>
    <t>Penn</t>
  </si>
  <si>
    <t>West Florida</t>
  </si>
  <si>
    <t>North Texas</t>
  </si>
  <si>
    <t>West Virginia</t>
  </si>
  <si>
    <t>Wyoming</t>
  </si>
  <si>
    <t>American</t>
  </si>
  <si>
    <t>Idaho St.</t>
  </si>
  <si>
    <t>North Florida</t>
  </si>
  <si>
    <t>Western Mich.</t>
  </si>
  <si>
    <t>Eastern Ky.</t>
  </si>
  <si>
    <t>Ole Miss</t>
  </si>
  <si>
    <t>Ga. Southern</t>
  </si>
  <si>
    <t>Miami (FL)</t>
  </si>
  <si>
    <t>Georgetown</t>
  </si>
  <si>
    <t>Hofstra</t>
  </si>
  <si>
    <t>Portland</t>
  </si>
  <si>
    <t>Boston College</t>
  </si>
  <si>
    <t>Coastal Carolina</t>
  </si>
  <si>
    <t>Davidson</t>
  </si>
  <si>
    <t>UNC Asheville</t>
  </si>
  <si>
    <t>LIU</t>
  </si>
  <si>
    <t>South Alabama</t>
  </si>
  <si>
    <t>Middle Tenn.</t>
  </si>
  <si>
    <t>LSU</t>
  </si>
  <si>
    <t>Memphis</t>
  </si>
  <si>
    <t>UTSA</t>
  </si>
  <si>
    <t>James Madison</t>
  </si>
  <si>
    <t>Iowa St.</t>
  </si>
  <si>
    <t>South Dakota St.</t>
  </si>
  <si>
    <t>UNC Greensboro</t>
  </si>
  <si>
    <t>Montana St.</t>
  </si>
  <si>
    <t>Wright St.</t>
  </si>
  <si>
    <t>Alabama</t>
  </si>
  <si>
    <t>Fairfield</t>
  </si>
  <si>
    <t>Weber St.</t>
  </si>
  <si>
    <t>Clemson</t>
  </si>
  <si>
    <t>UC Davis</t>
  </si>
  <si>
    <t>Marquette</t>
  </si>
  <si>
    <t>Washington St.</t>
  </si>
  <si>
    <t>Wofford</t>
  </si>
  <si>
    <t>Virginia</t>
  </si>
  <si>
    <t>UT Arlington</t>
  </si>
  <si>
    <t>Marshall</t>
  </si>
  <si>
    <t>Drake</t>
  </si>
  <si>
    <t>Furman</t>
  </si>
  <si>
    <t>Sam Houston</t>
  </si>
  <si>
    <t>Ohio</t>
  </si>
  <si>
    <t>New Hampshire</t>
  </si>
  <si>
    <t>Milwaukee</t>
  </si>
  <si>
    <t>North Ala.</t>
  </si>
  <si>
    <t>Belmont</t>
  </si>
  <si>
    <t>IU Indy</t>
  </si>
  <si>
    <t>Grand Canyon</t>
  </si>
  <si>
    <t>CSUN</t>
  </si>
  <si>
    <t>Buffalo</t>
  </si>
  <si>
    <t>Saint Louis</t>
  </si>
  <si>
    <t>Utah Tech</t>
  </si>
  <si>
    <t>FIU</t>
  </si>
  <si>
    <t>Houston</t>
  </si>
  <si>
    <t>Morehead St.</t>
  </si>
  <si>
    <t>Troy</t>
  </si>
  <si>
    <t>St. John's (NY)</t>
  </si>
  <si>
    <t>Fla. Atlantic</t>
  </si>
  <si>
    <t>Campbell</t>
  </si>
  <si>
    <t>Indiana St.</t>
  </si>
  <si>
    <t>Sacred Heart</t>
  </si>
  <si>
    <t>Notre Dame</t>
  </si>
  <si>
    <t>Sacramento St.</t>
  </si>
  <si>
    <t>UNI</t>
  </si>
  <si>
    <t>Butler</t>
  </si>
  <si>
    <t>Duquesne</t>
  </si>
  <si>
    <t>Colgate</t>
  </si>
  <si>
    <t>Binghamton</t>
  </si>
  <si>
    <t>UConn</t>
  </si>
  <si>
    <t>Idaho</t>
  </si>
  <si>
    <t>East Carolina</t>
  </si>
  <si>
    <t>George Mason</t>
  </si>
  <si>
    <t>Charleston So.</t>
  </si>
  <si>
    <t>Georgia St.</t>
  </si>
  <si>
    <t>UMBC</t>
  </si>
  <si>
    <t>South Fla.</t>
  </si>
  <si>
    <t>San Jose St.</t>
  </si>
  <si>
    <t>Oakland</t>
  </si>
  <si>
    <t>Omaha</t>
  </si>
  <si>
    <t>SFA</t>
  </si>
  <si>
    <t>UIW</t>
  </si>
  <si>
    <t>San Diego St.</t>
  </si>
  <si>
    <t>Abilene Christian</t>
  </si>
  <si>
    <t>FGCU</t>
  </si>
  <si>
    <t>Samford</t>
  </si>
  <si>
    <t>Arkansas St.</t>
  </si>
  <si>
    <t>UNLV</t>
  </si>
  <si>
    <t>Purdue Fort Wayne</t>
  </si>
  <si>
    <t>Texas St.</t>
  </si>
  <si>
    <t>Providence</t>
  </si>
  <si>
    <t>Miami (OH)</t>
  </si>
  <si>
    <t>Illinois St.</t>
  </si>
  <si>
    <t>Coppin St.</t>
  </si>
  <si>
    <t>Little Rock</t>
  </si>
  <si>
    <t>Denver</t>
  </si>
  <si>
    <t>Syracuse</t>
  </si>
  <si>
    <t>San Francisco</t>
  </si>
  <si>
    <t>Southeast Mo. St.</t>
  </si>
  <si>
    <t>Jacksonville</t>
  </si>
  <si>
    <t>Oregon St.</t>
  </si>
  <si>
    <t>Texas Tech</t>
  </si>
  <si>
    <t>Cal Poly</t>
  </si>
  <si>
    <t>App State</t>
  </si>
  <si>
    <t>Cornell</t>
  </si>
  <si>
    <t>Tennessee Tech</t>
  </si>
  <si>
    <t>Austin Peay</t>
  </si>
  <si>
    <t>UC San Diego</t>
  </si>
  <si>
    <t>CSU Bakersfield</t>
  </si>
  <si>
    <t>Navy</t>
  </si>
  <si>
    <t>Mercer</t>
  </si>
  <si>
    <t>Kennesaw St.</t>
  </si>
  <si>
    <t>Southern Miss.</t>
  </si>
  <si>
    <t>Akron</t>
  </si>
  <si>
    <t>Eastern Mich.</t>
  </si>
  <si>
    <t>A&amp;M-Corpus Christi</t>
  </si>
  <si>
    <t>East Texas A&amp;M</t>
  </si>
  <si>
    <t>Temple</t>
  </si>
  <si>
    <t>Bellarmine</t>
  </si>
  <si>
    <t>Kent St.</t>
  </si>
  <si>
    <t>Loyola Chicago</t>
  </si>
  <si>
    <t>UIC</t>
  </si>
  <si>
    <t>New Mexico</t>
  </si>
  <si>
    <t>Princeton</t>
  </si>
  <si>
    <t>USC Upstate</t>
  </si>
  <si>
    <t>Kansas City</t>
  </si>
  <si>
    <t>Green Bay</t>
  </si>
  <si>
    <t>Santa Clara</t>
  </si>
  <si>
    <t>Bucknell</t>
  </si>
  <si>
    <t>Valparaiso</t>
  </si>
  <si>
    <t>New Mexico St.</t>
  </si>
  <si>
    <t>Northern Ariz.</t>
  </si>
  <si>
    <t>Bradley</t>
  </si>
  <si>
    <t>Gardner-Webb</t>
  </si>
  <si>
    <t>Northern Colo.</t>
  </si>
  <si>
    <t>Columbia</t>
  </si>
  <si>
    <t>Wichita St.</t>
  </si>
  <si>
    <t>Presbyterian</t>
  </si>
  <si>
    <t>Seton Hall</t>
  </si>
  <si>
    <t>Southern Ind.</t>
  </si>
  <si>
    <t>Lafayette</t>
  </si>
  <si>
    <t>UAB</t>
  </si>
  <si>
    <t>Portland St.</t>
  </si>
  <si>
    <t>Elon</t>
  </si>
  <si>
    <t>UAlbany</t>
  </si>
  <si>
    <t>Western Caro.</t>
  </si>
  <si>
    <t>George Washington</t>
  </si>
  <si>
    <t>Air Force</t>
  </si>
  <si>
    <t>Oral Roberts</t>
  </si>
  <si>
    <t>North Dakota</t>
  </si>
  <si>
    <t>N.C. A&amp;T</t>
  </si>
  <si>
    <t>Southern Ill.</t>
  </si>
  <si>
    <t>Northeastern</t>
  </si>
  <si>
    <t>Arizona</t>
  </si>
  <si>
    <t>Nevada</t>
  </si>
  <si>
    <t>Towson</t>
  </si>
  <si>
    <t>Dartmouth</t>
  </si>
  <si>
    <t>Brown</t>
  </si>
  <si>
    <t>ETSU</t>
  </si>
  <si>
    <t>Virginia Tech</t>
  </si>
  <si>
    <t>Youngstown St.</t>
  </si>
  <si>
    <t>St. Thomas (MN)</t>
  </si>
  <si>
    <t>Cal St. Fullerton</t>
  </si>
  <si>
    <t>Queens (NC)</t>
  </si>
  <si>
    <t>Delaware</t>
  </si>
  <si>
    <t>Stetson</t>
  </si>
  <si>
    <t>McNeese</t>
  </si>
  <si>
    <t>Eastern Wash.</t>
  </si>
  <si>
    <t>Central Ark.</t>
  </si>
  <si>
    <t>UNCW</t>
  </si>
  <si>
    <t>Winthrop</t>
  </si>
  <si>
    <t>Fresno St.</t>
  </si>
  <si>
    <t>UC Santa Barbara</t>
  </si>
  <si>
    <t>Louisiana</t>
  </si>
  <si>
    <t>Pacific</t>
  </si>
  <si>
    <t>Utah St.</t>
  </si>
  <si>
    <t>Jackson St.</t>
  </si>
  <si>
    <t>UTRGV</t>
  </si>
  <si>
    <t>William &amp; Mary</t>
  </si>
  <si>
    <t>Saint Mary's (CA)</t>
  </si>
  <si>
    <t>Rider</t>
  </si>
  <si>
    <t>Gonzaga</t>
  </si>
  <si>
    <t>Northwestern St.</t>
  </si>
  <si>
    <t>Tarleton St.</t>
  </si>
  <si>
    <t>Marist</t>
  </si>
  <si>
    <t>Chattanooga</t>
  </si>
  <si>
    <t>VCU</t>
  </si>
  <si>
    <t>Delaware St.</t>
  </si>
  <si>
    <t>Old Dominion</t>
  </si>
  <si>
    <t>Eastern Ill.</t>
  </si>
  <si>
    <t>Radford</t>
  </si>
  <si>
    <t>Utah Valley</t>
  </si>
  <si>
    <t>FDU</t>
  </si>
  <si>
    <t>Robert Morris</t>
  </si>
  <si>
    <t>NIU</t>
  </si>
  <si>
    <t>UC Riverside</t>
  </si>
  <si>
    <t>Jacksonville St.</t>
  </si>
  <si>
    <t>Fordham</t>
  </si>
  <si>
    <t>New Haven</t>
  </si>
  <si>
    <t>ULM</t>
  </si>
  <si>
    <t>Holy Cross</t>
  </si>
  <si>
    <t>Alabama A&amp;M</t>
  </si>
  <si>
    <t>Cleveland St.</t>
  </si>
  <si>
    <t>Lamar University</t>
  </si>
  <si>
    <t>Rhode Island</t>
  </si>
  <si>
    <t>Quinnipiac</t>
  </si>
  <si>
    <t>Florida A&amp;M</t>
  </si>
  <si>
    <t>Howard</t>
  </si>
  <si>
    <t>Alabama St.</t>
  </si>
  <si>
    <t>Montana</t>
  </si>
  <si>
    <t>Central Mich.</t>
  </si>
  <si>
    <t>UT Martin</t>
  </si>
  <si>
    <t>Mercyhurst</t>
  </si>
  <si>
    <t>Murray St.</t>
  </si>
  <si>
    <t>UC Irvine</t>
  </si>
  <si>
    <t>Louisiana Tech</t>
  </si>
  <si>
    <t>SIUE</t>
  </si>
  <si>
    <t>Grambling</t>
  </si>
  <si>
    <t>California Baptist</t>
  </si>
  <si>
    <t>Iona</t>
  </si>
  <si>
    <t>Bryant</t>
  </si>
  <si>
    <t>Charlotte</t>
  </si>
  <si>
    <t>Loyola Maryland</t>
  </si>
  <si>
    <t>Western Ill.</t>
  </si>
  <si>
    <t>Norfolk St.</t>
  </si>
  <si>
    <t>West Ga.</t>
  </si>
  <si>
    <t>N.C. Central</t>
  </si>
  <si>
    <t>Evansville</t>
  </si>
  <si>
    <t>Houston Christian</t>
  </si>
  <si>
    <t>Morgan St.</t>
  </si>
  <si>
    <t>Siena</t>
  </si>
  <si>
    <t>Merrimack</t>
  </si>
  <si>
    <t>Hampton</t>
  </si>
  <si>
    <t>The Citadel</t>
  </si>
  <si>
    <t>Niagara</t>
  </si>
  <si>
    <t>Stonehill</t>
  </si>
  <si>
    <t>Bethune-Cookman</t>
  </si>
  <si>
    <t>Central Conn. St.</t>
  </si>
  <si>
    <t>New Orleans</t>
  </si>
  <si>
    <t>Canisius</t>
  </si>
  <si>
    <t>Southeastern La.</t>
  </si>
  <si>
    <t>Seattle U</t>
  </si>
  <si>
    <t>Saint Peter's</t>
  </si>
  <si>
    <t>Alcorn</t>
  </si>
  <si>
    <t>NJIT</t>
  </si>
  <si>
    <t>Manhattan</t>
  </si>
  <si>
    <t>Prairie View</t>
  </si>
  <si>
    <t>Southern U.</t>
  </si>
  <si>
    <t>Tennessee St.</t>
  </si>
  <si>
    <t>Nicholls</t>
  </si>
  <si>
    <t>UMES</t>
  </si>
  <si>
    <t>Texas Southern</t>
  </si>
  <si>
    <t>Le Moyne</t>
  </si>
  <si>
    <t>Chicago St.</t>
  </si>
  <si>
    <t>South Carolina St.</t>
  </si>
  <si>
    <t>Ark.-Pine Bluff</t>
  </si>
  <si>
    <t>Southern Utah</t>
  </si>
  <si>
    <t>Mississippi Val.</t>
  </si>
  <si>
    <t>Saint Francis</t>
  </si>
  <si>
    <t>RPI weights</t>
  </si>
  <si>
    <t>D1 win %</t>
  </si>
  <si>
    <t>Opponent win % excludes all matches against the rated school. Repeated opponents are weighted once per match.</t>
  </si>
  <si>
    <t>Opponent win %</t>
  </si>
  <si>
    <t>Opponents’ opponent %</t>
  </si>
  <si>
    <t>Standings W</t>
  </si>
  <si>
    <t>Standings L</t>
  </si>
  <si>
    <t>Results W</t>
  </si>
  <si>
    <t>Results L</t>
  </si>
  <si>
    <t>D1 wins</t>
  </si>
  <si>
    <t>D1 losses</t>
  </si>
  <si>
    <t>Base RPI</t>
  </si>
  <si>
    <t>Standings check</t>
  </si>
  <si>
    <t>Southland</t>
  </si>
  <si>
    <t>UAC</t>
  </si>
  <si>
    <t>Mountain West</t>
  </si>
  <si>
    <t>MAC</t>
  </si>
  <si>
    <t>SEC</t>
  </si>
  <si>
    <t>SWAC</t>
  </si>
  <si>
    <t>Patriot</t>
  </si>
  <si>
    <t>Sun Belt</t>
  </si>
  <si>
    <t>Big 12</t>
  </si>
  <si>
    <t>ASUN</t>
  </si>
  <si>
    <t>MVC</t>
  </si>
  <si>
    <t>America East</t>
  </si>
  <si>
    <t>Pac-12</t>
  </si>
  <si>
    <t>ACC</t>
  </si>
  <si>
    <t>Ivy League</t>
  </si>
  <si>
    <t>Big East</t>
  </si>
  <si>
    <t>Big West</t>
  </si>
  <si>
    <t>CAA</t>
  </si>
  <si>
    <t>MAAC</t>
  </si>
  <si>
    <t>NEC</t>
  </si>
  <si>
    <t>Big South</t>
  </si>
  <si>
    <t>SoCon</t>
  </si>
  <si>
    <t>Horizon</t>
  </si>
  <si>
    <t>MEAC</t>
  </si>
  <si>
    <t>Atlantic 10</t>
  </si>
  <si>
    <t>CUSA</t>
  </si>
  <si>
    <t>WCC</t>
  </si>
  <si>
    <t>OVC</t>
  </si>
  <si>
    <t>Big Sky</t>
  </si>
  <si>
    <t>Big Ten</t>
  </si>
  <si>
    <t>Summit League</t>
  </si>
  <si>
    <t>2026 conference standings | source records</t>
  </si>
  <si>
    <t>Records are the values published by each conference. They may lag behind completed match results.</t>
  </si>
  <si>
    <t>The RPI calculation uses opponent-level results; the published standings remain visible for comparison.</t>
  </si>
  <si>
    <t>Names are standardized to the NCAA 2025 list where available. The source name is preserved in column C.</t>
  </si>
  <si>
    <t>Source school name</t>
  </si>
  <si>
    <t>Standings wins</t>
  </si>
  <si>
    <t>Standings losses</t>
  </si>
  <si>
    <t>Standings source</t>
  </si>
  <si>
    <t>Pulled UTC</t>
  </si>
  <si>
    <t>https://southland.org/standings.aspx?path=wvball</t>
  </si>
  <si>
    <t>https://uacsports.com/standings.aspx?path=wvball</t>
  </si>
  <si>
    <t>https://themw.com/standings.aspx?path=wvball</t>
  </si>
  <si>
    <t>https://getsomemaction.com/standings.aspx?path=wvball</t>
  </si>
  <si>
    <t>https://www.secsports.com/standings/volleyball</t>
  </si>
  <si>
    <t>https://swac.org/standings.aspx?standings=102</t>
  </si>
  <si>
    <t>Alabama State</t>
  </si>
  <si>
    <t>Alcorn State</t>
  </si>
  <si>
    <t>https://patriotleague.org/standings.aspx?path=wvball</t>
  </si>
  <si>
    <t>https://sunbeltsports.org/standings.aspx?path=wvball</t>
  </si>
  <si>
    <t>https://big12sports.com/standings.aspx?path=vb</t>
  </si>
  <si>
    <t>Arizona State</t>
  </si>
  <si>
    <t>Arkansas-Pine Bluff</t>
  </si>
  <si>
    <t>Arkansas State</t>
  </si>
  <si>
    <t>Ball State</t>
  </si>
  <si>
    <t>https://asunsports.org/standings.aspx?path=wvball</t>
  </si>
  <si>
    <t>https://mvc-sports.com/standings.aspx?path=wvball</t>
  </si>
  <si>
    <t>https://americaeast.com/standings.aspx?path=wvball</t>
  </si>
  <si>
    <t>Boise State University</t>
  </si>
  <si>
    <t>https://pac-12.com/standings.aspx?path=wvball</t>
  </si>
  <si>
    <t>https://admin.theacc.com/standings.aspx?path=wvball</t>
  </si>
  <si>
    <t>https://ivyleague.com/standings.aspx?path=wvball</t>
  </si>
  <si>
    <t>https://www.bigeast.com/standings.aspx?path=wvball</t>
  </si>
  <si>
    <t>https://bigwest.org/standings.aspx?path=wvball</t>
  </si>
  <si>
    <t>Cal State Fullerton</t>
  </si>
  <si>
    <t>https://caasports.com/standings.aspx?path=wvball</t>
  </si>
  <si>
    <t>https://maacsports.com/standings.aspx?path=wvball</t>
  </si>
  <si>
    <t>Central Arkansas</t>
  </si>
  <si>
    <t>Central Connecticut</t>
  </si>
  <si>
    <t>https://northeastconference.org/standings.aspx?path=wvball</t>
  </si>
  <si>
    <t>Central Michigan</t>
  </si>
  <si>
    <t>Charleston Southern</t>
  </si>
  <si>
    <t>https://bigsouthsports.com/standings.aspx?path=wvball</t>
  </si>
  <si>
    <t>https://theamerican.org/standings.aspx?path=wvball</t>
  </si>
  <si>
    <t>https://soconsports.com/wvb/standings/2026/</t>
  </si>
  <si>
    <t>Chicago State</t>
  </si>
  <si>
    <t>Cleveland State</t>
  </si>
  <si>
    <t>https://horizonleague.org/standings.aspx?path=vball</t>
  </si>
  <si>
    <t>Charleston</t>
  </si>
  <si>
    <t>Colorado State University</t>
  </si>
  <si>
    <t>Coppin State</t>
  </si>
  <si>
    <t>https://meacsports.com/standings.aspx?path=wvball</t>
  </si>
  <si>
    <t>Cal State Bakersfield</t>
  </si>
  <si>
    <t>https://atlantic10.com/standings.aspx?path=wvball</t>
  </si>
  <si>
    <t>https://conferenceusa.com/standings.aspx?path=wvball</t>
  </si>
  <si>
    <t>Delaware State</t>
  </si>
  <si>
    <t>https://wccsports.com/standings.aspx?path=wvball</t>
  </si>
  <si>
    <t>Eastern Illinois</t>
  </si>
  <si>
    <t>https://ovcsports.com/standings.aspx?path=wvball</t>
  </si>
  <si>
    <t>Eastern Kentucky</t>
  </si>
  <si>
    <t>Eastern Michigan</t>
  </si>
  <si>
    <t>Eastern Washington</t>
  </si>
  <si>
    <t>https://bigskyconf.com/standings.aspx?path=wvball</t>
  </si>
  <si>
    <t>Florida Atlantic</t>
  </si>
  <si>
    <t>Florida State</t>
  </si>
  <si>
    <t>Fresno State</t>
  </si>
  <si>
    <t>Georgia Southern</t>
  </si>
  <si>
    <t>Georgia State</t>
  </si>
  <si>
    <t>Gonzaga University</t>
  </si>
  <si>
    <t>Grambling State</t>
  </si>
  <si>
    <t>Hawai‘i</t>
  </si>
  <si>
    <t>HCU</t>
  </si>
  <si>
    <t>Idaho State</t>
  </si>
  <si>
    <t>https://bigten.org/wvb/standings/2026/</t>
  </si>
  <si>
    <t>Illinois State</t>
  </si>
  <si>
    <t>Indiana State</t>
  </si>
  <si>
    <t>Iowa State</t>
  </si>
  <si>
    <t>Jackson State</t>
  </si>
  <si>
    <t>Jax State</t>
  </si>
  <si>
    <t>https://thesummitleague.org/standings.aspx?path=wvball</t>
  </si>
  <si>
    <t>Kansas State</t>
  </si>
  <si>
    <t>Kennesaw State</t>
  </si>
  <si>
    <t>Kent State</t>
  </si>
  <si>
    <t>Lamar</t>
  </si>
  <si>
    <t>LMU</t>
  </si>
  <si>
    <t>Long Beach State</t>
  </si>
  <si>
    <t>Miami</t>
  </si>
  <si>
    <t>Michigan State</t>
  </si>
  <si>
    <t>MTSU</t>
  </si>
  <si>
    <t>Mississippi State</t>
  </si>
  <si>
    <t>Mississippi Valley State</t>
  </si>
  <si>
    <t>Missouri State</t>
  </si>
  <si>
    <t>Montana State</t>
  </si>
  <si>
    <t>Morehead State</t>
  </si>
  <si>
    <t>Morgan State</t>
  </si>
  <si>
    <t>Murray State</t>
  </si>
  <si>
    <t>North Carolina Central</t>
  </si>
  <si>
    <t>NM State</t>
  </si>
  <si>
    <t>LSU New Orleans</t>
  </si>
  <si>
    <t>Northern Illinois University</t>
  </si>
  <si>
    <t>Norfolk State</t>
  </si>
  <si>
    <t>North Alabama</t>
  </si>
  <si>
    <t>North Dakota State</t>
  </si>
  <si>
    <t>UNT</t>
  </si>
  <si>
    <t>Northern Arizona</t>
  </si>
  <si>
    <t>Northern Colorado</t>
  </si>
  <si>
    <t>Northern Kentucky</t>
  </si>
  <si>
    <t>Northwestern State</t>
  </si>
  <si>
    <t>Ohio State</t>
  </si>
  <si>
    <t>Oregon State</t>
  </si>
  <si>
    <t>Penn State</t>
  </si>
  <si>
    <t>Pitt</t>
  </si>
  <si>
    <t>Portland State</t>
  </si>
  <si>
    <t>Prairie View A&amp;M</t>
  </si>
  <si>
    <t>Queens</t>
  </si>
  <si>
    <t>Sacramento State</t>
  </si>
  <si>
    <t>Saint Mary's</t>
  </si>
  <si>
    <t>San Diego State University</t>
  </si>
  <si>
    <t>San José State</t>
  </si>
  <si>
    <t>South Carolina State</t>
  </si>
  <si>
    <t>South Dakota State</t>
  </si>
  <si>
    <t>South Florida</t>
  </si>
  <si>
    <t>Southeast Missouri</t>
  </si>
  <si>
    <t>Southeastern</t>
  </si>
  <si>
    <t>USC</t>
  </si>
  <si>
    <t>Southern Illinois</t>
  </si>
  <si>
    <t>Southern Indiana</t>
  </si>
  <si>
    <t>Southern Miss</t>
  </si>
  <si>
    <t>Southern</t>
  </si>
  <si>
    <t>St. John's</t>
  </si>
  <si>
    <t>St. Thomas</t>
  </si>
  <si>
    <t>Tarleton State</t>
  </si>
  <si>
    <t>Tennessee State</t>
  </si>
  <si>
    <t>Texas State University</t>
  </si>
  <si>
    <t>Maryland Eastern Shore</t>
  </si>
  <si>
    <t>Utah State University</t>
  </si>
  <si>
    <t>Washington State University</t>
  </si>
  <si>
    <t>Weber State</t>
  </si>
  <si>
    <t>West Georgia</t>
  </si>
  <si>
    <t>Western Carolina</t>
  </si>
  <si>
    <t>Western Illinois</t>
  </si>
  <si>
    <t>WKU</t>
  </si>
  <si>
    <t>Western Michigan</t>
  </si>
  <si>
    <t>Wichita State</t>
  </si>
  <si>
    <t>Wright State</t>
  </si>
  <si>
    <t>Youngstown State</t>
  </si>
  <si>
    <t>Match ID</t>
  </si>
  <si>
    <t>Date</t>
  </si>
  <si>
    <t>School 1</t>
  </si>
  <si>
    <t>School 2</t>
  </si>
  <si>
    <t>Sets 1</t>
  </si>
  <si>
    <t>Sets 2</t>
  </si>
  <si>
    <t>Division 1</t>
  </si>
  <si>
    <t>Division 2</t>
  </si>
  <si>
    <t>Reports merged</t>
  </si>
  <si>
    <t>Sources</t>
  </si>
  <si>
    <t>Raw school names</t>
  </si>
  <si>
    <t>Data note</t>
  </si>
  <si>
    <t>School 1 lookup</t>
  </si>
  <si>
    <t>School 2 lookup</t>
  </si>
  <si>
    <t>Include in D1 RPI</t>
  </si>
  <si>
    <t>School 1 win</t>
  </si>
  <si>
    <t>School 2 win</t>
  </si>
  <si>
    <t>School 1 opponent WP</t>
  </si>
  <si>
    <t>School 2 opponent WP</t>
  </si>
  <si>
    <t>School 1 opponent OWP</t>
  </si>
  <si>
    <t>School 2 opponent OWP</t>
  </si>
  <si>
    <t>2026-08-21|Kentucky|Wisconsin|3|0</t>
  </si>
  <si>
    <t>D1</t>
  </si>
  <si>
    <t>https://bigten.org/wvb/schedule/2026/ | https://www.secsports.com/api/schedule-events/32234</t>
  </si>
  <si>
    <t>Kentucky / Wisconsin | Wisconsin / Kentucky</t>
  </si>
  <si>
    <t>2026-08-21|Louisville|Texas A&amp;M|3|1</t>
  </si>
  <si>
    <t>https://admin.theacc.com/stats.aspx?path=wvball&amp;year=2026 | https://www.secsports.com/api/schedule-events/32233</t>
  </si>
  <si>
    <t>Louisville / Texas A&amp;M | Texas A&amp;M / Louisville</t>
  </si>
  <si>
    <t>2026-08-22|Arizona St.|Texas|3|1</t>
  </si>
  <si>
    <t>https://big12sports.com/stats.aspx?path=vb&amp;year=2026 | https://www.secsports.com/api/schedule-events/32235</t>
  </si>
  <si>
    <t>Arizona State / Texas</t>
  </si>
  <si>
    <t>2026-08-22|Louisville|Wisconsin|0|3</t>
  </si>
  <si>
    <t>https://admin.theacc.com/stats.aspx?path=wvball&amp;year=2026 | https://bigten.org/wvb/schedule/2026/</t>
  </si>
  <si>
    <t>Louisville / Wisconsin | Wisconsin / Louisville</t>
  </si>
  <si>
    <t>2026-08-23|Kentucky|Pittsburgh|1|3</t>
  </si>
  <si>
    <t>https://admin.theacc.com/stats.aspx?path=wvball&amp;year=2026 | https://www.secsports.com/api/schedule-events/32237</t>
  </si>
  <si>
    <t>Pitt / Kentucky | Kentucky / Pittsburgh</t>
  </si>
  <si>
    <t>2026-08-23|SMU|Texas A&amp;M|3|0</t>
  </si>
  <si>
    <t>https://admin.theacc.com/stats.aspx?path=wvball&amp;year=2026 | https://www.secsports.com/api/schedule-events/32236</t>
  </si>
  <si>
    <t>SMU / Texas A&amp;M</t>
  </si>
  <si>
    <t>2026-08-24|Marquette|Texas|2|3</t>
  </si>
  <si>
    <t>https://www.bigeast.com/stats.aspx?path=wvball&amp;year=2026 | https://www.secsports.com/api/schedule-events/32238</t>
  </si>
  <si>
    <t>Marquette / Texas</t>
  </si>
  <si>
    <t>2026-08-24|Pittsburgh|Xavier|3|0</t>
  </si>
  <si>
    <t>https://admin.theacc.com/stats.aspx?path=wvball&amp;year=2026 | https://www.bigeast.com/stats.aspx?path=wvball&amp;year=2026</t>
  </si>
  <si>
    <t>Pitt / Xavier | Xavier / Pittsburgh</t>
  </si>
  <si>
    <t>2026-08-28|A&amp;M-Corpus Christi|Kansas St.|0|3</t>
  </si>
  <si>
    <t>https://big12sports.com/stats.aspx?path=vb&amp;year=2026 | https://southland.org/stats.aspx?path=wvball&amp;year=2026</t>
  </si>
  <si>
    <t>Kansas State / A&amp;M-Corpus Christi | A&amp;M-Corpus Christi / Kansas St.</t>
  </si>
  <si>
    <t>2026-08-28|Abilene Christian|Lamar University|3|1</t>
  </si>
  <si>
    <t>https://southland.org/stats.aspx?path=wvball&amp;year=2026 | https://uacsports.com/stats.aspx?path=wvball&amp;year=2026</t>
  </si>
  <si>
    <t>Lamar / Abilene Christian | Abilene Christian / Lamar</t>
  </si>
  <si>
    <t>2026-08-28|Air Force|Boston College|0|3</t>
  </si>
  <si>
    <t>https://admin.theacc.com/stats.aspx?path=wvball&amp;year=2026 | https://themw.com/stats.aspx?path=wvball&amp;year=2026</t>
  </si>
  <si>
    <t>Boston College / Air Force | Air Force / Boston College</t>
  </si>
  <si>
    <t>2026-08-28|Akron|ETSU|3|2</t>
  </si>
  <si>
    <t>https://getsomemaction.com/stats.aspx?path=wvball&amp;year=2026 | https://soconsports.com/wvb/schedule/2026/</t>
  </si>
  <si>
    <t>Akron / ETSU</t>
  </si>
  <si>
    <t>2026-08-28|Alabama|Samford|3|1</t>
  </si>
  <si>
    <t>https://www.secsports.com/api/schedule-events/32746 | https://soconsports.com/wvb/schedule/2026/</t>
  </si>
  <si>
    <t>Alabama / Samford | Samford / Alabama</t>
  </si>
  <si>
    <t>2026-08-28|Alabama A&amp;M|South Carolina St.|3|0</t>
  </si>
  <si>
    <t>https://meacsports.com/stats.aspx?path=wvball&amp;year=2026 | https://swac.org/stats.aspx?path=wvball&amp;year=2026</t>
  </si>
  <si>
    <t>South Carolina State / Alabama A&amp;M | Alabama A&amp;M / South Carolina St.</t>
  </si>
  <si>
    <t>2026-08-28|Alabama A&amp;M|UMES|3|0</t>
  </si>
  <si>
    <t>Maryland Eastern Shore / Alabama A&amp;M | Alabama A&amp;M / UMES</t>
  </si>
  <si>
    <t>2026-08-28|Alabama St.|North Ala.|0|3</t>
  </si>
  <si>
    <t>https://swac.org/stats.aspx?path=wvball&amp;year=2026 | https://uacsports.com/stats.aspx?path=wvball&amp;year=2026</t>
  </si>
  <si>
    <t>Alabama State / North Ala. | North Alabama / Alabama St.</t>
  </si>
  <si>
    <t>2026-08-28|Alcorn|New Orleans|0|3</t>
  </si>
  <si>
    <t>https://southland.org/stats.aspx?path=wvball&amp;year=2026 | https://swac.org/stats.aspx?path=wvball&amp;year=2026</t>
  </si>
  <si>
    <t>LSU New Orleans / Alcorn | Alcorn State / New Orleans</t>
  </si>
  <si>
    <t>2026-08-28|American|Georgetown|1|3</t>
  </si>
  <si>
    <t>https://www.bigeast.com/stats.aspx?path=wvball&amp;year=2026 | https://patriotleague.org/stats.aspx?path=wvball&amp;year=2026</t>
  </si>
  <si>
    <t>Georgetown / American | American / Georgetown</t>
  </si>
  <si>
    <t>2026-08-28|App State|N.C. A&amp;T|2|3</t>
  </si>
  <si>
    <t>https://caasports.com/stats.aspx?path=wvball&amp;year=2026 | https://sunbeltsports.org/stats.aspx?path=wvball&amp;year=2026</t>
  </si>
  <si>
    <t>N.C. A&amp;T / App State | App State / N.C. A&amp;T</t>
  </si>
  <si>
    <t>2026-08-28|Arizona|Prairie View|3|0</t>
  </si>
  <si>
    <t>https://big12sports.com/stats.aspx?path=vb&amp;year=2026 | https://swac.org/stats.aspx?path=wvball&amp;year=2026</t>
  </si>
  <si>
    <t>Arizona / Prairie View | Prairie View A&amp;M / Arizona</t>
  </si>
  <si>
    <t>2026-08-28|Arizona St.|Minnesota|3|0</t>
  </si>
  <si>
    <t>https://big12sports.com/stats.aspx?path=vb&amp;year=2026 | https://bigten.org/wvb/schedule/2026/</t>
  </si>
  <si>
    <t>Arizona State / Minnesota | Minnesota / Arizona State</t>
  </si>
  <si>
    <t>2026-08-28|Ark.-Pine Bluff|N.C. Central|0|3</t>
  </si>
  <si>
    <t>North Carolina Central / Ark.-Pine Bluff | Arkansas-Pine Bluff / N.C. Central</t>
  </si>
  <si>
    <t>2026-08-28|Ark.-Pine Bluff|South Carolina St.|3|2</t>
  </si>
  <si>
    <t>South Carolina State / Ark.-Pine Bluff | Arkansas-Pine Bluff / South Carolina St.</t>
  </si>
  <si>
    <t>2026-08-28|Arkansas|SIUE|3|0</t>
  </si>
  <si>
    <t>https://ovcsports.com/stats.aspx?path=wvball&amp;year=2026 | https://www.secsports.com/api/schedule-events/32251</t>
  </si>
  <si>
    <t>SIUE / Arkansas | Arkansas / SIUE</t>
  </si>
  <si>
    <t>2026-08-28|Arkansas St.|Texas A&amp;M|0|3</t>
  </si>
  <si>
    <t>https://www.secsports.com/api/schedule-events/32243 | https://sunbeltsports.org/stats.aspx?path=wvball&amp;year=2026</t>
  </si>
  <si>
    <t>Texas A&amp;M / Arkansas State | Arkansas State / Texas A&amp;M</t>
  </si>
  <si>
    <t>2026-08-28|Army West Point|Iowa|0|3</t>
  </si>
  <si>
    <t>https://bigten.org/wvb/schedule/2026/ | https://patriotleague.org/stats.aspx?path=wvball&amp;year=2026</t>
  </si>
  <si>
    <t>Iowa / Army West Point | Army West Point / Iowa</t>
  </si>
  <si>
    <t>2026-08-28|Auburn|ETSU|3|1</t>
  </si>
  <si>
    <t>https://www.secsports.com/api/schedule-events/32242 | https://soconsports.com/wvb/schedule/2026/</t>
  </si>
  <si>
    <t>ETSU / Auburn | Auburn / ETSU</t>
  </si>
  <si>
    <t>2026-08-28|Auburn|Liberty|3|0</t>
  </si>
  <si>
    <t>https://conferenceusa.com/stats.aspx?path=wvball&amp;year=2026 | https://www.secsports.com/api/schedule-events/32254</t>
  </si>
  <si>
    <t>Liberty / Auburn | Auburn / Liberty</t>
  </si>
  <si>
    <t>2026-08-28|Austin Peay|Jackson St.|2|3</t>
  </si>
  <si>
    <t>Jackson State / Austin Peay | Austin Peay / Jackson St.</t>
  </si>
  <si>
    <t>2026-08-28|Austin Peay|UT Martin|3|0</t>
  </si>
  <si>
    <t>https://ovcsports.com/stats.aspx?path=wvball&amp;year=2026 | https://uacsports.com/stats.aspx?path=wvball&amp;year=2026</t>
  </si>
  <si>
    <t>UT Martin / Austin Peay | Austin Peay / UT Martin</t>
  </si>
  <si>
    <t>2026-08-28|Ball St.|Notre Dame|3|2</t>
  </si>
  <si>
    <t>https://admin.theacc.com/stats.aspx?path=wvball&amp;year=2026 | https://getsomemaction.com/stats.aspx?path=wvball&amp;year=2026</t>
  </si>
  <si>
    <t>Notre Dame / Ball St. | Ball State / Notre Dame</t>
  </si>
  <si>
    <t>2026-08-28|Baylor|San Diego|3|0</t>
  </si>
  <si>
    <t>https://big12sports.com/stats.aspx?path=vb&amp;year=2026 | https://wccsports.com/stats.aspx?path=wvball&amp;year=2026</t>
  </si>
  <si>
    <t>Baylor / San Diego | San Diego / Baylor</t>
  </si>
  <si>
    <t>2026-08-28|Bellarmine|Rutgers|1|3</t>
  </si>
  <si>
    <t>https://asunsports.org/stats.aspx?path=wvball&amp;year=2026 | https://bigten.org/wvb/schedule/2026/</t>
  </si>
  <si>
    <t>Bellarmine / Rutgers | Rutgers / Bellarmine</t>
  </si>
  <si>
    <t>2026-08-28|Belmont|San Jose St.|3|2</t>
  </si>
  <si>
    <t>https://themw.com/stats.aspx?path=wvball&amp;year=2026 | https://mvc-sports.com/stats.aspx?path=wvball&amp;year=2026</t>
  </si>
  <si>
    <t>San José State / Belmont | Belmont / San Jose St.</t>
  </si>
  <si>
    <t>2026-08-28|Bethune-Cookman|East Carolina|0|3</t>
  </si>
  <si>
    <t>https://theamerican.org/stats.aspx?path=wvball&amp;year=2026 | https://swac.org/stats.aspx?path=wvball&amp;year=2026</t>
  </si>
  <si>
    <t>East Carolina / Bethune-Cookman | Bethune-Cookman / East Carolina</t>
  </si>
  <si>
    <t>2026-08-28|Bethune-Cookman|Hampton|0|3</t>
  </si>
  <si>
    <t>https://caasports.com/stats.aspx?path=wvball&amp;year=2026 | https://swac.org/stats.aspx?path=wvball&amp;year=2026</t>
  </si>
  <si>
    <t>Hampton / Bethune-Cookman | Bethune-Cookman / Hampton</t>
  </si>
  <si>
    <t>2026-08-28|Binghamton|Bradley|0|3</t>
  </si>
  <si>
    <t>https://americaeast.com/stats.aspx?path=wvball&amp;year=2026 | https://mvc-sports.com/stats.aspx?path=wvball&amp;year=2026</t>
  </si>
  <si>
    <t>Binghamton / Bradley | Bradley / Binghamton</t>
  </si>
  <si>
    <t>2026-08-28|Binghamton|Oakland|0|3</t>
  </si>
  <si>
    <t>https://americaeast.com/stats.aspx?path=wvball&amp;year=2026 | https://horizonleague.org/stats.aspx?path=vball&amp;year=2026</t>
  </si>
  <si>
    <t>Binghamton / Oakland | Oakland / Binghamton</t>
  </si>
  <si>
    <t>2026-08-28|Boise St.|Middle Tenn.|2|3</t>
  </si>
  <si>
    <t>https://conferenceusa.com/stats.aspx?path=wvball&amp;year=2026 | https://pac-12.com/stats.aspx?path=wvball&amp;year=2026</t>
  </si>
  <si>
    <t>MTSU / Boise St. | Boise State University / Middle Tenn.</t>
  </si>
  <si>
    <t>2026-08-28|Boise St.|UNC Asheville|3|0</t>
  </si>
  <si>
    <t>https://bigsouthsports.com/stats.aspx?path=wvball&amp;year=2026 | https://pac-12.com/stats.aspx?path=wvball&amp;year=2026</t>
  </si>
  <si>
    <t>UNC Asheville / Boise St. | Boise State University / UNC Asheville</t>
  </si>
  <si>
    <t>2026-08-28|Bowling Green|Ohio St.|3|1</t>
  </si>
  <si>
    <t>https://bigten.org/wvb/schedule/2026/ | https://getsomemaction.com/stats.aspx?path=wvball&amp;year=2026</t>
  </si>
  <si>
    <t>Bowling Green / Ohio State | Bowling Green / Ohio St.</t>
  </si>
  <si>
    <t>2026-08-28|Bradley|Toledo|0|3</t>
  </si>
  <si>
    <t>https://getsomemaction.com/stats.aspx?path=wvball&amp;year=2026 | https://mvc-sports.com/stats.aspx?path=wvball&amp;year=2026</t>
  </si>
  <si>
    <t>Toledo / Bradley | Bradley / Toledo</t>
  </si>
  <si>
    <t>2026-08-28|Bryant|Charlotte|0|3</t>
  </si>
  <si>
    <t>https://americaeast.com/stats.aspx?path=wvball&amp;year=2026 | https://theamerican.org/stats.aspx?path=wvball&amp;year=2026</t>
  </si>
  <si>
    <t>Bryant / Charlotte | Charlotte / Bryant</t>
  </si>
  <si>
    <t>2026-08-28|Bucknell|Marshall|0|3</t>
  </si>
  <si>
    <t>https://patriotleague.org/stats.aspx?path=wvball&amp;year=2026 | https://sunbeltsports.org/stats.aspx?path=wvball&amp;year=2026</t>
  </si>
  <si>
    <t>Bucknell / Marshall | Marshall / Bucknell</t>
  </si>
  <si>
    <t>2026-08-28|Bucknell|Ohio|0|3</t>
  </si>
  <si>
    <t>https://getsomemaction.com/stats.aspx?path=wvball&amp;year=2026 | https://patriotleague.org/stats.aspx?path=wvball&amp;year=2026</t>
  </si>
  <si>
    <t>Ohio / Bucknell | Bucknell / Ohio</t>
  </si>
  <si>
    <t>2026-08-28|Buffalo|Saint Louis|1|3</t>
  </si>
  <si>
    <t>https://atlantic10.com/stats.aspx?path=wvball&amp;year=2026 | https://getsomemaction.com/stats.aspx?path=wvball&amp;year=2026</t>
  </si>
  <si>
    <t>Saint Louis / Buffalo | Buffalo / Saint Louis</t>
  </si>
  <si>
    <t>2026-08-28|Buffalo|UIC|3|2</t>
  </si>
  <si>
    <t>Buffalo / UIC | UIC / Buffalo</t>
  </si>
  <si>
    <t>2026-08-28|Butler|Western Caro.|3|2</t>
  </si>
  <si>
    <t>https://www.bigeast.com/stats.aspx?path=wvball&amp;year=2026 | https://soconsports.com/wvb/schedule/2026/</t>
  </si>
  <si>
    <t>Butler / Western Caro. | Western Carolina / Butler</t>
  </si>
  <si>
    <t>2026-08-28|BYU|Florida St.|3|2</t>
  </si>
  <si>
    <t>https://admin.theacc.com/stats.aspx?path=wvball&amp;year=2026 | https://big12sports.com/stats.aspx?path=vb&amp;year=2026</t>
  </si>
  <si>
    <t>Florida State / BYU | BYU / Florida State</t>
  </si>
  <si>
    <t>2026-08-28|Cal Poly|Grand Canyon|3|0</t>
  </si>
  <si>
    <t>https://bigwest.org/stats.aspx?path=wvball&amp;year=2026</t>
  </si>
  <si>
    <t>Cal Poly / GCU</t>
  </si>
  <si>
    <t>2026-08-28|Cal St. Fullerton|McNeese|3|0</t>
  </si>
  <si>
    <t>https://bigwest.org/stats.aspx?path=wvball&amp;year=2026 | https://southland.org/stats.aspx?path=wvball&amp;year=2026</t>
  </si>
  <si>
    <t>Cal State Fullerton / McNeese | McNeese / Cal St. Fullerton</t>
  </si>
  <si>
    <t>2026-08-28|Cal St. Fullerton|Sam Houston|0|3</t>
  </si>
  <si>
    <t>https://bigwest.org/stats.aspx?path=wvball&amp;year=2026 | https://conferenceusa.com/stats.aspx?path=wvball&amp;year=2026</t>
  </si>
  <si>
    <t>Cal State Fullerton / Sam Houston | Sam Houston / Cal State Fullerton</t>
  </si>
  <si>
    <t>2026-08-28|California|Pacific|3|0</t>
  </si>
  <si>
    <t>https://admin.theacc.com/stats.aspx?path=wvball&amp;year=2026 | https://wccsports.com/stats.aspx?path=wvball&amp;year=2026</t>
  </si>
  <si>
    <t>California / Pacific | Pacific / California</t>
  </si>
  <si>
    <t>2026-08-28|California Baptist|New Mexico|3|1</t>
  </si>
  <si>
    <t>https://bigwest.org/stats.aspx?path=wvball&amp;year=2026 | https://themw.com/stats.aspx?path=wvball&amp;year=2026</t>
  </si>
  <si>
    <t>California Baptist / New Mexico | New Mexico / California Baptist</t>
  </si>
  <si>
    <t>2026-08-28|Canisius|Duquesne|0|3</t>
  </si>
  <si>
    <t>https://atlantic10.com/stats.aspx?path=wvball&amp;year=2026 | https://maacsports.com/stats.aspx?path=wvball&amp;year=2026</t>
  </si>
  <si>
    <t>Duquesne / Canisius | Canisius / Duquesne</t>
  </si>
  <si>
    <t>2026-08-28|Canisius|Mercyhurst|2|3</t>
  </si>
  <si>
    <t>https://maacsports.com/stats.aspx?path=wvball&amp;year=2026 | https://northeastconference.org/stats.aspx?path=wvball&amp;year=2026</t>
  </si>
  <si>
    <t>Canisius / Mercyhurst | Mercyhurst / Canisius</t>
  </si>
  <si>
    <t>2026-08-28|Central Ark.|Denver|1|3</t>
  </si>
  <si>
    <t>https://uacsports.com/stats.aspx?path=wvball&amp;year=2026</t>
  </si>
  <si>
    <t>Central Arkansas / Denver</t>
  </si>
  <si>
    <t>2026-08-28|Central Conn. St.|Holy Cross|3|2</t>
  </si>
  <si>
    <t>https://northeastconference.org/stats.aspx?path=wvball&amp;year=2026 | https://patriotleague.org/stats.aspx?path=wvball&amp;year=2026</t>
  </si>
  <si>
    <t>Central Connecticut / Holy Cross | Holy Cross / Central Conn. St.</t>
  </si>
  <si>
    <t>2026-08-28|Central Mich.|Montana|0|3</t>
  </si>
  <si>
    <t>https://bigskyconf.com/stats.aspx?path=wvball&amp;year=2026 | https://getsomemaction.com/stats.aspx?path=wvball&amp;year=2026</t>
  </si>
  <si>
    <t>Montana / Central Mich. | Central Michigan / Montana</t>
  </si>
  <si>
    <t>2026-08-28|Charleston So.|Clemson|1|3</t>
  </si>
  <si>
    <t>https://admin.theacc.com/stats.aspx?path=wvball&amp;year=2026 | https://bigsouthsports.com/stats.aspx?path=wvball&amp;year=2026</t>
  </si>
  <si>
    <t>Clemson / Charleston So. | Charleston Southern / Clemson</t>
  </si>
  <si>
    <t>2026-08-28|Chattanooga|Tennessee St.|3|0</t>
  </si>
  <si>
    <t>https://ovcsports.com/stats.aspx?path=wvball&amp;year=2026 | https://soconsports.com/wvb/schedule/2026/</t>
  </si>
  <si>
    <t>Tennessee State / Chattanooga</t>
  </si>
  <si>
    <t>2026-08-28|Chattanooga|Valparaiso|1|3</t>
  </si>
  <si>
    <t>https://mvc-sports.com/stats.aspx?path=wvball&amp;year=2026 | https://soconsports.com/wvb/schedule/2026/</t>
  </si>
  <si>
    <t>Valparaiso / Chattanooga</t>
  </si>
  <si>
    <t>2026-08-28|Chicago St.|Seattle U|0|3</t>
  </si>
  <si>
    <t>https://northeastconference.org/stats.aspx?path=wvball&amp;year=2026</t>
  </si>
  <si>
    <t>Chicago State / Seattle U</t>
  </si>
  <si>
    <t>2026-08-28|Cincinnati|Illinois|3|2</t>
  </si>
  <si>
    <t>Cincinnati / Illinois</t>
  </si>
  <si>
    <t>2026-08-28|Cleveland St.|Lehigh|0|3</t>
  </si>
  <si>
    <t>https://horizonleague.org/stats.aspx?path=vball&amp;year=2026 | https://patriotleague.org/stats.aspx?path=wvball&amp;year=2026</t>
  </si>
  <si>
    <t>Cleveland State / Lehigh | Lehigh / Cleveland St.</t>
  </si>
  <si>
    <t>2026-08-28|Cleveland St.|Morgan St.|3|0</t>
  </si>
  <si>
    <t>https://horizonleague.org/stats.aspx?path=vball&amp;year=2026 | https://meacsports.com/stats.aspx?path=wvball&amp;year=2026</t>
  </si>
  <si>
    <t>Cleveland State / Morgan St. | Morgan State / Cleveland St.</t>
  </si>
  <si>
    <t>2026-08-28|Coastal Carolina|Duke|1|3</t>
  </si>
  <si>
    <t>https://admin.theacc.com/stats.aspx?path=wvball&amp;year=2026 | https://sunbeltsports.org/stats.aspx?path=wvball&amp;year=2026</t>
  </si>
  <si>
    <t>Duke / Coastal Carolina | Coastal Carolina / Duke</t>
  </si>
  <si>
    <t>2026-08-28|Col. of Charleston|Vanderbilt|0|3</t>
  </si>
  <si>
    <t>https://caasports.com/stats.aspx?path=wvball&amp;year=2026 | https://www.secsports.com/api/schedule-events/32252</t>
  </si>
  <si>
    <t>Charleston / Vanderbilt | Vanderbilt / College of Charleston</t>
  </si>
  <si>
    <t>2026-08-28|Colgate|Tennessee|0|3</t>
  </si>
  <si>
    <t>https://patriotleague.org/stats.aspx?path=wvball&amp;year=2026 | https://www.secsports.com/api/schedule-events/32249</t>
  </si>
  <si>
    <t>Colgate / Tennessee | Tennessee / Colgate</t>
  </si>
  <si>
    <t>2026-08-28|Colorado St.|UC Davis|3|0</t>
  </si>
  <si>
    <t>https://themw.com/stats.aspx?path=wvball&amp;year=2026 | https://pac-12.com/stats.aspx?path=wvball&amp;year=2026</t>
  </si>
  <si>
    <t>UC Davis / Colorado State | Colorado State University / UC Davis</t>
  </si>
  <si>
    <t>2026-08-28|Coppin St.|Kent St.|2|3</t>
  </si>
  <si>
    <t>https://getsomemaction.com/stats.aspx?path=wvball&amp;year=2026 | https://meacsports.com/stats.aspx?path=wvball&amp;year=2026</t>
  </si>
  <si>
    <t>Kent State / Coppin St. | Coppin State / Kent St.</t>
  </si>
  <si>
    <t>2026-08-28|Coppin St.|William &amp; Mary|3|1</t>
  </si>
  <si>
    <t>https://caasports.com/stats.aspx?path=wvball&amp;year=2026 | https://meacsports.com/stats.aspx?path=wvball&amp;year=2026</t>
  </si>
  <si>
    <t>William &amp; Mary / Coppin St. | Coppin State / William &amp; Mary</t>
  </si>
  <si>
    <t>2026-08-28|Creighton|Purdue|3|2</t>
  </si>
  <si>
    <t>https://www.bigeast.com/stats.aspx?path=wvball&amp;year=2026 | https://bigten.org/wvb/schedule/2026/</t>
  </si>
  <si>
    <t>Creighton / Purdue | Purdue / Creighton</t>
  </si>
  <si>
    <t>2026-08-28|CSU Bakersfield|Lamar University|3|0</t>
  </si>
  <si>
    <t>Cal State Bakersfield / Lamar University | Lamar / CSU Bakersfield</t>
  </si>
  <si>
    <t>2026-08-28|CSU Bakersfield|North Texas|1|3</t>
  </si>
  <si>
    <t>https://theamerican.org/stats.aspx?path=wvball&amp;year=2026 | https://bigwest.org/stats.aspx?path=wvball&amp;year=2026</t>
  </si>
  <si>
    <t>UNT / CSU Bakersfield | Cal State Bakersfield / North Texas</t>
  </si>
  <si>
    <t>2026-08-28|CSUN|Colorado|0|3</t>
  </si>
  <si>
    <t>https://big12sports.com/stats.aspx?path=vb&amp;year=2026 | https://bigwest.org/stats.aspx?path=wvball&amp;year=2026</t>
  </si>
  <si>
    <t>Colorado / CSUN | CSUN / Colorado</t>
  </si>
  <si>
    <t>2026-08-28|Davidson|Winthrop|3|2</t>
  </si>
  <si>
    <t>https://atlantic10.com/stats.aspx?path=wvball&amp;year=2026 | https://bigsouthsports.com/stats.aspx?path=wvball&amp;year=2026</t>
  </si>
  <si>
    <t>Davidson / Winthrop | Winthrop / Davidson</t>
  </si>
  <si>
    <t>2026-08-28|Dayton|Marquette|3|1</t>
  </si>
  <si>
    <t>https://atlantic10.com/stats.aspx?path=wvball&amp;year=2026 | https://www.bigeast.com/stats.aspx?path=wvball&amp;year=2026</t>
  </si>
  <si>
    <t>Dayton / Marquette | Marquette / Dayton</t>
  </si>
  <si>
    <t>2026-08-28|Delaware St.|Florida A&amp;M|3|1</t>
  </si>
  <si>
    <t>https://swac.org/stats.aspx?path=wvball&amp;year=2026</t>
  </si>
  <si>
    <t>Florida A&amp;M / Delaware St.</t>
  </si>
  <si>
    <t>2026-08-28|DePaul|Milwaukee|3|0</t>
  </si>
  <si>
    <t>https://www.bigeast.com/stats.aspx?path=wvball&amp;year=2026 | https://horizonleague.org/stats.aspx?path=vball&amp;year=2026</t>
  </si>
  <si>
    <t>DePaul / Milwaukee | Milwaukee / DePaul</t>
  </si>
  <si>
    <t>2026-08-28|Drake|South Dakota|1|3</t>
  </si>
  <si>
    <t>https://mvc-sports.com/stats.aspx?path=wvball&amp;year=2026 | https://thesummitleague.org/stats.aspx?path=wvball&amp;year=2026</t>
  </si>
  <si>
    <t>Drake / South Dakota | South Dakota / Drake</t>
  </si>
  <si>
    <t>2026-08-28|Duquesne|Youngstown St.|3|1</t>
  </si>
  <si>
    <t>https://atlantic10.com/stats.aspx?path=wvball&amp;year=2026 | https://horizonleague.org/stats.aspx?path=vball&amp;year=2026</t>
  </si>
  <si>
    <t>Duquesne / Youngstown St. | Youngstown State / Duquesne</t>
  </si>
  <si>
    <t>2026-08-28|East Texas A&amp;M|Texas Southern|3|0</t>
  </si>
  <si>
    <t>East Texas A&amp;M / Texas Southern | Texas Southern / East Texas A&amp;M</t>
  </si>
  <si>
    <t>2026-08-28|Eastern Ill.|Santa Clara|3|2</t>
  </si>
  <si>
    <t>https://ovcsports.com/stats.aspx?path=wvball&amp;year=2026 | https://wccsports.com/stats.aspx?path=wvball&amp;year=2026</t>
  </si>
  <si>
    <t>Eastern Illinois / Santa Clara | Santa Clara / Eastern Ill.</t>
  </si>
  <si>
    <t>2026-08-28|Eastern Ky.|South Fla.|3|2</t>
  </si>
  <si>
    <t>https://theamerican.org/stats.aspx?path=wvball&amp;year=2026 | https://uacsports.com/stats.aspx?path=wvball&amp;year=2026</t>
  </si>
  <si>
    <t>South Florida / Eastern Ky. | Eastern Kentucky / South Fla.</t>
  </si>
  <si>
    <t>2026-08-28|Eastern Mich.|NIU|3|2</t>
  </si>
  <si>
    <t>https://horizonleague.org/stats.aspx?path=vball&amp;year=2026 | https://getsomemaction.com/stats.aspx?path=wvball&amp;year=2026</t>
  </si>
  <si>
    <t>Northern Illinois University / Eastern Mich. | Eastern Michigan / Northern Illinois</t>
  </si>
  <si>
    <t>2026-08-28|Eastern Mich.|Southern Ind.|3|1</t>
  </si>
  <si>
    <t>https://getsomemaction.com/stats.aspx?path=wvball&amp;year=2026 | https://ovcsports.com/stats.aspx?path=wvball&amp;year=2026</t>
  </si>
  <si>
    <t>Eastern Michigan / Southern Ind. | Southern Indiana / Eastern Mich.</t>
  </si>
  <si>
    <t>2026-08-28|Eastern Wash.|North Dakota|3|0</t>
  </si>
  <si>
    <t>https://bigskyconf.com/stats.aspx?path=wvball&amp;year=2026 | https://thesummitleague.org/stats.aspx?path=wvball&amp;year=2026</t>
  </si>
  <si>
    <t>Eastern Washington / North Dakota | North Dakota / Eastern Wash.</t>
  </si>
  <si>
    <t>2026-08-28|Elon|St. John's (NY)|1|3</t>
  </si>
  <si>
    <t>https://www.bigeast.com/stats.aspx?path=wvball&amp;year=2026 | https://caasports.com/stats.aspx?path=wvball&amp;year=2026</t>
  </si>
  <si>
    <t>St. John's / Elon | Elon / St. John's (NY)</t>
  </si>
  <si>
    <t>2026-08-28|Evansville|Purdue Fort Wayne|1|3</t>
  </si>
  <si>
    <t>https://horizonleague.org/stats.aspx?path=vball&amp;year=2026 | https://mvc-sports.com/stats.aspx?path=wvball&amp;year=2026</t>
  </si>
  <si>
    <t>Purdue Fort Wayne / Evansville | Evansville / Purdue Fort Wayne</t>
  </si>
  <si>
    <t>2026-08-28|Fairfield|Morehead St.|2|3</t>
  </si>
  <si>
    <t>https://maacsports.com/stats.aspx?path=wvball&amp;year=2026 | https://ovcsports.com/stats.aspx?path=wvball&amp;year=2026</t>
  </si>
  <si>
    <t>Fairfield / Morehead St. | Morehead State / Fairfield</t>
  </si>
  <si>
    <t>2026-08-28|FDU|NJIT|3|0</t>
  </si>
  <si>
    <t>https://americaeast.com/stats.aspx?path=wvball&amp;year=2026 | https://northeastconference.org/stats.aspx?path=wvball&amp;year=2026</t>
  </si>
  <si>
    <t>NJIT / FDU | FDU / NJIT</t>
  </si>
  <si>
    <t>2026-08-28|FGCU|VCU|3|1</t>
  </si>
  <si>
    <t>https://asunsports.org/stats.aspx?path=wvball&amp;year=2026 | https://atlantic10.com/stats.aspx?path=wvball&amp;year=2026</t>
  </si>
  <si>
    <t>FGCU / VCU | VCU / FGCU</t>
  </si>
  <si>
    <t>2026-08-28|FIU|Merrimack|3|0</t>
  </si>
  <si>
    <t>https://conferenceusa.com/stats.aspx?path=wvball&amp;year=2026 | https://maacsports.com/stats.aspx?path=wvball&amp;year=2026</t>
  </si>
  <si>
    <t>FIU / Merrimack | Merrimack / FIU</t>
  </si>
  <si>
    <t>2026-08-28|FIU|Stetson|3|2</t>
  </si>
  <si>
    <t>https://asunsports.org/stats.aspx?path=wvball&amp;year=2026 | https://conferenceusa.com/stats.aspx?path=wvball&amp;year=2026</t>
  </si>
  <si>
    <t>Stetson / FIU | FIU / Stetson</t>
  </si>
  <si>
    <t>2026-08-28|Fla. Atlantic|Merrimack|3|0</t>
  </si>
  <si>
    <t>https://theamerican.org/stats.aspx?path=wvball&amp;year=2026 | https://maacsports.com/stats.aspx?path=wvball&amp;year=2026</t>
  </si>
  <si>
    <t>Florida Atlantic / Merrimack | Merrimack / Fla. Atlantic</t>
  </si>
  <si>
    <t>2026-08-28|Fla. Atlantic|Stetson|3|0</t>
  </si>
  <si>
    <t>https://theamerican.org/stats.aspx?path=wvball&amp;year=2026 | https://asunsports.org/stats.aspx?path=wvball&amp;year=2026</t>
  </si>
  <si>
    <t>Florida Atlantic / Stetson | Stetson / FAU</t>
  </si>
  <si>
    <t>2026-08-28|Florida A&amp;M|N.C. Central|1|3</t>
  </si>
  <si>
    <t>North Carolina Central / Florida A&amp;M | Florida A&amp;M / N.C. Central</t>
  </si>
  <si>
    <t>2026-08-28|Fordham|Rider|2|3</t>
  </si>
  <si>
    <t>Fordham / Rider | Rider / Fordham</t>
  </si>
  <si>
    <t>2026-08-28|Fresno St.|Northern Ky.|2|3</t>
  </si>
  <si>
    <t>https://horizonleague.org/stats.aspx?path=vball&amp;year=2026 | https://pac-12.com/stats.aspx?path=wvball&amp;year=2026</t>
  </si>
  <si>
    <t>Northern Kentucky / Fresno St. | Fresno State / Northern Ky.</t>
  </si>
  <si>
    <t>2026-08-28|Furman|George Washington|3|2</t>
  </si>
  <si>
    <t>https://atlantic10.com/stats.aspx?path=wvball&amp;year=2026 | https://soconsports.com/wvb/schedule/2026/</t>
  </si>
  <si>
    <t>George Washington / Furman</t>
  </si>
  <si>
    <t>2026-08-28|Furman|North Florida|1|3</t>
  </si>
  <si>
    <t>https://asunsports.org/stats.aspx?path=wvball&amp;year=2026 | https://soconsports.com/wvb/schedule/2026/</t>
  </si>
  <si>
    <t>North Florida / Furman | Furman / North Florida</t>
  </si>
  <si>
    <t>2026-08-28|Ga. Southern|Hawaii|1|3</t>
  </si>
  <si>
    <t>https://themw.com/stats.aspx?path=wvball&amp;year=2026 | https://sunbeltsports.org/stats.aspx?path=wvball&amp;year=2026</t>
  </si>
  <si>
    <t>Hawai‘i / Ga. Southern | Georgia Southern / Hawaii</t>
  </si>
  <si>
    <t>2026-08-28|Gardner-Webb|Lehigh|0|3</t>
  </si>
  <si>
    <t>https://bigsouthsports.com/stats.aspx?path=wvball&amp;year=2026 | https://patriotleague.org/stats.aspx?path=wvball&amp;year=2026</t>
  </si>
  <si>
    <t>Gardner-Webb / Lehigh | Lehigh / Gardner-Webb</t>
  </si>
  <si>
    <t>2026-08-28|George Mason|Northwestern|3|1</t>
  </si>
  <si>
    <t>https://atlantic10.com/stats.aspx?path=wvball&amp;year=2026 | https://bigten.org/wvb/schedule/2026/</t>
  </si>
  <si>
    <t>George Mason / Northwestern | Northwestern / George Mason</t>
  </si>
  <si>
    <t>2026-08-28|George Washington|Georgia|0|3</t>
  </si>
  <si>
    <t>https://atlantic10.com/stats.aspx?path=wvball&amp;year=2026 | https://www.secsports.com/api/schedule-events/32250</t>
  </si>
  <si>
    <t>George Washington / Georgia | Georgia / George Washington</t>
  </si>
  <si>
    <t>2026-08-28|Georgia|North Florida|3|0</t>
  </si>
  <si>
    <t>https://asunsports.org/stats.aspx?path=wvball&amp;year=2026 | https://www.secsports.com/api/schedule-events/32244</t>
  </si>
  <si>
    <t>North Florida / Georgia | Georgia / UNF</t>
  </si>
  <si>
    <t>2026-08-28|Georgia St.|Mississippi St.|0|3</t>
  </si>
  <si>
    <t>https://www.secsports.com/api/schedule-events/32735 | https://sunbeltsports.org/stats.aspx?path=wvball&amp;year=2026</t>
  </si>
  <si>
    <t>Mississippi State / Georgia State | Georgia State / Mississippi St.</t>
  </si>
  <si>
    <t>2026-08-28|Georgia Tech|UNI|3|0</t>
  </si>
  <si>
    <t>https://admin.theacc.com/stats.aspx?path=wvball&amp;year=2026 | https://mvc-sports.com/stats.aspx?path=wvball&amp;year=2026</t>
  </si>
  <si>
    <t>Georgia Tech / UNI | UNI / Georgia Tech</t>
  </si>
  <si>
    <t>2026-08-28|Gonzaga|Southern Utah|3|0</t>
  </si>
  <si>
    <t>https://bigskyconf.com/stats.aspx?path=wvball&amp;year=2026 | https://pac-12.com/stats.aspx?path=wvball&amp;year=2026</t>
  </si>
  <si>
    <t>Southern Utah / Gonzaga | Gonzaga University / Southern Utah University</t>
  </si>
  <si>
    <t>2026-08-28|Grambling|Presbyterian|1|3</t>
  </si>
  <si>
    <t>https://bigsouthsports.com/stats.aspx?path=wvball&amp;year=2026 | https://swac.org/stats.aspx?path=wvball&amp;year=2026</t>
  </si>
  <si>
    <t>Presbyterian / Grambling | Grambling State / Presbyterian</t>
  </si>
  <si>
    <t>2026-08-28|Grambling|West Ga.|3|2</t>
  </si>
  <si>
    <t>Grambling State / West Ga. | West Georgia / Grambling</t>
  </si>
  <si>
    <t>2026-08-28|Grand Canyon|Texas A&amp;M|1|3</t>
  </si>
  <si>
    <t>https://www.secsports.com/api/schedule-events/32241</t>
  </si>
  <si>
    <t>Texas A&amp;M / Grand Canyon</t>
  </si>
  <si>
    <t>2026-08-28|Green Bay|Western Mich.|1|3</t>
  </si>
  <si>
    <t>Green Bay / Western Mich. | Western Michigan / Green Bay</t>
  </si>
  <si>
    <t>2026-08-28|High Point|UConn|3|2</t>
  </si>
  <si>
    <t>https://www.bigeast.com/stats.aspx?path=wvball&amp;year=2026 | https://bigsouthsports.com/stats.aspx?path=wvball&amp;year=2026</t>
  </si>
  <si>
    <t>UConn / High Point | High Point / UConn</t>
  </si>
  <si>
    <t>2026-08-28|Houston|UIW|3|0</t>
  </si>
  <si>
    <t>Houston / UIW | UIW / Houston</t>
  </si>
  <si>
    <t>2026-08-28|Houston Christian|Little Rock|2|3</t>
  </si>
  <si>
    <t>HCU / Little Rock | Little Rock / Houston Baptist</t>
  </si>
  <si>
    <t>2026-08-28|Howard|Maryland|0|3</t>
  </si>
  <si>
    <t>https://bigten.org/wvb/schedule/2026/ | https://meacsports.com/stats.aspx?path=wvball&amp;year=2026</t>
  </si>
  <si>
    <t>Maryland / Howard | Howard / Maryland</t>
  </si>
  <si>
    <t>2026-08-28|Idaho|Towson|3|2</t>
  </si>
  <si>
    <t>https://bigskyconf.com/stats.aspx?path=wvball&amp;year=2026 | https://caasports.com/stats.aspx?path=wvball&amp;year=2026</t>
  </si>
  <si>
    <t>Idaho / Towson | Towson / Idaho</t>
  </si>
  <si>
    <t>2026-08-28|Idaho St.|Missouri St.|0|3</t>
  </si>
  <si>
    <t>https://bigskyconf.com/stats.aspx?path=wvball&amp;year=2026 | https://conferenceusa.com/stats.aspx?path=wvball&amp;year=2026</t>
  </si>
  <si>
    <t>Idaho State / Missouri St. | Missouri State / Idaho St.</t>
  </si>
  <si>
    <t>2026-08-28|Idaho St.|SFA|3|1</t>
  </si>
  <si>
    <t>https://bigskyconf.com/stats.aspx?path=wvball&amp;year=2026 | https://southland.org/stats.aspx?path=wvball&amp;year=2026</t>
  </si>
  <si>
    <t>Idaho State / SFA | SFA / Idaho St.</t>
  </si>
  <si>
    <t>2026-08-28|Illinois St.|Seton Hall|0|3</t>
  </si>
  <si>
    <t>https://www.bigeast.com/stats.aspx?path=wvball&amp;year=2026 | https://mvc-sports.com/stats.aspx?path=wvball&amp;year=2026</t>
  </si>
  <si>
    <t>Seton Hall / Illinois St. | Illinois State / Seton Hall</t>
  </si>
  <si>
    <t>2026-08-28|Indiana|Louisville|0|3</t>
  </si>
  <si>
    <t>Louisville / Indiana | Indiana / Louisville</t>
  </si>
  <si>
    <t>2026-08-28|Indiana St.|Navy|3|2</t>
  </si>
  <si>
    <t>https://mvc-sports.com/stats.aspx?path=wvball&amp;year=2026 | https://patriotleague.org/stats.aspx?path=wvball&amp;year=2026</t>
  </si>
  <si>
    <t>Indiana State / Navy | Navy / Indiana St.</t>
  </si>
  <si>
    <t>2026-08-28|Iona|Louisiana Tech|0|3</t>
  </si>
  <si>
    <t>https://maacsports.com/stats.aspx?path=wvball&amp;year=2026 | https://sunbeltsports.org/stats.aspx?path=wvball&amp;year=2026</t>
  </si>
  <si>
    <t>Iona / Louisiana Tech | Louisiana Tech / Iona</t>
  </si>
  <si>
    <t>2026-08-28|Iowa St.|Loyola Chicago|3|0</t>
  </si>
  <si>
    <t>https://atlantic10.com/stats.aspx?path=wvball&amp;year=2026 | https://big12sports.com/stats.aspx?path=vb&amp;year=2026</t>
  </si>
  <si>
    <t>Loyola Chicago / Iowa St. | Iowa State / Loyola Chicago</t>
  </si>
  <si>
    <t>2026-08-28|IU Indy|San Diego St.|1|3</t>
  </si>
  <si>
    <t>IU Indy / San Diego St. | San Diego State University / IU Indy</t>
  </si>
  <si>
    <t>2026-08-28|Jackson St.|Kansas City|0|3</t>
  </si>
  <si>
    <t>https://thesummitleague.org/stats.aspx?path=wvball&amp;year=2026 | https://swac.org/stats.aspx?path=wvball&amp;year=2026</t>
  </si>
  <si>
    <t>Kansas City / Jackson St. | Jackson State / Kansas City</t>
  </si>
  <si>
    <t>2026-08-28|Jacksonville|Jacksonville St.|3|0</t>
  </si>
  <si>
    <t>Jacksonville / Jacksonville State | Jax State / Jacksonville</t>
  </si>
  <si>
    <t>2026-08-28|Jacksonville|Southern U.|3|0</t>
  </si>
  <si>
    <t>https://asunsports.org/stats.aspx?path=wvball&amp;year=2026 | https://swac.org/stats.aspx?path=wvball&amp;year=2026</t>
  </si>
  <si>
    <t>Jacksonville / Southern U. | Southern / Jacksonville</t>
  </si>
  <si>
    <t>2026-08-28|James Madison|Loyola Maryland|3|0</t>
  </si>
  <si>
    <t>Loyola Maryland / James Madison | James Madison / Loyola Maryland</t>
  </si>
  <si>
    <t>2026-08-28|Kansas|Pittsburgh|1|3</t>
  </si>
  <si>
    <t>Pitt / Kansas | Kansas / Pittsburgh</t>
  </si>
  <si>
    <t>2026-08-28|Kansas City|UT Martin|3|2</t>
  </si>
  <si>
    <t>https://ovcsports.com/stats.aspx?path=wvball&amp;year=2026 | https://thesummitleague.org/stats.aspx?path=wvball&amp;year=2026</t>
  </si>
  <si>
    <t>UT Martin / Kansas City | Kansas City / UT Martin</t>
  </si>
  <si>
    <t>2026-08-28|Kennesaw St.|The Citadel|3|0</t>
  </si>
  <si>
    <t>https://conferenceusa.com/stats.aspx?path=wvball&amp;year=2026 | https://soconsports.com/wvb/schedule/2026/</t>
  </si>
  <si>
    <t>Kennesaw State / The Citadel | The Citadel / Kennesaw State</t>
  </si>
  <si>
    <t>2026-08-28|Kennesaw St.|UNCW|3|1</t>
  </si>
  <si>
    <t>https://caasports.com/stats.aspx?path=wvball&amp;year=2026 | https://conferenceusa.com/stats.aspx?path=wvball&amp;year=2026</t>
  </si>
  <si>
    <t>UNCW / Kennesaw St. | Kennesaw State / UNCW</t>
  </si>
  <si>
    <t>2026-08-28|Kent St.|Virginia Tech|0|3</t>
  </si>
  <si>
    <t>Virginia Tech / Kent St. | Kent State / Virginia Tech</t>
  </si>
  <si>
    <t>2026-08-28|Kentucky|Utah St.|3|0</t>
  </si>
  <si>
    <t>https://pac-12.com/stats.aspx?path=wvball&amp;year=2026 | https://www.secsports.com/api/schedule-events/32246</t>
  </si>
  <si>
    <t>Utah State University / Kentucky | Kentucky / Utah State</t>
  </si>
  <si>
    <t>2026-08-28|Le Moyne|The Citadel|0|3</t>
  </si>
  <si>
    <t>https://northeastconference.org/stats.aspx?path=wvball&amp;year=2026 | https://soconsports.com/wvb/schedule/2026/</t>
  </si>
  <si>
    <t>Le Moyne / The Citadel | The Citadel / Le Moyne</t>
  </si>
  <si>
    <t>2026-08-28|Le Moyne|UNCW|0|3</t>
  </si>
  <si>
    <t>https://caasports.com/stats.aspx?path=wvball&amp;year=2026 | https://northeastconference.org/stats.aspx?path=wvball&amp;year=2026</t>
  </si>
  <si>
    <t>UNCW / Le Moyne | Le Moyne / UNCW</t>
  </si>
  <si>
    <t>2026-08-28|Lindenwood|UIC|3|0</t>
  </si>
  <si>
    <t>https://mvc-sports.com/stats.aspx?path=wvball&amp;year=2026 | https://ovcsports.com/stats.aspx?path=wvball&amp;year=2026</t>
  </si>
  <si>
    <t>UIC / Lindenwood | Lindenwood / UIC</t>
  </si>
  <si>
    <t>2026-08-28|Lipscomb|Memphis|3|1</t>
  </si>
  <si>
    <t>Memphis / Lipscomb | Lipscomb / Memphis</t>
  </si>
  <si>
    <t>2026-08-28|LIU|Michigan|0|3</t>
  </si>
  <si>
    <t>https://bigten.org/wvb/schedule/2026/ | https://northeastconference.org/stats.aspx?path=wvball&amp;year=2026</t>
  </si>
  <si>
    <t>LIU / Michigan</t>
  </si>
  <si>
    <t>2026-08-28|LMU (CA)|Northern Ariz.|3|0</t>
  </si>
  <si>
    <t>https://bigskyconf.com/stats.aspx?path=wvball&amp;year=2026</t>
  </si>
  <si>
    <t>Northern Arizona / LMU (CA)</t>
  </si>
  <si>
    <t>2026-08-28|Long Beach St.|UCLA|1|3</t>
  </si>
  <si>
    <t>https://bigten.org/wvb/schedule/2026/ | https://bigwest.org/stats.aspx?path=wvball&amp;year=2026</t>
  </si>
  <si>
    <t>UCLA / Long Beach State | Long Beach State / UCLA</t>
  </si>
  <si>
    <t>2026-08-28|LSU|Wake Forest|3|2</t>
  </si>
  <si>
    <t>https://admin.theacc.com/stats.aspx?path=wvball&amp;year=2026 | https://www.secsports.com/api/schedule-events/32247</t>
  </si>
  <si>
    <t>Wake Forest / LSU | LSU / Wake Forest</t>
  </si>
  <si>
    <t>2026-08-28|Manhattan|Temple|0|3</t>
  </si>
  <si>
    <t>Temple / Manhattan | Manhattan / Temple</t>
  </si>
  <si>
    <t>2026-08-28|Marshall|Niagara|3|0</t>
  </si>
  <si>
    <t>Niagara / Marshall | Marshall / Niagara</t>
  </si>
  <si>
    <t>2026-08-28|McNeese|Miami (OH)|0|3</t>
  </si>
  <si>
    <t>https://getsomemaction.com/stats.aspx?path=wvball&amp;year=2026 | https://southland.org/stats.aspx?path=wvball&amp;year=2026</t>
  </si>
  <si>
    <t>Miami / McNeese | McNeese / Miami (OH)</t>
  </si>
  <si>
    <t>2026-08-28|Mercer|Troy|0|3</t>
  </si>
  <si>
    <t>https://soconsports.com/wvb/schedule/2026/ | https://sunbeltsports.org/stats.aspx?path=wvball&amp;year=2026</t>
  </si>
  <si>
    <t>Mercer / Troy | Troy / Mercer</t>
  </si>
  <si>
    <t>2026-08-28|Mercyhurst|Youngstown St.|0|3</t>
  </si>
  <si>
    <t>https://horizonleague.org/stats.aspx?path=vball&amp;year=2026 | https://northeastconference.org/stats.aspx?path=wvball&amp;year=2026</t>
  </si>
  <si>
    <t>Youngstown State / Mercyhurst | Mercyhurst / Youngstown St.</t>
  </si>
  <si>
    <t>2026-08-28|Miami (FL)|Michigan St.|2|3</t>
  </si>
  <si>
    <t>Miami / Michigan St. | Miami (FL) / Michigan State</t>
  </si>
  <si>
    <t>2026-08-28|Miami (OH)|Sam Houston|2|3</t>
  </si>
  <si>
    <t>https://conferenceusa.com/stats.aspx?path=wvball&amp;year=2026 | https://getsomemaction.com/stats.aspx?path=wvball&amp;year=2026</t>
  </si>
  <si>
    <t>Sam Houston / Miami (OH) | Miami / Sam Houston</t>
  </si>
  <si>
    <t>2026-08-28|Mississippi Val.|South Carolina St.|2|3</t>
  </si>
  <si>
    <t>South Carolina State / Mississippi Val. | Mississippi Valley State / South Carolina St.</t>
  </si>
  <si>
    <t>2026-08-28|Mississippi Val.|UMES|0|3</t>
  </si>
  <si>
    <t>Maryland Eastern Shore / Mississippi Val. | Mississippi Valley State / UMES</t>
  </si>
  <si>
    <t>2026-08-28|Missouri|Towson|3|0</t>
  </si>
  <si>
    <t>https://caasports.com/stats.aspx?path=wvball&amp;year=2026 | https://www.secsports.com/api/schedule-events/32253</t>
  </si>
  <si>
    <t>Towson / Missouri | Missouri / Towson</t>
  </si>
  <si>
    <t>2026-08-28|Missouri|Western Ill.|3|0</t>
  </si>
  <si>
    <t>https://ovcsports.com/stats.aspx?path=wvball&amp;year=2026 | https://www.secsports.com/api/schedule-events/32245</t>
  </si>
  <si>
    <t>Western Illinois / Missouri | Missouri / Western Illinois</t>
  </si>
  <si>
    <t>2026-08-28|Montreat|UNC Asheville|0|3</t>
  </si>
  <si>
    <t>Montreat</t>
  </si>
  <si>
    <t>NAIA</t>
  </si>
  <si>
    <t>https://bigsouthsports.com/stats.aspx?path=wvball&amp;year=2026</t>
  </si>
  <si>
    <t>UNC Asheville / Montreat</t>
  </si>
  <si>
    <t>2026-08-28|Murray St.|NIU|0|3</t>
  </si>
  <si>
    <t>Northern Illinois University / Murray St. | Murray State / Northern Illinois</t>
  </si>
  <si>
    <t>2026-08-28|Murray St.|Southern Ind.|1|3</t>
  </si>
  <si>
    <t>Murray State / Southern Ind. | Southern Indiana / Murray State</t>
  </si>
  <si>
    <t>2026-08-28|NC State|Stony Brook|3|0</t>
  </si>
  <si>
    <t>https://admin.theacc.com/stats.aspx?path=wvball&amp;year=2026 | https://caasports.com/stats.aspx?path=wvball&amp;year=2026</t>
  </si>
  <si>
    <t>NC State / Stony Brook | Stony Brook / NC State</t>
  </si>
  <si>
    <t>2026-08-28|New Hampshire|New Haven|3|2</t>
  </si>
  <si>
    <t>New Hampshire / New Haven | New Haven / New Hampshire</t>
  </si>
  <si>
    <t>2026-08-28|New Mexico St.|Tulsa|1|3</t>
  </si>
  <si>
    <t>https://theamerican.org/stats.aspx?path=wvball&amp;year=2026 | https://conferenceusa.com/stats.aspx?path=wvball&amp;year=2026</t>
  </si>
  <si>
    <t>Tulsa / New Mexico St. | NM State / Tulsa</t>
  </si>
  <si>
    <t>2026-08-28|Niagara|Ohio|0|3</t>
  </si>
  <si>
    <t>https://maacsports.com/stats.aspx?path=wvball&amp;year=2026 | https://getsomemaction.com/stats.aspx?path=wvball&amp;year=2026</t>
  </si>
  <si>
    <t>Niagara / Ohio | Ohio / Niagara</t>
  </si>
  <si>
    <t>2026-08-28|Nicholls|Oral Roberts|2|3</t>
  </si>
  <si>
    <t>https://southland.org/stats.aspx?path=wvball&amp;year=2026 | https://thesummitleague.org/stats.aspx?path=wvball&amp;year=2026</t>
  </si>
  <si>
    <t>Nicholls / Oral Roberts | Oral Roberts / Nicholls</t>
  </si>
  <si>
    <t>2026-08-28|Nicholls|Stonehill|3|2</t>
  </si>
  <si>
    <t>https://northeastconference.org/stats.aspx?path=wvball&amp;year=2026 | https://southland.org/stats.aspx?path=wvball&amp;year=2026</t>
  </si>
  <si>
    <t>Stonehill / Nicholls | Nicholls / Stonehill</t>
  </si>
  <si>
    <t>2026-08-28|Norfolk St.|USC Upstate|1|3</t>
  </si>
  <si>
    <t>https://bigsouthsports.com/stats.aspx?path=wvball&amp;year=2026 | https://meacsports.com/stats.aspx?path=wvball&amp;year=2026</t>
  </si>
  <si>
    <t>USC Upstate / Norfolk St. | Norfolk State / USC Upstate</t>
  </si>
  <si>
    <t>2026-08-28|North Dakota St.|Tulane|3|2</t>
  </si>
  <si>
    <t>https://theamerican.org/stats.aspx?path=wvball&amp;year=2026 | https://thesummitleague.org/stats.aspx?path=wvball&amp;year=2026</t>
  </si>
  <si>
    <t>Tulane / North Dakota St. | North Dakota State / Tulane</t>
  </si>
  <si>
    <t>2026-08-28|Northwestern St.|West Ga.|0|3</t>
  </si>
  <si>
    <t>Northwestern State / West Ga. | West Georgia / Northwestern St.</t>
  </si>
  <si>
    <t>2026-08-28|Oklahoma|Texas St.|3|0</t>
  </si>
  <si>
    <t>https://pac-12.com/stats.aspx?path=wvball&amp;year=2026 | https://www.secsports.com/api/schedule-events/32716</t>
  </si>
  <si>
    <t>Texas State University / Oklahoma | Texas State / Oklahoma</t>
  </si>
  <si>
    <t>2026-08-28|Old Dominion|St. John's (NY)|3|2</t>
  </si>
  <si>
    <t>https://www.bigeast.com/stats.aspx?path=wvball&amp;year=2026 | https://sunbeltsports.org/stats.aspx?path=wvball&amp;year=2026</t>
  </si>
  <si>
    <t>St. John's / Old Dominion | Old Dominion / St. John's (NY)</t>
  </si>
  <si>
    <t>2026-08-28|Old Dominion|USC Upstate|2|3</t>
  </si>
  <si>
    <t>https://bigsouthsports.com/stats.aspx?path=wvball&amp;year=2026 | https://sunbeltsports.org/stats.aspx?path=wvball&amp;year=2026</t>
  </si>
  <si>
    <t>USC Upstate / Old Dominion | Old Dominion / USC Upstate</t>
  </si>
  <si>
    <t>2026-08-28|Ole Miss|Southeastern La.|3|2</t>
  </si>
  <si>
    <t>https://www.secsports.com/api/schedule-events/32240 | https://southland.org/stats.aspx?path=wvball&amp;year=2026</t>
  </si>
  <si>
    <t>Ole Miss / SE Louisiana | Southeastern / Ole Miss</t>
  </si>
  <si>
    <t>2026-08-28|Omaha|Washington St.|0|3</t>
  </si>
  <si>
    <t>https://pac-12.com/stats.aspx?path=wvball&amp;year=2026 | https://thesummitleague.org/stats.aspx?path=wvball&amp;year=2026</t>
  </si>
  <si>
    <t>Washington State University / Omaha | Omaha / Washington St.</t>
  </si>
  <si>
    <t>2026-08-28|Oral Roberts|Stonehill|3|0</t>
  </si>
  <si>
    <t>https://northeastconference.org/stats.aspx?path=wvball&amp;year=2026 | https://thesummitleague.org/stats.aspx?path=wvball&amp;year=2026</t>
  </si>
  <si>
    <t>Stonehill / Oral Roberts | Oral Roberts / Stonehill</t>
  </si>
  <si>
    <t>2026-08-28|Oregon|Western Ky.|3|0</t>
  </si>
  <si>
    <t>https://bigten.org/wvb/schedule/2026/ | https://conferenceusa.com/stats.aspx?path=wvball&amp;year=2026</t>
  </si>
  <si>
    <t>Western Ky. / Oregon | WKU / Oregon</t>
  </si>
  <si>
    <t>2026-08-28|Oregon St.|Utah Tech|0|3</t>
  </si>
  <si>
    <t>Utah Tech / Oregon St. | Oregon State / Utah Tech</t>
  </si>
  <si>
    <t>2026-08-28|Pepperdine|Villanova|3|1</t>
  </si>
  <si>
    <t>https://www.bigeast.com/stats.aspx?path=wvball&amp;year=2026 | https://wccsports.com/stats.aspx?path=wvball&amp;year=2026</t>
  </si>
  <si>
    <t>Villanova / Pepperdine | Pepperdine / Villanova</t>
  </si>
  <si>
    <t>2026-08-28|Portland|Portland St.|3|2</t>
  </si>
  <si>
    <t>https://bigskyconf.com/stats.aspx?path=wvball&amp;year=2026 | https://wccsports.com/stats.aspx?path=wvball&amp;year=2026</t>
  </si>
  <si>
    <t>Portland State / Portland | Portland / Portland St.</t>
  </si>
  <si>
    <t>2026-08-28|Providence|Saint Peter's|3|0</t>
  </si>
  <si>
    <t>https://www.bigeast.com/stats.aspx?path=wvball&amp;year=2026 | https://maacsports.com/stats.aspx?path=wvball&amp;year=2026</t>
  </si>
  <si>
    <t>Providence / Saint Peter's | Saint Peter's / Providence</t>
  </si>
  <si>
    <t>2026-08-28|Purdue Fort Wayne|Rutgers|3|2</t>
  </si>
  <si>
    <t>https://bigten.org/wvb/schedule/2026/ | https://horizonleague.org/stats.aspx?path=vball&amp;year=2026</t>
  </si>
  <si>
    <t>Rutgers / Purdue Fort Wayne | Purdue Fort Wayne / Rutgers</t>
  </si>
  <si>
    <t>2026-08-28|Rhode Island|Siena|3|2</t>
  </si>
  <si>
    <t>Rhode Island / Siena | Siena / Rhode Island</t>
  </si>
  <si>
    <t>2026-08-28|Rice|South Alabama|3|2</t>
  </si>
  <si>
    <t>https://theamerican.org/stats.aspx?path=wvball&amp;year=2026 | https://sunbeltsports.org/stats.aspx?path=wvball&amp;year=2026</t>
  </si>
  <si>
    <t>Rice / South Alabama | South Alabama / Rice</t>
  </si>
  <si>
    <t>2026-08-28|Robert Morris|Stony Brook|2|3</t>
  </si>
  <si>
    <t>https://caasports.com/stats.aspx?path=wvball&amp;year=2026 | https://horizonleague.org/stats.aspx?path=vball&amp;year=2026</t>
  </si>
  <si>
    <t>Stony Brook / Robert Morris | Robert Morris / Stony Brook</t>
  </si>
  <si>
    <t>2026-08-28|Robert Morris|UCF|1|3</t>
  </si>
  <si>
    <t>https://big12sports.com/stats.aspx?path=vb&amp;year=2026 | https://horizonleague.org/stats.aspx?path=vball&amp;year=2026</t>
  </si>
  <si>
    <t>UCF / Robert Morris | Robert Morris / UCF</t>
  </si>
  <si>
    <t>2026-08-28|Sacramento St.|South Dakota St.|2|3</t>
  </si>
  <si>
    <t>https://bigwest.org/stats.aspx?path=wvball&amp;year=2026 | https://thesummitleague.org/stats.aspx?path=wvball&amp;year=2026</t>
  </si>
  <si>
    <t>Sacramento State / South Dakota St. | South Dakota State / Sacramento St.</t>
  </si>
  <si>
    <t>2026-08-28|Saint Mary's (CA)|UC San Diego|1|3</t>
  </si>
  <si>
    <t>https://bigwest.org/stats.aspx?path=wvball&amp;year=2026 | https://wccsports.com/stats.aspx?path=wvball&amp;year=2026</t>
  </si>
  <si>
    <t>UC San Diego / Saint Mary's (CA) | Saint Mary's / UC San Diego</t>
  </si>
  <si>
    <t>2026-08-28|San Francisco|Weber St.|1|3</t>
  </si>
  <si>
    <t>Weber State / San Francisco | San Francisco / Weber St.</t>
  </si>
  <si>
    <t>2026-08-28|Santa Clara|Wright St.|2|3</t>
  </si>
  <si>
    <t>https://horizonleague.org/stats.aspx?path=vball&amp;year=2026 | https://wccsports.com/stats.aspx?path=wvball&amp;year=2026</t>
  </si>
  <si>
    <t>Wright State / Santa Clara | Santa Clara / Wright St.</t>
  </si>
  <si>
    <t>2026-08-28|SFA|Wichita St.|0|3</t>
  </si>
  <si>
    <t>https://theamerican.org/stats.aspx?path=wvball&amp;year=2026 | https://southland.org/stats.aspx?path=wvball&amp;year=2026</t>
  </si>
  <si>
    <t>Wichita State / SFA | SFA / Wichita St.</t>
  </si>
  <si>
    <t>2026-08-28|South Carolina|UNC Greensboro|3|0</t>
  </si>
  <si>
    <t>https://www.secsports.com/api/schedule-events/32248 | https://soconsports.com/wvb/schedule/2026/</t>
  </si>
  <si>
    <t>South Carolina / UNC Greensboro | UNC Greensboro / South Carolina</t>
  </si>
  <si>
    <t>2026-08-28|Southeast Mo. St.|Western Ky.|0|3</t>
  </si>
  <si>
    <t>https://conferenceusa.com/stats.aspx?path=wvball&amp;year=2026 | https://ovcsports.com/stats.aspx?path=wvball&amp;year=2026</t>
  </si>
  <si>
    <t>WKU / Southeast Mo. St. | Southeast Missouri / Western Ky.</t>
  </si>
  <si>
    <t>2026-08-28|Southern Ill.|ULM|3|1</t>
  </si>
  <si>
    <t>https://mvc-sports.com/stats.aspx?path=wvball&amp;year=2026 | https://sunbeltsports.org/stats.aspx?path=wvball&amp;year=2026</t>
  </si>
  <si>
    <t>Southern Illinois / ULM | ULM / Southern Ill.</t>
  </si>
  <si>
    <t>2026-08-28|Southern Miss.|Southern U.|3|0</t>
  </si>
  <si>
    <t>https://sunbeltsports.org/stats.aspx?path=wvball&amp;year=2026 | https://swac.org/stats.aspx?path=wvball&amp;year=2026</t>
  </si>
  <si>
    <t>Southern Miss / Southern U. | Southern / Southern Miss.</t>
  </si>
  <si>
    <t>2026-08-28|Stanford|Wisconsin|3|1</t>
  </si>
  <si>
    <t>Stanford / Wisconsin | Wisconsin / Stanford</t>
  </si>
  <si>
    <t>2026-08-28|Tarleton St.|UC Santa Barbara|2|3</t>
  </si>
  <si>
    <t>https://bigwest.org/stats.aspx?path=wvball&amp;year=2026 | https://uacsports.com/stats.aspx?path=wvball&amp;year=2026</t>
  </si>
  <si>
    <t>UC Santa Barbara / Tarleton St. | Tarleton State / UC Santa Barbara</t>
  </si>
  <si>
    <t>2026-08-28|Texas Tech|Wyoming|1|3</t>
  </si>
  <si>
    <t>https://big12sports.com/stats.aspx?path=vb&amp;year=2026 | https://themw.com/stats.aspx?path=wvball&amp;year=2026</t>
  </si>
  <si>
    <t>Texas Tech / Wyoming | Wyoming / Texas Tech</t>
  </si>
  <si>
    <t>2026-08-28|UAB|Valparaiso|2|3</t>
  </si>
  <si>
    <t>https://theamerican.org/stats.aspx?path=wvball&amp;year=2026 | https://mvc-sports.com/stats.aspx?path=wvball&amp;year=2026</t>
  </si>
  <si>
    <t>UAB / Valparaiso | Valparaiso / UAB</t>
  </si>
  <si>
    <t>2026-08-28|UC Irvine|Washington|1|3</t>
  </si>
  <si>
    <t>UC Irvine / Washington</t>
  </si>
  <si>
    <t>2026-08-28|UT Arlington|UTSA|3|1</t>
  </si>
  <si>
    <t>UTSA / UT Arlington | UT Arlington / UTSA</t>
  </si>
  <si>
    <t>2026-08-28|Utah|Utah Valley|3|0</t>
  </si>
  <si>
    <t>Utah / Utah Valley | Utah Valley / Utah</t>
  </si>
  <si>
    <t>2026-08-28|Utah Tech|Utah Valley|3|1</t>
  </si>
  <si>
    <t>https://bigskyconf.com/stats.aspx?path=wvball&amp;year=2026 | https://bigwest.org/stats.aspx?path=wvball&amp;year=2026</t>
  </si>
  <si>
    <t>Utah Tech / Utah Valley | Utah Valley / Utah Tech</t>
  </si>
  <si>
    <t>2026-08-28|UTRGV|West Virginia|1|3</t>
  </si>
  <si>
    <t>West Virginia / UTRGV | UTRGV / West Virginia</t>
  </si>
  <si>
    <t>2026-08-28|Virginia Tech|William &amp; Mary|2|3</t>
  </si>
  <si>
    <t>Virginia Tech / William &amp; Mary | William &amp; Mary / Virginia Tech</t>
  </si>
  <si>
    <t>2026-08-28|West Florida|Wheeling|3|0</t>
  </si>
  <si>
    <t>Wheeling</t>
  </si>
  <si>
    <t>NCAA D-II</t>
  </si>
  <si>
    <t>https://asunsports.org/stats.aspx?path=wvball&amp;year=2026</t>
  </si>
  <si>
    <t>West Florida / Wheeling</t>
  </si>
  <si>
    <t>2026-08-29|A&amp;M-Corpus Christi|Campbell|2|3</t>
  </si>
  <si>
    <t>https://caasports.com/stats.aspx?path=wvball&amp;year=2026 | https://southland.org/stats.aspx?path=wvball&amp;year=2026</t>
  </si>
  <si>
    <t>Campbell / A&amp;M-Corpus Christi | A&amp;M-Corpus Christi / Campbell</t>
  </si>
  <si>
    <t>2026-08-29|Abilene Christian|CSU Bakersfield|1|3</t>
  </si>
  <si>
    <t>Cal State Bakersfield / Abilene Christian | Abilene Christian / CSU Bakersfield</t>
  </si>
  <si>
    <t>2026-08-29|Abilene Christian|North Texas|1|3</t>
  </si>
  <si>
    <t>UNT / Abilene Christian | Abilene Christian / North Texas</t>
  </si>
  <si>
    <t>2026-08-29|Air Force|Quinnipiac|3|0</t>
  </si>
  <si>
    <t>https://maacsports.com/stats.aspx?path=wvball&amp;year=2026 | https://themw.com/stats.aspx?path=wvball&amp;year=2026</t>
  </si>
  <si>
    <t>Quinnipiac / Air Force | Air Force / Quinnipiac</t>
  </si>
  <si>
    <t>2026-08-29|Akron|Auburn|0|3</t>
  </si>
  <si>
    <t>https://getsomemaction.com/stats.aspx?path=wvball&amp;year=2026 | https://www.secsports.com/api/schedule-events/32239</t>
  </si>
  <si>
    <t>Akron / Auburn | Auburn / Akron</t>
  </si>
  <si>
    <t>2026-08-29|Akron|Liberty|1|3</t>
  </si>
  <si>
    <t>Liberty / Akron | Akron / Liberty</t>
  </si>
  <si>
    <t>2026-08-29|Alabama|UC Riverside|3|0</t>
  </si>
  <si>
    <t>https://bigwest.org/stats.aspx?path=wvball&amp;year=2026 | https://www.secsports.com/api/schedule-events/32747</t>
  </si>
  <si>
    <t>UC Riverside / Alabama | Alabama / UC Riverside</t>
  </si>
  <si>
    <t>2026-08-29|Alabama A&amp;M|N.C. Central|3|2</t>
  </si>
  <si>
    <t>North Carolina Central / Alabama A&amp;M | Alabama A&amp;M / N.C. Central</t>
  </si>
  <si>
    <t>2026-08-29|Alabama St.|Mercer|2|3</t>
  </si>
  <si>
    <t>https://soconsports.com/wvb/schedule/2026/ | https://swac.org/stats.aspx?path=wvball&amp;year=2026</t>
  </si>
  <si>
    <t>Mercer / Alabama State | Alabama State / Mercer</t>
  </si>
  <si>
    <t>2026-08-29|Alcorn|Nicholls|2|3</t>
  </si>
  <si>
    <t>Nicholls / Alcorn | Alcorn State / Nicholls</t>
  </si>
  <si>
    <t>2026-08-29|Alcorn|Stonehill|0|3</t>
  </si>
  <si>
    <t>https://northeastconference.org/stats.aspx?path=wvball&amp;year=2026 | https://swac.org/stats.aspx?path=wvball&amp;year=2026</t>
  </si>
  <si>
    <t>Stonehill / Alcorn | Alcorn State / Stonehill</t>
  </si>
  <si>
    <t>2026-08-29|American|Northwestern|3|2</t>
  </si>
  <si>
    <t>Northwestern / American | American / Northwestern</t>
  </si>
  <si>
    <t>2026-08-29|App State|Charlotte|3|2</t>
  </si>
  <si>
    <t>Charlotte / App State | App State / Charlotte</t>
  </si>
  <si>
    <t>2026-08-29|Arizona|Tarleton St.|3|0</t>
  </si>
  <si>
    <t>https://big12sports.com/stats.aspx?path=vb&amp;year=2026 | https://uacsports.com/stats.aspx?path=wvball&amp;year=2026</t>
  </si>
  <si>
    <t>Arizona / Tarleton St. | Tarleton State / Arizona</t>
  </si>
  <si>
    <t>2026-08-29|Arizona St.|Southern California|0|3</t>
  </si>
  <si>
    <t>Arizona State / Southern California | USC / Arizona State</t>
  </si>
  <si>
    <t>2026-08-29|Ark.-Pine Bluff|Delaware St.|0|3</t>
  </si>
  <si>
    <t>Delaware State / Ark.-Pine Bluff | Arkansas-Pine Bluff / Delaware St.</t>
  </si>
  <si>
    <t>2026-08-29|Arkansas|UT Arlington|3|0</t>
  </si>
  <si>
    <t>https://www.secsports.com/api/schedule-events/32265 | https://uacsports.com/stats.aspx?path=wvball&amp;year=2026</t>
  </si>
  <si>
    <t>Arkansas / UTA | UT Arlington / Arkansas</t>
  </si>
  <si>
    <t>2026-08-29|Arkansas St.|Grand Canyon|0|3</t>
  </si>
  <si>
    <t>https://sunbeltsports.org/stats.aspx?path=wvball&amp;year=2026</t>
  </si>
  <si>
    <t>Arkansas State / Grand Canyon</t>
  </si>
  <si>
    <t>2026-08-29|Army West Point|Sacred Heart|3|1</t>
  </si>
  <si>
    <t>https://maacsports.com/stats.aspx?path=wvball&amp;year=2026 | https://patriotleague.org/stats.aspx?path=wvball&amp;year=2026</t>
  </si>
  <si>
    <t>Sacred Heart / Army West Point | Army West Point / Sacred Heart</t>
  </si>
  <si>
    <t>2026-08-29|Austin Peay|Kansas City|3|0</t>
  </si>
  <si>
    <t>https://thesummitleague.org/stats.aspx?path=wvball&amp;year=2026 | https://uacsports.com/stats.aspx?path=wvball&amp;year=2026</t>
  </si>
  <si>
    <t>Kansas City / Austin Peay | Austin Peay / Kansas City</t>
  </si>
  <si>
    <t>2026-08-29|Ball St.|Xavier|3|1</t>
  </si>
  <si>
    <t>https://www.bigeast.com/stats.aspx?path=wvball&amp;year=2026 | https://getsomemaction.com/stats.aspx?path=wvball&amp;year=2026</t>
  </si>
  <si>
    <t>Xavier / Ball St. | Ball State / Xavier</t>
  </si>
  <si>
    <t>2026-08-29|Baylor|Hawaii|3|2</t>
  </si>
  <si>
    <t>Baylor / Hawaii | Hawai‘i / Baylor</t>
  </si>
  <si>
    <t>2026-08-29|Bellarmine|Evansville|3|0</t>
  </si>
  <si>
    <t>https://asunsports.org/stats.aspx?path=wvball&amp;year=2026 | https://mvc-sports.com/stats.aspx?path=wvball&amp;year=2026</t>
  </si>
  <si>
    <t>Bellarmine / Evansville | Evansville / Bellarmine</t>
  </si>
  <si>
    <t>2026-08-29|Bellarmine|Purdue Fort Wayne|3|2</t>
  </si>
  <si>
    <t>https://asunsports.org/stats.aspx?path=wvball&amp;year=2026 | https://horizonleague.org/stats.aspx?path=vball&amp;year=2026</t>
  </si>
  <si>
    <t>Bellarmine / Purdue Fort Wayne | Purdue Fort Wayne / Bellarmine</t>
  </si>
  <si>
    <t>2026-08-29|Belmont|San Francisco|2|3</t>
  </si>
  <si>
    <t>https://mvc-sports.com/stats.aspx?path=wvball&amp;year=2026 | https://wccsports.com/stats.aspx?path=wvball&amp;year=2026</t>
  </si>
  <si>
    <t>Belmont / San Francisco | San Francisco / Belmont</t>
  </si>
  <si>
    <t>2026-08-29|Belmont|Weber St.|2|3</t>
  </si>
  <si>
    <t>https://bigskyconf.com/stats.aspx?path=wvball&amp;year=2026 | https://mvc-sports.com/stats.aspx?path=wvball&amp;year=2026</t>
  </si>
  <si>
    <t>Weber State / Belmont | Belmont / Weber St.</t>
  </si>
  <si>
    <t>2026-08-29|Bethune-Cookman|Radford|3|2</t>
  </si>
  <si>
    <t>Radford / Bethune-Cookman | Bethune-Cookman / Radford</t>
  </si>
  <si>
    <t>2026-08-29|Binghamton|Toledo|0|3</t>
  </si>
  <si>
    <t>https://americaeast.com/stats.aspx?path=wvball&amp;year=2026 | https://getsomemaction.com/stats.aspx?path=wvball&amp;year=2026</t>
  </si>
  <si>
    <t>Binghamton / Toledo | Toledo / Binghamton</t>
  </si>
  <si>
    <t>2026-08-29|Boise St.|Middle Tenn.|0|3</t>
  </si>
  <si>
    <t>2026-08-29|Bowling Green|Northern Ky.|3|2</t>
  </si>
  <si>
    <t>Northern Kentucky / Bowling Green | Bowling Green / Northern Ky.</t>
  </si>
  <si>
    <t>2026-08-29|Bradley|Oakland|3|2</t>
  </si>
  <si>
    <t>Oakland / Bradley | Bradley / Oakland</t>
  </si>
  <si>
    <t>2026-08-29|Bryant|N.C. A&amp;T|1|3</t>
  </si>
  <si>
    <t>https://americaeast.com/stats.aspx?path=wvball&amp;year=2026 | https://caasports.com/stats.aspx?path=wvball&amp;year=2026</t>
  </si>
  <si>
    <t>Bryant / N.C. A&amp;T | N.C. A&amp;T / Bryant</t>
  </si>
  <si>
    <t>2026-08-29|Bucknell|Niagara|3|1</t>
  </si>
  <si>
    <t>Niagara / Bucknell | Bucknell / Niagara</t>
  </si>
  <si>
    <t>2026-08-29|Buffalo|Lindenwood|3|1</t>
  </si>
  <si>
    <t>Buffalo / Lindenwood | Lindenwood / Buffalo</t>
  </si>
  <si>
    <t>2026-08-29|Butler|Clemson|3|2</t>
  </si>
  <si>
    <t>Clemson / Butler | Butler / Clemson</t>
  </si>
  <si>
    <t>2026-08-29|BYU|FGCU|3|1</t>
  </si>
  <si>
    <t>https://asunsports.org/stats.aspx?path=wvball&amp;year=2026 | https://big12sports.com/stats.aspx?path=vb&amp;year=2026</t>
  </si>
  <si>
    <t>FGCU / BYU | BYU / FGCU</t>
  </si>
  <si>
    <t>2026-08-29|Cal Poly|Texas A&amp;M|0|3</t>
  </si>
  <si>
    <t>https://bigwest.org/stats.aspx?path=wvball&amp;year=2026 | https://www.secsports.com/api/schedule-events/32257</t>
  </si>
  <si>
    <t>Cal Poly / Texas A&amp;M | Texas A&amp;M / Cal Poly</t>
  </si>
  <si>
    <t>2026-08-29|Cal St. Fullerton|Miami (OH)|1|3</t>
  </si>
  <si>
    <t>https://bigwest.org/stats.aspx?path=wvball&amp;year=2026 | https://getsomemaction.com/stats.aspx?path=wvball&amp;year=2026</t>
  </si>
  <si>
    <t>Cal State Fullerton / Miami (OH) | Miami / Cal St. Fullerton</t>
  </si>
  <si>
    <t>2026-08-29|California|UC San Diego|3|1</t>
  </si>
  <si>
    <t>https://admin.theacc.com/stats.aspx?path=wvball&amp;year=2026 | https://bigwest.org/stats.aspx?path=wvball&amp;year=2026</t>
  </si>
  <si>
    <t>California / UC San Diego | UC San Diego / California</t>
  </si>
  <si>
    <t>2026-08-29|California Baptist|New Mexico St.|0|3</t>
  </si>
  <si>
    <t>California Baptist / New Mexico St. | NM State / California Baptist</t>
  </si>
  <si>
    <t>2026-08-29|Canisius|Youngstown St.|0|3</t>
  </si>
  <si>
    <t>https://horizonleague.org/stats.aspx?path=vball&amp;year=2026 | https://maacsports.com/stats.aspx?path=wvball&amp;year=2026</t>
  </si>
  <si>
    <t>Youngstown State / Canisius | Canisius / Youngstown St.</t>
  </si>
  <si>
    <t>2026-08-29|Central Ark.|Colorado|0|3</t>
  </si>
  <si>
    <t>Colorado / Central Ark. | Central Arkansas / Colorado</t>
  </si>
  <si>
    <t>2026-08-29|Central Conn. St.|Siena|0|3</t>
  </si>
  <si>
    <t>Siena / Central Conn. St. | Central Connecticut / Siena</t>
  </si>
  <si>
    <t>2026-08-29|Central Mich.|Omaha|0|3</t>
  </si>
  <si>
    <t>https://getsomemaction.com/stats.aspx?path=wvball&amp;year=2026 | https://thesummitleague.org/stats.aspx?path=wvball&amp;year=2026</t>
  </si>
  <si>
    <t>Central Michigan / Omaha | Omaha / Central Mich.</t>
  </si>
  <si>
    <t>2026-08-29|Charleston So.|Western Caro.|3|2</t>
  </si>
  <si>
    <t>https://bigsouthsports.com/stats.aspx?path=wvball&amp;year=2026 | https://soconsports.com/wvb/schedule/2026/</t>
  </si>
  <si>
    <t>Charleston Southern / Western Caro. | Western Carolina / Charleston So.</t>
  </si>
  <si>
    <t>2026-08-29|Chattanooga|UAB|1|3</t>
  </si>
  <si>
    <t>https://theamerican.org/stats.aspx?path=wvball&amp;year=2026 | https://soconsports.com/wvb/schedule/2026/</t>
  </si>
  <si>
    <t>UAB / Chattanooga</t>
  </si>
  <si>
    <t>2026-08-29|Chicago St.|Eastern Wash.|0|3</t>
  </si>
  <si>
    <t>https://bigskyconf.com/stats.aspx?path=wvball&amp;year=2026 | https://northeastconference.org/stats.aspx?path=wvball&amp;year=2026</t>
  </si>
  <si>
    <t>Eastern Washington / Chicago St. | Chicago State / Eastern Wash.</t>
  </si>
  <si>
    <t>2026-08-29|Cincinnati|Syracuse|3|0</t>
  </si>
  <si>
    <t>Syracuse / Cincinnati | Cincinnati / Syracuse</t>
  </si>
  <si>
    <t>2026-08-29|Cleveland St.|Gardner-Webb|3|0</t>
  </si>
  <si>
    <t>https://bigsouthsports.com/stats.aspx?path=wvball&amp;year=2026 | https://horizonleague.org/stats.aspx?path=vball&amp;year=2026</t>
  </si>
  <si>
    <t>Gardner-Webb / Cleveland St. | Cleveland State / Gardner-Webb</t>
  </si>
  <si>
    <t>2026-08-29|Col. of Charleston|Lipscomb|0|3</t>
  </si>
  <si>
    <t>https://asunsports.org/stats.aspx?path=wvball&amp;year=2026 | https://caasports.com/stats.aspx?path=wvball&amp;year=2026</t>
  </si>
  <si>
    <t>Lipscomb / College of Charleston | Charleston / Lipscomb</t>
  </si>
  <si>
    <t>2026-08-29|Colgate|Fairfield|0|3</t>
  </si>
  <si>
    <t>Fairfield / Colgate | Colgate / Fairfield</t>
  </si>
  <si>
    <t>2026-08-29|Colorado St.|SMU|1|3</t>
  </si>
  <si>
    <t>https://admin.theacc.com/stats.aspx?path=wvball&amp;year=2026 | https://pac-12.com/stats.aspx?path=wvball&amp;year=2026</t>
  </si>
  <si>
    <t>SMU / Colorado St. | Colorado State University / SMU</t>
  </si>
  <si>
    <t>2026-08-29|Coppin St.|Virginia Tech|1|3</t>
  </si>
  <si>
    <t>https://admin.theacc.com/stats.aspx?path=wvball&amp;year=2026 | https://meacsports.com/stats.aspx?path=wvball&amp;year=2026</t>
  </si>
  <si>
    <t>Virginia Tech / Coppin St. | Coppin State / Virginia Tech</t>
  </si>
  <si>
    <t>2026-08-29|Creighton|Minnesota|0|3</t>
  </si>
  <si>
    <t>Creighton / Minnesota | Minnesota / Creighton</t>
  </si>
  <si>
    <t>2026-08-29|CSUN|Denver|2|3</t>
  </si>
  <si>
    <t>CSUN / Denver</t>
  </si>
  <si>
    <t>2026-08-29|Davidson|North Carolina|0|3</t>
  </si>
  <si>
    <t>https://admin.theacc.com/stats.aspx?path=wvball&amp;year=2026 | https://atlantic10.com/stats.aspx?path=wvball&amp;year=2026</t>
  </si>
  <si>
    <t>North Carolina / Davidson | Davidson / North Carolina</t>
  </si>
  <si>
    <t>2026-08-29|Dayton|Eastern Ill.|3|0</t>
  </si>
  <si>
    <t>https://atlantic10.com/stats.aspx?path=wvball&amp;year=2026 | https://ovcsports.com/stats.aspx?path=wvball&amp;year=2026</t>
  </si>
  <si>
    <t>Dayton / Eastern Ill. | Eastern Illinois / Dayton</t>
  </si>
  <si>
    <t>2026-08-29|Dayton|Santa Clara|3|1</t>
  </si>
  <si>
    <t>https://atlantic10.com/stats.aspx?path=wvball&amp;year=2026 | https://wccsports.com/stats.aspx?path=wvball&amp;year=2026</t>
  </si>
  <si>
    <t>Dayton / Santa Clara | Santa Clara / Dayton</t>
  </si>
  <si>
    <t>2026-08-29|Delaware|Marist|3|0</t>
  </si>
  <si>
    <t>Delaware / Marist | Marist / Delaware</t>
  </si>
  <si>
    <t>2026-08-29|Delaware|Montana St.|2|3</t>
  </si>
  <si>
    <t>Montana State / Delaware | Delaware / Montana St.</t>
  </si>
  <si>
    <t>2026-08-29|Delaware St.|Mississippi Val.|3|0</t>
  </si>
  <si>
    <t>https://swac.org/schedule.aspx?schedule=2486</t>
  </si>
  <si>
    <t>Mississippi Val. / Delaware State</t>
  </si>
  <si>
    <t>Result supplemented from the conference team schedule.</t>
  </si>
  <si>
    <t>2026-08-29|DePaul|Drake|3|0</t>
  </si>
  <si>
    <t>DePaul / Drake | Drake / DePaul</t>
  </si>
  <si>
    <t>2026-08-29|Drake|Milwaukee|3|1</t>
  </si>
  <si>
    <t>Milwaukee / Drake | Drake / Milwaukee</t>
  </si>
  <si>
    <t>2026-08-29|Duke|Queens (NC)|3|0</t>
  </si>
  <si>
    <t>https://admin.theacc.com/stats.aspx?path=wvball&amp;year=2026 | https://asunsports.org/stats.aspx?path=wvball&amp;year=2026</t>
  </si>
  <si>
    <t>Duke / Queens (NC) | Queens / Duke</t>
  </si>
  <si>
    <t>2026-08-29|Duquesne|Mercyhurst|3|0</t>
  </si>
  <si>
    <t>https://atlantic10.com/stats.aspx?path=wvball&amp;year=2026 | https://northeastconference.org/stats.aspx?path=wvball&amp;year=2026</t>
  </si>
  <si>
    <t>Duquesne / Mercyhurst | Mercyhurst / Duquesne</t>
  </si>
  <si>
    <t>2026-08-29|East Carolina|Hampton|3|0</t>
  </si>
  <si>
    <t>https://theamerican.org/stats.aspx?path=wvball&amp;year=2026 | https://caasports.com/stats.aspx?path=wvball&amp;year=2026</t>
  </si>
  <si>
    <t>East Carolina / Hampton | Hampton / East Carolina</t>
  </si>
  <si>
    <t>2026-08-29|East Texas A&amp;M|Southern Ill.|1|3</t>
  </si>
  <si>
    <t>https://mvc-sports.com/stats.aspx?path=wvball&amp;year=2026 | https://southland.org/stats.aspx?path=wvball&amp;year=2026</t>
  </si>
  <si>
    <t>Southern Illinois / East Texas A&amp;M | East Texas A&amp;M / Southern Ill.</t>
  </si>
  <si>
    <t>2026-08-29|Eastern Ill.|Wright St.|0|3</t>
  </si>
  <si>
    <t>https://horizonleague.org/stats.aspx?path=vball&amp;year=2026 | https://ovcsports.com/stats.aspx?path=wvball&amp;year=2026</t>
  </si>
  <si>
    <t>Wright State / Eastern Illinois University | Eastern Illinois / Wright St.</t>
  </si>
  <si>
    <t>2026-08-29|Eastern Ky.|Utah St.|3|1</t>
  </si>
  <si>
    <t>https://pac-12.com/stats.aspx?path=wvball&amp;year=2026 | https://uacsports.com/stats.aspx?path=wvball&amp;year=2026</t>
  </si>
  <si>
    <t>Utah State University / Eastern Ky. | Eastern Kentucky / Utah State</t>
  </si>
  <si>
    <t>2026-08-29|Eastern Mich.|Murray St.|3|0</t>
  </si>
  <si>
    <t>Eastern Michigan / Murray St. | Murray State / Eastern Mich.</t>
  </si>
  <si>
    <t>2026-08-29|Elon|Norfolk St.|1|3</t>
  </si>
  <si>
    <t>Elon / Norfolk St. | Norfolk State / Elon</t>
  </si>
  <si>
    <t>2026-08-29|Elon|Old Dominion|3|1</t>
  </si>
  <si>
    <t>Elon / Old Dominion | Old Dominion / Elon</t>
  </si>
  <si>
    <t>2026-08-29|ETSU|Liberty|2|3</t>
  </si>
  <si>
    <t>Liberty / ETSU</t>
  </si>
  <si>
    <t>2026-08-29|Evansville|Rutgers|1|3</t>
  </si>
  <si>
    <t>https://bigten.org/wvb/schedule/2026/ | https://mvc-sports.com/stats.aspx?path=wvball&amp;year=2026</t>
  </si>
  <si>
    <t>Rutgers / Evansville | Evansville / Rutgers</t>
  </si>
  <si>
    <t>2026-08-29|Fairfield|Tennessee|0|3</t>
  </si>
  <si>
    <t>https://maacsports.com/stats.aspx?path=wvball&amp;year=2026 | https://www.secsports.com/api/schedule-events/32261</t>
  </si>
  <si>
    <t>Fairfield / Tennessee | Tennessee / Fairfield</t>
  </si>
  <si>
    <t>2026-08-29|FDU|Seton Hall|0|3</t>
  </si>
  <si>
    <t>https://www.bigeast.com/stats.aspx?path=wvball&amp;year=2026 | https://northeastconference.org/stats.aspx?path=wvball&amp;year=2026</t>
  </si>
  <si>
    <t>Seton Hall / FDU | FDU / Seton Hall</t>
  </si>
  <si>
    <t>2026-08-29|FIU|Fla. Atlantic|0|3</t>
  </si>
  <si>
    <t>Florida Atlantic / FIU | FIU / Florida Atlantic</t>
  </si>
  <si>
    <t>2026-08-29|Florida A&amp;M|UMES|3|0</t>
  </si>
  <si>
    <t>Florida A&amp;M / UMES</t>
  </si>
  <si>
    <t>2026-08-29|Florida St.|VCU|3|1</t>
  </si>
  <si>
    <t>Florida State / VCU | VCU / Florida St.</t>
  </si>
  <si>
    <t>2026-08-29|Fordham|Manhattan|3|2</t>
  </si>
  <si>
    <t>Fordham / Manhattan | Manhattan / Fordham</t>
  </si>
  <si>
    <t>2026-08-29|Fordham|Temple|3|1</t>
  </si>
  <si>
    <t>https://theamerican.org/stats.aspx?path=wvball&amp;year=2026 | https://atlantic10.com/stats.aspx?path=wvball&amp;year=2026</t>
  </si>
  <si>
    <t>Temple / Fordham | Fordham / Temple</t>
  </si>
  <si>
    <t>2026-08-29|Fresno St.|Ohio St.|0|3</t>
  </si>
  <si>
    <t>https://bigten.org/wvb/schedule/2026/ | https://pac-12.com/stats.aspx?path=wvball&amp;year=2026</t>
  </si>
  <si>
    <t>Fresno State / Ohio State | Fresno State / Ohio St.</t>
  </si>
  <si>
    <t>2026-08-29|Furman|Georgia|1|3</t>
  </si>
  <si>
    <t>https://www.secsports.com/api/schedule-events/32260 | https://soconsports.com/wvb/schedule/2026/</t>
  </si>
  <si>
    <t>Georgia / Furman | Furman / Georgia</t>
  </si>
  <si>
    <t>2026-08-29|Ga. Southern|San Diego|1|3</t>
  </si>
  <si>
    <t>https://sunbeltsports.org/stats.aspx?path=wvball&amp;year=2026 | https://wccsports.com/stats.aspx?path=wvball&amp;year=2026</t>
  </si>
  <si>
    <t>Georgia Southern / San Diego | San Diego / Ga. Southern</t>
  </si>
  <si>
    <t>2026-08-29|Gardner-Webb|Morgan St.|3|0</t>
  </si>
  <si>
    <t>Gardner-Webb / Morgan St. | Morgan State / Gardner-Webb</t>
  </si>
  <si>
    <t>2026-08-29|George Mason|Georgetown|1|3</t>
  </si>
  <si>
    <t>George Mason / Georgetown | Georgetown / George Mason</t>
  </si>
  <si>
    <t>2026-08-29|George Washington|North Florida|1|3</t>
  </si>
  <si>
    <t>North Florida / George Washington | George Washington / North Florida</t>
  </si>
  <si>
    <t>2026-08-29|Georgia St.|Rice|1|3</t>
  </si>
  <si>
    <t>Rice / Georgia St. | Georgia State / Rice</t>
  </si>
  <si>
    <t>2026-08-29|Georgia Tech|Iowa St.|3|0</t>
  </si>
  <si>
    <t>Georgia Tech / Iowa St. | Iowa State / Georgia Tech</t>
  </si>
  <si>
    <t>2026-08-29|Gonzaga|Pacific|1|3</t>
  </si>
  <si>
    <t>https://pac-12.com/stats.aspx?path=wvball&amp;year=2026 | https://wccsports.com/stats.aspx?path=wvball&amp;year=2026</t>
  </si>
  <si>
    <t>Gonzaga University / Pacific | Pacific / Gonzaga</t>
  </si>
  <si>
    <t>2026-08-29|Grambling|Northwestern St.|1|3</t>
  </si>
  <si>
    <t>Northwestern State / Grambling | Grambling State / Northwestern St.</t>
  </si>
  <si>
    <t>2026-08-29|Green Bay|Indiana St.|0|3</t>
  </si>
  <si>
    <t>Green Bay / Indiana St. | Indiana State / Green Bay</t>
  </si>
  <si>
    <t>2026-08-29|Hampton|Radford|2|3</t>
  </si>
  <si>
    <t>https://bigsouthsports.com/stats.aspx?path=wvball&amp;year=2026 | https://caasports.com/stats.aspx?path=wvball&amp;year=2026</t>
  </si>
  <si>
    <t>Radford / Hampton | Hampton / Radford</t>
  </si>
  <si>
    <t>2026-08-29|High Point|Hofstra|1|3</t>
  </si>
  <si>
    <t>High Point / Hofstra | Hofstra / High Point</t>
  </si>
  <si>
    <t>2026-08-29|Holy Cross|Rhode Island|2|3</t>
  </si>
  <si>
    <t>https://atlantic10.com/stats.aspx?path=wvball&amp;year=2026 | https://patriotleague.org/stats.aspx?path=wvball&amp;year=2026</t>
  </si>
  <si>
    <t>Rhode Island / Holy Cross | Holy Cross / Rhode Island</t>
  </si>
  <si>
    <t>2026-08-29|Holy Cross|Siena|3|1</t>
  </si>
  <si>
    <t>Siena / Holy Cross | Holy Cross / Siena</t>
  </si>
  <si>
    <t>2026-08-29|Houston|Wake Forest|2|3</t>
  </si>
  <si>
    <t>Wake Forest / Houston | Houston / Wake Forest</t>
  </si>
  <si>
    <t>2026-08-29|Houston Christian|Louisiana Tech|2|3</t>
  </si>
  <si>
    <t>https://southland.org/stats.aspx?path=wvball&amp;year=2026 | https://sunbeltsports.org/stats.aspx?path=wvball&amp;year=2026</t>
  </si>
  <si>
    <t>HCU / Louisiana Tech | Louisiana Tech / Houston Christian</t>
  </si>
  <si>
    <t>2026-08-29|Idaho|Missouri|0|3</t>
  </si>
  <si>
    <t>https://bigskyconf.com/stats.aspx?path=wvball&amp;year=2026 | https://www.secsports.com/api/schedule-events/32264</t>
  </si>
  <si>
    <t>Idaho / Missouri | Missouri / Idaho</t>
  </si>
  <si>
    <t>2026-08-29|Idaho St.|Wichita St.|3|1</t>
  </si>
  <si>
    <t>https://theamerican.org/stats.aspx?path=wvball&amp;year=2026 | https://bigskyconf.com/stats.aspx?path=wvball&amp;year=2026</t>
  </si>
  <si>
    <t>Wichita State / Idaho St. | Idaho State / Wichita St.</t>
  </si>
  <si>
    <t>2026-08-29|Illinois St.|NJIT|3|0</t>
  </si>
  <si>
    <t>NJIT / Illinois St. | Illinois State / NJIT</t>
  </si>
  <si>
    <t>2026-08-29|Iona|Little Rock|0|3</t>
  </si>
  <si>
    <t>https://maacsports.com/stats.aspx?path=wvball&amp;year=2026 | https://uacsports.com/stats.aspx?path=wvball&amp;year=2026</t>
  </si>
  <si>
    <t>Iona / Little Rock | Little Rock / Iona</t>
  </si>
  <si>
    <t>2026-08-29|Iowa|UAlbany|3|1</t>
  </si>
  <si>
    <t>https://americaeast.com/stats.aspx?path=wvball&amp;year=2026 | https://bigten.org/wvb/schedule/2026/</t>
  </si>
  <si>
    <t>UAlbany / Iowa</t>
  </si>
  <si>
    <t>2026-08-29|IU Indy|UC Irvine|3|0</t>
  </si>
  <si>
    <t>https://bigwest.org/stats.aspx?path=wvball&amp;year=2026 | https://horizonleague.org/stats.aspx?path=vball&amp;year=2026</t>
  </si>
  <si>
    <t>UC Irvine / IU Indy | IU Indy / UC Irvine</t>
  </si>
  <si>
    <t>2026-08-29|Jackson St.|UT Martin|3|1</t>
  </si>
  <si>
    <t>https://ovcsports.com/stats.aspx?path=wvball&amp;year=2026 | https://swac.org/stats.aspx?path=wvball&amp;year=2026</t>
  </si>
  <si>
    <t>UT Martin / Jackson St. | Jackson State / UT Martin</t>
  </si>
  <si>
    <t>2026-08-29|Jacksonville|Southern Miss.|2|3</t>
  </si>
  <si>
    <t>https://asunsports.org/stats.aspx?path=wvball&amp;year=2026 | https://asunsports.org/schedule.aspx?schedule=3618 | https://sunbeltsports.org/stats.aspx?path=wvball&amp;year=2026</t>
  </si>
  <si>
    <t>Jacksonville / SMU | Southern Miss / Jacksonville</t>
  </si>
  <si>
    <t>ASUN statistics mislabeled Southern Miss. as SMU; team schedule and Sun Belt results identify Southern Miss.</t>
  </si>
  <si>
    <t>2026-08-29|Jacksonville St.|Southern Miss.|0|3</t>
  </si>
  <si>
    <t>https://conferenceusa.com/stats.aspx?path=wvball&amp;year=2026 | https://sunbeltsports.org/stats.aspx?path=wvball&amp;year=2026</t>
  </si>
  <si>
    <t>Jax State / Southern Miss | Southern Miss / Jacksonville St.</t>
  </si>
  <si>
    <t>2026-08-29|Jacksonville St.|Southern U.|3|1</t>
  </si>
  <si>
    <t>https://conferenceusa.com/stats.aspx?path=wvball&amp;year=2026 | https://swac.org/stats.aspx?path=wvball&amp;year=2026</t>
  </si>
  <si>
    <t>Jax State / Southern U. | Southern / Jacksonville St.</t>
  </si>
  <si>
    <t>2026-08-29|James Madison|Loyola Maryland|3|0</t>
  </si>
  <si>
    <t>2026-08-29|Kennesaw St.|Le Moyne|3|0</t>
  </si>
  <si>
    <t>https://conferenceusa.com/stats.aspx?path=wvball&amp;year=2026 | https://northeastconference.org/stats.aspx?path=wvball&amp;year=2026</t>
  </si>
  <si>
    <t>Kennesaw State / Le Moyne | Le Moyne / Kennesaw St.</t>
  </si>
  <si>
    <t>2026-08-29|Kent St.|William &amp; Mary|3|2</t>
  </si>
  <si>
    <t>https://caasports.com/stats.aspx?path=wvball&amp;year=2026 | https://getsomemaction.com/stats.aspx?path=wvball&amp;year=2026</t>
  </si>
  <si>
    <t>William &amp; Mary / Kent St. | Kent State / William &amp; Mary</t>
  </si>
  <si>
    <t>2026-08-29|Kentucky|South Fla.|3|0</t>
  </si>
  <si>
    <t>https://theamerican.org/stats.aspx?path=wvball&amp;year=2026 | https://www.secsports.com/api/schedule-events/32262</t>
  </si>
  <si>
    <t>South Florida / Kentucky | Kentucky / USF</t>
  </si>
  <si>
    <t>2026-08-29|Lafayette|Marist|3|1</t>
  </si>
  <si>
    <t>Marist / Lafayette | Lafayette / Marist</t>
  </si>
  <si>
    <t>2026-08-29|Lafayette|Montana St.|0|3</t>
  </si>
  <si>
    <t>https://bigskyconf.com/stats.aspx?path=wvball&amp;year=2026 | https://patriotleague.org/stats.aspx?path=wvball&amp;year=2026</t>
  </si>
  <si>
    <t>Montana State / Lafayette | Lafayette / Montana St.</t>
  </si>
  <si>
    <t>2026-08-29|Lamar University|North Texas|1|3</t>
  </si>
  <si>
    <t>UNT / Lamar University | Lamar / North Texas</t>
  </si>
  <si>
    <t>2026-08-29|Lehigh|Morgan St.|3|0</t>
  </si>
  <si>
    <t>https://meacsports.com/stats.aspx?path=wvball&amp;year=2026 | https://patriotleague.org/stats.aspx?path=wvball&amp;year=2026</t>
  </si>
  <si>
    <t>Morgan State / Lehigh | Lehigh / Morgan St.</t>
  </si>
  <si>
    <t>2026-08-29|LIU|Michigan St.|0|3</t>
  </si>
  <si>
    <t>LIU / Michigan State | LIU / Michigan St.</t>
  </si>
  <si>
    <t>2026-08-29|LMU (CA)|Southeastern La.|3|0</t>
  </si>
  <si>
    <t>https://southland.org/stats.aspx?path=wvball&amp;year=2026</t>
  </si>
  <si>
    <t>Southeastern / LMU (CA)</t>
  </si>
  <si>
    <t>2026-08-29|Long Beach St.|UCLA|0|3</t>
  </si>
  <si>
    <t>Long Beach State / UCLA</t>
  </si>
  <si>
    <t>2026-08-29|Louisiana|Oklahoma|0|3</t>
  </si>
  <si>
    <t>https://www.secsports.com/api/schedule-events/32717 | https://sunbeltsports.org/stats.aspx?path=wvball&amp;year=2026</t>
  </si>
  <si>
    <t>Oklahoma / Louisiana Lafayette | Louisiana / Oklahoma</t>
  </si>
  <si>
    <t>2026-08-29|Loyola Chicago|UNI|2|3</t>
  </si>
  <si>
    <t>https://atlantic10.com/stats.aspx?path=wvball&amp;year=2026 | https://mvc-sports.com/stats.aspx?path=wvball&amp;year=2026</t>
  </si>
  <si>
    <t>Loyola Chicago / UNI | UNI / Loyola</t>
  </si>
  <si>
    <t>2026-08-29|LSU|UIW|3|1</t>
  </si>
  <si>
    <t>https://www.secsports.com/api/schedule-events/32263 | https://southland.org/stats.aspx?path=wvball&amp;year=2026</t>
  </si>
  <si>
    <t>LSU / UIW | UIW / LSU</t>
  </si>
  <si>
    <t>2026-08-29|Marquette|Wright St.|3|0</t>
  </si>
  <si>
    <t>Marquette / Wright St. | Wright State / Marquette</t>
  </si>
  <si>
    <t>2026-08-29|Marshall|Ohio|0|3</t>
  </si>
  <si>
    <t>https://getsomemaction.com/stats.aspx?path=wvball&amp;year=2026 | https://sunbeltsports.org/stats.aspx?path=wvball&amp;year=2026</t>
  </si>
  <si>
    <t>Ohio / Marshall | Marshall / Ohio</t>
  </si>
  <si>
    <t>2026-08-29|McNeese|Sam Houston|0|3</t>
  </si>
  <si>
    <t>https://conferenceusa.com/stats.aspx?path=wvball&amp;year=2026 | https://southland.org/stats.aspx?path=wvball&amp;year=2026</t>
  </si>
  <si>
    <t>Sam Houston / McNeese | McNeese / Sam Houston</t>
  </si>
  <si>
    <t>2026-08-29|Memphis|Vanderbilt|0|3</t>
  </si>
  <si>
    <t>https://theamerican.org/stats.aspx?path=wvball&amp;year=2026 | https://www.secsports.com/api/schedule-events/32259</t>
  </si>
  <si>
    <t>Memphis / Vanderbilt | Vanderbilt / Memphis</t>
  </si>
  <si>
    <t>2026-08-29|Merrimack|Stetson|1|3</t>
  </si>
  <si>
    <t>https://asunsports.org/stats.aspx?path=wvball&amp;year=2026 | https://maacsports.com/stats.aspx?path=wvball&amp;year=2026</t>
  </si>
  <si>
    <t>Stetson / Merrimack | Merrimack / Stetson</t>
  </si>
  <si>
    <t>2026-08-29|Miami (FL)|Michigan|0|3</t>
  </si>
  <si>
    <t>Miami / Michigan | Miami (FL) / Michigan</t>
  </si>
  <si>
    <t>2026-08-29|Middle Tenn.|UNC Asheville|1|3</t>
  </si>
  <si>
    <t>https://bigsouthsports.com/stats.aspx?path=wvball&amp;year=2026 | https://conferenceusa.com/stats.aspx?path=wvball&amp;year=2026</t>
  </si>
  <si>
    <t>UNC Asheville / Middle Tenn. | MTSU / UNC Asheville</t>
  </si>
  <si>
    <t>2026-08-29|Milwaukee|South Dakota|0|3</t>
  </si>
  <si>
    <t>https://horizonleague.org/stats.aspx?path=vball&amp;year=2026 | https://thesummitleague.org/stats.aspx?path=wvball&amp;year=2026</t>
  </si>
  <si>
    <t>Milwaukee / South Dakota | South Dakota / Milwaukee</t>
  </si>
  <si>
    <t>2026-08-29|Mississippi St.|South Alabama|3|0</t>
  </si>
  <si>
    <t>https://www.secsports.com/api/schedule-events/32739 | https://sunbeltsports.org/stats.aspx?path=wvball&amp;year=2026</t>
  </si>
  <si>
    <t>South Alabama / Mississippi State | South Alabama / Mississippi St.</t>
  </si>
  <si>
    <t>2026-08-29|Missouri St.|SFA|2|3</t>
  </si>
  <si>
    <t>Missouri State / Stephen F. Austin | SFA / Missouri St.</t>
  </si>
  <si>
    <t>2026-08-29|Montana|Washington St.|1|3</t>
  </si>
  <si>
    <t>Montana / Washington St. | Washington State University / Montana</t>
  </si>
  <si>
    <t>2026-08-29|Morehead St.|Tennessee|0|3</t>
  </si>
  <si>
    <t>https://ovcsports.com/stats.aspx?path=wvball&amp;year=2026 | https://www.secsports.com/api/schedule-events/32258</t>
  </si>
  <si>
    <t>Morehead State / Tennessee | Tennessee / Morehead State</t>
  </si>
  <si>
    <t>2026-08-29|Navy|Western Mich.|0|3</t>
  </si>
  <si>
    <t>Western Michigan / Navy | Navy / Western Mich.</t>
  </si>
  <si>
    <t>2026-08-29|NC State|Robert Morris|3|0</t>
  </si>
  <si>
    <t>https://admin.theacc.com/stats.aspx?path=wvball&amp;year=2026 | https://horizonleague.org/stats.aspx?path=vball&amp;year=2026</t>
  </si>
  <si>
    <t>NC State / Robert Morris | Robert Morris / NC State</t>
  </si>
  <si>
    <t>2026-08-29|Nebraska|UNLV|3|0</t>
  </si>
  <si>
    <t>https://bigten.org/wvb/schedule/2026/ | https://themw.com/stats.aspx?path=wvball&amp;year=2026</t>
  </si>
  <si>
    <t>Nebraska / UNLV | UNLV / Nebraska</t>
  </si>
  <si>
    <t>2026-08-29|Nevada|Portland|0|3</t>
  </si>
  <si>
    <t>https://themw.com/stats.aspx?path=wvball&amp;year=2026 | https://wccsports.com/stats.aspx?path=wvball&amp;year=2026</t>
  </si>
  <si>
    <t>Nevada / Portland | Portland / Nevada</t>
  </si>
  <si>
    <t>2026-08-29|New Hampshire|Providence|3|1</t>
  </si>
  <si>
    <t>https://americaeast.com/stats.aspx?path=wvball&amp;year=2026 | https://www.bigeast.com/stats.aspx?path=wvball&amp;year=2026</t>
  </si>
  <si>
    <t>New Hampshire / Providence | Providence / New Hampshire</t>
  </si>
  <si>
    <t>2026-08-29|New Hampshire|Saint Peter's|3|0</t>
  </si>
  <si>
    <t>https://americaeast.com/stats.aspx?path=wvball&amp;year=2026 | https://maacsports.com/stats.aspx?path=wvball&amp;year=2026</t>
  </si>
  <si>
    <t>New Hampshire / Saint Peter's | Saint Peter's / New Hampshire</t>
  </si>
  <si>
    <t>2026-08-29|New Haven|Providence|0|3</t>
  </si>
  <si>
    <t>Providence / New Haven | New Haven / Providence</t>
  </si>
  <si>
    <t>2026-08-29|New Haven|Saint Peter's|3|1</t>
  </si>
  <si>
    <t>Saint Peter's / New Haven | New Haven / Saint Peter's</t>
  </si>
  <si>
    <t>2026-08-29|New Orleans|Oral Roberts|2|3</t>
  </si>
  <si>
    <t>LSU New Orleans / Oral Roberts | Oral Roberts / New Orleans</t>
  </si>
  <si>
    <t>2026-08-29|New Orleans|Stonehill|1|3</t>
  </si>
  <si>
    <t>Stonehill / New Orleans | LSU New Orleans / Stonehill</t>
  </si>
  <si>
    <t>2026-08-29|NIU|Southern Ind.|0|3</t>
  </si>
  <si>
    <t>Northern Illinois University / University of Southern Indiana | Southern Indiana / NIU</t>
  </si>
  <si>
    <t>2026-08-29|North Ala.|Troy|3|0</t>
  </si>
  <si>
    <t>https://sunbeltsports.org/stats.aspx?path=wvball&amp;year=2026 | https://uacsports.com/stats.aspx?path=wvball&amp;year=2026</t>
  </si>
  <si>
    <t>Troy / North Ala. | North Alabama / Troy</t>
  </si>
  <si>
    <t>2026-08-29|North Dakota|Seattle U|2|3</t>
  </si>
  <si>
    <t>https://thesummitleague.org/stats.aspx?path=wvball&amp;year=2026</t>
  </si>
  <si>
    <t>North Dakota / Seattle U</t>
  </si>
  <si>
    <t>2026-08-29|North Dakota St.|Tennessee Tech|3|0</t>
  </si>
  <si>
    <t>https://soconsports.com/wvb/schedule/2026/ | https://thesummitleague.org/stats.aspx?path=wvball&amp;year=2026</t>
  </si>
  <si>
    <t>North Dakota St. / Tennessee Tech | North Dakota State / Tennessee Tech</t>
  </si>
  <si>
    <t>2026-08-29|Northeastern|UNC Greensboro|1|3</t>
  </si>
  <si>
    <t>https://caasports.com/stats.aspx?path=wvball&amp;year=2026 | https://soconsports.com/wvb/schedule/2026/</t>
  </si>
  <si>
    <t>Northeastern / UNC Greensboro | UNC Greensboro / Northeastern</t>
  </si>
  <si>
    <t>2026-08-29|Northern Ariz.|Ole Miss|1|3</t>
  </si>
  <si>
    <t>https://bigskyconf.com/stats.aspx?path=wvball&amp;year=2026 | https://www.secsports.com/api/schedule-events/32255</t>
  </si>
  <si>
    <t>Northern Arizona / Ole Miss | Ole Miss / Northern Ariz.</t>
  </si>
  <si>
    <t>2026-08-29|Northern Colo.|UC Davis|1|3</t>
  </si>
  <si>
    <t>https://bigskyconf.com/stats.aspx?path=wvball&amp;year=2026 | https://themw.com/stats.aspx?path=wvball&amp;year=2026</t>
  </si>
  <si>
    <t>Northern Colorado / UC Davis | UC Davis / Northern Colo.</t>
  </si>
  <si>
    <t>2026-08-29|Northwestern St.|Presbyterian|0|3</t>
  </si>
  <si>
    <t>https://bigsouthsports.com/stats.aspx?path=wvball&amp;year=2026 | https://southland.org/stats.aspx?path=wvball&amp;year=2026</t>
  </si>
  <si>
    <t>Presbyterian / Northwestern St. | Northwestern State / Presbyterian</t>
  </si>
  <si>
    <t>2026-08-29|Oakland|Toledo|0|3</t>
  </si>
  <si>
    <t>Oakland / Toledo | Toledo / Oakland</t>
  </si>
  <si>
    <t>2026-08-29|Oregon|Southeast Mo. St.|3|1</t>
  </si>
  <si>
    <t>https://bigten.org/wvb/schedule/2026/ | https://ovcsports.com/stats.aspx?path=wvball&amp;year=2026</t>
  </si>
  <si>
    <t>Oregon / Southeast Mo. State | Southeast Missouri / Oregon</t>
  </si>
  <si>
    <t>2026-08-29|Oregon St.|Utah Valley|3|1</t>
  </si>
  <si>
    <t>https://bigwest.org/stats.aspx?path=wvball&amp;year=2026 | https://pac-12.com/stats.aspx?path=wvball&amp;year=2026</t>
  </si>
  <si>
    <t>Utah Valley / Oregon St. | Oregon State / Utah Valley</t>
  </si>
  <si>
    <t>2026-08-29|Penn St.|UConn|3|0</t>
  </si>
  <si>
    <t>UConn / Penn St. | UConn / Penn State</t>
  </si>
  <si>
    <t>2026-08-29|Pepperdine|South Dakota St.|3|0</t>
  </si>
  <si>
    <t>https://thesummitleague.org/stats.aspx?path=wvball&amp;year=2026 | https://wccsports.com/stats.aspx?path=wvball&amp;year=2026</t>
  </si>
  <si>
    <t>South Dakota State / Pepperdine | Pepperdine / South Dakota St.</t>
  </si>
  <si>
    <t>2026-08-29|Prairie View|UC Santa Barbara|0|3</t>
  </si>
  <si>
    <t>https://bigwest.org/stats.aspx?path=wvball&amp;year=2026 | https://swac.org/stats.aspx?path=wvball&amp;year=2026</t>
  </si>
  <si>
    <t>UC Santa Barbara / Prairie View | Prairie View A&amp;M / UC Santa Barbara</t>
  </si>
  <si>
    <t>2026-08-29|Presbyterian|West Ga.|3|1</t>
  </si>
  <si>
    <t>https://bigsouthsports.com/stats.aspx?path=wvball&amp;year=2026 | https://uacsports.com/stats.aspx?path=wvball&amp;year=2026</t>
  </si>
  <si>
    <t>Presbyterian / West Ga. | West Georgia / Presbyterian</t>
  </si>
  <si>
    <t>2026-08-29|Sacramento St.|Villanova|1|3</t>
  </si>
  <si>
    <t>https://www.bigeast.com/stats.aspx?path=wvball&amp;year=2026 | https://bigwest.org/stats.aspx?path=wvball&amp;year=2026</t>
  </si>
  <si>
    <t>Villanova / Sacramento St. | Sacramento State / Villanova</t>
  </si>
  <si>
    <t>2026-08-29|Sacred Heart|UAlbany|3|0</t>
  </si>
  <si>
    <t>UAlbany / Sacred Heart | Sacred Heart / UAlbany</t>
  </si>
  <si>
    <t>2026-08-29|Saint Louis|UIC|3|2</t>
  </si>
  <si>
    <t>Saint Louis / UIC | UIC / Saint Louis</t>
  </si>
  <si>
    <t>2026-08-29|Saint Mary's (CA)|Southern Utah|3|0</t>
  </si>
  <si>
    <t>Southern Utah / Saint Mary's (CA) | Saint Mary's / Southern Utah</t>
  </si>
  <si>
    <t>2026-08-29|San Diego St.|Washington|0|3</t>
  </si>
  <si>
    <t>San Diego State / Washington | San Diego State University / Washington</t>
  </si>
  <si>
    <t>2026-08-29|San Jose St.|Weber St.|0|3</t>
  </si>
  <si>
    <t>Weber State / San Jose St. | San José State / Weber St.</t>
  </si>
  <si>
    <t>2026-08-29|SIUE|UT Arlington|2|3</t>
  </si>
  <si>
    <t>SIUE / UT Arlington | UT Arlington / SIUE</t>
  </si>
  <si>
    <t>2026-08-29|SIUE|UTSA|2|3</t>
  </si>
  <si>
    <t>https://theamerican.org/stats.aspx?path=wvball&amp;year=2026 | https://ovcsports.com/stats.aspx?path=wvball&amp;year=2026</t>
  </si>
  <si>
    <t>UTSA / SIUE | SIUE / UTSA</t>
  </si>
  <si>
    <t>2026-08-29|Southeast Mo. St.|Western Ky.|0|3</t>
  </si>
  <si>
    <t>2026-08-29|Southwest Minn. St.|West Florida|1|3</t>
  </si>
  <si>
    <t>Southwest Minn. St.</t>
  </si>
  <si>
    <t>West Florida / Southwest Minn. St.</t>
  </si>
  <si>
    <t>2026-08-29|St. John's (NY)|USC Upstate|3|1</t>
  </si>
  <si>
    <t>St. John's / USC Upstate | USC Upstate / St. John's (NY)</t>
  </si>
  <si>
    <t>2026-08-29|St. Thomas (MN)|Texas Tech|2|3</t>
  </si>
  <si>
    <t>https://big12sports.com/stats.aspx?path=vb&amp;year=2026 | https://thesummitleague.org/stats.aspx?path=wvball&amp;year=2026</t>
  </si>
  <si>
    <t>Texas Tech / St. Thomas (MN) | St. Thomas / Texas Tech</t>
  </si>
  <si>
    <t>2026-08-29|Stony Brook|UCF|0|3</t>
  </si>
  <si>
    <t>https://big12sports.com/stats.aspx?path=vb&amp;year=2026 | https://caasports.com/stats.aspx?path=wvball&amp;year=2026</t>
  </si>
  <si>
    <t>UCF / Stony Brook | Stony Brook / UCF</t>
  </si>
  <si>
    <t>2026-08-29|TCU|Texas|0|3</t>
  </si>
  <si>
    <t>https://big12sports.com/stats.aspx?path=vb&amp;year=2026 | https://www.secsports.com/api/schedule-events/32256</t>
  </si>
  <si>
    <t>TCU / Texas | Texas / TCU</t>
  </si>
  <si>
    <t>2026-08-29|Tennessee St.|UAB|0|3</t>
  </si>
  <si>
    <t>UAB / Tennessee St. | Tennessee State / UAB</t>
  </si>
  <si>
    <t>2026-08-29|Tennessee St.|Valparaiso|0|3</t>
  </si>
  <si>
    <t>Valparaiso / Tennessee St. | Tennessee State / Valparaiso</t>
  </si>
  <si>
    <t>2026-08-29|Texas Southern|ULM|0|3</t>
  </si>
  <si>
    <t>Texas Southern / ULM</t>
  </si>
  <si>
    <t>2026-08-29|The Citadel|UNCW|2|3</t>
  </si>
  <si>
    <t>UNCW / The Citadel | The Citadel / UNCW</t>
  </si>
  <si>
    <t>2026-08-29|Towson|Western Ill.|3|1</t>
  </si>
  <si>
    <t>https://caasports.com/stats.aspx?path=wvball&amp;year=2026 | https://ovcsports.com/stats.aspx?path=wvball&amp;year=2026</t>
  </si>
  <si>
    <t>Towson / Western Ill. | Western Illinois / Towson</t>
  </si>
  <si>
    <t>2026-08-29|Tulsa|UTEP|3|2</t>
  </si>
  <si>
    <t>https://theamerican.org/stats.aspx?path=wvball&amp;year=2026 | https://themw.com/stats.aspx?path=wvball&amp;year=2026</t>
  </si>
  <si>
    <t>Tulsa / UTEP | UTEP / Tulsa</t>
  </si>
  <si>
    <t>2026-08-29|UMBC|UTRGV|3|0</t>
  </si>
  <si>
    <t>https://americaeast.com/stats.aspx?path=wvball&amp;year=2026 | https://southland.org/stats.aspx?path=wvball&amp;year=2026</t>
  </si>
  <si>
    <t>UMBC / UTRGV | UTRGV / UMBC</t>
  </si>
  <si>
    <t>2026-08-29|Utah|Utah Tech|3|0</t>
  </si>
  <si>
    <t>https://big12sports.com/stats.aspx?path=vb&amp;year=2026 | https://bigskyconf.com/stats.aspx?path=wvball&amp;year=2026</t>
  </si>
  <si>
    <t>Utah / Utah Tech | Utah Tech / Utah</t>
  </si>
  <si>
    <t>2026-08-29|Winthrop|Wofford|0|3</t>
  </si>
  <si>
    <t>Winthrop / Wofford | Wofford / Winthrop</t>
  </si>
  <si>
    <t>2026-08-30|Alabama St.|Troy|0|3</t>
  </si>
  <si>
    <t>Troy / Alabama St. | Alabama State / Troy</t>
  </si>
  <si>
    <t>2026-08-30|American|Virginia|3|1</t>
  </si>
  <si>
    <t>https://admin.theacc.com/stats.aspx?path=wvball&amp;year=2026 | https://patriotleague.org/stats.aspx?path=wvball&amp;year=2026</t>
  </si>
  <si>
    <t>Virginia / American | American / Virginia</t>
  </si>
  <si>
    <t>2026-08-30|App State|Bryant|3|0</t>
  </si>
  <si>
    <t>https://americaeast.com/stats.aspx?path=wvball&amp;year=2026 | https://sunbeltsports.org/stats.aspx?path=wvball&amp;year=2026</t>
  </si>
  <si>
    <t>Bryant / App State | App State / Bryant</t>
  </si>
  <si>
    <t>2026-08-30|Arizona|UC Santa Barbara|0|3</t>
  </si>
  <si>
    <t>Arizona / UC Santa Barbara | UC Santa Barbara / Arizona</t>
  </si>
  <si>
    <t>2026-08-30|Arkansas|UTSA|3|1</t>
  </si>
  <si>
    <t>https://theamerican.org/stats.aspx?path=wvball&amp;year=2026 | https://www.secsports.com/api/schedule-events/32269</t>
  </si>
  <si>
    <t>UTSA / Arkansas | Arkansas / UTSA</t>
  </si>
  <si>
    <t>2026-08-30|Arkansas St.|Cal Poly|0|3</t>
  </si>
  <si>
    <t>https://bigwest.org/stats.aspx?path=wvball&amp;year=2026 | https://sunbeltsports.org/stats.aspx?path=wvball&amp;year=2026</t>
  </si>
  <si>
    <t>Cal Poly / Arkansas St. | Arkansas State / Cal Poly</t>
  </si>
  <si>
    <t>2026-08-30|Army West Point|UAlbany|3|2</t>
  </si>
  <si>
    <t>https://americaeast.com/stats.aspx?path=wvball&amp;year=2026 | https://patriotleague.org/stats.aspx?path=wvball&amp;year=2026</t>
  </si>
  <si>
    <t>UAlbany / Army West Point | Army West Point / UAlbany</t>
  </si>
  <si>
    <t>2026-08-30|Baylor|Ga. Southern|3|1</t>
  </si>
  <si>
    <t>https://big12sports.com/stats.aspx?path=vb&amp;year=2026 | https://sunbeltsports.org/stats.aspx?path=wvball&amp;year=2026</t>
  </si>
  <si>
    <t>Baylor / Ga. Southern | Georgia Southern / Baylor</t>
  </si>
  <si>
    <t>2026-08-30|Boston College|Quinnipiac|3|0</t>
  </si>
  <si>
    <t>https://admin.theacc.com/stats.aspx?path=wvball&amp;year=2026 | https://maacsports.com/stats.aspx?path=wvball&amp;year=2026</t>
  </si>
  <si>
    <t>Boston College / Quinnipiac | Quinnipiac / Boston College</t>
  </si>
  <si>
    <t>2026-08-30|Bowling Green|Fresno St.|3|0</t>
  </si>
  <si>
    <t>https://getsomemaction.com/stats.aspx?path=wvball&amp;year=2026 | https://pac-12.com/stats.aspx?path=wvball&amp;year=2026</t>
  </si>
  <si>
    <t>Bowling Green / Fresno St. | Fresno State / Bowling Green</t>
  </si>
  <si>
    <t>2026-08-30|Butler|Charleston So.|2|3</t>
  </si>
  <si>
    <t>Butler / Charleston So. | Charleston Southern / Butler</t>
  </si>
  <si>
    <t>2026-08-30|California|Saint Mary's (CA)|2|3</t>
  </si>
  <si>
    <t>California / Saint Mary's (CA) | Saint Mary's / California</t>
  </si>
  <si>
    <t>2026-08-30|Campbell|Kansas St.|1|3</t>
  </si>
  <si>
    <t>Kansas State / Campbell | Campbell / Kansas St.</t>
  </si>
  <si>
    <t>2026-08-30|Central Conn. St.|Rhode Island|1|3</t>
  </si>
  <si>
    <t>Rhode Island / Central Conn. St. | Central Connecticut / Rhode Island</t>
  </si>
  <si>
    <t>2026-08-30|Central Mich.|Washington St.|0|3</t>
  </si>
  <si>
    <t>Central Michigan / Washington St. | Washington State University / Central Mich.</t>
  </si>
  <si>
    <t>2026-08-30|Charlotte|N.C. A&amp;T|3|0</t>
  </si>
  <si>
    <t>Charlotte / N.C. A&amp;T | N.C. A&amp;T / Charlotte</t>
  </si>
  <si>
    <t>2026-08-30|Chicago St.|North Dakota|0|3</t>
  </si>
  <si>
    <t>Chicago State / North Dakota | North Dakota / Chicago St.</t>
  </si>
  <si>
    <t>2026-08-30|Clemson|Western Caro.|3|1</t>
  </si>
  <si>
    <t>https://admin.theacc.com/stats.aspx?path=wvball&amp;year=2026 | https://soconsports.com/wvb/schedule/2026/</t>
  </si>
  <si>
    <t>Clemson / Western Caro. | Western Carolina / Clemson</t>
  </si>
  <si>
    <t>2026-08-30|Coastal Carolina|Queens (NC)|3|2</t>
  </si>
  <si>
    <t>https://asunsports.org/stats.aspx?path=wvball&amp;year=2026 | https://sunbeltsports.org/stats.aspx?path=wvball&amp;year=2026</t>
  </si>
  <si>
    <t>Queens / Coastal Carolina | Coastal Carolina / Queens (NC)</t>
  </si>
  <si>
    <t>2026-08-30|Col. of Charleston|Memphis|3|2</t>
  </si>
  <si>
    <t>Memphis / Col. of Charleston | Charleston / Memphis</t>
  </si>
  <si>
    <t>2026-08-30|Colgate|Morehead St.|3|2</t>
  </si>
  <si>
    <t>https://ovcsports.com/stats.aspx?path=wvball&amp;year=2026 | https://patriotleague.org/stats.aspx?path=wvball&amp;year=2026</t>
  </si>
  <si>
    <t>Morehead State / Colgate | Colgate / Morehead St.</t>
  </si>
  <si>
    <t>2026-08-30|Colorado|Denver|3|0</t>
  </si>
  <si>
    <t>https://big12sports.com/stats.aspx?path=vb&amp;year=2026</t>
  </si>
  <si>
    <t>Colorado / Denver</t>
  </si>
  <si>
    <t>2026-08-30|Creighton|Southern California|3|1</t>
  </si>
  <si>
    <t>Creighton / Southern California | USC / Creighton</t>
  </si>
  <si>
    <t>2026-08-30|CSUN|Central Ark.|3|1</t>
  </si>
  <si>
    <t>CSUN / Central Ark. | Central Arkansas / CSUN</t>
  </si>
  <si>
    <t>2026-08-30|Davidson|Wofford|1|3</t>
  </si>
  <si>
    <t>Davidson / Wofford | Wofford / Davidson</t>
  </si>
  <si>
    <t>2026-08-30|Delaware|Lafayette|2|3</t>
  </si>
  <si>
    <t>https://conferenceusa.com/stats.aspx?path=wvball&amp;year=2026 | https://patriotleague.org/stats.aspx?path=wvball&amp;year=2026</t>
  </si>
  <si>
    <t>Delaware / Lafayette | Lafayette / Delaware</t>
  </si>
  <si>
    <t>2026-08-30|DePaul|South Dakota|3|1</t>
  </si>
  <si>
    <t>https://www.bigeast.com/stats.aspx?path=wvball&amp;year=2026 | https://thesummitleague.org/stats.aspx?path=wvball&amp;year=2026</t>
  </si>
  <si>
    <t>DePaul / South Dakota | South Dakota / DePaul</t>
  </si>
  <si>
    <t>2026-08-30|East Carolina|Radford|3|1</t>
  </si>
  <si>
    <t>https://theamerican.org/stats.aspx?path=wvball&amp;year=2026 | https://bigsouthsports.com/stats.aspx?path=wvball&amp;year=2026</t>
  </si>
  <si>
    <t>East Carolina / Radford | Radford / East Carolina</t>
  </si>
  <si>
    <t>2026-08-30|East Texas A&amp;M|ULM|3|2</t>
  </si>
  <si>
    <t>East Texas A&amp;M / ULM</t>
  </si>
  <si>
    <t>2026-08-30|Eastern Wash.|Seattle U|3|1</t>
  </si>
  <si>
    <t>Eastern Washington / Seattle U</t>
  </si>
  <si>
    <t>2026-08-30|FDU|Illinois St.|0|3</t>
  </si>
  <si>
    <t>https://mvc-sports.com/stats.aspx?path=wvball&amp;year=2026 | https://northeastconference.org/stats.aspx?path=wvball&amp;year=2026</t>
  </si>
  <si>
    <t>Illinois State / FDU | FDU / Illinois St.</t>
  </si>
  <si>
    <t>2026-08-30|FGCU|Florida St.|1|3</t>
  </si>
  <si>
    <t>Florida State / FGCU | FGCU / Florida St.</t>
  </si>
  <si>
    <t>2026-08-30|Florida|Stony Brook|3|0</t>
  </si>
  <si>
    <t>https://caasports.com/stats.aspx?path=wvball&amp;year=2026 | https://www.secsports.com/api/schedule-events/32718</t>
  </si>
  <si>
    <t>Stony Brook / Florida | Florida / Stony Brook</t>
  </si>
  <si>
    <t>2026-08-30|George Mason|Howard|3|2</t>
  </si>
  <si>
    <t>https://atlantic10.com/stats.aspx?path=wvball&amp;year=2026 | https://meacsports.com/stats.aspx?path=wvball&amp;year=2026</t>
  </si>
  <si>
    <t>George Mason / Howard | Howard / George Mason</t>
  </si>
  <si>
    <t>2026-08-30|Georgetown|Northwestern|0|3</t>
  </si>
  <si>
    <t>Georgetown / Northwestern | Northwestern / Georgetown</t>
  </si>
  <si>
    <t>2026-08-30|Georgia St.|South Alabama|1|3</t>
  </si>
  <si>
    <t>* Georgia State / South Alabama</t>
  </si>
  <si>
    <t>2026-08-30|Georgia Tech|Loyola Chicago|3|1</t>
  </si>
  <si>
    <t>Georgia Tech / Loyola Chicago | Loyola Chicago / Georgia Tech</t>
  </si>
  <si>
    <t>2026-08-30|Gonzaga|UC San Diego|1|3</t>
  </si>
  <si>
    <t>UC San Diego / Gonzaga | Gonzaga University / UC San Diego</t>
  </si>
  <si>
    <t>2026-08-30|Green Bay|Navy|3|0</t>
  </si>
  <si>
    <t>Green Bay / Navy | Navy / Green Bay</t>
  </si>
  <si>
    <t>2026-08-30|Hawaii|San Diego|0|3</t>
  </si>
  <si>
    <t>Hawai‘i / San Diego | San Diego / Hawaii</t>
  </si>
  <si>
    <t>2026-08-30|High Point|Penn St.|2|3</t>
  </si>
  <si>
    <t>https://bigsouthsports.com/stats.aspx?path=wvball&amp;year=2026 | https://bigten.org/wvb/schedule/2026/</t>
  </si>
  <si>
    <t>High Point / Penn St. | High Point / Penn State</t>
  </si>
  <si>
    <t>2026-08-30|Hofstra|Penn St.|0|3</t>
  </si>
  <si>
    <t>https://bigten.org/wvb/schedule/2026/ | https://caasports.com/stats.aspx?path=wvball&amp;year=2026</t>
  </si>
  <si>
    <t>Hofstra / Penn State</t>
  </si>
  <si>
    <t>2026-08-30|Hofstra|UConn|3|0</t>
  </si>
  <si>
    <t>UConn / Hofstra | Hofstra / UConn</t>
  </si>
  <si>
    <t>2026-08-30|Houston Christian|Iona|2|3</t>
  </si>
  <si>
    <t>https://maacsports.com/stats.aspx?path=wvball&amp;year=2026 | https://southland.org/stats.aspx?path=wvball&amp;year=2026</t>
  </si>
  <si>
    <t>Iona / Houston Christian | HCU / Iona</t>
  </si>
  <si>
    <t>2026-08-30|Idaho|Western Ill.|3|0</t>
  </si>
  <si>
    <t>https://bigskyconf.com/stats.aspx?path=wvball&amp;year=2026 | https://ovcsports.com/stats.aspx?path=wvball&amp;year=2026</t>
  </si>
  <si>
    <t>Idaho / Western Ill. | Western Illinois / Idaho</t>
  </si>
  <si>
    <t>2026-08-30|Illinois|Syracuse|3|0</t>
  </si>
  <si>
    <t>Syracuse / Illinois</t>
  </si>
  <si>
    <t>2026-08-30|Indiana St.|Western Mich.|0|3</t>
  </si>
  <si>
    <t>Western Michigan / Indiana St. | Indiana State / Western Michigan</t>
  </si>
  <si>
    <t>2026-08-30|Iowa|Sacred Heart|3|0</t>
  </si>
  <si>
    <t>https://bigten.org/wvb/schedule/2026/ | https://maacsports.com/stats.aspx?path=wvball&amp;year=2026</t>
  </si>
  <si>
    <t>Iowa / Sacred Heart | Sacred Heart / Iowa</t>
  </si>
  <si>
    <t>2026-08-30|Iowa St.|UNI|3|1</t>
  </si>
  <si>
    <t>https://big12sports.com/stats.aspx?path=vb&amp;year=2026 | https://mvc-sports.com/stats.aspx?path=wvball&amp;year=2026</t>
  </si>
  <si>
    <t>Iowa State / Northern Iowa | UNI / Iowa St.</t>
  </si>
  <si>
    <t>2026-08-30|IU Indy|Washington|2|3</t>
  </si>
  <si>
    <t>IU Indy / Washington</t>
  </si>
  <si>
    <t>2026-08-30|Kansas|Stanford|1|3</t>
  </si>
  <si>
    <t>Stanford / Kansas | Kansas / Stanford</t>
  </si>
  <si>
    <t>2026-08-30|Lindenwood|Saint Louis|3|2</t>
  </si>
  <si>
    <t>Saint Louis / Lindenwood | Lindenwood / Saint Louis</t>
  </si>
  <si>
    <t>2026-08-30|Little Rock|Louisiana Tech|3|0</t>
  </si>
  <si>
    <t>Louisiana Tech / Little Rock | Little Rock / Louisiana Tech</t>
  </si>
  <si>
    <t>2026-08-30|LMU (CA)|Ole Miss|3|1</t>
  </si>
  <si>
    <t>https://www.secsports.com/api/schedule-events/32266 | https://wccsports.com/stats.aspx?path=wvball&amp;year=2026</t>
  </si>
  <si>
    <t>Ole Miss / Loyola Marymount | LMU / Ole Miss</t>
  </si>
  <si>
    <t>2026-08-30|Louisiana|Texas St.|0|3</t>
  </si>
  <si>
    <t>https://pac-12.com/stats.aspx?path=wvball&amp;year=2026 | https://sunbeltsports.org/stats.aspx?path=wvball&amp;year=2026</t>
  </si>
  <si>
    <t>Texas State University / Louisiana | Louisiana / Texas State</t>
  </si>
  <si>
    <t>2026-08-30|Marist|Montana St.|2|3</t>
  </si>
  <si>
    <t>https://bigskyconf.com/stats.aspx?path=wvball&amp;year=2026 | https://maacsports.com/stats.aspx?path=wvball&amp;year=2026</t>
  </si>
  <si>
    <t>Montana State / Marist | Marist / Montana St.</t>
  </si>
  <si>
    <t>2026-08-30|Mercer|North Ala.|0|3</t>
  </si>
  <si>
    <t>https://soconsports.com/wvb/schedule/2026/ | https://uacsports.com/stats.aspx?path=wvball&amp;year=2026</t>
  </si>
  <si>
    <t>North Alabama / Mercer</t>
  </si>
  <si>
    <t>2026-08-30|Mississippi St.|Rice|1|3</t>
  </si>
  <si>
    <t>https://theamerican.org/stats.aspx?path=wvball&amp;year=2026 | https://www.secsports.com/api/schedule-events/32641</t>
  </si>
  <si>
    <t>Rice / Mississippi St. | Mississippi State / Rice</t>
  </si>
  <si>
    <t>2026-08-30|Missouri St.|Wichita St.|0|3</t>
  </si>
  <si>
    <t>Wichita State / Missouri State | Missouri State / Wichita State</t>
  </si>
  <si>
    <t>2026-08-30|NC State|UCF|0|3</t>
  </si>
  <si>
    <t>NC State / UCF | UCF / NC State</t>
  </si>
  <si>
    <t>2026-08-30|Nebraska|Texas|3|0</t>
  </si>
  <si>
    <t>https://bigten.org/wvb/schedule/2026/ | https://www.secsports.com/api/schedule-events/32267</t>
  </si>
  <si>
    <t>Texas / Nebraska</t>
  </si>
  <si>
    <t>2026-08-30|Nevada|Portland St.|2|3</t>
  </si>
  <si>
    <t>Portland State / Nevada | Nevada / Portland St.</t>
  </si>
  <si>
    <t>2026-08-30|New Mexico|Tulsa|1|3</t>
  </si>
  <si>
    <t>Tulsa / New Mexico | New Mexico / Tulsa</t>
  </si>
  <si>
    <t>2026-08-30|New Mexico St.|UTEP|2|3</t>
  </si>
  <si>
    <t>https://conferenceusa.com/stats.aspx?path=wvball&amp;year=2026 | https://themw.com/stats.aspx?path=wvball&amp;year=2026</t>
  </si>
  <si>
    <t>NM State / UTEP | UTEP / New Mexico St.</t>
  </si>
  <si>
    <t>2026-08-30|NJIT|Seton Hall|0|3</t>
  </si>
  <si>
    <t>NJIT / Seton Hall | Seton Hall / NJIT</t>
  </si>
  <si>
    <t>2026-08-30|North Carolina|UNCW|3|0</t>
  </si>
  <si>
    <t>North Carolina / UNCW | UNCW / North Carolina</t>
  </si>
  <si>
    <t>2026-08-30|Northeastern|South Carolina|0|3</t>
  </si>
  <si>
    <t>https://caasports.com/stats.aspx?path=wvball&amp;year=2026 | https://www.secsports.com/api/schedule-events/32268</t>
  </si>
  <si>
    <t>Northeastern / South Carolina | South Carolina / Northeastern</t>
  </si>
  <si>
    <t>2026-08-30|Northern Ariz.|Southeastern La.|3|1</t>
  </si>
  <si>
    <t>Northern Arizona / Southeastern La. | Southeastern / Northern Ariz.</t>
  </si>
  <si>
    <t>2026-08-30|Northern Ky.|Ohio St.|1|3</t>
  </si>
  <si>
    <t>Northern Ky. / Ohio State | Northern Kentucky / Ohio St.</t>
  </si>
  <si>
    <t>2026-08-30|Notre Dame|Xavier|1|3</t>
  </si>
  <si>
    <t>Notre Dame / Xavier | Xavier / Notre Dame</t>
  </si>
  <si>
    <t>2026-08-30|Oregon St.|Utah|0|3</t>
  </si>
  <si>
    <t>https://big12sports.com/stats.aspx?path=vb&amp;year=2026 | https://pac-12.com/stats.aspx?path=wvball&amp;year=2026</t>
  </si>
  <si>
    <t>Utah / Oregon St. | Oregon State / Utah</t>
  </si>
  <si>
    <t>2026-08-30|Pacific|Southern Utah|3|2</t>
  </si>
  <si>
    <t>Southern Utah / Pacific | Pacific / Southern Utah</t>
  </si>
  <si>
    <t>2026-08-30|Pepperdine|Sacramento St.|3|2</t>
  </si>
  <si>
    <t>Sacramento State / Pepperdine | Pepperdine / Sacramento State</t>
  </si>
  <si>
    <t>2026-08-30|Pittsburgh|Wisconsin|3|0</t>
  </si>
  <si>
    <t>Pitt / Wisconsin | Wisconsin / Pittsburgh</t>
  </si>
  <si>
    <t>2026-08-30|Prairie View|Tarleton St.|0|3</t>
  </si>
  <si>
    <t>Prairie View A&amp;M / Tarleton St. | Tarleton State / Prairie View</t>
  </si>
  <si>
    <t>2026-08-30|Rider|Temple|0|3</t>
  </si>
  <si>
    <t>Temple / Rider | Rider / Temple</t>
  </si>
  <si>
    <t>2026-08-30|Samford|UC Riverside|1|3</t>
  </si>
  <si>
    <t>https://bigwest.org/stats.aspx?path=wvball&amp;year=2026 | https://soconsports.com/wvb/schedule/2026/</t>
  </si>
  <si>
    <t>UC Riverside / Samford</t>
  </si>
  <si>
    <t>2026-08-30|San Diego St.|UC Irvine|3|0</t>
  </si>
  <si>
    <t>UC Irvine / San Diego State | San Diego State University / UC Irvine</t>
  </si>
  <si>
    <t>2026-08-30|San Francisco|San Jose St.|0|3</t>
  </si>
  <si>
    <t>San José State / San Francisco | San Francisco / San Jose State</t>
  </si>
  <si>
    <t>2026-08-30|SMU|UC Davis|3|2</t>
  </si>
  <si>
    <t>SMU / UC Davis | UC Davis / SMU</t>
  </si>
  <si>
    <t>2026-08-30|South Dakota St.|Villanova|2|3</t>
  </si>
  <si>
    <t>Villanova / South Dakota St. | South Dakota State / Villanova</t>
  </si>
  <si>
    <t>2026-08-30|South Fla.|Utah St.|3|0</t>
  </si>
  <si>
    <t>https://theamerican.org/stats.aspx?path=wvball&amp;year=2026 | https://pac-12.com/stats.aspx?path=wvball&amp;year=2026</t>
  </si>
  <si>
    <t>South Florida / Utah St. | Utah State University / South Fla.</t>
  </si>
  <si>
    <t>2026-08-30|Southern Ill.|Texas Southern|3|0</t>
  </si>
  <si>
    <t>https://mvc-sports.com/stats.aspx?path=wvball&amp;year=2026 | https://swac.org/stats.aspx?path=wvball&amp;year=2026</t>
  </si>
  <si>
    <t>Southern Illinois / Texas Southern | Texas Southern / Southern Ill.</t>
  </si>
  <si>
    <t>2026-08-30|St. Thomas (MN)|Wyoming|0|3</t>
  </si>
  <si>
    <t>https://themw.com/stats.aspx?path=wvball&amp;year=2026 | https://thesummitleague.org/stats.aspx?path=wvball&amp;year=2026</t>
  </si>
  <si>
    <t>Wyoming / St. Thomas (MN) | St. Thomas / Wyoming</t>
  </si>
  <si>
    <t>2026-08-30|TCU|UNLV|3|0</t>
  </si>
  <si>
    <t>TCU / UNLV | UNLV / TCU</t>
  </si>
  <si>
    <t>2026-08-30|Tennessee Tech|Tulane|0|3</t>
  </si>
  <si>
    <t>Tulane / Tennessee Tech | Tennessee Tech / Tulane</t>
  </si>
  <si>
    <t>2026-08-30|UMBC|West Virginia|3|2</t>
  </si>
  <si>
    <t>https://americaeast.com/stats.aspx?path=wvball&amp;year=2026 | https://big12sports.com/stats.aspx?path=vb&amp;year=2026</t>
  </si>
  <si>
    <t>UMBC / West Virginia | West Virginia / UMBC</t>
  </si>
  <si>
    <t>2026-08-31|Dayton|Louisville|0|3</t>
  </si>
  <si>
    <t>Louisville / Dayton | Dayton / Louisville</t>
  </si>
  <si>
    <t>2026-09-01|Arkansas|Rutgers|0|3</t>
  </si>
  <si>
    <t>https://bigten.org/wvb/schedule/2026/ | https://www.secsports.com/api/schedule-events/32270</t>
  </si>
  <si>
    <t>Rutgers / Arkansas | Arkansas / Rutgers</t>
  </si>
  <si>
    <t>2026-09-01|Cincinnati|Santa Clara|0|3</t>
  </si>
  <si>
    <t>Cincinnati / Santa Clara | Santa Clara / Cincinnati</t>
  </si>
  <si>
    <t>2026-09-01|Colorado St.|Northern Colo.|3|1</t>
  </si>
  <si>
    <t>Northern Colorado / Colorado St. | Colorado State University / University of Northern Colorado</t>
  </si>
  <si>
    <t>2026-09-01|CSU Bakersfield|San Francisco|0|3</t>
  </si>
  <si>
    <t>Cal State Bakersfield / San Francisco | San Francisco / CSU Bakersfield</t>
  </si>
  <si>
    <t>2026-09-01|Elon|UNC Asheville|2|3</t>
  </si>
  <si>
    <t>UNC Asheville / Elon | Elon / UNC Asheville</t>
  </si>
  <si>
    <t>2026-09-01|Evansville|Southeast Mo. St.|1|3</t>
  </si>
  <si>
    <t>Evansville / Southeast Mo. St. | Southeast Missouri / Evansville</t>
  </si>
  <si>
    <t>2026-09-01|FDU|Fordham|0|3</t>
  </si>
  <si>
    <t>Fordham / FDU | FDU / Fordham</t>
  </si>
  <si>
    <t>2026-09-01|Florida|Minnesota|3|1</t>
  </si>
  <si>
    <t>https://bigten.org/wvb/schedule/2026/ | https://www.secsports.com/api/schedule-events/32277</t>
  </si>
  <si>
    <t>Florida / Minnesota | Minnesota / Florida</t>
  </si>
  <si>
    <t>2026-09-01|Gardner-Webb|N.C. Central|3|1</t>
  </si>
  <si>
    <t>Gardner-Webb / N.C. Central | North Carolina Central / Gardner-Webb</t>
  </si>
  <si>
    <t>2026-09-01|Georgia|Indiana|1|3</t>
  </si>
  <si>
    <t>https://bigten.org/wvb/schedule/2026/ | https://www.secsports.com/api/schedule-events/32271</t>
  </si>
  <si>
    <t>Georgia / Indiana | Indiana / Georgia</t>
  </si>
  <si>
    <t>2026-09-01|Holy Cross|New Haven|3|0</t>
  </si>
  <si>
    <t>New Haven / Holy Cross | Holy Cross / New Haven</t>
  </si>
  <si>
    <t>2026-09-01|Illinois|Tennessee|0|3</t>
  </si>
  <si>
    <t>https://bigten.org/wvb/schedule/2026/ | https://www.secsports.com/api/schedule-events/32275</t>
  </si>
  <si>
    <t>Illinois / Tennessee | Tennessee / Illinois</t>
  </si>
  <si>
    <t>2026-09-01|Liberty|Virginia|1|3</t>
  </si>
  <si>
    <t>https://admin.theacc.com/stats.aspx?path=wvball&amp;year=2026 | https://conferenceusa.com/stats.aspx?path=wvball&amp;year=2026</t>
  </si>
  <si>
    <t>Virginia / Liberty | Liberty / Virginia</t>
  </si>
  <si>
    <t>2026-09-01|Louisiana|McNeese|3|0</t>
  </si>
  <si>
    <t>McNeese / Louisiana | Louisiana / McNeese</t>
  </si>
  <si>
    <t>2026-09-01|LSU|Michigan St.|0|3</t>
  </si>
  <si>
    <t>https://bigten.org/wvb/schedule/2026/ | https://www.secsports.com/api/schedule-events/32272</t>
  </si>
  <si>
    <t>Michigan State / LSU</t>
  </si>
  <si>
    <t>2026-09-01|Maryland|Vanderbilt|0|3</t>
  </si>
  <si>
    <t>https://bigten.org/wvb/schedule/2026/ | https://www.secsports.com/api/schedule-events/32278</t>
  </si>
  <si>
    <t>Maryland / Vanderbilt | Vanderbilt / Maryland</t>
  </si>
  <si>
    <t>2026-09-01|Michigan|South Carolina|2|3</t>
  </si>
  <si>
    <t>https://bigten.org/wvb/schedule/2026/ | https://www.secsports.com/api/schedule-events/32274</t>
  </si>
  <si>
    <t>South Carolina / Michigan | Michigan / South Carolina</t>
  </si>
  <si>
    <t>2026-09-01|Missouri|Oregon|1|3</t>
  </si>
  <si>
    <t>https://bigten.org/wvb/schedule/2026/ | https://www.secsports.com/api/schedule-events/32273</t>
  </si>
  <si>
    <t>Oregon / Missouri | Missouri / Oregon</t>
  </si>
  <si>
    <t>2026-09-01|Norfolk St.|Old Dominion|0|3</t>
  </si>
  <si>
    <t>https://meacsports.com/stats.aspx?path=wvball&amp;year=2026 | https://sunbeltsports.org/stats.aspx?path=wvball&amp;year=2026</t>
  </si>
  <si>
    <t>Norfolk State / Old Dominion | Old Dominion / Norfolk St.</t>
  </si>
  <si>
    <t>2026-09-01|Northwestern St.|ULM|0|3</t>
  </si>
  <si>
    <t>Northwestern State / ULM | ULM / Northwestern St.</t>
  </si>
  <si>
    <t>2026-09-01|Presbyterian|Wofford|1|3</t>
  </si>
  <si>
    <t>Presbyterian / Wofford</t>
  </si>
  <si>
    <t>2026-09-01|Purdue|Texas A&amp;M|3|0</t>
  </si>
  <si>
    <t>https://bigten.org/wvb/schedule/2026/ | https://www.secsports.com/api/schedule-events/32276</t>
  </si>
  <si>
    <t>Texas A&amp;M / Purdue | Purdue / Texas A&amp;M</t>
  </si>
  <si>
    <t>2026-09-01|Purdue Fort Wayne|Toledo|0|3</t>
  </si>
  <si>
    <t>Purdue Fort Wayne / Toledo | Toledo / Purdue Fort Wayne</t>
  </si>
  <si>
    <t>2026-09-02|Alabama A&amp;M|North Ala.|0|3</t>
  </si>
  <si>
    <t>Alabama A&amp;M / North Ala. | North Alabama / Alabama A&amp;M</t>
  </si>
  <si>
    <t>2026-09-02|Arkansas|Maryland|1|3</t>
  </si>
  <si>
    <t>https://bigten.org/wvb/schedule/2026/ | https://www.secsports.com/api/schedule-events/32280</t>
  </si>
  <si>
    <t>Maryland / Arkansas | Arkansas / Maryland</t>
  </si>
  <si>
    <t>2026-09-02|Auburn|Minnesota|1|3</t>
  </si>
  <si>
    <t>https://bigten.org/wvb/schedule/2026/ | https://www.secsports.com/api/schedule-events/32279</t>
  </si>
  <si>
    <t>Auburn / Minnesota | Minnesota / Auburn</t>
  </si>
  <si>
    <t>2026-09-02|Bryant|Stonehill|3|0</t>
  </si>
  <si>
    <t>Bryant / Stonehill | Stonehill / Bryant</t>
  </si>
  <si>
    <t>2026-09-02|Buffalo|Canisius|3|0</t>
  </si>
  <si>
    <t>Canisius / Buffalo | Buffalo / Canisius</t>
  </si>
  <si>
    <t>2026-09-02|Central Mich.|Oakland|1|3</t>
  </si>
  <si>
    <t>Oakland / Central Mich. | Central Michigan / Oakland</t>
  </si>
  <si>
    <t>2026-09-02|Delaware St.|Saint Peter's|3|1</t>
  </si>
  <si>
    <t>https://maacsports.com/stats.aspx?path=wvball&amp;year=2026 | https://meacsports.com/stats.aspx?path=wvball&amp;year=2026</t>
  </si>
  <si>
    <t>Saint Peter's / Delaware St. | Delaware State / Saint Peter's</t>
  </si>
  <si>
    <t>2026-09-02|DePaul|Portland St.|3|1</t>
  </si>
  <si>
    <t>https://www.bigeast.com/stats.aspx?path=wvball&amp;year=2026 | https://bigskyconf.com/stats.aspx?path=wvball&amp;year=2026</t>
  </si>
  <si>
    <t>DePaul / Portland St. | Portland State / DePaul</t>
  </si>
  <si>
    <t>2026-09-02|Florida|Wisconsin|2|3</t>
  </si>
  <si>
    <t>https://bigten.org/wvb/schedule/2026/ | https://www.secsports.com/api/schedule-events/32288</t>
  </si>
  <si>
    <t>Florida / Wisconsin | Wisconsin / Florida</t>
  </si>
  <si>
    <t>2026-09-02|Georgia|Purdue|2|3</t>
  </si>
  <si>
    <t>https://bigten.org/wvb/schedule/2026/ | https://www.secsports.com/api/schedule-events/32281</t>
  </si>
  <si>
    <t>Georgia / Purdue | Purdue / Georgia</t>
  </si>
  <si>
    <t>2026-09-02|Grambling|Nicholls|3|1</t>
  </si>
  <si>
    <t>Nicholls / Grambling | Grambling State / Nicholls</t>
  </si>
  <si>
    <t>2026-09-02|Hampton|Norfolk St.|2|3</t>
  </si>
  <si>
    <t>Hampton / Norfolk St. | Norfolk State / Hampton University</t>
  </si>
  <si>
    <t>2026-09-02|Indiana|Texas A&amp;M|3|2</t>
  </si>
  <si>
    <t>https://bigten.org/wvb/schedule/2026/ | https://www.secsports.com/api/schedule-events/32287</t>
  </si>
  <si>
    <t>Texas A&amp;M / Indiana | Indiana / Texas A&amp;M</t>
  </si>
  <si>
    <t>2026-09-02|Kentucky|UCLA|3|0</t>
  </si>
  <si>
    <t>https://bigten.org/wvb/schedule/2026/ | https://www.secsports.com/api/schedule-events/32282</t>
  </si>
  <si>
    <t>UCLA / Kentucky | Kentucky / UCLA</t>
  </si>
  <si>
    <t>2026-09-02|LSU|Michigan|1|3</t>
  </si>
  <si>
    <t>https://bigten.org/wvb/schedule/2026/ | https://www.secsports.com/api/schedule-events/32283</t>
  </si>
  <si>
    <t>LSU / Michigan | Michigan / LSU</t>
  </si>
  <si>
    <t>2026-09-02|Manhattan|NJIT|2|3</t>
  </si>
  <si>
    <t>NJIT / Manhattan | Manhattan / NJIT</t>
  </si>
  <si>
    <t>2026-09-02|Michigan St.|South Carolina|3|0</t>
  </si>
  <si>
    <t>https://bigten.org/wvb/schedule/2026/ | https://www.secsports.com/api/schedule-events/32285</t>
  </si>
  <si>
    <t>South Carolina / Michigan State | Michigan State / South Carolina</t>
  </si>
  <si>
    <t>2026-09-02|Nebraska|South Dakota St.|3|0</t>
  </si>
  <si>
    <t>https://bigten.org/wvb/schedule/2026/ | https://thesummitleague.org/stats.aspx?path=wvball&amp;year=2026</t>
  </si>
  <si>
    <t>Nebraska / South Dakota State | South Dakota State / Nebraska</t>
  </si>
  <si>
    <t>2026-09-02|Ohio St.|Ole Miss|1|3</t>
  </si>
  <si>
    <t>https://bigten.org/wvb/schedule/2026/ | https://www.secsports.com/api/schedule-events/32284</t>
  </si>
  <si>
    <t>Ohio State / Ole Miss</t>
  </si>
  <si>
    <t>2026-09-02|Rice|Tarleton St.|3|1</t>
  </si>
  <si>
    <t>Rice / Tarleton St. | Tarleton State / Rice</t>
  </si>
  <si>
    <t>2026-09-02|Rutgers|Vanderbilt|1|3</t>
  </si>
  <si>
    <t>https://bigten.org/wvb/schedule/2026/ | https://www.secsports.com/api/schedule-events/32289</t>
  </si>
  <si>
    <t>Rutgers / Vanderbilt | Vanderbilt / Rutgers</t>
  </si>
  <si>
    <t>2026-09-02|SMU|TCU|2|3</t>
  </si>
  <si>
    <t>SMU / TCU | TCU / SMU</t>
  </si>
  <si>
    <t>2026-09-02|Southern California|Texas|0|3</t>
  </si>
  <si>
    <t>https://bigten.org/wvb/schedule/2026/ | https://www.secsports.com/api/schedule-events/32286</t>
  </si>
  <si>
    <t>USC / Texas | Texas / Southern California</t>
  </si>
  <si>
    <t>2026-09-03|Abilene Christian|Houston|2|3</t>
  </si>
  <si>
    <t>Houston / Abilene Christian | Abilene Christian / Houston</t>
  </si>
  <si>
    <t>2026-09-03|Air Force|UNI|1|3</t>
  </si>
  <si>
    <t>Air Force / UNI | UNI / Air Force</t>
  </si>
  <si>
    <t>2026-09-03|Akron|Marshall|0|3</t>
  </si>
  <si>
    <t>Akron / Marshall | Marshall / Akron</t>
  </si>
  <si>
    <t>2026-09-03|Alabama|Northwestern|1|3</t>
  </si>
  <si>
    <t>https://bigten.org/wvb/schedule/2026/ | https://www.secsports.com/api/schedule-events/32293</t>
  </si>
  <si>
    <t>Northwestern / Alabama | Alabama / Northwestern</t>
  </si>
  <si>
    <t>2026-09-03|Alabama St.|UNCW|1|3</t>
  </si>
  <si>
    <t>UNCW / Alabama St. | Alabama State / UNCW</t>
  </si>
  <si>
    <t>2026-09-03|Alcorn|Dillard|2|3</t>
  </si>
  <si>
    <t>Dillard</t>
  </si>
  <si>
    <t>Alcorn State / Dillard</t>
  </si>
  <si>
    <t>2026-09-03|Arizona St.|Colgate|3|0</t>
  </si>
  <si>
    <t>https://big12sports.com/stats.aspx?path=vb&amp;year=2026 | https://patriotleague.org/stats.aspx?path=wvball&amp;year=2026</t>
  </si>
  <si>
    <t>Arizona State / Colgate | Colgate / Arizona St.</t>
  </si>
  <si>
    <t>2026-09-03|Auburn|Wisconsin|0|3</t>
  </si>
  <si>
    <t>https://bigten.org/wvb/schedule/2026/ | https://www.secsports.com/api/schedule-events/32290</t>
  </si>
  <si>
    <t>Auburn / Wisconsin | Wisconsin / Auburn</t>
  </si>
  <si>
    <t>2026-09-03|Ball St.|Western Ky.|3|1</t>
  </si>
  <si>
    <t>WKU / Ball St. | Ball State / Western Ky.</t>
  </si>
  <si>
    <t>2026-09-03|Baylor|North Texas|3|0</t>
  </si>
  <si>
    <t>https://theamerican.org/stats.aspx?path=wvball&amp;year=2026 | https://big12sports.com/stats.aspx?path=vb&amp;year=2026</t>
  </si>
  <si>
    <t>UNT / Baylor | Baylor / North Texas</t>
  </si>
  <si>
    <t>2026-09-03|Boise St.|North Dakota St.|3|0</t>
  </si>
  <si>
    <t>Boise State University / North Dakota State University | North Dakota State / Boise St.</t>
  </si>
  <si>
    <t>2026-09-03|Boston College|Stonehill|3|0</t>
  </si>
  <si>
    <t>https://admin.theacc.com/stats.aspx?path=wvball&amp;year=2026 | https://northeastconference.org/stats.aspx?path=wvball&amp;year=2026</t>
  </si>
  <si>
    <t>Boston College / Stonehill | Stonehill / Boston College</t>
  </si>
  <si>
    <t>2026-09-03|Butler|Youngstown St.|3|0</t>
  </si>
  <si>
    <t>Butler / Youngstown St. | Youngstown State / Butler</t>
  </si>
  <si>
    <t>2026-09-03|BYU|Eastern Ill.|3|0</t>
  </si>
  <si>
    <t>https://big12sports.com/stats.aspx?path=vb&amp;year=2026 | https://ovcsports.com/stats.aspx?path=wvball&amp;year=2026</t>
  </si>
  <si>
    <t>BYU / Eastern Ill. | Eastern Illinois / BYU</t>
  </si>
  <si>
    <t>2026-09-03|Cal St. Fullerton|Gonzaga|0|3</t>
  </si>
  <si>
    <t>Cal State Fullerton / Gonzaga | Gonzaga University / Cal St. Fullerton</t>
  </si>
  <si>
    <t>2026-09-03|California Baptist|Oregon St.|0|3</t>
  </si>
  <si>
    <t>California Baptist / Oregon St. | Oregon State / California Baptist University</t>
  </si>
  <si>
    <t>2026-09-03|Charleston So.|South Carolina St.|3|0</t>
  </si>
  <si>
    <t>Charleston Southern / South Carolina St. | South Carolina State / Charleston So.</t>
  </si>
  <si>
    <t>2026-09-03|Chicago St.|Louisiana Tech|0|3</t>
  </si>
  <si>
    <t>https://northeastconference.org/stats.aspx?path=wvball&amp;year=2026 | https://sunbeltsports.org/stats.aspx?path=wvball&amp;year=2026</t>
  </si>
  <si>
    <t>Chicago State / Louisiana Tech | Louisiana Tech / Chicago St.</t>
  </si>
  <si>
    <t>2026-09-03|Col. of Charleston|The Citadel|3|0</t>
  </si>
  <si>
    <t>Charleston / The Citadel</t>
  </si>
  <si>
    <t>2026-09-03|Denver|SIUE|3|1</t>
  </si>
  <si>
    <t>https://ovcsports.com/stats.aspx?path=wvball&amp;year=2026</t>
  </si>
  <si>
    <t>SIUE / Denver</t>
  </si>
  <si>
    <t>2026-09-03|Duke|Tulane|0|3</t>
  </si>
  <si>
    <t>https://admin.theacc.com/stats.aspx?path=wvball&amp;year=2026 | https://theamerican.org/stats.aspx?path=wvball&amp;year=2026</t>
  </si>
  <si>
    <t>Duke / Tulane | Tulane / Duke</t>
  </si>
  <si>
    <t>2026-09-03|Eastern Wash.|Oral Roberts|3|2</t>
  </si>
  <si>
    <t>Eastern Washington / Oral Roberts | Oral Roberts / Eastern Wash.</t>
  </si>
  <si>
    <t>2026-09-03|FGCU|Fla. Atlantic|3|1</t>
  </si>
  <si>
    <t>Florida Atlantic / FGCU | FGCU / FAU</t>
  </si>
  <si>
    <t>2026-09-03|FIU|North Florida|1|3</t>
  </si>
  <si>
    <t>North Florida / FIU | FIU / North Florida</t>
  </si>
  <si>
    <t>2026-09-03|Fresno St.|Southern Utah|3|0</t>
  </si>
  <si>
    <t>Southern Utah / Fresno St. | Fresno State / Southern Utah University</t>
  </si>
  <si>
    <t>2026-09-03|Furman|Presbyterian|3|1</t>
  </si>
  <si>
    <t>Presbyterian / Furman</t>
  </si>
  <si>
    <t>2026-09-03|Georgia St.|Kennesaw St.|3|2</t>
  </si>
  <si>
    <t>Kennesaw State / Georgia State | Georgia State / Kennesaw St.</t>
  </si>
  <si>
    <t>2026-09-03|Hawaii|Utah Tech|3|0</t>
  </si>
  <si>
    <t>Utah Tech / Hawaii | Hawai‘i / Utah Tech</t>
  </si>
  <si>
    <t>2026-09-03|Houston|Texas Southern|3|0</t>
  </si>
  <si>
    <t>Houston / Texas Southern | Texas Southern / Houston</t>
  </si>
  <si>
    <t>2026-09-03|Houston Christian|Texas Southern|3|1</t>
  </si>
  <si>
    <t>HCU / Texas Southern | Texas Southern / Houston Christian</t>
  </si>
  <si>
    <t>2026-09-03|Howard|Syracuse|0|3</t>
  </si>
  <si>
    <t>Syracuse / Howard | Howard / Syracuse</t>
  </si>
  <si>
    <t>2026-09-03|Idaho|Marist|3|2</t>
  </si>
  <si>
    <t>Idaho / Marist | Marist / Idaho</t>
  </si>
  <si>
    <t>2026-09-03|Idaho St.|UNLV|3|1</t>
  </si>
  <si>
    <t>Idaho State / UNLV | UNLV / Idaho St.</t>
  </si>
  <si>
    <t>2026-09-03|Iowa|Mississippi St.|1|3</t>
  </si>
  <si>
    <t>https://bigten.org/wvb/schedule/2026/ | https://www.secsports.com/api/schedule-events/32292</t>
  </si>
  <si>
    <t>Iowa / Mississippi State | Mississippi State / Iowa</t>
  </si>
  <si>
    <t>2026-09-03|Iowa St.|UC Santa Barbara|3|1</t>
  </si>
  <si>
    <t>Iowa State / UC Santa Barbara | UC Santa Barbara / Iowa St.</t>
  </si>
  <si>
    <t>2026-09-03|IU Indy|Ohio|3|0</t>
  </si>
  <si>
    <t>IU Indy / Ohio | Ohio / IU Indy</t>
  </si>
  <si>
    <t>2026-09-03|James Madison|North Carolina|1|3</t>
  </si>
  <si>
    <t>North Carolina / James Madison | James Madison / North Carolina</t>
  </si>
  <si>
    <t>2026-09-03|Kansas|Lipscomb|3|1</t>
  </si>
  <si>
    <t>Lipscomb / Kansas | Kansas / Lipscomb</t>
  </si>
  <si>
    <t>2026-09-03|Little Rock|Missouri St.|0|3</t>
  </si>
  <si>
    <t>https://conferenceusa.com/stats.aspx?path=wvball&amp;year=2026 | https://uacsports.com/stats.aspx?path=wvball&amp;year=2026</t>
  </si>
  <si>
    <t>Missouri State / Little Rock | Little Rock / Missouri St.</t>
  </si>
  <si>
    <t>2026-09-03|LMU (CA)|UC San Diego|3|1</t>
  </si>
  <si>
    <t>UC San Diego / LMU (CA) | LMU / UC San Diego</t>
  </si>
  <si>
    <t>2026-09-03|Louisiana|Southeastern La.|3|1</t>
  </si>
  <si>
    <t>Southeastern / Louisiana | Louisiana / Southeastern</t>
  </si>
  <si>
    <t>2026-09-03|Loyola Chicago|SFA|1|3</t>
  </si>
  <si>
    <t>https://atlantic10.com/stats.aspx?path=wvball&amp;year=2026 | https://southland.org/stats.aspx?path=wvball&amp;year=2026</t>
  </si>
  <si>
    <t>Loyola Chicago / SFA | SFA / Loyola Chicago</t>
  </si>
  <si>
    <t>2026-09-03|Milwaukee|UIC|3|0</t>
  </si>
  <si>
    <t>Milwaukee / UIC | UIC / Milwaukee</t>
  </si>
  <si>
    <t>2026-09-03|Montana|Seattle U|3|0</t>
  </si>
  <si>
    <t>Montana / Seattle U</t>
  </si>
  <si>
    <t>2026-09-03|Montana St.|St. Thomas (MN)|1|3</t>
  </si>
  <si>
    <t>Montana State / St. Thomas (MN) | St. Thomas / Montana St.</t>
  </si>
  <si>
    <t>2026-09-03|N.C. A&amp;T|Queens (NC)|3|0</t>
  </si>
  <si>
    <t>Queens / N.C. A&amp;T | N.C. A&amp;T / Queens (NC)</t>
  </si>
  <si>
    <t>2026-09-03|Nevada|Sacramento St.|2|3</t>
  </si>
  <si>
    <t>Sacramento State / Nevada | Nevada / Sacramento St.</t>
  </si>
  <si>
    <t>2026-09-03|New Mexico St.|UC Irvine|3|2</t>
  </si>
  <si>
    <t>UC Irvine / New Mexico St. | NM State / UC Irvine</t>
  </si>
  <si>
    <t>2026-09-03|Ohio St.|Oklahoma|2|3</t>
  </si>
  <si>
    <t>https://bigten.org/wvb/schedule/2026/ | https://www.secsports.com/api/schedule-events/32294</t>
  </si>
  <si>
    <t>Ohio State / Oklahoma | Oklahoma / Ohio State</t>
  </si>
  <si>
    <t>2026-09-03|Ole Miss|Washington|2|3</t>
  </si>
  <si>
    <t>https://bigten.org/wvb/schedule/2026/ | https://www.secsports.com/api/schedule-events/32291</t>
  </si>
  <si>
    <t>Washington / Ole Miss</t>
  </si>
  <si>
    <t>2026-09-03|Omaha|Western Mich.|2|3</t>
  </si>
  <si>
    <t>Western Michigan / Omaha | Omaha / Western Mich.</t>
  </si>
  <si>
    <t>2026-09-03|Pacific|UC Riverside|3|2</t>
  </si>
  <si>
    <t>UC Riverside / Pacific | Pacific / UC Riverside</t>
  </si>
  <si>
    <t>2026-09-03|Portland|San Jose St.|2|3</t>
  </si>
  <si>
    <t>San José State / Portland | Portland / San Jose State</t>
  </si>
  <si>
    <t>2026-09-03|Saint Mary's (CA)|Texas Tech|1|3</t>
  </si>
  <si>
    <t>Texas Tech / Saint Mary's (CA) | Saint Mary's / Texas Tech</t>
  </si>
  <si>
    <t>2026-09-03|San Diego St.|UC Davis|3|0</t>
  </si>
  <si>
    <t>UC Davis / San Diego State | San Diego State University / UC Davis</t>
  </si>
  <si>
    <t>2026-09-03|South Dakota|Utah Valley|3|0</t>
  </si>
  <si>
    <t>Utah Valley / South Dakota | South Dakota / Utah Valley</t>
  </si>
  <si>
    <t>2026-09-03|South Fla.|Stanford|1|3</t>
  </si>
  <si>
    <t>Stanford / South Fla. | South Florida / Stanford</t>
  </si>
  <si>
    <t>2026-09-03|Texas St.|UTEP|2|3</t>
  </si>
  <si>
    <t>UTEP / Texas St. | Texas State University / UTEP</t>
  </si>
  <si>
    <t>2026-09-03|UIW|UTSA|2|3</t>
  </si>
  <si>
    <t>UTSA / UIW | UIW / UTSA</t>
  </si>
  <si>
    <t>2026-09-03|Virginia Tech|Winthrop|0|3</t>
  </si>
  <si>
    <t>Virginia Tech / Winthrop | Winthrop / Virginia Tech</t>
  </si>
  <si>
    <t>2026-09-04|A&amp;M-Corpus Christi|UTEP|1|3</t>
  </si>
  <si>
    <t>https://themw.com/stats.aspx?path=wvball&amp;year=2026 | https://southland.org/stats.aspx?path=wvball&amp;year=2026</t>
  </si>
  <si>
    <t>UTEP / A&amp;M-Corpus Christi | A&amp;M-Corpus Christi / UTEP</t>
  </si>
  <si>
    <t>2026-09-04|Abilene Christian|Houston Christian|3|1</t>
  </si>
  <si>
    <t>HCU / Abilene Christian | Abilene Christian / Houston Baptist</t>
  </si>
  <si>
    <t>2026-09-04|Abilene Christian|Texas Southern|3|1</t>
  </si>
  <si>
    <t>Texas Southern / Abilene Christian | Abilene Christian / Texas Southern</t>
  </si>
  <si>
    <t>2026-09-04|Air Force|South Dakota|1|3</t>
  </si>
  <si>
    <t>Air Force / South Dakota | South Dakota / Air Force</t>
  </si>
  <si>
    <t>2026-09-04|Akron|Butler|0|3</t>
  </si>
  <si>
    <t>Butler / Akron | Akron / Butler</t>
  </si>
  <si>
    <t>2026-09-04|Alabama|Iowa|3|1</t>
  </si>
  <si>
    <t>https://bigten.org/wvb/schedule/2026/ | https://www.secsports.com/api/schedule-events/32296</t>
  </si>
  <si>
    <t>Iowa / Alabama | Alabama / Iowa</t>
  </si>
  <si>
    <t>2026-09-04|Alabama A&amp;M|Georgia St.|3|2</t>
  </si>
  <si>
    <t>Georgia State / Alabama A&amp;M | Alabama A&amp;M / Georgia St.</t>
  </si>
  <si>
    <t>2026-09-04|Alabama A&amp;M|West Ga.|3|2</t>
  </si>
  <si>
    <t>Alabama A&amp;M / West Ga. | West Georgia / Alabama A&amp;M</t>
  </si>
  <si>
    <t>2026-09-04|Alabama St.|USC Upstate|0|3</t>
  </si>
  <si>
    <t>USC Upstate / Alabama St. | Alabama State / USC Upstate</t>
  </si>
  <si>
    <t>2026-09-04|Alabama St.|West Florida|0|3</t>
  </si>
  <si>
    <t>West Florida / Alabama St. | Alabama State / West Florida</t>
  </si>
  <si>
    <t>2026-09-04|Alcorn|Nicholls|1|3</t>
  </si>
  <si>
    <t>2026-09-04|American|Bowling Green|1|3</t>
  </si>
  <si>
    <t>Bowling Green / American | American / Bowling Green</t>
  </si>
  <si>
    <t>2026-09-04|American|Northern Ky.|3|1</t>
  </si>
  <si>
    <t>Northern Kentucky / American | American / Northern Ky.</t>
  </si>
  <si>
    <t>2026-09-04|App State|East Carolina|2|3</t>
  </si>
  <si>
    <t>East Carolina / App State | App State / East Carolina</t>
  </si>
  <si>
    <t>2026-09-04|Arizona|Creighton|2|3</t>
  </si>
  <si>
    <t>https://big12sports.com/stats.aspx?path=vb&amp;year=2026 | https://www.bigeast.com/stats.aspx?path=wvball&amp;year=2026</t>
  </si>
  <si>
    <t>Arizona / Creighton | Creighton / Arizona</t>
  </si>
  <si>
    <t>2026-09-04|Arizona St.|Princeton|3|0</t>
  </si>
  <si>
    <t>https://big12sports.com/stats.aspx?path=vb&amp;year=2026 | https://ivyleague.com/stats.aspx?path=wvball&amp;year=2026</t>
  </si>
  <si>
    <t>Arizona State / Princeton | Princeton / Arizona St.</t>
  </si>
  <si>
    <t>2026-09-04|Ark.-Pine Bluff|Erskine|3|1</t>
  </si>
  <si>
    <t>Erskine</t>
  </si>
  <si>
    <t>Arkansas-Pine Bluff / Erskine</t>
  </si>
  <si>
    <t>2026-09-04|Ark.-Pine Bluff|UT Tyler|0|3</t>
  </si>
  <si>
    <t>UT Tyler</t>
  </si>
  <si>
    <t>Arkansas-Pine Bluff / UT Tyler</t>
  </si>
  <si>
    <t>2026-09-04|Arkansas St.|Bowling Green|3|2</t>
  </si>
  <si>
    <t>Bowling Green / Arkansas St. | Arkansas State / Bowling Green</t>
  </si>
  <si>
    <t>2026-09-04|Arkansas St.|Northern Ky.|3|1</t>
  </si>
  <si>
    <t>https://horizonleague.org/stats.aspx?path=vball&amp;year=2026 | https://sunbeltsports.org/stats.aspx?path=wvball&amp;year=2026</t>
  </si>
  <si>
    <t>Northern Kentucky / Arkansas St. | Arkansas State / Northern Ky.</t>
  </si>
  <si>
    <t>2026-09-04|Army West Point|Kent St.|3|0</t>
  </si>
  <si>
    <t>Kent State / Army West Point | Army West Point / Kent St.</t>
  </si>
  <si>
    <t>2026-09-04|Army West Point|Sam Houston|3|0</t>
  </si>
  <si>
    <t>Sam Houston / Army West Point | Army West Point / Sam Houston</t>
  </si>
  <si>
    <t>2026-09-04|Austin Peay|Tennessee St.|3|0</t>
  </si>
  <si>
    <t>Tennessee State / Austin Peay | Austin Peay / Tennessee St.</t>
  </si>
  <si>
    <t>2026-09-04|Austin Peay|Tennessee Tech|2|3</t>
  </si>
  <si>
    <t>Austin Peay / Tennessee Tech</t>
  </si>
  <si>
    <t>2026-09-04|Ball St.|Dayton|3|0</t>
  </si>
  <si>
    <t>Dayton / Ball St. | Ball State / Dayton</t>
  </si>
  <si>
    <t>2026-09-04|Bellarmine|UNC Asheville|0|3</t>
  </si>
  <si>
    <t>https://asunsports.org/stats.aspx?path=wvball&amp;year=2026 | https://bigsouthsports.com/stats.aspx?path=wvball&amp;year=2026</t>
  </si>
  <si>
    <t>Bellarmine / UNC Asheville | UNC Asheville / Bellarmine</t>
  </si>
  <si>
    <t>2026-09-04|Bellarmine|Western Caro.|2|3</t>
  </si>
  <si>
    <t>Bellarmine / Western Caro. | Western Carolina / Bellarmine</t>
  </si>
  <si>
    <t>2026-09-04|Belmont|South Alabama|2|3</t>
  </si>
  <si>
    <t>Belmont / South Alabama | South Alabama / Belmont</t>
  </si>
  <si>
    <t>2026-09-04|Bethune-Cookman|Stetson|0|3</t>
  </si>
  <si>
    <t>Stetson / Bethune-Cookman | Bethune-Cookman / Stetson</t>
  </si>
  <si>
    <t>2026-09-04|Binghamton|Central Conn. St.|3|1</t>
  </si>
  <si>
    <t>Binghamton / Central Conn. St. | Central Connecticut / Binghamton</t>
  </si>
  <si>
    <t>2026-09-04|Boise St.|UNLV|3|0</t>
  </si>
  <si>
    <t>UNLV / Boise State | Boise State University / UNLV</t>
  </si>
  <si>
    <t>2026-09-04|Boston College|Bucknell|3|0</t>
  </si>
  <si>
    <t>Boston College / Bucknell | Bucknell / Boston College</t>
  </si>
  <si>
    <t>2026-09-04|Bradley|Northern Ariz.|2|3</t>
  </si>
  <si>
    <t>Northern Arizona / Bradley | Bradley / Northern Ariz.</t>
  </si>
  <si>
    <t>2026-09-04|Bradley|Western Ill.|3|0</t>
  </si>
  <si>
    <t>Bradley / Western Ill. | Western Illinois / Bradley</t>
  </si>
  <si>
    <t>2026-09-04|Brown|Providence|2|3</t>
  </si>
  <si>
    <t>https://www.bigeast.com/stats.aspx?path=wvball&amp;year=2026 | https://ivyleague.com/stats.aspx?path=wvball&amp;year=2026</t>
  </si>
  <si>
    <t>Providence / Brown | Brown / Providence</t>
  </si>
  <si>
    <t>2026-09-04|Bryant|Rhode Island|3|0</t>
  </si>
  <si>
    <t>https://americaeast.com/stats.aspx?path=wvball&amp;year=2026 | https://atlantic10.com/stats.aspx?path=wvball&amp;year=2026</t>
  </si>
  <si>
    <t>Bryant / Rhode Island | Rhode Island / Bryant</t>
  </si>
  <si>
    <t>2026-09-04|Bucknell|New Hampshire|0|3</t>
  </si>
  <si>
    <t>https://americaeast.com/stats.aspx?path=wvball&amp;year=2026</t>
  </si>
  <si>
    <t>New Hampshire / Bucknell</t>
  </si>
  <si>
    <t>2026-09-04|Buffalo|UMBC|3|2</t>
  </si>
  <si>
    <t>UMBC / Buffalo | Buffalo / UMBC</t>
  </si>
  <si>
    <t>2026-09-04|BYU|Pittsburgh|1|3</t>
  </si>
  <si>
    <t>Pitt / BYU | BYU / Pittsburgh</t>
  </si>
  <si>
    <t>2026-09-04|Cal Poly|San Diego St.|3|1</t>
  </si>
  <si>
    <t>Cal Poly / San Diego State | San Diego State University / Cal Poly</t>
  </si>
  <si>
    <t>2026-09-04|Cal St. Fullerton|Eastern Wash.|3|2</t>
  </si>
  <si>
    <t>Eastern Washington / Cal St. Fullerton | Cal State Fullerton / Eastern Wash.</t>
  </si>
  <si>
    <t>2026-09-04|California|Loyola Chicago|3|0</t>
  </si>
  <si>
    <t>California / Loyola Chicago | Loyola Chicago / California</t>
  </si>
  <si>
    <t>2026-09-04|California Baptist|Seattle U|3|1</t>
  </si>
  <si>
    <t>California Baptist / Seattle U</t>
  </si>
  <si>
    <t>2026-09-04|Campbell|Southern Ind.|3|1</t>
  </si>
  <si>
    <t>Campbell / Southern Ind. | Southern Indiana / Campbell</t>
  </si>
  <si>
    <t>2026-09-04|Campbell|Xavier|2|3</t>
  </si>
  <si>
    <t>Xavier / Campbell | Campbell / Xavier</t>
  </si>
  <si>
    <t>2026-09-04|Canisius|Dartmouth|1|3</t>
  </si>
  <si>
    <t>https://ivyleague.com/stats.aspx?path=wvball&amp;year=2026 | https://maacsports.com/stats.aspx?path=wvball&amp;year=2026</t>
  </si>
  <si>
    <t>Dartmouth / Canisius | Canisius / Dartmouth</t>
  </si>
  <si>
    <t>2026-09-04|Central Mich.|Illinois St.|0|3</t>
  </si>
  <si>
    <t>Central Michigan / Illinois St. | Illinois State / Central Mich.</t>
  </si>
  <si>
    <t>2026-09-04|Charleston So.|Col. of Charleston|0|3</t>
  </si>
  <si>
    <t>Charleston Southern / Col. of Charleston | Charleston / Charleston So.</t>
  </si>
  <si>
    <t>2026-09-04|Charlotte|Wofford|0|3</t>
  </si>
  <si>
    <t>Charlotte / Wofford | Wofford / Charlotte</t>
  </si>
  <si>
    <t>2026-09-04|Chattanooga|North Ala.|0|3</t>
  </si>
  <si>
    <t>Chattanooga / North Alabama | North Alabama / Chattanooga</t>
  </si>
  <si>
    <t>2026-09-04|Chattanooga|UT Martin|3|0</t>
  </si>
  <si>
    <t>UT Martin / Chattanooga</t>
  </si>
  <si>
    <t>2026-09-04|Chicago St.|Western Mich.|0|3</t>
  </si>
  <si>
    <t>https://getsomemaction.com/stats.aspx?path=wvball&amp;year=2026 | https://northeastconference.org/stats.aspx?path=wvball&amp;year=2026</t>
  </si>
  <si>
    <t>Western Michigan / Chicago State University | Chicago State / Western Mich.</t>
  </si>
  <si>
    <t>2026-09-04|Cincinnati|Valparaiso|3|0</t>
  </si>
  <si>
    <t>Cincinnati / Valparaiso | Valparaiso / Cincinnati</t>
  </si>
  <si>
    <t>2026-09-04|Clemson|UNC Greensboro|3|1</t>
  </si>
  <si>
    <t>Clemson / UNC Greensboro | UNC Greensboro / Clemson</t>
  </si>
  <si>
    <t>2026-09-04|Cleveland St.|Morehead St.|1|3</t>
  </si>
  <si>
    <t>Cleveland State / Morehead St. | Morehead State / Cleveland St.</t>
  </si>
  <si>
    <t>2026-09-04|Cleveland St.|Siena|1|3</t>
  </si>
  <si>
    <t>Cleveland State / Siena | Siena / Cleveland St.</t>
  </si>
  <si>
    <t>2026-09-04|Coastal Carolina|Jacksonville|3|1</t>
  </si>
  <si>
    <t>Jacksonville / Coastal Carolina | Coastal Carolina / Jacksonville</t>
  </si>
  <si>
    <t>2026-09-04|Coastal Carolina|UConn|2|3</t>
  </si>
  <si>
    <t>UConn / Coastal Carolina | Coastal Carolina / UConn</t>
  </si>
  <si>
    <t>2026-09-04|Colorado|Wichita St.|3|0</t>
  </si>
  <si>
    <t>Wichita State / Colorado | Colorado / Wichita St.</t>
  </si>
  <si>
    <t>2026-09-04|Colorado St.|North Carolina|2|3</t>
  </si>
  <si>
    <t>North Carolina / Colorado St. | Colorado State University / North Carolina</t>
  </si>
  <si>
    <t>2026-09-04|Columbia|FDU|3|1</t>
  </si>
  <si>
    <t>https://ivyleague.com/stats.aspx?path=wvball&amp;year=2026 | https://northeastconference.org/stats.aspx?path=wvball&amp;year=2026</t>
  </si>
  <si>
    <t>Columbia / FDU | FDU / Columbia</t>
  </si>
  <si>
    <t>2026-09-04|Columbia|Iona|3|1</t>
  </si>
  <si>
    <t>Columbia / Iona | Iona / Columbia</t>
  </si>
  <si>
    <t>2026-09-04|Coppin St.|Navy|1|3</t>
  </si>
  <si>
    <t>Coppin State / Navy | Navy / Coppin St.</t>
  </si>
  <si>
    <t>2026-09-04|Cornell|Howard|3|0</t>
  </si>
  <si>
    <t>https://ivyleague.com/stats.aspx?path=wvball&amp;year=2026 | https://meacsports.com/stats.aspx?path=wvball&amp;year=2026</t>
  </si>
  <si>
    <t>Cornell / Howard | Howard / Cornell</t>
  </si>
  <si>
    <t>2026-09-04|CSU Bakersfield|Weber St.|1|3</t>
  </si>
  <si>
    <t>Weber State / CSU Bakersfield | Cal State Bakersfield / Weber St.</t>
  </si>
  <si>
    <t>2026-09-04|CSUN|Kansas St.|0|3</t>
  </si>
  <si>
    <t>Kansas State / CSUN | CSUN / Kansas St.</t>
  </si>
  <si>
    <t>2026-09-04|Davidson|Wake Forest|3|1</t>
  </si>
  <si>
    <t>Wake Forest / Davidson | Davidson / Wake Forest</t>
  </si>
  <si>
    <t>2026-09-04|Delaware|Fordham|3|2</t>
  </si>
  <si>
    <t>https://atlantic10.com/stats.aspx?path=wvball&amp;year=2026 | https://conferenceusa.com/stats.aspx?path=wvball&amp;year=2026</t>
  </si>
  <si>
    <t>Fordham / Delaware | Delaware / Fordham</t>
  </si>
  <si>
    <t>2026-09-04|Delaware St.|NJIT|3|0</t>
  </si>
  <si>
    <t>https://americaeast.com/stats.aspx?path=wvball&amp;year=2026 | https://meacsports.com/stats.aspx?path=wvball&amp;year=2026</t>
  </si>
  <si>
    <t>NJIT / Delaware St. | Delaware State / NJIT</t>
  </si>
  <si>
    <t>2026-09-04|Denver|Idaho|3|1</t>
  </si>
  <si>
    <t>Idaho / Denver</t>
  </si>
  <si>
    <t>2026-09-04|DePaul|Nebraska|0|3</t>
  </si>
  <si>
    <t>DePaul / Nebraska | Nebraska / DePaul</t>
  </si>
  <si>
    <t>2026-09-04|Duke|North Florida|3|1</t>
  </si>
  <si>
    <t>Duke / North Florida | North Florida / Duke</t>
  </si>
  <si>
    <t>2026-09-04|Duquesne|Eastern Mich.|3|0</t>
  </si>
  <si>
    <t>Duquesne / Eastern Mich. | Eastern Michigan / Duquesne</t>
  </si>
  <si>
    <t>2026-09-04|Duquesne|Elon|3|0</t>
  </si>
  <si>
    <t>https://atlantic10.com/stats.aspx?path=wvball&amp;year=2026 | https://caasports.com/stats.aspx?path=wvball&amp;year=2026</t>
  </si>
  <si>
    <t>Duquesne / Elon | Elon / Duquesne</t>
  </si>
  <si>
    <t>2026-09-04|East Texas A&amp;M|Rider|3|1</t>
  </si>
  <si>
    <t>Rider / East Texas A&amp;M | East Texas A&amp;M / Rider</t>
  </si>
  <si>
    <t>2026-09-04|East Texas A&amp;M|UAB|3|1</t>
  </si>
  <si>
    <t>UAB / East Texas A&amp;M | East Texas A&amp;M / UAB</t>
  </si>
  <si>
    <t>2026-09-04|Eastern Ill.|Long Beach St.|0|3</t>
  </si>
  <si>
    <t>https://bigwest.org/stats.aspx?path=wvball&amp;year=2026 | https://ovcsports.com/stats.aspx?path=wvball&amp;year=2026</t>
  </si>
  <si>
    <t>Long Beach State / Eastern Ill. | Eastern Illinois / Long Beach St.</t>
  </si>
  <si>
    <t>2026-09-04|Eastern Ky.|Radford|3|2</t>
  </si>
  <si>
    <t>Radford / Eastern Ky. | Eastern Kentucky / Radford</t>
  </si>
  <si>
    <t>2026-09-04|Eastern Mich.|Robert Morris|3|0</t>
  </si>
  <si>
    <t>Robert Morris / Eastern Mich. | Eastern Michigan / Robert Morris</t>
  </si>
  <si>
    <t>2026-09-04|Elon|Robert Morris|3|0</t>
  </si>
  <si>
    <t>Elon / Robert Morris | Robert Morris / Elon</t>
  </si>
  <si>
    <t>2026-09-04|ETSU|VCU|2|3</t>
  </si>
  <si>
    <t>VCU / ETSU | ETSU / VCU</t>
  </si>
  <si>
    <t>2026-09-04|Evansville|Miami (OH)|1|3</t>
  </si>
  <si>
    <t>Miami / Evansville | Evansville / Miami (OH)</t>
  </si>
  <si>
    <t>2026-09-04|Evansville|Purdue Fort Wayne|0|3</t>
  </si>
  <si>
    <t>2026-09-04|Fairfield|Harvard|0|3</t>
  </si>
  <si>
    <t>Harvard / Fairfield | Fairfield / Harvard</t>
  </si>
  <si>
    <t>2026-09-04|FIU|Tulane|2|3</t>
  </si>
  <si>
    <t>Tulane / FIU | FIU / Tulane</t>
  </si>
  <si>
    <t>2026-09-04|Fla. Atlantic|West Virginia|2|3</t>
  </si>
  <si>
    <t>Florida Atlantic / West Virginia | West Virginia / Fla. Atlantic</t>
  </si>
  <si>
    <t>2026-09-04|Florida A&amp;M|UConn|3|2</t>
  </si>
  <si>
    <t>https://www.bigeast.com/stats.aspx?path=wvball&amp;year=2026 | https://swac.org/stats.aspx?path=wvball&amp;year=2026</t>
  </si>
  <si>
    <t>UConn / Florida A&amp;M | Florida A&amp;M / UConn</t>
  </si>
  <si>
    <t>2026-09-04|Florida St.|Kansas|3|2</t>
  </si>
  <si>
    <t>Florida State / Kansas | Kansas / Florida State</t>
  </si>
  <si>
    <t>2026-09-04|Fordham|New Haven|3|1</t>
  </si>
  <si>
    <t>Fordham / New Haven | New Haven / Fordham</t>
  </si>
  <si>
    <t>2026-09-04|Fresno St.|New Mexico St.|1|3</t>
  </si>
  <si>
    <t>NM State / Fresno St. | Fresno State / New Mexico St.</t>
  </si>
  <si>
    <t>2026-09-04|Furman|Queens (NC)|3|1</t>
  </si>
  <si>
    <t>Queens / Furman | Queens (NC) / Furman</t>
  </si>
  <si>
    <t>2026-09-04|Ga. Southern|Prairie View|3|0</t>
  </si>
  <si>
    <t>Georgia Southern / Prairie View | Prairie View A&amp;M / Ga. Southern</t>
  </si>
  <si>
    <t>2026-09-04|Gardner-Webb|UNCW|3|2</t>
  </si>
  <si>
    <t>Gardner-Webb / UNCW | UNCW / Gardner-Webb</t>
  </si>
  <si>
    <t>2026-09-04|George Washington|NC State|0|3</t>
  </si>
  <si>
    <t>NC State / George Washington | George Washington / NC State</t>
  </si>
  <si>
    <t>2026-09-04|Georgetown|UCF|1|3</t>
  </si>
  <si>
    <t>UCF / Georgetown | Georgetown / UCF</t>
  </si>
  <si>
    <t>2026-09-04|Georgia Tech|Southern Ind.|3|0</t>
  </si>
  <si>
    <t>https://admin.theacc.com/stats.aspx?path=wvball&amp;year=2026 | https://ovcsports.com/stats.aspx?path=wvball&amp;year=2026</t>
  </si>
  <si>
    <t>Georgia Tech / Southern Ind. | Southern Indiana / Georgia Tech</t>
  </si>
  <si>
    <t>2026-09-04|Gonzaga|Oral Roberts|2|3</t>
  </si>
  <si>
    <t>Gonzaga University / Oral Roberts | Oral Roberts / Gonzaga</t>
  </si>
  <si>
    <t>2026-09-04|Grand Canyon|ULM|3|0</t>
  </si>
  <si>
    <t>ULM / Grand Canyon</t>
  </si>
  <si>
    <t>2026-09-04|Green Bay|Tennessee St.|3|0</t>
  </si>
  <si>
    <t>Green Bay / Tennessee State University | Tennessee State / Green Bay</t>
  </si>
  <si>
    <t>2026-09-04|Green Bay|Tennessee Tech|2|3</t>
  </si>
  <si>
    <t>https://horizonleague.org/stats.aspx?path=vball&amp;year=2026 | https://soconsports.com/wvb/schedule/2026/</t>
  </si>
  <si>
    <t>Green Bay / Tennessee Tech University | Green Bay / Tennessee Tech</t>
  </si>
  <si>
    <t>2026-09-04|Hawaii|LMU (CA)|3|2</t>
  </si>
  <si>
    <t>Hawai‘i / LMU (CA) | LMU / Hawaii</t>
  </si>
  <si>
    <t>2026-09-04|Hofstra|Yale|2|3</t>
  </si>
  <si>
    <t>https://caasports.com/stats.aspx?path=wvball&amp;year=2026 | https://ivyleague.com/stats.aspx?path=wvball&amp;year=2026</t>
  </si>
  <si>
    <t>Hofstra / Yale | Yale / Hofstra</t>
  </si>
  <si>
    <t>2026-09-04|Holy Cross|Northeastern|0|3</t>
  </si>
  <si>
    <t>https://caasports.com/stats.aspx?path=wvball&amp;year=2026 | https://patriotleague.org/stats.aspx?path=wvball&amp;year=2026</t>
  </si>
  <si>
    <t>Northeastern / Holy Cross | Holy Cross / Northeastern</t>
  </si>
  <si>
    <t>2026-09-04|Houston|Houston Christian|3|0</t>
  </si>
  <si>
    <t>Houston / Houston Christian | HCU / Houston</t>
  </si>
  <si>
    <t>2026-09-04|Idaho St.|North Dakota St.|0|3</t>
  </si>
  <si>
    <t>Idaho State / North Dakota St. | North Dakota State / Idaho St.</t>
  </si>
  <si>
    <t>2026-09-04|Indiana St.|Little Rock|2|3</t>
  </si>
  <si>
    <t>https://mvc-sports.com/stats.aspx?path=wvball&amp;year=2026 | https://uacsports.com/stats.aspx?path=wvball&amp;year=2026</t>
  </si>
  <si>
    <t>Indiana State / Little Rock | Little Rock / Indiana St.</t>
  </si>
  <si>
    <t>2026-09-04|Indiana St.|Northwestern St.|3|2</t>
  </si>
  <si>
    <t>Indiana State / Northwestern St. | Northwestern State / Indiana St.</t>
  </si>
  <si>
    <t>2026-09-04|Iona|Lafayette|3|1</t>
  </si>
  <si>
    <t>Iona / Lafayette | Lafayette / Iona</t>
  </si>
  <si>
    <t>2026-09-04|Iowa St.|Utah St.|3|1</t>
  </si>
  <si>
    <t>Iowa State / Utah St. | Utah State University / Iowa St.</t>
  </si>
  <si>
    <t>2026-09-04|IU Indy|Marshall|1|3</t>
  </si>
  <si>
    <t>IU Indy / Marshall | Marshall / IU Indy</t>
  </si>
  <si>
    <t>2026-09-04|Jackson St.|North Ala.|0|3</t>
  </si>
  <si>
    <t>Jackson State / North Ala. | North Alabama / Jackson St.</t>
  </si>
  <si>
    <t>2026-09-04|Jackson St.|UT Martin|3|0</t>
  </si>
  <si>
    <t>2026-09-04|Jacksonville St.|Seton Hall|1|3</t>
  </si>
  <si>
    <t>https://www.bigeast.com/stats.aspx?path=wvball&amp;year=2026 | https://conferenceusa.com/stats.aspx?path=wvball&amp;year=2026</t>
  </si>
  <si>
    <t>Seton Hall / Jacksonville St. | Jax State / Seton Hall</t>
  </si>
  <si>
    <t>2026-09-04|Kansas City|Miami (OH)|0|3</t>
  </si>
  <si>
    <t>Miami / Kansas City | Kansas City / Miami (OH)</t>
  </si>
  <si>
    <t>2026-09-04|Kansas City|Purdue Fort Wayne|3|1</t>
  </si>
  <si>
    <t>Purdue Fort Wayne / Kansas City | Kansas City / Purdue Fort Wayne</t>
  </si>
  <si>
    <t>2026-09-04|Kennesaw St.|West Ga.|3|0</t>
  </si>
  <si>
    <t>Kennesaw State / West Ga. | West Georgia / Kennesaw St.</t>
  </si>
  <si>
    <t>2026-09-04|Kent St.|UT Arlington|2|3</t>
  </si>
  <si>
    <t>https://getsomemaction.com/stats.aspx?path=wvball&amp;year=2026 | https://uacsports.com/stats.aspx?path=wvball&amp;year=2026</t>
  </si>
  <si>
    <t>Kent State / UT Arlington | UT Arlington / Kent St.</t>
  </si>
  <si>
    <t>2026-09-04|Lamar University|Liberty|0|3</t>
  </si>
  <si>
    <t>Liberty / Lamar University | Lamar / Liberty</t>
  </si>
  <si>
    <t>2026-09-04|Le Moyne|Sacred Heart|0|3</t>
  </si>
  <si>
    <t>Sacred Heart / Le Moyne | Le Moyne / Sacred Heart</t>
  </si>
  <si>
    <t>2026-09-04|Lehigh|Quinnipiac|3|1</t>
  </si>
  <si>
    <t>Quinnipiac / Lehigh | Lehigh / Quinnipiac</t>
  </si>
  <si>
    <t>2026-09-04|Lindenwood|Portland St.|3|0</t>
  </si>
  <si>
    <t>Portland State / Lindenwood | Lindenwood / Portland St.</t>
  </si>
  <si>
    <t>2026-09-04|LIU|Oregon|0|3</t>
  </si>
  <si>
    <t>LIU / Oregon</t>
  </si>
  <si>
    <t>2026-09-04|Louisiana Tech|Omaha|0|3</t>
  </si>
  <si>
    <t>https://thesummitleague.org/stats.aspx?path=wvball&amp;year=2026 | https://sunbeltsports.org/stats.aspx?path=wvball&amp;year=2026</t>
  </si>
  <si>
    <t>Omaha / Louisiana Tech | Louisiana Tech / Omaha</t>
  </si>
  <si>
    <t>2026-09-04|Louisville|TCU|3|0</t>
  </si>
  <si>
    <t>Louisville / TCU | TCU / Louisville</t>
  </si>
  <si>
    <t>2026-09-04|Loyola Maryland|Towson|1|3</t>
  </si>
  <si>
    <t>Towson / Loyola Maryland | Loyola Maryland / Towson</t>
  </si>
  <si>
    <t>2026-09-04|Manhattan|Santa Clara|0|3</t>
  </si>
  <si>
    <t>https://maacsports.com/stats.aspx?path=wvball&amp;year=2026 | https://wccsports.com/stats.aspx?path=wvball&amp;year=2026</t>
  </si>
  <si>
    <t>Manhattan / Santa Clara | Santa Clara / Manhattan</t>
  </si>
  <si>
    <t>2026-09-04|Marist|SIUE|3|2</t>
  </si>
  <si>
    <t>Marist / SIUE | SIUE / Marist</t>
  </si>
  <si>
    <t>2026-09-04|McNeese|Rice|0|3</t>
  </si>
  <si>
    <t>Rice / McNeese | McNeese / Rice</t>
  </si>
  <si>
    <t>2026-09-04|Memphis|Southeastern La.|1|3</t>
  </si>
  <si>
    <t>Memphis / Southeastern | Southeastern / Memphis</t>
  </si>
  <si>
    <t>2026-09-04|Mercer|North Dakota|3|1</t>
  </si>
  <si>
    <t>Mercer / North Dakota | North Dakota / Mercer</t>
  </si>
  <si>
    <t>2026-09-04|Mercyhurst|Morehead St.|0|3</t>
  </si>
  <si>
    <t>https://northeastconference.org/stats.aspx?path=wvball&amp;year=2026 | https://ovcsports.com/stats.aspx?path=wvball&amp;year=2026</t>
  </si>
  <si>
    <t>Mercyhurst / Morehead St. | Morehead State / Mercyhurst</t>
  </si>
  <si>
    <t>2026-09-04|Mercyhurst|Siena|3|2</t>
  </si>
  <si>
    <t>Siena / Mercyhurst | Mercyhurst / Siena</t>
  </si>
  <si>
    <t>2026-09-04|Merrimack|Saint Louis|0|3</t>
  </si>
  <si>
    <t>Saint Louis / Merrimack | Merrimack / Saint Louis</t>
  </si>
  <si>
    <t>2026-09-04|Merrimack|Southern Ill.|1|3</t>
  </si>
  <si>
    <t>https://maacsports.com/stats.aspx?path=wvball&amp;year=2026 | https://mvc-sports.com/stats.aspx?path=wvball&amp;year=2026</t>
  </si>
  <si>
    <t>Merrimack / Southern Ill. | Southern Illinois / Merrimack</t>
  </si>
  <si>
    <t>2026-09-04|Miami (FL)|UCLA|0|3</t>
  </si>
  <si>
    <t>Miami / UCLA | UCLA / Miami (FL)</t>
  </si>
  <si>
    <t>2026-09-04|Middle Tenn.|Samford|3|0</t>
  </si>
  <si>
    <t>MTSU / Samford | Middle Tenn. / Samford</t>
  </si>
  <si>
    <t>2026-09-04|Milwaukee|Montana St.|3|2</t>
  </si>
  <si>
    <t>https://bigskyconf.com/stats.aspx?path=wvball&amp;year=2026 | https://horizonleague.org/stats.aspx?path=vball&amp;year=2026</t>
  </si>
  <si>
    <t>Montana State / Milwaukee | Milwaukee / Montana St.</t>
  </si>
  <si>
    <t>2026-09-04|Mississippi St.|Northwestern|3|1</t>
  </si>
  <si>
    <t>https://bigten.org/wvb/schedule/2026/ | https://www.secsports.com/api/schedule-events/32295</t>
  </si>
  <si>
    <t>Northwestern / Mississippi State | Mississippi State / Northwestern</t>
  </si>
  <si>
    <t>2026-09-04|Missouri St.|Northwestern St.|3|0</t>
  </si>
  <si>
    <t>Missouri State / Northwestern St. | Northwestern State / Missouri St.</t>
  </si>
  <si>
    <t>2026-09-04|Montana|Oregon St.|1|3</t>
  </si>
  <si>
    <t>Montana / Oregon St. | Oregon State / Montana</t>
  </si>
  <si>
    <t>2026-09-04|Morgan St.|Saint Peter's|3|1</t>
  </si>
  <si>
    <t>Saint Peter's / Morgan St. | Morgan State / Saint Peter's</t>
  </si>
  <si>
    <t>2026-09-04|Murray St.|NIU|3|0</t>
  </si>
  <si>
    <t>2026-09-04|N.C. A&amp;T|Presbyterian|1|3</t>
  </si>
  <si>
    <t>Presbyterian / North Carolina A&amp;T | N.C. A&amp;T / Presbyterian</t>
  </si>
  <si>
    <t>2026-09-04|Nevada|Saint Mary's (CA)|0|3</t>
  </si>
  <si>
    <t>Nevada / Saint Mary's (CA) | Saint Mary's / Nevada</t>
  </si>
  <si>
    <t>2026-09-04|New Hampshire|Stonehill|3|0</t>
  </si>
  <si>
    <t>New Hampshire / Stonehill | Stonehill / New Hampshire</t>
  </si>
  <si>
    <t>2026-09-04|New Mexico|Northern Colo.|3|1</t>
  </si>
  <si>
    <t>Northern Colorado / New Mexico | New Mexico / Northern Colo.</t>
  </si>
  <si>
    <t>2026-09-04|New Orleans|UC Riverside|0|3</t>
  </si>
  <si>
    <t>UC Riverside / New Orleans | LSU New Orleans / UC Riverside</t>
  </si>
  <si>
    <t>2026-09-04|NIU|Portland St.|3|1</t>
  </si>
  <si>
    <t>Portland State / NIU | Northern Illinois University / Portland St.</t>
  </si>
  <si>
    <t>2026-09-04|Northern Ariz.|South Dakota St.|1|3</t>
  </si>
  <si>
    <t>Northern Arizona / South Dakota St. | South Dakota State / Northern Ariz.</t>
  </si>
  <si>
    <t>2026-09-04|Ohio|Youngstown St.|3|1</t>
  </si>
  <si>
    <t>Youngstown State / Ohio | Ohio / Youngstown State</t>
  </si>
  <si>
    <t>2026-09-04|Oklahoma|Washington|1|3</t>
  </si>
  <si>
    <t>https://bigten.org/wvb/schedule/2026/ | https://www.secsports.com/api/schedule-events/32297</t>
  </si>
  <si>
    <t>Washington / Oklahoma | Oklahoma / Washington</t>
  </si>
  <si>
    <t>2026-09-04|Old Dominion|Virginia Tech|0|3</t>
  </si>
  <si>
    <t>Virginia Tech / Old Dominion | Old Dominion / Virginia Tech</t>
  </si>
  <si>
    <t>2026-09-04|Pacific|San Jose St.|1|3</t>
  </si>
  <si>
    <t>San José State / Pacific | Pacific / San Jose State</t>
  </si>
  <si>
    <t>2026-09-04|Penn|Stony Brook|2|3</t>
  </si>
  <si>
    <t>Stony Brook / Penn | Penn / Stony Brook</t>
  </si>
  <si>
    <t>2026-09-04|Pepperdine|Tulsa|1|3</t>
  </si>
  <si>
    <t>https://theamerican.org/stats.aspx?path=wvball&amp;year=2026 | https://wccsports.com/stats.aspx?path=wvball&amp;year=2026</t>
  </si>
  <si>
    <t>Tulsa / Pepperdine | Pepperdine / Tulsa</t>
  </si>
  <si>
    <t>2026-09-04|Prairie View|Radford|1|3</t>
  </si>
  <si>
    <t>Radford / Prairie View | Prairie View A&amp;M / Radford</t>
  </si>
  <si>
    <t>2026-09-04|Princeton|Villanova|2|3</t>
  </si>
  <si>
    <t>Villanova / Princeton | Princeton / Villanova</t>
  </si>
  <si>
    <t>2026-09-04|Rider|St. John's (NY)|0|3</t>
  </si>
  <si>
    <t>St. John's / Rider | Rider / St. John's (NY)</t>
  </si>
  <si>
    <t>2026-09-04|Sacramento St.|Texas Tech|3|0</t>
  </si>
  <si>
    <t>Texas Tech / Sacramento St. | Sacramento State / Texas Tech</t>
  </si>
  <si>
    <t>2026-09-04|San Francisco|Temple|0|3</t>
  </si>
  <si>
    <t>Temple / San Francisco | San Francisco / Temple</t>
  </si>
  <si>
    <t>2026-09-04|SMU|San Diego|3|1</t>
  </si>
  <si>
    <t>SMU / San Diego | San Diego / SMU</t>
  </si>
  <si>
    <t>2026-09-04|South Carolina St.|The Citadel|0|3</t>
  </si>
  <si>
    <t>https://meacsports.com/stats.aspx?path=wvball&amp;year=2026 | https://soconsports.com/wvb/schedule/2026/</t>
  </si>
  <si>
    <t>South Carolina State / The Citadel</t>
  </si>
  <si>
    <t>2026-09-04|South Dakota St.|Western Ill.|3|0</t>
  </si>
  <si>
    <t>Western Illinois / South Dakota St. | South Dakota State / Western Illinois</t>
  </si>
  <si>
    <t>2026-09-04|Southeast Mo. St.|Southern Ill.|2|3</t>
  </si>
  <si>
    <t>Southern Illinois / Southeast Mo. St. | Southeast Missouri / Southern Ill.</t>
  </si>
  <si>
    <t>2026-09-04|Southern Utah|UC Irvine|0|3</t>
  </si>
  <si>
    <t>Southern Utah / UC Irvine | UC Irvine / Southern Utah</t>
  </si>
  <si>
    <t>2026-09-04|St. John's (NY)|UAB|3|1</t>
  </si>
  <si>
    <t>https://theamerican.org/stats.aspx?path=wvball&amp;year=2026 | https://www.bigeast.com/stats.aspx?path=wvball&amp;year=2026</t>
  </si>
  <si>
    <t>UAB / St. John's (NY) | St. John's / UAB</t>
  </si>
  <si>
    <t>2026-09-04|St. Thomas (MN)|UIC|2|3</t>
  </si>
  <si>
    <t>UIC / St. Thomas (MN) | St. Thomas / UIC</t>
  </si>
  <si>
    <t>2026-09-04|Syracuse|UAlbany|3|0</t>
  </si>
  <si>
    <t>https://admin.theacc.com/stats.aspx?path=wvball&amp;year=2026 | https://americaeast.com/stats.aspx?path=wvball&amp;year=2026</t>
  </si>
  <si>
    <t>Syracuse / UAlbany | UAlbany / Syracuse</t>
  </si>
  <si>
    <t>2026-09-04|Tarleton St.|UTSA|0|3</t>
  </si>
  <si>
    <t>https://theamerican.org/stats.aspx?path=wvball&amp;year=2026</t>
  </si>
  <si>
    <t>UTSA / Tarleton St.</t>
  </si>
  <si>
    <t>2026-09-04|Texas St.|UTRGV|0|3</t>
  </si>
  <si>
    <t>https://pac-12.com/stats.aspx?path=wvball&amp;year=2026 | https://southland.org/stats.aspx?path=wvball&amp;year=2026</t>
  </si>
  <si>
    <t>Texas State University / UTRGV | UTRGV / Texas St.</t>
  </si>
  <si>
    <t>2026-09-04|UC San Diego|Utah Tech|2|3</t>
  </si>
  <si>
    <t>Utah Tech / UC San Diego | UC San Diego / Utah Tech</t>
  </si>
  <si>
    <t>2026-09-04|UNI|Utah Valley|3|0</t>
  </si>
  <si>
    <t>https://bigwest.org/stats.aspx?path=wvball&amp;year=2026 | https://mvc-sports.com/stats.aspx?path=wvball&amp;year=2026</t>
  </si>
  <si>
    <t>Utah Valley / UNI | UNI / Utah Valley</t>
  </si>
  <si>
    <t>2026-09-04|Utah|Wyoming|3|0</t>
  </si>
  <si>
    <t>Utah / Wyoming | Wyoming / University of Utah</t>
  </si>
  <si>
    <t>2026-09-04|Virginia|William &amp; Mary|3|1</t>
  </si>
  <si>
    <t>Virginia / William &amp; Mary | William &amp; Mary / Virginia</t>
  </si>
  <si>
    <t>2026-09-04|Western Ky.|Wright St.|3|0</t>
  </si>
  <si>
    <t>https://conferenceusa.com/stats.aspx?path=wvball&amp;year=2026 | https://horizonleague.org/stats.aspx?path=vball&amp;year=2026</t>
  </si>
  <si>
    <t>WKU / Wright St. | Wright State / Western Ky.</t>
  </si>
  <si>
    <t>2026-09-05|A&amp;M-Corpus Christi|Texas St.|1|3</t>
  </si>
  <si>
    <t>Texas State University / A&amp;M-Corpus Christi | A&amp;M-Corpus Christi / Texas St.</t>
  </si>
  <si>
    <t>2026-09-05|Air Force|Utah Valley|3|0</t>
  </si>
  <si>
    <t>Utah Valley / Air Force | Air Force / Utah Valley</t>
  </si>
  <si>
    <t>2026-09-05|Akron|IU Indy|2|3</t>
  </si>
  <si>
    <t>IU Indy / Akron | Akron / IU Indy</t>
  </si>
  <si>
    <t>2026-09-05|Alabama A&amp;M|Kennesaw St.|0|3</t>
  </si>
  <si>
    <t>Kennesaw State / Alabama A&amp;M | Alabama A&amp;M / Kennesaw St.</t>
  </si>
  <si>
    <t>2026-09-05|Alabama St.|Gardner-Webb|0|3</t>
  </si>
  <si>
    <t>Gardner-Webb / Alabama St. | Alabama State / Gardner-Webb</t>
  </si>
  <si>
    <t>2026-09-05|American|Arkansas St.|1|3</t>
  </si>
  <si>
    <t>American / Arkansas St. | Arkansas State / American</t>
  </si>
  <si>
    <t>2026-09-05|App State|UNC Greensboro|0|3</t>
  </si>
  <si>
    <t>UNC Greensboro / App State | App State / UNC Greensboro</t>
  </si>
  <si>
    <t>2026-09-05|Arizona|Tulsa|0|3</t>
  </si>
  <si>
    <t>Tulsa / Arizona | Arizona / Tulsa</t>
  </si>
  <si>
    <t>2026-09-05|Arizona St.|Villanova|3|0</t>
  </si>
  <si>
    <t>Arizona State / Villanova | Villanova / Arizona St.</t>
  </si>
  <si>
    <t>2026-09-05|Ark.-Pine Bluff|Henderson St.|0|3</t>
  </si>
  <si>
    <t>Henderson St.</t>
  </si>
  <si>
    <t>Arkansas-Pine Bluff / Henderson St.</t>
  </si>
  <si>
    <t>2026-09-05|Ark.-Pine Bluff|Missouri S&amp;T|0|3</t>
  </si>
  <si>
    <t>Missouri S&amp;T</t>
  </si>
  <si>
    <t>https://swac.org/stats.aspx?path=wvball&amp;year=2026 | https://minerathletics.com/story.aspx?file_date=9-6-2026&amp;filename=womens-volleyball-miners-earn-another-split-on-final-day-of-reddie-tiger</t>
  </si>
  <si>
    <t>Arkansas-Pine Bluff / Missouri S&amp;T</t>
  </si>
  <si>
    <t>SWAC statistics mislabeled Division II Missouri S&amp;T as Missouri State; corrected from Missouri S&amp;T match recap.</t>
  </si>
  <si>
    <t>2026-09-05|Army West Point|UT Arlington|3|0</t>
  </si>
  <si>
    <t>https://patriotleague.org/stats.aspx?path=wvball&amp;year=2026 | https://uacsports.com/stats.aspx?path=wvball&amp;year=2026</t>
  </si>
  <si>
    <t>Army West Point / UT Arlington | UT Arlington / Army West Point</t>
  </si>
  <si>
    <t>2026-09-05|Austin Peay|Green Bay|3|2</t>
  </si>
  <si>
    <t>https://horizonleague.org/stats.aspx?path=vball&amp;year=2026 | https://uacsports.com/stats.aspx?path=wvball&amp;year=2026</t>
  </si>
  <si>
    <t>Green Bay / Austin Peay | Austin Peay / Green Bay</t>
  </si>
  <si>
    <t>2026-09-05|Ball St.|Wright St.|3|0</t>
  </si>
  <si>
    <t>Wright State / Ball St. | Ball State / Wright St.</t>
  </si>
  <si>
    <t>2026-09-05|Baylor|Florida|0|3</t>
  </si>
  <si>
    <t>https://big12sports.com/stats.aspx?path=vb&amp;year=2026 | https://www.secsports.com/api/schedule-events/32637</t>
  </si>
  <si>
    <t>Baylor / Florida</t>
  </si>
  <si>
    <t>2026-09-05|Bellarmine|Jacksonville St.|3|2</t>
  </si>
  <si>
    <t>Bellarmine / Jacksonville State | Jax State / Bellarmine</t>
  </si>
  <si>
    <t>2026-09-05|Belmont|Samford|2|3</t>
  </si>
  <si>
    <t>Belmont / Samford | Samford / Belmont</t>
  </si>
  <si>
    <t>2026-09-05|Bethune-Cookman|Stetson|1|3</t>
  </si>
  <si>
    <t>2026-09-05|Binghamton|Le Moyne|3|0</t>
  </si>
  <si>
    <t>Binghamton / Le Moyne | Le Moyne / Binghamton</t>
  </si>
  <si>
    <t>2026-09-05|Binghamton|Sacred Heart|3|2</t>
  </si>
  <si>
    <t>Binghamton / Sacred Heart | Sacred Heart / Binghamton</t>
  </si>
  <si>
    <t>2026-09-05|Boise St.|Idaho St.|2|3</t>
  </si>
  <si>
    <t>Idaho State / Boise St. | Boise State University / Idaho St.</t>
  </si>
  <si>
    <t>2026-09-05|Boston College|New Hampshire|3|1</t>
  </si>
  <si>
    <t>Boston College / New Hampshire | New Hampshire / Boston College</t>
  </si>
  <si>
    <t>2026-09-05|Bowling Green|Northern Ky.|3|1</t>
  </si>
  <si>
    <t>2026-09-05|Bradley|South Dakota St.|0|3</t>
  </si>
  <si>
    <t>Bradley / South Dakota St. | South Dakota State / Bradley</t>
  </si>
  <si>
    <t>2026-09-05|Brown|Rhode Island|3|2</t>
  </si>
  <si>
    <t>https://atlantic10.com/stats.aspx?path=wvball&amp;year=2026 | https://ivyleague.com/stats.aspx?path=wvball&amp;year=2026</t>
  </si>
  <si>
    <t>Rhode Island / Brown | Brown / Rhode Island</t>
  </si>
  <si>
    <t>2026-09-05|Bryant|Providence|1|3</t>
  </si>
  <si>
    <t>Bryant / Providence | Providence / Bryant</t>
  </si>
  <si>
    <t>2026-09-05|Bucknell|Stonehill|3|1</t>
  </si>
  <si>
    <t>Stonehill / Bucknell | Bucknell / Stonehill</t>
  </si>
  <si>
    <t>2026-09-05|Buffalo|Dartmouth|3|1</t>
  </si>
  <si>
    <t>https://ivyleague.com/stats.aspx?path=wvball&amp;year=2026 | https://getsomemaction.com/stats.aspx?path=wvball&amp;year=2026</t>
  </si>
  <si>
    <t>Dartmouth / Buffalo | Buffalo / Dartmouth</t>
  </si>
  <si>
    <t>2026-09-05|Butler|Ohio|3|0</t>
  </si>
  <si>
    <t>Butler / Ohio | Ohio / Butler</t>
  </si>
  <si>
    <t>2026-09-05|Cal Poly|UC Davis|2|3</t>
  </si>
  <si>
    <t>Cal Poly / UC Davis | UC Davis / Cal Poly</t>
  </si>
  <si>
    <t>2026-09-05|Cal St. Fullerton|Oral Roberts|1|3</t>
  </si>
  <si>
    <t>Cal State Fullerton / Oral Roberts | Oral Roberts / Cal St. Fullerton</t>
  </si>
  <si>
    <t>2026-09-05|California|SFA|3|2</t>
  </si>
  <si>
    <t>https://admin.theacc.com/stats.aspx?path=wvball&amp;year=2026 | https://southland.org/stats.aspx?path=wvball&amp;year=2026</t>
  </si>
  <si>
    <t>California / SFA | SFA / California</t>
  </si>
  <si>
    <t>2026-09-05|California Baptist|Montana|2|3</t>
  </si>
  <si>
    <t>Montana / California Baptist | California Baptist / Montana</t>
  </si>
  <si>
    <t>2026-09-05|Campbell|Georgia Tech|1|3</t>
  </si>
  <si>
    <t>Georgia Tech / Campbell | Campbell / Georgia Tech</t>
  </si>
  <si>
    <t>2026-09-05|Canisius|UMBC|0|3</t>
  </si>
  <si>
    <t>UMBC / Canisius | Canisius / UMBC</t>
  </si>
  <si>
    <t>2026-09-05|Central Ark.|Southern Miss.|0|3</t>
  </si>
  <si>
    <t>Southern Miss / Central Arkansas | Central Arkansas / Southern Miss.</t>
  </si>
  <si>
    <t>2026-09-05|Central Conn. St.|Sacred Heart|1|3</t>
  </si>
  <si>
    <t>Sacred Heart / Central Conn. St. | Central Connecticut / Sacred Heart</t>
  </si>
  <si>
    <t>2026-09-05|Central Mich.|Illinois St.|0|3</t>
  </si>
  <si>
    <t>2026-09-05|Central Mich.|Michigan St.|0|3</t>
  </si>
  <si>
    <t>Michigan State / Central Mich. | Central Michigan / Michigan St.</t>
  </si>
  <si>
    <t>2026-09-05|Charleston So.|The Citadel|3|1</t>
  </si>
  <si>
    <t>Charleston Southern / The Citadel | Charleston So. / The Citadel</t>
  </si>
  <si>
    <t>2026-09-05|Charlotte|George Washington|0|3</t>
  </si>
  <si>
    <t>Charlotte / George Washington | George Washington / Charlotte</t>
  </si>
  <si>
    <t>2026-09-05|Chattanooga|Jackson St.|3|2</t>
  </si>
  <si>
    <t>Chattanooga / Jackson St. | Jackson State / Chattanooga</t>
  </si>
  <si>
    <t>2026-09-05|Chicago St.|Omaha|0|3</t>
  </si>
  <si>
    <t>Omaha / Chicago St.</t>
  </si>
  <si>
    <t>2026-09-05|Cincinnati|Michigan|0|3</t>
  </si>
  <si>
    <t>Cincinnati / Michigan | Michigan / Cincinnati</t>
  </si>
  <si>
    <t>2026-09-05|Clemson|East Carolina|3|1</t>
  </si>
  <si>
    <t>Clemson / East Carolina | East Carolina / Clemson</t>
  </si>
  <si>
    <t>2026-09-05|Cleveland St.|Mercyhurst|3|1</t>
  </si>
  <si>
    <t>Cleveland State / Mercyhurst | Mercyhurst / Cleveland State</t>
  </si>
  <si>
    <t>2026-09-05|Coastal Carolina|Florida A&amp;M|3|1</t>
  </si>
  <si>
    <t>Coastal Carolina / Florida A&amp;M | Florida A&amp;M / Coastal Carolina</t>
  </si>
  <si>
    <t>2026-09-05|Col. of Charleston|South Carolina St.|3|1</t>
  </si>
  <si>
    <t>Charleston / South Carolina St. | South Carolina State / Col. of Charleston</t>
  </si>
  <si>
    <t>2026-09-05|Colgate|Princeton|3|0</t>
  </si>
  <si>
    <t>https://ivyleague.com/stats.aspx?path=wvball&amp;year=2026 | https://patriotleague.org/stats.aspx?path=wvball&amp;year=2026</t>
  </si>
  <si>
    <t>Princeton / Colgate | Colgate / Princeton</t>
  </si>
  <si>
    <t>2026-09-05|Colorado|New Mexico|3|2</t>
  </si>
  <si>
    <t>Colorado / New Mexico | New Mexico / Colorado</t>
  </si>
  <si>
    <t>2026-09-05|Colorado St.|James Madison|3|1</t>
  </si>
  <si>
    <t>Colorado State University / James Madison | James Madison / Colorado St.</t>
  </si>
  <si>
    <t>2026-09-05|Columbia|Lafayette|3|1</t>
  </si>
  <si>
    <t>Columbia / Lafayette | Lafayette / Columbia</t>
  </si>
  <si>
    <t>2026-09-05|Coppin St.|Penn|2|3</t>
  </si>
  <si>
    <t>Penn / Coppin St. | Coppin State / Penn</t>
  </si>
  <si>
    <t>2026-09-05|Coppin St.|Stony Brook|2|3</t>
  </si>
  <si>
    <t>Stony Brook / Coppin St. | Coppin State / Stony Brook</t>
  </si>
  <si>
    <t>2026-09-05|Cornell|Syracuse|2|3</t>
  </si>
  <si>
    <t>https://admin.theacc.com/stats.aspx?path=wvball&amp;year=2026 | https://ivyleague.com/stats.aspx?path=wvball&amp;year=2026</t>
  </si>
  <si>
    <t>Syracuse / Cornell | Cornell / Syracuse</t>
  </si>
  <si>
    <t>2026-09-05|Cornell|UAlbany|2|3</t>
  </si>
  <si>
    <t>https://americaeast.com/stats.aspx?path=wvball&amp;year=2026 | https://ivyleague.com/stats.aspx?path=wvball&amp;year=2026</t>
  </si>
  <si>
    <t>UAlbany / Cornell | Cornell / UAlbany</t>
  </si>
  <si>
    <t>2026-09-05|Creighton|Pepperdine|3|1</t>
  </si>
  <si>
    <t>Creighton / Pepperdine | Pepperdine / Creighton</t>
  </si>
  <si>
    <t>2026-09-05|CSU Bakersfield|Weber St.|3|2</t>
  </si>
  <si>
    <t>2026-09-05|CSUN|Drake|2|3</t>
  </si>
  <si>
    <t>CSUN / Drake | Drake / CSUN</t>
  </si>
  <si>
    <t>2026-09-05|Davidson|Georgetown|0|3</t>
  </si>
  <si>
    <t>Davidson / Georgetown | Georgetown / Davidson</t>
  </si>
  <si>
    <t>2026-09-05|Dayton|Western Ky.|3|2</t>
  </si>
  <si>
    <t>Dayton / Western Ky. | WKU / Dayton</t>
  </si>
  <si>
    <t>2026-09-05|Delaware|New Haven|3|0</t>
  </si>
  <si>
    <t>Delaware / New Haven | New Haven / Delaware</t>
  </si>
  <si>
    <t>2026-09-05|Delaware St.|Lehigh|1|3</t>
  </si>
  <si>
    <t>Delaware State / Lehigh | Lehigh / Delaware St.</t>
  </si>
  <si>
    <t>2026-09-05|Delaware St.|Quinnipiac|3|2</t>
  </si>
  <si>
    <t>Quinnipiac / Delaware St. | Delaware State / Quinnipiac</t>
  </si>
  <si>
    <t>2026-09-05|Denver|Marist|3|1</t>
  </si>
  <si>
    <t>https://maacsports.com/stats.aspx?path=wvball&amp;year=2026</t>
  </si>
  <si>
    <t>Marist / Denver</t>
  </si>
  <si>
    <t>2026-09-05|Duke|FIU|3|0</t>
  </si>
  <si>
    <t>Duke / FIU | FIU / Duke</t>
  </si>
  <si>
    <t>2026-09-05|Duquesne|Robert Morris|3|0</t>
  </si>
  <si>
    <t>Duquesne / Robert Morris | Robert Morris / Duquesne</t>
  </si>
  <si>
    <t>2026-09-05|East Texas A&amp;M|St. John's (NY)|3|1</t>
  </si>
  <si>
    <t>https://www.bigeast.com/stats.aspx?path=wvball&amp;year=2026 | https://southland.org/stats.aspx?path=wvball&amp;year=2026</t>
  </si>
  <si>
    <t>St. John's / East Texas A&amp;M | East Texas A&amp;M / St. John's (NY)</t>
  </si>
  <si>
    <t>2026-09-05|Eastern Ill.|Wyoming|1|3</t>
  </si>
  <si>
    <t>https://themw.com/stats.aspx?path=wvball&amp;year=2026 | https://ovcsports.com/stats.aspx?path=wvball&amp;year=2026</t>
  </si>
  <si>
    <t>Wyoming / Eastern Ill. | Eastern Illinois / Wyoming</t>
  </si>
  <si>
    <t>2026-09-05|Eastern Ky.|Prairie View|3|1</t>
  </si>
  <si>
    <t>Prairie View A&amp;M / Eastern Ky. | Eastern Kentucky / Prairie View</t>
  </si>
  <si>
    <t>2026-09-05|Eastern Mich.|Elon|3|0</t>
  </si>
  <si>
    <t>Elon / Eastern Michigan | Eastern Michigan / Elon</t>
  </si>
  <si>
    <t>2026-09-05|Eastern Wash.|Gonzaga|3|2</t>
  </si>
  <si>
    <t>Eastern Washington / Gonzaga | Gonzaga University / Eastern Wash.</t>
  </si>
  <si>
    <t>2026-09-05|ETSU|William &amp; Mary|0|3</t>
  </si>
  <si>
    <t>William &amp; Mary / ETSU | ETSU / William &amp; Mary</t>
  </si>
  <si>
    <t>2026-09-05|Evansville|Kansas City|1|3</t>
  </si>
  <si>
    <t>Evansville / Kansas City | Kansas City / Evansville</t>
  </si>
  <si>
    <t>2026-09-05|Fairfield|Holy Cross|3|1</t>
  </si>
  <si>
    <t>Fairfield / Holy Cross | Holy Cross / Fairfield</t>
  </si>
  <si>
    <t>2026-09-05|Fairfield|Northeastern|3|2</t>
  </si>
  <si>
    <t>https://caasports.com/stats.aspx?path=wvball&amp;year=2026 | https://maacsports.com/stats.aspx?path=wvball&amp;year=2026</t>
  </si>
  <si>
    <t>Northeastern / Fairfield | Fairfield / Northeastern</t>
  </si>
  <si>
    <t>2026-09-05|FDU|Iona|3|0</t>
  </si>
  <si>
    <t>Iona / FDU | FDU / Iona</t>
  </si>
  <si>
    <t>2026-09-05|FDU|Lafayette|0|3</t>
  </si>
  <si>
    <t>FDU / Lafayette | Lafayette / FDU</t>
  </si>
  <si>
    <t>2026-09-05|FGCU|West Virginia|1|3</t>
  </si>
  <si>
    <t>FGCU / West Virginia | West Virginia / FGCU</t>
  </si>
  <si>
    <t>2026-09-05|Florida St.|Lipscomb|1|3</t>
  </si>
  <si>
    <t>Florida State / Lipscomb | Lipscomb / Florida St.</t>
  </si>
  <si>
    <t>2026-09-05|Fresno St.|UC Irvine|3|1</t>
  </si>
  <si>
    <t>UC Irvine / Fresno St. | Fresno State / UC Irvine</t>
  </si>
  <si>
    <t>2026-09-05|Furman|N.C. A&amp;T|1|3</t>
  </si>
  <si>
    <t>N.C. A&amp;T / Furman | North Carolina A&amp;T / Furman</t>
  </si>
  <si>
    <t>2026-09-05|Ga. Southern|Radford|3|0</t>
  </si>
  <si>
    <t>Radford / Ga. Southern | Georgia Southern / Radford</t>
  </si>
  <si>
    <t>2026-09-05|George Mason|UMES|3|1</t>
  </si>
  <si>
    <t>George Mason / UMES | Maryland Eastern Shore / George Mason</t>
  </si>
  <si>
    <t>2026-09-05|Georgia St.|West Ga.|3|0</t>
  </si>
  <si>
    <t>Georgia State / West Ga. | West Georgia / Georgia St.</t>
  </si>
  <si>
    <t>2026-09-05|Grand Canyon|San Francisco|0|3</t>
  </si>
  <si>
    <t>https://wccsports.com/stats.aspx?path=wvball&amp;year=2026</t>
  </si>
  <si>
    <t>San Francisco / Grand Canyon</t>
  </si>
  <si>
    <t>2026-09-05|Hampton|UMES|3|0</t>
  </si>
  <si>
    <t>Hampton / UMES | Maryland Eastern Shore / Hampton University</t>
  </si>
  <si>
    <t>2026-09-05|Harvard|Holy Cross|3|1</t>
  </si>
  <si>
    <t>Harvard / Holy Cross | Holy Cross / Harvard</t>
  </si>
  <si>
    <t>2026-09-05|High Point|Lamar University|3|0</t>
  </si>
  <si>
    <t>High Point / Lamar University | Lamar / High Point</t>
  </si>
  <si>
    <t>2026-09-05|Hofstra|Manhattan|3|0</t>
  </si>
  <si>
    <t>Hofstra / Manhattan | Manhattan / Hofstra</t>
  </si>
  <si>
    <t>2026-09-05|Hofstra|Santa Clara|3|0</t>
  </si>
  <si>
    <t>https://caasports.com/stats.aspx?path=wvball&amp;year=2026 | https://wccsports.com/stats.aspx?path=wvball&amp;year=2026</t>
  </si>
  <si>
    <t>Hofstra / Santa Clara | Santa Clara / Hofstra</t>
  </si>
  <si>
    <t>2026-09-05|Howard|UAlbany|0|3</t>
  </si>
  <si>
    <t>UAlbany / Howard | Howard / UAlbany</t>
  </si>
  <si>
    <t>2026-09-05|Idaho|SIUE|3|1</t>
  </si>
  <si>
    <t>Idaho / SIUE | SIUE / Idaho</t>
  </si>
  <si>
    <t>2026-09-05|Illinois|McNeese|3|0</t>
  </si>
  <si>
    <t>https://bigten.org/wvb/schedule/2026/ | https://southland.org/stats.aspx?path=wvball&amp;year=2026</t>
  </si>
  <si>
    <t>Illinois / McNeese | McNeese / Illinois</t>
  </si>
  <si>
    <t>2026-09-05|Indiana St.|Missouri St.|1|3</t>
  </si>
  <si>
    <t>https://conferenceusa.com/stats.aspx?path=wvball&amp;year=2026 | https://mvc-sports.com/stats.aspx?path=wvball&amp;year=2026</t>
  </si>
  <si>
    <t>Missouri State / Indiana St. | Indiana State / Missouri State</t>
  </si>
  <si>
    <t>2026-09-05|Jacksonville|UConn|0|3</t>
  </si>
  <si>
    <t>https://asunsports.org/stats.aspx?path=wvball&amp;year=2026 | https://www.bigeast.com/stats.aspx?path=wvball&amp;year=2026</t>
  </si>
  <si>
    <t>Jacksonville / UConn | UConn / Jacksonville</t>
  </si>
  <si>
    <t>2026-09-05|Jacksonville St.|Western Caro.|1|3</t>
  </si>
  <si>
    <t>Jax State / Western Caro. | Western Carolina / Jacksonville State</t>
  </si>
  <si>
    <t>2026-09-05|Kent St.|Sam Houston|0|3</t>
  </si>
  <si>
    <t>Sam Houston / Kent State | Kent State / Sam Houston</t>
  </si>
  <si>
    <t>2026-09-05|Lehigh|NJIT|3|0</t>
  </si>
  <si>
    <t>NJIT / Lehigh | Lehigh / NJIT</t>
  </si>
  <si>
    <t>2026-09-05|Lindenwood|Murray St.|3|1</t>
  </si>
  <si>
    <t>Murray State / Lindenwood | Lindenwood / Murray State</t>
  </si>
  <si>
    <t>2026-09-05|Lindenwood|NIU|3|0</t>
  </si>
  <si>
    <t>Northern Illinois University / Lindenwood | Lindenwood / NIU</t>
  </si>
  <si>
    <t>2026-09-05|Little Rock|Northwestern St.|3|0</t>
  </si>
  <si>
    <t>Northwestern State / Little Rock | Little Rock / Northwestern St.</t>
  </si>
  <si>
    <t>2026-09-05|LIU|Washington St.|0|3</t>
  </si>
  <si>
    <t>https://northeastconference.org/stats.aspx?path=wvball&amp;year=2026 | https://pac-12.com/stats.aspx?path=wvball&amp;year=2026</t>
  </si>
  <si>
    <t>LIU / Washington St. | Washington State University / LIU</t>
  </si>
  <si>
    <t>2026-09-05|Long Beach St.|Utah|3|2</t>
  </si>
  <si>
    <t>Utah / Long Beach St. | Long Beach State / Utah</t>
  </si>
  <si>
    <t>2026-09-05|Louisiana|Memphis|2|3</t>
  </si>
  <si>
    <t>Memphis / Louisiana | Louisiana / Memphis</t>
  </si>
  <si>
    <t>2026-09-05|Louisiana Tech|Western Mich.|1|3</t>
  </si>
  <si>
    <t>Western Michigan / Louisiana Tech | Louisiana Tech / Western Mich.</t>
  </si>
  <si>
    <t>2026-09-05|Loyola Maryland|Morgan St.|3|2</t>
  </si>
  <si>
    <t>Morgan State / Loyola Maryland | Loyola Maryland / Morgan St.</t>
  </si>
  <si>
    <t>2026-09-05|Manhattan|Yale|0|3</t>
  </si>
  <si>
    <t>Yale / Manhattan | Manhattan / Yale</t>
  </si>
  <si>
    <t>2026-09-05|Marquette|South Fla.|3|0</t>
  </si>
  <si>
    <t>South Florida / Marquette | Marquette / USF</t>
  </si>
  <si>
    <t>2026-09-05|Marshall|Youngstown St.|3|2</t>
  </si>
  <si>
    <t>Youngstown State / Marshall | Marshall / Youngstown St.</t>
  </si>
  <si>
    <t>2026-09-05|Mercer|North Dakota|1|3</t>
  </si>
  <si>
    <t>2026-09-05|Merrimack|Southeast Mo. St.|0|3</t>
  </si>
  <si>
    <t>Merrimack / Southeast Mo. St. | Southeast Missouri / Merrimack</t>
  </si>
  <si>
    <t>2026-09-05|Miami (FL)|UCLA|0|3</t>
  </si>
  <si>
    <t>2026-09-05|Miami (OH)|Purdue Fort Wayne|3|1</t>
  </si>
  <si>
    <t>Purdue Fort Wayne / Miami (OH) | Miami / Purdue Fort Wayne</t>
  </si>
  <si>
    <t>2026-09-05|Middle Tenn.|South Alabama|3|1</t>
  </si>
  <si>
    <t>MTSU / South Alabama | South Alabama / Middle Tenn.</t>
  </si>
  <si>
    <t>2026-09-05|Milwaukee|St. Thomas (MN)|3|1</t>
  </si>
  <si>
    <t>Milwaukee / St. Thomas (MN) | St. Thomas / Milwaukee</t>
  </si>
  <si>
    <t>2026-09-05|Mississippi Val.|Nicholls|0|3</t>
  </si>
  <si>
    <t>Nicholls / Mississippi Val. | Mississippi Valley State / Nicholls</t>
  </si>
  <si>
    <t>2026-09-05|Mississippi Val.|Wiley|3|1</t>
  </si>
  <si>
    <t>Wiley</t>
  </si>
  <si>
    <t>Mississippi Val. / Wiley College</t>
  </si>
  <si>
    <t>2026-09-05|Montana St.|UIC|3|0</t>
  </si>
  <si>
    <t>Montana State / UIC | UIC / Montana St.</t>
  </si>
  <si>
    <t>2026-09-05|Morehead St.|Siena|3|1</t>
  </si>
  <si>
    <t>Siena / Morehead St. | Morehead State / Siena</t>
  </si>
  <si>
    <t>2026-09-05|Murray St.|Portland St.|0|3</t>
  </si>
  <si>
    <t>Portland State / Murray St. | Murray State / Portland St.</t>
  </si>
  <si>
    <t>2026-09-05|Navy|Penn|1|3</t>
  </si>
  <si>
    <t>Penn / Navy | Navy / Penn</t>
  </si>
  <si>
    <t>2026-09-05|NC State|Wofford|3|2</t>
  </si>
  <si>
    <t>NC State / Wofford | Wofford / NC State</t>
  </si>
  <si>
    <t>2026-09-05|Nevada|Texas Tech|2|3</t>
  </si>
  <si>
    <t>Texas Tech / Nevada | Nevada / Texas Tech</t>
  </si>
  <si>
    <t>2026-09-05|New Mexico St.|Southern Utah|3|1</t>
  </si>
  <si>
    <t>Southern Utah / New Mexico St. | NM State / Southern Utah</t>
  </si>
  <si>
    <t>2026-09-05|New Orleans|Pacific|1|3</t>
  </si>
  <si>
    <t>https://southland.org/stats.aspx?path=wvball&amp;year=2026 | https://wccsports.com/stats.aspx?path=wvball&amp;year=2026</t>
  </si>
  <si>
    <t>LSU New Orleans / Pacific | Pacific / New Orleans</t>
  </si>
  <si>
    <t>2026-09-05|Nicholls|Wiley|3|0</t>
  </si>
  <si>
    <t>Nicholls / Wiley</t>
  </si>
  <si>
    <t>2026-09-05|NJIT|Quinnipiac|0|3</t>
  </si>
  <si>
    <t>NJIT / Quinnipiac | Quinnipiac / NJIT</t>
  </si>
  <si>
    <t>2026-09-05|North Ala.|UT Martin|3|0</t>
  </si>
  <si>
    <t>UT Martin / North Ala. | North Alabama / UT Martin</t>
  </si>
  <si>
    <t>2026-09-05|North Dakota St.|UNLV|3|2</t>
  </si>
  <si>
    <t>UNLV / NDSU | North Dakota State / UNLV</t>
  </si>
  <si>
    <t>2026-09-05|North Florida|Tulane|0|3</t>
  </si>
  <si>
    <t>Tulane / North Florida | North Florida / Tulane</t>
  </si>
  <si>
    <t>2026-09-05|Northern Ariz.|Western Ill.|3|2</t>
  </si>
  <si>
    <t>Northern Arizona / Western Ill. | Western Illinois / Northern Ariz.</t>
  </si>
  <si>
    <t>2026-09-05|Northern Colo.|Wichita St.|3|1</t>
  </si>
  <si>
    <t>Wichita State / Northern Colo. | Northern Colorado / Wichita St.</t>
  </si>
  <si>
    <t>2026-09-05|Notre Dame|Toledo|3|1</t>
  </si>
  <si>
    <t>Notre Dame / Toledo | Toledo / Notre Dame</t>
  </si>
  <si>
    <t>2026-09-05|Oakland|Valparaiso|1|3</t>
  </si>
  <si>
    <t>Oakland / Valparaiso | Valparaiso / Oakland</t>
  </si>
  <si>
    <t>2026-09-05|Old Dominion|Winthrop|2|3</t>
  </si>
  <si>
    <t>Winthrop / Old Dominion | Old Dominion / Winthrop</t>
  </si>
  <si>
    <t>2026-09-05|Ole Miss|Southern Miss.|3|1</t>
  </si>
  <si>
    <t>https://www.secsports.com/api/schedule-events/32298 | https://sunbeltsports.org/stats.aspx?path=wvball&amp;year=2026</t>
  </si>
  <si>
    <t>Ole Miss / Southern Miss | Southern Miss / Ole Miss</t>
  </si>
  <si>
    <t>2026-09-05|Oregon St.|Seattle U|3|0</t>
  </si>
  <si>
    <t>https://pac-12.com/stats.aspx?path=wvball&amp;year=2026</t>
  </si>
  <si>
    <t>Oregon State / Seattle U</t>
  </si>
  <si>
    <t>2026-09-05|Portland|UC Riverside|3|1</t>
  </si>
  <si>
    <t>UC Riverside / Portland | Portland / UC Riverside</t>
  </si>
  <si>
    <t>2026-09-05|Presbyterian|Queens (NC)|3|1</t>
  </si>
  <si>
    <t>Queens / Presbyterian | Presbyterian / Queens (NC)</t>
  </si>
  <si>
    <t>2026-09-05|Rider|UAB|1|3</t>
  </si>
  <si>
    <t>UAB / Rider | Rider / UAB</t>
  </si>
  <si>
    <t>2026-09-05|Sacramento St.|Saint Mary's (CA)|3|2</t>
  </si>
  <si>
    <t>Sacramento State / Saint Mary's (CA) | Saint Mary's / Sacramento State</t>
  </si>
  <si>
    <t>2026-09-05|Saint Louis|Southern Ill.|3|2</t>
  </si>
  <si>
    <t>Saint Louis / Southern Ill. | Southern Illinois / Saint Louis</t>
  </si>
  <si>
    <t>2026-09-05|Saint Peter's|Towson|0|3</t>
  </si>
  <si>
    <t>Towson / Saint Peter's | Saint Peter's / Towson</t>
  </si>
  <si>
    <t>2026-09-05|Sam Houston|UT Arlington|3|2</t>
  </si>
  <si>
    <t>Sam Houston / UT Arlington | UT Arlington / Sam Houston</t>
  </si>
  <si>
    <t>2026-09-05|Santa Clara|Yale|1|3</t>
  </si>
  <si>
    <t>https://ivyleague.com/stats.aspx?path=wvball&amp;year=2026 | https://wccsports.com/stats.aspx?path=wvball&amp;year=2026</t>
  </si>
  <si>
    <t>Yale / Santa Clara | Santa Clara / Yale</t>
  </si>
  <si>
    <t>2026-09-05|Seton Hall|UNC Asheville|0|3</t>
  </si>
  <si>
    <t>Seton Hall / UNC Asheville | UNC Asheville / Seton Hall</t>
  </si>
  <si>
    <t>2026-09-05|South Dakota|UNI|3|2</t>
  </si>
  <si>
    <t>UNI / South Dakota | South Dakota / UNI</t>
  </si>
  <si>
    <t>2026-09-05|Southern Ind.|Xavier|1|3</t>
  </si>
  <si>
    <t>https://www.bigeast.com/stats.aspx?path=wvball&amp;year=2026 | https://ovcsports.com/stats.aspx?path=wvball&amp;year=2026</t>
  </si>
  <si>
    <t>Xavier / Southern Ind. | Southern Indiana / Xavier</t>
  </si>
  <si>
    <t>2026-09-05|Tarleton St.|UIW|1|3</t>
  </si>
  <si>
    <t>UIW / Tarleton St. | Tarleton State / UIW</t>
  </si>
  <si>
    <t>2026-09-05|Temple|ULM|3|0</t>
  </si>
  <si>
    <t>Temple / ULM | ULM / Temple</t>
  </si>
  <si>
    <t>2026-09-05|Tennessee St.|Tennessee Tech|0|3</t>
  </si>
  <si>
    <t>Tennessee State / Tennessee Tech</t>
  </si>
  <si>
    <t>2026-09-05|UC Santa Barbara|Utah St.|3|1</t>
  </si>
  <si>
    <t>UC Santa Barbara / Utah St. | Utah State University / UC Santa Barbara</t>
  </si>
  <si>
    <t>2026-09-05|UCF|Wake Forest|2|3</t>
  </si>
  <si>
    <t>Wake Forest / UCF | UCF / Wake Forest</t>
  </si>
  <si>
    <t>2026-09-05|UNCW|West Florida|0|3</t>
  </si>
  <si>
    <t>West Florida / UNCW | UNCW / West Florida</t>
  </si>
  <si>
    <t>2026-09-05|USC Upstate|West Florida|1|3</t>
  </si>
  <si>
    <t>West Florida / USC Upstate | USC Upstate / West Florida</t>
  </si>
  <si>
    <t>2026-09-05|UTEP|UTRGV|3|2</t>
  </si>
  <si>
    <t>UTEP / UTRGV | UTRGV / UTEP</t>
  </si>
  <si>
    <t>2026-09-05|VCU|Virginia|0|3</t>
  </si>
  <si>
    <t>Virginia / VCU | VCU / Virginia</t>
  </si>
  <si>
    <t>2026-09-06|App State|Clemson|2|3</t>
  </si>
  <si>
    <t>Clemson / App State | App State / Clemson</t>
  </si>
  <si>
    <t>2026-09-06|Arizona|Pepperdine|2|3</t>
  </si>
  <si>
    <t>Arizona / Pepperdine | Pepperdine / Arizona</t>
  </si>
  <si>
    <t>2026-09-06|Belmont|Middle Tenn.|3|2</t>
  </si>
  <si>
    <t>MTSU / Belmont | Belmont / Middle Tenn.</t>
  </si>
  <si>
    <t>2026-09-06|Brown|Bryant|1|3</t>
  </si>
  <si>
    <t>Bryant / Brown | Brown / Bryant</t>
  </si>
  <si>
    <t>2026-09-06|Canisius|Dartmouth|1|3</t>
  </si>
  <si>
    <t>2026-09-06|Central Ark.|Ole Miss|0|3</t>
  </si>
  <si>
    <t>https://www.secsports.com/api/schedule-events/32301 | https://uacsports.com/stats.aspx?path=wvball&amp;year=2026</t>
  </si>
  <si>
    <t>Ole Miss / UCA | Central Arkansas / Ole Miss</t>
  </si>
  <si>
    <t>2026-09-06|Charlotte|NC State|2|3</t>
  </si>
  <si>
    <t>NC State / Charlotte | Charlotte / NC State</t>
  </si>
  <si>
    <t>2026-09-06|Cincinnati|Oakland|3|0</t>
  </si>
  <si>
    <t>Cincinnati / Oakland | Oakland / Cincinnati</t>
  </si>
  <si>
    <t>2026-09-06|Colgate|Villanova|2|3</t>
  </si>
  <si>
    <t>Villanova / Colgate | Colgate / Villanova</t>
  </si>
  <si>
    <t>2026-09-06|Colorado|Northern Colo.|3|2</t>
  </si>
  <si>
    <t>Colorado / Northern Colorado | Northern Colorado / Colorado</t>
  </si>
  <si>
    <t>2026-09-06|Creighton|Tulsa|2|3</t>
  </si>
  <si>
    <t>Tulsa / Creighton | Creighton / Tulsa</t>
  </si>
  <si>
    <t>2026-09-06|Davidson|UCF|0|3</t>
  </si>
  <si>
    <t>Davidson / UCF | UCF / Davidson</t>
  </si>
  <si>
    <t>2026-09-06|Dayton|Wright St.|2|3</t>
  </si>
  <si>
    <t>Dayton / Wright St. | Wright State / Dayton</t>
  </si>
  <si>
    <t>2026-09-06|Drake|Kansas St.|0|3</t>
  </si>
  <si>
    <t>Kansas State / Drake | Drake / Kansas St.</t>
  </si>
  <si>
    <t>2026-09-06|East Carolina|UNC Greensboro|2|3</t>
  </si>
  <si>
    <t>East Carolina / UNC Greensboro | UNC Greensboro / East Carolina</t>
  </si>
  <si>
    <t>2026-09-06|Eastern Ky.|Ga. Southern|2|3</t>
  </si>
  <si>
    <t>Georgia Southern / Eastern Ky. | Eastern Kentucky / Ga. Southern</t>
  </si>
  <si>
    <t>2026-09-06|Eastern Mich.|Illinois St.|2|3</t>
  </si>
  <si>
    <t>Eastern Michigan / Illinois St. | Illinois State / Eastern Mich.</t>
  </si>
  <si>
    <t>2026-09-06|Florida|North Texas|3|0</t>
  </si>
  <si>
    <t>https://theamerican.org/stats.aspx?path=wvball&amp;year=2026 | https://www.secsports.com/api/schedule-events/32640</t>
  </si>
  <si>
    <t>UNT / Florida | North Texas / Florida</t>
  </si>
  <si>
    <t>2026-09-06|Florida A&amp;M|Jacksonville|0|3</t>
  </si>
  <si>
    <t>Jacksonville / Florida A&amp;M | Florida A&amp;M / Jacksonville</t>
  </si>
  <si>
    <t>2026-09-06|George Mason|Hampton|3|0</t>
  </si>
  <si>
    <t>George Mason / Hampton | Hampton / George Mason</t>
  </si>
  <si>
    <t>2026-09-06|George Washington|Wofford|0|3</t>
  </si>
  <si>
    <t>George Washington / Wofford | Wofford / George Washington</t>
  </si>
  <si>
    <t>2026-09-06|Georgetown|Wake Forest|3|1</t>
  </si>
  <si>
    <t>Wake Forest / Georgetown | Georgetown / Wake Forest</t>
  </si>
  <si>
    <t>2026-09-06|Georgia Tech|Xavier|3|0</t>
  </si>
  <si>
    <t>Georgia Tech / Xavier | Xavier / Georgia Tech</t>
  </si>
  <si>
    <t>2026-09-06|Grand Canyon|Temple|3|1</t>
  </si>
  <si>
    <t>Temple / Grand Canyon</t>
  </si>
  <si>
    <t>2026-09-06|Harvard|Northeastern|3|2</t>
  </si>
  <si>
    <t>Northeastern / Harvard | Harvard / Northeastern</t>
  </si>
  <si>
    <t>2026-09-06|Hawaii|UC San Diego|3|2</t>
  </si>
  <si>
    <t>UC San Diego / Hawai'i | Hawai‘i / UC San Diego</t>
  </si>
  <si>
    <t>2026-09-06|High Point|Liberty|3|1</t>
  </si>
  <si>
    <t>High Point / Liberty | Liberty / High Point</t>
  </si>
  <si>
    <t>2026-09-06|Illinois|Rice|3|0</t>
  </si>
  <si>
    <t>https://theamerican.org/stats.aspx?path=wvball&amp;year=2026 | https://bigten.org/wvb/schedule/2026/</t>
  </si>
  <si>
    <t>Rice / Illinois | Illinois / Rice</t>
  </si>
  <si>
    <t>2026-09-06|Indiana|Tennessee|0|3</t>
  </si>
  <si>
    <t>https://bigten.org/wvb/schedule/2026/ | https://www.secsports.com/api/schedule-events/32305</t>
  </si>
  <si>
    <t>Indiana / Tennessee | Tennessee / Indiana</t>
  </si>
  <si>
    <t>2026-09-06|Jacksonville St.|UNC Asheville|0|3</t>
  </si>
  <si>
    <t>UNC Asheville / Jacksonville St. | Jax State / UNC Asheville</t>
  </si>
  <si>
    <t>2026-09-06|Kentucky|Penn St.|3|1</t>
  </si>
  <si>
    <t>https://bigten.org/wvb/schedule/2026/ | https://www.secsports.com/api/schedule-events/32299</t>
  </si>
  <si>
    <t>Kentucky / Penn State | Penn State / Kentucky</t>
  </si>
  <si>
    <t>2026-09-06|Lipscomb|South Alabama|3|0</t>
  </si>
  <si>
    <t>Lipscomb / South Alabama | South Alabama / Lipscomb</t>
  </si>
  <si>
    <t>2026-09-06|LMU (CA)|Utah Tech|3|1</t>
  </si>
  <si>
    <t>Utah Tech / LMU (CA) | LMU / Utah Tech</t>
  </si>
  <si>
    <t>2026-09-06|Long Beach St.|Wyoming|3|2</t>
  </si>
  <si>
    <t>Long Beach State / Wyoming | Wyoming / Long Beach St.</t>
  </si>
  <si>
    <t>2026-09-06|Louisville|Texas|3|0</t>
  </si>
  <si>
    <t>https://admin.theacc.com/stats.aspx?path=wvball&amp;year=2026 | https://www.secsports.com/api/schedule-events/32302</t>
  </si>
  <si>
    <t>Louisville / Texas | Texas / Louisville</t>
  </si>
  <si>
    <t>2026-09-06|Loyola Maryland|Saint Peter's|3|0</t>
  </si>
  <si>
    <t>Saint Peter's / Loyola Maryland | Loyola Maryland / Saint Peter's</t>
  </si>
  <si>
    <t>2026-09-06|Marquette|Stanford|1|3</t>
  </si>
  <si>
    <t>Stanford / Marquette | Marquette / Stanford</t>
  </si>
  <si>
    <t>2026-09-06|Maryland|UMES|3|0</t>
  </si>
  <si>
    <t>UMES / Maryland | Maryland Eastern Shore / Maryland</t>
  </si>
  <si>
    <t>2026-09-06|Michigan|Valparaiso|3|1</t>
  </si>
  <si>
    <t>Michigan / Valparaiso | Valparaiso / Michigan</t>
  </si>
  <si>
    <t>2026-09-06|Morgan St.|Towson|0|3</t>
  </si>
  <si>
    <t>Towson / Morgan St. | Morgan State / Towson</t>
  </si>
  <si>
    <t>2026-09-06|Navy|Stony Brook|0|3</t>
  </si>
  <si>
    <t>Stony Brook / Navy | Navy / Stony Brook</t>
  </si>
  <si>
    <t>2026-09-06|New Orleans|San Jose St.|0|3</t>
  </si>
  <si>
    <t>San José State / New Orleans | LSU New Orleans / San José State</t>
  </si>
  <si>
    <t>2026-09-06|Oregon|Washington St.|3|1</t>
  </si>
  <si>
    <t>Washington State / Oregon | Washington State University / Oregon</t>
  </si>
  <si>
    <t>2026-09-06|Pittsburgh|Utah|3|1</t>
  </si>
  <si>
    <t>Pitt / Utah | Utah / Pittsburgh</t>
  </si>
  <si>
    <t>2026-09-06|Providence|Rhode Island|3|0</t>
  </si>
  <si>
    <t>Rhode Island / Providence | Providence / Rhode Island</t>
  </si>
  <si>
    <t>2026-09-06|Purdue|TCU|0|3</t>
  </si>
  <si>
    <t>TCU / Purdue</t>
  </si>
  <si>
    <t>2026-09-06|Samford|Vanderbilt|0|3</t>
  </si>
  <si>
    <t>https://www.secsports.com/api/schedule-events/32304 | https://soconsports.com/wvb/schedule/2026/</t>
  </si>
  <si>
    <t>Vanderbilt / Samford | Samford / Vanderbilt</t>
  </si>
  <si>
    <t>2026-09-06|San Diego|Southern California|0|3</t>
  </si>
  <si>
    <t>https://bigten.org/wvb/schedule/2026/ | https://wccsports.com/stats.aspx?path=wvball&amp;year=2026</t>
  </si>
  <si>
    <t>USC / San Diego | San Diego / Southern California</t>
  </si>
  <si>
    <t>2026-09-06|San Francisco|ULM|3|0</t>
  </si>
  <si>
    <t>ULM / San Francisco | San Francisco / ULM</t>
  </si>
  <si>
    <t>2026-09-06|Seton Hall|Western Caro.|3|2</t>
  </si>
  <si>
    <t>Seton Hall / Western Caro. | Western Carolina / Seton Hall</t>
  </si>
  <si>
    <t>2026-09-06|South Carolina|Troy|3|1</t>
  </si>
  <si>
    <t>https://www.secsports.com/api/schedule-events/32303 | https://sunbeltsports.org/stats.aspx?path=wvball&amp;year=2026</t>
  </si>
  <si>
    <t>South Carolina / Troy | Troy / South Carolina</t>
  </si>
  <si>
    <t>2026-09-07|Alabama|Grambling|3|0</t>
  </si>
  <si>
    <t>https://www.secsports.com/api/schedule-events/32745 | https://swac.org/stats.aspx?path=wvball&amp;year=2026</t>
  </si>
  <si>
    <t>Alabama / Grambling | Grambling State / Alabama</t>
  </si>
  <si>
    <t>2026-09-07|DePaul|Penn St.|0|3</t>
  </si>
  <si>
    <t>DePaul / Penn St. | Penn State / DePaul</t>
  </si>
  <si>
    <t>2026-09-07|George Mason|Maryland|0|3</t>
  </si>
  <si>
    <t>George Mason / Maryland</t>
  </si>
  <si>
    <t>2026-09-07|Indiana|Southern Ind.|3|1</t>
  </si>
  <si>
    <t>Indiana / Southern Ind. | Southern Indiana / Indiana</t>
  </si>
  <si>
    <t>2026-09-07|New Mexico|New Mexico St.|3|1</t>
  </si>
  <si>
    <t>NM State / New Mexico | New Mexico / New Mexico St.</t>
  </si>
  <si>
    <t>2026-09-08|Alcorn|Louisiana Tech|0|3</t>
  </si>
  <si>
    <t>Louisiana Tech / Alcorn | Alcorn State / Louisiana Tech</t>
  </si>
  <si>
    <t>2026-09-08|American|Howard|3|0</t>
  </si>
  <si>
    <t>Howard / American | American / Howard</t>
  </si>
  <si>
    <t>2026-09-08|App State|Elon|3|1</t>
  </si>
  <si>
    <t>Elon / App State | App State / Elon</t>
  </si>
  <si>
    <t>2026-09-08|Auburn|Florida St.|3|1</t>
  </si>
  <si>
    <t>https://admin.theacc.com/stats.aspx?path=wvball&amp;year=2026 | https://www.secsports.com/api/schedule-events/32306</t>
  </si>
  <si>
    <t>Florida State / Auburn</t>
  </si>
  <si>
    <t>2026-09-08|Bryant|UConn|0|3</t>
  </si>
  <si>
    <t>Bryant / UConn | UConn / Bryant</t>
  </si>
  <si>
    <t>2026-09-08|Butler|Northwestern|1|3</t>
  </si>
  <si>
    <t>Butler / Northwestern</t>
  </si>
  <si>
    <t>2026-09-08|BYU|Boise St.|3|0</t>
  </si>
  <si>
    <t>BYU / Boise State | Boise State University / BYU</t>
  </si>
  <si>
    <t>2026-09-08|California|South Carolina|3|1</t>
  </si>
  <si>
    <t>https://admin.theacc.com/stats.aspx?path=wvball&amp;year=2026 | https://www.secsports.com/api/schedule-events/32311</t>
  </si>
  <si>
    <t>California / South Carolina | South Carolina / Cal</t>
  </si>
  <si>
    <t>2026-09-08|Charleston So.|Duke|0|3</t>
  </si>
  <si>
    <t>Duke / Charleston So. | Charleston Southern / Duke</t>
  </si>
  <si>
    <t>2026-09-08|Clemson|Ole Miss|2|3</t>
  </si>
  <si>
    <t>https://admin.theacc.com/stats.aspx?path=wvball&amp;year=2026 | https://www.secsports.com/api/schedule-events/32308</t>
  </si>
  <si>
    <t>Clemson / Ole Miss | Ole Miss / Clemson</t>
  </si>
  <si>
    <t>2026-09-08|Col. of Charleston|Presbyterian|3|0</t>
  </si>
  <si>
    <t>Presbyterian / Col. of Charleston | Charleston / Presbyterian</t>
  </si>
  <si>
    <t>2026-09-08|Delaware St.|Rutgers-Camden|3|0</t>
  </si>
  <si>
    <t>Rutgers-Camden</t>
  </si>
  <si>
    <t>NCAA D-III</t>
  </si>
  <si>
    <t>https://meacsports.com/stats.aspx?path=wvball&amp;year=2026</t>
  </si>
  <si>
    <t>Delaware State / Rutgers-Camden</t>
  </si>
  <si>
    <t>2026-09-08|Fordham|St. John's (NY)|0|3</t>
  </si>
  <si>
    <t>Fordham / St. John's (NY) | St. John's / Fordham</t>
  </si>
  <si>
    <t>2026-09-08|Gardner-Webb|Western Caro.|1|3</t>
  </si>
  <si>
    <t>Gardner-Webb / Western Caro. | Gardner-Webb / Western Carolina</t>
  </si>
  <si>
    <t>2026-09-08|Georgia|Notre Dame|3|1</t>
  </si>
  <si>
    <t>https://admin.theacc.com/stats.aspx?path=wvball&amp;year=2026 | https://www.secsports.com/api/schedule-events/32307</t>
  </si>
  <si>
    <t>Notre Dame / Georgia | Georgia / Notre Dame</t>
  </si>
  <si>
    <t>2026-09-08|Georgia Tech|Oklahoma|3|1</t>
  </si>
  <si>
    <t>https://admin.theacc.com/stats.aspx?path=wvball&amp;year=2026 | https://www.secsports.com/api/schedule-events/32309</t>
  </si>
  <si>
    <t>Georgia Tech / Oklahoma</t>
  </si>
  <si>
    <t>2026-09-08|Holy Cross|Marist|3|1</t>
  </si>
  <si>
    <t>Marist / Holy Cross | Holy Cross / Marist</t>
  </si>
  <si>
    <t>2026-09-08|Houston|Lamar University|3|0</t>
  </si>
  <si>
    <t>Houston / Lamar University | Lamar / Houston</t>
  </si>
  <si>
    <t>2026-09-08|Iowa|Iowa St.|3|0</t>
  </si>
  <si>
    <t>Iowa State / Iowa | Iowa / Iowa State</t>
  </si>
  <si>
    <t>2026-09-08|Jackson St.|Northwestern St.|1|3</t>
  </si>
  <si>
    <t>Northwestern State / Jackson St. | Jackson State / Northwestern St.</t>
  </si>
  <si>
    <t>2026-09-08|Kansas|Wichita St.|3|0</t>
  </si>
  <si>
    <t>Wichita State / Kansas | Kansas / Wichita St.</t>
  </si>
  <si>
    <t>2026-09-08|Liberty|Radford|3|0</t>
  </si>
  <si>
    <t>Radford / Liberty | Liberty / Radford</t>
  </si>
  <si>
    <t>2026-09-08|LIU|Rutgers|1|3</t>
  </si>
  <si>
    <t>LIU / Rutgers</t>
  </si>
  <si>
    <t>2026-09-08|LSU|NC State|2|3</t>
  </si>
  <si>
    <t>https://admin.theacc.com/stats.aspx?path=wvball&amp;year=2026 | https://www.secsports.com/api/schedule-events/32312</t>
  </si>
  <si>
    <t>NC State / LSU | LSU / NC State</t>
  </si>
  <si>
    <t>2026-09-08|Merrimack|New Hampshire|1|3</t>
  </si>
  <si>
    <t>New Hampshire / Merrimack | Merrimack / New Hampshire</t>
  </si>
  <si>
    <t>2026-09-08|Michigan St.|Western Mich.|3|0</t>
  </si>
  <si>
    <t>Western Mich. / Michigan State | Western Michigan / Michigan St.</t>
  </si>
  <si>
    <t>2026-09-08|Mississippi St.|Wake Forest|3|1</t>
  </si>
  <si>
    <t>https://admin.theacc.com/stats.aspx?path=wvball&amp;year=2026 | https://www.secsports.com/api/schedule-events/32310</t>
  </si>
  <si>
    <t>Wake Forest / Mississippi St. | Wake Forest / Mississippi State</t>
  </si>
  <si>
    <t>2026-09-08|N.C. Central|UNC Asheville|0|3</t>
  </si>
  <si>
    <t>UNC Asheville / N.C. Central | North Carolina Central / UNC Asheville</t>
  </si>
  <si>
    <t>2026-09-08|Norfolk St.|William &amp; Mary|0|3</t>
  </si>
  <si>
    <t>William &amp; Mary / Norfolk St. | Norfolk State / William &amp; Mary</t>
  </si>
  <si>
    <t>2026-09-08|North Ala.|Tennessee St.|3|0</t>
  </si>
  <si>
    <t>Tennessee State / North Ala. | North Alabama / Tennessee St.</t>
  </si>
  <si>
    <t>2026-09-08|Oral Roberts|Tulsa|0|3</t>
  </si>
  <si>
    <t>Tulsa / Oral Roberts | Oral Roberts / Tulsa</t>
  </si>
  <si>
    <t>2026-09-08|SFA|Sam Houston|3|1</t>
  </si>
  <si>
    <t>Sam Houston / Stephen F. Austin | SFA / Sam Houston</t>
  </si>
  <si>
    <t>2026-09-08|Southeastern La.|Southern U.|1|3</t>
  </si>
  <si>
    <t>Southeastern / Southern U. | Southern / Southeastern La.</t>
  </si>
  <si>
    <t>2026-09-08|Texas Southern|UTRGV|0|3</t>
  </si>
  <si>
    <t>UTRGV / Texas Southern | Texas Southern / UTRGV</t>
  </si>
  <si>
    <t>2026-09-09|Alabama|Virginia|3|1</t>
  </si>
  <si>
    <t>https://admin.theacc.com/stats.aspx?path=wvball&amp;year=2026 | https://www.secsports.com/api/schedule-events/32317</t>
  </si>
  <si>
    <t>Virginia / Alabama</t>
  </si>
  <si>
    <t>2026-09-09|Arkansas|Syracuse|3|1</t>
  </si>
  <si>
    <t>https://admin.theacc.com/stats.aspx?path=wvball&amp;year=2026 | https://www.secsports.com/api/schedule-events/32318</t>
  </si>
  <si>
    <t>Syracuse / Arkansas</t>
  </si>
  <si>
    <t>2026-09-09|Boston College|Vanderbilt|0|3</t>
  </si>
  <si>
    <t>https://admin.theacc.com/stats.aspx?path=wvball&amp;year=2026 | https://www.secsports.com/api/schedule-events/32320</t>
  </si>
  <si>
    <t>Boston College / Vanderbilt</t>
  </si>
  <si>
    <t>2026-09-09|Florida|Miami (FL)|3|0</t>
  </si>
  <si>
    <t>https://admin.theacc.com/stats.aspx?path=wvball&amp;year=2026 | https://www.secsports.com/api/schedule-events/32316</t>
  </si>
  <si>
    <t>Miami / Florida | Florida / Miami (FL)</t>
  </si>
  <si>
    <t>2026-09-09|Florida St.|Louisiana|3|1</t>
  </si>
  <si>
    <t>Florida State / Louisiana | Louisiana / Florida St.</t>
  </si>
  <si>
    <t>2026-09-09|Illinois|Lindenwood|3|0</t>
  </si>
  <si>
    <t>Lindenwood / Illinois</t>
  </si>
  <si>
    <t>2026-09-09|IU Indy|Purdue|0|3</t>
  </si>
  <si>
    <t>IU Indy / Purdue</t>
  </si>
  <si>
    <t>2026-09-09|Kentucky|North Carolina|3|0</t>
  </si>
  <si>
    <t>https://admin.theacc.com/stats.aspx?path=wvball&amp;year=2026 | https://www.secsports.com/api/schedule-events/32313</t>
  </si>
  <si>
    <t>North Carolina / Kentucky | Kentucky / North Carolina</t>
  </si>
  <si>
    <t>2026-09-09|Lafayette|NJIT|3|1</t>
  </si>
  <si>
    <t>NJIT / Lafayette | Lafayette / NJIT</t>
  </si>
  <si>
    <t>2026-09-09|Louisville|Missouri|3|1</t>
  </si>
  <si>
    <t>https://admin.theacc.com/stats.aspx?path=wvball&amp;year=2026 | https://www.secsports.com/api/schedule-events/32314</t>
  </si>
  <si>
    <t>Louisville / Missouri</t>
  </si>
  <si>
    <t>2026-09-09|Northern Ariz.|UC Riverside|3|0</t>
  </si>
  <si>
    <t>Northern Arizona / UC Riverside | UC Riverside / Northern Ariz.</t>
  </si>
  <si>
    <t>2026-09-09|Pittsburgh|Tennessee|3|0</t>
  </si>
  <si>
    <t>https://admin.theacc.com/stats.aspx?path=wvball&amp;year=2026 | https://www.secsports.com/api/schedule-events/32319</t>
  </si>
  <si>
    <t>Pitt / Tennessee | Pittsburgh / Tennessee</t>
  </si>
  <si>
    <t>2026-09-09|Queens (NC)|USC Upstate|2|3</t>
  </si>
  <si>
    <t>Queens / USC Upstate | USC Upstate / Queens (NC)</t>
  </si>
  <si>
    <t>2026-09-09|SMU|Texas|3|2</t>
  </si>
  <si>
    <t>https://admin.theacc.com/stats.aspx?path=wvball&amp;year=2026 | https://www.secsports.com/api/schedule-events/32315</t>
  </si>
  <si>
    <t>SMU / Texas</t>
  </si>
  <si>
    <t>2026-09-09|Stanford|Texas A&amp;M|1|3</t>
  </si>
  <si>
    <t>https://admin.theacc.com/stats.aspx?path=wvball&amp;year=2026 | https://www.secsports.com/api/schedule-events/32321</t>
  </si>
  <si>
    <t>Stanford / Texas A&amp;M</t>
  </si>
  <si>
    <t>2026-09-09|Stetson|UCF|0|3</t>
  </si>
  <si>
    <t>Stetson / UCF | UCF / Stetson</t>
  </si>
  <si>
    <t>2026-09-09|UCLA|Utah St.|3|0</t>
  </si>
  <si>
    <t>UCLA / Utah State | Utah State University / UCLA</t>
  </si>
  <si>
    <t>2026-09-10|A&amp;M-Corpus Christi|Denver|3|2</t>
  </si>
  <si>
    <t>A&amp;M-Corpus Christi / Denver</t>
  </si>
  <si>
    <t>2026-09-10|Air Force|Little Rock|3|0</t>
  </si>
  <si>
    <t>https://themw.com/stats.aspx?path=wvball&amp;year=2026 | https://uacsports.com/stats.aspx?path=wvball&amp;year=2026</t>
  </si>
  <si>
    <t>Air Force / Little Rock | Little Rock / Air Force</t>
  </si>
  <si>
    <t>2026-09-10|Akron|Cleveland St.|3|1</t>
  </si>
  <si>
    <t>Cleveland State / Akron | Akron / Cleveland St.</t>
  </si>
  <si>
    <t>2026-09-10|Alabama A&amp;M|Bradley|0|3</t>
  </si>
  <si>
    <t>Bradley / Alabama A&amp;M | Alabama A&amp;M / Bradley</t>
  </si>
  <si>
    <t>2026-09-10|Alcorn|Memphis|0|3</t>
  </si>
  <si>
    <t>Memphis / Alcorn | Alcorn State / Memphis</t>
  </si>
  <si>
    <t>2026-09-10|American|Villanova|0|3</t>
  </si>
  <si>
    <t>Villanova / American | American / Villanova</t>
  </si>
  <si>
    <t>2026-09-10|Arizona St.|UC Davis|1|3</t>
  </si>
  <si>
    <t>Arizona State / UC Davis | UC Davis / Arizona St.</t>
  </si>
  <si>
    <t>2026-09-10|Baylor|Georgia Tech|3|0</t>
  </si>
  <si>
    <t>Georgia Tech / Baylor | Baylor / Georgia Tech</t>
  </si>
  <si>
    <t>2026-09-10|Bellarmine|Butler|1|3</t>
  </si>
  <si>
    <t>Bellarmine / Butler | Butler / Bellarmine</t>
  </si>
  <si>
    <t>2026-09-10|Binghamton|Temple|3|2</t>
  </si>
  <si>
    <t>Binghamton / Temple | Temple / Binghamton</t>
  </si>
  <si>
    <t>2026-09-10|Boise St.|Sacramento St.|3|0</t>
  </si>
  <si>
    <t>Sacramento State / Boise St. | Boise State University / Sacramento St.</t>
  </si>
  <si>
    <t>2026-09-10|Cal Poly|Indiana|0|3</t>
  </si>
  <si>
    <t>Cal Poly / Indiana</t>
  </si>
  <si>
    <t>2026-09-10|California Baptist|North Dakota|2|3</t>
  </si>
  <si>
    <t>California Baptist / North Dakota | North Dakota / California Baptist</t>
  </si>
  <si>
    <t>2026-09-10|Central Ark.|Hawaii|0|3</t>
  </si>
  <si>
    <t>Hawai‘i / Central Ark. | Central Arkansas / Hawaii</t>
  </si>
  <si>
    <t>2026-09-10|Central Conn. St.|Iona|0|3</t>
  </si>
  <si>
    <t>Iona / Central Conn. St. | Central Connecticut / Iona</t>
  </si>
  <si>
    <t>2026-09-10|Charleston So.|The Citadel|3|0</t>
  </si>
  <si>
    <t>Charleston Southern / The Citadel | The Citadel / Charleston So.</t>
  </si>
  <si>
    <t>2026-09-10|Cincinnati|Morehead St.|3|0</t>
  </si>
  <si>
    <t>Cincinnati / Morehead St. | Morehead State / Cincinnati</t>
  </si>
  <si>
    <t>2026-09-10|Coastal Carolina|Wofford|3|2</t>
  </si>
  <si>
    <t>Coastal Carolina / Wofford</t>
  </si>
  <si>
    <t>2026-09-10|Colorado St.|South Dakota|3|0</t>
  </si>
  <si>
    <t>Colorado State University / South Dakota | South Dakota / Colorado St.</t>
  </si>
  <si>
    <t>2026-09-10|Coppin St.|Valparaiso|3|1</t>
  </si>
  <si>
    <t>https://meacsports.com/stats.aspx?path=wvball&amp;year=2026 | https://mvc-sports.com/stats.aspx?path=wvball&amp;year=2026</t>
  </si>
  <si>
    <t>Coppin State / Valparaiso | Valparaiso / Coppin St.</t>
  </si>
  <si>
    <t>2026-09-10|Delaware|Rider|3|0</t>
  </si>
  <si>
    <t>Delaware / Rider | Rider / Delaware</t>
  </si>
  <si>
    <t>2026-09-10|Eastern Ky.|James Madison|3|2</t>
  </si>
  <si>
    <t>James Madison / Eastern Ky. | Eastern Kentucky / James Madison</t>
  </si>
  <si>
    <t>2026-09-10|Eastern Wash.|Saint Mary's (CA)|0|3</t>
  </si>
  <si>
    <t>Eastern Washington / Saint Mary's (CA) | Saint Mary's / Eastern Wash.</t>
  </si>
  <si>
    <t>2026-09-10|Evansville|Tennessee St.|3|1</t>
  </si>
  <si>
    <t>Evansville / Tennessee St. | Tennessee State / Evansville</t>
  </si>
  <si>
    <t>2026-09-10|FDU|Yale|0|3</t>
  </si>
  <si>
    <t>Yale / FDU | FDU / Yale</t>
  </si>
  <si>
    <t>2026-09-10|Florida A&amp;M|Louisiana|3|2</t>
  </si>
  <si>
    <t>Louisiana / Florida A&amp;M | Florida A&amp;M / Louisiana</t>
  </si>
  <si>
    <t>2026-09-10|Gonzaga|UTSA|0|3</t>
  </si>
  <si>
    <t>UTSA / Gonzaga | Gonzaga University / UTSA</t>
  </si>
  <si>
    <t>2026-09-10|Grambling|Louisiana Tech|1|3</t>
  </si>
  <si>
    <t>Louisiana Tech / Grambling | Grambling State / Louisiana Tech</t>
  </si>
  <si>
    <t>2026-09-10|Grand Canyon|UC Riverside|3|1</t>
  </si>
  <si>
    <t>UC Riverside / GCU</t>
  </si>
  <si>
    <t>2026-09-10|Houston Christian|Southern Miss.|0|3</t>
  </si>
  <si>
    <t>HCU / Southern Miss. | Southern Miss / Houston Christian</t>
  </si>
  <si>
    <t>2026-09-10|Idaho|Sacred Heart|2|3</t>
  </si>
  <si>
    <t>Idaho / Sacred Heart</t>
  </si>
  <si>
    <t>2026-09-10|Idaho St.|Tennessee Tech|3|1</t>
  </si>
  <si>
    <t>https://bigskyconf.com/stats.aspx?path=wvball&amp;year=2026 | https://soconsports.com/wvb/schedule/2026/</t>
  </si>
  <si>
    <t>Idaho State / Tennessee Tech</t>
  </si>
  <si>
    <t>2026-09-10|Indiana St.|Milwaukee|2|3</t>
  </si>
  <si>
    <t>Milwaukee / Indiana St. | Indiana State / Milwaukee</t>
  </si>
  <si>
    <t>2026-09-10|Iowa|Southern Ill.|3|1</t>
  </si>
  <si>
    <t>Southern Ill. / Iowa | Southern Illinois / Iowa</t>
  </si>
  <si>
    <t>2026-09-10|Lehigh|Toledo|1|3</t>
  </si>
  <si>
    <t>Toledo / Lehigh | Lehigh / Toledo</t>
  </si>
  <si>
    <t>2026-09-10|Lipscomb|Washington|0|3</t>
  </si>
  <si>
    <t>Lipscomb / Washington</t>
  </si>
  <si>
    <t>2026-09-10|Loyola Chicago|Southeast Mo. St.|3|2</t>
  </si>
  <si>
    <t>Loyola Chicago / Southeast Mo. St. | Southeast Missouri / Loyola Chicago</t>
  </si>
  <si>
    <t>2026-09-10|McNeese|ULM|1|3</t>
  </si>
  <si>
    <t>McNeese / ULM | ULM / McNeese</t>
  </si>
  <si>
    <t>2026-09-10|Mississippi Val.|Northwestern St.|0|3</t>
  </si>
  <si>
    <t>Northwestern State / Mississippi Val. | Mississippi Valley State / Northwestern St.</t>
  </si>
  <si>
    <t>2026-09-10|Missouri St.|UIW|3|1</t>
  </si>
  <si>
    <t>Missouri State / UIW | UIW / Missouri St.</t>
  </si>
  <si>
    <t>2026-09-10|Montana St.|North Dakota St.|3|2</t>
  </si>
  <si>
    <t>Montana State / North Dakota St. | North Dakota State / Montana St.</t>
  </si>
  <si>
    <t>2026-09-10|N.C. A&amp;T|N.C. Central|3|0</t>
  </si>
  <si>
    <t>N.C. A&amp;T / N.C. Central | North Carolina Central / North Carolina A&amp;T State</t>
  </si>
  <si>
    <t>2026-09-10|Nebraska|New Mexico|3|0</t>
  </si>
  <si>
    <t>New Mexico / Nebraska</t>
  </si>
  <si>
    <t>2026-09-10|Nevada|Weber St.|0|3</t>
  </si>
  <si>
    <t>Weber State / Nevada | Nevada / Weber St.</t>
  </si>
  <si>
    <t>2026-09-10|New Mexico St.|UTEP|0|3</t>
  </si>
  <si>
    <t>2026-09-10|North Texas|UT Arlington|1|3</t>
  </si>
  <si>
    <t>UNT / UT Arlington | UT Arlington / North Texas</t>
  </si>
  <si>
    <t>2026-09-10|Northern Ariz.|Omaha|3|1</t>
  </si>
  <si>
    <t>Northern Arizona / Omaha | Omaha / Northern Ariz.</t>
  </si>
  <si>
    <t>2026-09-10|Pepperdine|Western Ky.|1|3</t>
  </si>
  <si>
    <t>https://conferenceusa.com/stats.aspx?path=wvball&amp;year=2026 | https://wccsports.com/stats.aspx?path=wvball&amp;year=2026</t>
  </si>
  <si>
    <t>WKU / Pepperdine | Pepperdine / Western Ky.</t>
  </si>
  <si>
    <t>2026-09-10|Portland St.|Prairie View|3|1</t>
  </si>
  <si>
    <t>https://bigskyconf.com/stats.aspx?path=wvball&amp;year=2026 | https://swac.org/stats.aspx?path=wvball&amp;year=2026</t>
  </si>
  <si>
    <t>Portland State / Prairie View | Prairie View A&amp;M / Portland St.</t>
  </si>
  <si>
    <t>2026-09-10|Portland St.|UTRGV|3|0</t>
  </si>
  <si>
    <t>Portland State / UTRGV | UTRGV / Portland St.</t>
  </si>
  <si>
    <t>2026-09-10|Prairie View|Texas Tech|2|3</t>
  </si>
  <si>
    <t>Texas Tech / Prairie View | Prairie View A&amp;M / Texas Tech</t>
  </si>
  <si>
    <t>2026-09-10|Rutgers|Stony Brook|3|0</t>
  </si>
  <si>
    <t>Stony Brook / Rutgers</t>
  </si>
  <si>
    <t>2026-09-10|Sam Houston|Tarleton St.|0|3</t>
  </si>
  <si>
    <t>Sam Houston / Tarleton | Tarleton State / Sam Houston</t>
  </si>
  <si>
    <t>2026-09-10|SFA|Texas St.|0|3</t>
  </si>
  <si>
    <t>Texas State University / SFA | SFA / Texas St.</t>
  </si>
  <si>
    <t>2026-09-10|South Carolina St.|Tuskegee|3|1</t>
  </si>
  <si>
    <t>Tuskegee</t>
  </si>
  <si>
    <t>South Carolina State / Tuskegee</t>
  </si>
  <si>
    <t>2026-09-10|South Fla.|TCU|0|3</t>
  </si>
  <si>
    <t>South Florida / TCU | TCU / South Fla.</t>
  </si>
  <si>
    <t>2026-09-10|Texas Tech|UTRGV|3|1</t>
  </si>
  <si>
    <t>Texas Tech / UTRGV | UTRGV / Texas Tech</t>
  </si>
  <si>
    <t>2026-09-10|UC Santa Barbara|Wyoming|2|3</t>
  </si>
  <si>
    <t>UC Santa Barbara / Wyoming | Wyoming / UC Santa Barbara</t>
  </si>
  <si>
    <t>2026-09-10|VCU|West Virginia|1|3</t>
  </si>
  <si>
    <t>VCU / West Virginia | West Virginia / VCU</t>
  </si>
  <si>
    <t>2026-09-11|A&amp;M-Corpus Christi|Sam Houston|0|3</t>
  </si>
  <si>
    <t>Sam Houston / A&amp;M-Corpus Christi | A&amp;M-Corpus Christi / Sam Houston</t>
  </si>
  <si>
    <t>2026-09-11|Abilene Christian|Oral Roberts|3|1</t>
  </si>
  <si>
    <t>Oral Roberts / Abilene Christian | Abilene Christian / Oral Roberts</t>
  </si>
  <si>
    <t>2026-09-11|Air Force|Tennessee Tech|3|1</t>
  </si>
  <si>
    <t>https://themw.com/stats.aspx?path=wvball&amp;year=2026 | https://soconsports.com/wvb/schedule/2026/</t>
  </si>
  <si>
    <t>Air Force / Tennessee Tech | Tennessee Tech / Air Force</t>
  </si>
  <si>
    <t>2026-09-11|Akron|Coppin St.|2|3</t>
  </si>
  <si>
    <t>Akron / Coppin St. | Coppin State / Akron</t>
  </si>
  <si>
    <t>2026-09-11|Alabama A&amp;M|Southeast Mo. St.|1|3</t>
  </si>
  <si>
    <t>Southeast Missouri / Alabama A&amp;M | Alabama A&amp;M / Southeast Mo. St.</t>
  </si>
  <si>
    <t>2026-09-11|Alabama St.|Miami (OH)|0|3</t>
  </si>
  <si>
    <t>https://getsomemaction.com/stats.aspx?path=wvball&amp;year=2026 | https://swac.org/stats.aspx?path=wvball&amp;year=2026</t>
  </si>
  <si>
    <t>Miami / Alabama St. | Alabama State / Miami (OH)</t>
  </si>
  <si>
    <t>2026-09-11|Alabama St.|South Carolina St.|3|1</t>
  </si>
  <si>
    <t>South Carolina State / Alabama St. | Alabama State / South Carolina St.</t>
  </si>
  <si>
    <t>2026-09-11|Alcorn|Mississippi St.|0|3</t>
  </si>
  <si>
    <t>https://www.secsports.com/api/schedule-events/32740 | https://swac.org/stats.aspx?path=wvball&amp;year=2026</t>
  </si>
  <si>
    <t>Mississippi State / Alcorn State | Alcorn State / Mississippi St.</t>
  </si>
  <si>
    <t>2026-09-11|App State|William &amp; Mary|3|0</t>
  </si>
  <si>
    <t>William &amp; Mary / App State | App State / William &amp; Mary</t>
  </si>
  <si>
    <t>2026-09-11|Arizona|Southern California|1|3</t>
  </si>
  <si>
    <t>Arizona / Southern California | Arizona / USC</t>
  </si>
  <si>
    <t>2026-09-11|Arizona St.|Oregon|3|1</t>
  </si>
  <si>
    <t>Arizona State / Oregon | Oregon / Arizona State</t>
  </si>
  <si>
    <t>2026-09-11|Ark.-Pine Bluff|NIU|0|3</t>
  </si>
  <si>
    <t>https://horizonleague.org/stats.aspx?path=vball&amp;year=2026 | https://swac.org/stats.aspx?path=wvball&amp;year=2026</t>
  </si>
  <si>
    <t>Northern Illinois University / Ark.-Pine Bluff | Arkansas-Pine Bluff / NIU</t>
  </si>
  <si>
    <t>2026-09-11|Ark.-Pine Bluff|SIUE|0|3</t>
  </si>
  <si>
    <t>SIUE / Ark.-Pine Bluff | Arkansas-Pine Bluff / SIUE</t>
  </si>
  <si>
    <t>2026-09-11|Arkansas|Robert Morris|3|0</t>
  </si>
  <si>
    <t>https://horizonleague.org/stats.aspx?path=vball&amp;year=2026 | https://www.secsports.com/api/schedule-events/32326</t>
  </si>
  <si>
    <t>Robert Morris / Arkansas</t>
  </si>
  <si>
    <t>2026-09-11|Arkansas|Towson|3|0</t>
  </si>
  <si>
    <t>https://caasports.com/stats.aspx?path=wvball&amp;year=2026 | https://www.secsports.com/api/schedule-events/32329</t>
  </si>
  <si>
    <t>Towson / Arkansas</t>
  </si>
  <si>
    <t>2026-09-11|Arkansas St.|Missouri|1|3</t>
  </si>
  <si>
    <t>https://www.secsports.com/api/schedule-events/32328 | https://sunbeltsports.org/stats.aspx?path=wvball&amp;year=2026</t>
  </si>
  <si>
    <t>Missouri / Arkansas State | Arkansas State / Missouri</t>
  </si>
  <si>
    <t>2026-09-11|Army West Point|Fairfield|0|3</t>
  </si>
  <si>
    <t>Fairfield / Army West Point | Army West Point / Fairfield</t>
  </si>
  <si>
    <t>2026-09-11|Army West Point|Liberty|3|0</t>
  </si>
  <si>
    <t>Liberty / Army West Point | Army West Point / Liberty</t>
  </si>
  <si>
    <t>2026-09-11|Auburn|UIC|3|0</t>
  </si>
  <si>
    <t>https://mvc-sports.com/stats.aspx?path=wvball&amp;year=2026 | https://www.secsports.com/api/schedule-events/32322</t>
  </si>
  <si>
    <t>UIC / Auburn | Auburn / UIC</t>
  </si>
  <si>
    <t>2026-09-11|Austin Peay|Bowling Green|1|3</t>
  </si>
  <si>
    <t>Bowling Green / Austin Peay | Austin Peay / Bowling Green</t>
  </si>
  <si>
    <t>2026-09-11|Ball St.|Campbell|3|0</t>
  </si>
  <si>
    <t>Campbell / Ball St. | Ball State / Campbell</t>
  </si>
  <si>
    <t>2026-09-11|Ball St.|Stetson|3|0</t>
  </si>
  <si>
    <t>https://asunsports.org/stats.aspx?path=wvball&amp;year=2026 | https://getsomemaction.com/stats.aspx?path=wvball&amp;year=2026</t>
  </si>
  <si>
    <t>Stetson / Ball St. | Ball State / Stetson</t>
  </si>
  <si>
    <t>2026-09-11|Baylor|Nebraska|0|3</t>
  </si>
  <si>
    <t>Baylor / Nebraska</t>
  </si>
  <si>
    <t>2026-09-11|Bethune-Cookman|Cal St. Fullerton|0|3</t>
  </si>
  <si>
    <t>Cal State Fullerton / Bethune-Cookman | Bethune-Cookman / Cal St. Fullerton</t>
  </si>
  <si>
    <t>2026-09-11|Bethune-Cookman|The Citadel|3|1</t>
  </si>
  <si>
    <t>The Citadel / Bethune-Cookman | Bethune-Cookman / The Citadel</t>
  </si>
  <si>
    <t>2026-09-11|Binghamton|Cornell|3|2</t>
  </si>
  <si>
    <t>Binghamton / Cornell | Cornell / Binghamton</t>
  </si>
  <si>
    <t>2026-09-11|Boise St.|Saint Mary's (CA)|3|0</t>
  </si>
  <si>
    <t>Boise State University / Saint Mary's (CA) | Saint Mary's / Boise St.</t>
  </si>
  <si>
    <t>2026-09-11|Boston College|Memphis|3|1</t>
  </si>
  <si>
    <t>Boston College / Memphis | Memphis / Boston College</t>
  </si>
  <si>
    <t>2026-09-11|Bradley|Loyola Chicago|2|3</t>
  </si>
  <si>
    <t>Loyola Chicago / Bradley | Bradley / Loyola</t>
  </si>
  <si>
    <t>2026-09-11|Bradley|Southeast Mo. St.|2|3</t>
  </si>
  <si>
    <t>Bradley / Southeast Mo. St. | Southeast Missouri / Bradley</t>
  </si>
  <si>
    <t>2026-09-11|Brown|Long Beach St.|1|3</t>
  </si>
  <si>
    <t>https://bigwest.org/stats.aspx?path=wvball&amp;year=2026 | https://ivyleague.com/stats.aspx?path=wvball&amp;year=2026</t>
  </si>
  <si>
    <t>Long Beach State / Brown | Brown / Long Beach St.</t>
  </si>
  <si>
    <t>2026-09-11|Bryant|Marist|1|3</t>
  </si>
  <si>
    <t>Bryant / Marist | Marist / Bryant</t>
  </si>
  <si>
    <t>2026-09-11|Bryant|Merrimack|3|1</t>
  </si>
  <si>
    <t>Bryant / Merrimack | Merrimack / Bryant</t>
  </si>
  <si>
    <t>2026-09-11|Bucknell|Le Moyne|3|0</t>
  </si>
  <si>
    <t>Le Moyne / Bucknell | Bucknell / Le Moyne</t>
  </si>
  <si>
    <t>2026-09-11|Buffalo|Presbyterian|1|3</t>
  </si>
  <si>
    <t>https://bigsouthsports.com/stats.aspx?path=wvball&amp;year=2026 | https://getsomemaction.com/stats.aspx?path=wvball&amp;year=2026</t>
  </si>
  <si>
    <t>Presbyterian / Buffalo | Buffalo / Presbyterian</t>
  </si>
  <si>
    <t>2026-09-11|Buffalo|Queens (NC)|0|3</t>
  </si>
  <si>
    <t>Queens / Buffalo | Buffalo / Queens (NC)</t>
  </si>
  <si>
    <t>2026-09-11|BYU|UCLA|3|2</t>
  </si>
  <si>
    <t>BYU / UCLA | UCLA / BYU</t>
  </si>
  <si>
    <t>2026-09-11|Cal Poly|Eastern Ill.|3|0</t>
  </si>
  <si>
    <t>Cal Poly / Eastern Ill. | Eastern Illinois / Cal Poly</t>
  </si>
  <si>
    <t>2026-09-11|Cal St. Fullerton|Charleston So.|3|2</t>
  </si>
  <si>
    <t>https://bigsouthsports.com/stats.aspx?path=wvball&amp;year=2026 | https://bigwest.org/stats.aspx?path=wvball&amp;year=2026</t>
  </si>
  <si>
    <t>Charleston Southern / Cal St. Fullerton | Cal State Fullerton / Charleston So.</t>
  </si>
  <si>
    <t>2026-09-11|California Baptist|Sacred Heart|1|3</t>
  </si>
  <si>
    <t>https://bigwest.org/stats.aspx?path=wvball&amp;year=2026 | https://maacsports.com/stats.aspx?path=wvball&amp;year=2026</t>
  </si>
  <si>
    <t>California Baptist / Sacred Heart | Sacred Heart / California Baptist</t>
  </si>
  <si>
    <t>2026-09-11|Central Ark.|Hawaii|0|3</t>
  </si>
  <si>
    <t>2026-09-11|Central Conn. St.|St. John's (NY)|0|3</t>
  </si>
  <si>
    <t>St. John's / Central Conn. St. | Central Connecticut / St. John's (NY)</t>
  </si>
  <si>
    <t>2026-09-11|Central Mich.|DePaul|0|3</t>
  </si>
  <si>
    <t>DePaul / Central Mich. | Central Michigan / DePaul</t>
  </si>
  <si>
    <t>2026-09-11|Charlotte|LSU|0|3</t>
  </si>
  <si>
    <t>https://theamerican.org/stats.aspx?path=wvball&amp;year=2026 | https://www.secsports.com/api/schedule-events/32327</t>
  </si>
  <si>
    <t>Charlotte / LSU | LSU / Charlotte</t>
  </si>
  <si>
    <t>2026-09-11|Charlotte|Southeastern La.|1|3</t>
  </si>
  <si>
    <t>Charlotte / Southeastern La. | Southeastern / Charlotte</t>
  </si>
  <si>
    <t>2026-09-11|Chattanooga|Presbyterian|3|1</t>
  </si>
  <si>
    <t>Presbyterian / Chattanooga</t>
  </si>
  <si>
    <t>2026-09-11|Chattanooga|Queens (NC)|1|3</t>
  </si>
  <si>
    <t>Queens / Chattanooga | Chattanooga / Queens (NC)</t>
  </si>
  <si>
    <t>2026-09-11|Chicago St.|NIU|0|3</t>
  </si>
  <si>
    <t>Northern Illinois University / Chicago State University | Chicago State / NIU</t>
  </si>
  <si>
    <t>2026-09-11|Chicago St.|SIUE|0|3</t>
  </si>
  <si>
    <t>Chicago State / SIUE | SIUE / Chicago State</t>
  </si>
  <si>
    <t>2026-09-11|Cincinnati|Michigan St.|0|3</t>
  </si>
  <si>
    <t>Cincinnati / Michigan St. | Michigan State / Cincinnati</t>
  </si>
  <si>
    <t>2026-09-11|Clemson|South Carolina|1|3</t>
  </si>
  <si>
    <t>https://admin.theacc.com/stats.aspx?path=wvball&amp;year=2026 | https://www.secsports.com/api/schedule-events/32324</t>
  </si>
  <si>
    <t>Clemson / South Carolina</t>
  </si>
  <si>
    <t>2026-09-11|Cleveland St.|Valparaiso|2|3</t>
  </si>
  <si>
    <t>Cleveland State / Valparaiso | Valparaiso / Cleveland St.</t>
  </si>
  <si>
    <t>2026-09-11|Col. of Charleston|Duquesne|3|0</t>
  </si>
  <si>
    <t>Duquesne / Col. of Charleston | Charleston / Duquesne</t>
  </si>
  <si>
    <t>2026-09-11|Colgate|Northeastern|3|2</t>
  </si>
  <si>
    <t>Northeastern / Colgate | Colgate / Northeastern</t>
  </si>
  <si>
    <t>2026-09-11|Colorado|Oregon St.|3|0</t>
  </si>
  <si>
    <t>Colorado / Oregon St. | Oregon State / Colorado</t>
  </si>
  <si>
    <t>2026-09-11|Colorado St.|UC Santa Barbara|3|0</t>
  </si>
  <si>
    <t>UC Santa Barbara / Colorado St. | Colorado State University / UC Santa Barbara</t>
  </si>
  <si>
    <t>2026-09-11|Columbia|Mercyhurst|3|1</t>
  </si>
  <si>
    <t>Columbia / Mercyhurst | Mercyhurst / Columbia</t>
  </si>
  <si>
    <t>2026-09-11|Columbia|Niagara|3|1</t>
  </si>
  <si>
    <t>Columbia / Niagara | Niagara / Columbia</t>
  </si>
  <si>
    <t>2026-09-11|Creighton|UNI|3|1</t>
  </si>
  <si>
    <t>Creighton / UNI | UNI / Creighton</t>
  </si>
  <si>
    <t>2026-09-11|CSUN|UNLV|3|2</t>
  </si>
  <si>
    <t>CSUN / UNLV | UNLV / CSUN</t>
  </si>
  <si>
    <t>2026-09-11|Dartmouth|UAlbany|3|1</t>
  </si>
  <si>
    <t>UAlbany / Dartmouth | Dartmouth / UAlbany</t>
  </si>
  <si>
    <t>2026-09-11|Davidson|Elon|3|1</t>
  </si>
  <si>
    <t>Davidson / Elon | Elon / Davidson</t>
  </si>
  <si>
    <t>2026-09-11|Dayton|South Fla.|3|1</t>
  </si>
  <si>
    <t>South Florida / Dayton | Dayton / South Fla.</t>
  </si>
  <si>
    <t>2026-09-11|Delaware|Rutgers|1|3</t>
  </si>
  <si>
    <t>Delaware / Rutgers</t>
  </si>
  <si>
    <t>2026-09-11|Delaware St.|Siena|3|0</t>
  </si>
  <si>
    <t>Siena / Delaware St. | Delaware State / Siena</t>
  </si>
  <si>
    <t>2026-09-11|Denver|Tarleton St.|2|3</t>
  </si>
  <si>
    <t>Tarleton State / Denver</t>
  </si>
  <si>
    <t>2026-09-11|Drake|Radford|3|0</t>
  </si>
  <si>
    <t>https://bigsouthsports.com/stats.aspx?path=wvball&amp;year=2026 | https://mvc-sports.com/stats.aspx?path=wvball&amp;year=2026</t>
  </si>
  <si>
    <t>Radford / Drake | Drake / Radford</t>
  </si>
  <si>
    <t>2026-09-11|Drake|Utah Valley|3|0</t>
  </si>
  <si>
    <t>Utah Valley / Drake | Drake / Utah Valley</t>
  </si>
  <si>
    <t>2026-09-11|Duke|Marshall|3|1</t>
  </si>
  <si>
    <t>Duke / Marshall | Marshall / Duke</t>
  </si>
  <si>
    <t>2026-09-11|Duquesne|Northern Ky.|2|3</t>
  </si>
  <si>
    <t>Duquesne / Northern Ky. | Northern Kentucky / Duquesne</t>
  </si>
  <si>
    <t>2026-09-11|East Carolina|Wake Forest|3|0</t>
  </si>
  <si>
    <t>Wake Forest / East Carolina | East Carolina / Wake Forest</t>
  </si>
  <si>
    <t>2026-09-11|East Texas A&amp;M|IU Indy|1|3</t>
  </si>
  <si>
    <t>https://horizonleague.org/stats.aspx?path=vball&amp;year=2026 | https://southland.org/stats.aspx?path=wvball&amp;year=2026</t>
  </si>
  <si>
    <t>IU Indy / East Texas A&amp;M | East Texas A&amp;M / IU Indy</t>
  </si>
  <si>
    <t>2026-09-11|East Texas A&amp;M|UTSA|0|3</t>
  </si>
  <si>
    <t>UTSA / East Texas A&amp;M | East Texas A&amp;M / UTSA</t>
  </si>
  <si>
    <t>2026-09-11|Eastern Ill.|Indiana|0|3</t>
  </si>
  <si>
    <t>Eastern Ill. / Indiana | Eastern Illinois / Indiana</t>
  </si>
  <si>
    <t>2026-09-11|Eastern Ky.|Pepperdine|0|3</t>
  </si>
  <si>
    <t>https://uacsports.com/stats.aspx?path=wvball&amp;year=2026 | https://wccsports.com/stats.aspx?path=wvball&amp;year=2026</t>
  </si>
  <si>
    <t>Eastern Kentucky / Pepperdine | Pepperdine / Eastern Ky.</t>
  </si>
  <si>
    <t>2026-09-11|Eastern Mich.|Montana|3|0</t>
  </si>
  <si>
    <t>Montana / Eastern Mich. | Eastern Michigan / Montana</t>
  </si>
  <si>
    <t>2026-09-11|Eastern Mich.|UAB|1|3</t>
  </si>
  <si>
    <t>https://theamerican.org/stats.aspx?path=wvball&amp;year=2026 | https://getsomemaction.com/stats.aspx?path=wvball&amp;year=2026</t>
  </si>
  <si>
    <t>UAB / Eastern Mich. | Eastern Michigan / UAB</t>
  </si>
  <si>
    <t>2026-09-11|Eastern Wash.|Sacramento St.|3|2</t>
  </si>
  <si>
    <t>Eastern Washington / Sacramento State | Sacramento State / Eastern Wash.</t>
  </si>
  <si>
    <t>2026-09-11|ETSU|Ga. Southern|0|3</t>
  </si>
  <si>
    <t>ETSU / Ga. Southern | Georgia Southern / ETSU</t>
  </si>
  <si>
    <t>2026-09-11|FDU|New Hampshire|1|3</t>
  </si>
  <si>
    <t>New Hampshire / FDU | FDU / New Hampshire</t>
  </si>
  <si>
    <t>2026-09-11|FGCU|Wichita St.|1|3</t>
  </si>
  <si>
    <t>Wichita State / FGCU | FGCU / Wichita St.</t>
  </si>
  <si>
    <t>2026-09-11|FIU|Florida A&amp;M|3|0</t>
  </si>
  <si>
    <t>FIU / Florida A&amp;M | Florida A&amp;M / FIU</t>
  </si>
  <si>
    <t>2026-09-11|FIU|Hampton|3|0</t>
  </si>
  <si>
    <t>Hampton / FIU | FIU / Hampton</t>
  </si>
  <si>
    <t>2026-09-11|Fla. Atlantic|Florida|1|3</t>
  </si>
  <si>
    <t>https://theamerican.org/stats.aspx?path=wvball&amp;year=2026 | https://www.secsports.com/api/schedule-events/32719</t>
  </si>
  <si>
    <t>Florida Atlantic / Florida | Florida / FAU</t>
  </si>
  <si>
    <t>2026-09-11|Fla. Southern|West Florida|1|3</t>
  </si>
  <si>
    <t>Fla. Southern</t>
  </si>
  <si>
    <t>West Florida / Fla. Southern</t>
  </si>
  <si>
    <t>2026-09-11|Fordham|Marist|1|3</t>
  </si>
  <si>
    <t>Fordham / Marist | Marist / Fordham</t>
  </si>
  <si>
    <t>2026-09-11|Fresno St.|San Francisco|3|2</t>
  </si>
  <si>
    <t>Fresno State / San Francisco | San Francisco / Fresno St.</t>
  </si>
  <si>
    <t>2026-09-11|Furman|Stetson|3|0</t>
  </si>
  <si>
    <t>Stetson / Furman</t>
  </si>
  <si>
    <t>2026-09-11|Gardner-Webb|West Ga.|1|3</t>
  </si>
  <si>
    <t>Gardner-Webb / West Ga. | West Georgia / Gardner-Webb</t>
  </si>
  <si>
    <t>2026-09-11|George Mason|UMBC|3|2</t>
  </si>
  <si>
    <t>UMBC / George Mason | George Mason / UMBC</t>
  </si>
  <si>
    <t>2026-09-11|George Washington|Loyola Maryland|3|1</t>
  </si>
  <si>
    <t>George Washington / Loyola Maryland | Loyola Maryland / George Washington</t>
  </si>
  <si>
    <t>2026-09-11|Georgetown|Morgan St.|3|0</t>
  </si>
  <si>
    <t>https://www.bigeast.com/stats.aspx?path=wvball&amp;year=2026 | https://meacsports.com/stats.aspx?path=wvball&amp;year=2026</t>
  </si>
  <si>
    <t>Georgetown / Morgan St. | Morgan State / Georgetown</t>
  </si>
  <si>
    <t>2026-09-11|Georgia|Tulane|3|0</t>
  </si>
  <si>
    <t>https://theamerican.org/stats.aspx?path=wvball&amp;year=2026 | https://www.secsports.com/api/schedule-events/32323</t>
  </si>
  <si>
    <t>Tulane / Georgia | Georgia / Tulane</t>
  </si>
  <si>
    <t>2026-09-11|Georgia St.|Middle Tenn.|3|1</t>
  </si>
  <si>
    <t>MTSU / Georgia State | Georgia State / Middle Tenn.</t>
  </si>
  <si>
    <t>2026-09-11|Georgia St.|Murray St.|3|0</t>
  </si>
  <si>
    <t>Murray State / Georgia St. | Georgia State / Murray St.</t>
  </si>
  <si>
    <t>2026-09-11|Georgia Tech|New Mexico|3|0</t>
  </si>
  <si>
    <t>Georgia Tech / New Mexico | New Mexico / Georgia Tech</t>
  </si>
  <si>
    <t>2026-09-11|Gonzaga|IU Indy|3|2</t>
  </si>
  <si>
    <t>IU Indy / Gonzaga | Gonzaga University / IU Indy</t>
  </si>
  <si>
    <t>2026-09-11|Grambling|McNeese|0|3</t>
  </si>
  <si>
    <t>McNeese / Grambling | Grambling State / McNeese</t>
  </si>
  <si>
    <t>2026-09-11|Grand Canyon|Northern Ariz.|3|2</t>
  </si>
  <si>
    <t>Northern Arizona / Grand Canyon</t>
  </si>
  <si>
    <t>2026-09-11|Green Bay|LIU|3|1</t>
  </si>
  <si>
    <t>Green Bay / LIU | LIU / Green Bay</t>
  </si>
  <si>
    <t>2026-09-11|Hampton|Louisiana|0|3</t>
  </si>
  <si>
    <t>Hampton / Louisiana | Louisiana / Hampton</t>
  </si>
  <si>
    <t>2026-09-11|Harvard|Norfolk St.|3|1</t>
  </si>
  <si>
    <t>Harvard / Norfolk St. | Norfolk State / Harvard</t>
  </si>
  <si>
    <t>2026-09-11|Harvard|UNC Asheville|3|0</t>
  </si>
  <si>
    <t>https://bigsouthsports.com/stats.aspx?path=wvball&amp;year=2026 | https://ivyleague.com/stats.aspx?path=wvball&amp;year=2026</t>
  </si>
  <si>
    <t>UNC Asheville / Harvard | Harvard / UNC Asheville</t>
  </si>
  <si>
    <t>2026-09-11|High Point|Wright St.|1|3</t>
  </si>
  <si>
    <t>High Point / Wright St. | Wright State / High Point</t>
  </si>
  <si>
    <t>2026-09-11|Hofstra|Liberty|2|3</t>
  </si>
  <si>
    <t>Hofstra / Liberty | Liberty / Hofstra</t>
  </si>
  <si>
    <t>2026-09-11|Holy Cross|Stonehill|3|1</t>
  </si>
  <si>
    <t>Stonehill / Holy Cross | Holy Cross / Stonehill</t>
  </si>
  <si>
    <t>2026-09-11|Houston Christian|Jackson St.|2|3</t>
  </si>
  <si>
    <t>HCU / Jackson St. | Jackson State / Houston Christian</t>
  </si>
  <si>
    <t>2026-09-11|Houston Christian|Southern U.|3|1</t>
  </si>
  <si>
    <t>HCU / Southern U. | Southern / Houston Christian</t>
  </si>
  <si>
    <t>2026-09-11|Howard|Robert Morris|3|2</t>
  </si>
  <si>
    <t>Robert Morris / Howard | Howard / Robert Morris</t>
  </si>
  <si>
    <t>2026-09-11|Idaho|North Dakota|3|1</t>
  </si>
  <si>
    <t>Idaho / North Dakota | North Dakota / Idaho</t>
  </si>
  <si>
    <t>2026-09-11|Idaho St.|Little Rock|3|1</t>
  </si>
  <si>
    <t>https://bigskyconf.com/stats.aspx?path=wvball&amp;year=2026 | https://uacsports.com/stats.aspx?path=wvball&amp;year=2026</t>
  </si>
  <si>
    <t>Idaho State / Little Rock | Little Rock / Idaho St.</t>
  </si>
  <si>
    <t>2026-09-11|Illinois|Marquette|0|3</t>
  </si>
  <si>
    <t>Marquette / Illinois | Illinois / Marquette</t>
  </si>
  <si>
    <t>2026-09-11|Illinois St.|Western Ill.|3|0</t>
  </si>
  <si>
    <t>Illinois State / Western Ill. | Western Illinois / Illinois St.</t>
  </si>
  <si>
    <t>2026-09-11|Indiana St.|Milwaukee|1|3</t>
  </si>
  <si>
    <t>2026-09-11|Iona|NJIT|3|1</t>
  </si>
  <si>
    <t>NJIT / Iona | Iona / NJIT</t>
  </si>
  <si>
    <t>2026-09-11|Iowa|UIW|3|1</t>
  </si>
  <si>
    <t>UIW / Iowa</t>
  </si>
  <si>
    <t>2026-09-11|Iowa St.|Villanova|3|0</t>
  </si>
  <si>
    <t>Iowa State / Villanova | Villanova / Iowa St.</t>
  </si>
  <si>
    <t>2026-09-11|Jacksonville|Pittsburgh|0|3</t>
  </si>
  <si>
    <t>Pitt / Jacksonville | Jacksonville / Pittsburgh</t>
  </si>
  <si>
    <t>2026-09-11|James Madison|Western Ky.|2|3</t>
  </si>
  <si>
    <t>WKU / James Madison | James Madison / WKU</t>
  </si>
  <si>
    <t>2026-09-11|Kansas|South Dakota St.|3|0</t>
  </si>
  <si>
    <t>Kansas / South Dakota State | South Dakota State / Kansas</t>
  </si>
  <si>
    <t>2026-09-11|Kansas City|Radford|3|1</t>
  </si>
  <si>
    <t>https://bigsouthsports.com/stats.aspx?path=wvball&amp;year=2026 | https://thesummitleague.org/stats.aspx?path=wvball&amp;year=2026</t>
  </si>
  <si>
    <t>Radford / Kansas City | Kansas City / Radford</t>
  </si>
  <si>
    <t>2026-09-11|Kansas City|Utah Valley|2|3</t>
  </si>
  <si>
    <t>Utah Valley / Kansas City | Kansas City / Utah Valley</t>
  </si>
  <si>
    <t>2026-09-11|Kansas St.|Weber St.|3|1</t>
  </si>
  <si>
    <t>Kansas State / Weber St. | Weber State / Kansas St.</t>
  </si>
  <si>
    <t>2026-09-11|Kennesaw St.|South Alabama|2|3</t>
  </si>
  <si>
    <t>Kennesaw State / South Alabama | South Alabama / Kennesaw St.</t>
  </si>
  <si>
    <t>2026-09-11|Kent St.|Mercyhurst|3|2</t>
  </si>
  <si>
    <t>Kent State / Mercyhurst | Mercyhurst / Kent St.</t>
  </si>
  <si>
    <t>2026-09-11|Kent St.|Niagara|3|0</t>
  </si>
  <si>
    <t>Niagara / Kent St. | Kent State / Niagara</t>
  </si>
  <si>
    <t>2026-09-11|Lamar University|Southern Miss.|1|3</t>
  </si>
  <si>
    <t>Lamar / Southern Miss. | Southern Miss / Lamar University</t>
  </si>
  <si>
    <t>2026-09-11|Lamar University|Southern U.|3|0</t>
  </si>
  <si>
    <t>Lamar / Southern U. | Southern / Lamar University</t>
  </si>
  <si>
    <t>2026-09-11|Le Moyne|Siena|0|3</t>
  </si>
  <si>
    <t>Siena / Le Moyne | Le Moyne / Siena</t>
  </si>
  <si>
    <t>2026-09-11|Lehigh|West Virginia|3|2</t>
  </si>
  <si>
    <t>West Virginia / Lehigh | Lehigh / West Virginia</t>
  </si>
  <si>
    <t>2026-09-11|Lindenwood|Purdue Fort Wayne|3|0</t>
  </si>
  <si>
    <t>Purdue Fort Wayne / Lindenwood | Lindenwood / Purdue Fort Wayne</t>
  </si>
  <si>
    <t>2026-09-11|Lipscomb|Washington St.|3|2</t>
  </si>
  <si>
    <t>https://asunsports.org/stats.aspx?path=wvball&amp;year=2026 | https://pac-12.com/stats.aspx?path=wvball&amp;year=2026</t>
  </si>
  <si>
    <t>Lipscomb / Washington St. | Washington State University / Lipscomb</t>
  </si>
  <si>
    <t>2026-09-11|LMU (CA)|UC Irvine|3|2</t>
  </si>
  <si>
    <t>UC Irvine / LMU (CA)</t>
  </si>
  <si>
    <t>2026-09-11|Louisiana Tech|Mississippi Val.|3|0</t>
  </si>
  <si>
    <t>Louisiana Tech / Mississippi Val. | Mississippi Valley State / Louisiana Tech</t>
  </si>
  <si>
    <t>2026-09-11|Louisville|Rice|3|1</t>
  </si>
  <si>
    <t>Louisville / Rice | Rice / Louisville</t>
  </si>
  <si>
    <t>2026-09-11|Manhattan|Providence|0|3</t>
  </si>
  <si>
    <t>Providence / Manhattan | Manhattan / Providence</t>
  </si>
  <si>
    <t>2026-09-11|Maryland|Seton Hall|3|0</t>
  </si>
  <si>
    <t>Seton Hall / Maryland</t>
  </si>
  <si>
    <t>2026-09-11|Mercer|New Orleans|3|0</t>
  </si>
  <si>
    <t>https://soconsports.com/wvb/schedule/2026/ | https://southland.org/stats.aspx?path=wvball&amp;year=2026</t>
  </si>
  <si>
    <t>New Orleans / Mercer | LSU New Orleans / Mercer</t>
  </si>
  <si>
    <t>2026-09-11|Miami (FL)|Minnesota|0|3</t>
  </si>
  <si>
    <t>Miami / Minnesota | Miami (FL) / Minnesota</t>
  </si>
  <si>
    <t>2026-09-11|Miami (OH)|Nicholls|3|0</t>
  </si>
  <si>
    <t>Miami / Nicholls | Nicholls / Miami (OH)</t>
  </si>
  <si>
    <t>2026-09-11|Michigan|TCU|1|3</t>
  </si>
  <si>
    <t>TCU / Michigan | Michigan / TCU</t>
  </si>
  <si>
    <t>2026-09-11|Middle Tenn.|Northern Colo.|3|1</t>
  </si>
  <si>
    <t>Northern Colorado / Middle Tenn. | MTSU / Northern Colo.</t>
  </si>
  <si>
    <t>2026-09-11|Missouri St.|Southern Ill.|3|0</t>
  </si>
  <si>
    <t>Missouri State / Southern Ill. | Southern Illinois / Missouri State</t>
  </si>
  <si>
    <t>2026-09-11|Montana|Oakland|0|3</t>
  </si>
  <si>
    <t>Montana / Oakland | Oakland / Montana</t>
  </si>
  <si>
    <t>2026-09-11|Murray St.|Northern Colo.|2|3</t>
  </si>
  <si>
    <t>Northern Colorado / Murray St. | Murray State / Northern Colo.</t>
  </si>
  <si>
    <t>2026-09-11|N.C. A&amp;T|UNC Greensboro|1|3</t>
  </si>
  <si>
    <t>N.C. A&amp;T / UNC Greensboro | UNC Greensboro / North Carolina A&amp;T</t>
  </si>
  <si>
    <t>2026-09-11|N.C. Central|USC Upstate|0|3</t>
  </si>
  <si>
    <t>USC Upstate / N.C. Central | North Carolina Central / USC Upstate</t>
  </si>
  <si>
    <t>2026-09-11|Navy|Old Dominion|0|3</t>
  </si>
  <si>
    <t>Navy / Old Dominion | Old Dominion / Navy</t>
  </si>
  <si>
    <t>2026-09-11|New Hampshire|UConn|0|3</t>
  </si>
  <si>
    <t>New Hampshire / UConn | UConn / New Hampshire</t>
  </si>
  <si>
    <t>2026-09-11|New Haven|Temple|0|3</t>
  </si>
  <si>
    <t>https://theamerican.org/stats.aspx?path=wvball&amp;year=2026 | https://northeastconference.org/stats.aspx?path=wvball&amp;year=2026</t>
  </si>
  <si>
    <t>Temple / New Haven | New Haven / Temple</t>
  </si>
  <si>
    <t>2026-09-11|New Mexico St.|UC San Diego|3|2</t>
  </si>
  <si>
    <t>UC San Diego / New Mexico St. | NM State / UC San Diego</t>
  </si>
  <si>
    <t>2026-09-11|New Orleans|West Ga.|0|3</t>
  </si>
  <si>
    <t>LSU New Orleans / West Ga. | West Georgia / LSU New Orleans</t>
  </si>
  <si>
    <t>2026-09-11|Nicholls|South Carolina St.|3|0</t>
  </si>
  <si>
    <t>https://meacsports.com/schedule.aspx?schedule=5672</t>
  </si>
  <si>
    <t>South Carolina St. / Nicholls</t>
  </si>
  <si>
    <t>2026-09-11|Norfolk St.|UNCW|1|3</t>
  </si>
  <si>
    <t>UNCW / Norfolk St. | Norfolk State / UNCW</t>
  </si>
  <si>
    <t>2026-09-11|North Ala.|Samford|3|2</t>
  </si>
  <si>
    <t>North Alabama / Samford</t>
  </si>
  <si>
    <t>2026-09-11|North Dakota|Sacred Heart|3|2</t>
  </si>
  <si>
    <t>https://maacsports.com/stats.aspx?path=wvball&amp;year=2026 | https://thesummitleague.org/stats.aspx?path=wvball&amp;year=2026</t>
  </si>
  <si>
    <t>Sacred Heart / North Dakota | North Dakota / Sacred Heart</t>
  </si>
  <si>
    <t>2026-09-11|North Dakota St.|Portland|3|0</t>
  </si>
  <si>
    <t>North Dakota State / Portland | Portland / North Dakota St.</t>
  </si>
  <si>
    <t>2026-09-11|North Florida|Western Caro.|3|0</t>
  </si>
  <si>
    <t>North Florida / Western Caro. | North Florida / Western Carolina</t>
  </si>
  <si>
    <t>2026-09-11|North Texas|SFA|3|1</t>
  </si>
  <si>
    <t>UNT / SFA | SFA / North Texas</t>
  </si>
  <si>
    <t>2026-09-11|Northern Ky.|Notre Dame|3|1</t>
  </si>
  <si>
    <t>Notre Dame / Northern Ky. | Northern Kentucky / Notre Dame</t>
  </si>
  <si>
    <t>2026-09-11|Northwestern|Virginia Tech|3|0</t>
  </si>
  <si>
    <t>Virginia Tech / Northwestern</t>
  </si>
  <si>
    <t>2026-09-11|Northwestern St.|ULM|3|1</t>
  </si>
  <si>
    <t>2026-09-11|Oakland|UAB|1|3</t>
  </si>
  <si>
    <t>https://theamerican.org/stats.aspx?path=wvball&amp;year=2026 | https://horizonleague.org/stats.aspx?path=vball&amp;year=2026</t>
  </si>
  <si>
    <t>UAB / Oakland | Oakland / UAB</t>
  </si>
  <si>
    <t>2026-09-11|Ohio St.|Winthrop|3|2</t>
  </si>
  <si>
    <t>Winthrop / Ohio St. | Winthrop / Ohio State</t>
  </si>
  <si>
    <t>2026-09-11|Omaha|UC Riverside|3|0</t>
  </si>
  <si>
    <t>UC Riverside / Omaha | Omaha / UC Riverside</t>
  </si>
  <si>
    <t>2026-09-11|Pacific|UTEP|0|3</t>
  </si>
  <si>
    <t>UTEP / Pacific | Pacific / UTEP</t>
  </si>
  <si>
    <t>2026-09-11|Penn St.|Stanford|3|0</t>
  </si>
  <si>
    <t>Stanford / Penn St. | Stanford / Penn State</t>
  </si>
  <si>
    <t>2026-09-11|Portland St.|Texas Tech|0|3</t>
  </si>
  <si>
    <t>Texas Tech / Portland St. | Portland State / Texas Tech</t>
  </si>
  <si>
    <t>2026-09-11|Prairie View|UTRGV|0|3</t>
  </si>
  <si>
    <t>UTRGV / Prairie View | Prairie View A&amp;M / UTRGV</t>
  </si>
  <si>
    <t>2026-09-11|Princeton|Saint Peter's|3|0</t>
  </si>
  <si>
    <t>Princeton / Saint Peter's | Saint Peter's / Princeton</t>
  </si>
  <si>
    <t>2026-09-11|Rider|Stony Brook|0|3</t>
  </si>
  <si>
    <t>Stony Brook / Rider | Rider / Stony Brook</t>
  </si>
  <si>
    <t>2026-09-11|Saint Louis|Xavier|1|3</t>
  </si>
  <si>
    <t>Saint Louis / Xavier | Xavier / Saint Louis</t>
  </si>
  <si>
    <t>2026-09-11|San Diego|UC Davis|3|2</t>
  </si>
  <si>
    <t>UC Davis / San Diego | San Diego / UC Davis</t>
  </si>
  <si>
    <t>2026-09-11|San Diego St.|Santa Clara|3|0</t>
  </si>
  <si>
    <t>San Diego State University / Santa Clara | Santa Clara / San Diego St.</t>
  </si>
  <si>
    <t>2026-09-11|San Jose St.|Utah Tech|0|3</t>
  </si>
  <si>
    <t>Utah Tech / San Jose St. | San José State / Utah Tech</t>
  </si>
  <si>
    <t>2026-09-11|Seattle U|Southern Utah|3|1</t>
  </si>
  <si>
    <t>Southern Utah / Seattle U</t>
  </si>
  <si>
    <t>2026-09-11|South Dakota|Wyoming|3|1</t>
  </si>
  <si>
    <t>Wyoming / South Dakota | South Dakota / Wyoming</t>
  </si>
  <si>
    <t>2026-09-11|Southeastern La.|Texas Southern|3|0</t>
  </si>
  <si>
    <t>Southeastern / Texas Southern | Texas Southern / Southeastern La.</t>
  </si>
  <si>
    <t>2026-09-11|Southern Ill.|UIW|0|3</t>
  </si>
  <si>
    <t>Southern Illinois / UIW | UIW / Southern Ill.</t>
  </si>
  <si>
    <t>2026-09-11|Southern Ind.|Youngstown St.|3|1</t>
  </si>
  <si>
    <t>Youngstown State / University of Southern Indiana | Southern Indiana / Youngstown St.</t>
  </si>
  <si>
    <t>2026-09-11|Texas A&amp;M|Wisconsin|2|3</t>
  </si>
  <si>
    <t>https://bigten.org/wvb/schedule/2026/ | https://www.secsports.com/api/schedule-events/32325</t>
  </si>
  <si>
    <t>Wisconsin / Texas A&amp;M | Texas A&amp;M / Wisconsin</t>
  </si>
  <si>
    <t>2026-09-11|Texas St.|UT Arlington|3|2</t>
  </si>
  <si>
    <t>Texas State University / UT Arlington | UT Arlington / Texas St.</t>
  </si>
  <si>
    <t>2026-09-11|Toledo|VCU|3|0</t>
  </si>
  <si>
    <t>VCU / Toledo | Toledo / VCU</t>
  </si>
  <si>
    <t>2026-09-11|Toledo|West Virginia|3|2</t>
  </si>
  <si>
    <t>https://big12sports.com/stats.aspx?path=vb&amp;year=2026 | https://getsomemaction.com/stats.aspx?path=wvball&amp;year=2026</t>
  </si>
  <si>
    <t>West Virginia / Toledo | Toledo / West Virginia</t>
  </si>
  <si>
    <t>2026-09-11|UNC Asheville|UNCW|3|2</t>
  </si>
  <si>
    <t>UNC Asheville / UNCW | UNCW / UNC Asheville</t>
  </si>
  <si>
    <t>2026-09-11|Utah|Utah St.|3|0</t>
  </si>
  <si>
    <t>Utah / Utah St. | Utah State University / Utah</t>
  </si>
  <si>
    <t>2026-09-12|A&amp;M-Corpus Christi|Tarleton St.|3|0</t>
  </si>
  <si>
    <t>A&amp;M-Corpus Christi / Tarleton St. | Tarleton State / A&amp;M-Corpus Christi</t>
  </si>
  <si>
    <t>2026-09-12|Abilene Christian|Oral Roberts|3|0</t>
  </si>
  <si>
    <t>2026-09-12|Air Force|Idaho St.|0|3</t>
  </si>
  <si>
    <t>Idaho State / Air Force | Air Force / Idaho St.</t>
  </si>
  <si>
    <t>2026-09-12|Akron|Valparaiso|3|1</t>
  </si>
  <si>
    <t>Akron / Valparaiso | Valparaiso / Akron</t>
  </si>
  <si>
    <t>2026-09-12|Alabama A&amp;M|Loyola Chicago|0|3</t>
  </si>
  <si>
    <t>https://atlantic10.com/stats.aspx?path=wvball&amp;year=2026 | https://swac.org/stats.aspx?path=wvball&amp;year=2026</t>
  </si>
  <si>
    <t>Loyola Chicago / Alabama A&amp;M | Alabama A&amp;M / Loyola Chicago</t>
  </si>
  <si>
    <t>2026-09-12|Alabama St.|Nicholls|3|1</t>
  </si>
  <si>
    <t>Nicholls / Alabama St. | Alabama State / Nicholls</t>
  </si>
  <si>
    <t>2026-09-12|Alcorn|Boston College|0|3</t>
  </si>
  <si>
    <t>https://admin.theacc.com/stats.aspx?path=wvball&amp;year=2026 | https://swac.org/stats.aspx?path=wvball&amp;year=2026</t>
  </si>
  <si>
    <t>Boston College / Alcorn | Alcorn State / Boston College</t>
  </si>
  <si>
    <t>2026-09-12|American|Iowa St.|3|0</t>
  </si>
  <si>
    <t>Iowa State / American | American / Iowa St.</t>
  </si>
  <si>
    <t>2026-09-12|App State|North Florida|2|3</t>
  </si>
  <si>
    <t>North Florida / App State | App State / North Florida</t>
  </si>
  <si>
    <t>2026-09-12|Arizona|Oregon St.|3|1</t>
  </si>
  <si>
    <t>Arizona / Oregon St. | Oregon State / Arizona</t>
  </si>
  <si>
    <t>2026-09-12|Arizona St.|San Diego|3|1</t>
  </si>
  <si>
    <t>Arizona State / San Diego | San Diego / Arizona St.</t>
  </si>
  <si>
    <t>2026-09-12|Ark.-Pine Bluff|Chicago St.|3|0</t>
  </si>
  <si>
    <t>Chicago State / Ark.-Pine Bluff | Arkansas-Pine Bluff / Chicago St.</t>
  </si>
  <si>
    <t>2026-09-12|Arkansas|Howard|3|1</t>
  </si>
  <si>
    <t>https://meacsports.com/stats.aspx?path=wvball&amp;year=2026 | https://www.secsports.com/api/schedule-events/32332</t>
  </si>
  <si>
    <t>Howard / Arkansas | Arkansas / Howard</t>
  </si>
  <si>
    <t>2026-09-12|Arkansas St.|FGCU|0|3</t>
  </si>
  <si>
    <t>FGCU / Arkansas St. | Arkansas State / FGCU</t>
  </si>
  <si>
    <t>2026-09-12|Arkansas St.|Wichita St.|3|1</t>
  </si>
  <si>
    <t>Wichita State / Arkansas St. | Arkansas State / Wichita St.</t>
  </si>
  <si>
    <t>2026-09-12|Army West Point|Hofstra|2|3</t>
  </si>
  <si>
    <t>Hofstra / Army West Point | Army West Point / Hofstra</t>
  </si>
  <si>
    <t>2026-09-12|Auburn|Central Mich.|3|0</t>
  </si>
  <si>
    <t>https://getsomemaction.com/stats.aspx?path=wvball&amp;year=2026 | https://www.secsports.com/api/schedule-events/32330</t>
  </si>
  <si>
    <t>Central Michigan / Auburn | Auburn / Central Michigan</t>
  </si>
  <si>
    <t>2026-09-12|Austin Peay|Saint Louis|3|2</t>
  </si>
  <si>
    <t>https://atlantic10.com/stats.aspx?path=wvball&amp;year=2026 | https://uacsports.com/stats.aspx?path=wvball&amp;year=2026</t>
  </si>
  <si>
    <t>Saint Louis / Austin Peay | Austin Peay / Saint Louis</t>
  </si>
  <si>
    <t>2026-09-12|Austin Peay|Xavier|0|3</t>
  </si>
  <si>
    <t>https://www.bigeast.com/stats.aspx?path=wvball&amp;year=2026 | https://uacsports.com/stats.aspx?path=wvball&amp;year=2026</t>
  </si>
  <si>
    <t>Xavier / Austin Peay | Austin Peay / Xavier</t>
  </si>
  <si>
    <t>2026-09-12|Ball St.|Furman|3|1</t>
  </si>
  <si>
    <t>Ball State / Furman | Furman / Ball State</t>
  </si>
  <si>
    <t>2026-09-12|Baylor|New Mexico|3|0</t>
  </si>
  <si>
    <t>Baylor / New Mexico | New Mexico / Baylor</t>
  </si>
  <si>
    <t>2026-09-12|Bellarmine|Butler|3|0</t>
  </si>
  <si>
    <t>2026-09-12|Belmont|Duke|0|3</t>
  </si>
  <si>
    <t>Duke / Belmont | Belmont / Duke</t>
  </si>
  <si>
    <t>2026-09-12|Belmont|Marshall|3|1</t>
  </si>
  <si>
    <t>Belmont / Marshall | Marshall / Belmont</t>
  </si>
  <si>
    <t>2026-09-12|Bethune-Cookman|Charleston So.|0|3</t>
  </si>
  <si>
    <t>Charleston Southern / Bethune-Cookman | Bethune-Cookman / Charleston So.</t>
  </si>
  <si>
    <t>2026-09-12|Binghamton|New Haven|3|0</t>
  </si>
  <si>
    <t>Binghamton / New Haven | New Haven / Binghamton</t>
  </si>
  <si>
    <t>2026-09-12|Boise St.|Eastern Wash.|3|0</t>
  </si>
  <si>
    <t>Eastern Washington / Boise St. | Boise State University / Eastern Wash.</t>
  </si>
  <si>
    <t>2026-09-12|Bowling Green|Saint Louis|3|0</t>
  </si>
  <si>
    <t>Saint Louis / Bowling Green | Bowling Green / Saint Louis</t>
  </si>
  <si>
    <t>2026-09-12|Bowling Green|Xavier|0|3</t>
  </si>
  <si>
    <t>Xavier / Bowling Green | Bowling Green / Xavier</t>
  </si>
  <si>
    <t>2026-09-12|Brown|LMU (CA)|0|3</t>
  </si>
  <si>
    <t>Brown / LMU (CA) | LMU / Brown</t>
  </si>
  <si>
    <t>2026-09-12|Bryant|Fordham|0|3</t>
  </si>
  <si>
    <t>Bryant / Fordham | Fordham / Bryant</t>
  </si>
  <si>
    <t>2026-09-12|Bryant|Marist|1|3</t>
  </si>
  <si>
    <t>2026-09-12|Bucknell|Delaware St.|3|0</t>
  </si>
  <si>
    <t>Delaware State / Bucknell | Bucknell / Delaware St.</t>
  </si>
  <si>
    <t>2026-09-12|Bucknell|Siena|0|3</t>
  </si>
  <si>
    <t>Siena / Bucknell | Bucknell / Siena</t>
  </si>
  <si>
    <t>2026-09-12|Buffalo|Chattanooga|3|0</t>
  </si>
  <si>
    <t>Buffalo / Chattanooga | Chattanooga / Buffalo</t>
  </si>
  <si>
    <t>2026-09-12|Cal St. Fullerton|The Citadel|1|3</t>
  </si>
  <si>
    <t>Cal State Fullerton / The Citadel | Cal St. Fullerton / The Citadel</t>
  </si>
  <si>
    <t>2026-09-12|California|San Diego St.|3|2</t>
  </si>
  <si>
    <t>California / San Diego St. | San Diego State University / California</t>
  </si>
  <si>
    <t>2026-09-12|California Baptist|Idaho|2|3</t>
  </si>
  <si>
    <t>Idaho / California Baptist | California Baptist / Idaho</t>
  </si>
  <si>
    <t>2026-09-12|Campbell|Furman|1|3</t>
  </si>
  <si>
    <t>Campbell / Furman | Furman / Campbell</t>
  </si>
  <si>
    <t>2026-09-12|Campbell|Stetson|3|1</t>
  </si>
  <si>
    <t>Stetson / Campbell | Campbell / Stetson</t>
  </si>
  <si>
    <t>2026-09-12|Central Conn. St.|NJIT|3|0</t>
  </si>
  <si>
    <t>NJIT / Central Conn. St. | Central Connecticut / NJIT</t>
  </si>
  <si>
    <t>2026-09-12|Central Mich.|UIC|0|3</t>
  </si>
  <si>
    <t>Central Michigan / UIC | UIC / Central Mich.</t>
  </si>
  <si>
    <t>2026-09-12|Charlotte|Texas Southern|0|3</t>
  </si>
  <si>
    <t>Charlotte / Texas Southern | Texas Southern / Charlotte</t>
  </si>
  <si>
    <t>2026-09-12|Cleveland St.|Coppin St.|1|3</t>
  </si>
  <si>
    <t>Cleveland State / Coppin St. | Coppin State / Cleveland St.</t>
  </si>
  <si>
    <t>2026-09-12|Coastal Carolina|Tennessee|0|3</t>
  </si>
  <si>
    <t>https://www.secsports.com/api/schedule-events/32334 | https://sunbeltsports.org/stats.aspx?path=wvball&amp;year=2026</t>
  </si>
  <si>
    <t>Tennessee / Coastal Carolina | Coastal Carolina / Tennessee</t>
  </si>
  <si>
    <t>2026-09-12|Col. of Charleston|Northern Ky.|3|1</t>
  </si>
  <si>
    <t>Charleston / Northern Ky. | Northern Kentucky / Col. of Charleston</t>
  </si>
  <si>
    <t>2026-09-12|Colgate|UAlbany|3|1</t>
  </si>
  <si>
    <t>UAlbany / Colgate | Colgate / UAlbany</t>
  </si>
  <si>
    <t>2026-09-12|Colorado|Southern California|3|1</t>
  </si>
  <si>
    <t>Colorado / Southern California | Colorado / USC</t>
  </si>
  <si>
    <t>2026-09-12|Colorado St.|Wyoming|3|0</t>
  </si>
  <si>
    <t>Wyoming / Colorado State | Colorado State University / Wyoming</t>
  </si>
  <si>
    <t>2026-09-12|Columbia|Kent St.|0|3</t>
  </si>
  <si>
    <t>Columbia / Kent St. | Kent State / Columbia</t>
  </si>
  <si>
    <t>2026-09-12|Cornell|New Haven|3|0</t>
  </si>
  <si>
    <t>Cornell / New Haven | New Haven / Cornell</t>
  </si>
  <si>
    <t>2026-09-12|Cornell|Temple|3|2</t>
  </si>
  <si>
    <t>https://theamerican.org/stats.aspx?path=wvball&amp;year=2026 | https://ivyleague.com/stats.aspx?path=wvball&amp;year=2026</t>
  </si>
  <si>
    <t>Temple / Cornell | Cornell / Temple</t>
  </si>
  <si>
    <t>2026-09-12|Creighton|Louisville|1|3</t>
  </si>
  <si>
    <t>Louisville / Creighton | Creighton / Louisville</t>
  </si>
  <si>
    <t>2026-09-12|CSU Bakersfield|Santa Clara|2|3</t>
  </si>
  <si>
    <t>Cal State Bakersfield / Santa Clara | Santa Clara / CSU Bakersfield</t>
  </si>
  <si>
    <t>2026-09-12|CSUN|San Francisco|3|1</t>
  </si>
  <si>
    <t>CSUN / San Francisco | San Francisco / CSUN</t>
  </si>
  <si>
    <t>2026-09-12|Dartmouth|Northeastern|1|3</t>
  </si>
  <si>
    <t>Northeastern / Dartmouth | Dartmouth / Northeastern</t>
  </si>
  <si>
    <t>2026-09-12|Davidson|N.C. A&amp;T|3|1</t>
  </si>
  <si>
    <t>Davidson / N.C. A&amp;T | N.C. A&amp;T / Davidson</t>
  </si>
  <si>
    <t>2026-09-12|Davidson|UNC Greensboro|3|1</t>
  </si>
  <si>
    <t>Davidson / UNC Greensboro</t>
  </si>
  <si>
    <t>2026-09-12|Dayton|TCU|1|3</t>
  </si>
  <si>
    <t>Dayton / TCU | TCU / Dayton</t>
  </si>
  <si>
    <t>2026-09-12|Delaware|Stony Brook|0|3</t>
  </si>
  <si>
    <t>Stony Brook / Delaware | Delaware / Stony Brook</t>
  </si>
  <si>
    <t>2026-09-12|Delaware St.|Le Moyne|3|1</t>
  </si>
  <si>
    <t>https://meacsports.com/stats.aspx?path=wvball&amp;year=2026 | https://northeastconference.org/stats.aspx?path=wvball&amp;year=2026</t>
  </si>
  <si>
    <t>Delaware State / Le Moyne | Le Moyne / Delaware State</t>
  </si>
  <si>
    <t>2026-09-12|Denver|Sam Houston|3|0</t>
  </si>
  <si>
    <t>https://conferenceusa.com/stats.aspx?path=wvball&amp;year=2026</t>
  </si>
  <si>
    <t>Sam Houston / Denver</t>
  </si>
  <si>
    <t>2026-09-12|DePaul|Western Mich.|3|0</t>
  </si>
  <si>
    <t>DePaul / Western Mich. | Western Michigan / DePaul</t>
  </si>
  <si>
    <t>2026-09-12|Drake|Kansas City|3|2</t>
  </si>
  <si>
    <t>Drake / Kansas City | Kansas City / Drake</t>
  </si>
  <si>
    <t>2026-09-12|Duquesne|Notre Dame|3|2</t>
  </si>
  <si>
    <t>Notre Dame / Duquesne | Duquesne / Notre Dame</t>
  </si>
  <si>
    <t>2026-09-12|East Texas A&amp;M|Gonzaga|3|2</t>
  </si>
  <si>
    <t>Gonzaga University / East Texas A&amp;M | East Texas A&amp;M / Gonzaga</t>
  </si>
  <si>
    <t>2026-09-12|Eastern Ky.|Western Ky.|3|1</t>
  </si>
  <si>
    <t>WKU / Eastern Ky. | Eastern Kentucky / Western Ky.</t>
  </si>
  <si>
    <t>2026-09-12|Eastern Mich.|Oakland|0|3</t>
  </si>
  <si>
    <t>Oakland / Eastern Mich. | Eastern Michigan / Oakland</t>
  </si>
  <si>
    <t>2026-09-12|Elon|USC Upstate|3|1</t>
  </si>
  <si>
    <t>USC Upstate / Elon | Elon / USC Upstate</t>
  </si>
  <si>
    <t>2026-09-12|ETSU|East Carolina|3|2</t>
  </si>
  <si>
    <t>East Carolina / ETSU</t>
  </si>
  <si>
    <t>2026-09-12|Evansville|Tennessee St.|3|1</t>
  </si>
  <si>
    <t>2026-09-12|Fairfield|Liberty|1|3</t>
  </si>
  <si>
    <t>Liberty / Fairfield | Fairfield / Liberty</t>
  </si>
  <si>
    <t>2026-09-12|FDU|UConn|0|3</t>
  </si>
  <si>
    <t>UConn / FDU | FDU / UConn</t>
  </si>
  <si>
    <t>2026-09-12|FIU|Louisiana|3|2</t>
  </si>
  <si>
    <t>FIU / Louisiana | Louisiana / FIU</t>
  </si>
  <si>
    <t>2026-09-12|Fla. Atlantic|Troy|3|1</t>
  </si>
  <si>
    <t>Florida Atlantic / Troy | Troy / Fla. Atlantic</t>
  </si>
  <si>
    <t>2026-09-12|Florida A&amp;M|Hampton|3|2</t>
  </si>
  <si>
    <t>Hampton / Florida A&amp;M | Florida A&amp;M / Hampton</t>
  </si>
  <si>
    <t>2026-09-12|Fordham|Merrimack|3|1</t>
  </si>
  <si>
    <t>Fordham / Merrimack | Merrimack / Fordham</t>
  </si>
  <si>
    <t>2026-09-12|Fresno St.|UNLV|2|3</t>
  </si>
  <si>
    <t>UNLV / Fresno State | Fresno State / UNLV</t>
  </si>
  <si>
    <t>2026-09-12|Ga. Southern|Wake Forest|2|3</t>
  </si>
  <si>
    <t>Wake Forest / Ga. Southern | Georgia Southern / Wake Forest</t>
  </si>
  <si>
    <t>2026-09-12|Gardner-Webb|Mercer|3|2</t>
  </si>
  <si>
    <t>Gardner-Webb / Mercer | Mercer / Gardner-Webb</t>
  </si>
  <si>
    <t>2026-09-12|Gardner-Webb|New Orleans|3|1</t>
  </si>
  <si>
    <t>Gardner-Webb / LSU New Orleans | LSU New Orleans / Gardner-Webb</t>
  </si>
  <si>
    <t>2026-09-12|George Mason|Morgan St.|3|1</t>
  </si>
  <si>
    <t>George Mason / Morgan St. | Morgan State / George Mason</t>
  </si>
  <si>
    <t>2026-09-12|George Washington|UMBC|3|1</t>
  </si>
  <si>
    <t>UMBC / George Washington | George Washington / UMBC</t>
  </si>
  <si>
    <t>2026-09-12|Georgetown|Loyola Maryland|3|0</t>
  </si>
  <si>
    <t>Georgetown / Loyola | Loyola Maryland / Georgetown</t>
  </si>
  <si>
    <t>2026-09-12|Georgia|South Alabama|3|0</t>
  </si>
  <si>
    <t>https://www.secsports.com/api/schedule-events/32331 | https://sunbeltsports.org/stats.aspx?path=wvball&amp;year=2026</t>
  </si>
  <si>
    <t>South Alabama / Georgia</t>
  </si>
  <si>
    <t>2026-09-12|Georgia St.|Northern Colo.|3|1</t>
  </si>
  <si>
    <t>https://bigskyconf.com/stats.aspx?path=wvball&amp;year=2026 | https://sunbeltsports.org/stats.aspx?path=wvball&amp;year=2026</t>
  </si>
  <si>
    <t>Northern Colorado / Georgia St. | Georgia State / Northern Colo.</t>
  </si>
  <si>
    <t>2026-09-12|Georgia Tech|Nebraska|1|3</t>
  </si>
  <si>
    <t>Georgia Tech / Nebraska</t>
  </si>
  <si>
    <t>2026-09-12|Grambling|Northwestern St.|1|3</t>
  </si>
  <si>
    <t>2026-09-12|Grand Canyon|Omaha|2|3</t>
  </si>
  <si>
    <t>Omaha / Grand Canyon</t>
  </si>
  <si>
    <t>2026-09-12|Green Bay|Virginia Tech|3|2</t>
  </si>
  <si>
    <t>Virginia Tech / Green Bay | Green Bay / Virginia Tech</t>
  </si>
  <si>
    <t>2026-09-12|Harvard|UNCW|3|0</t>
  </si>
  <si>
    <t>UNCW / Harvard | Harvard / UNCW</t>
  </si>
  <si>
    <t>2026-09-12|High Point|Pittsburgh|0|3</t>
  </si>
  <si>
    <t>Pitt / High Point | High Point / Pittsburgh</t>
  </si>
  <si>
    <t>2026-09-12|Holy Cross|Manhattan|3|1</t>
  </si>
  <si>
    <t>Manhattan / Holy Cross | Holy Cross / Manhattan</t>
  </si>
  <si>
    <t>2026-09-12|Holy Cross|Providence|0|3</t>
  </si>
  <si>
    <t>Providence / Holy Cross | Holy Cross / Providence</t>
  </si>
  <si>
    <t>2026-09-12|Houston|Purdue|0|3</t>
  </si>
  <si>
    <t>Houston / Purdue</t>
  </si>
  <si>
    <t>2026-09-12|Illinois St.|Lindenwood|1|3</t>
  </si>
  <si>
    <t>Illinois State / Lindenwood | Lindenwood / Illinois St.</t>
  </si>
  <si>
    <t>2026-09-12|Iona|St. John's (NY)|0|3</t>
  </si>
  <si>
    <t>St. John's / Iona | Iona / St. John's (NY)</t>
  </si>
  <si>
    <t>2026-09-12|Iowa|Missouri St.|1|3</t>
  </si>
  <si>
    <t>Missouri St. / Iowa | Missouri State / Iowa</t>
  </si>
  <si>
    <t>2026-09-12|IU Indy|UTSA|0|3</t>
  </si>
  <si>
    <t>UTSA / IU Indy | IU Indy / UTSA</t>
  </si>
  <si>
    <t>2026-09-12|Jackson St.|Lamar University|0|3</t>
  </si>
  <si>
    <t>Lamar / Jackson St. | Jackson State / Lamar University</t>
  </si>
  <si>
    <t>2026-09-12|Jackson St.|Southern Miss.|0|3</t>
  </si>
  <si>
    <t>Southern Miss / Jackson St. | Jackson State / Southern Miss.</t>
  </si>
  <si>
    <t>2026-09-12|Jacksonville|Wright St.|3|0</t>
  </si>
  <si>
    <t>Jacksonville / Wright St. | Wright State / Jacksonville</t>
  </si>
  <si>
    <t>2026-09-12|Jacksonville St.|North Ala.|0|3</t>
  </si>
  <si>
    <t>Jax State / North Ala. | North Alabama / Jacksonville St.</t>
  </si>
  <si>
    <t>2026-09-12|James Madison|Pepperdine|1|3</t>
  </si>
  <si>
    <t>James Madison / Pepperdine | Pepperdine / James Madison</t>
  </si>
  <si>
    <t>2026-09-12|Kennesaw St.|Tulane|0|3</t>
  </si>
  <si>
    <t>Tulane / Kennesaw St. | Kennesaw State / Tulane</t>
  </si>
  <si>
    <t>2026-09-12|Kentucky|SMU|1|3</t>
  </si>
  <si>
    <t>https://admin.theacc.com/stats.aspx?path=wvball&amp;year=2026 | https://www.secsports.com/api/schedule-events/32333</t>
  </si>
  <si>
    <t>SMU / Kentucky</t>
  </si>
  <si>
    <t>2026-09-12|Lafayette|Rhode Island|3|2</t>
  </si>
  <si>
    <t>Rhode Island / Lafayette | Lafayette / Rhode Island</t>
  </si>
  <si>
    <t>2026-09-12|Little Rock|Tennessee Tech|3|0</t>
  </si>
  <si>
    <t>Tennessee Tech / Little Rock | Little Rock / Tennessee Tech</t>
  </si>
  <si>
    <t>2026-09-12|LIU|Northwestern|0|3</t>
  </si>
  <si>
    <t>LIU / Northwestern</t>
  </si>
  <si>
    <t>2026-09-12|Long Beach St.|San Jose St.|3|1</t>
  </si>
  <si>
    <t>Long Beach State / San Jose St. | San José State / Long Beach St.</t>
  </si>
  <si>
    <t>2026-09-12|Louisiana Tech|McNeese|0|3</t>
  </si>
  <si>
    <t>McNeese / Louisiana Tech | Louisiana Tech / McNeese</t>
  </si>
  <si>
    <t>2026-09-12|Manhattan|Stonehill|1|3</t>
  </si>
  <si>
    <t>Manhattan / Stonehill | Stonehill / Manhattan</t>
  </si>
  <si>
    <t>2026-09-12|Maryland|Princeton|3|0</t>
  </si>
  <si>
    <t>https://bigten.org/wvb/schedule/2026/ | https://ivyleague.com/stats.aspx?path=wvball&amp;year=2026</t>
  </si>
  <si>
    <t>Princeton / Maryland</t>
  </si>
  <si>
    <t>2026-09-12|Memphis|Mississippi St.|0|3</t>
  </si>
  <si>
    <t>https://theamerican.org/stats.aspx?path=wvball&amp;year=2026 | https://www.secsports.com/api/schedule-events/32639</t>
  </si>
  <si>
    <t>Memphis / Mississippi St. | Memphis / Mississippi State</t>
  </si>
  <si>
    <t>2026-09-12|Mercer|West Ga.|3|2</t>
  </si>
  <si>
    <t>Mercer / West Georgia | West Georgia / Mercer</t>
  </si>
  <si>
    <t>2026-09-12|Mercyhurst|Niagara|3|0</t>
  </si>
  <si>
    <t>Niagara / Mercyhurst | Mercyhurst / Niagara</t>
  </si>
  <si>
    <t>2026-09-12|Miami (FL)|St. Thomas (MN)|0|3</t>
  </si>
  <si>
    <t>https://admin.theacc.com/stats.aspx?path=wvball&amp;year=2026 | https://thesummitleague.org/stats.aspx?path=wvball&amp;year=2026</t>
  </si>
  <si>
    <t>Miami / St. Thomas (MN) | St. Thomas / Miami (FL)</t>
  </si>
  <si>
    <t>2026-09-12|Miami (OH)|South Carolina St.|3|0</t>
  </si>
  <si>
    <t>Miami / South Carolina St. | South Carolina State / Miami (OH)</t>
  </si>
  <si>
    <t>2026-09-12|Michigan|South Fla.|3|0</t>
  </si>
  <si>
    <t>South Florida / Michigan | Michigan / South Fla.</t>
  </si>
  <si>
    <t>2026-09-12|Michigan St.|Morehead St.|3|0</t>
  </si>
  <si>
    <t>Michigan State / Morehead St. | Morehead State / Michigan St.</t>
  </si>
  <si>
    <t>2026-09-12|Middle Tenn.|Murray St.|3|1</t>
  </si>
  <si>
    <t>MTSU / Murray St. | Murray State / Middle Tenn.</t>
  </si>
  <si>
    <t>2026-09-12|Mississippi Val.|ULM|1|3</t>
  </si>
  <si>
    <t>ULM / Mississippi Val. | Mississippi Valley State / ULM</t>
  </si>
  <si>
    <t>2026-09-12|Missouri|Wichita St.|3|0</t>
  </si>
  <si>
    <t>https://theamerican.org/stats.aspx?path=wvball&amp;year=2026 | https://www.secsports.com/api/schedule-events/32336</t>
  </si>
  <si>
    <t>Wichita State / Missouri | Missouri / Wichita State</t>
  </si>
  <si>
    <t>2026-09-12|Montana|UAB|0|3</t>
  </si>
  <si>
    <t>UAB / Montana | Montana / UAB</t>
  </si>
  <si>
    <t>2026-09-12|Montana St.|Portland|1|3</t>
  </si>
  <si>
    <t>Montana State / Portland | Portland / Montana St.</t>
  </si>
  <si>
    <t>2026-09-12|N.C. Central|UNC Greensboro|1|3</t>
  </si>
  <si>
    <t>North Carolina Central / UNC Greensboro | N.C. Central / UNC Greensboro</t>
  </si>
  <si>
    <t>2026-09-12|Navy|UMES|3|1</t>
  </si>
  <si>
    <t>Maryland Eastern Shore / Navy | Navy / UMES</t>
  </si>
  <si>
    <t>2026-09-12|New Hampshire|Yale|0|3</t>
  </si>
  <si>
    <t>https://ivyleague.com/stats.aspx?path=wvball&amp;year=2026</t>
  </si>
  <si>
    <t>Yale / New Hampshire</t>
  </si>
  <si>
    <t>2026-09-12|New Mexico St.|Pacific|3|0</t>
  </si>
  <si>
    <t>NM State / Pacific | Pacific / New Mexico St.</t>
  </si>
  <si>
    <t>2026-09-12|NIU|SIUE|3|0</t>
  </si>
  <si>
    <t>Northern Illinois University / SIUE | SIUE / NIU</t>
  </si>
  <si>
    <t>2026-09-12|NJIT|St. John's (NY)|0|3</t>
  </si>
  <si>
    <t>NJIT / St. John's (NY) | St. John's / NJIT</t>
  </si>
  <si>
    <t>2026-09-12|Norfolk St.|UNC Asheville|0|3</t>
  </si>
  <si>
    <t>UNC Asheville / Norfolk St. | Norfolk State / UNC Asheville</t>
  </si>
  <si>
    <t>2026-09-12|North Texas|Texas St.|3|1</t>
  </si>
  <si>
    <t>UNT / Texas St. | Texas State University / North Texas</t>
  </si>
  <si>
    <t>2026-09-12|Ohio|Penn St.|0|3</t>
  </si>
  <si>
    <t>Ohio / Penn State | Ohio / Penn St.</t>
  </si>
  <si>
    <t>2026-09-12|Ohio St.|Southern Ind.|3|1</t>
  </si>
  <si>
    <t>Southern Ind. / Ohio State | Southern Indiana / Ohio St.</t>
  </si>
  <si>
    <t>2026-09-12|Oregon|UC Davis|3|0</t>
  </si>
  <si>
    <t>UC Davis / Oregon</t>
  </si>
  <si>
    <t>2026-09-12|Penn|Quinnipiac|3|1</t>
  </si>
  <si>
    <t>Penn / Quinnipiac | Quinnipiac / Penn</t>
  </si>
  <si>
    <t>2026-09-12|Presbyterian|Queens (NC)|0|3</t>
  </si>
  <si>
    <t>2026-09-12|Princeton|Seton Hall|3|2</t>
  </si>
  <si>
    <t>Seton Hall / Princeton | Princeton / Seton Hall</t>
  </si>
  <si>
    <t>2026-09-12|Providence|Stonehill|3|0</t>
  </si>
  <si>
    <t>Providence / Stonehill | Stonehill / Providence</t>
  </si>
  <si>
    <t>2026-09-12|Purdue Fort Wayne|Western Ill.|3|0</t>
  </si>
  <si>
    <t>Purdue Fort Wayne / Western Ill. | Western Illinois / Purdue Fort Wayne</t>
  </si>
  <si>
    <t>2026-09-12|Radford|Utah Valley|2|3</t>
  </si>
  <si>
    <t>Radford / Utah Valley | Utah Valley / Radford</t>
  </si>
  <si>
    <t>2026-09-12|Rice|UNI|0|3</t>
  </si>
  <si>
    <t>Rice / UNI | UNI / Rice</t>
  </si>
  <si>
    <t>2026-09-12|Rider|Rutgers|0|3</t>
  </si>
  <si>
    <t>Rider / Rutgers</t>
  </si>
  <si>
    <t>2026-09-12|Robert Morris|Towson|0|3</t>
  </si>
  <si>
    <t>Towson / Robert Morris | Robert Morris / Towson</t>
  </si>
  <si>
    <t>2026-09-12|Sacramento St.|Saint Mary's (CA)|3|1</t>
  </si>
  <si>
    <t>2026-09-12|Saint Peter's|Seton Hall|1|3</t>
  </si>
  <si>
    <t>Seton Hall / Saint Peter's | Saint Peter's / Seton Hall</t>
  </si>
  <si>
    <t>2026-09-12|SFA|UT Arlington|3|0</t>
  </si>
  <si>
    <t>SFA / UT Arlington | UT Arlington / Stephen F. Austin</t>
  </si>
  <si>
    <t>2026-09-12|South Carolina|Wofford|3|1</t>
  </si>
  <si>
    <t>https://www.secsports.com/api/schedule-events/32335 | https://soconsports.com/wvb/schedule/2026/</t>
  </si>
  <si>
    <t>Wofford / South Carolina | South Carolina / Wofford</t>
  </si>
  <si>
    <t>2026-09-12|South Dakota|UC Santa Barbara|3|0</t>
  </si>
  <si>
    <t>UC Santa Barbara / South Dakota | South Dakota / UC Santa Barbara</t>
  </si>
  <si>
    <t>2026-09-12|South Dakota St.|Tulsa|2|3</t>
  </si>
  <si>
    <t>Tulsa / South Dakota St. | South Dakota State / Tulsa</t>
  </si>
  <si>
    <t>2026-09-12|Southern Miss.|Southern U.|3|0</t>
  </si>
  <si>
    <t>2026-09-12|Southern Utah|Washington St.|0|3</t>
  </si>
  <si>
    <t>Southern Utah / Washington St. | Washington State University / Southern Utah University</t>
  </si>
  <si>
    <t>2026-09-12|Tampa|West Florida|3|1</t>
  </si>
  <si>
    <t>Tampa</t>
  </si>
  <si>
    <t>West Florida / Tampa</t>
  </si>
  <si>
    <t>2026-09-12|UC Irvine|Utah Tech|0|3</t>
  </si>
  <si>
    <t>Utah Tech / UC Irvine | UC Irvine / Utah Tech</t>
  </si>
  <si>
    <t>2026-09-12|UC San Diego|UTEP|1|3</t>
  </si>
  <si>
    <t>UC San Diego / UTEP | UTEP / UC San Diego</t>
  </si>
  <si>
    <t>2026-09-12|UCF|Virginia|3|0</t>
  </si>
  <si>
    <t>Virginia / UCF | UCF / Virginia</t>
  </si>
  <si>
    <t>2026-09-12|Western Caro.|William &amp; Mary|3|1</t>
  </si>
  <si>
    <t>William &amp; Mary / Western Caro. | Western Carolina / William &amp; Mary</t>
  </si>
  <si>
    <t>2026-09-12|Winthrop|Youngstown St.|1|3</t>
  </si>
  <si>
    <t>Winthrop / Youngstown St. | Youngstown State / Winthrop</t>
  </si>
  <si>
    <t>2026-09-13|Abilene Christian|Oklahoma|0|3</t>
  </si>
  <si>
    <t>https://www.secsports.com/api/schedule-events/32721 | https://uacsports.com/stats.aspx?path=wvball&amp;year=2026</t>
  </si>
  <si>
    <t>Oklahoma / Abilene Christian | Abilene Christian / Oklahoma</t>
  </si>
  <si>
    <t>2026-09-13|App State|Western Caro.|3|1</t>
  </si>
  <si>
    <t>Western Carolina / App State | App State / Western Caro.</t>
  </si>
  <si>
    <t>2026-09-13|Auburn|DePaul|3|1</t>
  </si>
  <si>
    <t>https://www.bigeast.com/stats.aspx?path=wvball&amp;year=2026 | https://www.secsports.com/api/schedule-events/32337</t>
  </si>
  <si>
    <t>DePaul / Auburn</t>
  </si>
  <si>
    <t>2026-09-13|Belmont|NC State|0|3</t>
  </si>
  <si>
    <t>NC State / Belmont | Belmont / NC State</t>
  </si>
  <si>
    <t>2026-09-13|California|Santa Clara|3|1</t>
  </si>
  <si>
    <t>California / Santa Clara | Santa Clara / California</t>
  </si>
  <si>
    <t>2026-09-13|Canisius|Syracuse|0|3</t>
  </si>
  <si>
    <t>Syracuse / Canisius | Canisius / Syracuse</t>
  </si>
  <si>
    <t>2026-09-13|Clemson|Wofford|1|3</t>
  </si>
  <si>
    <t>Clemson / Wofford</t>
  </si>
  <si>
    <t>2026-09-13|Col. of Charleston|Notre Dame|3|0</t>
  </si>
  <si>
    <t>Notre Dame / Col. of Charleston | Charleston / Notre Dame</t>
  </si>
  <si>
    <t>2026-09-13|Colgate|Dartmouth|3|0</t>
  </si>
  <si>
    <t>Dartmouth / Colgate | Colgate / Dartmouth</t>
  </si>
  <si>
    <t>2026-09-13|Creighton|Rice|1|3</t>
  </si>
  <si>
    <t>Rice / Creighton | Creighton / Rice</t>
  </si>
  <si>
    <t>2026-09-13|CSU Bakersfield|San Diego St.|1|3</t>
  </si>
  <si>
    <t>Cal State Bakersfield / San Diego State | San Diego State University / CSU Bakersfield</t>
  </si>
  <si>
    <t>2026-09-13|CSUN|Fresno St.|3|0</t>
  </si>
  <si>
    <t>CSUN / Fresno St. | Fresno State / CSUN</t>
  </si>
  <si>
    <t>2026-09-13|Dayton|Fla. Atlantic|3|2</t>
  </si>
  <si>
    <t>Florida Atlantic / Dayton | Dayton / Fla. Atlantic</t>
  </si>
  <si>
    <t>2026-09-13|East Carolina|Ga. Southern|0|3</t>
  </si>
  <si>
    <t>East Carolina / Ga. Southern | Georgia Southern / East Carolina</t>
  </si>
  <si>
    <t>2026-09-13|ETSU|Wake Forest|2|3</t>
  </si>
  <si>
    <t>Wake Forest / ETSU | ETSU / Wake Forest</t>
  </si>
  <si>
    <t>2026-09-13|FGCU|Missouri|1|3</t>
  </si>
  <si>
    <t>https://asunsports.org/stats.aspx?path=wvball&amp;year=2026 | https://www.secsports.com/api/schedule-events/32341</t>
  </si>
  <si>
    <t>FGCU / Missouri | Missouri / FGCU</t>
  </si>
  <si>
    <t>2026-09-13|FIU|Florida St.|3|0</t>
  </si>
  <si>
    <t>Florida State / FIU | FIU / Florida St.</t>
  </si>
  <si>
    <t>2026-09-13|Florida|Troy|3|0</t>
  </si>
  <si>
    <t>https://www.secsports.com/api/schedule-events/32720 | https://sunbeltsports.org/stats.aspx?path=wvball&amp;year=2026</t>
  </si>
  <si>
    <t>Florida / Troy | Troy / Florida</t>
  </si>
  <si>
    <t>2026-09-13|George Mason|Loyola Maryland|3|1</t>
  </si>
  <si>
    <t>George Mason / Loyola Maryland | Loyola Maryland / George Mason</t>
  </si>
  <si>
    <t>2026-09-13|George Washington|Morgan St.|3|1</t>
  </si>
  <si>
    <t>George Washington / Morgan St. | Morgan State / George Washington</t>
  </si>
  <si>
    <t>2026-09-13|Georgetown|UMBC|1|3</t>
  </si>
  <si>
    <t>UMBC / Georgetown | Georgetown / UMBC</t>
  </si>
  <si>
    <t>2026-09-13|Georgia|Kennesaw St.|3|1</t>
  </si>
  <si>
    <t>https://conferenceusa.com/stats.aspx?path=wvball&amp;year=2026 | https://www.secsports.com/api/schedule-events/32338</t>
  </si>
  <si>
    <t>Kennesaw State / Georgia | Georgia / Kennesaw State</t>
  </si>
  <si>
    <t>2026-09-13|Green Bay|Northwestern|3|2</t>
  </si>
  <si>
    <t>Green Bay / Northwestern</t>
  </si>
  <si>
    <t>2026-09-13|High Point|Jacksonville|3|1</t>
  </si>
  <si>
    <t>Jacksonville / High Point | High Point / Jacksonville</t>
  </si>
  <si>
    <t>2026-09-13|Houston|Kentucky|0|3</t>
  </si>
  <si>
    <t>https://big12sports.com/stats.aspx?path=vb&amp;year=2026 | https://www.secsports.com/api/schedule-events/32340</t>
  </si>
  <si>
    <t>Houston / Kentucky</t>
  </si>
  <si>
    <t>2026-09-13|Howard|Towson|0|3</t>
  </si>
  <si>
    <t>Towson / Howard | Howard / Towson</t>
  </si>
  <si>
    <t>2026-09-13|Illinois|Marquette|3|2</t>
  </si>
  <si>
    <t>Marquette / Illinois</t>
  </si>
  <si>
    <t>2026-09-13|Illinois St.|Purdue Fort Wayne|3|0</t>
  </si>
  <si>
    <t>Purdue Fort Wayne / Illinois St. | Illinois State / Purdue Fort Wayne</t>
  </si>
  <si>
    <t>2026-09-13|Jacksonville St.|Samford|1|3</t>
  </si>
  <si>
    <t>Jax State / Samford | Jacksonville State / Samford</t>
  </si>
  <si>
    <t>2026-09-13|Kansas|Tulsa|3|0</t>
  </si>
  <si>
    <t>Tulsa / Kansas | Kansas / Tulsa</t>
  </si>
  <si>
    <t>2026-09-13|Kansas St.|Nevada|3|1</t>
  </si>
  <si>
    <t>Kansas State / Nevada | Nevada / Kansas St.</t>
  </si>
  <si>
    <t>2026-09-13|Lafayette|Penn|0|3</t>
  </si>
  <si>
    <t>Penn / Lafayette | Lafayette / Penn</t>
  </si>
  <si>
    <t>2026-09-13|Lafayette|Quinnipiac|3|0</t>
  </si>
  <si>
    <t>Quinnipiac / Lafayette | Lafayette / Quinnipiac</t>
  </si>
  <si>
    <t>2026-09-13|LIU|Virginia Tech|3|1</t>
  </si>
  <si>
    <t>Virginia Tech / LIU | LIU / Virginia Tech</t>
  </si>
  <si>
    <t>2026-09-13|LMU (CA)|Long Beach St.|0|3</t>
  </si>
  <si>
    <t>Long Beach State / LMU (CA) | LMU / Long Beach St.</t>
  </si>
  <si>
    <t>2026-09-13|Louisville|UNI|3|0</t>
  </si>
  <si>
    <t>Louisville / UNI | UNI / Louisville</t>
  </si>
  <si>
    <t>2026-09-13|LSU|Southeastern La.|3|0</t>
  </si>
  <si>
    <t>https://www.secsports.com/api/schedule-events/32343 | https://southland.org/stats.aspx?path=wvball&amp;year=2026</t>
  </si>
  <si>
    <t>SE Louisiana / LSU | Southeastern / LSU</t>
  </si>
  <si>
    <t>2026-09-13|Maryland|Saint Peter's|3|0</t>
  </si>
  <si>
    <t>Saint Peter's / Maryland</t>
  </si>
  <si>
    <t>2026-09-13|Minnesota|St. Thomas (MN)|3|0</t>
  </si>
  <si>
    <t>St. Thomas (MN) / Minnesota | St. Thomas / Minnesota</t>
  </si>
  <si>
    <t>2026-09-13|North Carolina|Vanderbilt|1|3</t>
  </si>
  <si>
    <t>https://admin.theacc.com/stats.aspx?path=wvball&amp;year=2026 | https://www.secsports.com/api/schedule-events/32342</t>
  </si>
  <si>
    <t>North Carolina / Vanderbilt | Vanderbilt / North Carolina</t>
  </si>
  <si>
    <t>2026-09-13|North Florida|William &amp; Mary|1|3</t>
  </si>
  <si>
    <t>North Florida / William &amp; Mary | William &amp; Mary / North Florida</t>
  </si>
  <si>
    <t>2026-09-13|Northeastern|UAlbany|2|3</t>
  </si>
  <si>
    <t>UAlbany / Northeastern | Northeastern / UAlbany</t>
  </si>
  <si>
    <t>2026-09-13|Ohio|Stanford|0|3</t>
  </si>
  <si>
    <t>Stanford / Ohio | Ohio / Stanford</t>
  </si>
  <si>
    <t>2026-09-13|Ohio St.|Youngstown St.|3|2</t>
  </si>
  <si>
    <t>Youngstown St. / Ohio State | Youngstown State / Ohio St.</t>
  </si>
  <si>
    <t>2026-09-13|Old Dominion|UMES|3|1</t>
  </si>
  <si>
    <t>Maryland Eastern Shore / Old Dominion | Old Dominion / UMES</t>
  </si>
  <si>
    <t>2026-09-13|Oregon|San Diego|3|1</t>
  </si>
  <si>
    <t>San Diego / Oregon</t>
  </si>
  <si>
    <t>2026-09-13|Oregon St.|Southern California|0|3</t>
  </si>
  <si>
    <t>Oregon State / USC | Oregon State / Southern California</t>
  </si>
  <si>
    <t>2026-09-13|Pacific|UC San Diego|0|3</t>
  </si>
  <si>
    <t>UC San Diego / Pacific | Pacific / UC San Diego</t>
  </si>
  <si>
    <t>2026-09-13|Penn|Rhode Island|3|2</t>
  </si>
  <si>
    <t>Rhode Island / Penn | Penn / Rhode Island</t>
  </si>
  <si>
    <t>2026-09-13|Pittsburgh|Wright St.|3|0</t>
  </si>
  <si>
    <t>Pitt / Wright St. | Wright State / Pittsburgh</t>
  </si>
  <si>
    <t>2026-09-13|Purdue|SMU|3|0</t>
  </si>
  <si>
    <t>SMU / Purdue | Purdue / SMU</t>
  </si>
  <si>
    <t>2026-09-13|Quinnipiac|Rhode Island|1|3</t>
  </si>
  <si>
    <t>Rhode Island / Quinnipiac | Quinnipiac / Rhode Island</t>
  </si>
  <si>
    <t>2026-09-13|San Francisco|UNLV|3|2</t>
  </si>
  <si>
    <t>UNLV / San Francisco | San Francisco / UNLV</t>
  </si>
  <si>
    <t>2026-09-13|San Jose St.|UC Irvine|3|2</t>
  </si>
  <si>
    <t>UC Irvine / San Jose St. | San José State / UC Irvine</t>
  </si>
  <si>
    <t>2026-09-13|South Alabama|Tulane|1|3</t>
  </si>
  <si>
    <t>Tulane / South Alabama | South Alabama / Tulane</t>
  </si>
  <si>
    <t>2026-09-13|Southern Ind.|Winthrop|3|2</t>
  </si>
  <si>
    <t>https://bigsouthsports.com/stats.aspx?path=wvball&amp;year=2026 | https://ovcsports.com/stats.aspx?path=wvball&amp;year=2026</t>
  </si>
  <si>
    <t>Winthrop / Southern Ind. | Southern Indiana / Winthrop</t>
  </si>
  <si>
    <t>2026-09-13|Texas|Wisconsin|3|1</t>
  </si>
  <si>
    <t>https://bigten.org/wvb/schedule/2026/ | https://www.secsports.com/api/schedule-events/32339</t>
  </si>
  <si>
    <t>Wisconsin / Texas | Texas / Wisconsin</t>
  </si>
  <si>
    <t>2026-09-13|UCLA|Utah|3|1</t>
  </si>
  <si>
    <t>Utah / UCLA | UCLA / Utah</t>
  </si>
  <si>
    <t>2026-09-13|UConn|Yale|1|3</t>
  </si>
  <si>
    <t>UConn / Yale | Yale / UConn</t>
  </si>
  <si>
    <t>2026-09-13|UIC|Western Mich.|3|0</t>
  </si>
  <si>
    <t>Western Michigan / UIC | UIC / Western Michigan</t>
  </si>
  <si>
    <t>2026-09-13|Washington|Washington St.|3|1</t>
  </si>
  <si>
    <t>Washington State / Washington | Washington State University / Washington</t>
  </si>
  <si>
    <t>2026-09-14|Florida St.|North Ala.|3|0</t>
  </si>
  <si>
    <t>https://admin.theacc.com/stats.aspx?path=wvball&amp;year=2026 | https://uacsports.com/stats.aspx?path=wvball&amp;year=2026</t>
  </si>
  <si>
    <t>Florida State / North Ala. | North Alabama / Florida St.</t>
  </si>
  <si>
    <t>2026-09-15|App State|NC State|0|3</t>
  </si>
  <si>
    <t>NC State / App State | App State / NC State</t>
  </si>
  <si>
    <t>2026-09-15|Ball St.|Cincinnati|0|3</t>
  </si>
  <si>
    <t>Cincinnati / Ball St. | Ball State / Cincinnati</t>
  </si>
  <si>
    <t>2026-09-15|Bowie St.|Norfolk St.|0|3</t>
  </si>
  <si>
    <t>Bowie St.</t>
  </si>
  <si>
    <t>Norfolk State / Bowie St.</t>
  </si>
  <si>
    <t>2026-09-15|BYU|Utah Valley|3|0</t>
  </si>
  <si>
    <t>BYU / Utah Valley | Utah Valley / BYU</t>
  </si>
  <si>
    <t>2026-09-15|Central Conn. St.|Manhattan|2|3</t>
  </si>
  <si>
    <t>Manhattan / Central Conn. St. | Central Connecticut / Manhattan</t>
  </si>
  <si>
    <t>2026-09-15|Claflin|South Carolina St.|0|3</t>
  </si>
  <si>
    <t>Claflin</t>
  </si>
  <si>
    <t>South Carolina State / Claflin</t>
  </si>
  <si>
    <t>2026-09-15|CSU Bakersfield|Saint Mary's (CA)|3|2</t>
  </si>
  <si>
    <t>Cal State Bakersfield / Saint Mary's (CA) | Saint Mary's / CSU Bakersfield</t>
  </si>
  <si>
    <t>2026-09-15|Drake|Omaha|1|3</t>
  </si>
  <si>
    <t>Drake / Omaha | Omaha / Drake</t>
  </si>
  <si>
    <t>2026-09-15|East Texas A&amp;M|Oklahoma|0|3</t>
  </si>
  <si>
    <t>https://www.secsports.com/api/schedule-events/32722 | https://southland.org/stats.aspx?path=wvball&amp;year=2026</t>
  </si>
  <si>
    <t>Oklahoma / East Texas A&amp;M | East Texas A&amp;M / Oklahoma</t>
  </si>
  <si>
    <t>2026-09-15|Eastern Ky.|Marshall|3|0</t>
  </si>
  <si>
    <t>Marshall / Eastern Ky. | Eastern Kentucky / Marshall</t>
  </si>
  <si>
    <t>2026-09-15|ETSU|South Carolina|3|2</t>
  </si>
  <si>
    <t>https://www.secsports.com/api/schedule-events/32347 | https://soconsports.com/wvb/schedule/2026/</t>
  </si>
  <si>
    <t>ETSU / South Carolina | South Carolina / ETSU</t>
  </si>
  <si>
    <t>2026-09-15|Evansville|UT Martin|1|3</t>
  </si>
  <si>
    <t>Evansville / UT Martin | UT Martin / Evansville</t>
  </si>
  <si>
    <t>2026-09-15|FDU|Sacred Heart|0|3</t>
  </si>
  <si>
    <t>Sacred Heart / FDU | FDU / Sacred Heart</t>
  </si>
  <si>
    <t>2026-09-15|Florida A&amp;M|Mercer|0|3</t>
  </si>
  <si>
    <t>Florida A&amp;M / Mercer</t>
  </si>
  <si>
    <t>2026-09-15|George Washington|Virginia|1|3</t>
  </si>
  <si>
    <t>Virginia / George Washington | George Washington / Virginia</t>
  </si>
  <si>
    <t>2026-09-15|Harvard|Merrimack|3|0</t>
  </si>
  <si>
    <t>Harvard / Merrimack | Merrimack / Harvard</t>
  </si>
  <si>
    <t>2026-09-15|Holy Cross|Stonehill|3|0</t>
  </si>
  <si>
    <t>2026-09-15|Kansas|Wichita St.|3|0</t>
  </si>
  <si>
    <t>2026-09-15|Lamar University|Prairie View|3|0</t>
  </si>
  <si>
    <t>Lamar / Prairie View | Prairie View A&amp;M / Lamar University</t>
  </si>
  <si>
    <t>2026-09-15|Louisiana|Southeastern La.|3|1</t>
  </si>
  <si>
    <t>Southeastern / Louisiana | Louisiana / Southeastern La.</t>
  </si>
  <si>
    <t>2026-09-15|Louisiana Tech|Northwestern St.|0|3</t>
  </si>
  <si>
    <t>Northwestern State / Louisiana Tech | Louisiana Tech / Northwestern St.</t>
  </si>
  <si>
    <t>2026-09-15|Memphis|Ole Miss|3|1</t>
  </si>
  <si>
    <t>https://theamerican.org/stats.aspx?path=wvball&amp;year=2026 | https://www.secsports.com/api/schedule-events/32344</t>
  </si>
  <si>
    <t>Memphis / Ole Miss</t>
  </si>
  <si>
    <t>2026-09-15|Michigan St.|Oakland|3|1</t>
  </si>
  <si>
    <t>Oakland / Michigan State | Oakland / Michigan St.</t>
  </si>
  <si>
    <t>2026-09-15|N.C. Central|Radford|2|3</t>
  </si>
  <si>
    <t>Radford / N.C. Central | North Carolina Central / Radford</t>
  </si>
  <si>
    <t>2026-09-15|Penn St.|Villanova|3|1</t>
  </si>
  <si>
    <t>Villanova / Penn St. | Villanova / Penn State</t>
  </si>
  <si>
    <t>2026-09-15|Queens (NC)|Tennessee|0|3</t>
  </si>
  <si>
    <t>https://asunsports.org/stats.aspx?path=wvball&amp;year=2026 | https://www.secsports.com/api/schedule-events/32346</t>
  </si>
  <si>
    <t>Queens / Tennessee</t>
  </si>
  <si>
    <t>2026-09-15|SFA|Texas A&amp;M|0|3</t>
  </si>
  <si>
    <t>https://www.secsports.com/api/schedule-events/32345 | https://southland.org/stats.aspx?path=wvball&amp;year=2026</t>
  </si>
  <si>
    <t>Texas A&amp;M / Stephen F. Austin | SFA / Texas A&amp;M</t>
  </si>
  <si>
    <t>2026-09-15|Southern U.|Southern-New Orleans|3|1</t>
  </si>
  <si>
    <t>Southern-New Orleans</t>
  </si>
  <si>
    <t>https://swac.org/schedule.aspx?schedule=2483</t>
  </si>
  <si>
    <t>Southern U. / SUNO</t>
  </si>
  <si>
    <t>2026-09-15|Tarleton St.|Texas Tech|1|3</t>
  </si>
  <si>
    <t>Texas Tech / Tarleton St. | Tarleton State / Texas Tech</t>
  </si>
  <si>
    <t>2026-09-15|UNC Asheville|Western Caro.|3|2</t>
  </si>
  <si>
    <t>UNC Asheville / Western Caro. | Western Carolina / UNC Asheville</t>
  </si>
  <si>
    <t>2026-09-15|Utah St.|Weber St.|2|3</t>
  </si>
  <si>
    <t>Weber State / Utah St. | Utah State University / Weber St.</t>
  </si>
  <si>
    <t>2026-09-16|Air Force|Denver|0|3</t>
  </si>
  <si>
    <t>https://themw.com/stats.aspx?path=wvball&amp;year=2026</t>
  </si>
  <si>
    <t>Air Force / Denver</t>
  </si>
  <si>
    <t>2026-09-16|Alabama|Alcorn|3|0</t>
  </si>
  <si>
    <t>https://www.secsports.com/api/schedule-events/32764 | https://swac.org/stats.aspx?path=wvball&amp;year=2026</t>
  </si>
  <si>
    <t>Alabama / Alcorn State | Alcorn State / Alabama</t>
  </si>
  <si>
    <t>2026-09-16|Austin Peay|Tennessee St.|3|0</t>
  </si>
  <si>
    <t>2026-09-16|Baylor|UIW|3|1</t>
  </si>
  <si>
    <t>Baylor / UIW | UIW / Baylor</t>
  </si>
  <si>
    <t>2026-09-16|Bryant|Manhattan|3|1</t>
  </si>
  <si>
    <t>Bryant / Manhattan | Manhattan / Bryant</t>
  </si>
  <si>
    <t>2026-09-16|Butler|IU Indy|0|3</t>
  </si>
  <si>
    <t>Butler / IU Indy | IU Indy / Butler</t>
  </si>
  <si>
    <t>2026-09-16|California|UC Davis|3|2</t>
  </si>
  <si>
    <t>California / UC Davis | UC Davis / California</t>
  </si>
  <si>
    <t>2026-09-16|Claflin|South Carolina St.|3|1</t>
  </si>
  <si>
    <t>2026-09-16|Creighton|Nebraska|0|3</t>
  </si>
  <si>
    <t>Creighton / Nebraska</t>
  </si>
  <si>
    <t>2026-09-16|Dillard|Mississippi Val.|3|0</t>
  </si>
  <si>
    <t>Mississippi Valley State / Dillard</t>
  </si>
  <si>
    <t>2026-09-16|Drake|Iowa|0|3</t>
  </si>
  <si>
    <t>Drake / Iowa</t>
  </si>
  <si>
    <t>2026-09-16|Eastern Ill.|Illinois|1|3</t>
  </si>
  <si>
    <t>Illinois / Eastern Ill. | Eastern Illinois / Illinois</t>
  </si>
  <si>
    <t>2026-09-16|Grambling|Nicholls|3|2</t>
  </si>
  <si>
    <t>2026-09-16|Little Rock|Southeast Mo. St.|0|3</t>
  </si>
  <si>
    <t>Southeast Missouri / Little Rock | Little Rock / Southeast Mo. St.</t>
  </si>
  <si>
    <t>2026-09-16|Louisville|Western Ky.|3|0</t>
  </si>
  <si>
    <t>Louisville / Western Ky. | WKU / Louisville</t>
  </si>
  <si>
    <t>2026-09-16|Penn|Rider|3|0</t>
  </si>
  <si>
    <t>Penn / Rider | Rider / Penn</t>
  </si>
  <si>
    <t>2026-09-16|TCU|UTEP|3|1</t>
  </si>
  <si>
    <t>TCU / UTEP | UTEP / TCU</t>
  </si>
  <si>
    <t>2026-09-17|Abilene Christian|Louisiana Tech|3|0</t>
  </si>
  <si>
    <t>Louisiana Tech / Abilene Christian | Abilene Christian / Louisiana Tech</t>
  </si>
  <si>
    <t>2026-09-17|Air Force|Utah|0|3</t>
  </si>
  <si>
    <t>Utah / Air Force | Air Force / University of Utah</t>
  </si>
  <si>
    <t>2026-09-17|Akron|Youngstown St.|3|1</t>
  </si>
  <si>
    <t>Youngstown State / Akron | Akron / Youngstown State</t>
  </si>
  <si>
    <t>2026-09-17|Alabama|Jacksonville St.|3|2</t>
  </si>
  <si>
    <t>https://conferenceusa.com/stats.aspx?path=wvball&amp;year=2026 | https://www.secsports.com/api/schedule-events/32727</t>
  </si>
  <si>
    <t>Jax State / Alabama | Alabama / Jacksonville State</t>
  </si>
  <si>
    <t>2026-09-17|Arizona|San Diego|0|3</t>
  </si>
  <si>
    <t>Arizona / San Diego | San Diego / Arizona</t>
  </si>
  <si>
    <t>2026-09-17|Arizona St.|Stanford|3|0</t>
  </si>
  <si>
    <t>Stanford / Arizona St. | Arizona State / Stanford</t>
  </si>
  <si>
    <t>2026-09-17|Auburn|UAB|3|1</t>
  </si>
  <si>
    <t>https://theamerican.org/stats.aspx?path=wvball&amp;year=2026 | https://www.secsports.com/api/schedule-events/32348</t>
  </si>
  <si>
    <t>UAB / Auburn | Auburn / UAB</t>
  </si>
  <si>
    <t>2026-09-17|Ball St.|Northwestern|1|3</t>
  </si>
  <si>
    <t>Northwestern / Ball State | Ball State / Northwestern</t>
  </si>
  <si>
    <t>2026-09-17|Belmont|Vanderbilt|1|3</t>
  </si>
  <si>
    <t>https://mvc-sports.com/stats.aspx?path=wvball&amp;year=2026 | https://www.secsports.com/api/schedule-events/32349</t>
  </si>
  <si>
    <t>Belmont / Vanderbilt</t>
  </si>
  <si>
    <t>2026-09-17|Boise St.|Wyoming|2|3</t>
  </si>
  <si>
    <t>Wyoming / Boise State | Boise State University / Wyoming</t>
  </si>
  <si>
    <t>2026-09-17|BYU|Weber St.|3|0</t>
  </si>
  <si>
    <t>BYU / Weber St. | Weber State / BYU</t>
  </si>
  <si>
    <t>2026-09-17|Cal Poly|Santa Clara|2|3</t>
  </si>
  <si>
    <t>Cal Poly / Santa Clara | Santa Clara / Cal Poly</t>
  </si>
  <si>
    <t>2026-09-17|Cal St. Fullerton|Tulane|0|3</t>
  </si>
  <si>
    <t>Tulane / Cal St. Fullerton | Cal State Fullerton / Tulane</t>
  </si>
  <si>
    <t>2026-09-17|California Baptist|Northern Ariz.|1|3</t>
  </si>
  <si>
    <t>Northern Arizona / California Baptist | California Baptist / Northern Ariz.</t>
  </si>
  <si>
    <t>2026-09-17|Campbell|Maryland|0|3</t>
  </si>
  <si>
    <t>Campbell / Maryland</t>
  </si>
  <si>
    <t>2026-09-17|Central Conn. St.|Fairfield|1|3</t>
  </si>
  <si>
    <t>Fairfield / Central Conn. St. | Central Connecticut / Fairfield</t>
  </si>
  <si>
    <t>2026-09-17|Charlotte|Queens (NC)|3|1</t>
  </si>
  <si>
    <t>Charlotte / Queens (NC) | Queens / Charlotte</t>
  </si>
  <si>
    <t>2026-09-17|Chicago St.|UC Riverside|0|3</t>
  </si>
  <si>
    <t>http://bigwest.org/schedule.aspx?schedule=2862</t>
  </si>
  <si>
    <t>UC Riverside / Chicago State</t>
  </si>
  <si>
    <t>2026-09-17|Clemson|Furman|2|3</t>
  </si>
  <si>
    <t>Clemson / Furman | Furman / Clemson</t>
  </si>
  <si>
    <t>2026-09-17|Cleveland St.|Kent St.|1|3</t>
  </si>
  <si>
    <t>Cleveland State / Kent St. | Kent State / Cleveland St.</t>
  </si>
  <si>
    <t>2026-09-17|Colorado|Colorado St.|3|1</t>
  </si>
  <si>
    <t>Colorado / Colorado St. | Colorado State University / Colorado</t>
  </si>
  <si>
    <t>2026-09-17|CSU Bakersfield|Portland|1|3</t>
  </si>
  <si>
    <t>Cal State Bakersfield / Portland | Portland / CSU Bakersfield</t>
  </si>
  <si>
    <t>2026-09-17|CSUN|LMU (CA)|1|3</t>
  </si>
  <si>
    <t>CSUN / LMU (CA) | LMU / CSUN</t>
  </si>
  <si>
    <t>2026-09-17|Delaware|VCU|3|2</t>
  </si>
  <si>
    <t>VCU / Delaware | Delaware / VCU</t>
  </si>
  <si>
    <t>2026-09-17|Denver|Northern Colo.|0|3</t>
  </si>
  <si>
    <t>Northern Colorado / Denver</t>
  </si>
  <si>
    <t>2026-09-17|East Carolina|Old Dominion|3|0</t>
  </si>
  <si>
    <t>East Carolina / Old Dominion | Old Dominion / East Carolina</t>
  </si>
  <si>
    <t>2026-09-17|East Texas A&amp;M|West Virginia|1|3</t>
  </si>
  <si>
    <t>West Virginia / East Texas A&amp;M | East Texas A&amp;M / West Virginia</t>
  </si>
  <si>
    <t>2026-09-17|Eastern Mich.|Michigan|1|3</t>
  </si>
  <si>
    <t>Eastern Mich. / Michigan | Eastern Michigan / Michigan</t>
  </si>
  <si>
    <t>2026-09-17|Eastern Wash.|Nevada|1|3</t>
  </si>
  <si>
    <t>Eastern Washington / Nevada | Nevada / Eastern Wash.</t>
  </si>
  <si>
    <t>2026-09-17|Ga. Southern|Kennesaw St.|3|1</t>
  </si>
  <si>
    <t>Kennesaw State / Ga. Southern | Georgia Southern / Kennesaw St.</t>
  </si>
  <si>
    <t>2026-09-17|Georgetown|Howard|3|0</t>
  </si>
  <si>
    <t>Georgetown / Howard | Howard / Georgetown</t>
  </si>
  <si>
    <t>2026-09-17|Gonzaga|Seattle U|3|1</t>
  </si>
  <si>
    <t>Gonzaga University / Seattle U</t>
  </si>
  <si>
    <t>2026-09-17|Grambling|McNeese|0|3</t>
  </si>
  <si>
    <t>2026-09-17|High Point|Wofford|3|0</t>
  </si>
  <si>
    <t>High Point / Wofford | Wofford / High Point</t>
  </si>
  <si>
    <t>2026-09-17|Houston Christian|UTSA|1|3</t>
  </si>
  <si>
    <t>UTSA / Houston Christian | HCU / UTSA</t>
  </si>
  <si>
    <t>2026-09-17|Idaho|New Orleans|3|1</t>
  </si>
  <si>
    <t>Idaho / LSU New Orleans | LSU New Orleans / Idaho</t>
  </si>
  <si>
    <t>2026-09-17|Idaho St.|Pacific|3|0</t>
  </si>
  <si>
    <t>Idaho State / Pacific | Pacific / Idaho St.</t>
  </si>
  <si>
    <t>2026-09-17|Kansas City|Missouri St.|0|3</t>
  </si>
  <si>
    <t>https://conferenceusa.com/stats.aspx?path=wvball&amp;year=2026 | https://thesummitleague.org/stats.aspx?path=wvball&amp;year=2026</t>
  </si>
  <si>
    <t>Missouri State / Kansas City | Kansas City / Missouri St.</t>
  </si>
  <si>
    <t>2026-09-17|Liberty|North Ala.|3|0</t>
  </si>
  <si>
    <t>Liberty / North Ala. | North Alabama / Liberty</t>
  </si>
  <si>
    <t>2026-09-17|Long Beach St.|Washington St.|3|0</t>
  </si>
  <si>
    <t>Long Beach State / Washington St. | Washington State University / Long Beach St.</t>
  </si>
  <si>
    <t>2026-09-17|Louisiana|Mississippi St.|0|3</t>
  </si>
  <si>
    <t>https://www.secsports.com/api/schedule-events/32736 | https://sunbeltsports.org/stats.aspx?path=wvball&amp;year=2026</t>
  </si>
  <si>
    <t>Louisiana Lafayette / Mississippi State | Louisiana / Mississippi State</t>
  </si>
  <si>
    <t>2026-09-17|Loyola Chicago|UIC|2|3</t>
  </si>
  <si>
    <t>Loyola Chicago / UIC | UIC / Loyola</t>
  </si>
  <si>
    <t>2026-09-17|LSU|Miami (FL)|1|3</t>
  </si>
  <si>
    <t>https://admin.theacc.com/stats.aspx?path=wvball&amp;year=2026 | https://www.secsports.com/api/schedule-events/32350</t>
  </si>
  <si>
    <t>Miami / LSU | Miami (FL) / LSU</t>
  </si>
  <si>
    <t>2026-09-17|Marquette|Wisconsin|1|3</t>
  </si>
  <si>
    <t>Marquette / Wisconsin</t>
  </si>
  <si>
    <t>2026-09-17|Memphis|Southern Miss.|3|0</t>
  </si>
  <si>
    <t>Memphis / Southern Miss. | Southern Miss / Memphis</t>
  </si>
  <si>
    <t>2026-09-17|Mercer|Montana St.|2|3</t>
  </si>
  <si>
    <t>Montana State / Mercer</t>
  </si>
  <si>
    <t>2026-09-17|Montana|North Dakota St.|1|3</t>
  </si>
  <si>
    <t>Montana / North Dakota St. | North Dakota State / Montana</t>
  </si>
  <si>
    <t>2026-09-17|Murray St.|Troy|0|3</t>
  </si>
  <si>
    <t>Murray State / Troy | Troy / Murray St.</t>
  </si>
  <si>
    <t>2026-09-17|N.C. A&amp;T|Wake Forest|0|3</t>
  </si>
  <si>
    <t>Wake Forest / N.C. A&amp;T | N.C. A&amp;T / Wake Forest</t>
  </si>
  <si>
    <t>2026-09-17|New Mexico|Saint Mary's (CA)|0|3</t>
  </si>
  <si>
    <t>New Mexico / Saint Mary's (CA) | Saint Mary's / New Mexico</t>
  </si>
  <si>
    <t>2026-09-17|NJIT|Seton Hall|2|3</t>
  </si>
  <si>
    <t>https://www.bigeast.com/stats.aspx?path=wvball&amp;year=2026</t>
  </si>
  <si>
    <t>Seton Hall / NJIT</t>
  </si>
  <si>
    <t>2026-09-17|North Texas|Tarleton St.|3|0</t>
  </si>
  <si>
    <t>UNT / Tarleton St. | Tarleton State / North Texas</t>
  </si>
  <si>
    <t>2026-09-17|Oklahoma|Western Ky.|3|2</t>
  </si>
  <si>
    <t>https://conferenceusa.com/stats.aspx?path=wvball&amp;year=2026 | https://www.secsports.com/api/schedule-events/32723</t>
  </si>
  <si>
    <t>WKU / Oklahoma</t>
  </si>
  <si>
    <t>2026-09-17|Oregon|Portland St.|3|0</t>
  </si>
  <si>
    <t>https://bigskyconf.com/stats.aspx?path=wvball&amp;year=2026 | https://bigten.org/wvb/schedule/2026/</t>
  </si>
  <si>
    <t>Portland State / Oregon</t>
  </si>
  <si>
    <t>2026-09-17|Purdue|UAlbany|3|0</t>
  </si>
  <si>
    <t>UAlbany / Purdue</t>
  </si>
  <si>
    <t>2026-09-17|Rice|SMU|0|3</t>
  </si>
  <si>
    <t>SMU / Rice | Rice / SMU</t>
  </si>
  <si>
    <t>2026-09-17|Samford|South Alabama|0|3</t>
  </si>
  <si>
    <t>South Alabama / Samford</t>
  </si>
  <si>
    <t>2026-09-17|San Francisco|Texas Southern|3|1</t>
  </si>
  <si>
    <t>https://swac.org/stats.aspx?path=wvball&amp;year=2026 | https://wccsports.com/stats.aspx?path=wvball&amp;year=2026</t>
  </si>
  <si>
    <t>Texas Southern / San Francisco | San Francisco / Texas Southern</t>
  </si>
  <si>
    <t>2026-09-17|UIW|UTEP|1|3</t>
  </si>
  <si>
    <t>UTEP / UIW | UIW / UTEP</t>
  </si>
  <si>
    <t>2026-09-17|USC Upstate|Western Caro.|3|1</t>
  </si>
  <si>
    <t>USC Upstate / Western Caro. | South Carolina Upstate / Western Carolina</t>
  </si>
  <si>
    <t>2026-09-17|Utah St.|Utah Valley|3|1</t>
  </si>
  <si>
    <t>Utah Valley / Utah St. | Utah State University / Utah Valley</t>
  </si>
  <si>
    <t>2026-09-18|A&amp;M-Corpus Christi|Hawaii|0|3</t>
  </si>
  <si>
    <t>Hawai‘i / A&amp;M-Corpus Christi | A&amp;M-Corpus Christi / Hawaii</t>
  </si>
  <si>
    <t>2026-09-18|Abilene Christian|Prairie View|3|1</t>
  </si>
  <si>
    <t>Prairie View A&amp;M / Abilene Christian | Abilene Christian / Prairie View</t>
  </si>
  <si>
    <t>2026-09-18|Air Force|Northern Colo.|1|3</t>
  </si>
  <si>
    <t>Northern Colorado / Air Force | Air Force / Northern Colo.</t>
  </si>
  <si>
    <t>2026-09-18|Akron|Cleveland St.|3|1</t>
  </si>
  <si>
    <t>2026-09-18|Alabama A&amp;M|FIU|2|3</t>
  </si>
  <si>
    <t>FIU / Alabama A&amp;M | Alabama A&amp;M / FIU</t>
  </si>
  <si>
    <t>2026-09-18|Alabama A&amp;M|Jacksonville|1|3</t>
  </si>
  <si>
    <t>Jacksonville / Alabama A&amp;M | Alabama A&amp;M / Jacksonville</t>
  </si>
  <si>
    <t>2026-09-18|Alabama St.|Fla. Atlantic|0|3</t>
  </si>
  <si>
    <t>Florida Atlantic / Alabama St. | Alabama State / Fla. Atlantic</t>
  </si>
  <si>
    <t>2026-09-18|American|Holy Cross|3|2</t>
  </si>
  <si>
    <t>https://patriotleague.org/stats.aspx?path=wvball&amp;year=2026</t>
  </si>
  <si>
    <t>* American / Holy Cross</t>
  </si>
  <si>
    <t>2026-09-18|App State|Presbyterian|3|0</t>
  </si>
  <si>
    <t>Presbyterian / App State | App State / Presbyterian</t>
  </si>
  <si>
    <t>2026-09-18|App State|Tennessee Tech|3|1</t>
  </si>
  <si>
    <t>App State / Tennessee Tech</t>
  </si>
  <si>
    <t>2026-09-18|Arizona|San Diego St.|3|2</t>
  </si>
  <si>
    <t>Arizona / San Diego State | San Diego State University / Arizona</t>
  </si>
  <si>
    <t>2026-09-18|Arizona St.|Cal Poly|3|2</t>
  </si>
  <si>
    <t>Arizona State / Cal Poly | Cal Poly / Arizona St.</t>
  </si>
  <si>
    <t>2026-09-18|Ark.-Pine Bluff|UT Martin|0|3</t>
  </si>
  <si>
    <t>UT Martin / Ark.-Pine Bluff | Arkansas-Pine Bluff / UT Martin</t>
  </si>
  <si>
    <t>2026-09-18|Ark.-Pine Bluff|West Ga.|0|3</t>
  </si>
  <si>
    <t>Arkansas-Pine Bluff / West Ga. | West Georgia / Ark.-Pine Bluff</t>
  </si>
  <si>
    <t>2026-09-18|Arkansas|Arkansas St.|3|0</t>
  </si>
  <si>
    <t>https://www.secsports.com/api/schedule-events/32356 | https://sunbeltsports.org/stats.aspx?path=wvball&amp;year=2026</t>
  </si>
  <si>
    <t>Arkansas State / Arkansas</t>
  </si>
  <si>
    <t>2026-09-18|Army West Point|Loyola Maryland|3|1</t>
  </si>
  <si>
    <t>* Loyola Maryland / Army West Point</t>
  </si>
  <si>
    <t>2026-09-18|Auburn|Samford|3|1</t>
  </si>
  <si>
    <t>https://www.secsports.com/api/schedule-events/32351 | https://soconsports.com/wvb/schedule/2026/</t>
  </si>
  <si>
    <t>Auburn / Samford | Samford / Auburn</t>
  </si>
  <si>
    <t>2026-09-18|Austin Peay|Gardner-Webb|1|3</t>
  </si>
  <si>
    <t>Gardner-Webb / Austin Peay | Austin Peay / Gardner-Webb</t>
  </si>
  <si>
    <t>2026-09-18|Austin Peay|SIUE|3|0</t>
  </si>
  <si>
    <t>SIUE / Austin Peay | Austin Peay / SIUE</t>
  </si>
  <si>
    <t>2026-09-18|Baylor|UTEP|3|0</t>
  </si>
  <si>
    <t>Baylor / UTEP | UTEP / Baylor</t>
  </si>
  <si>
    <t>2026-09-18|Bellarmine|Chattanooga|3|1</t>
  </si>
  <si>
    <t>Bellarmine / Chattanooga | Chattanooga / Bellarmine</t>
  </si>
  <si>
    <t>2026-09-18|Bellarmine|Norfolk St.|3|1</t>
  </si>
  <si>
    <t>https://asunsports.org/stats.aspx?path=wvball&amp;year=2026 | https://meacsports.com/stats.aspx?path=wvball&amp;year=2026</t>
  </si>
  <si>
    <t>Bellarmine / Norfolk St. | Norfolk State / Bellarmine</t>
  </si>
  <si>
    <t>2026-09-18|Bethune-Cookman|South Carolina St.|3|1</t>
  </si>
  <si>
    <t>South Carolina State / Bethune-Cookman | Bethune-Cookman / South Carolina St.</t>
  </si>
  <si>
    <t>2026-09-18|Binghamton|Dartmouth|3|1</t>
  </si>
  <si>
    <t>Binghamton / Dartmouth | Dartmouth / Binghamton</t>
  </si>
  <si>
    <t>2026-09-18|Boise St.|Pacific|3|0</t>
  </si>
  <si>
    <t>Boise State University / Pacific | Pacific / Boise St.</t>
  </si>
  <si>
    <t>2026-09-18|Boston College|Quinnipiac|3|2</t>
  </si>
  <si>
    <t>2026-09-18|Bowling Green|Dayton|3|1</t>
  </si>
  <si>
    <t>Dayton / Bowling Green | Bowling Green / Dayton</t>
  </si>
  <si>
    <t>2026-09-18|Bradley|New Mexico St.|2|3</t>
  </si>
  <si>
    <t>NM State / Bradley | Bradley / New Mexico St.</t>
  </si>
  <si>
    <t>2026-09-18|Bradley|UTRGV|3|2</t>
  </si>
  <si>
    <t>Bradley / UTRGV | UTRGV / Bradley</t>
  </si>
  <si>
    <t>2026-09-18|Brown|Fairfield|1|3</t>
  </si>
  <si>
    <t>Brown / Fairfield | Fairfield / Brown</t>
  </si>
  <si>
    <t>2026-09-18|Bryant|Rutgers|2|3</t>
  </si>
  <si>
    <t>Bryant / Rutgers | Rutgers / Bryant</t>
  </si>
  <si>
    <t>2026-09-18|Bryant|St. John's (NY)|0|3</t>
  </si>
  <si>
    <t>Bryant / St. John's (NY) | St. John's / Bryant</t>
  </si>
  <si>
    <t>2026-09-18|Bucknell|Lafayette|3|2</t>
  </si>
  <si>
    <t>* Bucknell / Lafayette</t>
  </si>
  <si>
    <t>2026-09-18|Butler|Duke|1|3</t>
  </si>
  <si>
    <t>Duke / Butler | Butler / Duke</t>
  </si>
  <si>
    <t>2026-09-18|Cal St. Fullerton|Florida A&amp;M|3|1</t>
  </si>
  <si>
    <t>Cal State Fullerton / Florida A&amp;M | Florida A&amp;M / Cal St. Fullerton</t>
  </si>
  <si>
    <t>2026-09-18|Cal St. Fullerton|New Orleans|1|3</t>
  </si>
  <si>
    <t>Cal State Fullerton / LSU New Orleans | LSU New Orleans / Cal St. Fullerton</t>
  </si>
  <si>
    <t>2026-09-18|California Baptist|Texas Southern|3|0</t>
  </si>
  <si>
    <t>California Baptist / Texas Southern | Texas Southern / California Baptist</t>
  </si>
  <si>
    <t>2026-09-18|Campbell|Old Dominion|3|2</t>
  </si>
  <si>
    <t>Campbell / Old Dominion | Old Dominion / Campbell</t>
  </si>
  <si>
    <t>2026-09-18|Canisius|Le Moyne|3|0</t>
  </si>
  <si>
    <t>Canisius / Le Moyne | Le Moyne / Canisius</t>
  </si>
  <si>
    <t>2026-09-18|Central Conn. St.|Middle Tenn.|1|3</t>
  </si>
  <si>
    <t>MTSU / Central Conn. St. | Central Connecticut / Middle Tenn.</t>
  </si>
  <si>
    <t>2026-09-18|Central Mich.|FIU|0|3</t>
  </si>
  <si>
    <t>FIU / Central Mich. | Central Michigan / FIU</t>
  </si>
  <si>
    <t>2026-09-18|Central Mich.|Jacksonville|1|3</t>
  </si>
  <si>
    <t>Jacksonville / Central Mich. | Central Michigan / Jacksonville</t>
  </si>
  <si>
    <t>2026-09-18|Charleston So.|Georgia St.|0|3</t>
  </si>
  <si>
    <t>Charleston Southern / Georgia St. | Georgia State / Charleston So.</t>
  </si>
  <si>
    <t>2026-09-18|Charleston So.|Montana St.|3|1</t>
  </si>
  <si>
    <t>https://bigskyconf.com/stats.aspx?path=wvball&amp;year=2026 | https://bigsouthsports.com/stats.aspx?path=wvball&amp;year=2026</t>
  </si>
  <si>
    <t>Montana State / Charleston So. | Charleston Southern / Montana St.</t>
  </si>
  <si>
    <t>2026-09-18|Chattanooga|Radford|0|3</t>
  </si>
  <si>
    <t>Radford / Chattanooga | Chattanooga / Radford</t>
  </si>
  <si>
    <t>2026-09-18|Chicago St.|Southern Utah|0|3</t>
  </si>
  <si>
    <t>Southern Utah / Chicago St.</t>
  </si>
  <si>
    <t>2026-09-18|Cincinnati|Xavier|3|1</t>
  </si>
  <si>
    <t>Cincinnati / Xavier | Xavier / Cincinnati</t>
  </si>
  <si>
    <t>2026-09-18|Clemson|New Hampshire|0|3</t>
  </si>
  <si>
    <t>Clemson / New Hampshire | New Hampshire / Clemson</t>
  </si>
  <si>
    <t>2026-09-18|Coastal Carolina|Indiana|1|3</t>
  </si>
  <si>
    <t>https://bigten.org/wvb/schedule/2026/ | https://sunbeltsports.org/stats.aspx?path=wvball&amp;year=2026</t>
  </si>
  <si>
    <t>Indiana / Coastal Carolina | Coastal Carolina / Indiana</t>
  </si>
  <si>
    <t>2026-09-18|Colgate|Navy|2|3</t>
  </si>
  <si>
    <t>* Navy / Colgate</t>
  </si>
  <si>
    <t>2026-09-18|Colorado|Colorado St.|0|3</t>
  </si>
  <si>
    <t>2026-09-18|Columbia|Indiana St.|2|3</t>
  </si>
  <si>
    <t>https://ivyleague.com/stats.aspx?path=wvball&amp;year=2026 | https://mvc-sports.com/stats.aspx?path=wvball&amp;year=2026</t>
  </si>
  <si>
    <t>Columbia / Indiana St. | Indiana State / Columbia</t>
  </si>
  <si>
    <t>2026-09-18|Columbia|Purdue Fort Wayne|1|3</t>
  </si>
  <si>
    <t>https://horizonleague.org/stats.aspx?path=vball&amp;year=2026 | https://ivyleague.com/stats.aspx?path=wvball&amp;year=2026</t>
  </si>
  <si>
    <t>Purdue Fort Wayne / Columbia | Columbia / Purdue Fort Wayne</t>
  </si>
  <si>
    <t>2026-09-18|Coppin St.|UConn|3|1</t>
  </si>
  <si>
    <t>UConn / Coppin St. | Coppin State / UConn</t>
  </si>
  <si>
    <t>2026-09-18|Cornell|Eastern Mich.|3|1</t>
  </si>
  <si>
    <t>Cornell / Eastern Mich. | Eastern Michigan / Cornell</t>
  </si>
  <si>
    <t>2026-09-18|Creighton|Kansas St.|1|3</t>
  </si>
  <si>
    <t>Kansas State / Creighton | Creighton / Kansas St.</t>
  </si>
  <si>
    <t>2026-09-18|CSU Bakersfield|Eastern Wash.|3|2</t>
  </si>
  <si>
    <t>Eastern Washington / CSU Bakersfield | Cal State Bakersfield / Eastern Wash.</t>
  </si>
  <si>
    <t>2026-09-18|Davidson|Queens (NC)|3|2</t>
  </si>
  <si>
    <t>Queens / Davidson | Davidson / Queens (NC)</t>
  </si>
  <si>
    <t>2026-09-18|Dayton|Missouri|3|2</t>
  </si>
  <si>
    <t>https://atlantic10.com/stats.aspx?path=wvball&amp;year=2026 | https://www.secsports.com/api/schedule-events/32353</t>
  </si>
  <si>
    <t>Dayton / Missouri</t>
  </si>
  <si>
    <t>2026-09-18|Delaware|VCU|1|3</t>
  </si>
  <si>
    <t>2026-09-18|Delaware St.|George Mason|1|3</t>
  </si>
  <si>
    <t>https://atlantic10.com/stats.aspx?path=wvball&amp;year=2026</t>
  </si>
  <si>
    <t>George Mason / Delaware St.</t>
  </si>
  <si>
    <t>2026-09-18|Denver|Utah|0|3</t>
  </si>
  <si>
    <t>Utah / Denver</t>
  </si>
  <si>
    <t>2026-09-18|DePaul|Loyola Chicago|3|2</t>
  </si>
  <si>
    <t>Loyola Chicago / DePaul | DePaul / Loyola Chicago</t>
  </si>
  <si>
    <t>2026-09-18|Drake|Michigan St.|0|3</t>
  </si>
  <si>
    <t>Drake / Michigan State | Drake / Michigan St.</t>
  </si>
  <si>
    <t>2026-09-18|Drake|Wright St.|0|3</t>
  </si>
  <si>
    <t>Wright State / Drake | Drake / Wright St.</t>
  </si>
  <si>
    <t>2026-09-18|Duquesne|UMES|3|0</t>
  </si>
  <si>
    <t>Duquesne / UMES | Maryland Eastern Shore / Duquesne</t>
  </si>
  <si>
    <t>2026-09-18|East Carolina|Maryland|0|3</t>
  </si>
  <si>
    <t>East Carolina / Maryland | Maryland / East Carolina</t>
  </si>
  <si>
    <t>2026-09-18|East Texas A&amp;M|Tarleton St.|1|3</t>
  </si>
  <si>
    <t>East Texas A&amp;M / Tarleton St. | Tarleton State / East Texas A&amp;M</t>
  </si>
  <si>
    <t>2026-09-18|Eastern Ill.|Notre Dame|0|3</t>
  </si>
  <si>
    <t>Notre Dame / Eastern Ill. | Eastern Illinois / Notre Dame</t>
  </si>
  <si>
    <t>2026-09-18|Eastern Ky.|Presbyterian|3|0</t>
  </si>
  <si>
    <t>Presbyterian / Eastern Ky. | Eastern Kentucky / Presbyterian</t>
  </si>
  <si>
    <t>2026-09-18|Eastern Ky.|Tennessee Tech|3|1</t>
  </si>
  <si>
    <t>Tennessee Tech / Eastern Ky. | Eastern Kentucky / Tennessee Tech</t>
  </si>
  <si>
    <t>2026-09-18|ETSU|Oklahoma|2|3</t>
  </si>
  <si>
    <t>https://www.secsports.com/api/schedule-events/33352 | https://soconsports.com/wvb/schedule/2026/</t>
  </si>
  <si>
    <t>Oklahoma / ETSU</t>
  </si>
  <si>
    <t>2026-09-18|Evansville|Southern Ind.|0|3</t>
  </si>
  <si>
    <t>Evansville / Southern Ind. | Southern Indiana / Evansville</t>
  </si>
  <si>
    <t>2026-09-18|FDU|Syracuse|1|3</t>
  </si>
  <si>
    <t>Syracuse / FDU | FDU / Syracuse</t>
  </si>
  <si>
    <t>2026-09-18|Fla. Atlantic|Stetson|3|0</t>
  </si>
  <si>
    <t>2026-09-18|Florida|Florida St.|3|1</t>
  </si>
  <si>
    <t>https://admin.theacc.com/stats.aspx?path=wvball&amp;year=2026 | https://www.secsports.com/api/schedule-events/32724</t>
  </si>
  <si>
    <t>Florida State / Florida</t>
  </si>
  <si>
    <t>2026-09-18|Florida A&amp;M|Idaho|2|3</t>
  </si>
  <si>
    <t>Idaho / Florida A&amp;M | Florida A&amp;M / Idaho</t>
  </si>
  <si>
    <t>2026-09-18|Fordham|Kennesaw St.|0|3</t>
  </si>
  <si>
    <t>Fordham / Kennesaw St. | Kennesaw State / Fordham</t>
  </si>
  <si>
    <t>2026-09-18|Fordham|North Florida|0|3</t>
  </si>
  <si>
    <t>North Florida / Fordham | Fordham / North Florida</t>
  </si>
  <si>
    <t>2026-09-18|Fresno St.|New Mexico|3|1</t>
  </si>
  <si>
    <t>New Mexico / Fresno State | Fresno State / New Mexico</t>
  </si>
  <si>
    <t>2026-09-18|Furman|New Hampshire|1|3</t>
  </si>
  <si>
    <t>https://americaeast.com/stats.aspx?path=wvball&amp;year=2026 | https://soconsports.com/wvb/schedule/2026/</t>
  </si>
  <si>
    <t>New Hampshire / Furman</t>
  </si>
  <si>
    <t>2026-09-18|Gardner-Webb|Southern Ill.|3|2</t>
  </si>
  <si>
    <t>Gardner-Webb / Southern Ill. | Southern Illinois / Gardner-Webb</t>
  </si>
  <si>
    <t>2026-09-18|George Washington|Georgetown|0|3</t>
  </si>
  <si>
    <t>George Washington / Georgetown | Georgetown / George Washington</t>
  </si>
  <si>
    <t>2026-09-18|Georgia St.|Mercer|0|3</t>
  </si>
  <si>
    <t>Georgia State / Mercer</t>
  </si>
  <si>
    <t>2026-09-18|Gonzaga|North Dakota St.|0|3</t>
  </si>
  <si>
    <t>Gonzaga University / North Dakota State University | North Dakota State / Gonzaga</t>
  </si>
  <si>
    <t>2026-09-18|Grambling|Oral Roberts|1|3</t>
  </si>
  <si>
    <t>Oral Roberts / Grambling | Grambling State / Oral Roberts</t>
  </si>
  <si>
    <t>2026-09-18|Green Bay|Western Ill.|3|0</t>
  </si>
  <si>
    <t>Green Bay / Western Ill. | Western Illinois / Green Bay</t>
  </si>
  <si>
    <t>2026-09-18|Hampton|Hofstra|0|3</t>
  </si>
  <si>
    <t>https://caasports.com/stats.aspx?path=wvball&amp;year=2026</t>
  </si>
  <si>
    <t>* Hampton / Hofstra</t>
  </si>
  <si>
    <t>2026-09-18|Harvard|Providence|3|0</t>
  </si>
  <si>
    <t>Providence / Harvard | Harvard / Providence</t>
  </si>
  <si>
    <t>2026-09-18|High Point|N.C. A&amp;T|3|2</t>
  </si>
  <si>
    <t>High Point / North Carolina A&amp;T | N.C. A&amp;T / High Point</t>
  </si>
  <si>
    <t>2026-09-18|Houston|Texas St.|3|2</t>
  </si>
  <si>
    <t>Houston / Texas St. | Texas State University / Houston</t>
  </si>
  <si>
    <t>2026-09-18|Houston|UTSA|1|3</t>
  </si>
  <si>
    <t>UTSA / Houston | Houston / UTSA</t>
  </si>
  <si>
    <t>2026-09-18|Houston Christian|Texas St.|0|3</t>
  </si>
  <si>
    <t>Texas State University / Houston Christian | HCU / Texas St.</t>
  </si>
  <si>
    <t>2026-09-18|Idaho St.|Wyoming|0|3</t>
  </si>
  <si>
    <t>Idaho State / Wyoming | Wyoming / Idaho St.</t>
  </si>
  <si>
    <t>2026-09-18|Indiana St.|Stonehill|3|1</t>
  </si>
  <si>
    <t>Indiana State / Stonehill | Stonehill / Indiana St.</t>
  </si>
  <si>
    <t>2026-09-18|Iona|Seton Hall|1|3</t>
  </si>
  <si>
    <t>Seton Hall / Iona | Iona / Seton Hall</t>
  </si>
  <si>
    <t>2026-09-18|Iowa|West Florida|3|2</t>
  </si>
  <si>
    <t>West Florida / Iowa</t>
  </si>
  <si>
    <t>2026-09-18|Iowa St.|UCLA|0|3</t>
  </si>
  <si>
    <t>Iowa State / UCLA</t>
  </si>
  <si>
    <t>2026-09-18|IU Indy|Northwestern|0|3</t>
  </si>
  <si>
    <t>Northwestern / IU Indy | IU Indy / Northwestern</t>
  </si>
  <si>
    <t>2026-09-18|Jackson St.|Mississippi St.|0|3</t>
  </si>
  <si>
    <t>https://www.secsports.com/api/schedule-events/32741 | https://swac.org/stats.aspx?path=wvball&amp;year=2026</t>
  </si>
  <si>
    <t>Mississippi State / Jackson State | Jackson State / Mississippi State</t>
  </si>
  <si>
    <t>2026-09-18|Jackson St.|UT Arlington|0|3</t>
  </si>
  <si>
    <t>Jackson State / UT Arlington | UT Arlington / Jackson State</t>
  </si>
  <si>
    <t>2026-09-18|Jacksonville St.|Nicholls|3|1</t>
  </si>
  <si>
    <t>Jax State / Nicholls | Nicholls / Jacksonville St.</t>
  </si>
  <si>
    <t>2026-09-18|Jacksonville St.|Southern U.|3|0</t>
  </si>
  <si>
    <t>2026-09-18|James Madison|UNC Greensboro|3|1</t>
  </si>
  <si>
    <t>UNC Greensboro / James Madison | James Madison / UNC Greensboro</t>
  </si>
  <si>
    <t>2026-09-18|Kansas|Ole Miss|3|0</t>
  </si>
  <si>
    <t>https://big12sports.com/stats.aspx?path=vb&amp;year=2026 | https://www.secsports.com/api/schedule-events/32352</t>
  </si>
  <si>
    <t>Kansas / Ole Miss</t>
  </si>
  <si>
    <t>2026-09-18|Kansas City|Saint Louis|3|0</t>
  </si>
  <si>
    <t>https://atlantic10.com/stats.aspx?path=wvball&amp;year=2026 | https://thesummitleague.org/stats.aspx?path=wvball&amp;year=2026</t>
  </si>
  <si>
    <t>Saint Louis / Kansas City | Kansas City / Saint Louis</t>
  </si>
  <si>
    <t>2026-09-18|Kent St.|Youngstown St.|1|3</t>
  </si>
  <si>
    <t>Youngstown State / Kent St. | Kent State / Youngstown State</t>
  </si>
  <si>
    <t>2026-09-18|Lamar University|North Dakota|0|3</t>
  </si>
  <si>
    <t>Lamar / North Dakota | North Dakota / Lamar University</t>
  </si>
  <si>
    <t>2026-09-18|Lamar University|ULM|0|3</t>
  </si>
  <si>
    <t>Lamar / ULM | ULM / Lamar University</t>
  </si>
  <si>
    <t>2026-09-18|Le Moyne|Valparaiso|0|3</t>
  </si>
  <si>
    <t>Valparaiso / Le Moyne | Le Moyne / Valparaiso</t>
  </si>
  <si>
    <t>2026-09-18|Liberty|North Ala.|3|0</t>
  </si>
  <si>
    <t>2026-09-18|Lindenwood|New Mexico St.|3|1</t>
  </si>
  <si>
    <t>NM State / Lindenwood | Lindenwood / New Mexico St.</t>
  </si>
  <si>
    <t>2026-09-18|Lindenwood|UTRGV|3|0</t>
  </si>
  <si>
    <t>https://ovcsports.com/stats.aspx?path=wvball&amp;year=2026 | https://southland.org/stats.aspx?path=wvball&amp;year=2026</t>
  </si>
  <si>
    <t>Lindenwood / UTRGV | UTRGV / Lindenwood</t>
  </si>
  <si>
    <t>2026-09-18|Lipscomb|Vanderbilt|0|3</t>
  </si>
  <si>
    <t>https://asunsports.org/stats.aspx?path=wvball&amp;year=2026 | https://www.secsports.com/api/schedule-events/32357</t>
  </si>
  <si>
    <t>Lipscomb / Vanderbilt | Vanderbilt / Lipscomb</t>
  </si>
  <si>
    <t>2026-09-18|Little Rock|Southern Miss.|2|3</t>
  </si>
  <si>
    <t>Southern Miss / Little Rock | Little Rock / Southern Miss.</t>
  </si>
  <si>
    <t>2026-09-18|Long Beach St.|Washington St.|3|2</t>
  </si>
  <si>
    <t>2026-09-18|Louisiana|UT Arlington|2|3</t>
  </si>
  <si>
    <t>Louisiana / UTA | UT Arlington / Louisiana</t>
  </si>
  <si>
    <t>2026-09-18|Louisiana Tech|SFA|1|3</t>
  </si>
  <si>
    <t>SFA / Louisiana Tech | Louisiana Tech / SFA</t>
  </si>
  <si>
    <t>2026-09-18|LSU|Tulsa|3|2</t>
  </si>
  <si>
    <t>https://theamerican.org/stats.aspx?path=wvball&amp;year=2026 | https://www.secsports.com/api/schedule-events/32354</t>
  </si>
  <si>
    <t>Tulsa / LSU | LSU / Tulsa</t>
  </si>
  <si>
    <t>2026-09-18|Marist|Oakland|2|3</t>
  </si>
  <si>
    <t>Oakland / Marist | Marist / Oakland</t>
  </si>
  <si>
    <t>2026-09-18|Marshall|Morehead St.|3|0</t>
  </si>
  <si>
    <t>https://ovcsports.com/stats.aspx?path=wvball&amp;year=2026 | https://sunbeltsports.org/stats.aspx?path=wvball&amp;year=2026</t>
  </si>
  <si>
    <t>Morehead State / Marshall | Marshall / Morehead St.</t>
  </si>
  <si>
    <t>2026-09-18|Mercyhurst|Morgan St.|3|0</t>
  </si>
  <si>
    <t>Morgan State / Mercyhurst | Mercyhurst / Morgan St.</t>
  </si>
  <si>
    <t>2026-09-18|Mercyhurst|UNC Asheville|1|3</t>
  </si>
  <si>
    <t>https://bigsouthsports.com/stats.aspx?path=wvball&amp;year=2026 | https://northeastconference.org/stats.aspx?path=wvball&amp;year=2026</t>
  </si>
  <si>
    <t>UNC Asheville / Mercyhurst | Mercyhurst / UNC Asheville</t>
  </si>
  <si>
    <t>2026-09-18|Merrimack|Rhode Island|0|3</t>
  </si>
  <si>
    <t>Rhode Island / Merrimack | Merrimack / Rhode Island</t>
  </si>
  <si>
    <t>2026-09-18|Miami (OH)|Northern Ky.|0|3</t>
  </si>
  <si>
    <t>Northern Kentucky / Miami (OH) | Miami / Northern Ky.</t>
  </si>
  <si>
    <t>2026-09-18|Milwaukee|Wisconsin|1|3</t>
  </si>
  <si>
    <t>Milwaukee / Wisconsin</t>
  </si>
  <si>
    <t>2026-09-18|Minnesota|South Dakota|3|1</t>
  </si>
  <si>
    <t>Minnesota / South Dakota | South Dakota / Minnesota</t>
  </si>
  <si>
    <t>2026-09-18|Missouri|Toledo|2|3</t>
  </si>
  <si>
    <t>https://getsomemaction.com/stats.aspx?path=wvball&amp;year=2026 | https://www.secsports.com/api/schedule-events/32358</t>
  </si>
  <si>
    <t>Toledo / Missouri</t>
  </si>
  <si>
    <t>2026-09-18|Missouri St.|Southeast Mo. St.|3|1</t>
  </si>
  <si>
    <t>Missouri State / Southeast Mo. St. | Southeast Missouri / Missouri St.</t>
  </si>
  <si>
    <t>2026-09-18|Montana|Seattle U|3|0</t>
  </si>
  <si>
    <t>2026-09-18|Morgan St.|Ohio|1|3</t>
  </si>
  <si>
    <t>Ohio / Morgan St. | Morgan State / Ohio</t>
  </si>
  <si>
    <t>2026-09-18|Murray St.|Northwestern St.|1|3</t>
  </si>
  <si>
    <t>Murray State / Northwestern St. | Northwestern State / Murray St.</t>
  </si>
  <si>
    <t>2026-09-18|Murray St.|The Citadel|3|1</t>
  </si>
  <si>
    <t>Murray State / The Citadel | The Citadel / Murray State</t>
  </si>
  <si>
    <t>2026-09-18|Nebraska|North Carolina|3|1</t>
  </si>
  <si>
    <t>North Carolina / Nebraska</t>
  </si>
  <si>
    <t>2026-09-18|Nevada|Portland|2|3</t>
  </si>
  <si>
    <t>2026-09-18|Niagara|Valparaiso|0|3</t>
  </si>
  <si>
    <t>Niagara / Valparaiso | Valparaiso / Niagara</t>
  </si>
  <si>
    <t>2026-09-18|Nicholls|Southern U.|3|2</t>
  </si>
  <si>
    <t>Nicholls / Southern U. | Southern / Nicholls</t>
  </si>
  <si>
    <t>2026-09-18|NIU|UIC|3|0</t>
  </si>
  <si>
    <t>Northern Illinois University / UIC | UIC / Northern Illinois</t>
  </si>
  <si>
    <t>2026-09-18|NJIT|New Haven|1|3</t>
  </si>
  <si>
    <t>NJIT / New Haven | New Haven / NJIT</t>
  </si>
  <si>
    <t>2026-09-18|Norfolk St.|Radford|0|3</t>
  </si>
  <si>
    <t>Radford / Norfolk St. | Norfolk State / Radford</t>
  </si>
  <si>
    <t>2026-09-18|North Dakota|Sam Houston|1|3</t>
  </si>
  <si>
    <t>Sam Houston / North Dakota | North Dakota / Sam Houston</t>
  </si>
  <si>
    <t>2026-09-18|North Texas|West Virginia|1|3</t>
  </si>
  <si>
    <t>UNT / West Virginia | West Virginia / North Texas</t>
  </si>
  <si>
    <t>2026-09-18|Northeastern|Towson|0|3</t>
  </si>
  <si>
    <t>* Towson / Northeastern</t>
  </si>
  <si>
    <t>2026-09-18|Northern Ariz.|San Francisco|0|3</t>
  </si>
  <si>
    <t>Northern Arizona / San Francisco | San Francisco / Northern Ariz.</t>
  </si>
  <si>
    <t>2026-09-18|Ohio|UNC Asheville|3|0</t>
  </si>
  <si>
    <t>UNC Asheville / Ohio | Ohio / UNC Asheville</t>
  </si>
  <si>
    <t>2026-09-18|Ohio St.|Virginia|3|2</t>
  </si>
  <si>
    <t>Virginia / Ohio St. | Ohio State / Virginia</t>
  </si>
  <si>
    <t>2026-09-18|Oregon St.|Portland St.|3|0</t>
  </si>
  <si>
    <t>Portland State / Oregon St. | Oregon State / Portland St.</t>
  </si>
  <si>
    <t>2026-09-18|Penn|Rutgers|3|1</t>
  </si>
  <si>
    <t>Rutgers / Penn | Penn / Rutgers</t>
  </si>
  <si>
    <t>2026-09-18|Penn|St. John's (NY)|1|3</t>
  </si>
  <si>
    <t>St. John's / Penn | Penn / St. John's (NY)</t>
  </si>
  <si>
    <t>2026-09-18|Penn St.|South Fla.|3|0</t>
  </si>
  <si>
    <t>South Florida / Penn St. | South Fla. / Penn State</t>
  </si>
  <si>
    <t>2026-09-18|Pepperdine|UC Santa Barbara|3|1</t>
  </si>
  <si>
    <t>UC Santa Barbara / Pepperdine | Pepperdine / UC Santa Barbara</t>
  </si>
  <si>
    <t>2026-09-18|Prairie View|SFA|0|3</t>
  </si>
  <si>
    <t>SFA / Prairie View | Prairie View A&amp;M / SFA</t>
  </si>
  <si>
    <t>2026-09-18|Princeton|Temple|2|3</t>
  </si>
  <si>
    <t>Temple / Princeton | Princeton / Temple</t>
  </si>
  <si>
    <t>2026-09-18|Purdue Fort Wayne|Stonehill|3|0</t>
  </si>
  <si>
    <t>Purdue Fort Wayne / Stonehill | Stonehill / Purdue Fort Wayne</t>
  </si>
  <si>
    <t>2026-09-18|Rice|TCU|1|3</t>
  </si>
  <si>
    <t>Rice / TCU | TCU / Rice</t>
  </si>
  <si>
    <t>2026-09-18|Robert Morris|Siena|3|0</t>
  </si>
  <si>
    <t>Robert Morris / Siena | Siena / Robert Morris</t>
  </si>
  <si>
    <t>2026-09-18|Sacramento St.|San Jose St.|3|1</t>
  </si>
  <si>
    <t>Sacramento State / San Jose St. | San José State / Sacramento St.</t>
  </si>
  <si>
    <t>2026-09-18|Saint Louis|Southeast Mo. St.|1|3</t>
  </si>
  <si>
    <t>Saint Louis / Southeast Mo. St. | Southeast Missouri / Saint Louis</t>
  </si>
  <si>
    <t>2026-09-18|Sam Houston|ULM|3|1</t>
  </si>
  <si>
    <t>Sam Houston / ULM | ULM / Sam Houston</t>
  </si>
  <si>
    <t>2026-09-18|Santa Clara|Stanford|1|3</t>
  </si>
  <si>
    <t>Stanford / Santa Clara | Santa Clara / Stanford</t>
  </si>
  <si>
    <t>2026-09-18|Siena|UMES|3|0</t>
  </si>
  <si>
    <t>Siena / UMES | Maryland Eastern Shore / Siena</t>
  </si>
  <si>
    <t>2026-09-18|SIUE|Southern Ill.|0|3</t>
  </si>
  <si>
    <t>Southern Illinois / SIUE | SIUE / Southern Ill.</t>
  </si>
  <si>
    <t>2026-09-18|South Alabama|UAB|3|1</t>
  </si>
  <si>
    <t>UAB / South Alabama | South Alabama / UAB</t>
  </si>
  <si>
    <t>2026-09-18|South Carolina|Virginia Tech|3|0</t>
  </si>
  <si>
    <t>https://admin.theacc.com/stats.aspx?path=wvball&amp;year=2026 | https://www.secsports.com/api/schedule-events/32355</t>
  </si>
  <si>
    <t>Virginia Tech / South Carolina | South Carolina / Virginia Tech</t>
  </si>
  <si>
    <t>2026-09-18|South Dakota St.|Washington|0|3</t>
  </si>
  <si>
    <t>Washington / South Dakota State | South Dakota State / Washington</t>
  </si>
  <si>
    <t>2026-09-18|Southeastern La.|UC Irvine|1|3</t>
  </si>
  <si>
    <t>UC Irvine / Southeastern La. | Southeastern / UC Irvine</t>
  </si>
  <si>
    <t>2026-09-18|Southeastern La.|UNLV|0|3</t>
  </si>
  <si>
    <t>UNLV / Southeastern La. | Southeastern / UNLV</t>
  </si>
  <si>
    <t>2026-09-18|Southern California|UC Davis|3|1</t>
  </si>
  <si>
    <t>UC Davis / USC | UC Davis / Southern California</t>
  </si>
  <si>
    <t>2026-09-18|St. Thomas (MN)|Western Mich.|2|3</t>
  </si>
  <si>
    <t>Western Michigan / St. Thomas (MN) | St. Thomas / Western Mich.</t>
  </si>
  <si>
    <t>2026-09-18|Stony Brook|William &amp; Mary|3|0</t>
  </si>
  <si>
    <t>* William &amp; Mary / Stony Brook</t>
  </si>
  <si>
    <t>2026-09-18|TCU|Yale|3|0</t>
  </si>
  <si>
    <t>TCU / Yale | Yale / TCU</t>
  </si>
  <si>
    <t>2026-09-18|Texas Tech|West Florida|1|3</t>
  </si>
  <si>
    <t>West Florida / Texas Tech | Texas Tech / West Florida</t>
  </si>
  <si>
    <t>2026-09-18|The Citadel|Troy|0|3</t>
  </si>
  <si>
    <t>The Citadel / Troy | Troy / The Citadel</t>
  </si>
  <si>
    <t>2026-09-18|UAlbany|UCF|0|3</t>
  </si>
  <si>
    <t>UAlbany / UCF | UCF / UAlbany</t>
  </si>
  <si>
    <t>2026-09-18|UC Riverside|Utah Tech|0|3</t>
  </si>
  <si>
    <t>Utah Tech / UC Riverside | UC Riverside / Utah Tech</t>
  </si>
  <si>
    <t>2026-09-18|UMBC|Villanova|2|3</t>
  </si>
  <si>
    <t>UMBC / Villanova | Villanova / UMBC</t>
  </si>
  <si>
    <t>2026-09-18|UNCW|Winthrop|0|3</t>
  </si>
  <si>
    <t>Winthrop / UNCW | UNCW / Winthrop</t>
  </si>
  <si>
    <t>2026-09-18|UNI|Wichita St.|3|0</t>
  </si>
  <si>
    <t>Wichita State / UNI | UNI / Wichita State</t>
  </si>
  <si>
    <t>2026-09-18|USC Upstate|Western Caro.|3|0</t>
  </si>
  <si>
    <t>USC Upstate / Western Caro. | Western Carolina / South Carolina Upstate</t>
  </si>
  <si>
    <t>2026-09-18|UT Martin|West Ga.|3|1</t>
  </si>
  <si>
    <t>UT Martin / West Ga. | West Georgia / UT Martin</t>
  </si>
  <si>
    <t>2026-09-18|Wake Forest|Wofford|3|2</t>
  </si>
  <si>
    <t>Wake Forest / Wofford | Wofford / Wake Forest</t>
  </si>
  <si>
    <t>2026-09-19|A&amp;M-Corpus Christi|UCLA|0|3</t>
  </si>
  <si>
    <t>UCLA / A&amp;M-Corpus Christi | A&amp;M-Corpus Christi / UCLA</t>
  </si>
  <si>
    <t>2026-09-19|Abilene Christian|SFA|3|1</t>
  </si>
  <si>
    <t>SFA / Abilene Christian | Abilene Christian / Stephen F. Austin</t>
  </si>
  <si>
    <t>2026-09-19|Alabama|Southern U.|3|0</t>
  </si>
  <si>
    <t>https://www.secsports.com/api/schedule-events/32744 | https://swac.org/stats.aspx?path=wvball&amp;year=2026</t>
  </si>
  <si>
    <t>Alabama / Southern | Southern / Alabama</t>
  </si>
  <si>
    <t>2026-09-19|Alabama A&amp;M|Central Mich.|3|0</t>
  </si>
  <si>
    <t>Central Michigan / Alabama A&amp;M | Alabama A&amp;M / Central Mich.</t>
  </si>
  <si>
    <t>2026-09-19|Alabama St.|Fla. Atlantic|0|3</t>
  </si>
  <si>
    <t>2026-09-19|Alabama St.|Stetson|2|3</t>
  </si>
  <si>
    <t>Stetson / Alabama St. | Alabama State / Stetson</t>
  </si>
  <si>
    <t>2026-09-19|American|Army West Point|3|0</t>
  </si>
  <si>
    <t>* Army West Point / American</t>
  </si>
  <si>
    <t>2026-09-19|App State|Eastern Ky.|2|3</t>
  </si>
  <si>
    <t>App State / Eastern Ky. | Eastern Kentucky / App State</t>
  </si>
  <si>
    <t>2026-09-19|Ark.-Pine Bluff|UT Martin|0|3</t>
  </si>
  <si>
    <t>2026-09-19|Arkansas|Illinois|0|3</t>
  </si>
  <si>
    <t>https://bigten.org/wvb/schedule/2026/ | https://www.secsports.com/api/schedule-events/32364</t>
  </si>
  <si>
    <t>Illinois / Arkansas | Arkansas / Illinois</t>
  </si>
  <si>
    <t>2026-09-19|Auburn|South Alabama|3|1</t>
  </si>
  <si>
    <t>https://www.secsports.com/api/schedule-events/32359 | https://sunbeltsports.org/stats.aspx?path=wvball&amp;year=2026</t>
  </si>
  <si>
    <t>Auburn / South Alabama | South Alabama / Auburn</t>
  </si>
  <si>
    <t>2026-09-19|Austin Peay|Southern Ill.|3|0</t>
  </si>
  <si>
    <t>Southern Illinois / Austin Peay | Austin Peay / Southern Ill.</t>
  </si>
  <si>
    <t>2026-09-19|Ball St.|IU Indy|3|1</t>
  </si>
  <si>
    <t>IU Indy / Ball St. | Ball State / IU Indy</t>
  </si>
  <si>
    <t>2026-09-19|Bellarmine|Radford|2|3</t>
  </si>
  <si>
    <t>Bellarmine / Radford | Radford / Bellarmine</t>
  </si>
  <si>
    <t>2026-09-19|Belmont|Lipscomb|1|3</t>
  </si>
  <si>
    <t>Lipscomb / Belmont | Belmont / Lipscomb</t>
  </si>
  <si>
    <t>2026-09-19|Bethune-Cookman|South Carolina St.|3|0</t>
  </si>
  <si>
    <t>2026-09-19|Binghamton|Boston College|0|3</t>
  </si>
  <si>
    <t>Boston College / Binghamton | Binghamton / Boston College</t>
  </si>
  <si>
    <t>2026-09-19|Boise St.|Idaho St.|3|0</t>
  </si>
  <si>
    <t>2026-09-19|Bowling Green|Missouri|1|3</t>
  </si>
  <si>
    <t>https://getsomemaction.com/stats.aspx?path=wvball&amp;year=2026 | https://www.secsports.com/api/schedule-events/32363</t>
  </si>
  <si>
    <t>Bowling Green / Missouri</t>
  </si>
  <si>
    <t>2026-09-19|Bradley|Lindenwood|2|3</t>
  </si>
  <si>
    <t>Bradley / Lindenwood | Lindenwood / Bradley</t>
  </si>
  <si>
    <t>2026-09-19|Brown|Central Conn. St.|3|0</t>
  </si>
  <si>
    <t>Brown / Central Conn. St. | Central Connecticut / Brown</t>
  </si>
  <si>
    <t>2026-09-19|Brown|Middle Tenn.|1|3</t>
  </si>
  <si>
    <t>https://conferenceusa.com/stats.aspx?path=wvball&amp;year=2026 | https://ivyleague.com/stats.aspx?path=wvball&amp;year=2026</t>
  </si>
  <si>
    <t>MTSU / Brown | Brown / Middle Tenn.</t>
  </si>
  <si>
    <t>2026-09-19|Bryant|Penn|0|3</t>
  </si>
  <si>
    <t>Bryant / Penn | Penn / Bryant</t>
  </si>
  <si>
    <t>2026-09-19|Bucknell|Lehigh|0|3</t>
  </si>
  <si>
    <t>* Bucknell / Lehigh</t>
  </si>
  <si>
    <t>2026-09-19|Buffalo|FDU|3|0</t>
  </si>
  <si>
    <t>Buffalo / FDU | FDU / Buffalo</t>
  </si>
  <si>
    <t>2026-09-19|BYU|Utah St.|3|0</t>
  </si>
  <si>
    <t>BYU / Utah St. | Utah State University / BYU</t>
  </si>
  <si>
    <t>2026-09-19|Cal St. Fullerton|Idaho|1|3</t>
  </si>
  <si>
    <t>Idaho / Cal St. Fullerton | Cal State Fullerton / Idaho</t>
  </si>
  <si>
    <t>2026-09-19|California|Sacramento St.|3|2</t>
  </si>
  <si>
    <t>California / Sacramento St. | Sacramento State / California</t>
  </si>
  <si>
    <t>2026-09-19|California Baptist|San Francisco|0|3</t>
  </si>
  <si>
    <t>California Baptist / San Francisco | San Francisco / California Baptist</t>
  </si>
  <si>
    <t>2026-09-19|Campbell|East Carolina|0|3</t>
  </si>
  <si>
    <t>East Carolina / Campbell | Campbell / East Carolina</t>
  </si>
  <si>
    <t>2026-09-19|Canisius|Valparaiso|1|3</t>
  </si>
  <si>
    <t>Canisius / Valparaiso | Valparaiso / Canisius</t>
  </si>
  <si>
    <t>2026-09-19|Central Ark.|Texas Tech|1|3</t>
  </si>
  <si>
    <t>Texas Tech / Central Ark. | Central Arkansas / Texas Tech</t>
  </si>
  <si>
    <t>2026-09-19|Central Ark.|West Florida|1|3</t>
  </si>
  <si>
    <t>https://asunsports.org/stats.aspx?path=wvball&amp;year=2026 | https://uacsports.com/stats.aspx?path=wvball&amp;year=2026</t>
  </si>
  <si>
    <t>West Florida / Central Arkansas | Central Arkansas / West Florida</t>
  </si>
  <si>
    <t>2026-09-19|Charleston So.|Mercer|3|1</t>
  </si>
  <si>
    <t>Charleston Southern / Mercer | Charleston So. / Mercer</t>
  </si>
  <si>
    <t>2026-09-19|Charlotte|Davidson|1|3</t>
  </si>
  <si>
    <t>Charlotte / Davidson | Davidson / Charlotte</t>
  </si>
  <si>
    <t>2026-09-19|Chattanooga|Norfolk St.|3|2</t>
  </si>
  <si>
    <t>Norfolk State / Chattanooga</t>
  </si>
  <si>
    <t>2026-09-19|Chicago St.|Utah Tech|0|3</t>
  </si>
  <si>
    <t>Utah Tech / Chicago St.</t>
  </si>
  <si>
    <t>2026-09-19|Col. of Charleston|Elon|3|0</t>
  </si>
  <si>
    <t>* Elon / Charleston</t>
  </si>
  <si>
    <t>2026-09-19|Colgate|Loyola Maryland|3|0</t>
  </si>
  <si>
    <t>* Loyola Maryland / Colgate</t>
  </si>
  <si>
    <t>2026-09-19|Columbia|Stonehill|3|0</t>
  </si>
  <si>
    <t>Columbia / Stonehill | Stonehill / Columbia</t>
  </si>
  <si>
    <t>2026-09-19|Coppin St.|Merrimack|3|0</t>
  </si>
  <si>
    <t>Merrimack / Coppin St. | Coppin State / Merrimack</t>
  </si>
  <si>
    <t>2026-09-19|Coppin St.|Rhode Island|3|1</t>
  </si>
  <si>
    <t>Rhode Island / Coppin St. | Coppin State / Rhode Island</t>
  </si>
  <si>
    <t>2026-09-19|Cornell|Michigan|0|3</t>
  </si>
  <si>
    <t>Cornell / Michigan</t>
  </si>
  <si>
    <t>2026-09-19|CSU Bakersfield|Nevada|2|3</t>
  </si>
  <si>
    <t>Cal State Bakersfield / Nevada | Nevada / CSU Bakersfield</t>
  </si>
  <si>
    <t>2026-09-19|CSUN|LMU (CA)|2|3</t>
  </si>
  <si>
    <t>2026-09-19|Dartmouth|Quinnipiac|3|1</t>
  </si>
  <si>
    <t>Dartmouth / Quinnipiac | Quinnipiac / Dartmouth</t>
  </si>
  <si>
    <t>2026-09-19|Dayton|Toledo|3|2</t>
  </si>
  <si>
    <t>Dayton / Toledo | Toledo / Dayton</t>
  </si>
  <si>
    <t>2026-09-19|Delaware St.|James Madison|0|3</t>
  </si>
  <si>
    <t>James Madison / Delaware St.</t>
  </si>
  <si>
    <t>2026-09-19|DePaul|UIC|3|0</t>
  </si>
  <si>
    <t>DePaul / UIC | UIC / DePaul</t>
  </si>
  <si>
    <t>2026-09-19|Duke|LIU|2|3</t>
  </si>
  <si>
    <t>Duke / LIU | LIU / Duke</t>
  </si>
  <si>
    <t>2026-09-19|Duquesne|Siena|3|0</t>
  </si>
  <si>
    <t>Duquesne / Siena | Siena / Duquesne</t>
  </si>
  <si>
    <t>2026-09-19|East Texas A&amp;M|North Texas|2|3</t>
  </si>
  <si>
    <t>UNT / East Texas A&amp;M | East Texas A&amp;M / North Texas</t>
  </si>
  <si>
    <t>2026-09-19|Eastern Wash.|Portland|0|3</t>
  </si>
  <si>
    <t>Eastern Washington / Portland | Portland / Eastern Wash.</t>
  </si>
  <si>
    <t>2026-09-19|ETSU|Western Ky.|0|3</t>
  </si>
  <si>
    <t>WKU / ETSU | ETSU / Western Ky.</t>
  </si>
  <si>
    <t>2026-09-19|Evansville|Southern Ind.|3|2</t>
  </si>
  <si>
    <t>2026-09-19|Fairfield|Middle Tenn.|1|3</t>
  </si>
  <si>
    <t>MTSU / Fairfield | Fairfield / Middle Tenn.</t>
  </si>
  <si>
    <t>2026-09-19|FGCU|North Carolina|1|3</t>
  </si>
  <si>
    <t>North Carolina / FGCU | FGCU / North Carolina</t>
  </si>
  <si>
    <t>2026-09-19|FIU|Jacksonville|3|0</t>
  </si>
  <si>
    <t>Jacksonville / FIU | FIU / Jacksonville</t>
  </si>
  <si>
    <t>2026-09-19|Florida A&amp;M|New Orleans|3|1</t>
  </si>
  <si>
    <t>LSU New Orleans / Florida A&amp;M | Florida A&amp;M / LSU New Orleans</t>
  </si>
  <si>
    <t>2026-09-19|Fordham|Ga. Southern|0|3</t>
  </si>
  <si>
    <t>https://atlantic10.com/stats.aspx?path=wvball&amp;year=2026 | https://sunbeltsports.org/stats.aspx?path=wvball&amp;year=2026</t>
  </si>
  <si>
    <t>Fordham / Ga. Southern | Georgia Southern / Fordham</t>
  </si>
  <si>
    <t>2026-09-19|Fresno St.|Saint Mary's (CA)|3|2</t>
  </si>
  <si>
    <t>Fresno State / Saint Mary's (CA) | Saint Mary's / Fresno St.</t>
  </si>
  <si>
    <t>2026-09-19|Gardner-Webb|SIUE|3|1</t>
  </si>
  <si>
    <t>Gardner-Webb / SIUE | SIUE / Gardner-Webb</t>
  </si>
  <si>
    <t>2026-09-19|George Mason|UNC Greensboro|2|3</t>
  </si>
  <si>
    <t>George Mason / UNC Greensboro | UNC Greensboro / George Mason</t>
  </si>
  <si>
    <t>2026-09-19|George Washington|Howard|3|0</t>
  </si>
  <si>
    <t>George Washington / Howard | Howard / George Washington</t>
  </si>
  <si>
    <t>2026-09-19|Georgia|Georgia Tech|3|2</t>
  </si>
  <si>
    <t>https://admin.theacc.com/stats.aspx?path=wvball&amp;year=2026 | https://www.secsports.com/api/schedule-events/32360</t>
  </si>
  <si>
    <t>Georgia Tech / Georgia | Georgia / Georgia Tech</t>
  </si>
  <si>
    <t>2026-09-19|Georgia St.|Montana St.|2|3</t>
  </si>
  <si>
    <t>Montana State / Georgia St. | Georgia State / Montana St.</t>
  </si>
  <si>
    <t>2026-09-19|Gonzaga|Montana|3|0</t>
  </si>
  <si>
    <t>Montana / Gonzaga | Gonzaga University / Montana</t>
  </si>
  <si>
    <t>2026-09-19|Grand Canyon|Ole Miss|3|1</t>
  </si>
  <si>
    <t>https://www.secsports.com/api/schedule-events/32361</t>
  </si>
  <si>
    <t>Ole Miss / Grand Canyon</t>
  </si>
  <si>
    <t>2026-09-19|Green Bay|Western Ill.|3|0</t>
  </si>
  <si>
    <t>2026-09-19|Hampton|Hofstra|0|3</t>
  </si>
  <si>
    <t>2026-09-19|Hawaii|Iowa St.|3|2</t>
  </si>
  <si>
    <t>Iowa State / Hawaii | Hawai‘i / Iowa St.</t>
  </si>
  <si>
    <t>2026-09-19|Holy Cross|Navy|0|3</t>
  </si>
  <si>
    <t>* Navy / Holy Cross</t>
  </si>
  <si>
    <t>2026-09-19|Houston|Houston Christian|3|0</t>
  </si>
  <si>
    <t>2026-09-19|Illinois St.|Marist|3|0</t>
  </si>
  <si>
    <t>Marist / Illinois St. | Illinois State / Marist</t>
  </si>
  <si>
    <t>2026-09-19|Indiana|NC State|3|1</t>
  </si>
  <si>
    <t>NC State / Indiana | Indiana / NC State</t>
  </si>
  <si>
    <t>2026-09-19|Indiana St.|Purdue Fort Wayne|3|1</t>
  </si>
  <si>
    <t>Purdue Fort Wayne / Indiana St. | Indiana State / Purdue Fort Wayne</t>
  </si>
  <si>
    <t>2026-09-19|Iona|New Haven|0|3</t>
  </si>
  <si>
    <t>Iona / New Haven | New Haven / Iona</t>
  </si>
  <si>
    <t>2026-09-19|Iona|NJIT|3|2</t>
  </si>
  <si>
    <t>2026-09-19|Iowa|Texas Tech|3|1</t>
  </si>
  <si>
    <t>Texas Tech / Iowa</t>
  </si>
  <si>
    <t>2026-09-19|Jackson St.|Louisiana|1|3</t>
  </si>
  <si>
    <t>Louisiana / Jackson State | Jackson State / Louisiana</t>
  </si>
  <si>
    <t>2026-09-19|Kansas City|Southeast Mo. St.|0|3</t>
  </si>
  <si>
    <t>Southeast Missouri / Kansas City | Kansas City / Southeast Mo. St.</t>
  </si>
  <si>
    <t>2026-09-19|Kansas St.|Omaha|3|1</t>
  </si>
  <si>
    <t>Kansas State / Omaha | Omaha / Kansas St.</t>
  </si>
  <si>
    <t>2026-09-19|Kennesaw St.|North Florida|2|3</t>
  </si>
  <si>
    <t>North Florida / Kennesaw State | Kennesaw State / North Florida</t>
  </si>
  <si>
    <t>2026-09-19|Lamar University|Sam Houston|0|3</t>
  </si>
  <si>
    <t>Sam Houston / Lamar | Lamar / Sam Houston</t>
  </si>
  <si>
    <t>2026-09-19|Le Moyne|Niagara|0|3</t>
  </si>
  <si>
    <t>Niagara / Le Moyne | Le Moyne / Niagara</t>
  </si>
  <si>
    <t>2026-09-19|Little Rock|Memphis|0|3</t>
  </si>
  <si>
    <t>Memphis / Little Rock | Little Rock / Memphis</t>
  </si>
  <si>
    <t>2026-09-19|Louisiana Tech|Prairie View|3|0</t>
  </si>
  <si>
    <t>Louisiana Tech / Prairie View | Prairie View A&amp;M / Louisiana Tech</t>
  </si>
  <si>
    <t>2026-09-19|Marquette|St. Thomas (MN)|3|2</t>
  </si>
  <si>
    <t>Marquette / St. Thomas (MN) | St. Thomas / Marquette</t>
  </si>
  <si>
    <t>2026-09-19|Marshall|Morehead St.|3|0</t>
  </si>
  <si>
    <t>2026-09-19|Maryland|Old Dominion|3|0</t>
  </si>
  <si>
    <t>Maryland / Old Dominion | Old Dominion / Maryland</t>
  </si>
  <si>
    <t>2026-09-19|McNeese|Oral Roberts|3|1</t>
  </si>
  <si>
    <t>McNeese / Oral Roberts | Oral Roberts / McNeese</t>
  </si>
  <si>
    <t>2026-09-19|Mercyhurst|Ohio|1|3</t>
  </si>
  <si>
    <t>Ohio / Mercyhurst | Mercyhurst / Ohio</t>
  </si>
  <si>
    <t>2026-09-19|Merrimack|UConn|1|3</t>
  </si>
  <si>
    <t>UConn / Merrimack | Merrimack / UConn</t>
  </si>
  <si>
    <t>2026-09-19|Miami (FL)|Tulsa|3|0</t>
  </si>
  <si>
    <t>Miami / Tulsa | Tulsa / Miami (FL)</t>
  </si>
  <si>
    <t>2026-09-19|Miami (OH)|Northern Ky.|0|3</t>
  </si>
  <si>
    <t>2026-09-19|Milwaukee|Western Mich.|2|3</t>
  </si>
  <si>
    <t>Milwaukee / Western Mich. | Western Michigan / Milwaukee</t>
  </si>
  <si>
    <t>2026-09-19|Minnesota|South Dakota St.|3|1</t>
  </si>
  <si>
    <t>Minnesota / South Dakota State | South Dakota State / Minnesota</t>
  </si>
  <si>
    <t>2026-09-19|Mississippi St.|UT Arlington|3|0</t>
  </si>
  <si>
    <t>https://www.secsports.com/api/schedule-events/32730 | https://uacsports.com/stats.aspx?path=wvball&amp;year=2026</t>
  </si>
  <si>
    <t>Mississippi State / UTA | UT Arlington / Mississippi State</t>
  </si>
  <si>
    <t>2026-09-19|Missouri St.|Saint Louis|2|3</t>
  </si>
  <si>
    <t>Saint Louis / Missouri St. | Missouri State / Saint Louis</t>
  </si>
  <si>
    <t>2026-09-19|Morgan St.|UNC Asheville|1|3</t>
  </si>
  <si>
    <t>UNC Asheville / Morgan St. | Morgan State / UNC Asheville</t>
  </si>
  <si>
    <t>2026-09-19|N.C. Central|UNCW|1|3</t>
  </si>
  <si>
    <t>UNCW / N.C. Central | North Carolina Central / UNCW</t>
  </si>
  <si>
    <t>2026-09-19|N.C. Central|Winthrop|0|3</t>
  </si>
  <si>
    <t>Winthrop / N.C. Central | North Carolina Central / Winthrop</t>
  </si>
  <si>
    <t>2026-09-19|New Haven|Seton Hall|3|1</t>
  </si>
  <si>
    <t>Seton Hall / New Haven | New Haven / Seton Hall</t>
  </si>
  <si>
    <t>2026-09-19|New Mexico St.|UTRGV|2|3</t>
  </si>
  <si>
    <t>NM State / UTRGV | UTRGV / New Mexico St.</t>
  </si>
  <si>
    <t>2026-09-19|North Dakota|ULM|3|1</t>
  </si>
  <si>
    <t>North Dakota / ULM | ULM / North Dakota</t>
  </si>
  <si>
    <t>2026-09-19|North Dakota St.|Seattle U|3|0</t>
  </si>
  <si>
    <t>North Dakota State / Seattle U</t>
  </si>
  <si>
    <t>2026-09-19|Northeastern|Towson|1|3</t>
  </si>
  <si>
    <t>2026-09-19|Northern Ariz.|Texas Southern|3|0</t>
  </si>
  <si>
    <t>Northern Arizona / Texas Southern | Texas Southern / Northern Ariz.</t>
  </si>
  <si>
    <t>2026-09-19|Northern Colo.|Utah|0|3</t>
  </si>
  <si>
    <t>Utah / Northern Colorado | Northern Colorado / Utah</t>
  </si>
  <si>
    <t>2026-09-19|Northwestern St.|The Citadel|3|1</t>
  </si>
  <si>
    <t>Northwestern St. / The Citadel | Northwestern State / The Citadel</t>
  </si>
  <si>
    <t>2026-09-19|Northwestern St.|Troy|0|3</t>
  </si>
  <si>
    <t>Northwestern State / Troy | Troy / Northwestern St.</t>
  </si>
  <si>
    <t>2026-09-19|Ohio St.|Virginia|3|0</t>
  </si>
  <si>
    <t>2026-09-19|Pacific|Wyoming|1|3</t>
  </si>
  <si>
    <t>Wyoming / Pacific | Pacific / Wyoming</t>
  </si>
  <si>
    <t>2026-09-19|Pepperdine|Southern California|3|0</t>
  </si>
  <si>
    <t>Pepperdine / USC | Pepperdine / Southern California</t>
  </si>
  <si>
    <t>2026-09-19|Presbyterian|Tennessee Tech|2|3</t>
  </si>
  <si>
    <t>Presbyterian / Tennessee Tech | Tennessee Tech / Presbyterian</t>
  </si>
  <si>
    <t>2026-09-19|Princeton|Villanova|0|3</t>
  </si>
  <si>
    <t>2026-09-19|Providence|Sacred Heart|2|3</t>
  </si>
  <si>
    <t>Providence / Sacred Heart | Sacred Heart / Providence</t>
  </si>
  <si>
    <t>2026-09-19|Purdue|UCF|3|0</t>
  </si>
  <si>
    <t>UCF / Purdue</t>
  </si>
  <si>
    <t>2026-09-19|Robert Morris|UMES|3|0</t>
  </si>
  <si>
    <t>Robert Morris / UMES | Maryland Eastern Shore / Robert Morris</t>
  </si>
  <si>
    <t>2026-09-19|Rutgers|St. John's (NY)|3|2</t>
  </si>
  <si>
    <t>St. John's / Rutgers | Rutgers / St. John's (NY)</t>
  </si>
  <si>
    <t>2026-09-19|San Diego|San Diego St.|3|1</t>
  </si>
  <si>
    <t>San Diego State University / San Diego | San Diego / San Diego St.</t>
  </si>
  <si>
    <t>2026-09-19|SMU|Yale|3|0</t>
  </si>
  <si>
    <t>SMU / Yale | Yale / SMU</t>
  </si>
  <si>
    <t>2026-09-19|South Dakota|Washington|0|3</t>
  </si>
  <si>
    <t>Washington / South Dakota | South Dakota / Washington</t>
  </si>
  <si>
    <t>2026-09-19|South Fla.|Tennessee|0|3</t>
  </si>
  <si>
    <t>https://theamerican.org/stats.aspx?path=wvball&amp;year=2026 | https://www.secsports.com/api/schedule-events/32362</t>
  </si>
  <si>
    <t>South Florida / Tennessee | Tennessee / USF</t>
  </si>
  <si>
    <t>2026-09-19|Southeastern La.|UC San Diego|0|3</t>
  </si>
  <si>
    <t>UC San Diego / Southeastern La. | Southeastern / UC San Diego</t>
  </si>
  <si>
    <t>2026-09-19|Southern Utah|UC Riverside|0|3</t>
  </si>
  <si>
    <t>Southern Utah / UC Riverside | UC Riverside / Southern Utah</t>
  </si>
  <si>
    <t>2026-09-19|Stony Brook|William &amp; Mary|3|2</t>
  </si>
  <si>
    <t>2026-09-19|Tarleton St.|West Virginia|0|3</t>
  </si>
  <si>
    <t>West Virginia / Tarleton St. | Tarleton State / West Virginia</t>
  </si>
  <si>
    <t>2026-09-19|Temple|UMBC|3|0</t>
  </si>
  <si>
    <t>UMBC / Temple | Temple / UMBC</t>
  </si>
  <si>
    <t>2026-09-19|Texas St.|UTSA|2|3</t>
  </si>
  <si>
    <t>UTSA / Texas St. | Texas State University / UTSA</t>
  </si>
  <si>
    <t>2026-09-19|UC Davis|UC Santa Barbara|3|1</t>
  </si>
  <si>
    <t>UC Santa Barbara / UC Davis | UC Davis / UC Santa Barbara</t>
  </si>
  <si>
    <t>2026-09-19|UC Irvine|UNLV|1|3</t>
  </si>
  <si>
    <t>UC Irvine / UNLV | UNLV / UC Irvine</t>
  </si>
  <si>
    <t>2026-09-19|UNI|Wichita St.|3|1</t>
  </si>
  <si>
    <t>2026-09-19|UT Martin|West Ga.|3|1</t>
  </si>
  <si>
    <t>2026-09-19|Utah Valley|Weber St.|1|3</t>
  </si>
  <si>
    <t>Weber State / Utah Valley | Utah Valley / Weber St.</t>
  </si>
  <si>
    <t>2026-09-20|A&amp;M-Corpus Christi|Iowa St.|0|3</t>
  </si>
  <si>
    <t>Iowa State / A&amp;M-Corpus Christi | A&amp;M-Corpus Christi / Iowa St.</t>
  </si>
  <si>
    <t>2026-09-20|Akron|Xavier|1|3</t>
  </si>
  <si>
    <t>Xavier / Akron | Akron / Xavier</t>
  </si>
  <si>
    <t>2026-09-20|Arkansas St.|Illinois|0|3</t>
  </si>
  <si>
    <t>Illinois / Arkansas St. | Arkansas State / Illinois</t>
  </si>
  <si>
    <t>2026-09-20|Binghamton|Quinnipiac|3|2</t>
  </si>
  <si>
    <t>Binghamton / Quinnipiac | Quinnipiac / Binghamton</t>
  </si>
  <si>
    <t>2026-09-20|Boston College|Dartmouth|1|3</t>
  </si>
  <si>
    <t>Boston College / Dartmouth | Dartmouth / Boston College</t>
  </si>
  <si>
    <t>2026-09-20|Buffalo|Syracuse|3|0</t>
  </si>
  <si>
    <t>Syracuse / Buffalo | Buffalo / Syracuse</t>
  </si>
  <si>
    <t>2026-09-20|Butler|LIU|0|3</t>
  </si>
  <si>
    <t>Butler / LIU | LIU / Butler</t>
  </si>
  <si>
    <t>2026-09-20|Cal Poly|Stanford|1|3</t>
  </si>
  <si>
    <t>Stanford / Cal Poly | Cal Poly / Stanford</t>
  </si>
  <si>
    <t>2026-09-20|California|San Jose St.|3|1</t>
  </si>
  <si>
    <t>California / San Jose St. | San José State / California</t>
  </si>
  <si>
    <t>2026-09-20|Central Ark.|Iowa|0|3</t>
  </si>
  <si>
    <t>https://bigten.org/wvb/schedule/2026/ | https://uacsports.com/stats.aspx?path=wvball&amp;year=2026</t>
  </si>
  <si>
    <t>Central Ark. / Iowa | Central Arkansas / Iowa</t>
  </si>
  <si>
    <t>2026-09-20|Clemson|USC Upstate|3|1</t>
  </si>
  <si>
    <t>Clemson / USC Upstate | USC Upstate / Clemson</t>
  </si>
  <si>
    <t>2026-09-20|Coastal Carolina|NC State|2|3</t>
  </si>
  <si>
    <t>NC State / Coastal Carolina | Coastal Carolina / NC State</t>
  </si>
  <si>
    <t>2026-09-20|Col. of Charleston|Elon|3|0</t>
  </si>
  <si>
    <t>2026-09-20|Coppin St.|New Haven|3|1</t>
  </si>
  <si>
    <t>Coppin State / New Haven | New Haven / Coppin State</t>
  </si>
  <si>
    <t>2026-09-20|Cornell|Michigan|0|3</t>
  </si>
  <si>
    <t>2026-09-20|Creighton|Texas A&amp;M|1|3</t>
  </si>
  <si>
    <t>https://www.bigeast.com/stats.aspx?path=wvball&amp;year=2026 | https://www.secsports.com/api/schedule-events/32366</t>
  </si>
  <si>
    <t>Creighton / Texas A&amp;M</t>
  </si>
  <si>
    <t>2026-09-20|Delaware St.|UNC Greensboro|2|3</t>
  </si>
  <si>
    <t>https://soconsports.com/wvb/schedule/2026/</t>
  </si>
  <si>
    <t>UNC Greensboro / Delaware St.</t>
  </si>
  <si>
    <t>2026-09-20|Eastern Ill.|Notre Dame|0|3</t>
  </si>
  <si>
    <t>2026-09-20|FGCU|Nebraska|1|3</t>
  </si>
  <si>
    <t>FGCU / Nebraska</t>
  </si>
  <si>
    <t>2026-09-20|Ga. Southern|North Florida|3|0</t>
  </si>
  <si>
    <t>North Florida / Georgia Southern | Georgia Southern / North Florida</t>
  </si>
  <si>
    <t>2026-09-20|George Mason|James Madison|0|3</t>
  </si>
  <si>
    <t>George Mason / James Madison | James Madison / George Mason</t>
  </si>
  <si>
    <t>2026-09-20|Grand Canyon|Kansas|0|3</t>
  </si>
  <si>
    <t>Kansas / Grand Canyon</t>
  </si>
  <si>
    <t>2026-09-20|Harvard|Sacred Heart|3|0</t>
  </si>
  <si>
    <t>Harvard / Sacred Heart | Sacred Heart / Harvard</t>
  </si>
  <si>
    <t>2026-09-20|Hawaii|UCLA|2|3</t>
  </si>
  <si>
    <t>UCLA / Hawaii | Hawai‘i / UCLA</t>
  </si>
  <si>
    <t>2026-09-20|Illinois St.|Oakland|3|0</t>
  </si>
  <si>
    <t>Oakland / Illinois St. | Illinois State / Oakland</t>
  </si>
  <si>
    <t>2026-09-20|Kentucky|Louisville|3|1</t>
  </si>
  <si>
    <t>https://admin.theacc.com/stats.aspx?path=wvball&amp;year=2026 | https://www.secsports.com/api/schedule-events/32367</t>
  </si>
  <si>
    <t>Louisville / Kentucky | Kentucky / Louisville</t>
  </si>
  <si>
    <t>2026-09-20|Lafayette|Lehigh|0|3</t>
  </si>
  <si>
    <t>* Lafayette / Lehigh</t>
  </si>
  <si>
    <t>2026-09-20|Marquette|Milwaukee|3|0</t>
  </si>
  <si>
    <t>Marquette / Milwaukee | Milwaukee / Marquette</t>
  </si>
  <si>
    <t>2026-09-20|New Orleans|Tulane|0|3</t>
  </si>
  <si>
    <t>Tulane / LSU New Orleans | LSU New Orleans / Tulane</t>
  </si>
  <si>
    <t>2026-09-20|Oregon|Oregon St.|3|0</t>
  </si>
  <si>
    <t>Oregon State / Oregon</t>
  </si>
  <si>
    <t>2026-09-20|Penn St.|Tennessee|1|3</t>
  </si>
  <si>
    <t>https://bigten.org/wvb/schedule/2026/ | https://www.secsports.com/api/schedule-events/32365</t>
  </si>
  <si>
    <t>Tennessee / Penn State | Penn State / Tennessee</t>
  </si>
  <si>
    <t>2026-09-20|Rhode Island|UConn|1|3</t>
  </si>
  <si>
    <t>Rhode Island / UConn | UConn / Rhode Island</t>
  </si>
  <si>
    <t>2026-09-20|Samford|UAB|3|1</t>
  </si>
  <si>
    <t>UAB / Samford</t>
  </si>
  <si>
    <t>2026-09-20|Southern California|UC Santa Barbara|3|0</t>
  </si>
  <si>
    <t>UC Santa Barbara / USC | UC Santa Barbara / Southern California</t>
  </si>
  <si>
    <t>2026-09-20|UC San Diego|UNLV|2|3</t>
  </si>
  <si>
    <t>UC San Diego / UNLV | UNLV / UC San Diego</t>
  </si>
  <si>
    <t>2025 NCAA Division I women’s volleyball RPI</t>
  </si>
  <si>
    <t>Official NCAA published rankings through December 21, 2025. This historical baseline is fixed.</t>
  </si>
  <si>
    <t>Source: https://www.ncaa.com/rankings/volleyball-women/d1/ncaa_womens_volleyball_rpi</t>
  </si>
  <si>
    <t>The previous-rank field belongs to the 2025 NCAA release. It is not a 2026 estimate.</t>
  </si>
  <si>
    <t>Rank</t>
  </si>
  <si>
    <t>Record</t>
  </si>
  <si>
    <t>2025 conference</t>
  </si>
  <si>
    <t>Road</t>
  </si>
  <si>
    <t>Neutral</t>
  </si>
  <si>
    <t>Home</t>
  </si>
  <si>
    <t>Non-Div I</t>
  </si>
  <si>
    <t>Previous rank</t>
  </si>
  <si>
    <t>33-1</t>
  </si>
  <si>
    <t>12-0</t>
  </si>
  <si>
    <t>3-0</t>
  </si>
  <si>
    <t>18-1</t>
  </si>
  <si>
    <t>0-0</t>
  </si>
  <si>
    <t>26-4</t>
  </si>
  <si>
    <t>9-1</t>
  </si>
  <si>
    <t>4-1</t>
  </si>
  <si>
    <t>13-2</t>
  </si>
  <si>
    <t>30-3</t>
  </si>
  <si>
    <t>10-0</t>
  </si>
  <si>
    <t>5-3</t>
  </si>
  <si>
    <t>15-0</t>
  </si>
  <si>
    <t>29-4</t>
  </si>
  <si>
    <t>12-2</t>
  </si>
  <si>
    <t>6-1</t>
  </si>
  <si>
    <t>11-1</t>
  </si>
  <si>
    <t>30-5</t>
  </si>
  <si>
    <t>10-2</t>
  </si>
  <si>
    <t>4-3</t>
  </si>
  <si>
    <t>16-0</t>
  </si>
  <si>
    <t>28-4</t>
  </si>
  <si>
    <t>2-2</t>
  </si>
  <si>
    <t>28-6</t>
  </si>
  <si>
    <t>9-2</t>
  </si>
  <si>
    <t>5-2</t>
  </si>
  <si>
    <t>14-2</t>
  </si>
  <si>
    <t>28-5</t>
  </si>
  <si>
    <t>12-1</t>
  </si>
  <si>
    <t>1-1</t>
  </si>
  <si>
    <t>15-3</t>
  </si>
  <si>
    <t>29-5</t>
  </si>
  <si>
    <t>15-2</t>
  </si>
  <si>
    <t>27-7</t>
  </si>
  <si>
    <t>10-3</t>
  </si>
  <si>
    <t>5-0</t>
  </si>
  <si>
    <t>12-4</t>
  </si>
  <si>
    <t>27-6</t>
  </si>
  <si>
    <t>15-1</t>
  </si>
  <si>
    <t>26-7</t>
  </si>
  <si>
    <t>10-1</t>
  </si>
  <si>
    <t>14-4</t>
  </si>
  <si>
    <t>24-10</t>
  </si>
  <si>
    <t>10-5</t>
  </si>
  <si>
    <t>0-1</t>
  </si>
  <si>
    <t>24-11</t>
  </si>
  <si>
    <t>9-7</t>
  </si>
  <si>
    <t>6-2</t>
  </si>
  <si>
    <t>25-7</t>
  </si>
  <si>
    <t>15-4</t>
  </si>
  <si>
    <t>25-8</t>
  </si>
  <si>
    <t>9-5</t>
  </si>
  <si>
    <t>4-0</t>
  </si>
  <si>
    <t>12-3</t>
  </si>
  <si>
    <t>9-4</t>
  </si>
  <si>
    <t>22-9</t>
  </si>
  <si>
    <t>7-5</t>
  </si>
  <si>
    <t>2-1</t>
  </si>
  <si>
    <t>13-3</t>
  </si>
  <si>
    <t>25-5</t>
  </si>
  <si>
    <t>21-11</t>
  </si>
  <si>
    <t>4-8</t>
  </si>
  <si>
    <t>24-8</t>
  </si>
  <si>
    <t>11-2</t>
  </si>
  <si>
    <t>3-3</t>
  </si>
  <si>
    <t>23-9</t>
  </si>
  <si>
    <t>8-6</t>
  </si>
  <si>
    <t>18-10</t>
  </si>
  <si>
    <t>5-8</t>
  </si>
  <si>
    <t>26-6</t>
  </si>
  <si>
    <t>9-3</t>
  </si>
  <si>
    <t>20-8</t>
  </si>
  <si>
    <t>2-3</t>
  </si>
  <si>
    <t>23-8</t>
  </si>
  <si>
    <t>9-6</t>
  </si>
  <si>
    <t>26-5</t>
  </si>
  <si>
    <t>21-10</t>
  </si>
  <si>
    <t>8-2</t>
  </si>
  <si>
    <t>3-4</t>
  </si>
  <si>
    <t>10-4</t>
  </si>
  <si>
    <t>19-13</t>
  </si>
  <si>
    <t>5-6</t>
  </si>
  <si>
    <t>3-2</t>
  </si>
  <si>
    <t>11-5</t>
  </si>
  <si>
    <t>5-1</t>
  </si>
  <si>
    <t>8-5</t>
  </si>
  <si>
    <t>18-11</t>
  </si>
  <si>
    <t>6-4</t>
  </si>
  <si>
    <t>10-6</t>
  </si>
  <si>
    <t>16-12</t>
  </si>
  <si>
    <t>6-7</t>
  </si>
  <si>
    <t>7-3</t>
  </si>
  <si>
    <t>8-9</t>
  </si>
  <si>
    <t>23-5</t>
  </si>
  <si>
    <t>3-1</t>
  </si>
  <si>
    <t>17-13</t>
  </si>
  <si>
    <t>4-9</t>
  </si>
  <si>
    <t>8-3</t>
  </si>
  <si>
    <t>22-11</t>
  </si>
  <si>
    <t>2-0</t>
  </si>
  <si>
    <t>15-15</t>
  </si>
  <si>
    <t>3-9</t>
  </si>
  <si>
    <t>27-8</t>
  </si>
  <si>
    <t>4-2</t>
  </si>
  <si>
    <t>21-8</t>
  </si>
  <si>
    <t>17-12</t>
  </si>
  <si>
    <t>7-4</t>
  </si>
  <si>
    <t>6-6</t>
  </si>
  <si>
    <t>1-4</t>
  </si>
  <si>
    <t>11-3</t>
  </si>
  <si>
    <t>16-14</t>
  </si>
  <si>
    <t>1-2</t>
  </si>
  <si>
    <t>8-7</t>
  </si>
  <si>
    <t>21-7</t>
  </si>
  <si>
    <t>9-0</t>
  </si>
  <si>
    <t>23-7</t>
  </si>
  <si>
    <t>17-11</t>
  </si>
  <si>
    <t>7-7</t>
  </si>
  <si>
    <t>15-13</t>
  </si>
  <si>
    <t>5-7</t>
  </si>
  <si>
    <t>4-7</t>
  </si>
  <si>
    <t>6-5</t>
  </si>
  <si>
    <t>8-4</t>
  </si>
  <si>
    <t>13-17</t>
  </si>
  <si>
    <t>5-10</t>
  </si>
  <si>
    <t>19-11</t>
  </si>
  <si>
    <t>13-16</t>
  </si>
  <si>
    <t>7-6</t>
  </si>
  <si>
    <t>24-5</t>
  </si>
  <si>
    <t>16-13</t>
  </si>
  <si>
    <t>6-9</t>
  </si>
  <si>
    <t>18-12</t>
  </si>
  <si>
    <t>2-5</t>
  </si>
  <si>
    <t>8-1</t>
  </si>
  <si>
    <t>21-9</t>
  </si>
  <si>
    <t>16-11</t>
  </si>
  <si>
    <t>3-6</t>
  </si>
  <si>
    <t>22-4</t>
  </si>
  <si>
    <t>19-9</t>
  </si>
  <si>
    <t>1-0</t>
  </si>
  <si>
    <t>20-9</t>
  </si>
  <si>
    <t>20-11</t>
  </si>
  <si>
    <t>14-15</t>
  </si>
  <si>
    <t>7-1</t>
  </si>
  <si>
    <t>4-6</t>
  </si>
  <si>
    <t>16-10</t>
  </si>
  <si>
    <t>20-12</t>
  </si>
  <si>
    <t>12-5</t>
  </si>
  <si>
    <t>22-8</t>
  </si>
  <si>
    <t>7-2</t>
  </si>
  <si>
    <t>13-14</t>
  </si>
  <si>
    <t>18-7</t>
  </si>
  <si>
    <t>6-0</t>
  </si>
  <si>
    <t>5-5</t>
  </si>
  <si>
    <t>21-6</t>
  </si>
  <si>
    <t>WAC</t>
  </si>
  <si>
    <t>6-3</t>
  </si>
  <si>
    <t>18-14</t>
  </si>
  <si>
    <t>11-8</t>
  </si>
  <si>
    <t>23-11</t>
  </si>
  <si>
    <t>17-16</t>
  </si>
  <si>
    <t>1-5</t>
  </si>
  <si>
    <t>1-3</t>
  </si>
  <si>
    <t>17-15</t>
  </si>
  <si>
    <t>6-8</t>
  </si>
  <si>
    <t>15-14</t>
  </si>
  <si>
    <t>14-13</t>
  </si>
  <si>
    <t>25-6</t>
  </si>
  <si>
    <t>13-1</t>
  </si>
  <si>
    <t>17-10</t>
  </si>
  <si>
    <t>15-9</t>
  </si>
  <si>
    <t>10-16</t>
  </si>
  <si>
    <t>3-7</t>
  </si>
  <si>
    <t>0-2</t>
  </si>
  <si>
    <t>5-4</t>
  </si>
  <si>
    <t>15-17</t>
  </si>
  <si>
    <t>2-10</t>
  </si>
  <si>
    <t>9-18</t>
  </si>
  <si>
    <t>3-8</t>
  </si>
  <si>
    <t>12-16</t>
  </si>
  <si>
    <t>20-10</t>
  </si>
  <si>
    <t>8-0</t>
  </si>
  <si>
    <t>4-5</t>
  </si>
  <si>
    <t>15-12</t>
  </si>
  <si>
    <t>11-0</t>
  </si>
  <si>
    <t>17-14</t>
  </si>
  <si>
    <t>19-12</t>
  </si>
  <si>
    <t>11-4</t>
  </si>
  <si>
    <t>16-15</t>
  </si>
  <si>
    <t>7-8</t>
  </si>
  <si>
    <t>5-9</t>
  </si>
  <si>
    <t>1-6</t>
  </si>
  <si>
    <t>13-4</t>
  </si>
  <si>
    <t>15-11</t>
  </si>
  <si>
    <t>15-10</t>
  </si>
  <si>
    <t>15-16</t>
  </si>
  <si>
    <t>13-15</t>
  </si>
  <si>
    <t>14-16</t>
  </si>
  <si>
    <t>18-13</t>
  </si>
  <si>
    <t>14-10</t>
  </si>
  <si>
    <t>12-17</t>
  </si>
  <si>
    <t>9-8</t>
  </si>
  <si>
    <t>9-20</t>
  </si>
  <si>
    <t>2-9</t>
  </si>
  <si>
    <t>21-13</t>
  </si>
  <si>
    <t>9-21</t>
  </si>
  <si>
    <t>3-10</t>
  </si>
  <si>
    <t>0-3</t>
  </si>
  <si>
    <t>7-9</t>
  </si>
  <si>
    <t>13-12</t>
  </si>
  <si>
    <t>12-15</t>
  </si>
  <si>
    <t>0-5</t>
  </si>
  <si>
    <t>16-16</t>
  </si>
  <si>
    <t>8-8</t>
  </si>
  <si>
    <t>14-17</t>
  </si>
  <si>
    <t>0-6</t>
  </si>
  <si>
    <t>5-22</t>
  </si>
  <si>
    <t>0-10</t>
  </si>
  <si>
    <t>12-20</t>
  </si>
  <si>
    <t>2-11</t>
  </si>
  <si>
    <t>14-12</t>
  </si>
  <si>
    <t>2-8</t>
  </si>
  <si>
    <t>6-22</t>
  </si>
  <si>
    <t>10-20</t>
  </si>
  <si>
    <t>2-4</t>
  </si>
  <si>
    <t>10-19</t>
  </si>
  <si>
    <t>2-6</t>
  </si>
  <si>
    <t>8-22</t>
  </si>
  <si>
    <t>2-12</t>
  </si>
  <si>
    <t>23-12</t>
  </si>
  <si>
    <t>11-16</t>
  </si>
  <si>
    <t>1-9</t>
  </si>
  <si>
    <t>12-14</t>
  </si>
  <si>
    <t>11-18</t>
  </si>
  <si>
    <t>7-20</t>
  </si>
  <si>
    <t>1-10</t>
  </si>
  <si>
    <t>4-11</t>
  </si>
  <si>
    <t>13-18</t>
  </si>
  <si>
    <t>4-4</t>
  </si>
  <si>
    <t>3-5</t>
  </si>
  <si>
    <t>9-19</t>
  </si>
  <si>
    <t>12-12</t>
  </si>
  <si>
    <t>12-18</t>
  </si>
  <si>
    <t>1-8</t>
  </si>
  <si>
    <t>3-12</t>
  </si>
  <si>
    <t>12-19</t>
  </si>
  <si>
    <t>11-17</t>
  </si>
  <si>
    <t>11-20</t>
  </si>
  <si>
    <t>11-21</t>
  </si>
  <si>
    <t>4-10</t>
  </si>
  <si>
    <t>3-11</t>
  </si>
  <si>
    <t>14-14</t>
  </si>
  <si>
    <t>9-14</t>
  </si>
  <si>
    <t>7-0</t>
  </si>
  <si>
    <t>11-19</t>
  </si>
  <si>
    <t>9-16</t>
  </si>
  <si>
    <t>8-17</t>
  </si>
  <si>
    <t>5-26</t>
  </si>
  <si>
    <t>1-12</t>
  </si>
  <si>
    <t>7-21</t>
  </si>
  <si>
    <t>7-22</t>
  </si>
  <si>
    <t>1-11</t>
  </si>
  <si>
    <t>7-17</t>
  </si>
  <si>
    <t>1-13</t>
  </si>
  <si>
    <t>11-14</t>
  </si>
  <si>
    <t>8-21</t>
  </si>
  <si>
    <t>6-24</t>
  </si>
  <si>
    <t>8-20</t>
  </si>
  <si>
    <t>7-15</t>
  </si>
  <si>
    <t>7-18</t>
  </si>
  <si>
    <t>6-20</t>
  </si>
  <si>
    <t>0-11</t>
  </si>
  <si>
    <t>5-21</t>
  </si>
  <si>
    <t>6-21</t>
  </si>
  <si>
    <t>0-9</t>
  </si>
  <si>
    <t>4-12</t>
  </si>
  <si>
    <t>2-7</t>
  </si>
  <si>
    <t>4-22</t>
  </si>
  <si>
    <t>0-12</t>
  </si>
  <si>
    <t>0-4</t>
  </si>
  <si>
    <t>4-21</t>
  </si>
  <si>
    <t>5-25</t>
  </si>
  <si>
    <t>0-13</t>
  </si>
  <si>
    <t>6-23</t>
  </si>
  <si>
    <t>7-23</t>
  </si>
  <si>
    <t>10-18</t>
  </si>
  <si>
    <t>14-19</t>
  </si>
  <si>
    <t>5-11</t>
  </si>
  <si>
    <t>3-21</t>
  </si>
  <si>
    <t>5-23</t>
  </si>
  <si>
    <t>3-25</t>
  </si>
  <si>
    <t>3-26</t>
  </si>
  <si>
    <t>1-7</t>
  </si>
  <si>
    <t>2-27</t>
  </si>
  <si>
    <t>0-8</t>
  </si>
  <si>
    <t>9-23</t>
  </si>
  <si>
    <t>2-13</t>
  </si>
  <si>
    <t>7-24</t>
  </si>
  <si>
    <t>0-27</t>
  </si>
  <si>
    <t>5-24</t>
  </si>
  <si>
    <t>2-22</t>
  </si>
  <si>
    <t>4-25</t>
  </si>
  <si>
    <t>1-26</t>
  </si>
  <si>
    <t>1-29</t>
  </si>
  <si>
    <t>2-23</t>
  </si>
  <si>
    <t>0-14</t>
  </si>
  <si>
    <t>7-19</t>
  </si>
  <si>
    <t>4-23</t>
  </si>
  <si>
    <t>0-15</t>
  </si>
  <si>
    <t>3-14</t>
  </si>
  <si>
    <t>1-25</t>
  </si>
  <si>
    <t>4-24</t>
  </si>
  <si>
    <t>1-30</t>
  </si>
  <si>
    <t>1-17</t>
  </si>
  <si>
    <t>1-28</t>
  </si>
  <si>
    <t>School-name matching and opponent classification</t>
  </si>
  <si>
    <t>Source spellings map to a consistent school name. Ambiguous abbreviations require conference or match evidence.</t>
  </si>
  <si>
    <t>New Orleans includes the 2026 name LSU New Orleans. Missouri S&amp;T is a separate non-D1 school from Missouri State.</t>
  </si>
  <si>
    <t>The complete 2026 conference roster defines the D1 calculation field, including transitioning schools; eligibility is not inferred.</t>
  </si>
  <si>
    <t>Source name</t>
  </si>
  <si>
    <t>Standard school name</t>
  </si>
  <si>
    <t>Division</t>
  </si>
  <si>
    <t>Seen in</t>
  </si>
  <si>
    <t>Matching note</t>
  </si>
  <si>
    <t>Southland, big12, bigten, caa, cusa, mw, pac12, southland, uac</t>
  </si>
  <si>
    <t>Exact name</t>
  </si>
  <si>
    <t>UAC, american, big12, bigwest, sec, southland, summit, sunbelt, swac, uac</t>
  </si>
  <si>
    <t>Mountain West, acc, big12, bigsky, bigwest, maac, mw, mvc, socon, summit, uac</t>
  </si>
  <si>
    <t>MAC, bigeast, cusa, horizon, mac, meac, mvc, sec, socon, sunbelt</t>
  </si>
  <si>
    <t>SEC, acc, bigten, bigwest, cusa, sec, socon, swac</t>
  </si>
  <si>
    <t>SWAC, asun, atlantic10, cusa, mac, meac, mvc, ovc, sunbelt, swac, uac</t>
  </si>
  <si>
    <t>american, asun, bigsouth, caa, mac, meac, southland, sunbelt, uac</t>
  </si>
  <si>
    <t>SWAC, socon, swac</t>
  </si>
  <si>
    <t>Reviewed alias</t>
  </si>
  <si>
    <t>acc, american, nec, southland, sunbelt</t>
  </si>
  <si>
    <t>SWAC, sec, swac</t>
  </si>
  <si>
    <t>Patriot, acc, big12, bigeast, bigten, horizon, mac, meac, patriot, sunbelt</t>
  </si>
  <si>
    <t>Sun Belt, acc, americaeast, american, asun, bigsouth, caa, socon, sunbelt, uac</t>
  </si>
  <si>
    <t>Big 12, american, big12, bigeast, bigten, bigwest, pac12, swac, uac, wcc</t>
  </si>
  <si>
    <t>acc, bigeast, bigwest, ivy, mw, patriot, wcc</t>
  </si>
  <si>
    <t>Big 12, big12, bigten, sec</t>
  </si>
  <si>
    <t>horizon, meac, nec, ovc, uac</t>
  </si>
  <si>
    <t>SWAC, swac</t>
  </si>
  <si>
    <t>SEC, acc, american, bigten, caa, horizon, meac, ovc, sec, sunbelt, uac</t>
  </si>
  <si>
    <t>american, asun, bigten, bigwest, horizon, mac, patriot</t>
  </si>
  <si>
    <t>Sun Belt, sec, sunbelt</t>
  </si>
  <si>
    <t>Patriot, americaeast, bigten, caa, cusa, maac, mac, patriot, uac</t>
  </si>
  <si>
    <t>SEC, acc, american, bigeast, bigten, cusa, mac, mvc, sec, socon, sunbelt</t>
  </si>
  <si>
    <t>UAC, atlantic10, bigeast, bigsouth, horizon, mac, mvc, ovc, socon, summit, swac, uac</t>
  </si>
  <si>
    <t>acc, asun, atlantic10, big12, bigeast, caa, cusa, horizon</t>
  </si>
  <si>
    <t>MAC, bigten, mac, socon</t>
  </si>
  <si>
    <t>Big 12, acc, american, big12, bigten, mw, sec, southland, sunbelt, wcc</t>
  </si>
  <si>
    <t>ASUN, asun, bigeast, bigsouth, bigten, cusa, horizon, meac, mvc, socon</t>
  </si>
  <si>
    <t>MVC, acc, asun, bigsky, cusa, mw, mvc, sec, socon, sunbelt, wcc</t>
  </si>
  <si>
    <t>SWAC, american, asun, bigsouth, bigwest, caa, meac, socon, swac</t>
  </si>
  <si>
    <t>America East, acc, americaeast, american, horizon, ivy, maac, mac, mvc, nec</t>
  </si>
  <si>
    <t>bigsky, bigsouth, bigwest, cusa, summit, wcc</t>
  </si>
  <si>
    <t>Boise State</t>
  </si>
  <si>
    <t>big12, mw</t>
  </si>
  <si>
    <t>Pac-12, pac12</t>
  </si>
  <si>
    <t>ACC, acc, americaeast, american, ivy, maac, mw, nec, patriot, sec, swac</t>
  </si>
  <si>
    <t>meac</t>
  </si>
  <si>
    <t>MAC, atlantic10, bigeast, bigten, horizon, mac, pac12, patriot, sec, sunbelt, uac</t>
  </si>
  <si>
    <t>MVC, americaeast, atlantic10, bigsky, cusa, horizon, mac, mvc, ovc, southland, summit, swac</t>
  </si>
  <si>
    <t>Ivy League, americaeast, atlantic10, bigeast, bigwest, cusa, ivy, maac, nec, wcc</t>
  </si>
  <si>
    <t>America East, americaeast, american, atlantic10, bigeast, bigten, caa, ivy, maac, nec, sunbelt</t>
  </si>
  <si>
    <t>Patriot, acc, americaeast, maac, mac, meac, nec, patriot, sunbelt</t>
  </si>
  <si>
    <t>MAC, acc, americaeast, asun, atlantic10, bigsouth, ivy, maac, mac, mvc, nec, ovc, socon</t>
  </si>
  <si>
    <t>Big East, acc, asun, bigeast, bigsouth, bigten, horizon, mac, nec, socon</t>
  </si>
  <si>
    <t>Big 12, acc, asun, big12, bigsky, bigten, bigwest, ovc, pac12</t>
  </si>
  <si>
    <t>Big West, acc, big12, bigten, bigwest, mw, ovc, pac12, sec, sunbelt, wcc</t>
  </si>
  <si>
    <t>american, bigsky, bigsouth, mac, pac12, socon, southland, summit, swac</t>
  </si>
  <si>
    <t>Big West, bigwest, cusa</t>
  </si>
  <si>
    <t>Cal</t>
  </si>
  <si>
    <t>sec</t>
  </si>
  <si>
    <t>ACC, acc, atlantic10, bigwest, mw, pac12, southland, wcc</t>
  </si>
  <si>
    <t>Big West, bigsky, bigwest, cusa, maac, mw, summit, swac, wcc</t>
  </si>
  <si>
    <t>California Baptist University</t>
  </si>
  <si>
    <t>pac12</t>
  </si>
  <si>
    <t>CAA, acc, american, asun, big12, bigeast, bigten, caa, mac, ovc, socon, southland, sunbelt</t>
  </si>
  <si>
    <t>MAAC, acc, americaeast, atlantic10, horizon, ivy, maac, mac, mvc, nec</t>
  </si>
  <si>
    <t>big12, bigten, bigwest, mw</t>
  </si>
  <si>
    <t>UAC, asun, sunbelt, uac</t>
  </si>
  <si>
    <t>UCA</t>
  </si>
  <si>
    <t>americaeast, atlantic10, bigeast, cusa, ivy, maac, patriot</t>
  </si>
  <si>
    <t>NEC, nec</t>
  </si>
  <si>
    <t>asun, bigeast, bigsky, bigten, cusa, horizon, mvc, pac12, summit, swac</t>
  </si>
  <si>
    <t>MAC, mac, sec</t>
  </si>
  <si>
    <t>acc, bigeast, bigsky, bigwest, caa, meac, socon, sunbelt, swac</t>
  </si>
  <si>
    <t>Big South, bigsouth</t>
  </si>
  <si>
    <t>American, acc, americaeast, american, asun, atlantic10, caa, sec, socon, southland, sunbelt, swac</t>
  </si>
  <si>
    <t>SoCon, american, asun, bigsouth, mac, meac, mvc, ovc, socon, swac, uac</t>
  </si>
  <si>
    <t>bigsky, summit, sunbelt, swac</t>
  </si>
  <si>
    <t>NEC, nec, ovc, bigwest</t>
  </si>
  <si>
    <t>Chicago State University</t>
  </si>
  <si>
    <t>horizon, mac</t>
  </si>
  <si>
    <t>Big 12, acc, big12, bigeast, bigten, horizon, mac, mvc, ovc, wcc</t>
  </si>
  <si>
    <t>ACC, acc, americaeast, american, bigeast, bigsouth, sec, socon, sunbelt</t>
  </si>
  <si>
    <t>bigsouth, maac, mac, meac, mvc, ovc, patriot</t>
  </si>
  <si>
    <t>Horizon, horizon, nec</t>
  </si>
  <si>
    <t>Sun Belt, acc, asun, bigeast, bigten, sec, socon, sunbelt, swac</t>
  </si>
  <si>
    <t>CAA, caa, socon</t>
  </si>
  <si>
    <t>acc, american, atlantic10, bigsouth, horizon, meac</t>
  </si>
  <si>
    <t>College of Charleston</t>
  </si>
  <si>
    <t>asun, sec</t>
  </si>
  <si>
    <t>Patriot, americaeast, big12, bigeast, caa, ivy, maac, ovc, patriot, sec</t>
  </si>
  <si>
    <t>Big 12, american, big12, bigsky, bigten, bigwest, mw, pac12, uac</t>
  </si>
  <si>
    <t>acc, big12, bigsky, bigwest, summit, sunbelt</t>
  </si>
  <si>
    <t>Colorado State</t>
  </si>
  <si>
    <t>mw</t>
  </si>
  <si>
    <t>Ivy League, horizon, ivy, maac, mac, mvc, nec, patriot</t>
  </si>
  <si>
    <t>acc, atlantic10, bigeast, caa, horizon, ivy, maac, mac, mvc, patriot</t>
  </si>
  <si>
    <t>MEAC, meac, nec</t>
  </si>
  <si>
    <t>Ivy League, acc, americaeast, american, bigten, ivy, mac, meac, nec</t>
  </si>
  <si>
    <t>Big East, acc, american, big12, bigeast, bigten, mvc, sec, wcc</t>
  </si>
  <si>
    <t>Big West, bigwest</t>
  </si>
  <si>
    <t>american, bigsky, mw, pac12, southland, uac, wcc</t>
  </si>
  <si>
    <t>Big West, big12, bigwest, mw, mvc, pac12, uac, wcc</t>
  </si>
  <si>
    <t>Ivy League, acc, americaeast, caa, ivy, maac, mac, patriot</t>
  </si>
  <si>
    <t>Atlantic 10, acc, american, asun, atlantic10, big12, bigeast, bigsouth, caa, socon</t>
  </si>
  <si>
    <t>Atlantic 10, acc, american, atlantic10, big12, bigeast, cusa, horizon, mac, ovc, sec, wcc</t>
  </si>
  <si>
    <t>CUSA, atlantic10, bigsky, bigten, caa, cusa, maac, nec, patriot</t>
  </si>
  <si>
    <t>americaeast, atlantic10, maac, patriot, socon, sunbelt, swac</t>
  </si>
  <si>
    <t>MEAC, meac, nec, swac</t>
  </si>
  <si>
    <t>WCC, big12, bigsky, bigwest, cusa, maac, mw, ovc, southland, uac</t>
  </si>
  <si>
    <t>Big East, atlantic10, bigeast, bigsky, bigten, horizon, mac, mvc, sec, summit</t>
  </si>
  <si>
    <t>swac</t>
  </si>
  <si>
    <t>MVC, big12, bigeast, bigsouth, bigten, bigwest, horizon, mvc, summit</t>
  </si>
  <si>
    <t>ACC, acc, american, asun, bigeast, bigsouth, cusa, mvc, nec, sunbelt</t>
  </si>
  <si>
    <t>Atlantic 10, acc, atlantic10, caa, horizon, maac, mac, meac, nec</t>
  </si>
  <si>
    <t>American, acc, american, bigsouth, bigten, caa, socon, sunbelt, swac</t>
  </si>
  <si>
    <t>Southland, american, big12, bigeast, horizon, maac, mvc, pac12, sec, southland, swac, uac</t>
  </si>
  <si>
    <t>acc, atlantic10, big12, bigten, bigwest, mw, wcc</t>
  </si>
  <si>
    <t>OVC, ovc</t>
  </si>
  <si>
    <t>Eastern Illinois University</t>
  </si>
  <si>
    <t>horizon</t>
  </si>
  <si>
    <t>UAC, uac</t>
  </si>
  <si>
    <t>american, bigsouth, cusa, pac12, socon, sunbelt, swac, wcc</t>
  </si>
  <si>
    <t>american, atlantic10, bigsky, bigten, horizon, ivy, mvc, ovc</t>
  </si>
  <si>
    <t>MAC, caa, mac</t>
  </si>
  <si>
    <t>bigwest, mw, nec, pac12, summit, wcc</t>
  </si>
  <si>
    <t>Big Sky, bigsky</t>
  </si>
  <si>
    <t>CAA, atlantic10, bigeast, bigsouth, caa, horizon, mac, meac, sunbelt</t>
  </si>
  <si>
    <t>SoCon, acc, american, atlantic10, caa, cusa, mac, sec, socon, sunbelt</t>
  </si>
  <si>
    <t>MVC, asun, bigten, horizon, mac, mvc, ovc, summit</t>
  </si>
  <si>
    <t>MAAC, caa, cusa, ivy, maac, nec, ovc, patriot, sec</t>
  </si>
  <si>
    <t>NEC, acc, americaeast, atlantic10, bigeast, ivy, maac, mac, mvc, nec, patriot</t>
  </si>
  <si>
    <t>ASUN, acc, american, asun, atlantic10, big12, bigten, sec, sunbelt</t>
  </si>
  <si>
    <t>CUSA, acc, american, asun, caa, cusa, maac, mac, sunbelt, swac</t>
  </si>
  <si>
    <t>FAU</t>
  </si>
  <si>
    <t>atlantic10, big12, maac, sunbelt, swac</t>
  </si>
  <si>
    <t>American, american, cusa</t>
  </si>
  <si>
    <t>asun</t>
  </si>
  <si>
    <t>SEC, acc, american, big12, bigten, caa, sec, sunbelt</t>
  </si>
  <si>
    <t>SWAC, asun, bigeast, bigsky, bigwest, caa, cusa, meac, socon, southland, sunbelt, swac</t>
  </si>
  <si>
    <t>asun, atlantic10, cusa, sunbelt, uac</t>
  </si>
  <si>
    <t>ACC, acc, big12, sec</t>
  </si>
  <si>
    <t>Atlantic 10, americaeast, american, asun, atlantic10, bigeast, cusa, maac, nec, sunbelt</t>
  </si>
  <si>
    <t>bigsky, bigwest, cusa, horizon, mac, wcc</t>
  </si>
  <si>
    <t>Pac-12, bigten, mw, pac12</t>
  </si>
  <si>
    <t>SoCon, acc, americaeast, asun, atlantic10, bigsouth, caa, mac, sec, socon</t>
  </si>
  <si>
    <t>acc, american, atlantic10, big12, bigsouth, cusa, mw, socon, swac, uac, wcc</t>
  </si>
  <si>
    <t>Sun Belt, asun, sunbelt</t>
  </si>
  <si>
    <t>Big South, bigsouth, caa, horizon, meac, mvc, ovc, patriot, socon, southland, swac, uac</t>
  </si>
  <si>
    <t>Atlantic 10, americaeast, atlantic10, bigeast, bigten, caa, meac, patriot, socon, sunbelt</t>
  </si>
  <si>
    <t>Atlantic 10, acc, americaeast, american, asun, atlantic10, bigeast, meac, patriot, sec, socon</t>
  </si>
  <si>
    <t>Big East, acc, americaeast, atlantic10, big12, bigeast, bigten, meac, patriot</t>
  </si>
  <si>
    <t>SEC, acc, american, asun, atlantic10, bigten, cusa, sec, socon, sunbelt</t>
  </si>
  <si>
    <t>american, bigsky, bigsouth, mvc, swac, uac</t>
  </si>
  <si>
    <t>Sun Belt, cusa, sec, socon, sunbelt</t>
  </si>
  <si>
    <t>ACC, acc, atlantic10, big12, bigeast, bigten, caa, mw, mvc, ovc, sec</t>
  </si>
  <si>
    <t>american, bigsky, bigwest, horizon, southland, summit, wcc</t>
  </si>
  <si>
    <t>bigsouth, sec, southland, summit, sunbelt, uac</t>
  </si>
  <si>
    <t>GCU</t>
  </si>
  <si>
    <t>bigwest</t>
  </si>
  <si>
    <t>Mountain West, american, big12, bigsky, sec, summit, sunbelt, wcc</t>
  </si>
  <si>
    <t>Horizon, acc, bigten, horizon, mac, mvc, nec, ovc, patriot, socon, uac</t>
  </si>
  <si>
    <t>CAA, american, atlantic10, bigsouth, caa, cusa, sunbelt, swac</t>
  </si>
  <si>
    <t>Hampton University</t>
  </si>
  <si>
    <t>Ivy League, bigeast, bigsouth, caa, ivy, maac, meac, patriot</t>
  </si>
  <si>
    <t>Mountain West, big12, bigsky, bigten, bigwest, mw, southland, sunbelt, uac, wcc</t>
  </si>
  <si>
    <t>Big South, acc, asun, bigeast, bigsouth, bigten, caa, cusa, horizon, socon, southland</t>
  </si>
  <si>
    <t>CAA, bigeast, bigsouth, bigten, caa, cusa, ivy, maac, patriot, wcc</t>
  </si>
  <si>
    <t>Patriot, atlantic10, bigeast, caa, ivy, maac, nec, patriot</t>
  </si>
  <si>
    <t>Big 12, acc, american, big12, bigten, pac12, sec, southland, swac, uac</t>
  </si>
  <si>
    <t>Southland, southland</t>
  </si>
  <si>
    <t>Houston Baptist</t>
  </si>
  <si>
    <t>uac</t>
  </si>
  <si>
    <t>american, big12, maac, pac12, sunbelt, swac</t>
  </si>
  <si>
    <t>MEAC, acc, americaeast, atlantic10, bigeast, bigten, caa, horizon, ivy, meac, patriot, sec</t>
  </si>
  <si>
    <t>Big Sky, bigsky, bigwest, caa, maac, ovc, sec, southland, summit, swac</t>
  </si>
  <si>
    <t>american, cusa, mw, pac12, southland, summit, uac, wcc</t>
  </si>
  <si>
    <t>Big Sky, bigsky, socon</t>
  </si>
  <si>
    <t>Big Ten, acc, american, big12, bigeast, bigten, ovc, sec, southland, sunbelt</t>
  </si>
  <si>
    <t>americaeast, bigeast, horizon, maac, mac, nec, ovc</t>
  </si>
  <si>
    <t>MVC, mvc</t>
  </si>
  <si>
    <t>Big Ten, acc, bigten, bigwest, ovc, sec, sunbelt</t>
  </si>
  <si>
    <t>cusa, horizon, ivy, mac, nec, patriot, southland, uac</t>
  </si>
  <si>
    <t>MAAC, americaeast, bigeast, ivy, maac, nec, patriot, southland, sunbelt, uac</t>
  </si>
  <si>
    <t>Big Ten, americaeast, asun, big12, bigten, cusa, maac, mvc, patriot, sec, southland, uac</t>
  </si>
  <si>
    <t>acc, atlantic10, bigeast, bigwest, mw, mvc, pac12, patriot, southland</t>
  </si>
  <si>
    <t>Big 12, big12, bigten</t>
  </si>
  <si>
    <t>Horizon, american, bigeast, bigten, bigwest, horizon, mac, pac12, southland, sunbelt</t>
  </si>
  <si>
    <t>ovc, socon, southland, summit, sunbelt, uac</t>
  </si>
  <si>
    <t>SWAC, sec, sunbelt, swac, uac</t>
  </si>
  <si>
    <t>ASUN, acc, asun, bigeast, bigsouth, cusa, horizon, mac, sunbelt, swac</t>
  </si>
  <si>
    <t>bigeast, bigsouth, southland, sunbelt, swac, uac</t>
  </si>
  <si>
    <t>Jacksonville State</t>
  </si>
  <si>
    <t>asun, sec, socon</t>
  </si>
  <si>
    <t>CUSA, cusa</t>
  </si>
  <si>
    <t>Sun Belt, acc, atlantic10, cusa, pac12, patriot, socon, sunbelt, uac, wcc</t>
  </si>
  <si>
    <t>Big 12, acc, american, asun, big12, sec, summit</t>
  </si>
  <si>
    <t>Summit League, atlantic10, bigsouth, bigwest, cusa, horizon, mac, mvc, ovc, summit, swac, uac</t>
  </si>
  <si>
    <t>bigeast, bigsky, bigwest, caa, mw, mvc, southland, summit</t>
  </si>
  <si>
    <t>Big 12, big12</t>
  </si>
  <si>
    <t>american, atlantic10, caa, nec, sunbelt, swac, uac</t>
  </si>
  <si>
    <t>CUSA, asun, cusa, sec, socon</t>
  </si>
  <si>
    <t>acc, caa, horizon, ivy, maac, meac, nec, patriot, uac</t>
  </si>
  <si>
    <t>MAC, cusa, mac</t>
  </si>
  <si>
    <t>SEC, acc, american, big12, bigten, pac12, sec</t>
  </si>
  <si>
    <t>Patriot, americaeast, atlantic10, bigsky, cusa, ivy, maac, nec, patriot</t>
  </si>
  <si>
    <t>Southland, cusa, southland, uac</t>
  </si>
  <si>
    <t>american, big12, bigsouth, bigwest, cusa, summit, sunbelt, swac</t>
  </si>
  <si>
    <t>NEC, americaeast, caa, cusa, maac, meac, mvc, nec, patriot, socon</t>
  </si>
  <si>
    <t>Patriot, americaeast, big12, bigsouth, horizon, maac, mac, meac, patriot</t>
  </si>
  <si>
    <t>CUSA, acc, bigsouth, caa, cusa, maac, mac, patriot, sec, socon, southland, uac</t>
  </si>
  <si>
    <t>OVC, atlantic10, bigsky, bigten, cusa, horizon, mac, mvc, ovc, southland</t>
  </si>
  <si>
    <t>ASUN, acc, american, asun, big12, bigten, caa, mvc, pac12, sec, sunbelt</t>
  </si>
  <si>
    <t>UAC, american, bigsky, cusa, maac, mw, mvc, ovc, socon, southland, sunbelt, uac</t>
  </si>
  <si>
    <t>NEC, acc, bigeast, bigten, horizon, nec, pac12</t>
  </si>
  <si>
    <t>WCC, wcc</t>
  </si>
  <si>
    <t>bigsky, bigwest, ivy, mw, southland</t>
  </si>
  <si>
    <t>Loyola Marymount</t>
  </si>
  <si>
    <t>big12, ivy, mw, ovc, pac12, wcc</t>
  </si>
  <si>
    <t>Big West, bigten, bigwest</t>
  </si>
  <si>
    <t>Sun Belt, acc, american, caa, cusa, pac12, southland, sunbelt, swac, uac</t>
  </si>
  <si>
    <t>Louisiana Lafayette</t>
  </si>
  <si>
    <t>Sun Belt, maac, mac, nec, southland, summit, sunbelt, swac, uac</t>
  </si>
  <si>
    <t>ACC, acc, american, atlantic10, big12, bigeast, bigten, cusa, mvc, sec</t>
  </si>
  <si>
    <t>Loyola</t>
  </si>
  <si>
    <t>mvc</t>
  </si>
  <si>
    <t>Conference or corroborating match resolves ambiguity</t>
  </si>
  <si>
    <t>Atlantic 10, acc, atlantic10, big12, bigeast, ovc, southland, swac</t>
  </si>
  <si>
    <t>bigeast</t>
  </si>
  <si>
    <t>Patriot, atlantic10, caa, maac, meac, patriot, sunbelt</t>
  </si>
  <si>
    <t>SEC, acc, american, bigten, sec, southland</t>
  </si>
  <si>
    <t>MAAC, americaeast, american, atlantic10, bigeast, caa, ivy, maac, nec, patriot, wcc</t>
  </si>
  <si>
    <t>MAAC, americaeast, atlantic10, bigsky, cusa, horizon, maac, mvc, ovc, patriot</t>
  </si>
  <si>
    <t>Big East, acc, american, atlantic10, bigeast, bigten, horizon, sec, summit</t>
  </si>
  <si>
    <t>Sun Belt, acc, horizon, maac, mac, mvc, ovc, patriot, sunbelt, uac</t>
  </si>
  <si>
    <t>Big Ten, american, atlantic10, bigeast, bigten, caa, ivy, maac, meac, sec, sunbelt</t>
  </si>
  <si>
    <t>Southland, american, bigten, bigwest, cusa, mac, southland, summit, sunbelt, swac</t>
  </si>
  <si>
    <t>American, acc, american, asun, caa, sec, southland, sunbelt, swac, uac</t>
  </si>
  <si>
    <t>SoCon, bigsky, bigsouth, socon, southland, summit, sunbelt, swac, uac</t>
  </si>
  <si>
    <t>NEC, atlantic10, bigsouth, horizon, ivy, maac, mac, meac, nec, ovc</t>
  </si>
  <si>
    <t>MAAC, americaeast, american, asun, atlantic10, bigeast, cusa, ivy, maac, meac, mvc, ovc</t>
  </si>
  <si>
    <t>ACC, acc</t>
  </si>
  <si>
    <t>american, bigten, sec, summit</t>
  </si>
  <si>
    <t>MAC, mac</t>
  </si>
  <si>
    <t>bigwest, cusa, horizon, meac, mvc, southland, summit, swac</t>
  </si>
  <si>
    <t>Big Ten, acc, american, big12, bigten, ivy, mac, mvc, nec, sec</t>
  </si>
  <si>
    <t>acc, big12, horizon, mac, mvc, nec, ovc</t>
  </si>
  <si>
    <t>Big Ten, bigten, sec</t>
  </si>
  <si>
    <t>bigsky, bigsouth, ivy, maac, mvc, nec, pac12, socon, sunbelt</t>
  </si>
  <si>
    <t>Horizon, bigeast, bigsky, bigten, horizon, mac, mvc, summit</t>
  </si>
  <si>
    <t>Big Ten, acc, big12, bigeast, bigten, sec, summit</t>
  </si>
  <si>
    <t>acc, american, sunbelt, swac</t>
  </si>
  <si>
    <t>SEC, bigten, sec, sunbelt, swac, uac</t>
  </si>
  <si>
    <t>meac, southland, sunbelt, swac</t>
  </si>
  <si>
    <t>SEC, acc, american, asun, atlantic10, bigsky, bigten, caa, mac, ovc, sec, sunbelt</t>
  </si>
  <si>
    <t>atlantic10, bigsky, bigten, ovc, southland, summit, uac</t>
  </si>
  <si>
    <t>CUSA, american, cusa, mvc</t>
  </si>
  <si>
    <t>Big Sky, american, bigsky, bigwest, horizon, mac, pac12, summit</t>
  </si>
  <si>
    <t>bigsouth, cusa, horizon, maac, mvc, patriot, summit, sunbelt, wcc</t>
  </si>
  <si>
    <t>bigsouth</t>
  </si>
  <si>
    <t>big12, bigten, horizon, maac, nec, patriot, sunbelt</t>
  </si>
  <si>
    <t>OVC, ovc, sec</t>
  </si>
  <si>
    <t>atlantic10, bigeast, bigsouth, caa, horizon, maac, mac, nec, patriot</t>
  </si>
  <si>
    <t>MEAC, meac</t>
  </si>
  <si>
    <t>bigsky, cusa, horizon, mac, southland, sunbelt</t>
  </si>
  <si>
    <t>MVC, mvc, ovc, socon</t>
  </si>
  <si>
    <t>CAA, acc, americaeast, american, asun, atlantic10, caa, sunbelt</t>
  </si>
  <si>
    <t>North Carolina A&amp;T</t>
  </si>
  <si>
    <t>bigsouth, socon</t>
  </si>
  <si>
    <t>North Carolina A&amp;T State</t>
  </si>
  <si>
    <t>bigsouth, caa, socon, swac</t>
  </si>
  <si>
    <t>Patriot, caa, horizon, ivy, mac, meac, mvc, patriot, sunbelt</t>
  </si>
  <si>
    <t>ACC, acc, american, atlantic10, big12, bigten, caa, horizon, mvc, sec, socon, sunbelt</t>
  </si>
  <si>
    <t>Big Ten, acc, asun, big12, bigeast, bigten, mw, sec, summit</t>
  </si>
  <si>
    <t>Mountain West, big12, bigsky, bigwest, mw, wcc</t>
  </si>
  <si>
    <t>America East, acc, americaeast, bigeast, ivy, maac, nec, socon</t>
  </si>
  <si>
    <t>NEC, americaeast, american, atlantic10, bigeast, cusa, ivy, maac, meac, nec, patriot</t>
  </si>
  <si>
    <t>Mountain West, acc, american, big12, bigsky, bigten, bigwest, cusa, mw, pac12, wcc</t>
  </si>
  <si>
    <t>american, bigsky, bigwest, mw, mvc, ovc, pac12, southland, wcc</t>
  </si>
  <si>
    <t>Southland, american, bigsky, bigsouth, bigwest, southland, swac, uac</t>
  </si>
  <si>
    <t>bigwest, mw, nec, socon, summit, swac, wcc</t>
  </si>
  <si>
    <t>MAAC, ivy, maac, mac, mvc, nec, patriot, sunbelt</t>
  </si>
  <si>
    <t>Southland, cusa, mac, nec, southland, summit, swac, meac</t>
  </si>
  <si>
    <t>bigsky, nec, ovc, swac</t>
  </si>
  <si>
    <t>Northern Illinois</t>
  </si>
  <si>
    <t>mac, mvc</t>
  </si>
  <si>
    <t>Horizon, horizon</t>
  </si>
  <si>
    <t>America East, americaeast, bigeast, maac, meac, mvc, nec, patriot</t>
  </si>
  <si>
    <t>asun, bigsouth, caa, ivy, sunbelt</t>
  </si>
  <si>
    <t>MEAC, meac, socon</t>
  </si>
  <si>
    <t>acc, cusa, ovc, sunbelt, swac</t>
  </si>
  <si>
    <t>UAC, socon, uac</t>
  </si>
  <si>
    <t>ACC, acc, asun, atlantic10, bigten, caa, pac12, sec, sunbelt</t>
  </si>
  <si>
    <t>Summit League, bigsky, bigwest, cusa, maac, nec, socon, southland, summit, sunbelt</t>
  </si>
  <si>
    <t>NDSU</t>
  </si>
  <si>
    <t>american, bigsky, socon, wcc</t>
  </si>
  <si>
    <t>Summit League, summit</t>
  </si>
  <si>
    <t>North Dakota State University</t>
  </si>
  <si>
    <t>ASUN, acc, american, asun, atlantic10, caa, cusa, socon, sunbelt</t>
  </si>
  <si>
    <t>UNF</t>
  </si>
  <si>
    <t>big12, bigwest, pac12, sec, southland, uac</t>
  </si>
  <si>
    <t>American, american</t>
  </si>
  <si>
    <t>CAA, americaeast, caa, ivy, maac, patriot, sec, socon</t>
  </si>
  <si>
    <t>bigwest, mvc, ovc, sec, southland, summit, swac, wcc</t>
  </si>
  <si>
    <t>american, cusa, mw, mvc, sunbelt</t>
  </si>
  <si>
    <t>Big Sky, big12, bigsky</t>
  </si>
  <si>
    <t>University of Northern Colorado</t>
  </si>
  <si>
    <t>acc, atlantic10, bigten, caa, mac, pac12, patriot, sunbelt</t>
  </si>
  <si>
    <t>Big Ten, acc, atlantic10, bigeast, bigten, horizon, mac, nec, patriot, sec</t>
  </si>
  <si>
    <t>bigsouth, cusa, mvc, socon, sunbelt, swac, uac</t>
  </si>
  <si>
    <t>ACC, acc, atlantic10, bigeast, caa, horizon, mac, ovc, sec</t>
  </si>
  <si>
    <t>Horizon, americaeast, american, big12, bigsky, bigten, horizon, maac, mac, mvc</t>
  </si>
  <si>
    <t>MAC, acc, bigeast, bigsouth, bigten, horizon, maac, mac, meac, nec, patriot, sunbelt</t>
  </si>
  <si>
    <t>acc, bigsouth, horizon, mac, ovc, pac12</t>
  </si>
  <si>
    <t>SEC, acc, bigten, cusa, pac12, sec, socon, southland, sunbelt, uac</t>
  </si>
  <si>
    <t>Sun Belt, acc, american, bigeast, bigsouth, bigten, caa, meac, patriot, sunbelt</t>
  </si>
  <si>
    <t>SEC, acc, american, big12, bigsky, bigten, sec, southland, sunbelt, uac, wcc</t>
  </si>
  <si>
    <t>Summit League, big12, bigsky, bigwest, mac, mvc, pac12, summit, sunbelt</t>
  </si>
  <si>
    <t>Summit League, american, bigsky, bigwest, nec, pac12, southland, summit, swac, uac</t>
  </si>
  <si>
    <t>Big Ten, big12, bigsky, bigten, cusa, mw, nec, ovc, pac12, sec, wcc</t>
  </si>
  <si>
    <t>big12, bigsky, bigwest</t>
  </si>
  <si>
    <t>Pac-12, bigten, pac12</t>
  </si>
  <si>
    <t>WCC, acc, bigsky, bigwest, cusa, mw, pac12, southland, wcc</t>
  </si>
  <si>
    <t>Ivy League, americaeast, atlantic10, bigeast, bigten, caa, ivy, maac, meac, patriot</t>
  </si>
  <si>
    <t>acc, american, bigeast, bigsouth, mac</t>
  </si>
  <si>
    <t>Big Ten, bigten, caa, sec</t>
  </si>
  <si>
    <t>WCC, american, big12, bigeast, bigten, bigwest, cusa, summit, sunbelt, uac, wcc</t>
  </si>
  <si>
    <t>asun, big12, bigeast, bigsouth, bigten, horizon, sec</t>
  </si>
  <si>
    <t>WCC, bigsky, bigwest, mw, summit, wcc</t>
  </si>
  <si>
    <t>big12, bigeast, horizon, mw, mvc, ovc, pac12, southland, swac, wcc</t>
  </si>
  <si>
    <t>Big Sky, bigsky, bigten</t>
  </si>
  <si>
    <t>big12, bigsky, bigsouth, bigwest, southland, sunbelt, uac</t>
  </si>
  <si>
    <t>Big South, asun, bigsouth, caa, mac, socon, southland, sunbelt, swac, uac</t>
  </si>
  <si>
    <t>Ivy League, american, big12, bigeast, bigten, ivy, maac, patriot</t>
  </si>
  <si>
    <t>Big East, americaeast, atlantic10, bigeast, ivy, maac, nec, patriot</t>
  </si>
  <si>
    <t>Big Ten, acc, americaeast, big12, bigeast, bigten, horizon, sec</t>
  </si>
  <si>
    <t>Horizon, asun, bigten, horizon, ivy, mac, mvc, nec, ovc, summit</t>
  </si>
  <si>
    <t>ASUN, asun, sec</t>
  </si>
  <si>
    <t>acc, american, atlantic10, bigsouth, caa, mac, socon, sunbelt</t>
  </si>
  <si>
    <t>MAAC, acc, americaeast, atlantic10, ivy, maac, meac, mw, patriot</t>
  </si>
  <si>
    <t>Big South, american, asun, bigsouth, bigwest, caa, cusa, meac, mvc, socon, summit, sunbelt, swac, uac</t>
  </si>
  <si>
    <t>Atlantic 10, americaeast, atlantic10, bigeast, ivy, maac, meac, nec, patriot</t>
  </si>
  <si>
    <t>American, acc, american, big12, bigeast, bigten, mvc, sec, southland, sunbelt, uac</t>
  </si>
  <si>
    <t>MAAC, american, atlantic10, bigeast, bigten, caa, cusa, ivy, maac, southland</t>
  </si>
  <si>
    <t>Horizon, acc, atlantic10, big12, caa, horizon, maac, mac, meac, sec</t>
  </si>
  <si>
    <t>Big Ten, americaeast, asun, bigeast, bigten, caa, cusa, horizon, ivy, maac, mvc, nec, sec</t>
  </si>
  <si>
    <t>acc, big12, bigeast, mw, pac12, summit</t>
  </si>
  <si>
    <t>Big West, bigsky, bigwest, wcc</t>
  </si>
  <si>
    <t>MAAC, americaeast, bigeast, bigsky, bigten, bigwest, ivy, maac, nec, patriot, summit</t>
  </si>
  <si>
    <t>Atlantic 10, atlantic10, bigeast, cusa, maac, mac, mvc, ovc, summit, uac</t>
  </si>
  <si>
    <t>acc, big12, bigsky, bigwest, mw, pac12</t>
  </si>
  <si>
    <t>MAAC, americaeast, bigeast, bigten, caa, ivy, maac, meac, nec, patriot</t>
  </si>
  <si>
    <t>CUSA, bigwest, cusa, mac, patriot, southland, summit, sunbelt, uac</t>
  </si>
  <si>
    <t>SoCon, american, bigwest, cusa, mvc, sec, socon, sunbelt, uac</t>
  </si>
  <si>
    <t>WCC, acc, big12, bigten, mw, pac12, sunbelt, wcc</t>
  </si>
  <si>
    <t>acc, horizon, wcc</t>
  </si>
  <si>
    <t>San Diego State</t>
  </si>
  <si>
    <t>WCC, american, bigsky, bigwest, mw, mvc, pac12, sunbelt, swac, wcc</t>
  </si>
  <si>
    <t>acc, bigsky, bigwest, mvc</t>
  </si>
  <si>
    <t>Mountain West, mw, southland, wcc</t>
  </si>
  <si>
    <t>WCC, acc, atlantic10, big12, bigwest, caa, horizon, ivy, maac, ovc, pac12, wcc</t>
  </si>
  <si>
    <t>WCC, bigsky, bigwest, nec, pac12, summit</t>
  </si>
  <si>
    <t>Big East, americaeast, bigeast, bigsouth, bigten, cusa, ivy, maac, mvc, nec, socon</t>
  </si>
  <si>
    <t>Southland, acc, american, atlantic10, bigsky, pac12, southland, sunbelt, swac</t>
  </si>
  <si>
    <t>Stephen F. Austin</t>
  </si>
  <si>
    <t>cusa, sec, uac</t>
  </si>
  <si>
    <t>MAAC, atlantic10, horizon, maac, meac, nec, ovc, patriot</t>
  </si>
  <si>
    <t>OVC, american, bigsky, bigsouth, horizon, maac, mvc, nec, ovc, sec, swac, uac</t>
  </si>
  <si>
    <t>ACC, acc, american, big12, bigten, ivy, mw, pac12, sec, wcc</t>
  </si>
  <si>
    <t>Sun Belt, american, asun, cusa, mvc, sec, socon, sunbelt</t>
  </si>
  <si>
    <t>SEC, acc, bigten, caa, sec, socon, sunbelt</t>
  </si>
  <si>
    <t>bigsouth, caa, mac, swac, meac</t>
  </si>
  <si>
    <t>Summit League, bigeast, bigten, bigwest, horizon, mw, mvc, pac12, summit</t>
  </si>
  <si>
    <t>american, bigeast, bigsky, bigwest, mvc, ovc, wcc</t>
  </si>
  <si>
    <t>Summit League, big12, bigten, summit</t>
  </si>
  <si>
    <t>acc, atlantic10, big12, bigten, pac12, uac</t>
  </si>
  <si>
    <t>USF</t>
  </si>
  <si>
    <t>bigeast, sec</t>
  </si>
  <si>
    <t>atlantic10, cusa, maac, mvc, summit, swac, uac</t>
  </si>
  <si>
    <t>Southeast Mo. State</t>
  </si>
  <si>
    <t>bigten</t>
  </si>
  <si>
    <t>SE Louisiana</t>
  </si>
  <si>
    <t>Southland, american, southland, sunbelt</t>
  </si>
  <si>
    <t>american, bigsky, bigwest, mw, sunbelt, swac</t>
  </si>
  <si>
    <t>big12, bigeast, bigwest, mw, pac12, sec, wcc</t>
  </si>
  <si>
    <t>Big Ten, bigten</t>
  </si>
  <si>
    <t>atlantic10, bigsouth, bigten, cusa, maac, ovc, southland, sunbelt, swac, uac</t>
  </si>
  <si>
    <t>acc, bigeast, bigsouth, bigten, caa, mac, mvc</t>
  </si>
  <si>
    <t>University of Southern Indiana</t>
  </si>
  <si>
    <t>Sun Belt, american, cusa, sec, southland, sunbelt, swac, uac</t>
  </si>
  <si>
    <t>asun, cusa, southland, sunbelt, swac</t>
  </si>
  <si>
    <t>Big Sky, bigsky, bigwest, cusa, wcc</t>
  </si>
  <si>
    <t>Southern Utah University</t>
  </si>
  <si>
    <t>SUNO</t>
  </si>
  <si>
    <t>Big East, bigeast</t>
  </si>
  <si>
    <t>americaeast, american, atlantic10, bigsouth, bigten, caa, ivy, maac, nec, southland, sunbelt</t>
  </si>
  <si>
    <t>acc, big12, bigeast, bigsky, bigten, horizon, mac, mw, mvc</t>
  </si>
  <si>
    <t>ACC, acc, american, big12, bigeast, bigten, bigwest, mac, sec, wcc</t>
  </si>
  <si>
    <t>ASUN, american, asun, big12, caa, cusa, maac, mac, socon, swac</t>
  </si>
  <si>
    <t>NEC, acc, americaeast, bigeast, horizon, ivy, maac, mvc, nec, patriot, southland, summit, swac</t>
  </si>
  <si>
    <t>CAA, acc, big12, bigten, caa, cusa, horizon, ivy, maac, meac, patriot, sec</t>
  </si>
  <si>
    <t>ACC, acc, americaeast, big12, bigten, ivy, maac, mac, meac, nec, sec</t>
  </si>
  <si>
    <t>Tarleton</t>
  </si>
  <si>
    <t>cusa</t>
  </si>
  <si>
    <t>american, big12, bigwest, southland, swac</t>
  </si>
  <si>
    <t>Big 12, acc, american, atlantic10, big12, bigten, ivy, mw, sec</t>
  </si>
  <si>
    <t>American, americaeast, american, atlantic10, ivy, maac, nec, sunbelt, wcc</t>
  </si>
  <si>
    <t>SEC, acc, american, asun, bigten, maac, ovc, patriot, sec, sunbelt</t>
  </si>
  <si>
    <t>american, mvc, uac</t>
  </si>
  <si>
    <t>OVC, ovc, socon</t>
  </si>
  <si>
    <t>Tennessee State University</t>
  </si>
  <si>
    <t>SoCon, american, bigsky, bigsouth, mw, ovc, socon, summit, sunbelt, uac</t>
  </si>
  <si>
    <t>Tennessee Tech University</t>
  </si>
  <si>
    <t>SEC, acc, big12, bigeast, bigten, sec</t>
  </si>
  <si>
    <t>SEC, acc, bigeast, bigten, bigwest, sec, southland, sunbelt</t>
  </si>
  <si>
    <t>SWAC, american, big12, bigsky, bigwest, mvc, southland, swac, uac, wcc</t>
  </si>
  <si>
    <t>american, big12, mw, southland, uac</t>
  </si>
  <si>
    <t>Texas State</t>
  </si>
  <si>
    <t>sec, sunbelt</t>
  </si>
  <si>
    <t>Big 12, asun, big12, bigsky, bigten, bigwest, mw, southland, summit, swac, uac, wcc</t>
  </si>
  <si>
    <t>SoCon, bigsouth, bigwest, caa, cusa, meac, mvc, nec, socon, southland, sunbelt, swac</t>
  </si>
  <si>
    <t>MAC, acc, americaeast, atlantic10, big12, horizon, mac, mvc, patriot, sec</t>
  </si>
  <si>
    <t>CAA, bigsky, caa, horizon, maac, meac, ovc, patriot, sec</t>
  </si>
  <si>
    <t>Sun Belt, american, mvc, sec, socon, southland, sunbelt, swac, uac</t>
  </si>
  <si>
    <t>American, acc, american, asun, bigwest, cusa, sec, socon, southland, summit, sunbelt</t>
  </si>
  <si>
    <t>American, acc, american, big12, bigeast, cusa, mw, sec, summit, wcc</t>
  </si>
  <si>
    <t>American, american, bigeast, bigsky, horizon, maac, mac, mvc, ovc, sec, socon, southland, sunbelt</t>
  </si>
  <si>
    <t>America East, acc, americaeast, big12, bigten, caa, ivy, maac, meac, patriot</t>
  </si>
  <si>
    <t>Mountain West, acc, big12, bigsky, bigten, bigwest, mw, pac12, wcc</t>
  </si>
  <si>
    <t>Big West, bigsky, bigten, bigwest, cusa, horizon, mw, pac12, southland</t>
  </si>
  <si>
    <t>Big West, bigsky, bigwest, sec, socon, southland, summit, wcc</t>
  </si>
  <si>
    <t>Big West, acc, bigsky, bigwest, cusa, mw, pac12, southland, wcc</t>
  </si>
  <si>
    <t>Big West, big12, bigten, bigwest, mw, pac12, summit, swac, uac, wcc</t>
  </si>
  <si>
    <t>Big 12, acc, americaeast, asun, atlantic10, big12, bigeast, bigten, caa, horizon</t>
  </si>
  <si>
    <t>Big Ten, acc, big12, bigten, bigwest, mw, pac12, sec, southland</t>
  </si>
  <si>
    <t>Big East, americaeast, asun, atlantic10, bigeast, bigsouth, bigten, caa, ivy, maac, meac, nec, sunbelt, swac</t>
  </si>
  <si>
    <t>MVC, atlantic10, bigeast, bigsky, horizon, mac, mvc, ovc, sec, summit</t>
  </si>
  <si>
    <t>Southland, american, big12, bigten, cusa, mw, mvc, sec, southland, uac</t>
  </si>
  <si>
    <t>Sun Belt, american, cusa, mvc, southland, summit, sunbelt, swac, wcc</t>
  </si>
  <si>
    <t>America East, americaeast, american, atlantic10, big12, bigeast, maac, mac, southland</t>
  </si>
  <si>
    <t>atlantic10, bigten, caa, horizon, maac, patriot, sunbelt, swac</t>
  </si>
  <si>
    <t>Big South, asun, bigeast, bigsouth, caa, cusa, ivy, mac, meac, nec, pac12, socon</t>
  </si>
  <si>
    <t>SoCon, acc, american, atlantic10, caa, meac, sec, socon, sunbelt</t>
  </si>
  <si>
    <t>CAA, acc, asun, bigsouth, caa, cusa, ivy, meac, nec, socon, swac</t>
  </si>
  <si>
    <t>Northern Iowa</t>
  </si>
  <si>
    <t>big12</t>
  </si>
  <si>
    <t>MVC, acc, american, atlantic10, bigeast, bigwest, mw, mvc, summit</t>
  </si>
  <si>
    <t>Mountain West, big12, bigsky, bigten, bigwest, mw, pac12, southland, summit, wcc</t>
  </si>
  <si>
    <t>South Carolina Upstate</t>
  </si>
  <si>
    <t>socon</t>
  </si>
  <si>
    <t>Big South, acc, asun, bigeast, bigsouth, caa, meac, sunbelt, swac</t>
  </si>
  <si>
    <t>UAC, american, cusa, mac, ovc, pac12, patriot, southland, swac, uac</t>
  </si>
  <si>
    <t>UTA</t>
  </si>
  <si>
    <t>OVC, mvc, ovc, socon, summit, swac, uac</t>
  </si>
  <si>
    <t>University of Utah</t>
  </si>
  <si>
    <t>Big 12, acc, big12, bigsky, bigten, bigwest, pac12</t>
  </si>
  <si>
    <t>american, big12, bigsky, bigwest</t>
  </si>
  <si>
    <t>Utah State</t>
  </si>
  <si>
    <t>bigten, sec, uac</t>
  </si>
  <si>
    <t>Big Sky, big12, bigsky, bigwest, mw, pac12, wcc</t>
  </si>
  <si>
    <t>Big West, big12, bigsky, bigsouth, bigwest, mw, mvc, pac12, summit</t>
  </si>
  <si>
    <t>Mountain West, american, big12, bigwest, cusa, mw, pac12, southland, wcc</t>
  </si>
  <si>
    <t>Southland, americaeast, big12, bigsky, cusa, mw, mvc, ovc, pac12, southland, swac</t>
  </si>
  <si>
    <t>American, american, big12, horizon, ovc, pac12, sec, southland, uac</t>
  </si>
  <si>
    <t>MVC, american, big12, bigten, horizon, maac, mac, meac, mvc, nec, ovc, socon</t>
  </si>
  <si>
    <t>SEC, acc, american, asun, bigten, caa, mvc, sec, socon</t>
  </si>
  <si>
    <t>Atlantic 10, acc, asun, atlantic10, big12, cusa, mac, socon</t>
  </si>
  <si>
    <t>Big East, americaeast, big12, bigeast, bigten, bigwest, ivy, patriot, summit, wcc</t>
  </si>
  <si>
    <t>ACC, acc, atlantic10, big12, bigten, caa, cusa, patriot, sec</t>
  </si>
  <si>
    <t>ACC, acc, bigsouth, bigten, caa, horizon, mac, meac, nec, sec, sunbelt</t>
  </si>
  <si>
    <t>ACC, acc, american, atlantic10, big12, bigeast, caa, sec, socon, sunbelt</t>
  </si>
  <si>
    <t>Big Ten, asun, bigten, bigwest, horizon, pac12, sec, summit</t>
  </si>
  <si>
    <t>asun, bigsky, bigwest, mac, nec, summit</t>
  </si>
  <si>
    <t>Washington State</t>
  </si>
  <si>
    <t>big12, bigwest, mw, mvc, pac12, wcc</t>
  </si>
  <si>
    <t>ASUN, asun, big12, bigsouth, bigten, caa, swac, uac</t>
  </si>
  <si>
    <t>bigsouth, cusa, ovc, southland, sunbelt, swac</t>
  </si>
  <si>
    <t>Big 12, americaeast, american, asun, atlantic10, big12, mac, patriot, southland, uac</t>
  </si>
  <si>
    <t>acc, asun, bigeast, bigsouth, caa, cusa, sunbelt</t>
  </si>
  <si>
    <t>SoCon, socon</t>
  </si>
  <si>
    <t>bigsky, caa, horizon, mvc</t>
  </si>
  <si>
    <t>OVC, ovc, sec, summit</t>
  </si>
  <si>
    <t>acc, atlantic10, bigten, horizon, mac, ovc, socon, uac, wcc</t>
  </si>
  <si>
    <t>CUSA, cusa, sec, sunbelt</t>
  </si>
  <si>
    <t>bigeast, bigten, horizon, nec, patriot, summit, sunbelt</t>
  </si>
  <si>
    <t>MAC, mac, mvc</t>
  </si>
  <si>
    <t>asun, big12, bigsky, southland, sunbelt</t>
  </si>
  <si>
    <t>American, american, cusa, mvc, sec</t>
  </si>
  <si>
    <t>southland</t>
  </si>
  <si>
    <t>Wiley College</t>
  </si>
  <si>
    <t>CAA, acc, asun, caa, mac, meac, socon, sunbelt</t>
  </si>
  <si>
    <t>Big South, acc, atlantic10, bigsouth, bigten, caa, horizon, meac, ovc, socon, sunbelt</t>
  </si>
  <si>
    <t>Big Ten, acc, bigeast, bigten, horizon, sec</t>
  </si>
  <si>
    <t>SoCon, acc, american, atlantic10, bigsouth, sec, socon, sunbelt</t>
  </si>
  <si>
    <t>acc, asun, atlantic10, bigeast, bigsouth, cusa, mac, mvc, ovc, wcc</t>
  </si>
  <si>
    <t>Mountain West, big12, bigsky, bigwest, mw, ovc, pac12, summit, wcc</t>
  </si>
  <si>
    <t>Big East, acc, atlantic10, big12, bigeast, caa, mac, ovc, uac</t>
  </si>
  <si>
    <t>Ivy League, acc, big12, bigeast, caa, ivy, maac, nec, wcc</t>
  </si>
  <si>
    <t>atlantic10, bigeast, bigsouth, bigten, maac, nec, ovc, sunbelt</t>
  </si>
  <si>
    <t>Horizon, horizon, mac</t>
  </si>
  <si>
    <t>Using the NIVC tracker</t>
  </si>
  <si>
    <t>2025 baseline + 2026 estimated rankings | Excel desktop for Windows</t>
  </si>
  <si>
    <t>Topic</t>
  </si>
  <si>
    <t>Details</t>
  </si>
  <si>
    <t>Refresh</t>
  </si>
  <si>
    <t>Click Refresh 2026 on Tracking in Excel desktop for Windows. Allow the workbook’s macro when Excel prompts. Save as .xlsm.</t>
  </si>
  <si>
    <t>What refresh does</t>
  </si>
  <si>
    <t>Refresh time</t>
  </si>
  <si>
    <t>Several minutes are normal. The status line names the source being read. Keep Excel open until it reports completion.</t>
  </si>
  <si>
    <t>Portability</t>
  </si>
  <si>
    <t>The refresh program is embedded in this workbook and uses Windows PowerShell. No Python or separate companion file is required.</t>
  </si>
  <si>
    <t>Historical comparison</t>
  </si>
  <si>
    <t>Calculation</t>
  </si>
  <si>
    <t>Method source</t>
  </si>
  <si>
    <t>https://ncaaorg.s3.amazonaws.com/championships/sports/volleyball/d1/women/2025-26D1WVB_PreChampsManual.pdf</t>
  </si>
  <si>
    <t>Data quality</t>
  </si>
  <si>
    <t>Names</t>
  </si>
  <si>
    <t>Use the standardized school name when entering notes. LSU New Orleans is linked to its 2025 NCAA name New Orleans. Source aliases are visible in School names.</t>
  </si>
  <si>
    <t>Division changes</t>
  </si>
  <si>
    <t>West Florida is included in the 2026 D1 field. Saint Francis remains for its 2025 rank and outreach history, with no 2026 D1 estimate.</t>
  </si>
  <si>
    <t>Membership evidence</t>
  </si>
  <si>
    <t>https://goargos.com/news/2026/8/26/womens-volleyball-uwf-volleyball-selected-8th-in-asun-preseason-poll.aspx | https://www.francis.edu/D3TransitionFAQ</t>
  </si>
  <si>
    <t>Non-D1 opponents</t>
  </si>
  <si>
    <t>Division references</t>
  </si>
  <si>
    <t>NCAA Division II membership directory: https://web3.ncaa.org/directory/memberList?division=II&amp;type=12 | Rutgers-Camden: https://www.rutgers.edu/athletics | Montreat: https://montreatcavaliers.com/sports/2021/11/24/quick-facts</t>
  </si>
  <si>
    <t>New or ambiguous name</t>
  </si>
  <si>
    <t>The refresh stops and reports the school requiring review. It never silently treats an unmatched name as a non-D1 team.</t>
  </si>
  <si>
    <t>Duplicate rule</t>
  </si>
  <si>
    <t>Match date, both standardized schools and set score identify a duplicate report. Dates are converted to the game’s local time. Conflicting scores stop the refresh for review.</t>
  </si>
  <si>
    <t>Same-day doubleheaders</t>
  </si>
  <si>
    <t>If the same schools play more than once on the same day, those games require a separate match identifier and review before refreshing.</t>
  </si>
  <si>
    <t>Source corrections</t>
  </si>
  <si>
    <t>Two reviewed match-specific corrections are retained: Jacksonville’s Aug. 29 opponent is Southern Miss., and Arkansas-Pine Bluff’s Sept. 5 opponent is Division II Missouri S&amp;T. Evidence is recorded in Matches.</t>
  </si>
  <si>
    <t>School data limits</t>
  </si>
  <si>
    <t>An estimate depends on the completeness of the published match feeds. All 32 conference feeds were read; the checks below compare results with their standings.</t>
  </si>
  <si>
    <t>Backups</t>
  </si>
  <si>
    <t>A copy is saved before a refresh changes data. Local workbooks use a backups folder beside the workbook; cloud paths use Documents/NIVC RPI Backups.</t>
  </si>
  <si>
    <t>Safe failure</t>
  </si>
  <si>
    <t>If a website changes or returns incomplete data, the saved rankings and notes are retained and the error appears in Tracking A6.</t>
  </si>
  <si>
    <t>Verified discrepancy: Temple</t>
  </si>
  <si>
    <t>Standings say 6-5; completed results say 7-4. Temple’s recap confirms the Sept. 11 win over New Haven. https://owlsports.com/news/2026/9/11/womens-volleyball-owls-make-strong-statement-in-match-two-of-bearcat-classic</t>
  </si>
  <si>
    <t>Verified discrepancy: UC Davis</t>
  </si>
  <si>
    <t>Standings say 3-8; completed results say 4-7. The Sept. 19 recap confirms the win over UCSB. https://ucdavisaggies.com/news/2026/9/19/womens-volleyball-aggies-wrap-up-non-conference-play-in-four-set-win-against-ucsb.aspx</t>
  </si>
  <si>
    <t>Verified discrepancy: Loyola Maryland</t>
  </si>
  <si>
    <t>Standings say 3-7; completed results say 2-8. Loyola’s recap confirms the Sept. 4 loss to Towson. https://loyolagreyhounds.com/news/2026/9/4/womens-volleyball-volleyball-rallies-against-towson-but-tigers-hold-on-for-win.aspx</t>
  </si>
  <si>
    <t>Other standings differences</t>
  </si>
  <si>
    <t>Chicago State: 0-8 published / 0-12 results. Delaware State: 9-2 / 9-5. Western Kentucky: 6-5 / 6-6. Portland: 8-2 / 7-2; its WCC schedule lists the Portland State win twice. These notes describe the initial Sept. 21 snapshot; current flags recalculate.</t>
  </si>
  <si>
    <t>Refresh source log</t>
  </si>
  <si>
    <t>Each successful refresh reads all 32 conferences plus supplemental results, then replaces the current source tables.</t>
  </si>
  <si>
    <t>A failed or unrecognized source stops the refresh before rankings and outreach notes are replaced.</t>
  </si>
  <si>
    <t>Fetched times are UTC.</t>
  </si>
  <si>
    <t>Conference or school</t>
  </si>
  <si>
    <t>Data type</t>
  </si>
  <si>
    <t>Source URL</t>
  </si>
  <si>
    <t>Fetched UTC</t>
  </si>
  <si>
    <t>Status</t>
  </si>
  <si>
    <t>Standings</t>
  </si>
  <si>
    <t>Downloaded</t>
  </si>
  <si>
    <t>Match results</t>
  </si>
  <si>
    <t>https://admin.theacc.com/stats.aspx?path=wvball&amp;year=2026</t>
  </si>
  <si>
    <t>https://bigten.org/wvb/schedule/2026/</t>
  </si>
  <si>
    <t>https://horizonleague.org/stats.aspx?path=vball&amp;year=2026</t>
  </si>
  <si>
    <t>https://getsomemaction.com/stats.aspx?path=wvball&amp;year=2026</t>
  </si>
  <si>
    <t>https://mvc-sports.com/stats.aspx?path=wvball&amp;year=2026</t>
  </si>
  <si>
    <t>Season registry</t>
  </si>
  <si>
    <t>https://www.secsports.com/api/schedules?per_page=100&amp;filter%5Bsport_id%5D=14&amp;include%5B%5D=season</t>
  </si>
  <si>
    <t>https://www.secsports.com/api/schedule-events?per_page=200&amp;page=1&amp;filter%5Bschedule.sport_id%5D=14&amp;filter%5Bschedule.season_id%5D=86&amp;include%5B%5D=firstOpponent.school&amp;include%5B%5D=secondOpponent.school</t>
  </si>
  <si>
    <t>https://www.secsports.com/api/schedule-events?per_page=200&amp;page=2&amp;filter%5Bschedule.sport_id%5D=14&amp;filter%5Bschedule.season_id%5D=86&amp;include%5B%5D=firstOpponent.school&amp;include%5B%5D=secondOpponent.school</t>
  </si>
  <si>
    <t>https://www.secsports.com/api/schedules/328/standings?include%5B%5D=school</t>
  </si>
  <si>
    <t>Supplemental schedule</t>
  </si>
  <si>
    <t>Embedded refresh engine. Do not edit.</t>
  </si>
  <si>
    <t>Sheet</t>
  </si>
  <si>
    <t>Column</t>
  </si>
  <si>
    <t>Formula pattern</t>
  </si>
  <si>
    <t>ew0KICAic2Vhc29uIjogMjAyNiwNCiAgImNvbmZlcmVuY2VzIjogWw0KICAgIHsNCiAgICAgICJpZCI6ICJhY2MiLA0KICAgICAgIm5hbWUiOiAiQUNDIiwNCiAgICAgICJiYXNlIjogImh0dHBzOi8vYWRtaW4udGhlYWNjLmNvbSIsDQogICAgICAic3BvcnQiOiAid3ZiYWxsIiwNCiAgICAgICJ1cmxzIjogew0KICAgICAgICAic3RhbmRpbmdzIjogImh0dHBzOi8vYWRtaW4udGhlYWNjLmNvbS9zdGFuZGluZ3MuYXNweD9wYXRoPXd2YmFsbCIsDQogICAgICAgICJzdGF0cyI6ICJodHRwczovL2FkbWluLnRoZWFjYy5jb20vc3RhdHMuYXNweD9wYXRoPXd2YmFsbCZ5ZWFyPTIwMjYiDQogICAgICB9DQogICAgfSwNCiAgICB7DQogICAgICAiaWQiOiAiYW1lcmljYWVhc3QiLA0KICAgICAgIm5hbWUiOiAiQW1lcmljYSBFYXN0IiwNCiAgICAgICJiYXNlIjogImh0dHBzOi8vYW1lcmljYWVhc3QuY29tIiwNCiAgICAgICJzcG9ydCI6ICJ3dmJhbGwiLA0KICAgICAgInVybHMiOiB7DQogICAgICAgICJzdGFuZGluZ3MiOiAiaHR0cHM6Ly9hbWVyaWNhZWFzdC5jb20vc3RhbmRpbmdzLmFzcHg/cGF0aD13dmJhbGwiLA0KICAgICAgICAic3RhdHMiOiAiaHR0cHM6Ly9hbWVyaWNhZWFzdC5jb20vc3RhdHMuYXNweD9wYXRoPXd2YmFsbCZ5ZWFyPTIwMjYiDQogICAgICB9DQogICAgfSwNCiAgICB7DQogICAgICAiaWQiOiAiYW1lcmljYW4iLA0KICAgICAgIm5hbWUiOiAiQW1lcmljYW4iLA0KICAgICAgImJhc2UiOiAiaHR0cHM6Ly90aGVhbWVyaWNhbi5vcmciLA0KICAgICAgInNwb3J0IjogInd2YmFsbCIsDQogICAgICAidXJscyI6IHsNCiAgICAgICAgInN0YW5kaW5ncyI6ICJodHRwczovL3RoZWFtZXJpY2FuLm9yZy9zdGFuZGluZ3MuYXNweD9wYXRoPXd2YmFsbCIsDQogICAgICAgICJzdGF0cyI6ICJodHRwczovL3RoZWFtZXJpY2FuLm9yZy9zdGF0cy5hc3B4P3BhdGg9d3ZiYWxsJnllYXI9MjAyNiINCiAgICAgIH0NCiAgICB9LA0KICAgIHsNCiAgICAgICJpZCI6ICJhc3VuIiwNCiAgICAgICJuYW1lIjogIkFTVU4iLA0KICAgICAgImJhc2UiOiAiaHR0cHM6Ly9hc3Vuc3BvcnRzLm9yZyIsDQogICAgICAic3BvcnQiOiAid3ZiYWxsIiwNCiAgICAgICJ1cmxzIjogew0KICAgICAgICAic3RhbmRpbmdzIjogImh0dHBzOi8vYXN1bnNwb3J0cy5vcmcvc3RhbmRpbmdzLmFzcHg/cGF0aD13dmJhbGwiLA0KICAgICAgICAic3RhdHMiOiAiaHR0cHM6Ly9hc3Vuc3BvcnRzLm9yZy9zdGF0cy5hc3B4P3BhdGg9d3ZiYWxsJnllYXI9MjAyNiINCiAgICAgIH0NCiAgICB9LA0KICAgIHsNCiAgICAgICJpZCI6ICJhdGxhbnRpYzEwIiwNCiAgICAgICJuYW1lIjogIkF0bGFudGljIDEwIiwNCiAgICAgICJiYXNlIjogImh0dHBzOi8vYXRsYW50aWMxMC5jb20iLA0KICAgICAgInNwb3J0IjogInd2YmFsbCIsDQogICAgICAidXJscyI6IHsNCiAgICAgICAgInN0YW5kaW5ncyI6ICJodHRwczovL2F0bGFudGljMTAuY29tL3N0YW5kaW5ncy5hc3B4P3BhdGg9d3ZiYWxsIiwNCiAgICAgICAgInN0YXRzIjogImh0dHBzOi8vYXRsYW50aWMxMC5jb20vc3RhdHMuYXNweD9wYXRoPXd2YmFsbCZ5ZWFyPTIwMjYiDQogICAgICB9DQogICAgfSwNCiAgICB7DQogICAgICAiaWQiOiAiYmlnMTIiLA0KICAgICAgIm5hbWUiOiAiQmlnIDEyIiwNCiAgICAgICJiYXNlIjogImh0dHBzOi8vYmlnMTJzcG9ydHMuY29tIiwNCiAgICAgICJzcG9ydCI6ICJ2YiIsDQogICAgICAidXJscyI6IHsNCiAgICAgICAgInN0YW5kaW5ncyI6ICJodHRwczovL2JpZzEyc3BvcnRzLmNvbS9zdGFuZGluZ3MuYXNweD9wYXRoPXZiIiwNCiAgICAgICAgInN0YXRzIjogImh0dHBzOi8vYmlnMTJzcG9ydHMuY29tL3N0YXRzLmFzcHg/cGF0aD12YiZ5ZWFyPTIwMjYiDQogICAgICB9DQogICAgfSwNCiAgICB7DQogICAgICAiaWQiOiAiYmlnZWFzdCIsDQogICAgICAibmFtZSI6ICJCaWcgRWFzdCIsDQogICAgICAiYmFzZSI6ICJodHRwczovL3d3dy5iaWdlYXN0LmNvbSIsDQogICAgICAic3BvcnQiOiAid3ZiYWxsIiwNCiAgICAgICJ1cmxzIjogew0KICAgICAgICAic3RhbmRpbmdzIjogImh0dHBzOi8vd3d3LmJpZ2Vhc3QuY29tL3N0YW5kaW5ncy5hc3B4P3BhdGg9d3ZiYWxsIiwNCiAgICAgICAgInN0YXRzIjogImh0dHBzOi8vd3d3LmJpZ2Vhc3QuY29tL3N0YXRzLmFzcHg/cGF0aD13dmJhbGwmeWVhcj0yMDI2Ig0KICAgICAgfQ0KICAgIH0sDQogICAgew0KICAgICAgImlkIjogImJpZ3NreSIsDQogICAgICAibmFtZSI6ICJCaWcgU2t5IiwNCiAgICAgICJiYXNlIjogImh0dHBzOi8vYmlnc2t5Y29uZi5jb20iLA0KICAgICAgInNwb3J0IjogInd2YmFsbCIsDQogICAgICAidXJscyI6IHsNCiAgICAgICAgInN0YW5kaW5ncyI6ICJodHRwczovL2JpZ3NreWNvbmYuY29tL3N0YW5kaW5ncy5hc3B4P3BhdGg9d3ZiYWxsIiwNCiAgICAgICAgInN0YXRzIjogImh0dHBzOi8vYmlnc2t5Y29uZi5jb20vc3RhdHMuYXNweD9wYXRoPXd2YmFsbCZ5ZWFyPTIwMjYiDQogICAgICB9DQogICAgfSwNCiAgICB7DQogICAgICAiaWQiOiAiYmlnc291dGgiLA0KICAgICAgIm5hbWUiOiAiQmlnIFNvdXRoIiwNCiAgICAgICJiYXNlIjogImh0dHBzOi8vYmlnc291dGhzcG9ydHMuY29tIiwNCiAgICAgICJzcG9ydCI6ICJ3dmJhbGwiLA0KICAgICAgInVybHMiOiB7DQogICAgICAgICJzdGFuZGluZ3MiOiAiaHR0cHM6Ly9iaWdzb3V0aHNwb3J0cy5jb20vc3RhbmRpbmdzLmFzcHg/cGF0aD13dmJhbGwiLA0KICAgICAgICAic3RhdHMiOiAiaHR0cHM6Ly9iaWdzb3V0aHNwb3J0cy5jb20vc3RhdHMuYXNweD9wYXRoPXd2YmFsbCZ5ZWFyPTIwMjYiDQogICAgICB9DQogICAgfSwNCiAgICB7DQogICAgICAiaWQiOiAiYmlndGVuIiwNCiAgICAgICJuYW1lIjogIkJpZyBUZW4iLA0KICAgICAgImJhc2UiOiAiaHR0cHM6Ly9iaWd0ZW4ub3JnIiwNCiAgICAgICJzcG9ydCI6ICJ3dmIiLA0KICAgICAgInVybHMiOiB7DQogICAgICAgICJzdGFuZGluZ3MiOiAiaHR0cHM6Ly9iaWd0ZW4ub3JnL3d2Yi9zdGFuZGluZ3MvMjAyNi8iLA0KICAgICAgICAic3RhdHMiOiAiaHR0cHM6Ly9iaWd0ZW4ub3JnL3d2Yi9zY2hlZHVsZS8yMDI2LyINCiAgICAgIH0NCiAgICB9LA0KICAgIHsNCiAgICAgICJpZCI6ICJiaWd3ZXN0IiwNCiAgICAgICJuYW1lIjogIkJpZyBXZXN0IiwNCiAgICAgICJiYXNlIjogImh0dHBzOi8vYmlnd2VzdC5vcmciLA0KICAgICAgInNwb3J0IjogInd2YmFsbCIsDQogICAgICAidXJscyI6IHsNCiAgICAgICAgInN0YW5kaW5ncyI6ICJodHRwczovL2JpZ3dlc3Qub3JnL3N0YW5kaW5ncy5hc3B4P3BhdGg9d3ZiYWxsIiwNCiAgICAgICAgInN0YXRzIjogImh0dHBzOi8vYmlnd2VzdC5vcmcvc3RhdHMuYXNweD9wYXRoPXd2YmFsbCZ5ZWFyPTIwMjYiDQogICAgICB9DQogICAgfSwNCiAgICB7DQogICAgICAiaWQiOiAiY2FhIiwNCiAgICAgICJuYW1lIjogIkNBQSIsDQogICAgICAiYmFzZSI6ICJodHRwczovL2NhYXNwb3J0cy5jb20iLA0KICAgICAgInNwb3J0IjogInd2YmFsbCIsDQogICAgICAidXJscyI6IHsNCiAgICAgICAgInN0YW5kaW5ncyI6ICJodHRwczovL2NhYXNwb3J0cy5jb20vc3RhbmRpbmdzLmFzcHg/cGF0aD13dmJhbGwiLA0KICAgICAgICAic3RhdHMiOiAiaHR0cHM6Ly9jYWFzcG9ydHMuY29tL3N0YXRzLmFzcHg/cGF0aD13dmJhbGwmeWVhcj0yMDI2Ig0KICAgICAgfQ0KICAgIH0sDQogICAgew0KICAgICAgImlkIjogImN1c2EiLA0KICAgICAgIm5hbWUiOiAiQ1VTQSIsDQogICAgICAiYmFzZSI6ICJodHRwczovL2NvbmZlcmVuY2V1c2EuY29tIiwNCiAgICAgICJzcG9ydCI6ICJ3dmJhbGwiLA0KICAgICAgInVybHMiOiB7DQogICAgICAgICJzdGFuZGluZ3MiOiAiaHR0cHM6Ly9jb25mZXJlbmNldXNhLmNvbS9zdGFuZGluZ3MuYXNweD9wYXRoPXd2YmFsbCIsDQogICAgICAgICJzdGF0cyI6ICJodHRwczovL2NvbmZlcmVuY2V1c2EuY29tL3N0YXRzLmFzcHg/cGF0aD13dmJhbGwmeWVhcj0yMDI2Ig0KICAgICAgfQ0KICAgIH0sDQogICAgew0KICAgICAgImlkIjogImhvcml6b24iLA0KICAgICAgIm5hbWUiOiAiSG9yaXpvbiIsDQogICAgICAiYmFzZSI6ICJodHRwczovL2hvcml6b25sZWFndWUub3JnIiwNCiAgICAgICJzcG9ydCI6ICJ2YmFsbCIsDQogICAgICAidXJscyI6IHsNCiAgICAgICAgInN0YW5kaW5ncyI6ICJodHRwczovL2hvcml6b25sZWFndWUub3JnL3N0YW5kaW5ncy5hc3B4P3BhdGg9dmJhbGwiLA0KICAgICAgICAic3RhdHMiOiAiaHR0cHM6Ly9ob3Jpem9ubGVhZ3VlLm9yZy9zdGF0cy5hc3B4P3BhdGg9dmJhbGwmeWVhcj0yMDI2Ig0KICAgICAgfQ0KICAgIH0sDQogICAgew0KICAgICAgImlkIjogIml2eSIsDQogICAgICAibmFtZSI6ICJJdnkgTGVhZ3VlIiwNCiAgICAgICJiYXNlIjogImh0dHBzOi8vaXZ5bGVhZ3VlLmNvbSIsDQogICAgICAic3BvcnQiOiAid3ZiYWxsIiwNCiAgICAgICJ1cmxzIjogew0KICAgICAgICAic3RhbmRpbmdzIjogImh0dHBzOi8vaXZ5bGVhZ3VlLmNvbS9zdGFuZGluZ3MuYXNweD9wYXRoPXd2YmFsbCIsDQogICAgICAgICJzdGF0cyI6ICJodHRwczovL2l2eWxlYWd1ZS5jb20vc3RhdHMuYXNweD9wYXRoPXd2YmFsbCZ5ZWFyPTIwMjYiDQogICAgICB9DQogICAgfSwNCiAgICB7DQogICAgICAiaWQiOiAibWFhYyIsDQogICAgICAibmFtZSI6ICJNQUFDIiwNCiAgICAgICJiYXNlIjogImh0dHBzOi8vbWFhY3Nwb3J0cy5jb20iLA0KICAgICAgInNwb3J0IjogInd2YmFsbCIsDQogICAgICAidXJscyI6IHsNCiAgICAgICAgInN0YW5kaW5ncyI6ICJodHRwczovL21hYWNzcG9ydHMuY29tL3N0YW5kaW5ncy5hc3B4P3BhdGg9d3ZiYWxsIiwNCiAgICAgICAgInN0YXRzIjogImh0dHBzOi8vbWFhY3Nwb3J0cy5jb20vc3RhdHMuYXNweD9wYXRoPXd2YmFsbCZ5ZWFyPTIwMjYiDQogICAgICB9DQogICAgfSwNCiAgICB7DQogICAgICAiaWQiOiAibWFjIiwNCiAgICAgICJuYW1lIjogIk1BQyIsDQogICAgICAiYmFzZSI6ICJodHRwczovL2dldHNvbWVtYWN0aW9uLmNvbSIsDQogICAgICAic3BvcnQiOiAid3ZiYWxsIiwNCiAgICAgICJ1cmxzIjogew0KICAgICAgICAic3RhbmRpbmdzIjogImh0dHBzOi8vZ2V0c29tZW1hY3Rpb24uY29tL3N0YW5kaW5ncy5hc3B4P3BhdGg9d3ZiYWxsIiwNCiAgICAgICAgInN0YXRzIjogImh0dHBzOi8vZ2V0c29tZW1hY3Rpb24uY29tL3N0YXRzLmFzcHg/cGF0aD13dmJhbGwmeWVhcj0yMDI2Ig0KICAgICAgfQ0KICAgIH0sDQogICAgew0KICAgICAgImlkIjogIm1lYWMiLA0KICAgICAgIm5hbWUiOiAiTUVBQyIsDQogICAgICAiYmFzZSI6ICJodHRwczovL21lYWNzcG9ydHMuY29tIiwNCiAgICAgICJzcG9ydCI6ICJ3dmJhbGwiLA0KICAgICAgInVybHMiOiB7DQogICAgICAgICJzdGFuZGluZ3MiOiAiaHR0cHM6Ly9tZWFjc3BvcnRzLmNvbS9zdGFuZGluZ3MuYXNweD9wYXRoPXd2YmFsbCIsDQogICAgICAgICJzdGF0cyI6ICJodHRwczovL21lYWNzcG9ydHMuY29tL3N0YXRzLmFzcHg/cGF0aD13dmJhbGwmeWVhcj0yMDI2Ig0KICAgICAgfQ0KICAgIH0sDQogICAgew0KICAgICAgImlkIjogIm13IiwNCiAgICAgICJuYW1lIjogIk1vdW50YWluIFdlc3QiLA0KICAgICAgImJhc2UiOiAiaHR0cHM6Ly90aGVtdy5jb20iLA0KICAgICAgInNwb3J0IjogInd2YmFsbCIsDQogICAgICAidXJscyI6IHsNCiAgICAgICAgInN0YW5kaW5ncyI6ICJodHRwczovL3RoZW13LmNvbS9zdGFuZGluZ3MuYXNweD9wYXRoPXd2YmFsbCIsDQogICAgICAgICJzdGF0cyI6ICJodHRwczovL3RoZW13LmNvbS9zdGF0cy5hc3B4P3BhdGg9d3ZiYWxsJnllYXI9MjAyNiINCiAgICAgIH0NCiAgICB9LA0KICAgIHsNCiAgICAgICJpZCI6ICJtdmMiLA0KICAgICAgIm5hbWUiOiAiTVZDIiwNCiAgICAgICJiYXNlIjogImh0dHBzOi8vbXZjLXNwb3J0cy5jb20iLA0KICAgICAgInNwb3J0IjogInd2YmFsbCIsDQogICAgICAidXJscyI6IHsNCiAgICAgICAgInN0YW5kaW5ncyI6ICJodHRwczovL212Yy1zcG9ydHMuY29tL3N0YW5kaW5ncy5hc3B4P3BhdGg9d3ZiYWxsIiwNCiAgICAgICAgInN0YXRzIjogImh0dHBzOi8vbXZjLXNwb3J0cy5jb20vc3RhdHMuYXNweD9wYXRoPXd2YmFsbCZ5ZWFyPTIwMjYiDQogICAgICB9DQogICAgfSwNCiAgICB7DQogICAgICAiaWQiOiAibmVjIiwNCiAgICAgICJuYW1lIjogIk5FQyIsDQogICAgICAiYmFzZSI6ICJodHRwczovL25vcnRoZWFzdGNvbmZlcmVuY2Uub3JnIiwNCiAgICAgICJzcG9ydCI6ICJ3dmJhbGwiLA0KICAgICAgInVybHMiOiB7DQogICAgICAgICJzdGFuZGluZ3MiOiAiaHR0cHM6Ly9ub3J0aGVhc3Rjb25mZXJlbmNlLm9yZy9zdGFuZGluZ3MuYXNweD9wYXRoPXd2YmFsbCIsDQogICAgICAgICJzdGF0cyI6ICJodHRwczovL25vcnRoZWFzdGNvbmZlcmVuY2Uub3JnL3N0YXRzLmFzcHg/cGF0aD13dmJhbGwmeWVhcj0yMDI2Ig0KICAgICAgfQ0KICAgIH0sDQogICAgew0KICAgICAgImlkIjogIm92YyIsDQogICAgICAibmFtZSI6ICJPVkMiLA0KICAgICAgImJhc2UiOiAiaHR0cHM6Ly9vdmNzcG9ydHMuY29tIiwNCiAgICAgICJzcG9ydCI6ICJ3dmJhbGwiLA0KICAgICAgInVybHMiOiB7DQogICAgICAgICJzdGFuZGluZ3MiOiAiaHR0cHM6Ly9vdmNzcG9ydHMuY29tL3N0YW5kaW5ncy5hc3B4P3BhdGg9d3ZiYWxsIiwNCiAgICAgICAgInN0YXRzIjogImh0dHBzOi8vb3Zjc3BvcnRzLmNvbS9zdGF0cy5hc3B4P3BhdGg9d3ZiYWxsJnllYXI9MjAyNiINCiAgICAgIH0NCiAgICB9LA0KICAgIHsNCiAgICAgICJpZCI6ICJwYWMxMiIsDQogICAgICAibmFtZSI6ICJQYWMtMTIiLA0KICAgICAgImJhc2UiOiAiaHR0cHM6Ly9wYWMtMTIuY29tIiwNCiAgICAgICJzcG9ydCI6ICJ3dmJhbGwiLA0KICAgICAgInVybHMiOiB7DQogICAgICAgICJzdGFuZGluZ3MiOiAiaHR0cHM6Ly9wYWMtMTIuY29tL3N0YW5kaW5ncy5hc3B4P3BhdGg9d3ZiYWxsIiwNCiAgICAgICAgInN0YXRzIjogImh0dHBzOi8vcGFjLTEyLmNvbS9zdGF0cy5hc3B4P3BhdGg9d3ZiYWxsJnllYXI9MjAyNiINCiAgICAgIH0NCiAgICB9LA0KICAgIHsNCiAgICAgICJpZCI6ICJwYXRyaW90IiwNCiAgICAgICJuYW1lIjogIlBhdHJpb3QiLA0KICAgICAgImJhc2UiOiAiaHR0cHM6Ly9wYXRyaW90bGVhZ3VlLm9yZyIsDQogICAgICAic3BvcnQiOiAid3ZiYWxsIiwNCiAgICAgICJ1cmxzIjogew0KICAgICAgICAic3RhbmRpbmdzIjogImh0dHBzOi8vcGF0cmlvdGxlYWd1ZS5vcmcvc3RhbmRpbmdzLmFzcHg/cGF0aD13dmJhbGwiLA0KICAgICAgICAic3RhdHMiOiAiaHR0cHM6Ly9wYXRyaW90bGVhZ3VlLm9yZy9zdGF0cy5hc3B4P3BhdGg9d3ZiYWxsJnllYXI9MjAyNiINCiAgICAgIH0NCiAgICB9LA0KICAgIHsNCiAgICAgICJpZCI6ICJzZWMiLA0KICAgICAgIm5hbWUiOiAiU0VDIiwNCiAgICAgICJiYXNlIjogImh0dHBzOi8vd3d3LnNlY3Nwb3J0cy5jb20iLA0KICAgICAgInNwb3J0IjogInZvbGxleWJhbGwiLA0KICAgICAgInVybHMiOiB7DQogICAgICAgICJzdGFuZGluZ3MiOiAiaHR0cHM6Ly93d3cuc2Vjc3BvcnRzLmNvbS9zdGFuZGluZ3Mvdm9sbGV5YmFsbCIsDQogICAgICAgICJzdGF0cyI6ICJodHRwczovL3d3dy5zZWNzcG9ydHMuY29tL3NjaGVkdWxlL3ZvbGxleWJhbGwiDQogICAgICB9DQogICAgfSwNCiAgICB7DQogICAgICAiaWQiOiAic29jb24iLA0KICAgICAgIm5hbWUiOiAiU29Db24iLA0KICAgICAgImJhc2UiOiAiaHR0cHM6Ly9zb2NvbnNwb3J0cy5jb20iLA0KICAgICAgInNwb3J0IjogInd2YmFsbCIsDQogICAgICAidXJscyI6IHsNCiAgICAgICAgInN0YW5kaW5ncyI6ICJodHRwczovL3NvY29uc3BvcnRzLmNvbS93dmIvc3RhbmRpbmdzLzIwMjYvIiwNCiAgICAgICAgInN0YXRzIjogImh0dHBzOi8vc29jb25zcG9ydHMuY29tL3d2Yi9zY2hlZHVsZS8yMDI2LyINCiAgICAgIH0NCiAgICB9LA0KICAgIHsNCiAgICAgICJpZCI6ICJzb3V0aGxhbmQiLA0KICAgICAgIm5hbWUiOiAiU291dGhsYW5kIiwNCiAgICAgICJiYXNlIjogImh0dHBzOi8vc291dGhsYW5kLm9yZyIsDQogICAgICAic3BvcnQiOiAid3ZiYWxsIiwNCiAgICAgICJ1cmxzIjogew0KICAgICAgICAic3RhbmRpbmdzIjogImh0dHBzOi8vc291dGhsYW5kLm9yZy9zdGFuZGluZ3MuYXNweD9wYXRoPXd2YmFsbCIsDQogICAgICAgICJzdGF0cyI6ICJodHRwczovL3NvdXRobGFuZC5vcmcvc3RhdHMuYXNweD9wYXRoPXd2YmFsbCZ5ZWFyPTIwMjYiDQogICAgICB9DQogICAgfSwNCiAgICB7DQogICAgICAiaWQiOiAic3VtbWl0IiwNCiAgICAgICJuYW1lIjogIlN1bW1pdCBMZWFndWUiLA0KICAgICAgImJhc2UiOiAiaHR0cHM6Ly90aGVzdW1taXRsZWFndWUub3JnIiwNCiAgICAgICJzcG9ydCI6ICJ3dmJhbGwiLA0KICAgICAgInVybHMiOiB7DQogICAgICAgICJzdGFuZGluZ3MiOiAiaHR0cHM6Ly90aGVzdW1taXRsZWFndWUub3JnL3N0YW5kaW5ncy5hc3B4P3BhdGg9d3ZiYWxsIiwNCiAgICAgICAgInN0YXRzIjogImh0dHBzOi8vdGhlc3VtbWl0bGVhZ3VlLm9yZy9zdGF0cy5hc3B4P3BhdGg9d3ZiYWxsJnllYXI9MjAyNiINCiAgICAgIH0NCiAgICB9LA0KICAgIHsNCiAgICAgICJpZCI6ICJzdW5iZWx0IiwNCiAgICAgICJuYW1lIjogIlN1biBCZWx0IiwNCiAgICAgICJiYXNlIjogImh0dHBzOi8vc3VuYmVsdHNwb3J0cy5vcmciLA0KICAgICAgInNwb3J0IjogInd2YmFsbCIsDQogICAgICAidXJscyI6IHsNCiAgICAgICAgInN0YW5kaW5ncyI6ICJodHRwczovL3N1bmJlbHRzcG9ydHMub3JnL3N0YW5kaW5ncy5hc3B4P3BhdGg9d3ZiYWxsIiwNCiAgICAgICAgInN0YXRzIjogImh0dHBzOi8vc3VuYmVsdHNwb3J0cy5vcmcvc3RhdHMuYXNweD9wYXRoPXd2YmFsbCZ5ZWFyPTIwMjYiDQogICAgICB9DQogICAgfSwNCiAgICB7DQogICAgICAiaWQiOiAic3dhYyIsDQogICAgICAibmFtZSI6ICJTV0FDIiwNCiAgICAgICJiYXNlIjogImh0dHBzOi8vc3dhYy5vcmciLA0KICAgICAgInNwb3J0IjogInd2YmFsbCIsDQogICAgICAidXJscyI6IHsNCiAgICAgICAgInN0YW5kaW5ncyI6ICJodHRwczovL3N3YWMub3JnL3N0YW5kaW5ncy5hc3B4P3N0YW5kaW5ncz0xMDIiLA0KICAgICAgICAic3RhdHMiOiAiaHR0cHM6Ly9zd2FjLm9yZy9zdGF0cy5hc3B4P3BhdGg9d3ZiYWxsJnllYXI9MjAyNiINCiAgICAgIH0NCiAgICB9LA0KICAgIHsNCiAgICAgICJpZCI6ICJ1YWMiLA0KICAgICAgIm5hbWUiOiAiVUFDIiwNCiAgICAgICJiYXNlIjogImh0dHBzOi8vdWFjc3BvcnRzLmNvbSIsDQogICAgICAic3BvcnQiOiAid3ZiYWxsIiwNCiAgICAgICJ1cmxzIjogew0KICAgICAgICAic3RhbmRpbmdzIjogImh0dHBzOi8vdWFjc3BvcnRzLmNvbS9zdGFuZGluZ3MuYXNweD9wYXRoPXd2YmFsbCIsDQogICAgICAgICJzdGF0cyI6ICJodHRwczovL3VhY3Nwb3J0cy5jb20vc3RhdHMuYXNweD9wYXRoPXd2YmFsbCZ5ZWFyPTIwMjYiDQogICAgICB9DQogICAgfSwNCiAgICB7DQogICAgICAiaWQiOiAid2NjIiwNCiAgICAgICJuYW1lIjogIldDQyIsDQogICAgICAiYmFzZSI6ICJodHRwczovL3djY3Nwb3J0cy5jb20iLA0KICAgICAgInNwb3J0IjogInd2YmFsbCIsDQogICAgICAidXJscyI6IHsNCiAgICAgICAgInN0YW5kaW5ncyI6ICJodHRwczovL3djY3Nwb3J0cy5jb20vc3RhbmRpbmdzLmFzcHg/cGF0aD13dmJhbGwiLA0KICAgICAgICAic3RhdHMiOiAiaHR0cHM6Ly93Y2NzcG9ydHMuY29tL3N0YXRzLmFzcHg/cGF0aD13dmJhbGwmeWVhcj0yMDI2Ig0KICAgICAgfQ0KICAgIH0NCiAgXSwNCiAgImFsaWFzZXMiOiB7DQogICAgIm5lYnJhc2thIjogew0KICAgICAgInJhdyI6ICJOZWJyYXNrYSIsDQogICAgICAiY2Fub25pY2FsIjogIk5lYnJhc2thIg0KICAgIH0sDQogICAgInRleGFzIjogew0KICAgICAgInJhdyI6ICJUZXhhcyIsDQogICAgICAiY2Fub25pY2FsIjogIlRleGFzIg0KICAgIH0sDQogICAgImtlbnR1Y2t5Ijogew0KICAgICAgInJhdyI6ICJLZW50dWNreSIsDQogICAgICAiY2Fub25pY2FsIjogIktlbnR1Y2t5Ig0KICAgIH0sDQogICAgInRleGFzYW0iOiB7DQogICAgICAicmF3IjogIlRleGFzIEEmTSIsDQogICAgICAiY2Fub25pY2FsIjogIlRleGFzIEEmTSINCiAgICB9LA0KICAgICJwaXR0c2J1cmdoIjogew0KICAgICAgInJhdyI6ICJQaXR0c2J1cmdoIiwNCiAgICAgICJjYW5vbmljYWwiOiAiUGl0dHNidXJnaCINCiAgICB9LA0KICAgICJhcml6b25hc3QiOiB7DQogICAgICAicmF3IjogIkFyaXpvbmEgU3QuIiwNCiAgICAgICJjYW5vbmljYWwiOiAiQXJpem9uYSBTdC4iDQogICAgfSwNCiAgICAiY3JlaWdodG9uIjogew0KICAgICAgInJhdyI6ICJDcmVpZ2h0b24iLA0KICAgICAgImNhbm9uaWNhbCI6ICJDcmVpZ2h0b24iDQogICAgfSwNCiAgICAid2lzY29uc2luIjogew0KICAgICAgInJhdyI6ICJXaXNjb25zaW4iLA0KICAgICAgImNhbm9uaWNhbCI6ICJXaXNjb25zaW4iDQogICAgfSwNCiAgICAic3RhbmZvcmQiOiB7DQogICAgICAicmF3IjogIlN0YW5mb3JkIiwNCiAgICAgICJjYW5vbmljYWwiOiAiU3RhbmZvcmQiDQogICAgfSwNCiAgICAicHVyZHVlIjogew0KICAgICAgInJhdyI6ICJQdXJkdWUiLA0KICAgICAgImNhbm9uaWNhbCI6ICJQdXJkdWUiDQogICAgfSwNCiAgICAic211Ijogew0KICAgICAgInJhdyI6ICJTTVUiLA0KICAgICAgImNhbm9uaWNhbCI6ICJTTVUiDQogICAgfSwNCiAgICAibG91aXN2aWxsZSI6IHsNCiAgICAgICJyYXciOiAiTG91aXN2aWxsZSIsDQogICAgICAiY2Fub25pY2FsIjogIkxvdWlzdmlsbGUiDQogICAgfSwNCiAgICAibWlubmVzb3RhIjogew0KICAgICAgInJhdyI6ICJNaW5uZXNvdGEiLA0KICAgICAgImNhbm9uaWNhbCI6ICJNaW5uZXNvdGEiDQogICAgfSwNCiAgICAia2Fuc2FzIjogew0KICAgICAgInJhdyI6ICJLYW5zYXMiLA0KICAgICAgImNhbm9uaWNhbCI6ICJLYW5zYXMiDQogICAgfSwNCiAgICAic291dGhlcm5jYWxpZm9ybmlhIjogew0KICAgICAgInJhdyI6ICJTb3V0aGVybiBDYWxpZm9ybmlhIiwNCiAgICAgICJjYW5vbmljYWwiOiAiU291dGhlcm4gQ2FsaWZvcm5pYSINCiAgICB9LA0KICAgICJpbmRpYW5hIjogew0KICAgICAgInJhdyI6ICJJbmRpYW5hIiwNCiAgICAgICJjYW5vbmljYWwiOiAiSW5kaWFuYSINCiAgICB9LA0KICAgICJtaWFtaWZsIjogew0KICAgICAgInJhdyI6ICJNaWFtaSAoRkwpIiwNCiAgICAgICJjYW5vbmljYWwiOiAiTWlhbWkgKEZMKSINCiAgICB9LA0KICAgICJieXUiOiB7DQogICAgICAicmF3IjogIkJZVSIsDQogICAgICAiY2Fub25pY2FsIjogIkJZVSINCiAgICB9LA0KICAgICJ1dGVwIjogew0KICAgICAgInJhdyI6ICJVVEVQIiwNCiAgICAgICJjYW5vbmljYWwiOiAiVVRFUCINCiAgICB9LA0KICAgICJ0Y3UiOiB7DQogICAgICAicmF3IjogIlRDVSIsDQogICAgICAiY2Fub25pY2FsIjogIlRDVSINCiAgICB9LA0KICAgICJ1dGFoc3QiOiB7DQogICAgICAicmF3IjogIlV0YWggU3QuIiwNCiAgICAgICJjYW5vbmljYWwiOiAiVXRhaCBTdC4iDQogICAgfSwNCiAgICAiY29sb3JhZG8iOiB7DQogICAgICAicmF3IjogIkNvbG9yYWRvIiwNCiAgICAgICJjYW5vbmljYWwiOiAiQ29sb3JhZG8iDQogICAgfSwNCiAgICAiYmF5bG9yIjogew0KICAgICAgInJhdyI6ICJCYXlsb3IiLA0KICAgICAgImNhbm9uaWNhbCI6ICJCYXlsb3IiDQogICAgfSwNCiAgICAidW5pIjogew0KICAgICAgInJhdyI6ICJVTkkiLA0KICAgICAgImNhbm9uaWNhbCI6ICJVTkkiDQogICAgfSwNCiAgICAidGVubmVzc2VlIjogew0KICAgICAgInJhdyI6ICJUZW5uZXNzZWUiLA0KICAgICAgImNhbm9uaWNhbCI6ICJUZW5uZXNzZWUiDQogICAgfSwNCiAgICAiaW93YXN0Ijogew0KICAgICAgInJhdyI6ICJJb3dhIFN0LiIsDQogICAgICAiY2Fub25pY2FsIjogIklvd2EgU3QuIg0KICAgIH0sDQogICAgInhhdmll</t>
  </si>
  <si>
    <t>RPI calculation</t>
  </si>
  <si>
    <t>B</t>
  </si>
  <si>
    <t>INDEX(Standings!$B$9:$B${te},MATCH($A{r},Standings!$A$9:$A${te},0))</t>
  </si>
  <si>
    <t>ciI6IHsNCiAgICAgICJyYXciOiAiWGF2aWVyIiwNCiAgICAgICJjYW5vbmljYWwiOiAiWGF2aWVyIg0KICAgIH0sDQogICAgInJpY2UiOiB7DQogICAgICAicmF3IjogIlJpY2UiLA0KICAgICAgImNhbm9uaWNhbCI6ICJSaWNlIg0KICAgIH0sDQogICAgInBlbm5zdCI6IHsNCiAgICAgICJyYXciOiAiUGVubiBTdC4iLA0KICAgICAgImNhbm9uaWNhbCI6ICJQZW5uIFN0LiINCiAgICB9LA0KICAgICJ3ZXN0ZXJua3kiOiB7DQogICAgICAicmF3IjogIldlc3Rlcm4gS3kuIiwNCiAgICAgICJjYW5vbmljYWwiOiAiV2VzdGVybiBLeS4iDQogICAgfSwNCiAgICAia2Fuc2Fzc3QiOiB7DQogICAgICAicmF3IjogIkthbnNhcyBTdC4iLA0KICAgICAgImNhbm9uaWNhbCI6ICJLYW5zYXMgU3QuIg0KICAgIH0sDQogICAgIm1hcnF1ZXR0ZSI6IHsNCiAgICAgICJyYXciOiAiTWFycXVldHRlIiwNCiAgICAgICJjYW5vbmljYWwiOiAiTWFycXVldHRlIg0KICAgIH0sDQogICAgInNhbmRpZWdvIjogew0KICAgICAgInJhdyI6ICJTYW4gRGllZ28iLA0KICAgICAgImNhbm9uaWNhbCI6ICJTYW4gRGllZ28iDQogICAgfSwNCiAgICAiZmxvcmlkYSI6IHsNCiAgICAgICJyYXciOiAiRmxvcmlkYSIsDQogICAgICAiY2Fub25pY2FsIjogIkZsb3JpZGEiDQogICAgfSwNCiAgICAidWNsYSI6IHsNCiAgICAgICJyYXciOiAiVUNMQSIsDQogICAgICAiY2Fub25pY2FsIjogIlVDTEEiDQogICAgfSwNCiAgICAic291dGhkYWtvdGFzdCI6IHsNCiAgICAgICJyYXciOiAiU291dGggRGFrb3RhIFN0LiIsDQogICAgICAiY2Fub25pY2FsIjogIlNvdXRoIERha290YSBTdC4iDQogICAgfSwNCiAgICAidHVsc2EiOiB7DQogICAgICAicmF3IjogIlR1bHNhIiwNCiAgICAgICJjYW5vbmljYWwiOiAiVHVsc2EiDQogICAgfSwNCiAgICAiYXJpem9uYSI6IHsNCiAgICAgICJyYXciOiAiQXJpem9uYSIsDQogICAgICAiY2Fub25pY2FsIjogIkFyaXpvbmEiDQogICAgfSwNCiAgICAidmlsbGFub3ZhIjogew0KICAgICAgInJhdyI6ICJWaWxsYW5vdmEiLA0KICAgICAgImNhbm9uaWNhbCI6ICJWaWxsYW5vdmEiDQogICAgfSwNCiAgICAibWljaGlnYW4iOiB7DQogICAgICAicmF3IjogIk1pY2hpZ2FuIiwNCiAgICAgICJjYW5vbmljYWwiOiAiTWljaGlnYW4iDQogICAgfSwNCiAgICAidXRhaCI6IHsNCiAgICAgICJyYXciOiAiVXRhaCIsDQogICAgICAiY2Fub25pY2FsIjogIlV0YWgiDQogICAgfSwNCiAgICAiY2FscG9seSI6IHsNCiAgICAgICJyYXciOiAiQ2FsIFBvbHkiLA0KICAgICAgImNhbm9uaWNhbCI6ICJDYWwgUG9seSINCiAgICB9LA0KICAgICJub3J0aGNhcm9saW5hIjogew0KICAgICAgInJhdyI6ICJOb3J0aCBDYXJvbGluYSIsDQogICAgICAiY2Fub25pY2FsIjogIk5vcnRoIENhcm9saW5hIg0KICAgIH0sDQogICAgInBlcHBlcmRpbmUiOiB7DQogICAgICAicmF3IjogIlBlcHBlcmRpbmUiLA0KICAgICAgImNhbm9uaWNhbCI6ICJQZXBwZXJkaW5lIg0KICAgIH0sDQogICAgInRleGFzc3QiOiB7DQogICAgICAicmF3IjogIlRleGFzIFN0LiIsDQogICAgICAiY2Fub25pY2FsIjogIlRleGFzIFN0LiINCiAgICB9LA0KICAgICJzb3V0aGZsYSI6IHsNCiAgICAgICJyYXciOiAiU291dGggRmxhLiIsDQogICAgICAiY2Fub25pY2FsIjogIlNvdXRoIEZsYS4iDQogICAgfSwNCiAgICAiamFtZXNtYWRpc29uIjogew0KICAgICAgInJhdyI6ICJKYW1lcyBNYWRpc29uIiwNCiAgICAgICJjYW5vbmljYWwiOiAiSmFtZXMgTWFkaXNvbiINCiAgICB9LA0KICAgICJnZW9yZ2lhdGVjaCI6IHsNCiAgICAgICJyYXciOiAiR2VvcmdpYSBUZWNoIiwNCiAgICAgICJjYW5vbmljYWwiOiAiR2VvcmdpYSBUZWNoIg0KICAgIH0sDQogICAgInVjZGF2aXMiOiB7DQogICAgICAicmF3IjogIlVDIERhdmlzIiwNCiAgICAgICJjYW5vbmljYWwiOiAiVUMgRGF2aXMiDQogICAgfSwNCiAgICAiZGF5dG9uIjogew0KICAgICAgInJhdyI6ICJEYXl0b24iLA0KICAgICAgImNhbm9uaWNhbCI6ICJEYXl0b24iDQogICAgfSwNCiAgICAidWNzYW50YWJhcmJhcmEiOiB7DQogICAgICAicmF3IjogIlVDIFNhbnRhIEJhcmJhcmEiLA0KICAgICAgImNhbm9uaWNhbCI6ICJVQyBTYW50YSBCYXJiYXJhIg0KICAgIH0sDQogICAgIm1pc3NvdXJpIjogew0KICAgICAgInJhdyI6ICJNaXNzb3VyaSIsDQogICAgICAiY2Fub25pY2FsIjogIk1pc3NvdXJpIg0KICAgIH0sDQogICAgImNpbmNpbm5hdGkiOiB7DQogICAgICAicmF3IjogIkNpbmNpbm5hdGkiLA0KICAgICAgImNhbm9uaWNhbCI6ICJDaW5jaW5uYXRpIg0KICAgIH0sDQogICAgImF1YnVybiI6IHsNCiAgICAgICJyYXciOiAiQXVidXJuIiwNCiAgICAgICJjYW5vbmljYWwiOiAiQXVidXJuIg0KICAgIH0sDQogICAgImFya2Fuc2Fzc3QiOiB7DQogICAgICAicmF3IjogIkFya2Fuc2FzIFN0LiIsDQogICAgICAiY2Fub25pY2FsIjogIkFya2Fuc2FzIFN0LiINCiAgICB9LA0KICAgICJiYWxsc3QiOiB7DQogICAgICAicmF3IjogIkJhbGwgU3QuIiwNCiAgICAgICJjYW5vbmljYWwiOiAiQmFsbCBTdC4iDQogICAgfSwNCiAgICAid2FzaGluZ3RvbiI6IHsNCiAgICAgICJyYXciOiAiV2FzaGluZ3RvbiIsDQogICAgICAiY2Fub25pY2FsIjogIldhc2hpbmd0b24iDQogICAgfSwNCiAgICAib3JlZ29uIjogew0KICAgICAgInJhdyI6ICJPcmVnb24iLA0KICAgICAgImNhbm9uaWNhbCI6ICJPcmVnb24iDQogICAgfSwNCiAgICAid2ljaGl0YXN0Ijogew0KICAgICAgInJhdyI6ICJXaWNoaXRhIFN0LiIsDQogICAgICAiY2Fub25pY2FsIjogIldpY2hpdGEgU3QuIg0KICAgIH0sDQogICAgImlsbGlub2lzIjogew0KICAgICAgInJhdyI6ICJJbGxpbm9pcyIsDQogICAgICAiY2Fub25pY2FsIjogIklsbGlub2lzIg0KICAgIH0sDQogICAgImFtZXJpY2FuIjogew0KICAgICAgInJhdyI6ICJBbWVyaWNhbiIsDQogICAgICAiY2Fub25pY2FsIjogIkFtZXJpY2FuIg0KICAgIH0sDQogICAgImZsb3JpZGFzdCI6IHsNCiAgICAgICJyYXciOiAiRmxvcmlkYSBTdC4iLA0KICAgICAgImNhbm9uaWNhbCI6ICJGbG9yaWRhIFN0LiINCiAgICB9LA0KICAgICJ1Y2YiOiB7DQogICAgICAicmF3IjogIlVDRiIsDQogICAgICAiY2Fub25pY2FsIjogIlVDRiINCiAgICB9LA0KICAgICJkcmFrZSI6IHsNCiAgICAgICJyYXciOiAiRHJha2UiLA0KICAgICAgImNhbm9uaWNhbCI6ICJEcmFrZSINCiAgICB9LA0KICAgICJjb2xvcmFkb3N0Ijogew0KICAgICAgInJhdyI6ICJDb2xvcmFkbyBTdC4iLA0KICAgICAgImNhbm9uaWNhbCI6ICJDb2xvcmFkbyBTdC4iDQogICAgfSwNCiAgICAic2ZhIjogew0KICAgICAgInJhdyI6ICJTRkEiLA0KICAgICAgImNhbm9uaWNhbCI6ICJTRkEiDQogICAgfSwNCiAgICAib2tsYWhvbWEiOiB7DQogICAgICAicmF3IjogIk9rbGFob21hIiwNCiAgICAgICJjYW5vbmljYWwiOiAiT2tsYWhvbWEiDQogICAgfSwNCiAgICAiaG9mc3RyYSI6IHsNCiAgICAgICJyYXciOiAiSG9mc3RyYSIsDQogICAgICAiY2Fub25pY2FsIjogIkhvZnN0cmEiDQogICAgfSwNCiAgICAiZmdjdSI6IHsNCiAgICAgICJyYXciOiAiRkdDVSIsDQogICAgICAiY2Fub25pY2FsIjogIkZHQ1UiDQogICAgfSwNCiAgICAiZWFzdGVybmt5Ijogew0KICAgICAgInJhdyI6ICJFYXN0ZXJuIEt5LiIsDQogICAgICAiY2Fub25pY2FsIjogIkVhc3Rlcm4gS3kuIg0KICAgIH0sDQogICAgIm1pY2hpZ2Fuc3QiOiB7DQogICAgICAicmF3IjogIk1pY2hpZ2FuIFN0LiIsDQogICAgICAiY2Fub25pY2FsIjogIk1pY2hpZ2FuIFN0LiINCiAgICB9LA0KICAgICJzb3V0aGRha290YSI6IHsNCiAgICAgICJyYXciOiAiU291dGggRGFrb3RhIiwNCiAgICAgICJjYW5vbmljYWwiOiAiU291dGggRGFrb3RhIg0KICAgIH0sDQogICAgInN0dGhvbWFzbW4iOiB7DQogICAgICAicmF3IjogIlN0LiBUaG9tYXMgKE1OKSIsDQogICAgICAiY2Fub25pY2FsIjogIlN0LiBUaG9tYXMgKE1OKSINCiAgICB9LA0KICAgICJ1Y29ubiI6IHsNCiAgICAgICJyYXciOiAiVUNvbm4iLA0KICAgICAgImNhbm9uaWNhbCI6ICJVQ29ubiINCiAgICB9LA0KICAgICJib2lzZXN0Ijogew0KICAgICAgInJhdyI6ICJCb2lzZSBTdC4iLA0KICAgICAgImNhbm9uaWNhbCI6ICJCb2lzZSBTdC4iDQogICAgfSwNCiAgICAiZXRzdSI6IHsNCiAgICAgICJyYXciOiAiRVRTVSIsDQogICAgICAiY2Fub25pY2FsIjogIkVUU1UiDQogICAgfSwNCiAgICAibG9uZ2JlYWNoc3QiOiB7DQogICAgICAicmF3IjogIkxvbmcgQmVhY2ggU3QuIiwNCiAgICAgICJjYW5vbmljYWwiOiAiTG9uZyBCZWFjaCBTdC4iDQogICAgfSwNCiAgICAib2xlbWlzcyI6IHsNCiAgICAgICJyYXciOiAiT2xlIE1pc3MiLA0KICAgICAgImNhbm9uaWNhbCI6ICJPbGUgTWlzcyINCiAgICB9LA0KICAgICJmbGFhdGxhbnRpYyI6IHsNCiAgICAgICJyYXciOiAiRmxhLiBBdGxhbnRpYyIsDQogICAgICAiY2Fub25pY2FsIjogIkZsYS4gQXRsYW50aWMiDQogICAgfSwNCiAgICAiZ2VvcmdpYSI6IHsNCiAgICAgICJyYXciOiAiR2VvcmdpYSIsDQogICAgICAiY2Fub25pY2FsIjogIkdlb3JnaWEiDQogICAgfSwNCiAgICAiZml1Ijogew0KICAgICAgInJhdyI6ICJGSVUiLA0KICAgICAgImNhbm9uaWNhbCI6ICJGSVUiDQogICAgfSwNCiAgICAidXRyZ3YiOiB7DQogICAgICAicmF3IjogIlVUUkdWIiwNCiAgICAgICJjYW5vbmljYWwiOiAiVVRSR1YiDQogICAgfSwNCiAgICAibHN1Ijogew0KICAgICAgInJhdyI6ICJMU1UiLA0KICAgICAgImNhbm9uaWNhbCI6ICJMU1UiDQogICAgfSwNCiAgICAicHJpbmNldG9uIjogew0KICAgICAgInJhdyI6ICJQcmluY2V0b24iLA0KICAgICAgImNhbm9uaWNhbCI6ICJQcmluY2V0b24iDQogICAgfSwNCiAgICAiaGlnaHBvaW50Ijogew0KICAgICAgInJhdyI6ICJIaWdoIFBvaW50IiwNCiAgICAgICJjYW5vbmljYWwiOiAiSGlnaCBQb2ludCINCiAgICB9LA0KICAgICJqYWNrc29udmlsbGUiOiB7DQogICAgICAicmF3IjogIkphY2tzb252aWxsZSIsDQogICAgICAiY2Fub25pY2FsIjogIkphY2tzb252aWxsZSINCiAgICB9LA0KICAgICJncmFuZGNhbnlvbiI6IHsNCiAgICAgICJyYXciOiAiR3JhbmQgQ2FueW9uIiwNCiAgICAgICJjYW5vbmljYWwiOiAiR3JhbmQgQ2FueW9uIg0KICAgIH0sDQogICAgImtlbm5lc2F3c3QiOiB7DQogICAgICAicmF3IjogIktlbm5lc2F3IFN0LiIsDQogICAgICAiY2Fub25pY2FsIjogIktlbm5lc2F3IFN0LiINCiAgICB9LA0KICAgICJub3J0aHRleGFzIjogew0KICAgICAgInJhdyI6ICJOb3J0aCBUZXhhcyIsDQogICAgICAiY2Fub25pY2FsIjogIk5vcnRoIFRleGFzIg0KICAgIH0sDQogICAgIndlc3R2aXJnaW5pYSI6IHsNCiAgICAgICJyYXciOiAiV2VzdCBWaXJnaW5pYSIsDQogICAgICAiY2Fub25pY2FsIjogIldlc3QgVmlyZ2luaWEiDQogICAgfSwNCiAgICAiYXJteXdlc3Rwb2ludCI6IHsNCiAgICAgICJyYXciOiAiQXJteSBXZXN0IFBvaW50IiwNCiAgICAgICJjYW5vbmljYWwiOiAiQXJteSBXZXN0IFBvaW50Ig0KICAgIH0sDQogICAgInV0YWh0ZWNoIjogew0KICAgICAgInJhdyI6ICJVdGFoIFRlY2giLA0KICAgICAgImNhbm9uaWNhbCI6ICJVdGFoIFRlY2giDQogICAgfSwNCiAgICAibW9yZWhlYWRzdCI6IHsNCiAgICAgICJyYXciOiAiTW9yZWhlYWQgU3QuIiwNCiAgICAgICJjYW5vbmljYWwiOiAiTW9yZWhlYWQgU3QuIg0KICAgIH0sDQogICAgImNsZW1zb24iOiB7DQogICAgICAicmF3IjogIkNsZW1zb24iLA0KICAgICAgImNhbm9uaWNhbCI6ICJDbGVtc29uIg0KICAgIH0sDQogICAgImNvYXN0YWxjYXJvbGluYSI6IHsNCiAgICAgICJyYXciOiAiQ29hc3RhbCBDYXJvbGluYSIsDQogICAgICAiY2Fub25pY2FsIjogIkNvYXN0YWwgQ2Fyb2xpbmEiDQogICAgfSwNCiAgICAidG9sZWRvIjogew0KICAgICAgInJhdyI6ICJUb2xlZG8iLA0KICAgICAgImNhbm9uaWNhbCI6ICJUb2xlZG8iDQogICAgfSwNCiAgICAibm9ydGhlcm5jb2xvIjogew0KICAgICAgInJhdyI6ICJOb3J0aGVybiBDb2xvLiIsDQogICAgICAiY2Fub25pY2FsIjogIk5vcnRoZXJuIENvbG8uIg0KICAgIH0sDQogICAgImNvbGdhdGUiOiB7DQogICAgICAicmF3IjogIkNvbGdhdGUiLA0KICAgICAgImNhbm9uaWNhbCI6ICJDb2xnYXRlIg0KICAgIH0sDQogICAgIm5vcnRod2VzdGVybiI6IHsNCiAgICAgICJyYXciOiAiTm9ydGh3ZXN0ZXJuIiwNCiAgICAgICJjYW5vbmljYWwiOiAiTm9ydGh3ZXN0ZXJuIg0KICAgIH0sDQogICAgInd5b21pbmciOiB7DQogICAgICAicmF3IjogIld5b21pbmciLA0KICAgICAgImNhbm9uaWNhbCI6ICJXeW9taW5nIg0KICAgIH0sDQogICAgImNhbXBiZWxsIjogew0KICAgICAgInJhdyI6ICJDYW1wYmVsbCIsDQogICAgICAiY2Fub25pY2FsIjogIkNhbXBiZWxsIg0KICAgIH0sDQogICAgInNvdXRoYWxhYmFtYSI6IHsNCiAgICAgICJyYXciOiAiU291dGggQWxhYmFtYSIsDQogICAgICAiY2Fub25pY2FsIjogIlNvdXRoIEFsYWJhbWEiDQogICAgfSwNCiAgICAiYWxhYmFtYSI6IHsNCiAgICAgICJyYXciOiAiQWxhYmFtYSIsDQogICAgICAiY2Fub25pY2FsIjogIkFsYWJhbWEiDQogICAgfSwNCiAgICAiZmFpcmZpZWxkIjogew0KICAgICAgInJhdyI6ICJGYWlyZmllbGQiLA0KICAgICAgImNhbm9uaWNhbCI6ICJGYWlyZmllbGQiDQogICAgfSwNCiAgICAiY2VudHJhbGFyayI6IHsNCiAgICAgICJyYXciOiAiQ2VudHJhbCBBcmsuIiwNCiAgICAgICJjYW5vbmljYWwiOiAiQ2VudHJhbCBBcmsuIg0KICAgIH0sDQogICAgInVpYyI6IHsNCiAgICAgICJyYXciOiAiVUlDIiwNCiAgICAgICJjYW5vbmljYWwiOiAiVUlDIg0KICAgIH0sDQogICAgIm9yZWdvbnN0Ijogew0KICAgICAgInJhdyI6ICJPcmVnb24gU3QuIiwNCiAgICAgICJjYW5vbmljYWwiOiAiT3JlZ29uIFN0LiINCiAgICB9LA0KICAgICJlYXN0ZXJuaWxsIjogew0KICAgICAgInJhdyI6ICJFYXN0ZXJuIElsbC4iLA0KICAgICAgImNhbm9uaWNhbCI6ICJFYXN0ZXJuIElsbC4iDQogICAgfSwNCiAgICAibWlzc2lzc2lwcGlzdCI6IHsNCiAgICAgICJyYXciOiAiTWlzc2lzc2lwcGkgU3QuIiwNCiAgICAgICJjYW5vbmljYWwiOiAiTWlzc2lzc2lwcGkgU3QuIg0KICAgIH0sDQogICAgInlhbGUiOiB7DQogICAgICAicmF3IjogIllhbGUiLA0KICAgICAgImNhbm9uaWNhbCI6ICJZYWxlIg0KICAgIH0sDQogICAgIndpbnRocm9wIjogew0KICAgICAgInJhdyI6ICJXaW50aHJvcCIsDQogICAgICAiY2Fub25pY2FsIjogIldpbnRocm9wIg0KICAgIH0sDQogICAgInNvdXRoY2Fyb2xpbmEiOiB7DQogICAgICAicmF3IjogIlNvdXRoIENhcm9saW5hIiwNCiAgICAgICJjYW5vbmljYWwiOiAiU291dGggQ2Fyb2xpbmEiDQogICAgfSwNCiAgICAibm9ydGhlcm5reSI6IHsNCiAgICAgICJyYXciOiAiTm9ydGhlcm4gS3kuIiwNCiAgICAgICJjYW5vbmljYWwiOiAiTm9ydGhlcm4gS3kuIg0KICAgIH0sDQogICAgImxveW9sYWNoaWNhZ28iOiB7DQogICAgICAicmF3IjogIkxveW9sYSBDaGljYWdvIiwNCiAgICAgICJjYW5vbmljYWwiOiAiTG95b2xhIENoaWNhZ28iDQogICAgfSwNCiAgICAid3JpZ2h0c3QiOiB7DQogICAgICAicmF3IjogIldyaWdodCBTdC4iLA0KICAgICAgImNhbm9uaWNhbCI6ICJXcmlnaHQgU3QuIg0KICAgIH0sDQogICAgImNvbG9mY2hhcmxlc3RvbiI6IHsNCiAgICAgICJyYXciOiAiQ29sLiBvZiBDaGFybGVzdG9uIiwNCiAgICAgICJjYW5vbmljYWwiOiAiQ29sLiBvZiBDaGFybGVzdG9uIg0KICAgIH0sDQogICAgImlvd2EiOiB7DQogICAgICAicmF3IjogIklvd2EiLA0KICAgICAgImNhbm9uaWNhbCI6ICJJb3dhIg0KICAgIH0sDQogICAgInZhbmRlcmJpbHQiOiB7DQogICAgICAicmF3IjogIlZhbmRlcmJpbHQiLA0KICAgICAgImNhbm9uaWNhbCI6ICJWYW5kZXJiaWx0Ig0KICAgIH0sDQogICAgIm5jc3RhdGUiOiB7DQogICAgICAicmF3IjogIk5DIFN0YXRlIiwNCiAgICAgICJjYW5vbmljYWwiOiAiTkMgU3RhdGUiDQogICAgfSwNCiAgICAidXRhaHZhbGxleSI6IHsNCiAgICAgICJyYXciOiAiVXRhaCBWYWxsZXkiLA0KICAgICAgImNhbm9uaWNhbCI6ICJVdGFoIFZhbGxleSINCiAgICB9LA0KICAgICJub3RyZWRhbWUiOiB7DQogICAgICAicmF3IjogIk5vdHJlIERhbWUiLA0KICAgICAgImNhbm9uaWNhbCI6ICJOb3RyZSBEYW1lIg0KICAgIH0sDQogICAgImxpYmVydHkiOiB7DQogICAgICAicmF3IjogIkxpYmVydHkiLA0KICAgICAgImNhbm9uaWNhbCI6ICJMaWJlcnR5Ig0KICAgIH0sDQogICAgImFwcHN0YXRlIjogew0KICAgICAgInJhdyI6ICJBcHAgU3RhdGUiLA0KICAgICAgImNhbm9uaWNhbCI6ICJBcHAgU3RhdGUiDQogICAgfSwNCiAgICAiZ2Fzb3V0aGVybiI6IHsNCiAgICAgICJyYXciOiAiR2EuIFNvdXRoZXJuIiwNCiAgICAgICJjYW5vbmljYWwiOiAiR2EuIFNvdXRoZXJuIg0KICAgIH0sDQogICAgImNoYXJsb3R0ZSI6IHsNCiAgICAgICJyYXciOiAiQ2hhcmxvdHRlIiwNCiAgICAgICJjYW5vbmljYWwiOiAiQ2hhcmxvdHRlIg0KICAgIH0sDQogICAgInZjdSI6IHsNCiAgICAgICJyYXciOiAiVkNVIiwNCiAgICAgICJjYW5vbmljYWwiOiAiVkNVIg0KICAgIH0sDQogICAgIm5vcnRoZXJuYXJpeiI6IHsNCiAgICAgICJyYXciOiAiTm9ydGhlcm4gQXJpei4iLA0KICAgICAgImNhbm9uaWNhbCI6ICJOb3J0aGVybiBBcml6LiINCiAgICB9LA0KICAgICJnZW9yZ2lhc3QiOiB7DQogICAgICAicmF3IjogIkdlb3JnaWEgU3QuIiwNCiAgICAgICJjYW5vbmljYWwiOiAiR2VvcmdpYSBTdC4iDQogICAgfSwNCiAgICAid29mZm9yZCI6IHsNCiAgICAgICJyYXciOiAiV29mZm9yZCIsDQogICAgICAiY2Fub25pY2FsIjogIldvZmZvcmQiDQogICAgfSwNCiAgICAiYm93bGluZ2dyZWVuIjogew0KICAgICAgInJhdyI6ICJCb3dsaW5nIEdyZWVuIiwNCiAgICAgICJjYW5vbmljYWwiOiAiQm93bGluZyBHcmVlbiINCiAgICB9LA0KICAgICJnZW9yZ2V0b3duIjogew0KICAgICAgInJhdyI6ICJHZW9yZ2V0b3duIiwNCiAgICAgICJjYW5vbmljYWwiOiAiR2VvcmdldG93biINCiAgICB9LA0KICAgICJnZW9yZ2V3YXNoaW5ndG9uIjogew0KICAgICAgInJhdyI6ICJHZW9yZ2UgV2FzaGluZ3RvbiIsDQogICAgICAiY2Fub25pY2FsIjogIkdlb3JnZSBXYXNoaW5ndG9uIg0KICAgIH0sDQogICAgInRlbXBsZSI6IHsNCiAgICAgICJyYXciOiAiVGVtcGxlIiwNCiAgICAgICJjYW5vbmljYWwiOiAiVGVtcGxlIg0KICAgIH0sDQogICAgInZpcmdpbmlhIjogew0KICAgICAgInJhdyI6ICJWaXJnaW5pYSIsDQogICAgICAiY2Fub25pY2FsIjogIlZpcmdpbmlhIg0KICAgIH0sDQogICAgInVpdyI6IHsNCiAgICAgICJyYXciOiAiVUlXIiwNCiAgICAgICJjYW5vbmljYWwiOiAiVUlXIg0KICAgIH0sDQogICAgInNvdXRoZWFzdGVybmxhIjogew0KICAgICAgInJhdyI6ICJTb3V0aGVhc3Rlcm4gTGEuIiwNCiAgICAgICJjYW5vbmljYWwiOiAiU291dGhlYXN0ZXJuIExhLiINCiAgICB9LA0KICAgICJuY2F0Ijogew0KICAgICAgInJhdyI6ICJOLkMuIEEmVCIsDQogICAgICAiY2Fub25pY2FsIjogIk4uQy4gQSZUIg0KICAgIH0sDQogICAgInZhbHBhcmFpc28iOiB7DQogICAgICAicmF3IjogIlZhbHBhcmFpc28iLA0KICAgICAgImNhbm9uaWNhbCI6ICJWYWxwYXJhaXNvIg0KICAgIH0sDQogICAgImRlbnZlciI6IHsNCiAgICAgICJyYXciOiAiRGVudmVyIiwNCiAgICAgICJjYW5vbmljYWwiOiAiRGVudmVyIg0KICAgIH0sDQogICAgInNhY3JhbWVudG9zdCI6IHsNCiAgICAgICJyYXciOiAiU2FjcmFtZW50byBTdC4iLA0KICAgICAgImNhbm9uaWNhbCI6ICJTYWNyYW1lbnRvIFN0LiINCiAgICB9LA0KICAgICJ3ZXN0ZXJubWljaCI6IHsNCiAgICAgICJyYXciOiAiV2VzdGVybiBNaWNoLiIsDQogICAgICAiY2Fub25pY2FsIjogIldlc3Rlcm4gTWljaC4iDQogICAgfSwNCiAgICAic291dGhlcm5pbmQiOiB7DQogICAgICAicmF3IjogIlNvdXRoZXJuIEluZC4iLA0KICAgICAgImNhbm9uaWNhbCI6ICJTb3V0aGVybiBJbmQuIg0KICAgIH0sDQogICAgInRvd3NvbiI6IHsNCiAgICAgICJyYXciOiAiVG93c29uIiwNCiAgICAgICJjYW5vbmljYWwiOiAiVG93c29uIg0KICAgIH0sDQogICAgImxvdWlzaWFuYSI6IHsNCiAgICAgICJyYXciOiAiTG91aXNpYW5hIiwNCiAgICAgICJjYW5vbmljYWwiOiAiTG91aXNpYW5hIg0KICAgIH0sDQogICAgImNvcm5lbGwiOiB7DQogICAgICAicmF3IjogIkNvcm5lbGwiLA0KICAgICAgImNhbm9uaWNhbCI6ICJDb3JuZWxsIg0KICAgIH0sDQogICAgImdlb3JnZW1hc29uIjogew0KICAgICAgInJhdyI6ICJHZW9yZ2UgTWFzb24iLA0KICAgICAgImNhbm9uaWNhbCI6ICJHZW9yZ2UgTWFzb24iDQogICAgfSwNCiAgICAid2FrZWZvcmVzdCI6IHsNCiAgICAgICJyYXciOiAiV2FrZSBGb3Jlc3QiLA0KICAgICAgImNhbm9uaWNhbCI6ICJXYWtlIEZvcmVzdCINCiAgICB9LA0KICAgICJha3JvbiI6IHsNCiAgICAgICJyYXciOiAiQWtyb24iLA0KICAgICAgImNhbm9uaWNhbCI6ICJBa3JvbiINCiAgICB9LA0KICAgICJmdXJtYW4iOiB7DQogICAgICAicmF3IjogIkZ1cm1hbiIsDQogICAgICAiY2Fub25pY2FsIjogIkZ1cm1hbiINCiAgICB9LA0KICAgICJkZXBhdWwiOiB7DQogICAgICAicmF3IjogIkRlUGF1bCIsDQogICAgICAiY2Fub25pY2FsIjogIkRlUGF1bCINCiAgICB9LA0KICAgICJtb250YW5hIjogew0KICAgICAgInJhdyI6ICJNb250YW5hIiwNCiAgICAgICJjYW5vbmljYWwiOiAiTW9udGFuYSINCiAgICB9LA0KICAgICJsaXBzY29tYiI6IHsNCiAgICAgICJyYXciOiAiTGlwc2NvbWIiLA0KICAgICAgImNhbm9uaWNhbCI6ICJMaXBzY29tYiINCiAgICB9LA0KICAgICJ1YWIiOiB7DQogICAgICAicmF3IjogIlVBQiIsDQogICAgICAiY2Fub25pY2FsIjogIlVBQiINCiAgICB9LA0KICAgICJ3YXNoaW5ndG9uc3QiOiB7DQogICAgICAicmF3IjogIldhc2hpbmd0b24gU3QuIiwNCiAgICAgICJjYW5vbmljYWwiOiAiV2FzaGluZ3RvbiBTdC4iDQogICAgfSwNCiAgICAiaWxsaW5vaXNzdCI6IHsNCiAgICAgICJyYXciOiAiSWxsaW5vaXMgU3QuIiwNCiAgICAgICJjYW5vbmljYWwiOiAiSWxsaW5vaXMgU3QuIg0KICAgIH0sDQogICAgInV0c2EiOiB7DQogICAgICAicmF3IjogIlVUU0EiLA0KICAgICAgImNhbm9uaWNhbCI6ICJVVFNBIg0KICAgIH0sDQogICAgImR1cXVlc25lIjogew0KICAgICAgInJhdyI6ICJEdXF1ZXNuZSIsDQogICAgICAiY2Fub25pY2FsIjogIkR1cXVlc25lIg0KICAgIH0sDQogICAgIm5vcnRoZGFrb3Rhc3QiOiB7DQogICAgICAicmF3IjogIk5vcnRoIERha290YSBTdC4iLA0KICAgICAgImNhbm9uaWNhbCI6ICJOb3J0aCBEYWtvdGEgU3QuIg0KICAgIH0sDQogICAgImJyb3duIjogew0KICAgICAgInJhdyI6ICJCcm93biIsDQogICAgICAiY2Fub25pY2FsIjogIkJyb3duIg0KICAgIH0sDQogICAgInNvdXRoZXJubWlzcyI6IHsNCiAgICAgICJyYXciOiAiU291dGhlcm4gTWlzcyIsDQogICAgICAiY2Fub25pY2FsIjogIlNvdXRoZXJuIE1pc3MuIg0KICAgIH0sDQogICAgImhhd2FpaSI6IHsNCiAgICAgICJyYXciOiAiSGF3YWlpIiwNCiAgICAgICJjYW5vbmljYWwiOiAiSGF3YWlpIg0KICAgIH0sDQogICAgIndlYmVyc3QiOiB7DQogICAgICAicmF3IjogIldlYmVyIFN0LiIsDQogICAgICAiY2Fub25pY2FsIjogIldlYmVyIFN0LiINCiAgICB9LA0KICAgICJob3VzdG9uIjogew0KICAgICAgInJhdyI6ICJIb3VzdG9uIiwNCiAgICAgICJjYW5vbmljYWwiOiAiSG91c3RvbiINCiAgICB9LA0KICAgICJtaWFtaW9oIjogew0KICAgICAgInJhdyI6ICJNaWFtaSAoT0gpIiwNCiAgICAgICJjYW5vbmljYWwiOiAiTWlhbWkgKE9IKSINCiAgICB9LA0KICAgICJzb3V0aGVhc3Rtb3N0Ijogew0KICAgICAg</t>
  </si>
  <si>
    <t>C</t>
  </si>
  <si>
    <t>INDEX(Standings!$D$9:$D${te},MATCH($A{r},Standings!$A$9:$A${te},0))</t>
  </si>
  <si>
    <t>InJhdyI6ICJTb3V0aGVhc3QgTW8uIFN0LiIsDQogICAgICAiY2Fub25pY2FsIjogIlNvdXRoZWFzdCBNby4gU3QuIg0KICAgIH0sDQogICAgInNhbnRhY2xhcmEiOiB7DQogICAgICAicmF3IjogIlNhbnRhIENsYXJhIiwNCiAgICAgICJjYW5vbmljYWwiOiAiU2FudGEgQ2xhcmEiDQogICAgfSwNCiAgICAibWFyc2hhbGwiOiB7DQogICAgICAicmF3IjogIk1hcnNoYWxsIiwNCiAgICAgICJjYW5vbmljYWwiOiAiTWFyc2hhbGwiDQogICAgfSwNCiAgICAiY2FsaWZvcm5pYSI6IHsNCiAgICAgICJyYXciOiAiQ2FsaWZvcm5pYSIsDQogICAgICAiY2Fub25pY2FsIjogIkNhbGlmb3JuaWEiDQogICAgfSwNCiAgICAic3lyYWN1c2UiOiB7DQogICAgICAicmF3IjogIlN5cmFjdXNlIiwNCiAgICAgICJjYW5vbmljYWwiOiAiU3lyYWN1c2UiDQogICAgfSwNCiAgICAic2FuZGllZ29zdCI6IHsNCiAgICAgICJyYXciOiAiU2FuIERpZWdvIFN0LiIsDQogICAgICAiY2Fub25pY2FsIjogIlNhbiBEaWVnbyBTdC4iDQogICAgfSwNCiAgICAidW1iYyI6IHsNCiAgICAgICJyYXciOiAiVU1CQyIsDQogICAgICAiY2Fub25pY2FsIjogIlVNQkMiDQogICAgfSwNCiAgICAiZWFzdGNhcm9saW5hIjogew0KICAgICAgInJhdyI6ICJFYXN0IENhcm9saW5hIiwNCiAgICAgICJjYW5vbmljYWwiOiAiRWFzdCBDYXJvbGluYSINCiAgICB9LA0KICAgICJxdWVlbnNuYyI6IHsNCiAgICAgICJyYXciOiAiUXVlZW5zIChOQykiLA0KICAgICAgImNhbm9uaWNhbCI6ICJRdWVlbnMgKE5DKSINCiAgICB9LA0KICAgICJ0cm95Ijogew0KICAgICAgInJhdyI6ICJUcm95IiwNCiAgICAgICJjYW5vbmljYWwiOiAiVHJveSINCiAgICB9LA0KICAgICJzdG9ueWJyb29rIjogew0KICAgICAgInJhdyI6ICJTdG9ueSBCcm9vayIsDQogICAgICAiY2Fub25pY2FsIjogIlN0b255IEJyb29rIg0KICAgIH0sDQogICAgImJvc3RvbmNvbGxlZ2UiOiB7DQogICAgICAicmF3IjogIkJvc3RvbiBDb2xsZWdlIiwNCiAgICAgICJjYW5vbmljYWwiOiAiQm9zdG9uIENvbGxlZ2UiDQogICAgfSwNCiAgICAib2hpbyI6IHsNCiAgICAgICJyYXciOiAiT2hpbyIsDQogICAgICAiY2Fub25pY2FsIjogIk9oaW8iDQogICAgfSwNCiAgICAiYXJrYW5zYXMiOiB7DQogICAgICAicmF3IjogIkFya2Fuc2FzIiwNCiAgICAgICJjYW5vbmljYWwiOiAiQXJrYW5zYXMiDQogICAgfSwNCiAgICAicnV0Z2VycyI6IHsNCiAgICAgICJyYXciOiAiUnV0Z2VycyIsDQogICAgICAiY2Fub25pY2FsIjogIlJ1dGdlcnMiDQogICAgfSwNCiAgICAiY3N1biI6IHsNCiAgICAgICJyYXciOiAiQ1NVTiIsDQogICAgICAiY2Fub25pY2FsIjogIkNTVU4iDQogICAgfSwNCiAgICAibm9ydGhmbG9yaWRhIjogew0KICAgICAgInJhdyI6ICJOb3J0aCBGbG9yaWRhIiwNCiAgICAgICJjYW5vbmljYWwiOiAiTm9ydGggRmxvcmlkYSINCiAgICB9LA0KICAgICJzYW5qb3Nlc3QiOiB7DQogICAgICAicmF3IjogIlNhbiBKb3NlIFN0LiIsDQogICAgICAiY2Fub25pY2FsIjogIlNhbiBKb3NlIFN0LiINCiAgICB9LA0KICAgICJ1YWxiYW55Ijogew0KICAgICAgInJhdyI6ICJVQWxiYW55IiwNCiAgICAgICJjYW5vbmljYWwiOiAiVUFsYmFueSINCiAgICB9LA0KICAgICJidXRsZXIiOiB7DQogICAgICAicmF3IjogIkJ1dGxlciIsDQogICAgICAiY2Fub25pY2FsIjogIkJ1dGxlciINCiAgICB9LA0KICAgICJ0YXJsZXRvbnN0Ijogew0KICAgICAgInJhdyI6ICJUYXJsZXRvbiBTdC4iLA0KICAgICAgImNhbm9uaWNhbCI6ICJUYXJsZXRvbiBTdC4iDQogICAgfSwNCiAgICAic2FtZm9yZCI6IHsNCiAgICAgICJyYXciOiAiU2FtZm9yZCIsDQogICAgICAiY2Fub25pY2FsIjogIlNhbWZvcmQiDQogICAgfSwNCiAgICAibWlzc291cmlzdCI6IHsNCiAgICAgICJyYXciOiAiTWlzc291cmkgU3QuIiwNCiAgICAgICJjYW5vbmljYWwiOiAiTWlzc291cmkgU3QuIg0KICAgIH0sDQogICAgIm9oaW9zdCI6IHsNCiAgICAgICJyYXciOiAiT2hpbyBTdC4iLA0KICAgICAgImNhbm9uaWNhbCI6ICJPaGlvIFN0LiINCiAgICB9LA0KICAgICJ0ZXhhc3RlY2giOiB7DQogICAgICAicmF3IjogIlRleGFzIFRlY2giLA0KICAgICAgImNhbm9uaWNhbCI6ICJUZXhhcyBUZWNoIg0KICAgIH0sDQogICAgInVuY2dyZWVuc2Jvcm8iOiB7DQogICAgICAicmF3IjogIlVOQyBHcmVlbnNib3JvIiwNCiAgICAgICJjYW5vbmljYWwiOiAiVU5DIEdyZWVuc2Jvcm8iDQogICAgfSwNCiAgICAiYWlyZm9yY2UiOiB7DQogICAgICAicmF3IjogIkFpciBGb3JjZSIsDQogICAgICAiY2Fub25pY2FsIjogIkFpciBGb3JjZSINCiAgICB9LA0KICAgICJzdGpvaG5zbnkiOiB7DQogICAgICAicmF3IjogIlN0LiBKb2huJ3MgKE5ZKSIsDQogICAgICAiY2Fub25pY2FsIjogIlN0LiBKb2huJ3MgKE5ZKSINCiAgICB9LA0KICAgICJhbWNvcnB1c2NocmlzdGkiOiB7DQogICAgICAicmF3IjogIkEmTS1Db3JwdXMgQ2hyaXN0aSIsDQogICAgICAiY2Fub25pY2FsIjogIkEmTS1Db3JwdXMgQ2hyaXN0aSINCiAgICB9LA0KICAgICJ1bmx2Ijogew0KICAgICAgInJhdyI6ICJVTkxWIiwNCiAgICAgICJjYW5vbmljYWwiOiAiVU5MViINCiAgICB9LA0KICAgICJqYWNrc29udmlsbGVzdCI6IHsNCiAgICAgICJyYXciOiAiSmFja3NvbnZpbGxlIFN0LiIsDQogICAgICAiY2Fub25pY2FsIjogIkphY2tzb252aWxsZSBTdC4iDQogICAgfSwNCiAgICAibWFyeWxhbmQiOiB7DQogICAgICAicmF3IjogIk1hcnlsYW5kIiwNCiAgICAgICJjYW5vbmljYWwiOiAiTWFyeWxhbmQiDQogICAgfSwNCiAgICAiY29wcGluc3QiOiB7DQogICAgICAicmF3IjogIkNvcHBpbiBTdC4iLA0KICAgICAgImNhbm9uaWNhbCI6ICJDb3BwaW4gU3QuIg0KICAgIH0sDQogICAgInR1bGFuZSI6IHsNCiAgICAgICJyYXciOiAiVHVsYW5lIiwNCiAgICAgICJjYW5vbmljYWwiOiAiVHVsYW5lIg0KICAgIH0sDQogICAgImhvd2FyZCI6IHsNCiAgICAgICJyYXciOiAiSG93YXJkIiwNCiAgICAgICJjYW5vbmljYWwiOiAiSG93YXJkIg0KICAgIH0sDQogICAgImxlaGlnaCI6IHsNCiAgICAgICJyYXciOiAiTGVoaWdoIiwNCiAgICAgICJjYW5vbmljYWwiOiAiTGVoaWdoIg0KICAgIH0sDQogICAgImJ1Y2tuZWxsIjogew0KICAgICAgInJhdyI6ICJCdWNrbmVsbCIsDQogICAgICAiY2Fub25pY2FsIjogIkJ1Y2tuZWxsIg0KICAgIH0sDQogICAgInNhbWhvdXN0b24iOiB7DQogICAgICAicmF3IjogIlNhbSBIb3VzdG9uIiwNCiAgICAgICJjYW5vbmljYWwiOiAiU2FtIEhvdXN0b24iDQogICAgfSwNCiAgICAiYmluZ2hhbXRvbiI6IHsNCiAgICAgICJyYXciOiAiQmluZ2hhbXRvbiIsDQogICAgICAiY2Fub25pY2FsIjogIkJpbmdoYW10b24iDQogICAgfSwNCiAgICAibG11Y2EiOiB7DQogICAgICAicmF3IjogIkxNVSAoQ0EpIiwNCiAgICAgICJjYW5vbmljYWwiOiAiTE1VIChDQSkiDQogICAgfSwNCiAgICAibmF2eSI6IHsNCiAgICAgICJyYXciOiAiTmF2eSIsDQogICAgICAiY2Fub25pY2FsIjogIk5hdnkiDQogICAgfSwNCiAgICAibm9ydGhhbGEiOiB7DQogICAgICAicmF3IjogIk5vcnRoIEFsYS4iLA0KICAgICAgImNhbm9uaWNhbCI6ICJOb3J0aCBBbGEuIg0KICAgIH0sDQogICAgImdvbnphZ2EiOiB7DQogICAgICAicmF3IjogIkdvbnphZ2EiLA0KICAgICAgImNhbm9uaWNhbCI6ICJHb256YWdhIg0KICAgIH0sDQogICAgIml1aW5keSI6IHsNCiAgICAgICJyYXciOiAiSVUgSW5keSIsDQogICAgICAiY2Fub25pY2FsIjogIklVIEluZHkiDQogICAgfSwNCiAgICAibW9udGFuYXN0Ijogew0KICAgICAgInJhdyI6ICJNb250YW5hIFN0LiIsDQogICAgICAiY2Fub25pY2FsIjogIk1vbnRhbmEgU3QuIg0KICAgIH0sDQogICAgInNhaW50bWFyeXNjYSI6IHsNCiAgICAgICJyYXciOiAiU2FpbnQgTWFyeSdzIChDQSkiLA0KICAgICAgImNhbm9uaWNhbCI6ICJTYWludCBNYXJ5J3MgKENBKSINCiAgICB9LA0KICAgICJ1Y2lydmluZSI6IHsNCiAgICAgICJyYXciOiAiVUMgSXJ2aW5lIiwNCiAgICAgICJjYW5vbmljYWwiOiAiVUMgSXJ2aW5lIg0KICAgIH0sDQogICAgImxpdHRsZXJvY2siOiB7DQogICAgICAicmF3IjogIkxpdHRsZSBSb2NrIiwNCiAgICAgICJjYW5vbmljYWwiOiAiTGl0dGxlIFJvY2siDQogICAgfSwNCiAgICAiYnJhZGxleSI6IHsNCiAgICAgICJyYXciOiAiQnJhZGxleSIsDQogICAgICAiY2Fub25pY2FsIjogIkJyYWRsZXkiDQogICAgfSwNCiAgICAic2FpbnRmcmFuY2lzIjogew0KICAgICAgInJhdyI6ICJTYWludCBGcmFuY2lzIiwNCiAgICAgICJjYW5vbmljYWwiOiAiU2FpbnQgRnJhbmNpcyINCiAgICB9LA0KICAgICJkYXZpZHNvbiI6IHsNCiAgICAgICJyYXciOiAiRGF2aWRzb24iLA0KICAgICAgImNhbm9uaWNhbCI6ICJEYXZpZHNvbiINCiAgICB9LA0KICAgICJuaXUiOiB7DQogICAgICAicmF3IjogIk5JVSIsDQogICAgICAiY2Fub25pY2FsIjogIk5JVSINCiAgICB9LA0KICAgICJzYWludGxvdWlzIjogew0KICAgICAgInJhdyI6ICJTYWludCBMb3VpcyIsDQogICAgICAiY2Fub25pY2FsIjogIlNhaW50IExvdWlzIg0KICAgIH0sDQogICAgInF1aW5uaXBpYWMiOiB7DQogICAgICAicmF3IjogIlF1aW5uaXBpYWMiLA0KICAgICAgImNhbm9uaWNhbCI6ICJRdWlubmlwaWFjIg0KICAgIH0sDQogICAgIm9tYWhhIjogew0KICAgICAgInJhdyI6ICJPbWFoYSIsDQogICAgICAiY2Fub25pY2FsIjogIk9tYWhhIg0KICAgIH0sDQogICAgImJyeWFudCI6IHsNCiAgICAgICJyYXciOiAiQnJ5YW50IiwNCiAgICAgICJjYW5vbmljYWwiOiAiQnJ5YW50Ig0KICAgIH0sDQogICAgInJpZGVyIjogew0KICAgICAgInJhdyI6ICJSaWRlciIsDQogICAgICAiY2Fub25pY2FsIjogIlJpZGVyIg0KICAgIH0sDQogICAgIndpbGxpYW1tYXJ5Ijogew0KICAgICAgInJhdyI6ICJXaWxsaWFtICYgTWFyeSIsDQogICAgICAiY2Fub25pY2FsIjogIldpbGxpYW0gJiBNYXJ5Ig0KICAgIH0sDQogICAgImxpdSI6IHsNCiAgICAgICJyYXciOiAiTElVIiwNCiAgICAgICJjYW5vbmljYWwiOiAiTElVIg0KICAgIH0sDQogICAgIm5ld21leGljbyI6IHsNCiAgICAgICJyYXciOiAiTmV3IE1leGljbyIsDQogICAgICAiY2Fub25pY2FsIjogIk5ldyBNZXhpY28iDQogICAgfSwNCiAgICAic3RldHNvbiI6IHsNCiAgICAgICJyYXciOiAiU3RldHNvbiIsDQogICAgICAiY2Fub25pY2FsIjogIlN0ZXRzb24iDQogICAgfSwNCiAgICAiaWRhaG9zdCI6IHsNCiAgICAgICJyYXciOiAiSWRhaG8gU3QuIiwNCiAgICAgICJjYW5vbmljYWwiOiAiSWRhaG8gU3QuIg0KICAgIH0sDQogICAgInBlbm4iOiB7DQogICAgICAicmF3IjogIlBlbm4iLA0KICAgICAgImNhbm9uaWNhbCI6ICJQZW5uIg0KICAgIH0sDQogICAgInBvcnRsYW5kIjogew0KICAgICAgInJhdyI6ICJQb3J0bGFuZCIsDQogICAgICAiY2Fub25pY2FsIjogIlBvcnRsYW5kIg0KICAgIH0sDQogICAgImJlbG1vbnQiOiB7DQogICAgICAicmF3IjogIkJlbG1vbnQiLA0KICAgICAgImNhbm9uaWNhbCI6ICJCZWxtb250Ig0KICAgIH0sDQogICAgImNoYXR0YW5vb2dhIjogew0KICAgICAgInJhdyI6ICJDaGF0dGFub29nYSIsDQogICAgICAiY2Fub25pY2FsIjogIkNoYXR0YW5vb2dhIg0KICAgIH0sDQogICAgInVuY2FzaGV2aWxsZSI6IHsNCiAgICAgICJyYXciOiAiVU5DIEFzaGV2aWxsZSIsDQogICAgICAiY2Fub25pY2FsIjogIlVOQyBBc2hldmlsbGUiDQogICAgfSwNCiAgICAib2xkZG9taW5pb24iOiB7DQogICAgICAicmF3IjogIk9sZCBEb21pbmlvbiIsDQogICAgICAiY2Fub25pY2FsIjogIk9sZCBEb21pbmlvbiINCiAgICB9LA0KICAgICJsYW1hcnVuaXZlcnNpdHkiOiB7DQogICAgICAicmF3IjogIkxhbWFyIFVuaXZlcnNpdHkiLA0KICAgICAgImNhbm9uaWNhbCI6ICJMYW1hciBVbml2ZXJzaXR5Ig0KICAgIH0sDQogICAgInZpcmdpbmlhdGVjaCI6IHsNCiAgICAgICJyYXciOiAiVmlyZ2luaWEgVGVjaCIsDQogICAgICAiY2Fub25pY2FsIjogIlZpcmdpbmlhIFRlY2giDQogICAgfSwNCiAgICAidGVubmVzc2VldGVjaCI6IHsNCiAgICAgICJyYXciOiAiVGVubmVzc2VlIFRlY2giLA0KICAgICAgImNhbm9uaWNhbCI6ICJUZW5uZXNzZWUgVGVjaCINCiAgICB9LA0KICAgICJiZWxsYXJtaW5lIjogew0KICAgICAgInJhdyI6ICJCZWxsYXJtaW5lIiwNCiAgICAgICJjYW5vbmljYWwiOiAiQmVsbGFybWluZSINCiAgICB9LA0KICAgICJwcm92aWRlbmNlIjogew0KICAgICAgInJhdyI6ICJQcm92aWRlbmNlIiwNCiAgICAgICJjYW5vbmljYWwiOiAiUHJvdmlkZW5jZSINCiAgICB9LA0KICAgICJjaGFybGVzdG9uc28iOiB7DQogICAgICAicmF3IjogIkNoYXJsZXN0b24gU28uIiwNCiAgICAgICJjYW5vbmljYWwiOiAiQ2hhcmxlc3RvbiBTby4iDQogICAgfSwNCiAgICAic291dGhlcm5pbGwiOiB7DQogICAgICAicmF3IjogIlNvdXRoZXJuIElsbC4iLA0KICAgICAgImNhbm9uaWNhbCI6ICJTb3V0aGVybiBJbGwuIg0KICAgIH0sDQogICAgIm1pZGRsZXRlbm4iOiB7DQogICAgICAicmF3IjogIk1pZGRsZSBUZW5uLiIsDQogICAgICAiY2Fub25pY2FsIjogIk1pZGRsZSBUZW5uLiINCiAgICB9LA0KICAgICJ5b3VuZ3N0b3duc3QiOiB7DQogICAgICAicmF3IjogIllvdW5nc3Rvd24gU3QuIiwNCiAgICAgICJjYW5vbmljYWwiOiAiWW91bmdzdG93biBTdC4iDQogICAgfSwNCiAgICAibWVtcGhpcyI6IHsNCiAgICAgICJyYXciOiAiTWVtcGhpcyIsDQogICAgICAiY2Fub25pY2FsIjogIk1lbXBoaXMiDQogICAgfSwNCiAgICAibWlsd2F1a2VlIjogew0KICAgICAgInJhdyI6ICJNaWx3YXVrZWUiLA0KICAgICAgImNhbm9uaWNhbCI6ICJNaWx3YXVrZWUiDQogICAgfSwNCiAgICAibmV3bWV4aWNvc3QiOiB7DQogICAgICAicmF3IjogIk5ldyBNZXhpY28gU3QuIiwNCiAgICAgICJjYW5vbmljYWwiOiAiTmV3IE1leGljbyBTdC4iDQogICAgfSwNCiAgICAiY2VudHJhbG1pY2giOiB7DQogICAgICAicmF3IjogIkNlbnRyYWwgTWljaC4iLA0KICAgICAgImNhbm9uaWNhbCI6ICJDZW50cmFsIE1pY2guIg0KICAgIH0sDQogICAgImFiaWxlbmVjaHJpc3RpYW4iOiB7DQogICAgICAicmF3IjogIkFiaWxlbmUgQ2hyaXN0aWFuIiwNCiAgICAgICJjYW5vbmljYWwiOiAiQWJpbGVuZSBDaHJpc3RpYW4iDQogICAgfSwNCiAgICAiZWFzdGVybm1pY2giOiB7DQogICAgICAicmF3IjogIkVhc3Rlcm4gTWljaC4iLA0KICAgICAgImNhbm9uaWNhbCI6ICJFYXN0ZXJuIE1pY2guIg0KICAgIH0sDQogICAgImJ1ZmZhbG8iOiB7DQogICAgICAicmF3IjogIkJ1ZmZhbG8iLA0KICAgICAgImNhbm9uaWNhbCI6ICJCdWZmYWxvIg0KICAgIH0sDQogICAgInVzY3Vwc3RhdGUiOiB7DQogICAgICAicmF3IjogIlVTQyBVcHN0YXRlIiwNCiAgICAgICJjYW5vbmljYWwiOiAiVVNDIFVwc3RhdGUiDQogICAgfSwNCiAgICAibmV3aGFtcHNoaXJlIjogew0KICAgICAgInJhdyI6ICJOZXcgSGFtcHNoaXJlIiwNCiAgICAgICJjYW5vbmljYWwiOiAiTmV3IEhhbXBzaGlyZSINCiAgICB9LA0KICAgICJlYXN0dGV4YXNhbSI6IHsNCiAgICAgICJyYXciOiAiRWFzdCBUZXhhcyBBJk0iLA0KICAgICAgImNhbm9uaWNhbCI6ICJFYXN0IFRleGFzIEEmTSINCiAgICB9LA0KICAgICJwcmFpcmlldmlldyI6IHsNCiAgICAgICJyYXciOiAiUHJhaXJpZSBWaWV3IiwNCiAgICAgICJjYW5vbmljYWwiOiAiUHJhaXJpZSBWaWV3Ig0KICAgIH0sDQogICAgImdyZWVuYmF5Ijogew0KICAgICAgInJhdyI6ICJHcmVlbiBCYXkiLA0KICAgICAgImNhbm9uaWNhbCI6ICJHcmVlbiBCYXkiDQogICAgfSwNCiAgICAibm9ydGhlYXN0ZXJuIjogew0KICAgICAgInJhdyI6ICJOb3J0aGVhc3Rlcm4iLA0KICAgICAgImNhbm9uaWNhbCI6ICJOb3J0aGVhc3Rlcm4iDQogICAgfSwNCiAgICAiZmR1Ijogew0KICAgICAgInJhdyI6ICJGRFUiLA0KICAgICAgImNhbm9uaWNhbCI6ICJGRFUiDQogICAgfSwNCiAgICAiZm9yZGhhbSI6IHsNCiAgICAgICJyYXciOiAiRm9yZGhhbSIsDQogICAgICAiY2Fub25pY2FsIjogIkZvcmRoYW0iDQogICAgfSwNCiAgICAiaG91c3RvbmNocmlzdGlhbiI6IHsNCiAgICAgICJyYXciOiAiSG91c3RvbiBDaHJpc3RpYW4iLA0KICAgICAgImNhbm9uaWNhbCI6ICJIb3VzdG9uIENocmlzdGlhbiINCiAgICB9LA0KICAgICJyYWRmb3JkIjogew0KICAgICAgInJhdyI6ICJSYWRmb3JkIiwNCiAgICAgICJjYW5vbmljYWwiOiAiUmFkZm9yZCINCiAgICB9LA0KICAgICJkZWxhd2FyZSI6IHsNCiAgICAgICJyYXciOiAiRGVsYXdhcmUiLA0KICAgICAgImNhbm9uaWNhbCI6ICJEZWxhd2FyZSINCiAgICB9LA0KICAgICJkdWtlIjogew0KICAgICAgInJhdyI6ICJEdWtlIiwNCiAgICAgICJjYW5vbmljYWwiOiAiRHVrZSINCiAgICB9LA0KICAgICJiZXRodW5lY29va21hbiI6IHsNCiAgICAgICJyYXciOiAiQmV0aHVuZS1Db29rbWFuIiwNCiAgICAgICJjYW5vbmljYWwiOiAiQmV0aHVuZS1Db29rbWFuIg0KICAgIH0sDQogICAgInBvcnRsYW5kc3QiOiB7DQogICAgICAicmF3IjogIlBvcnRsYW5kIFN0LiIsDQogICAgICAiY2Fub25pY2FsIjogIlBvcnRsYW5kIFN0LiINCiAgICB9LA0KICAgICJtZXJjZXIiOiB7DQogICAgICAicmF3IjogIk1lcmNlciIsDQogICAgICAiY2Fub25pY2FsIjogIk1lcmNlciINCiAgICB9LA0KICAgICJzYW5mcmFuY2lzY28iOiB7DQogICAgICAicmF3IjogIlNhbiBGcmFuY2lzY28iLA0KICAgICAgImNhbm9uaWNhbCI6ICJTYW4gRnJhbmNpc2NvIg0KICAgIH0sDQogICAgImZyZXNub3N0Ijogew0KICAgICAgInJhdyI6ICJGcmVzbm8gU3QuIiwNCiAgICAgICJjYW5vbmljYWwiOiAiRnJlc25vIFN0LiINCiAgICB9LA0KICAgICJkYXJ0bW91dGgiOiB7DQogICAgICAicmF3IjogIkRhcnRtb3V0aCIsDQogICAgICAiY2Fub25pY2FsIjogIkRhcnRtb3V0aCINCiAgICB9LA0KICAgICJlbG9uIjogew0KICAgICAgInJhdyI6ICJFbG9uIiwNCiAgICAgICJjYW5vbmljYWwiOiAiRWxvbiINCiAgICB9LA0KICAgICJ1dGFybGluZ3RvbiI6IHsNCiAgICAgICJyYXciOiAiVVQgQXJsaW5ndG9uIiwNCiAgICAgICJjYW5vbmljYWwiOiAiVVQgQXJsaW5ndG9uIg0KICAgIH0sDQogICAgImluZGlhbmFzdCI6IHsNCiAgICAgICJyYXciOiAiSW5kaWFuYSBTdC4iLA0KICAgICAgImNhbm9uaWNhbCI6ICJJbmRpYW5hIFN0LiINCiAgICB9LA0KICAgICJsaW5kZW53b29kIjogew0KICAgICAgInJhdyI6ICJMaW5kZW53b29kIiwNCiAgICAgICJjYW5vbmljYWwiOiAiTGluZGVud29vZCINCiAgICB9LA0KICAgICJ3ZXN0ZXJuY2FybyI6IHsNCiAgICAgICJyYXciOiAiV2VzdGVybiBDYXJvLiIsDQogICAgICAiY2Fub25pY2FsIjogIldlc3Rlcm4gQ2Fyby4iDQogICAgfSwNCiAgICAiZmxvcmlkYWFtIjogew0KICAgICAgInJhdyI6ICJGbG9yaWRhIEEmTSIsDQogICAgICAiY2Fub25pY2FsIjogIkZsb3JpZGEgQSZNIg0KICAgIH0sDQogICAgInVjc2FuZGllZ28iOiB7DQogICAgICAicmF3IjogIlVDIFNhbiBEaWVnbyIsDQogICAgICAiY2Fub25pY2FsIjogIlVDIFNhbiBEaWVnbyINCiAgICB9LA0KICAgICJ1Y3JpdmVyc2lkZSI6IHsNCiAgICAgICJyYXciOiAiVUMgUml2ZXJzaWRlIiwNCiAgICAgICJjYW5vbmljYWwiOiAiVUMgUml2ZXJzaWRlIg0KICAgIH0sDQogICAgIm5ldmFkYSI6IHsNCiAgICAgICJyYXciOiAiTmV2YWRhIiwNCiAgICAgICJjYW5vbmljYWwiOiAiTmV2YWRhIg0KICAgIH0sDQogICAgInVsbSI6IHsNCiAgICAgICJyYXciOiAiVUxNIiwNCiAgICAgICJjYW5vbmljYWwiOiAiVUxNIg0KICAgIH0sDQogICAgImxvdWlzaWFuYXRlY2giOiB7DQogICAgICAicmF3IjogIkxvdWlzaWFuYSBUZWNoIiwNCiAgICAgICJjYW5vbmljYWwiOiAiTG91aXNpYW5hIFRlY2giDQogICAgfSwNCiAgICAiZ2FyZG5lcndlYmIiOiB7DQogICAgICAicmF3IjogIkdhcmRuZXItV2ViYiIsDQogICAgICAiY2Fub25pY2FsIjogIkdhcmRuZXItV2ViYiINCiAgICB9LA0KICAgICJoYXJ2YXJkIjogew0KICAgICAgInJhdyI6ICJIYXJ2YXJkIiwNCiAgICAgICJjYW5vbmljYWwiOiAiSGFydmFyZCINCiAgICB9LA0KICAgICJsb3lvbGFtYXJ5bGFuZCI6IHsNCiAgICAgICJyYXciOiAiTG95b2xhIE1hcnlsYW5kIiwNCiAgICAgICJjYW5vbmljYWwiOiAiTG95b2xhIE1hcnlsYW5kIg0KICAgIH0sDQogICAgImFsYWJhbWFhbSI6IHsNCiAgICAgICJyYXciOiAiQWxhYmFtYSBBJk0iLA0KICAgICAgImNhbm9uaWNhbCI6ICJBbGFiYW1hIEEmTSINCiAgICB9LA0KICAgICJwcmVzYnl0ZXJpYW4iOiB7DQogICAgICAicmF3IjogIlByZXNieXRlcmlhbiIsDQogICAgICAiY2Fub25pY2FsIjogIlByZXNieXRlcmlhbiINCiAgICB9LA0KICAgICJldmFuc3ZpbGxlIjogew0KICAgICAgInJhdyI6ICJFdmFuc3ZpbGxlIiwNCiAgICAgICJjYW5vbmljYWwiOiAiRXZhbnN2aWxsZSINCiAgICB9LA0KICAgICJhbGFiYW1hc3QiOiB7DQogICAgICAicmF3IjogIkFsYWJhbWEgU3QuIiwNCiAgICAgICJjYW5vbmljYWwiOiAiQWxhYmFtYSBTdC4iDQogICAgfSwNCiAgICAidW5jdyI6IHsNCiAgICAgICJyYXciOiAiVU5DVyIsDQogICAgICAiY2Fub25pY2FsIjogIlVOQ1ciDQogICAgfSwNCiAgICAic2V0b25oYWxsIjogew0KICAgICAgInJhdyI6ICJTZXRvbiBIYWxsIiwNCiAgICAgICJjYW5vbmljYWwiOiAiU2V0b24gSGFsbCINCiAgICB9LA0KICAgICJkZWxhd2FyZXN0Ijogew0KICAgICAgInJhdyI6ICJEZWxhd2FyZSBTdC4iLA0KICAgICAgImNhbm9uaWNhbCI6ICJEZWxhd2FyZSBTdC4iDQogICAgfSwNCiAgICAiY2FsaWZvcm5pYWJhcHRpc3QiOiB7DQogICAgICAicmF3IjogIkNhbGlmb3JuaWEgQmFwdGlzdCIsDQogICAgICAiY2Fub25pY2FsIjogIkNhbGlmb3JuaWEgQmFwdGlzdCINCiAgICB9LA0KICAgICJrZW50c3QiOiB7DQogICAgICAicmF3IjogIktlbnQgU3QuIiwNCiAgICAgICJjYW5vbmljYWwiOiAiS2VudCBTdC4iDQogICAgfSwNCiAgICAic2l1ZSI6IHsNCiAgICAgICJyYXciOiAiU0lVRSIsDQogICAgICAiY2Fub25pY2FsIjogIlNJVUUiDQogICAgfSwNCiAgICAibWNuZWVzZSI6IHsNCiAgICAgICJyYXciOiAiTWNOZWVzZSIsDQogICAgICAiY2Fub25pY2FsIjogIk1jTmVlc2UiDQogICAgfSwNCiAgICAic2FjcmVkaGVhcnQiOiB7DQogICAgICAicmF3IjogIlNhY3JlZCBIZWFydCIsDQogICAgICAiY2Fub25pY2FsIjogIlNhY3JlZCBIZWFydCINCiAgICB9LA0KICAgICJsYWZheWV0dGUiOiB7DQogICAgICAicmF3IjogIkxhZmF5ZXR0ZSIsDQogICAgICAiY2Fub25pY2FsIjogIkxhZmF5ZXR0ZSINCiAgICB9LA0KICAgICJ1bWVzIjogew0KICAgICAgInJhdyI6ICJVTUVTIiwNCiAgICAgICJjYW5vbmljYWwiOiAiVU1FUyINCiAgICB9LA0KICAgICJjYW5pc2l1cyI6IHsNCiAgICAgICJyYXciOiAiQ2FuaXNpdXMiLA0KICAgICAgImNhbm9uaWNhbCI6ICJDYW5pc2l1cyINCiAgICB9LA0KICAgICJyb2JlcnRtb3JyaXMiOiB7DQogICAgICAicmF3IjogIlJvYmVydCBNb3JyaXMiLA0KICAgICAgImNhbm9uaWNhbCI6ICJSb2JlcnQgTW9ycmlzIg0KICAgIH0sDQogICAgIm5pYWdhcmEiOiB7DQogICAgICAicmF3IjogIk5pYWdhcmEiLA0KICAgICAgImNhbm9uaWNhbCI6ICJOaWFnYXJhIg0KICAgIH0sDQogICAgImphY2tzb25zdCI6IHsNCiAgICAgICJyYXciOiAiSmFja3NvbiBTdC4iLA0KICAgICAgImNhbm9uaWNhbCI6ICJKYWNrc29uIFN0LiINCiAgICB9LA0KICAgICJtdXJyYXlzdCI6IHsNCiAgICAgICJyYXciOiAiTXVycmF5IFN0LiIsDQogICAgICAiY2Fub25pY2FsIjogIk11cnJheSBTdC4iDQogICAgfSwNCiAgICAicmhvZGVpc2xhbmQiOiB7DQogICAgICAicmF3IjogIlJob2RlIElzbGFuZCIsDQogICAgICAiY2Fub25pY2FsIjogIlJob2RlIElz</t>
  </si>
  <si>
    <t>D</t>
  </si>
  <si>
    <t>INDEX(Standings!$E$9:$E${te},MATCH($A{r},Standings!$A$9:$A${te},0))</t>
  </si>
  <si>
    <t>bGFuZCINCiAgICB9LA0KICAgICJjc3ViYWtlcnNmaWVsZCI6IHsNCiAgICAgICJyYXciOiAiQ1NVIEJha2Vyc2ZpZWxkIiwNCiAgICAgICJjYW5vbmljYWwiOiAiQ1NVIEJha2Vyc2ZpZWxkIg0KICAgIH0sDQogICAgIm5vcnRoZGFrb3RhIjogew0KICAgICAgInJhdyI6ICJOb3J0aCBEYWtvdGEiLA0KICAgICAgImNhbm9uaWNhbCI6ICJOb3J0aCBEYWtvdGEiDQogICAgfSwNCiAgICAicGFjaWZpYyI6IHsNCiAgICAgICJyYXciOiAiUGFjaWZpYyIsDQogICAgICAiY2Fub25pY2FsIjogIlBhY2lmaWMiDQogICAgfSwNCiAgICAiY2xldmVsYW5kc3QiOiB7DQogICAgICAicmF3IjogIkNsZXZlbGFuZCBTdC4iLA0KICAgICAgImNhbm9uaWNhbCI6ICJDbGV2ZWxhbmQgU3QuIg0KICAgIH0sDQogICAgIm9ha2xhbmQiOiB7DQogICAgICAicmF3IjogIk9ha2xhbmQiLA0KICAgICAgImNhbm9uaWNhbCI6ICJPYWtsYW5kIg0KICAgIH0sDQogICAgIm5pY2hvbGxzIjogew0KICAgICAgInJhdyI6ICJOaWNob2xscyIsDQogICAgICAiY2Fub25pY2FsIjogIk5pY2hvbGxzIg0KICAgIH0sDQogICAgIm1hcmlzdCI6IHsNCiAgICAgICJyYXciOiAiTWFyaXN0IiwNCiAgICAgICJjYW5vbmljYWwiOiAiTWFyaXN0Ig0KICAgIH0sDQogICAgIm5ld29ybGVhbnMiOiB7DQogICAgICAicmF3IjogIk5ldyBPcmxlYW5zIiwNCiAgICAgICJjYW5vbmljYWwiOiAiTmV3IE9ybGVhbnMiDQogICAgfSwNCiAgICAic2VhdHRsZXUiOiB7DQogICAgICAicmF3IjogIlNlYXR0bGUgVSIsDQogICAgICAiY2Fub25pY2FsIjogIlNlYXR0bGUgVSINCiAgICB9LA0KICAgICJjYWxzdGZ1bGxlcnRvbiI6IHsNCiAgICAgICJyYXciOiAiQ2FsIFN0LiBGdWxsZXJ0b24iLA0KICAgICAgImNhbm9uaWNhbCI6ICJDYWwgU3QuIEZ1bGxlcnRvbiINCiAgICB9LA0KICAgICJuY2NlbnRyYWwiOiB7DQogICAgICAicmF3IjogIk4uQy4gQ2VudHJhbCIsDQogICAgICAiY2Fub25pY2FsIjogIk4uQy4gQ2VudHJhbCINCiAgICB9LA0KICAgICJtb3JnYW5zdCI6IHsNCiAgICAgICJyYXciOiAiTW9yZ2FuIFN0LiIsDQogICAgICAiY2Fub25pY2FsIjogIk1vcmdhbiBTdC4iDQogICAgfSwNCiAgICAic2llbmEiOiB7DQogICAgICAicmF3IjogIlNpZW5hIiwNCiAgICAgICJjYW5vbmljYWwiOiAiU2llbmEiDQogICAgfSwNCiAgICAibWVyY3lodXJzdCI6IHsNCiAgICAgICJyYXciOiAiTWVyY3lodXJzdCIsDQogICAgICAiY2Fub25pY2FsIjogIk1lcmN5aHVyc3QiDQogICAgfSwNCiAgICAic291dGhlcm51dGFoIjogew0KICAgICAgInJhdyI6ICJTb3V0aGVybiBVdGFoIiwNCiAgICAgICJjYW5vbmljYWwiOiAiU291dGhlcm4gVXRhaCINCiAgICB9LA0KICAgICJzb3V0aGVybnUiOiB7DQogICAgICAicmF3IjogIlNvdXRoZXJuIFUuIiwNCiAgICAgICJjYW5vbmljYWwiOiAiU291dGhlcm4gVS4iDQogICAgfSwNCiAgICAiYXVzdGlucGVheSI6IHsNCiAgICAgICJyYXciOiAiQXVzdGluIFBlYXkiLA0KICAgICAgImNhbm9uaWNhbCI6ICJBdXN0aW4gUGVheSINCiAgICB9LA0KICAgICJtZXJyaW1hY2siOiB7DQogICAgICAicmF3IjogIk1lcnJpbWFjayIsDQogICAgICAiY2Fub25pY2FsIjogIk1lcnJpbWFjayINCiAgICB9LA0KICAgICJ0ZXhhc3NvdXRoZXJuIjogew0KICAgICAgInJhdyI6ICJUZXhhcyBTb3V0aGVybiIsDQogICAgICAiY2Fub25pY2FsIjogIlRleGFzIFNvdXRoZXJuIg0KICAgIH0sDQogICAgIm9yYWxyb2JlcnRzIjogew0KICAgICAgInJhdyI6ICJPcmFsIFJvYmVydHMiLA0KICAgICAgImNhbm9uaWNhbCI6ICJPcmFsIFJvYmVydHMiDQogICAgfSwNCiAgICAia2Fuc2FzY2l0eSI6IHsNCiAgICAgICJyYXciOiAiS2Fuc2FzIENpdHkiLA0KICAgICAgImNhbm9uaWNhbCI6ICJLYW5zYXMgQ2l0eSINCiAgICB9LA0KICAgICJpb25hIjogew0KICAgICAgInJhdyI6ICJJb25hIiwNCiAgICAgICJjYW5vbmljYWwiOiAiSW9uYSINCiAgICB9LA0KICAgICJ3ZXN0Z2EiOiB7DQogICAgICAicmF3IjogIldlc3QgR2EuIiwNCiAgICAgICJjYW5vbmljYWwiOiAiV2VzdCBHYS4iDQogICAgfSwNCiAgICAiaG9seWNyb3NzIjogew0KICAgICAgInJhdyI6ICJIb2x5IENyb3NzIiwNCiAgICAgICJjYW5vbmljYWwiOiAiSG9seSBDcm9zcyINCiAgICB9LA0KICAgICJpZGFobyI6IHsNCiAgICAgICJyYXciOiAiSWRhaG8iLA0KICAgICAgImNhbm9uaWNhbCI6ICJJZGFobyINCiAgICB9LA0KICAgICJ3ZXN0ZXJuaWxsIjogew0KICAgICAgInJhdyI6ICJXZXN0ZXJuIElsbC4iLA0KICAgICAgImNhbm9uaWNhbCI6ICJXZXN0ZXJuIElsbC4iDQogICAgfSwNCiAgICAidGhlY2l0YWRlbCI6IHsNCiAgICAgICJyYXciOiAiVGhlIENpdGFkZWwiLA0KICAgICAgImNhbm9uaWNhbCI6ICJUaGUgQ2l0YWRlbCINCiAgICB9LA0KICAgICJub3Jmb2xrc3QiOiB7DQogICAgICAicmF3IjogIk5vcmZvbGsgU3QuIiwNCiAgICAgICJjYW5vbmljYWwiOiAiTm9yZm9sayBTdC4iDQogICAgfSwNCiAgICAiZWFzdGVybndhc2giOiB7DQogICAgICAicmF3IjogIkVhc3Rlcm4gV2FzaC4iLA0KICAgICAgImNhbm9uaWNhbCI6ICJFYXN0ZXJuIFdhc2guIg0KICAgIH0sDQogICAgIm5qaXQiOiB7DQogICAgICAicmF3IjogIk5KSVQiLA0KICAgICAgImNhbm9uaWNhbCI6ICJOSklUIg0KICAgIH0sDQogICAgImNvbHVtYmlhIjogew0KICAgICAgInJhdyI6ICJDb2x1bWJpYSIsDQogICAgICAiY2Fub25pY2FsIjogIkNvbHVtYmlhIg0KICAgIH0sDQogICAgInV0bWFydGluIjogew0KICAgICAgInJhdyI6ICJVVCBNYXJ0aW4iLA0KICAgICAgImNhbm9uaWNhbCI6ICJVVCBNYXJ0aW4iDQogICAgfSwNCiAgICAiaGFtcHRvbiI6IHsNCiAgICAgICJyYXciOiAiSGFtcHRvbiIsDQogICAgICAiY2Fub25pY2FsIjogIkhhbXB0b24iDQogICAgfSwNCiAgICAicHVyZHVlZm9ydHdheW5lIjogew0KICAgICAgInJhdyI6ICJQdXJkdWUgRm9ydCBXYXluZSIsDQogICAgICAiY2Fub25pY2FsIjogIlB1cmR1ZSBGb3J0IFdheW5lIg0KICAgIH0sDQogICAgIm5vcnRod2VzdGVybnN0Ijogew0KICAgICAgInJhdyI6ICJOb3J0aHdlc3Rlcm4gU3QuIiwNCiAgICAgICJjYW5vbmljYWwiOiAiTm9ydGh3ZXN0ZXJuIFN0LiINCiAgICB9LA0KICAgICJjZW50cmFsY29ubnN0Ijogew0KICAgICAgInJhdyI6ICJDZW50cmFsIENvbm4uIFN0LiIsDQogICAgICAiY2Fub25pY2FsIjogIkNlbnRyYWwgQ29ubi4gU3QuIg0KICAgIH0sDQogICAgInNvdXRoY2Fyb2xpbmFzdCI6IHsNCiAgICAgICJyYXciOiAiU291dGggQ2Fyb2xpbmEgU3QuIiwNCiAgICAgICJjYW5vbmljYWwiOiAiU291dGggQ2Fyb2xpbmEgU3QuIg0KICAgIH0sDQogICAgInNhaW50cGV0ZXJzIjogew0KICAgICAgInJhdyI6ICJTYWludCBQZXRlcidzIiwNCiAgICAgICJjYW5vbmljYWwiOiAiU2FpbnQgUGV0ZXIncyINCiAgICB9LA0KICAgICJncmFtYmxpbmciOiB7DQogICAgICAicmF3IjogIkdyYW1ibGluZyIsDQogICAgICAiY2Fub25pY2FsIjogIkdyYW1ibGluZyINCiAgICB9LA0KICAgICJtYW5oYXR0YW4iOiB7DQogICAgICAicmF3IjogIk1hbmhhdHRhbiIsDQogICAgICAiY2Fub25pY2FsIjogIk1hbmhhdHRhbiINCiAgICB9LA0KICAgICJzdG9uZWhpbGwiOiB7DQogICAgICAicmF3IjogIlN0b25laGlsbCIsDQogICAgICAiY2Fub25pY2FsIjogIlN0b25laGlsbCINCiAgICB9LA0KICAgICJuZXdoYXZlbiI6IHsNCiAgICAgICJyYXciOiAiTmV3IEhhdmVuIiwNCiAgICAgICJjYW5vbmljYWwiOiAiTmV3IEhhdmVuIg0KICAgIH0sDQogICAgImNoaWNhZ29zdCI6IHsNCiAgICAgICJyYXciOiAiQ2hpY2FnbyBTdC4iLA0KICAgICAgImNhbm9uaWNhbCI6ICJDaGljYWdvIFN0LiINCiAgICB9LA0KICAgICJsZW1veW5lIjogew0KICAgICAgInJhdyI6ICJMZSBNb3luZSIsDQogICAgICAiY2Fub25pY2FsIjogIkxlIE1veW5lIg0KICAgIH0sDQogICAgInRlbm5lc3NlZXN0Ijogew0KICAgICAgInJhdyI6ICJUZW5uZXNzZWUgU3QuIiwNCiAgICAgICJjYW5vbmljYWwiOiAiVGVubmVzc2VlIFN0LiINCiAgICB9LA0KICAgICJtaXNzaXNzaXBwaXZhbCI6IHsNCiAgICAgICJyYXciOiAiTWlzc2lzc2lwcGkgVmFsLiIsDQogICAgICAiY2Fub25pY2FsIjogIk1pc3Npc3NpcHBpIFZhbC4iDQogICAgfSwNCiAgICAiYWxjb3JuIjogew0KICAgICAgInJhdyI6ICJBbGNvcm4iLA0KICAgICAgImNhbm9uaWNhbCI6ICJBbGNvcm4iDQogICAgfSwNCiAgICAiYXJrcGluZWJsdWZmIjogew0KICAgICAgInJhdyI6ICJBcmsuLVBpbmUgQmx1ZmYiLA0KICAgICAgImNhbm9uaWNhbCI6ICJBcmsuLVBpbmUgQmx1ZmYiDQogICAgfSwNCiAgICAidGFtcGEiOiB7DQogICAgICAicmF3IjogIlRhbXBhIiwNCiAgICAgICJjYW5vbmljYWwiOiAiVGFtcGEiDQogICAgfSwNCiAgICAiZmxhc291dGhlcm4iOiB7DQogICAgICAicmF3IjogIkZsYS4gU291dGhlcm4iLA0KICAgICAgImNhbm9uaWNhbCI6ICJGbGEuIFNvdXRoZXJuIg0KICAgIH0sDQogICAgInNvdXRod2VzdG1pbm5zdCI6IHsNCiAgICAgICJyYXciOiAiU291dGh3ZXN0IE1pbm4uIFN0LiIsDQogICAgICAiY2Fub25pY2FsIjogIlNvdXRod2VzdCBNaW5uLiBTdC4iDQogICAgfSwNCiAgICAid2hlZWxpbmciOiB7DQogICAgICAicmF3IjogIldoZWVsaW5nIiwNCiAgICAgICJjYW5vbmljYWwiOiAiV2hlZWxpbmciDQogICAgfSwNCiAgICAibW9udHJlYXQiOiB7DQogICAgICAicmF3IjogIk1vbnRyZWF0IiwNCiAgICAgICJjYW5vbmljYWwiOiAiTW9udHJlYXQiDQogICAgfSwNCiAgICAiY2xhZmxpbiI6IHsNCiAgICAgICJyYXciOiAiQ2xhZmxpbiIsDQogICAgICAiY2Fub25pY2FsIjogIkNsYWZsaW4iDQogICAgfSwNCiAgICAiYm93aWVzdCI6IHsNCiAgICAgICJyYXciOiAiQm93aWUgU3QuIiwNCiAgICAgICJjYW5vbmljYWwiOiAiQm93aWUgU3QuIg0KICAgIH0sDQogICAgInR1c2tlZ2VlIjogew0KICAgICAgInJhdyI6ICJUdXNrZWdlZSIsDQogICAgICAiY2Fub25pY2FsIjogIlR1c2tlZ2VlIg0KICAgIH0sDQogICAgInJ1dGdlcnNjYW1kZW4iOiB7DQogICAgICAicmF3IjogIlJ1dGdlcnMtQ2FtZGVuIiwNCiAgICAgICJjYW5vbmljYWwiOiAiUnV0Z2Vycy1DYW1kZW4iDQogICAgfSwNCiAgICAiZGlsbGFyZCI6IHsNCiAgICAgICJyYXciOiAiRGlsbGFyZCIsDQogICAgICAiY2Fub25pY2FsIjogIkRpbGxhcmQiDQogICAgfSwNCiAgICAid2lsZXkiOiB7DQogICAgICAicmF3IjogIldpbGV5IiwNCiAgICAgICJjYW5vbmljYWwiOiAiV2lsZXkiDQogICAgfSwNCiAgICAiaGVuZGVyc29uc3QiOiB7DQogICAgICAicmF3IjogIkhlbmRlcnNvbiBTdC4iLA0KICAgICAgImNhbm9uaWNhbCI6ICJIZW5kZXJzb24gU3QuIg0KICAgIH0sDQogICAgInV0dHlsZXIiOiB7DQogICAgICAicmF3IjogIlVUIFR5bGVyIiwNCiAgICAgICJjYW5vbmljYWwiOiAiVVQgVHlsZXIiDQogICAgfSwNCiAgICAiZXJza2luZSI6IHsNCiAgICAgICJyYXciOiAiRXJza2luZSIsDQogICAgICAiY2Fub25pY2FsIjogIkVyc2tpbmUiDQogICAgfSwNCiAgICAic291dGhlcm5uZXdvcmxlYW5zIjogew0KICAgICAgInJhdyI6ICJTb3V0aGVybi1OZXcgT3JsZWFucyIsDQogICAgICAiY2Fub25pY2FsIjogIlNvdXRoZXJuLU5ldyBPcmxlYW5zIg0KICAgIH0sDQogICAgInBpdHQiOiB7DQogICAgICAicmF3IjogIlBpdHQiLA0KICAgICAgImNhbm9uaWNhbCI6ICJQaXR0c2J1cmdoIg0KICAgIH0sDQogICAgInVudCI6IHsNCiAgICAgICJyYXciOiAiVU5UIiwNCiAgICAgICJjYW5vbmljYWwiOiAiTm9ydGggVGV4YXMiDQogICAgfSwNCiAgICAicXVlZW5zIjogew0KICAgICAgInJhdyI6ICJRdWVlbnMiLA0KICAgICAgImNhbm9uaWNhbCI6ICJRdWVlbnMgKE5DKSINCiAgICB9LA0KICAgICJ1c2MiOiB7DQogICAgICAicmF3IjogIlVTQyIsDQogICAgICAiY2Fub25pY2FsIjogIlNvdXRoZXJuIENhbGlmb3JuaWEiDQogICAgfSwNCiAgICAiY2Fsc3RhdGViYWtlcnNmaWVsZCI6IHsNCiAgICAgICJyYXciOiAiQ2FsIFN0YXRlIEJha2Vyc2ZpZWxkIiwNCiAgICAgICJjYW5vbmljYWwiOiAiQ1NVIEJha2Vyc2ZpZWxkIg0KICAgIH0sDQogICAgImNoYXJsZXN0b24iOiB7DQogICAgICAicmF3IjogIkNoYXJsZXN0b24iLA0KICAgICAgImNhbm9uaWNhbCI6ICJDb2wuIG9mIENoYXJsZXN0b24iDQogICAgfSwNCiAgICAiY29sbGVnZW9mY2hhcmxlc3RvbiI6IHsNCiAgICAgICJyYXciOiAiQ29sbGVnZSBvZiBDaGFybGVzdG9uIiwNCiAgICAgICJjYW5vbmljYWwiOiAiQ29sLiBvZiBDaGFybGVzdG9uIg0KICAgIH0sDQogICAgIm10c3UiOiB7DQogICAgICAicmF3IjogIk1UU1UiLA0KICAgICAgImNhbm9uaWNhbCI6ICJNaWRkbGUgVGVubi4iDQogICAgfSwNCiAgICAid2t1Ijogew0KICAgICAgInJhdyI6ICJXS1UiLA0KICAgICAgImNhbm9uaWNhbCI6ICJXZXN0ZXJuIEt5LiINCiAgICB9LA0KICAgICJubXN0YXRlIjogew0KICAgICAgInJhdyI6ICJOTSBTdGF0ZSIsDQogICAgICAiY2Fub25pY2FsIjogIk5ldyBNZXhpY28gU3QuIg0KICAgIH0sDQogICAgImpheHN0YXRlIjogew0KICAgICAgInJhdyI6ICJKYXggU3RhdGUiLA0KICAgICAgImNhbm9uaWNhbCI6ICJKYWNrc29udmlsbGUgU3QuIg0KICAgIH0sDQogICAgIm5vcnRoZXJuaWxsaW5vaXMiOiB7DQogICAgICAicmF3IjogIk5vcnRoZXJuIElsbGlub2lzIiwNCiAgICAgICJjYW5vbmljYWwiOiAiTklVIg0KICAgIH0sDQogICAgIm5vcnRoZXJuaWxsaW5vaXN1bml2ZXJzaXR5Ijogew0KICAgICAgInJhdyI6ICJOb3J0aGVybiBJbGxpbm9pcyBVbml2ZXJzaXR5IiwNCiAgICAgICJjYW5vbmljYWwiOiAiTklVIg0KICAgIH0sDQogICAgIm5vcnRoY2Fyb2xpbmFjZW50cmFsIjogew0KICAgICAgInJhdyI6ICJOb3J0aCBDYXJvbGluYSBDZW50cmFsIiwNCiAgICAgICJjYW5vbmljYWwiOiAiTi5DLiBDZW50cmFsIg0KICAgIH0sDQogICAgIm1hcnlsYW5kZWFzdGVybnNob3JlIjogew0KICAgICAgInJhdyI6ICJNYXJ5bGFuZCBFYXN0ZXJuIFNob3JlIiwNCiAgICAgICJjYW5vbmljYWwiOiAiVU1FUyINCiAgICB9LA0KICAgICJzYW5qb3NzdGF0ZSI6IHsNCiAgICAgICJyYXciOiAiU2FuIEpvc++/vSBTdGF0ZSIsDQogICAgICAiY2Fub25pY2FsIjogIlNhbiBKb3NlIFN0LiINCiAgICB9LA0KICAgICJjZW50cmFsY29ubmVjdGljdXQiOiB7DQogICAgICAicmF3IjogIkNlbnRyYWwgQ29ubmVjdGljdXQiLA0KICAgICAgImNhbm9uaWNhbCI6ICJDZW50cmFsIENvbm4uIFN0LiINCiAgICB9LA0KICAgICJzb3V0aGVhc3RtaXNzb3VyaSI6IHsNCiAgICAgICJyYXciOiAiU291dGhlYXN0IE1pc3NvdXJpIiwNCiAgICAgICJjYW5vbmljYWwiOiAiU291dGhlYXN0IE1vLiBTdC4iDQogICAgfSwNCiAgICAic291dGhlYXN0ZXJuIjogew0KICAgICAgInJhdyI6ICJTb3V0aGVhc3Rlcm4iLA0KICAgICAgImNhbm9uaWNhbCI6ICJTb3V0aGVhc3Rlcm4gTGEuIg0KICAgIH0sDQogICAgImhjdSI6IHsNCiAgICAgICJyYXciOiAiSENVIiwNCiAgICAgICJjYW5vbmljYWwiOiAiSG91c3RvbiBDaHJpc3RpYW4iDQogICAgfSwNCiAgICAibHN1bmV3b3JsZWFucyI6IHsNCiAgICAgICJyYXciOiAiTFNVIE5ldyBPcmxlYW5zIiwNCiAgICAgICJjYW5vbmljYWwiOiAiTmV3IE9ybGVhbnMiDQogICAgfSwNCiAgICAic291dGhlcm4iOiB7DQogICAgICAicmF3IjogIlNvdXRoZXJuIiwNCiAgICAgICJjYW5vbmljYWwiOiAiU291dGhlcm4gVS4iDQogICAgfSwNCiAgICAibWlzc2lzc2lwcGl2YWxsZXlzdGF0ZSI6IHsNCiAgICAgICJyYXciOiAiTWlzc2lzc2lwcGkgVmFsbGV5IFN0YXRlIiwNCiAgICAgICJjYW5vbmljYWwiOiAiTWlzc2lzc2lwcGkgVmFsLiINCiAgICB9LA0KICAgICJncmFtYmxpbmdzdGF0ZSI6IHsNCiAgICAgICJyYXciOiAiR3JhbWJsaW5nIFN0YXRlIiwNCiAgICAgICJjYW5vbmljYWwiOiAiR3JhbWJsaW5nIg0KICAgIH0sDQogICAgImFsY29ybnN0YXRlIjogew0KICAgICAgInJhdyI6ICJBbGNvcm4gU3RhdGUiLA0KICAgICAgImNhbm9uaWNhbCI6ICJBbGNvcm4iDQogICAgfSwNCiAgICAicHJhaXJpZXZpZXdhbSI6IHsNCiAgICAgICJyYXciOiAiUHJhaXJpZSBWaWV3IEEmTSIsDQogICAgICAiY2Fub25pY2FsIjogIlByYWlyaWUgVmlldyINCiAgICB9LA0KICAgICJmYXUiOiB7DQogICAgICAicmF3IjogIkZBVSIsDQogICAgICAiY2Fub25pY2FsIjogIkZsYS4gQXRsYW50aWMiDQogICAgfSwNCiAgICAic3RlcGhlbmZhdXN0aW4iOiB7DQogICAgICAicmF3IjogIlN0ZXBoZW4gRi4gQXVzdGluIiwNCiAgICAgICJjYW5vbmljYWwiOiAiU0ZBIg0KICAgIH0sDQogICAgIm5vcnRoZXJuaW93YSI6IHsNCiAgICAgICJyYXciOiAiTm9ydGhlcm4gSW93YSIsDQogICAgICAiY2Fub25pY2FsIjogIlVOSSINCiAgICB9LA0KICAgICJnY3UiOiB7DQogICAgICAicmF3IjogIkdDVSIsDQogICAgICAiY2Fub25pY2FsIjogIkdyYW5kIENhbnlvbiINCiAgICB9LA0KICAgICJ1c2YiOiB7DQogICAgICAicmF3IjogIlVTRiIsDQogICAgICAiY2Fub25pY2FsIjogIlNvdXRoIEZsYS4iDQogICAgfSwNCiAgICAibm9ydGhjYXJvbGluYWF0Ijogew0KICAgICAgInJhdyI6ICJOb3J0aCBDYXJvbGluYSBBJlQiLA0KICAgICAgImNhbm9uaWNhbCI6ICJOLkMuIEEmVCINCiAgICB9LA0KICAgICJub3J0aGNhcm9saW5hYXRzdGF0ZSI6IHsNCiAgICAgICJyYXciOiAiTm9ydGggQ2Fyb2xpbmEgQSZUIFN0YXRlIiwNCiAgICAgICJjYW5vbmljYWwiOiAiTi5DLiBBJlQiDQogICAgfSwNCiAgICAidW5pdmVyc2l0eW9mc291dGhlcm5pbmRpYW5hIjogew0KICAgICAgInJhdyI6ICJVbml2ZXJzaXR5IG9mIFNvdXRoZXJuIEluZGlhbmEiLA0KICAgICAgImNhbm9uaWNhbCI6ICJTb3V0aGVybiBJbmQuIg0KICAgIH0sDQogICAgInVuaXZlcnNpdHlvZm5vcnRoZXJuY29sb3JhZG8iOiB7DQogICAgICAicmF3IjogIlVuaXZlcnNpdHkgb2YgTm9ydGhlcm4gQ29sb3JhZG8iLA0KICAgICAgImNhbm9uaWNhbCI6ICJOb3J0aGVybiBDb2xvLiINCiAgICB9LA0KICAgICJ1bml2ZXJzaXR5b2Z1dGFoIjogew0KICAgICAgInJhdyI6ICJVbml2ZXJzaXR5IG9mIFV0YWgiLA0KICAgICAgImNhbm9uaWNhbCI6ICJVdGFoIg0KICAgIH0sDQogICAgIm5kc3UiOiB7DQogICAgICAicmF3IjogIk5EU1UiLA0KICAgICAgImNhbm9uaWNhbCI6ICJOb3J0aCBEYWtvdGEgU3QuIg0KICAgIH0sDQogICAgImhvdXN0b25iYXB0aXN0Ijogew0KICAgICAgInJhdyI6ICJIb3VzdG9uIEJhcHRpc3QiLA0KICAgICAgImNhbm9uaWNhbCI6ICJIb3VzdG9uIENocmlzdGlhbiINCiAgICB9LA0KICAgICJ1dGEiOiB7DQogICAgICAicmF3IjogIlVUQSIsDQogICAgICAiY2Fub25pY2FsIjogIlVUIEFybGluZ3RvbiINCiAgICB9LA0KICAgICJ0YXJsZXRvbiI6IHsNCiAgICAgICJyYXciOiAiVGFybGV0b24iLA0KICAgICAgImNhbm9uaWNhbCI6ICJUYXJsZXRvbiBTdC4iDQogICAgfSwNCiAgICAiYXJrYW5zYXNwaW5lYmx1ZmYiOiB7DQogICAgICAicmF3IjogIkFya2Fuc2FzIFBpbmUgQmx1ZmYiLA0KICAgICAgImNhbm9uaWNhbCI6ICJBcmsuLVBpbmUgQmx1ZmYiDQogICAgfSwNCiAgICAic2Vsb3Vpc2lhbmEiOiB7DQogICAgICAicmF3IjogIlNFIExvdWlzaWFuYSIsDQogICAgICAiY2Fub25pY2FsIjogIlNvdXRoZWFzdGVybiBMYS4iDQogICAgfSwNCiAgICAibG91aXNpYW5hbGFmYXlldHRlIjogew0KICAgICAgInJhdyI6ICJMb3Vpc2lhbmEgTGFmYXlldHRlIiwNCiAgICAgICJjYW5vbmljYWwiOiAiTG91aXNpYW5hIg0KICAgIH0sDQogICAgInNvdXRoY2Fyb2xpbmF1cHN0YXRlIjogew0KICAgICAgInJhdyI6ICJTb3V0aCBDYXJvbGluYSBVcHN0YXRlIiwNCiAgICAgICJjYW5vbmljYWwiOiAiVVNDIFVwc3RhdGUiDQogICAgfSwNCiAgICAidW5mIjogew0KICAgICAgInJhdyI6ICJVTkYiLA0KICAgICAgImNhbm9uaWNhbCI6ICJOb3J0aCBGbG9yaWRhIg0KICAgIH0sDQogICAgImxveW9sYW1hcnltb3VudCI6IHsNCiAgICAgICJyYXciOiAiTG95b2xhIE1hcnltb3VudCIsDQogICAgICAiY2Fub25pY2FsIjogIkxNVSAoQ0EpIg0KICAgIH0sDQogICAgInVjYSI6IHsNCiAgICAgICJyYXciOiAiVUNBIiwNCiAgICAgICJjYW5vbmljYWwiOiAiQ2VudHJhbCBBcmsuIg0KICAgIH0sDQogICAgImNhbCI6IHsNCiAgICAgICJyYXciOiAiQ2FsIiwNCiAgICAgICJjYW5vbmljYWwiOiAiQ2FsaWZvcm5pYSINCiAgICB9LA0KICAgICJzdW5vIjogew0KICAgICAgInJhdyI6ICJTVU5PIiwNCiAgICAgICJjYW5vbmljYWwiOiAiU291dGhlcm4tTmV3IE9ybGVhbnMiDQogICAgfSwNCiAgICAid2lsZXljb2xsZWdlIjogew0KICAgICAgInJhdyI6ICJXaWxleSBDb2xsZWdlIiwNCiAgICAgICJjYW5vbmljYWwiOiAiV2lsZXkiDQogICAgfSwNCiAgICAiZmxvcmlkYXN0YXRlIjogew0KICAgICAgInJhdyI6ICJGbG9yaWRhIFN0YXRlIiwNCiAgICAgICJjYW5vbmljYWwiOiAiRmxvcmlkYSBTdC4iDQogICAgfSwNCiAgICAiZmxvcmlkYWF0bGFudGljIjogew0KICAgICAgInJhdyI6ICJGbG9yaWRhIEF0bGFudGljIiwNCiAgICAgICJjYW5vbmljYWwiOiAiRmxhLiBBdGxhbnRpYyINCiAgICB9LA0KICAgICJ3aWNoaXRhc3RhdGUiOiB7DQogICAgICAicmF3IjogIldpY2hpdGEgU3RhdGUiLA0KICAgICAgImNhbm9uaWNhbCI6ICJXaWNoaXRhIFN0LiINCiAgICB9LA0KICAgICJzb3V0aGZsb3JpZGEiOiB7DQogICAgICAicmF3IjogIlNvdXRoIEZsb3JpZGEiLA0KICAgICAgImNhbm9uaWNhbCI6ICJTb3V0aCBGbGEuIg0KICAgIH0sDQogICAgIndlc3RmbG9yaWRhIjogew0KICAgICAgInJhdyI6ICJXZXN0IEZsb3JpZGEiLA0KICAgICAgImNhbm9uaWNhbCI6ICJXZXN0IEZsb3JpZGEiDQogICAgfSwNCiAgICAia2Fuc2Fzc3RhdGUiOiB7DQogICAgICAicmF3IjogIkthbnNhcyBTdGF0ZSIsDQogICAgICAiY2Fub25pY2FsIjogIkthbnNhcyBTdC4iDQogICAgfSwNCiAgICAiYXJpem9uYXN0YXRlIjogew0KICAgICAgInJhdyI6ICJBcml6b25hIFN0YXRlIiwNCiAgICAgICJjYW5vbmljYWwiOiAiQXJpem9uYSBTdC4iDQogICAgfSwNCiAgICAiaW93YXN0YXRlIjogew0KICAgICAgInJhdyI6ICJJb3dhIFN0YXRlIiwNCiAgICAgICJjYW5vbmljYWwiOiAiSW93YSBTdC4iDQogICAgfSwNCiAgICAic3Rqb2hucyI6IHsNCiAgICAgICJyYXciOiAiU3QuIEpvaG4ncyIsDQogICAgICAiY2Fub25pY2FsIjogIlN0LiBKb2huJ3MgKE5ZKSINCiAgICB9LA0KICAgICJ3ZWJlcnN0YXRlIjogew0KICAgICAgInJhdyI6ICJXZWJlciBTdGF0ZSIsDQogICAgICAiY2Fub25pY2FsIjogIldlYmVyIFN0LiINCiAgICB9LA0KICAgICJpZGFob3N0YXRlIjogew0KICAgICAgInJhdyI6ICJJZGFobyBTdGF0ZSIsDQogICAgICAiY2Fub25pY2FsIjogIklkYWhvIFN0LiINCiAgICB9LA0KICAgICJtb250YW5hc3RhdGUiOiB7DQogICAgICAicmF3IjogIk1vbnRhbmEgU3RhdGUiLA0KICAgICAgImNhbm9uaWNhbCI6ICJNb250YW5hIFN0LiINCiAgICB9LA0KICAgICJub3J0aGVybmFyaXpvbmEiOiB7DQogICAgICAicmF3IjogIk5vcnRoZXJuIEFyaXpvbmEiLA0KICAgICAgImNhbm9uaWNhbCI6ICJOb3J0aGVybiBBcml6LiINCiAgICB9LA0KICAgICJlYXN0ZXJud2FzaGluZ3RvbiI6IHsNCiAgICAgICJyYXciOiAiRWFzdGVybiBXYXNoaW5ndG9uIiwNCiAgICAgICJjYW5vbmljYWwiOiAiRWFzdGVybiBXYXNoLiINCiAgICB9LA0KICAgICJub3J0aGVybmNvbG9yYWRvIjogew0KICAgICAgInJhdyI6ICJOb3J0aGVybiBDb2xvcmFkbyIsDQogICAgICAiY2Fub25pY2FsIjogIk5vcnRoZXJuIENvbG8uIg0KICAgIH0sDQogICAgInBvcnRsYW5kc3RhdGUiOiB7DQog</t>
  </si>
  <si>
    <t>E</t>
  </si>
  <si>
    <t>ICAgICAicmF3IjogIlBvcnRsYW5kIFN0YXRlIiwNCiAgICAgICJjYW5vbmljYWwiOiAiUG9ydGxhbmQgU3QuIg0KICAgIH0sDQogICAgImNoYXJsZXN0b25zb3V0aGVybiI6IHsNCiAgICAgICJyYXciOiAiQ2hhcmxlc3RvbiBTb3V0aGVybiIsDQogICAgICAiY2Fub25pY2FsIjogIkNoYXJsZXN0b24gU28uIg0KICAgIH0sDQogICAgIm1pY2hpZ2Fuc3RhdGUiOiB7DQogICAgICAicmF3IjogIk1pY2hpZ2FuIFN0YXRlIiwNCiAgICAgICJjYW5vbmljYWwiOiAiTWljaGlnYW4gU3QuIg0KICAgIH0sDQogICAgInBlbm5zdGF0ZSI6IHsNCiAgICAgICJyYXciOiAiUGVubiBTdGF0ZSIsDQogICAgICAiY2Fub25pY2FsIjogIlBlbm4gU3QuIg0KICAgIH0sDQogICAgIm9oaW9zdGF0ZSI6IHsNCiAgICAgICJyYXciOiAiT2hpbyBTdGF0ZSIsDQogICAgICAiY2Fub25pY2FsIjogIk9oaW8gU3QuIg0KICAgIH0sDQogICAgImxvbmdiZWFjaHN0YXRlIjogew0KICAgICAgInJhdyI6ICJMb25nIEJlYWNoIFN0YXRlIiwNCiAgICAgICJjYW5vbmljYWwiOiAiTG9uZyBCZWFjaCBTdC4iDQogICAgfSwNCiAgICAic2FjcmFtZW50b3N0YXRlIjogew0KICAgICAgInJhdyI6ICJTYWNyYW1lbnRvIFN0YXRlIiwNCiAgICAgICJjYW5vbmljYWwiOiAiU2FjcmFtZW50byBTdC4iDQogICAgfSwNCiAgICAiY2Fsc3RhdGVmdWxsZXJ0b24iOiB7DQogICAgICAicmF3IjogIkNhbCBTdGF0ZSBGdWxsZXJ0b24iLA0KICAgICAgImNhbm9uaWNhbCI6ICJDYWwgU3QuIEZ1bGxlcnRvbiINCiAgICB9LA0KICAgICJtaXNzb3VyaXN0YXRlIjogew0KICAgICAgInJhdyI6ICJNaXNzb3VyaSBTdGF0ZSIsDQogICAgICAiY2Fub25pY2FsIjogIk1pc3NvdXJpIFN0LiINCiAgICB9LA0KICAgICJrZW5uZXNhd3N0YXRlIjogew0KICAgICAgInJhdyI6ICJLZW5uZXNhdyBTdGF0ZSIsDQogICAgICAiY2Fub25pY2FsIjogIktlbm5lc2F3IFN0LiINCiAgICB9LA0KICAgICJ3cmlnaHRzdGF0ZSI6IHsNCiAgICAgICJyYXciOiAiV3JpZ2h0IFN0YXRlIiwNCiAgICAgICJjYW5vbmljYWwiOiAiV3JpZ2h0IFN0LiINCiAgICB9LA0KICAgICJub3J0aGVybmtlbnR1Y2t5Ijogew0KICAgICAgInJhdyI6ICJOb3J0aGVybiBLZW50dWNreSIsDQogICAgICAiY2Fub25pY2FsIjogIk5vcnRoZXJuIEt5LiINCiAgICB9LA0KICAgICJ5b3VuZ3N0b3duc3RhdGUiOiB7DQogICAgICAicmF3IjogIllvdW5nc3Rvd24gU3RhdGUiLA0KICAgICAgImNhbm9uaWNhbCI6ICJZb3VuZ3N0b3duIFN0LiINCiAgICB9LA0KICAgICJjbGV2ZWxhbmRzdGF0ZSI6IHsNCiAgICAgICJyYXciOiAiQ2xldmVsYW5kIFN0YXRlIiwNCiAgICAgICJjYW5vbmljYWwiOiAiQ2xldmVsYW5kIFN0LiINCiAgICB9LA0KICAgICJiYWxsc3RhdGUiOiB7DQogICAgICAicmF3IjogIkJhbGwgU3RhdGUiLA0KICAgICAgImNhbm9uaWNhbCI6ICJCYWxsIFN0LiINCiAgICB9LA0KICAgICJ3ZXN0ZXJubWljaGlnYW4iOiB7DQogICAgICAicmF3IjogIldlc3Rlcm4gTWljaGlnYW4iLA0KICAgICAgImNhbm9uaWNhbCI6ICJXZXN0ZXJuIE1pY2guIg0KICAgIH0sDQogICAgImtlbnRzdGF0ZSI6IHsNCiAgICAgICJyYXciOiAiS2VudCBTdGF0ZSIsDQogICAgICAiY2Fub25pY2FsIjogIktlbnQgU3QuIg0KICAgIH0sDQogICAgImVhc3Rlcm5taWNoaWdhbiI6IHsNCiAgICAgICJyYXciOiAiRWFzdGVybiBNaWNoaWdhbiIsDQogICAgICAiY2Fub25pY2FsIjogIkVhc3Rlcm4gTWljaC4iDQogICAgfSwNCiAgICAiY2VudHJhbG1pY2hpZ2FuIjogew0KICAgICAgInJhdyI6ICJDZW50cmFsIE1pY2hpZ2FuIiwNCiAgICAgICJjYW5vbmljYWwiOiAiQ2VudHJhbCBNaWNoLiINCiAgICB9LA0KICAgICJkZWxhd2FyZXN0YXRlIjogew0KICAgICAgInJhdyI6ICJEZWxhd2FyZSBTdGF0ZSIsDQogICAgICAiY2Fub25pY2FsIjogIkRlbGF3YXJlIFN0LiINCiAgICB9LA0KICAgICJjb3BwaW5zdGF0ZSI6IHsNCiAgICAgICJyYXciOiAiQ29wcGluIFN0YXRlIiwNCiAgICAgICJjYW5vbmljYWwiOiAiQ29wcGluIFN0LiINCiAgICB9LA0KICAgICJub3Jmb2xrc3RhdGUiOiB7DQogICAgICAicmF3IjogIk5vcmZvbGsgU3RhdGUiLA0KICAgICAgImNhbm9uaWNhbCI6ICJOb3Jmb2xrIFN0LiINCiAgICB9LA0KICAgICJzb3V0aGNhcm9saW5hc3RhdGUiOiB7DQogICAgICAicmF3IjogIlNvdXRoIENhcm9saW5hIFN0YXRlIiwNCiAgICAgICJjYW5vbmljYWwiOiAiU291dGggQ2Fyb2xpbmEgU3QuIg0KICAgIH0sDQogICAgIm1vcmdhbnN0YXRlIjogew0KICAgICAgInJhdyI6ICJNb3JnYW4gU3RhdGUiLA0KICAgICAgImNhbm9uaWNhbCI6ICJNb3JnYW4gU3QuIg0KICAgIH0sDQogICAgInNhbmpvc2VzdGF0ZSI6IHsNCiAgICAgICJyYXciOiAiU2FuIEpvc2UgU3RhdGUiLA0KICAgICAgImNhbm9uaWNhbCI6ICJTYW4gSm9zZSBTdC4iDQogICAgfSwNCiAgICAiaWxsaW5vaXNzdGF0ZSI6IHsNCiAgICAgICJyYXciOiAiSWxsaW5vaXMgU3RhdGUiLA0KICAgICAgImNhbm9uaWNhbCI6ICJJbGxpbm9pcyBTdC4iDQogICAgfSwNCiAgICAiaW5kaWFuYXN0YXRlIjogew0KICAgICAgInJhdyI6ICJJbmRpYW5hIFN0YXRlIiwNCiAgICAgICJjYW5vbmljYWwiOiAiSW5kaWFuYSBTdC4iDQogICAgfSwNCiAgICAic291dGhlcm5pbGxpbm9pcyI6IHsNCiAgICAgICJyYXciOiAiU291dGhlcm4gSWxsaW5vaXMiLA0KICAgICAgImNhbm9uaWNhbCI6ICJTb3V0aGVybiBJbGwuIg0KICAgIH0sDQogICAgIm11cnJheXN0YXRlIjogew0KICAgICAgInJhdyI6ICJNdXJyYXkgU3RhdGUiLA0KICAgICAgImNhbm9uaWNhbCI6ICJNdXJyYXkgU3QuIg0KICAgIH0sDQogICAgImNoaWNhZ29zdGF0ZSI6IHsNCiAgICAgICJyYXciOiAiQ2hpY2FnbyBTdGF0ZSIsDQogICAgICAiY2Fub25pY2FsIjogIkNoaWNhZ28gU3QuIg0KICAgIH0sDQogICAgInNvdXRoZXJuaW5kaWFuYSI6IHsNCiAgICAgICJyYXciOiAiU291dGhlcm4gSW5kaWFuYSIsDQogICAgICAiY2Fub25pY2FsIjogIlNvdXRoZXJuIEluZC4iDQogICAgfSwNCiAgICAibW9yZWhlYWRzdGF0ZSI6IHsNCiAgICAgICJyYXciOiAiTW9yZWhlYWQgU3RhdGUiLA0KICAgICAgImNhbm9uaWNhbCI6ICJNb3JlaGVhZCBTdC4iDQogICAgfSwNCiAgICAiZWFzdGVybmlsbGlub2lzIjogew0KICAgICAgInJhdyI6ICJFYXN0ZXJuIElsbGlub2lzIiwNCiAgICAgICJjYW5vbmljYWwiOiAiRWFzdGVybiBJbGwuIg0KICAgIH0sDQogICAgInRlbm5lc3NlZXN0YXRlIjogew0KICAgICAgInJhdyI6ICJUZW5uZXNzZWUgU3RhdGUiLA0KICAgICAgImNhbm9uaWNhbCI6ICJUZW5uZXNzZWUgU3QuIg0KICAgIH0sDQogICAgIndlc3Rlcm5pbGxpbm9pcyI6IHsNCiAgICAgICJyYXciOiAiV2VzdGVybiBJbGxpbm9pcyIsDQogICAgICAiY2Fub25pY2FsIjogIldlc3Rlcm4gSWxsLiINCiAgICB9LA0KICAgICJjb2xvcmFkb3N0YXRldW5pdmVyc2l0eSI6IHsNCiAgICAgICJyYXciOiAiQ29sb3JhZG8gU3RhdGUgVW5pdmVyc2l0eSIsDQogICAgICAiY2Fub25pY2FsIjogIkNvbG9yYWRvIFN0LiINCiAgICB9LA0KICAgICJib2lzZXN0YXRldW5pdmVyc2l0eSI6IHsNCiAgICAgICJyYXciOiAiQm9pc2UgU3RhdGUgVW5pdmVyc2l0eSIsDQogICAgICAiY2Fub25pY2FsIjogIkJvaXNlIFN0LiINCiAgICB9LA0KICAgICJzYW5kaWVnb3N0YXRldW5pdmVyc2l0eSI6IHsNCiAgICAgICJyYXciOiAiU2FuIERpZWdvIFN0YXRlIFVuaXZlcnNpdHkiLA0KICAgICAgImNhbm9uaWNhbCI6ICJTYW4gRGllZ28gU3QuIg0KICAgIH0sDQogICAgIndhc2hpbmd0b25zdGF0ZXVuaXZlcnNpdHkiOiB7DQogICAgICAicmF3IjogIldhc2hpbmd0b24gU3RhdGUgVW5pdmVyc2l0eSIsDQogICAgICAiY2Fub25pY2FsIjogIldhc2hpbmd0b24gU3QuIg0KICAgIH0sDQogICAgImZyZXNub3N0YXRlIjogew0KICAgICAgInJhdyI6ICJGcmVzbm8gU3RhdGUiLA0KICAgICAgImNhbm9uaWNhbCI6ICJGcmVzbm8gU3QuIg0KICAgIH0sDQogICAgIm9yZWdvbnN0YXRlIjogew0KICAgICAgInJhdyI6ICJPcmVnb24gU3RhdGUiLA0KICAgICAgImNhbm9uaWNhbCI6ICJPcmVnb24gU3QuIg0KICAgIH0sDQogICAgInRleGFzc3RhdGV1bml2ZXJzaXR5Ijogew0KICAgICAgInJhdyI6ICJUZXhhcyBTdGF0ZSBVbml2ZXJzaXR5IiwNCiAgICAgICJjYW5vbmljYWwiOiAiVGV4YXMgU3QuIg0KICAgIH0sDQogICAgImdvbnphZ2F1bml2ZXJzaXR5Ijogew0KICAgICAgInJhdyI6ICJHb256YWdhIFVuaXZlcnNpdHkiLA0KICAgICAgImNhbm9uaWNhbCI6ICJHb256YWdhIg0KICAgIH0sDQogICAgInV0YWhzdGF0ZXVuaXZlcnNpdHkiOiB7DQogICAgICAicmF3IjogIlV0YWggU3RhdGUgVW5pdmVyc2l0eSIsDQogICAgICAiY2Fub25pY2FsIjogIlV0YWggU3QuIg0KICAgIH0sDQogICAgIm1pc3Npc3NpcHBpc3RhdGUiOiB7DQogICAgICAicmF3IjogIk1pc3Npc3NpcHBpIFN0YXRlIiwNCiAgICAgICJjYW5vbmljYWwiOiAiTWlzc2lzc2lwcGkgU3QuIg0KICAgIH0sDQogICAgIndlc3Rlcm5jYXJvbGluYSI6IHsNCiAgICAgICJyYXciOiAiV2VzdGVybiBDYXJvbGluYSIsDQogICAgICAiY2Fub25pY2FsIjogIldlc3Rlcm4gQ2Fyby4iDQogICAgfSwNCiAgICAibm9ydGh3ZXN0ZXJuc3RhdGUiOiB7DQogICAgICAicmF3IjogIk5vcnRod2VzdGVybiBTdGF0ZSIsDQogICAgICAiY2Fub25pY2FsIjogIk5vcnRod2VzdGVybiBTdC4iDQogICAgfSwNCiAgICAibGFtYXIiOiB7DQogICAgICAicmF3IjogIkxhbWFyIiwNCiAgICAgICJjYW5vbmljYWwiOiAiTGFtYXIgVW5pdmVyc2l0eSINCiAgICB9LA0KICAgICJub3J0aGRha290YXN0YXRlIjogew0KICAgICAgInJhdyI6ICJOb3J0aCBEYWtvdGEgU3RhdGUiLA0KICAgICAgImNhbm9uaWNhbCI6ICJOb3J0aCBEYWtvdGEgU3QuIg0KICAgIH0sDQogICAgInNvdXRoZGFrb3Rhc3RhdGUiOiB7DQogICAgICAicmF3IjogIlNvdXRoIERha290YSBTdGF0ZSIsDQogICAgICAiY2Fub25pY2FsIjogIlNvdXRoIERha290YSBTdC4iDQogICAgfSwNCiAgICAic3R0aG9tYXMiOiB7DQogICAgICAicmF3IjogIlN0LiBUaG9tYXMiLA0KICAgICAgImNhbm9uaWNhbCI6ICJTdC4gVGhvbWFzIChNTikiDQogICAgfSwNCiAgICAiZ2VvcmdpYXNvdXRoZXJuIjogew0KICAgICAgInJhdyI6ICJHZW9yZ2lhIFNvdXRoZXJuIiwNCiAgICAgICJjYW5vbmljYWwiOiAiR2EuIFNvdXRoZXJuIg0KICAgIH0sDQogICAgImdlb3JnaWFzdGF0ZSI6IHsNCiAgICAgICJyYXciOiAiR2VvcmdpYSBTdGF0ZSIsDQogICAgICAiY2Fub25pY2FsIjogIkdlb3JnaWEgU3QuIg0KICAgIH0sDQogICAgImFya2Fuc2Fzc3RhdGUiOiB7DQogICAgICAicmF3IjogIkFya2Fuc2FzIFN0YXRlIiwNCiAgICAgICJjYW5vbmljYWwiOiAiQXJrYW5zYXMgU3QuIg0KICAgIH0sDQogICAgImphY2tzb25zdGF0ZSI6IHsNCiAgICAgICJyYXciOiAiSmFja3NvbiBTdGF0ZSIsDQogICAgICAiY2Fub25pY2FsIjogIkphY2tzb24gU3QuIg0KICAgIH0sDQogICAgImFsYWJhbWFzdGF0ZSI6IHsNCiAgICAgICJyYXciOiAiQWxhYmFtYSBTdGF0ZSIsDQogICAgICAiY2Fub25pY2FsIjogIkFsYWJhbWEgU3QuIg0KICAgIH0sDQogICAgImVhc3Rlcm5rZW50dWNreSI6IHsNCiAgICAgICJyYXciOiAiRWFzdGVybiBLZW50dWNreSIsDQogICAgICAiY2Fub25pY2FsIjogIkVhc3Rlcm4gS3kuIg0KICAgIH0sDQogICAgIm5vcnRoYWxhYmFtYSI6IHsNCiAgICAgICJyYXciOiAiTm9ydGggQWxhYmFtYSIsDQogICAgICAiY2Fub25pY2FsIjogIk5vcnRoIEFsYS4iDQogICAgfSwNCiAgICAid2VzdGdlb3JnaWEiOiB7DQogICAgICAicmF3IjogIldlc3QgR2VvcmdpYSIsDQogICAgICAiY2Fub25pY2FsIjogIldlc3QgR2EuIg0KICAgIH0sDQogICAgInRhcmxldG9uc3RhdGUiOiB7DQogICAgICAicmF3IjogIlRhcmxldG9uIFN0YXRlIiwNCiAgICAgICJjYW5vbmljYWwiOiAiVGFybGV0b24gU3QuIg0KICAgIH0sDQogICAgImNlbnRyYWxhcmthbnNhcyI6IHsNCiAgICAgICJyYXciOiAiQ2VudHJhbCBBcmthbnNhcyIsDQogICAgICAiY2Fub25pY2FsIjogIkNlbnRyYWwgQXJrLiINCiAgICB9LA0KICAgICJsbXUiOiB7DQogICAgICAicmF3IjogIkxNVSIsDQogICAgICAiY2Fub25pY2FsIjogIkxNVSAoQ0EpIg0KICAgIH0sDQogICAgInNhaW50bWFyeXMiOiB7DQogICAgICAicmF3IjogIlNhaW50IE1hcnkncyIsDQogICAgICAiY2Fub25pY2FsIjogIlNhaW50IE1hcnkncyAoQ0EpIg0KICAgIH0sDQogICAgImphY2tzb252aWxsZXN0YXRlIjogew0KICAgICAgInJhdyI6ICJKYWNrc29udmlsbGUgU3RhdGUiLA0KICAgICAgImNhbm9uaWNhbCI6ICJKYWNrc29udmlsbGUgU3QuIg0KICAgIH0sDQogICAgInNhbmRpZWdvc3RhdGUiOiB7DQogICAgICAicmF3IjogIlNhbiBEaWVnbyBTdGF0ZSIsDQogICAgICAiY2Fub25pY2FsIjogIlNhbiBEaWVnbyBTdC4iDQogICAgfSwNCiAgICAiYm9pc2VzdGF0ZSI6IHsNCiAgICAgICJyYXciOiAiQm9pc2UgU3RhdGUiLA0KICAgICAgImNhbm9uaWNhbCI6ICJCb2lzZSBTdC4iDQogICAgfSwNCiAgICAid2FzaGluZ3RvbnN0YXRlIjogew0KICAgICAgInJhdyI6ICJXYXNoaW5ndG9uIFN0YXRlIiwNCiAgICAgICJjYW5vbmljYWwiOiAiV2FzaGluZ3RvbiBTdC4iDQogICAgfSwNCiAgICAidXRhaHN0YXRlIjogew0KICAgICAgInJhdyI6ICJVdGFoIFN0YXRlIiwNCiAgICAgICJjYW5vbmljYWwiOiAiVXRhaCBTdC4iDQogICAgfSwNCiAgICAic291dGhlYXN0bW9zdGF0ZSI6IHsNCiAgICAgICJyYXciOiAiU291dGhlYXN0IE1vLiBTdGF0ZSIsDQogICAgICAiY2Fub25pY2FsIjogIlNvdXRoZWFzdCBNby4gU3QuIg0KICAgIH0sDQogICAgImNoaWNhZ29zdGF0ZXVuaXZlcnNpdHkiOiB7DQogICAgICAicmF3IjogIkNoaWNhZ28gU3RhdGUgVW5pdmVyc2l0eSIsDQogICAgICAiY2Fub25pY2FsIjogIkNoaWNhZ28gU3QuIg0KICAgIH0sDQogICAgInRlbm5lc3NlZXN0YXRldW5pdmVyc2l0eSI6IHsNCiAgICAgICJyYXciOiAiVGVubmVzc2VlIFN0YXRlIFVuaXZlcnNpdHkiLA0KICAgICAgImNhbm9uaWNhbCI6ICJUZW5uZXNzZWUgU3QuIg0KICAgIH0sDQogICAgInRlbm5lc3NlZXRlY2h1bml2ZXJzaXR5Ijogew0KICAgICAgInJhdyI6ICJUZW5uZXNzZWUgVGVjaCBVbml2ZXJzaXR5IiwNCiAgICAgICJjYW5vbmljYWwiOiAiVGVubmVzc2VlIFRlY2giDQogICAgfSwNCiAgICAiZWFzdGVybmlsbGlub2lzdW5pdmVyc2l0eSI6IHsNCiAgICAgICJyYXciOiAiRWFzdGVybiBJbGxpbm9pcyBVbml2ZXJzaXR5IiwNCiAgICAgICJjYW5vbmljYWwiOiAiRWFzdGVybiBJbGwuIg0KICAgIH0sDQogICAgImhhbXB0b251bml2ZXJzaXR5Ijogew0KICAgICAgInJhdyI6ICJIYW1wdG9uIFVuaXZlcnNpdHkiLA0KICAgICAgImNhbm9uaWNhbCI6ICJIYW1wdG9uIg0KICAgIH0sDQogICAgImNvbG9yYWRvc3RhdGUiOiB7DQogICAgICAicmF3IjogIkNvbG9yYWRvIFN0YXRlIiwNCiAgICAgICJjYW5vbmljYWwiOiAiQ29sb3JhZG8gU3QuIg0KICAgIH0sDQogICAgIm5vcnRoZGFrb3Rhc3RhdGV1bml2ZXJzaXR5Ijogew0KICAgICAgInJhdyI6ICJOb3J0aCBEYWtvdGEgU3RhdGUgVW5pdmVyc2l0eSIsDQogICAgICAiY2Fub25pY2FsIjogIk5vcnRoIERha290YSBTdC4iDQogICAgfSwNCiAgICAic291dGhlcm51dGFodW5pdmVyc2l0eSI6IHsNCiAgICAgICJyYXciOiAiU291dGhlcm4gVXRhaCBVbml2ZXJzaXR5IiwNCiAgICAgICJjYW5vbmljYWwiOiAiU291dGhlcm4gVXRhaCINCiAgICB9LA0KICAgICJjYWxpZm9ybmlhYmFwdGlzdHVuaXZlcnNpdHkiOiB7DQogICAgICAicmF3IjogIkNhbGlmb3JuaWEgQmFwdGlzdCBVbml2ZXJzaXR5IiwNCiAgICAgICJjYW5vbmljYWwiOiAiQ2FsaWZvcm5pYSBCYXB0aXN0Ig0KICAgIH0sDQogICAgInRleGFzc3RhdGUiOiB7DQogICAgICAicmF3IjogIlRleGFzIFN0YXRlIiwNCiAgICAgICJjYW5vbmljYWwiOiAiVGV4YXMgU3QuIg0KICAgIH0sDQogICAgInNvdXRoZXJudW5pdmVyc2l0eSI6IHsNCiAgICAgICJyYXciOiAiU291dGhlcm4gVW5pdmVyc2l0eSIsDQogICAgICAiY2Fub25pY2FsIjogIlNvdXRoZXJuIFUuIg0KICAgIH0sDQogICAgInVuaXZlcnNpdHlvZnBpdHRzYnVyZ2giOiB7DQogICAgICAicmF3IjogIlVuaXZlcnNpdHkgb2YgUGl0dHNidXJnaCIsDQogICAgICAiY2Fub25pY2FsIjogIlBpdHRzYnVyZ2giDQogICAgfSwNCiAgICAidW5pdmVyc2l0eW9mY29ubmVjdGljdXQiOiB7DQogICAgICAicmF3IjogIlVuaXZlcnNpdHkgb2YgQ29ubmVjdGljdXQiLA0KICAgICAgImNhbm9uaWNhbCI6ICJVQ29ubiINCiAgICB9LA0KICAgICJ1bml2ZXJzaXR5b2Zzb3V0aGVybm1pc3Npc3NpcHBpIjogew0KICAgICAgInJhdyI6ICJVbml2ZXJzaXR5IG9mIFNvdXRoZXJuIE1pc3Npc3NpcHBpIiwNCiAgICAgICJjYW5vbmljYWwiOiAiU291dGhlcm4gTWlzcy4iDQogICAgfSwNCiAgICAiZmxvcmlkYWludGVybmF0aW9uYWx1bml2ZXJzaXR5Ijogew0KICAgICAgInJhdyI6ICJGbG9yaWRhIEludGVybmF0aW9uYWwgVW5pdmVyc2l0eSIsDQogICAgICAiY2Fub25pY2FsIjogIkZJVSINCiAgICB9LA0KICAgICJ0ZXhhc2FtY29ycHVzY2hyaXN0aSI6IHsNCiAgICAgICJyYXciOiAiVGV4YXMgQSZNIC0gQ29ycHVzIENocmlzdGkiLA0KICAgICAgImNhbm9uaWNhbCI6ICJBJk0tQ29ycHVzIENocmlzdGkiDQogICAgfSwNCiAgICAidWFwYiI6IHsNCiAgICAgICJyYXciOiAiVUFQQiIsDQogICAgICAiY2Fub25pY2FsIjogIkFyay4tUGluZSBCbHVmZiINCiAgICB9LA0KICAgICJzdG9uZWhpbGxjb2xsZWdlIjogew0KICAgICAgInJhdyI6ICJTdG9uZWhpbGwgQ29sbGVnZSIsDQogICAgICAiY2Fub25pY2FsIjogIlN0b25laGlsbCINCiAgICB9LA0KICAgICJzZWF0dGxlIjogew0KICAgICAgInJhdyI6ICJTZWF0dGxlIiwNCiAgICAgICJjYW5vbmljYWwiOiAiU2VhdHRsZSBVIg0KICAgIH0sDQogICAgIm5lYnJhc2thdW5pdmVyc2l0eSI6IHsNCiAgICAgICJyYXciOiAiTmVicmFza2EgVW5pdmVyc2l0eSIsDQogICAgICAiY2Fub25pY2FsIjogIk5lYnJhc2thIg0KICAgIH0sDQogICAgInVuaXZlcnNpdHlvZm5lYnJhc2thIjogew0KICAgICAgInJhdyI6ICJVbml2ZXJzaXR5IG9mIE5lYnJhc2thIiwNCiAgICAgICJjYW5vbmljYWwiOiAiTmVicmFza2EiDQogICAgfSwNCiAgICAidGV4YXN1bml2ZXJzaXR5Ijogew0KICAgICAgInJhdyI6ICJUZXhhcyBVbml2ZXJzaXR5IiwNCiAgICAgICJjYW5vbmljYWwiOiAiVGV4YXMiDQogICAgfSwNCiAgICAidW5pdmVyc2l0eW9mdGV4YXMiOiB7DQogICAgICAicmF3IjogIlVuaXZlcnNpdHkgb2YgVGV4YXMiLA0KICAgICAgImNhbm9uaWNhbCI6ICJUZXhhcyINCiAgICB9LA0KICAgICJrZW50dWNreXVuaXZlcnNpdHkiOiB7DQogICAgICAicmF3IjogIktlbnR1Y2t5IFVuaXZlcnNpdHkiLA0KICAgICAgImNhbm9uaWNhbCI6ICJLZW50dWNreSINCiAgICB9LA0KICAgICJ1bml2ZXJzaXR5b2ZrZW50dWNreSI6IHsNCiAgICAgICJyYXciOiAiVW5pdmVyc2l0eSBvZiBLZW50dWNreSIsDQogICAgICAiY2Fub25pY2FsIjogIktlbnR1Y2t5Ig0KICAgIH0sDQogICAgInRleGFzYW11bml2ZXJzaXR5Ijogew0KICAgICAgInJhdyI6ICJUZXhhcyBBJk0gVW5pdmVyc2l0eSIsDQogICAgICAiY2Fub25pY2FsIjogIlRleGFzIEEmTSINCiAgICB9LA0KICAgICJ1bml2ZXJzaXR5b2Z0ZXhhc2FtIjogew0KICAgICAgInJhdyI6ICJVbml2ZXJzaXR5IG9mIFRleGFzIEEmTSIsDQogICAgICAiY2Fub25pY2FsIjogIlRleGFzIEEmTSINCiAgICB9LA0KICAgICJwaXR0c2J1cmdodW5pdmVyc2l0eSI6IHsNCiAgICAgICJyYXciOiAiUGl0dHNidXJnaCBVbml2ZXJzaXR5IiwNCiAgICAgICJjYW5vbmljYWwiOiAiUGl0dHNidXJnaCINCiAgICB9LA0KICAgICJhcml6b25hc3R1bml2ZXJzaXR5Ijogew0KICAgICAgInJhdyI6ICJBcml6b25hIFN0LiBVbml2ZXJzaXR5IiwNCiAgICAgICJjYW5vbmljYWwiOiAiQXJpem9uYSBTdC4iDQogICAgfSwNCiAgICAidW5pdmVyc2l0eW9mYXJpem9uYXN0Ijogew0KICAgICAgInJhdyI6ICJVbml2ZXJzaXR5IG9mIEFyaXpvbmEgU3QuIiwNCiAgICAgICJjYW5vbmljYWwiOiAiQXJpem9uYSBTdC4iDQogICAgfSwNCiAgICAiY3JlaWdodG9udW5pdmVyc2l0eSI6IHsNCiAgICAgICJyYXciOiAiQ3JlaWdodG9uIFVuaXZlcnNpdHkiLA0KICAgICAgImNhbm9uaWNhbCI6ICJDcmVpZ2h0b24iDQogICAgfSwNCiAgICAidW5pdmVyc2l0eW9mY3JlaWdodG9uIjogew0KICAgICAgInJhdyI6ICJVbml2ZXJzaXR5IG9mIENyZWlnaHRvbiIsDQogICAgICAiY2Fub25pY2FsIjogIkNyZWlnaHRvbiINCiAgICB9LA0KICAgICJ3aXNjb25zaW51bml2ZXJzaXR5Ijogew0KICAgICAgInJhdyI6ICJXaXNjb25zaW4gVW5pdmVyc2l0eSIsDQogICAgICAiY2Fub25pY2FsIjogIldpc2NvbnNpbiINCiAgICB9LA0KICAgICJ1bml2ZXJzaXR5b2Z3aXNjb25zaW4iOiB7DQogICAgICAicmF3IjogIlVuaXZlcnNpdHkgb2YgV2lzY29uc2luIiwNCiAgICAgICJjYW5vbmljYWwiOiAiV2lzY29uc2luIg0KICAgIH0sDQogICAgInN0YW5mb3JkdW5pdmVyc2l0eSI6IHsNCiAgICAgICJyYXciOiAiU3RhbmZvcmQgVW5pdmVyc2l0eSIsDQogICAgICAiY2Fub25pY2FsIjogIlN0YW5mb3JkIg0KICAgIH0sDQogICAgInVuaXZlcnNpdHlvZnN0YW5mb3JkIjogew0KICAgICAgInJhdyI6ICJVbml2ZXJzaXR5IG9mIFN0YW5mb3JkIiwNCiAgICAgICJjYW5vbmljYWwiOiAiU3RhbmZvcmQiDQogICAgfSwNCiAgICAicHVyZHVldW5pdmVyc2l0eSI6IHsNCiAgICAgICJyYXciOiAiUHVyZHVlIFVuaXZlcnNpdHkiLA0KICAgICAgImNhbm9uaWNhbCI6ICJQdXJkdWUiDQogICAgfSwNCiAgICAidW5pdmVyc2l0eW9mcHVyZHVlIjogew0KICAgICAgInJhdyI6ICJVbml2ZXJzaXR5IG9mIFB1cmR1ZSIsDQogICAgICAiY2Fub25pY2FsIjogIlB1cmR1ZSINCiAgICB9LA0KICAgICJzbXV1bml2ZXJzaXR5Ijogew0KICAgICAgInJhdyI6ICJTTVUgVW5pdmVyc2l0eSIsDQogICAgICAiY2Fub25pY2FsIjogIlNNVSINCiAgICB9LA0KICAgICJ1bml2ZXJzaXR5b2ZzbXUiOiB7DQogICAgICAicmF3IjogIlVuaXZlcnNpdHkgb2YgU01VIiwNCiAgICAgICJjYW5vbmljYWwiOiAiU01VIg0KICAgIH0sDQogICAgImxvdWlzdmlsbGV1bml2ZXJzaXR5Ijogew0KICAgICAgInJhdyI6ICJMb3Vpc3ZpbGxlIFVuaXZlcnNpdHkiLA0KICAgICAgImNhbm9uaWNhbCI6ICJMb3Vpc3ZpbGxlIg0KICAgIH0sDQogICAgInVuaXZlcnNpdHlvZmxvdWlzdmlsbGUiOiB7DQogICAgICAicmF3IjogIlVuaXZlcnNpdHkgb2YgTG91aXN2aWxsZSIsDQogICAgICAiY2Fub25pY2FsIjogIkxvdWlzdmlsbGUiDQogICAgfSwNCiAgICAibWlubmVzb3RhdW5pdmVyc2l0eSI6IHsNCiAgICAgICJyYXciOiAiTWlubmVzb3RhIFVuaXZlcnNpdHkiLA0KICAgICAgImNhbm9uaWNhbCI6ICJNaW5uZXNvdGEiDQogICAgfSwNCiAgICAidW5pdmVyc2l0eW9mbWlubmVzb3RhIjogew0KICAgICAgInJhdyI6ICJVbml2ZXJzaXR5IG9mIE1pbm5lc290YSIsDQogICAgICAiY2Fub25pY2FsIjogIk1pbm5lc290YSINCiAgICB9LA0KICAgICJrYW5zYXN1bml2ZXJzaXR5Ijogew0KICAgICAgInJhdyI6ICJLYW5zYXMgVW5pdmVyc2l0eSIsDQogICAgICAiY2Fub25pY2FsIjogIkthbnNhcyINCiAgICB9LA0KICAgICJ1bml2ZXJzaXR5b2ZrYW5zYXMiOiB7DQogICAgICAicmF3IjogIlVuaXZlcnNpdHkgb2YgS2Fuc2FzIiwNCiAgICAgICJjYW5vbmljYWwiOiAiS2Fuc2FzIg0KICAgIH0sDQogICAgInNvdXRoZXJuY2FsaWZvcm5pYXVuaXZlcnNpdHki</t>
  </si>
  <si>
    <t>F</t>
  </si>
  <si>
    <t>COUNTIFS(Matches!$C$9:$C${me},$A{r})+COUNTIFS(Matches!$D$9:$D${me},$A{r})-E{r}</t>
  </si>
  <si>
    <t>OiB7DQogICAgICAicmF3IjogIlNvdXRoZXJuIENhbGlmb3JuaWEgVW5pdmVyc2l0eSIsDQogICAgICAiY2Fub25pY2FsIjogIlNvdXRoZXJuIENhbGlmb3JuaWEiDQogICAgfSwNCiAgICAidW5pdmVyc2l0eW9mc291dGhlcm5jYWxpZm9ybmlhIjogew0KICAgICAgInJhdyI6ICJVbml2ZXJzaXR5IG9mIFNvdXRoZXJuIENhbGlmb3JuaWEiLA0KICAgICAgImNhbm9uaWNhbCI6ICJTb3V0aGVybiBDYWxpZm9ybmlhIg0KICAgIH0sDQogICAgImluZGlhbmF1bml2ZXJzaXR5Ijogew0KICAgICAgInJhdyI6ICJJbmRpYW5hIFVuaXZlcnNpdHkiLA0KICAgICAgImNhbm9uaWNhbCI6ICJJbmRpYW5hIg0KICAgIH0sDQogICAgInVuaXZlcnNpdHlvZmluZGlhbmEiOiB7DQogICAgICAicmF3IjogIlVuaXZlcnNpdHkgb2YgSW5kaWFuYSIsDQogICAgICAiY2Fub25pY2FsIjogIkluZGlhbmEiDQogICAgfSwNCiAgICAibWlhbWlmbHVuaXZlcnNpdHkiOiB7DQogICAgICAicmF3IjogIk1pYW1pIChGTCkgVW5pdmVyc2l0eSIsDQogICAgICAiY2Fub25pY2FsIjogIk1pYW1pIChGTCkiDQogICAgfSwNCiAgICAidW5pdmVyc2l0eW9mbWlhbWlmbCI6IHsNCiAgICAgICJyYXciOiAiVW5pdmVyc2l0eSBvZiBNaWFtaSAoRkwpIiwNCiAgICAgICJjYW5vbmljYWwiOiAiTWlhbWkgKEZMKSINCiAgICB9LA0KICAgICJieXV1bml2ZXJzaXR5Ijogew0KICAgICAgInJhdyI6ICJCWVUgVW5pdmVyc2l0eSIsDQogICAgICAiY2Fub25pY2FsIjogIkJZVSINCiAgICB9LA0KICAgICJ1bml2ZXJzaXR5b2ZieXUiOiB7DQogICAgICAicmF3IjogIlVuaXZlcnNpdHkgb2YgQllVIiwNCiAgICAgICJjYW5vbmljYWwiOiAiQllVIg0KICAgIH0sDQogICAgInV0ZXB1bml2ZXJzaXR5Ijogew0KICAgICAgInJhdyI6ICJVVEVQIFVuaXZlcnNpdHkiLA0KICAgICAgImNhbm9uaWNhbCI6ICJVVEVQIg0KICAgIH0sDQogICAgInVuaXZlcnNpdHlvZnV0ZXAiOiB7DQogICAgICAicmF3IjogIlVuaXZlcnNpdHkgb2YgVVRFUCIsDQogICAgICAiY2Fub25pY2FsIjogIlVURVAiDQogICAgfSwNCiAgICAidGN1dW5pdmVyc2l0eSI6IHsNCiAgICAgICJyYXciOiAiVENVIFVuaXZlcnNpdHkiLA0KICAgICAgImNhbm9uaWNhbCI6ICJUQ1UiDQogICAgfSwNCiAgICAidW5pdmVyc2l0eW9mdGN1Ijogew0KICAgICAgInJhdyI6ICJVbml2ZXJzaXR5IG9mIFRDVSIsDQogICAgICAiY2Fub25pY2FsIjogIlRDVSINCiAgICB9LA0KICAgICJ1dGFoc3R1bml2ZXJzaXR5Ijogew0KICAgICAgInJhdyI6ICJVdGFoIFN0LiBVbml2ZXJzaXR5IiwNCiAgICAgICJjYW5vbmljYWwiOiAiVXRhaCBTdC4iDQogICAgfSwNCiAgICAidW5pdmVyc2l0eW9mdXRhaHN0Ijogew0KICAgICAgInJhdyI6ICJVbml2ZXJzaXR5IG9mIFV0YWggU3QuIiwNCiAgICAgICJjYW5vbmljYWwiOiAiVXRhaCBTdC4iDQogICAgfSwNCiAgICAiY29sb3JhZG91bml2ZXJzaXR5Ijogew0KICAgICAgInJhdyI6ICJDb2xvcmFkbyBVbml2ZXJzaXR5IiwNCiAgICAgICJjYW5vbmljYWwiOiAiQ29sb3JhZG8iDQogICAgfSwNCiAgICAidW5pdmVyc2l0eW9mY29sb3JhZG8iOiB7DQogICAgICAicmF3IjogIlVuaXZlcnNpdHkgb2YgQ29sb3JhZG8iLA0KICAgICAgImNhbm9uaWNhbCI6ICJDb2xvcmFkbyINCiAgICB9LA0KICAgICJiYXlsb3J1bml2ZXJzaXR5Ijogew0KICAgICAgInJhdyI6ICJCYXlsb3IgVW5pdmVyc2l0eSIsDQogICAgICAiY2Fub25pY2FsIjogIkJheWxvciINCiAgICB9LA0KICAgICJ1bml2ZXJzaXR5b2ZiYXlsb3IiOiB7DQogICAgICAicmF3IjogIlVuaXZlcnNpdHkgb2YgQmF5bG9yIiwNCiAgICAgICJjYW5vbmljYWwiOiAiQmF5bG9yIg0KICAgIH0sDQogICAgInVuaXVuaXZlcnNpdHkiOiB7DQogICAgICAicmF3IjogIlVOSSBVbml2ZXJzaXR5IiwNCiAgICAgICJjYW5vbmljYWwiOiAiVU5JIg0KICAgIH0sDQogICAgInVuaXZlcnNpdHlvZnVuaSI6IHsNCiAgICAgICJyYXciOiAiVW5pdmVyc2l0eSBvZiBVTkkiLA0KICAgICAgImNhbm9uaWNhbCI6ICJVTkkiDQogICAgfSwNCiAgICAidGVubmVzc2VldW5pdmVyc2l0eSI6IHsNCiAgICAgICJyYXciOiAiVGVubmVzc2VlIFVuaXZlcnNpdHkiLA0KICAgICAgImNhbm9uaWNhbCI6ICJUZW5uZXNzZWUiDQogICAgfSwNCiAgICAidW5pdmVyc2l0eW9mdGVubmVzc2VlIjogew0KICAgICAgInJhdyI6ICJVbml2ZXJzaXR5IG9mIFRlbm5lc3NlZSIsDQogICAgICAiY2Fub25pY2FsIjogIlRlbm5lc3NlZSINCiAgICB9LA0KICAgICJpb3dhc3R1bml2ZXJzaXR5Ijogew0KICAgICAgInJhdyI6ICJJb3dhIFN0LiBVbml2ZXJzaXR5IiwNCiAgICAgICJjYW5vbmljYWwiOiAiSW93YSBTdC4iDQogICAgfSwNCiAgICAidW5pdmVyc2l0eW9maW93YXN0Ijogew0KICAgICAgInJhdyI6ICJVbml2ZXJzaXR5IG9mIElvd2EgU3QuIiwNCiAgICAgICJjYW5vbmljYWwiOiAiSW93YSBTdC4iDQogICAgfSwNCiAgICAieGF2aWVydW5pdmVyc2l0eSI6IHsNCiAgICAgICJyYXciOiAiWGF2aWVyIFVuaXZlcnNpdHkiLA0KICAgICAgImNhbm9uaWNhbCI6ICJYYXZpZXIiDQogICAgfSwNCiAgICAidW5pdmVyc2l0eW9meGF2aWVyIjogew0KICAgICAgInJhdyI6ICJVbml2ZXJzaXR5IG9mIFhhdmllciIsDQogICAgICAiY2Fub25pY2FsIjogIlhhdmllciINCiAgICB9LA0KICAgICJyaWNldW5pdmVyc2l0eSI6IHsNCiAgICAgICJyYXciOiAiUmljZSBVbml2ZXJzaXR5IiwNCiAgICAgICJjYW5vbmljYWwiOiAiUmljZSINCiAgICB9LA0KICAgICJ1bml2ZXJzaXR5b2ZyaWNlIjogew0KICAgICAgInJhdyI6ICJVbml2ZXJzaXR5IG9mIFJpY2UiLA0KICAgICAgImNhbm9uaWNhbCI6ICJSaWNlIg0KICAgIH0sDQogICAgInBlbm5zdHVuaXZlcnNpdHkiOiB7DQogICAgICAicmF3IjogIlBlbm4gU3QuIFVuaXZlcnNpdHkiLA0KICAgICAgImNhbm9uaWNhbCI6ICJQZW5uIFN0LiINCiAgICB9LA0KICAgICJ1bml2ZXJzaXR5b2ZwZW5uc3QiOiB7DQogICAgICAicmF3IjogIlVuaXZlcnNpdHkgb2YgUGVubiBTdC4iLA0KICAgICAgImNhbm9uaWNhbCI6ICJQZW5uIFN0LiINCiAgICB9LA0KICAgICJ3ZXN0ZXJua3l1bml2ZXJzaXR5Ijogew0KICAgICAgInJhdyI6ICJXZXN0ZXJuIEt5LiBVbml2ZXJzaXR5IiwNCiAgICAgICJjYW5vbmljYWwiOiAiV2VzdGVybiBLeS4iDQogICAgfSwNCiAgICAidW5pdmVyc2l0eW9md2VzdGVybmt5Ijogew0KICAgICAgInJhdyI6ICJVbml2ZXJzaXR5IG9mIFdlc3Rlcm4gS3kuIiwNCiAgICAgICJjYW5vbmljYWwiOiAiV2VzdGVybiBLeS4iDQogICAgfSwNCiAgICAia2Fuc2Fzc3R1bml2ZXJzaXR5Ijogew0KICAgICAgInJhdyI6ICJLYW5zYXMgU3QuIFVuaXZlcnNpdHkiLA0KICAgICAgImNhbm9uaWNhbCI6ICJLYW5zYXMgU3QuIg0KICAgIH0sDQogICAgInVuaXZlcnNpdHlvZmthbnNhc3N0Ijogew0KICAgICAgInJhdyI6ICJVbml2ZXJzaXR5IG9mIEthbnNhcyBTdC4iLA0KICAgICAgImNhbm9uaWNhbCI6ICJLYW5zYXMgU3QuIg0KICAgIH0sDQogICAgIm1hcnF1ZXR0ZXVuaXZlcnNpdHkiOiB7DQogICAgICAicmF3IjogIk1hcnF1ZXR0ZSBVbml2ZXJzaXR5IiwNCiAgICAgICJjYW5vbmljYWwiOiAiTWFycXVldHRlIg0KICAgIH0sDQogICAgInVuaXZlcnNpdHlvZm1hcnF1ZXR0ZSI6IHsNCiAgICAgICJyYXciOiAiVW5pdmVyc2l0eSBvZiBNYXJxdWV0dGUiLA0KICAgICAgImNhbm9uaWNhbCI6ICJNYXJxdWV0dGUiDQogICAgfSwNCiAgICAic2FuZGllZ291bml2ZXJzaXR5Ijogew0KICAgICAgInJhdyI6ICJTYW4gRGllZ28gVW5pdmVyc2l0eSIsDQogICAgICAiY2Fub25pY2FsIjogIlNhbiBEaWVnbyINCiAgICB9LA0KICAgICJ1bml2ZXJzaXR5b2ZzYW5kaWVnbyI6IHsNCiAgICAgICJyYXciOiAiVW5pdmVyc2l0eSBvZiBTYW4gRGllZ28iLA0KICAgICAgImNhbm9uaWNhbCI6ICJTYW4gRGllZ28iDQogICAgfSwNCiAgICAiZmxvcmlkYXVuaXZlcnNpdHkiOiB7DQogICAgICAicmF3IjogIkZsb3JpZGEgVW5pdmVyc2l0eSIsDQogICAgICAiY2Fub25pY2FsIjogIkZsb3JpZGEiDQogICAgfSwNCiAgICAidW5pdmVyc2l0eW9mZmxvcmlkYSI6IHsNCiAgICAgICJyYXciOiAiVW5pdmVyc2l0eSBvZiBGbG9yaWRhIiwNCiAgICAgICJjYW5vbmljYWwiOiAiRmxvcmlkYSINCiAgICB9LA0KICAgICJ1Y2xhdW5pdmVyc2l0eSI6IHsNCiAgICAgICJyYXciOiAiVUNMQSBVbml2ZXJzaXR5IiwNCiAgICAgICJjYW5vbmljYWwiOiAiVUNMQSINCiAgICB9LA0KICAgICJ1bml2ZXJzaXR5b2Z1Y2xhIjogew0KICAgICAgInJhdyI6ICJVbml2ZXJzaXR5IG9mIFVDTEEiLA0KICAgICAgImNhbm9uaWNhbCI6ICJVQ0xBIg0KICAgIH0sDQogICAgInNvdXRoZGFrb3Rhc3R1bml2ZXJzaXR5Ijogew0KICAgICAgInJhdyI6ICJTb3V0aCBEYWtvdGEgU3QuIFVuaXZlcnNpdHkiLA0KICAgICAgImNhbm9uaWNhbCI6ICJTb3V0aCBEYWtvdGEgU3QuIg0KICAgIH0sDQogICAgInVuaXZlcnNpdHlvZnNvdXRoZGFrb3Rhc3QiOiB7DQogICAgICAicmF3IjogIlVuaXZlcnNpdHkgb2YgU291dGggRGFrb3RhIFN0LiIsDQogICAgICAiY2Fub25pY2FsIjogIlNvdXRoIERha290YSBTdC4iDQogICAgfSwNCiAgICAidHVsc2F1bml2ZXJzaXR5Ijogew0KICAgICAgInJhdyI6ICJUdWxzYSBVbml2ZXJzaXR5IiwNCiAgICAgICJjYW5vbmljYWwiOiAiVHVsc2EiDQogICAgfSwNCiAgICAidW5pdmVyc2l0eW9mdHVsc2EiOiB7DQogICAgICAicmF3IjogIlVuaXZlcnNpdHkgb2YgVHVsc2EiLA0KICAgICAgImNhbm9uaWNhbCI6ICJUdWxzYSINCiAgICB9LA0KICAgICJhcml6b25hdW5pdmVyc2l0eSI6IHsNCiAgICAgICJyYXciOiAiQXJpem9uYSBVbml2ZXJzaXR5IiwNCiAgICAgICJjYW5vbmljYWwiOiAiQXJpem9uYSINCiAgICB9LA0KICAgICJ1bml2ZXJzaXR5b2Zhcml6b25hIjogew0KICAgICAgInJhdyI6ICJVbml2ZXJzaXR5IG9mIEFyaXpvbmEiLA0KICAgICAgImNhbm9uaWNhbCI6ICJBcml6b25hIg0KICAgIH0sDQogICAgInZpbGxhbm92YXVuaXZlcnNpdHkiOiB7DQogICAgICAicmF3IjogIlZpbGxhbm92YSBVbml2ZXJzaXR5IiwNCiAgICAgICJjYW5vbmljYWwiOiAiVmlsbGFub3ZhIg0KICAgIH0sDQogICAgInVuaXZlcnNpdHlvZnZpbGxhbm92YSI6IHsNCiAgICAgICJyYXciOiAiVW5pdmVyc2l0eSBvZiBWaWxsYW5vdmEiLA0KICAgICAgImNhbm9uaWNhbCI6ICJWaWxsYW5vdmEiDQogICAgfSwNCiAgICAibWljaGlnYW51bml2ZXJzaXR5Ijogew0KICAgICAgInJhdyI6ICJNaWNoaWdhbiBVbml2ZXJzaXR5IiwNCiAgICAgICJjYW5vbmljYWwiOiAiTWljaGlnYW4iDQogICAgfSwNCiAgICAidW5pdmVyc2l0eW9mbWljaGlnYW4iOiB7DQogICAgICAicmF3IjogIlVuaXZlcnNpdHkgb2YgTWljaGlnYW4iLA0KICAgICAgImNhbm9uaWNhbCI6ICJNaWNoaWdhbiINCiAgICB9LA0KICAgICJ1dGFodW5pdmVyc2l0eSI6IHsNCiAgICAgICJyYXciOiAiVXRhaCBVbml2ZXJzaXR5IiwNCiAgICAgICJjYW5vbmljYWwiOiAiVXRhaCINCiAgICB9LA0KICAgICJjYWxwb2x5dW5pdmVyc2l0eSI6IHsNCiAgICAgICJyYXciOiAiQ2FsIFBvbHkgVW5pdmVyc2l0eSIsDQogICAgICAiY2Fub25pY2FsIjogIkNhbCBQb2x5Ig0KICAgIH0sDQogICAgInVuaXZlcnNpdHlvZmNhbHBvbHkiOiB7DQogICAgICAicmF3IjogIlVuaXZlcnNpdHkgb2YgQ2FsIFBvbHkiLA0KICAgICAgImNhbm9uaWNhbCI6ICJDYWwgUG9seSINCiAgICB9LA0KICAgICJub3J0aGNhcm9saW5hdW5pdmVyc2l0eSI6IHsNCiAgICAgICJyYXciOiAiTm9ydGggQ2Fyb2xpbmEgVW5pdmVyc2l0eSIsDQogICAgICAiY2Fub25pY2FsIjogIk5vcnRoIENhcm9saW5hIg0KICAgIH0sDQogICAgInVuaXZlcnNpdHlvZm5vcnRoY2Fyb2xpbmEiOiB7DQogICAgICAicmF3IjogIlVuaXZlcnNpdHkgb2YgTm9ydGggQ2Fyb2xpbmEiLA0KICAgICAgImNhbm9uaWNhbCI6ICJOb3J0aCBDYXJvbGluYSINCiAgICB9LA0KICAgICJwZXBwZXJkaW5ldW5pdmVyc2l0eSI6IHsNCiAgICAgICJyYXciOiAiUGVwcGVyZGluZSBVbml2ZXJzaXR5IiwNCiAgICAgICJjYW5vbmljYWwiOiAiUGVwcGVyZGluZSINCiAgICB9LA0KICAgICJ1bml2ZXJzaXR5b2ZwZXBwZXJkaW5lIjogew0KICAgICAgInJhdyI6ICJVbml2ZXJzaXR5IG9mIFBlcHBlcmRpbmUiLA0KICAgICAgImNhbm9uaWNhbCI6ICJQZXBwZXJkaW5lIg0KICAgIH0sDQogICAgInRleGFzc3R1bml2ZXJzaXR5Ijogew0KICAgICAgInJhdyI6ICJUZXhhcyBTdC4gVW5pdmVyc2l0eSIsDQogICAgICAiY2Fub25pY2FsIjogIlRleGFzIFN0LiINCiAgICB9LA0KICAgICJ1bml2ZXJzaXR5b2Z0ZXhhc3N0Ijogew0KICAgICAgInJhdyI6ICJVbml2ZXJzaXR5IG9mIFRleGFzIFN0LiIsDQogICAgICAiY2Fub25pY2FsIjogIlRleGFzIFN0LiINCiAgICB9LA0KICAgICJzb3V0aGZsYXVuaXZlcnNpdHkiOiB7DQogICAgICAicmF3IjogIlNvdXRoIEZsYS4gVW5pdmVyc2l0eSIsDQogICAgICAiY2Fub25pY2FsIjogIlNvdXRoIEZsYS4iDQogICAgfSwNCiAgICAidW5pdmVyc2l0eW9mc291dGhmbGEiOiB7DQogICAgICAicmF3IjogIlVuaXZlcnNpdHkgb2YgU291dGggRmxhLiIsDQogICAgICAiY2Fub25pY2FsIjogIlNvdXRoIEZsYS4iDQogICAgfSwNCiAgICAiamFtZXNtYWRpc29udW5pdmVyc2l0eSI6IHsNCiAgICAgICJyYXciOiAiSmFtZXMgTWFkaXNvbiBVbml2ZXJzaXR5IiwNCiAgICAgICJjYW5vbmljYWwiOiAiSmFtZXMgTWFkaXNvbiINCiAgICB9LA0KICAgICJ1bml2ZXJzaXR5b2ZqYW1lc21hZGlzb24iOiB7DQogICAgICAicmF3IjogIlVuaXZlcnNpdHkgb2YgSmFtZXMgTWFkaXNvbiIsDQogICAgICAiY2Fub25pY2FsIjogIkphbWVzIE1hZGlzb24iDQogICAgfSwNCiAgICAiZ2VvcmdpYXRlY2h1bml2ZXJzaXR5Ijogew0KICAgICAgInJhdyI6ICJHZW9yZ2lhIFRlY2ggVW5pdmVyc2l0eSIsDQogICAgICAiY2Fub25pY2FsIjogIkdlb3JnaWEgVGVjaCINCiAgICB9LA0KICAgICJ1bml2ZXJzaXR5b2ZnZW9yZ2lhdGVjaCI6IHsNCiAgICAgICJyYXciOiAiVW5pdmVyc2l0eSBvZiBHZW9yZ2lhIFRlY2giLA0KICAgICAgImNhbm9uaWNhbCI6ICJHZW9yZ2lhIFRlY2giDQogICAgfSwNCiAgICAidWNkYXZpc3VuaXZlcnNpdHkiOiB7DQogICAgICAicmF3IjogIlVDIERhdmlzIFVuaXZlcnNpdHkiLA0KICAgICAgImNhbm9uaWNhbCI6ICJVQyBEYXZpcyINCiAgICB9LA0KICAgICJ1bml2ZXJzaXR5b2Z1Y2RhdmlzIjogew0KICAgICAgInJhdyI6ICJVbml2ZXJzaXR5IG9mIFVDIERhdmlzIiwNCiAgICAgICJjYW5vbmljYWwiOiAiVUMgRGF2aXMiDQogICAgfSwNCiAgICAiZGF5dG9udW5pdmVyc2l0eSI6IHsNCiAgICAgICJyYXciOiAiRGF5dG9uIFVuaXZlcnNpdHkiLA0KICAgICAgImNhbm9uaWNhbCI6ICJEYXl0b24iDQogICAgfSwNCiAgICAidW5pdmVyc2l0eW9mZGF5dG9uIjogew0KICAgICAgInJhdyI6ICJVbml2ZXJzaXR5IG9mIERheXRvbiIsDQogICAgICAiY2Fub25pY2FsIjogIkRheXRvbiINCiAgICB9LA0KICAgICJ1Y3NhbnRhYmFyYmFyYXVuaXZlcnNpdHkiOiB7DQogICAgICAicmF3IjogIlVDIFNhbnRhIEJhcmJhcmEgVW5pdmVyc2l0eSIsDQogICAgICAiY2Fub25pY2FsIjogIlVDIFNhbnRhIEJhcmJhcmEiDQogICAgfSwNCiAgICAidW5pdmVyc2l0eW9mdWNzYW50YWJhcmJhcmEiOiB7DQogICAgICAicmF3IjogIlVuaXZlcnNpdHkgb2YgVUMgU2FudGEgQmFyYmFyYSIsDQogICAgICAiY2Fub25pY2FsIjogIlVDIFNhbnRhIEJhcmJhcmEiDQogICAgfSwNCiAgICAibWlzc291cml1bml2ZXJzaXR5Ijogew0KICAgICAgInJhdyI6ICJNaXNzb3VyaSBVbml2ZXJzaXR5IiwNCiAgICAgICJjYW5vbmljYWwiOiAiTWlzc291cmkiDQogICAgfSwNCiAgICAidW5pdmVyc2l0eW9mbWlzc291cmkiOiB7DQogICAgICAicmF3IjogIlVuaXZlcnNpdHkgb2YgTWlzc291cmkiLA0KICAgICAgImNhbm9uaWNhbCI6ICJNaXNzb3VyaSINCiAgICB9LA0KICAgICJjaW5jaW5uYXRpdW5pdmVyc2l0eSI6IHsNCiAgICAgICJyYXciOiAiQ2luY2lubmF0aSBVbml2ZXJzaXR5IiwNCiAgICAgICJjYW5vbmljYWwiOiAiQ2luY2lubmF0aSINCiAgICB9LA0KICAgICJ1bml2ZXJzaXR5b2ZjaW5jaW5uYXRpIjogew0KICAgICAgInJhdyI6ICJVbml2ZXJzaXR5IG9mIENpbmNpbm5hdGkiLA0KICAgICAgImNhbm9uaWNhbCI6ICJDaW5jaW5uYXRpIg0KICAgIH0sDQogICAgImF1YnVybnVuaXZlcnNpdHkiOiB7DQogICAgICAicmF3IjogIkF1YnVybiBVbml2ZXJzaXR5IiwNCiAgICAgICJjYW5vbmljYWwiOiAiQXVidXJuIg0KICAgIH0sDQogICAgInVuaXZlcnNpdHlvZmF1YnVybiI6IHsNCiAgICAgICJyYXciOiAiVW5pdmVyc2l0eSBvZiBBdWJ1cm4iLA0KICAgICAgImNhbm9uaWNhbCI6ICJBdWJ1cm4iDQogICAgfSwNCiAgICAiYXJrYW5zYXNzdHVuaXZlcnNpdHkiOiB7DQogICAgICAicmF3IjogIkFya2Fuc2FzIFN0LiBVbml2ZXJzaXR5IiwNCiAgICAgICJjYW5vbmljYWwiOiAiQXJrYW5zYXMgU3QuIg0KICAgIH0sDQogICAgInVuaXZlcnNpdHlvZmFya2Fuc2Fzc3QiOiB7DQogICAgICAicmF3IjogIlVuaXZlcnNpdHkgb2YgQXJrYW5zYXMgU3QuIiwNCiAgICAgICJjYW5vbmljYWwiOiAiQXJrYW5zYXMgU3QuIg0KICAgIH0sDQogICAgImJhbGxzdHVuaXZlcnNpdHkiOiB7DQogICAgICAicmF3IjogIkJhbGwgU3QuIFVuaXZlcnNpdHkiLA0KICAgICAgImNhbm9uaWNhbCI6ICJCYWxsIFN0LiINCiAgICB9LA0KICAgICJ1bml2ZXJzaXR5b2ZiYWxsc3QiOiB7DQogICAgICAicmF3IjogIlVuaXZlcnNpdHkgb2YgQmFsbCBTdC4iLA0KICAgICAgImNhbm9uaWNhbCI6ICJCYWxsIFN0LiINCiAgICB9LA0KICAgICJ3YXNoaW5ndG9udW5pdmVyc2l0eSI6IHsNCiAgICAgICJyYXciOiAiV2FzaGluZ3RvbiBVbml2ZXJzaXR5IiwNCiAgICAgICJjYW5vbmljYWwiOiAiV2FzaGluZ3RvbiINCiAgICB9LA0KICAgICJ1bml2ZXJzaXR5b2Z3YXNoaW5ndG9uIjogew0KICAgICAgInJhdyI6ICJVbml2ZXJzaXR5IG9mIFdhc2hpbmd0b24iLA0KICAgICAgImNhbm9uaWNhbCI6ICJXYXNoaW5ndG9uIg0KICAgIH0sDQogICAgIm9yZWdvbnVuaXZlcnNpdHkiOiB7DQogICAgICAicmF3IjogIk9yZWdvbiBVbml2ZXJzaXR5IiwNCiAgICAgICJjYW5vbmljYWwiOiAiT3JlZ29uIg0KICAgIH0sDQogICAgInVuaXZlcnNpdHlvZm9yZWdvbiI6IHsNCiAgICAgICJyYXciOiAiVW5pdmVyc2l0eSBvZiBPcmVnb24iLA0KICAgICAgImNhbm9uaWNhbCI6ICJPcmVnb24iDQogICAgfSwNCiAgICAid2ljaGl0YXN0dW5pdmVyc2l0eSI6IHsNCiAgICAgICJyYXciOiAiV2ljaGl0YSBTdC4gVW5pdmVyc2l0eSIsDQogICAgICAiY2Fub25pY2FsIjogIldpY2hpdGEgU3QuIg0KICAgIH0sDQogICAgInVuaXZlcnNpdHlvZndpY2hpdGFzdCI6IHsNCiAgICAgICJyYXciOiAiVW5pdmVyc2l0eSBvZiBXaWNoaXRhIFN0LiIsDQogICAgICAiY2Fub25pY2FsIjogIldpY2hpdGEgU3QuIg0KICAgIH0sDQogICAgImlsbGlub2lzdW5pdmVyc2l0eSI6IHsNCiAgICAgICJyYXciOiAiSWxsaW5vaXMgVW5pdmVyc2l0eSIsDQogICAgICAiY2Fub25pY2FsIjogIklsbGlub2lzIg0KICAgIH0sDQogICAgInVuaXZlcnNpdHlvZmlsbGlub2lzIjogew0KICAgICAgInJhdyI6ICJVbml2ZXJzaXR5IG9mIElsbGlub2lzIiwNCiAgICAgICJjYW5vbmljYWwiOiAiSWxsaW5vaXMiDQogICAgfSwNCiAgICAiYW1lcmljYW51bml2ZXJzaXR5Ijogew0KICAgICAgInJhdyI6ICJBbWVyaWNhbiBVbml2ZXJzaXR5IiwNCiAgICAgICJjYW5vbmljYWwiOiAiQW1lcmljYW4iDQogICAgfSwNCiAgICAidW5pdmVyc2l0eW9mYW1lcmljYW4iOiB7DQogICAgICAicmF3IjogIlVuaXZlcnNpdHkgb2YgQW1lcmljYW4iLA0KICAgICAgImNhbm9uaWNhbCI6ICJBbWVyaWNhbiINCiAgICB9LA0KICAgICJmbG9yaWRhc3R1bml2ZXJzaXR5Ijogew0KICAgICAgInJhdyI6ICJGbG9yaWRhIFN0LiBVbml2ZXJzaXR5IiwNCiAgICAgICJjYW5vbmljYWwiOiAiRmxvcmlkYSBTdC4iDQogICAgfSwNCiAgICAidW5pdmVyc2l0eW9mZmxvcmlkYXN0Ijogew0KICAgICAgInJhdyI6ICJVbml2ZXJzaXR5IG9mIEZsb3JpZGEgU3QuIiwNCiAgICAgICJjYW5vbmljYWwiOiAiRmxvcmlkYSBTdC4iDQogICAgfSwNCiAgICAidWNmdW5pdmVyc2l0eSI6IHsNCiAgICAgICJyYXciOiAiVUNGIFVuaXZlcnNpdHkiLA0KICAgICAgImNhbm9uaWNhbCI6ICJVQ0YiDQogICAgfSwNCiAgICAidW5pdmVyc2l0eW9mdWNmIjogew0KICAgICAgInJhdyI6ICJVbml2ZXJzaXR5IG9mIFVDRiIsDQogICAgICAiY2Fub25pY2FsIjogIlVDRiINCiAgICB9LA0KICAgICJkcmFrZXVuaXZlcnNpdHkiOiB7DQogICAgICAicmF3IjogIkRyYWtlIFVuaXZlcnNpdHkiLA0KICAgICAgImNhbm9uaWNhbCI6ICJEcmFrZSINCiAgICB9LA0KICAgICJ1bml2ZXJzaXR5b2ZkcmFrZSI6IHsNCiAgICAgICJyYXciOiAiVW5pdmVyc2l0eSBvZiBEcmFrZSIsDQogICAgICAiY2Fub25pY2FsIjogIkRyYWtlIg0KICAgIH0sDQogICAgImNvbG9yYWRvc3R1bml2ZXJzaXR5Ijogew0KICAgICAgInJhdyI6ICJDb2xvcmFkbyBTdC4gVW5pdmVyc2l0eSIsDQogICAgICAiY2Fub25pY2FsIjogIkNvbG9yYWRvIFN0LiINCiAgICB9LA0KICAgICJ1bml2ZXJzaXR5b2Zjb2xvcmFkb3N0Ijogew0KICAgICAgInJhdyI6ICJVbml2ZXJzaXR5IG9mIENvbG9yYWRvIFN0LiIsDQogICAgICAiY2Fub25pY2FsIjogIkNvbG9yYWRvIFN0LiINCiAgICB9LA0KICAgICJzZmF1bml2ZXJzaXR5Ijogew0KICAgICAgInJhdyI6ICJTRkEgVW5pdmVyc2l0eSIsDQogICAgICAiY2Fub25pY2FsIjogIlNGQSINCiAgICB9LA0KICAgICJ1bml2ZXJzaXR5b2ZzZmEiOiB7DQogICAgICAicmF3IjogIlVuaXZlcnNpdHkgb2YgU0ZBIiwNCiAgICAgICJjYW5vbmljYWwiOiAiU0ZBIg0KICAgIH0sDQogICAgIm9rbGFob21hdW5pdmVyc2l0eSI6IHsNCiAgICAgICJyYXciOiAiT2tsYWhvbWEgVW5pdmVyc2l0eSIsDQogICAgICAiY2Fub25pY2FsIjogIk9rbGFob21hIg0KICAgIH0sDQogICAgInVuaXZlcnNpdHlvZm9rbGFob21hIjogew0KICAgICAgInJhdyI6ICJVbml2ZXJzaXR5IG9mIE9rbGFob21hIiwNCiAgICAgICJjYW5vbmljYWwiOiAiT2tsYWhvbWEiDQogICAgfSwNCiAgICAiaG9mc3RyYXVuaXZlcnNpdHkiOiB7DQogICAgICAicmF3IjogIkhvZnN0cmEgVW5pdmVyc2l0eSIsDQogICAgICAiY2Fub25pY2FsIjogIkhvZnN0cmEiDQogICAgfSwNCiAgICAidW5pdmVyc2l0eW9maG9mc3RyYSI6IHsNCiAgICAgICJyYXciOiAiVW5pdmVyc2l0eSBvZiBIb2ZzdHJhIiwNCiAgICAgICJjYW5vbmljYWwiOiAiSG9mc3RyYSINCiAgICB9LA0KICAgICJmZ2N1dW5pdmVyc2l0eSI6IHsNCiAgICAgICJyYXciOiAiRkdDVSBVbml2ZXJzaXR5IiwNCiAgICAgICJjYW5vbmljYWwiOiAiRkdDVSINCiAgICB9LA0KICAgICJ1bml2ZXJzaXR5b2ZmZ2N1Ijogew0KICAgICAgInJhdyI6ICJVbml2ZXJzaXR5IG9mIEZHQ1UiLA0KICAgICAgImNhbm9uaWNhbCI6ICJGR0NVIg0KICAgIH0sDQogICAgImVhc3Rlcm5reXVuaXZlcnNpdHkiOiB7DQogICAgICAicmF3IjogIkVhc3Rlcm4gS3kuIFVuaXZlcnNpdHkiLA0KICAgICAgImNhbm9uaWNhbCI6ICJFYXN0ZXJuIEt5LiINCiAgICB9LA0KICAgICJ1bml2ZXJzaXR5b2ZlYXN0ZXJua3kiOiB7DQogICAgICAicmF3IjogIlVuaXZlcnNpdHkgb2YgRWFzdGVybiBLeS4iLA0KICAgICAgImNhbm9uaWNhbCI6ICJFYXN0ZXJuIEt5LiINCiAgICB9LA0KICAgICJtaWNoaWdhbnN0dW5pdmVyc2l0eSI6IHsNCiAgICAgICJyYXciOiAiTWljaGlnYW4gU3QuIFVuaXZlcnNpdHkiLA0KICAgICAgImNhbm9uaWNhbCI6</t>
  </si>
  <si>
    <t>G</t>
  </si>
  <si>
    <t>E{r}+F{r}-H{r}-I{r}</t>
  </si>
  <si>
    <t>ICJNaWNoaWdhbiBTdC4iDQogICAgfSwNCiAgICAidW5pdmVyc2l0eW9mbWljaGlnYW5zdCI6IHsNCiAgICAgICJyYXciOiAiVW5pdmVyc2l0eSBvZiBNaWNoaWdhbiBTdC4iLA0KICAgICAgImNhbm9uaWNhbCI6ICJNaWNoaWdhbiBTdC4iDQogICAgfSwNCiAgICAic291dGhkYWtvdGF1bml2ZXJzaXR5Ijogew0KICAgICAgInJhdyI6ICJTb3V0aCBEYWtvdGEgVW5pdmVyc2l0eSIsDQogICAgICAiY2Fub25pY2FsIjogIlNvdXRoIERha290YSINCiAgICB9LA0KICAgICJ1bml2ZXJzaXR5b2Zzb3V0aGRha290YSI6IHsNCiAgICAgICJyYXciOiAiVW5pdmVyc2l0eSBvZiBTb3V0aCBEYWtvdGEiLA0KICAgICAgImNhbm9uaWNhbCI6ICJTb3V0aCBEYWtvdGEiDQogICAgfSwNCiAgICAic3R0aG9tYXNtbnVuaXZlcnNpdHkiOiB7DQogICAgICAicmF3IjogIlN0LiBUaG9tYXMgKE1OKSBVbml2ZXJzaXR5IiwNCiAgICAgICJjYW5vbmljYWwiOiAiU3QuIFRob21hcyAoTU4pIg0KICAgIH0sDQogICAgInVuaXZlcnNpdHlvZnN0dGhvbWFzbW4iOiB7DQogICAgICAicmF3IjogIlVuaXZlcnNpdHkgb2YgU3QuIFRob21hcyAoTU4pIiwNCiAgICAgICJjYW5vbmljYWwiOiAiU3QuIFRob21hcyAoTU4pIg0KICAgIH0sDQogICAgInVjb25udW5pdmVyc2l0eSI6IHsNCiAgICAgICJyYXciOiAiVUNvbm4gVW5pdmVyc2l0eSIsDQogICAgICAiY2Fub25pY2FsIjogIlVDb25uIg0KICAgIH0sDQogICAgInVuaXZlcnNpdHlvZnVjb25uIjogew0KICAgICAgInJhdyI6ICJVbml2ZXJzaXR5IG9mIFVDb25uIiwNCiAgICAgICJjYW5vbmljYWwiOiAiVUNvbm4iDQogICAgfSwNCiAgICAiYm9pc2VzdHVuaXZlcnNpdHkiOiB7DQogICAgICAicmF3IjogIkJvaXNlIFN0LiBVbml2ZXJzaXR5IiwNCiAgICAgICJjYW5vbmljYWwiOiAiQm9pc2UgU3QuIg0KICAgIH0sDQogICAgInVuaXZlcnNpdHlvZmJvaXNlc3QiOiB7DQogICAgICAicmF3IjogIlVuaXZlcnNpdHkgb2YgQm9pc2UgU3QuIiwNCiAgICAgICJjYW5vbmljYWwiOiAiQm9pc2UgU3QuIg0KICAgIH0sDQogICAgImV0c3V1bml2ZXJzaXR5Ijogew0KICAgICAgInJhdyI6ICJFVFNVIFVuaXZlcnNpdHkiLA0KICAgICAgImNhbm9uaWNhbCI6ICJFVFNVIg0KICAgIH0sDQogICAgInVuaXZlcnNpdHlvZmV0c3UiOiB7DQogICAgICAicmF3IjogIlVuaXZlcnNpdHkgb2YgRVRTVSIsDQogICAgICAiY2Fub25pY2FsIjogIkVUU1UiDQogICAgfSwNCiAgICAibG9uZ2JlYWNoc3R1bml2ZXJzaXR5Ijogew0KICAgICAgInJhdyI6ICJMb25nIEJlYWNoIFN0LiBVbml2ZXJzaXR5IiwNCiAgICAgICJjYW5vbmljYWwiOiAiTG9uZyBCZWFjaCBTdC4iDQogICAgfSwNCiAgICAidW5pdmVyc2l0eW9mbG9uZ2JlYWNoc3QiOiB7DQogICAgICAicmF3IjogIlVuaXZlcnNpdHkgb2YgTG9uZyBCZWFjaCBTdC4iLA0KICAgICAgImNhbm9uaWNhbCI6ICJMb25nIEJlYWNoIFN0LiINCiAgICB9LA0KICAgICJvbGVtaXNzdW5pdmVyc2l0eSI6IHsNCiAgICAgICJyYXciOiAiT2xlIE1pc3MgVW5pdmVyc2l0eSIsDQogICAgICAiY2Fub25pY2FsIjogIk9sZSBNaXNzIg0KICAgIH0sDQogICAgInVuaXZlcnNpdHlvZm9sZW1pc3MiOiB7DQogICAgICAicmF3IjogIlVuaXZlcnNpdHkgb2YgT2xlIE1pc3MiLA0KICAgICAgImNhbm9uaWNhbCI6ICJPbGUgTWlzcyINCiAgICB9LA0KICAgICJmbGFhdGxhbnRpY3VuaXZlcnNpdHkiOiB7DQogICAgICAicmF3IjogIkZsYS4gQXRsYW50aWMgVW5pdmVyc2l0eSIsDQogICAgICAiY2Fub25pY2FsIjogIkZsYS4gQXRsYW50aWMiDQogICAgfSwNCiAgICAidW5pdmVyc2l0eW9mZmxhYXRsYW50aWMiOiB7DQogICAgICAicmF3IjogIlVuaXZlcnNpdHkgb2YgRmxhLiBBdGxhbnRpYyIsDQogICAgICAiY2Fub25pY2FsIjogIkZsYS4gQXRsYW50aWMiDQogICAgfSwNCiAgICAiZ2VvcmdpYXVuaXZlcnNpdHkiOiB7DQogICAgICAicmF3IjogIkdlb3JnaWEgVW5pdmVyc2l0eSIsDQogICAgICAiY2Fub25pY2FsIjogIkdlb3JnaWEiDQogICAgfSwNCiAgICAidW5pdmVyc2l0eW9mZ2VvcmdpYSI6IHsNCiAgICAgICJyYXciOiAiVW5pdmVyc2l0eSBvZiBHZW9yZ2lhIiwNCiAgICAgICJjYW5vbmljYWwiOiAiR2VvcmdpYSINCiAgICB9LA0KICAgICJmaXV1bml2ZXJzaXR5Ijogew0KICAgICAgInJhdyI6ICJGSVUgVW5pdmVyc2l0eSIsDQogICAgICAiY2Fub25pY2FsIjogIkZJVSINCiAgICB9LA0KICAgICJ1bml2ZXJzaXR5b2ZmaXUiOiB7DQogICAgICAicmF3IjogIlVuaXZlcnNpdHkgb2YgRklVIiwNCiAgICAgICJjYW5vbmljYWwiOiAiRklVIg0KICAgIH0sDQogICAgInV0cmd2dW5pdmVyc2l0eSI6IHsNCiAgICAgICJyYXciOiAiVVRSR1YgVW5pdmVyc2l0eSIsDQogICAgICAiY2Fub25pY2FsIjogIlVUUkdWIg0KICAgIH0sDQogICAgInVuaXZlcnNpdHlvZnV0cmd2Ijogew0KICAgICAgInJhdyI6ICJVbml2ZXJzaXR5IG9mIFVUUkdWIiwNCiAgICAgICJjYW5vbmljYWwiOiAiVVRSR1YiDQogICAgfSwNCiAgICAibHN1dW5pdmVyc2l0eSI6IHsNCiAgICAgICJyYXciOiAiTFNVIFVuaXZlcnNpdHkiLA0KICAgICAgImNhbm9uaWNhbCI6ICJMU1UiDQogICAgfSwNCiAgICAidW5pdmVyc2l0eW9mbHN1Ijogew0KICAgICAgInJhdyI6ICJVbml2ZXJzaXR5IG9mIExTVSIsDQogICAgICAiY2Fub25pY2FsIjogIkxTVSINCiAgICB9LA0KICAgICJwcmluY2V0b251bml2ZXJzaXR5Ijogew0KICAgICAgInJhdyI6ICJQcmluY2V0b24gVW5pdmVyc2l0eSIsDQogICAgICAiY2Fub25pY2FsIjogIlByaW5jZXRvbiINCiAgICB9LA0KICAgICJ1bml2ZXJzaXR5b2ZwcmluY2V0b24iOiB7DQogICAgICAicmF3IjogIlVuaXZlcnNpdHkgb2YgUHJpbmNldG9uIiwNCiAgICAgICJjYW5vbmljYWwiOiAiUHJpbmNldG9uIg0KICAgIH0sDQogICAgImhpZ2hwb2ludHVuaXZlcnNpdHkiOiB7DQogICAgICAicmF3IjogIkhpZ2ggUG9pbnQgVW5pdmVyc2l0eSIsDQogICAgICAiY2Fub25pY2FsIjogIkhpZ2ggUG9pbnQiDQogICAgfSwNCiAgICAidW5pdmVyc2l0eW9maGlnaHBvaW50Ijogew0KICAgICAgInJhdyI6ICJVbml2ZXJzaXR5IG9mIEhpZ2ggUG9pbnQiLA0KICAgICAgImNhbm9uaWNhbCI6ICJIaWdoIFBvaW50Ig0KICAgIH0sDQogICAgImphY2tzb252aWxsZXVuaXZlcnNpdHkiOiB7DQogICAgICAicmF3IjogIkphY2tzb252aWxsZSBVbml2ZXJzaXR5IiwNCiAgICAgICJjYW5vbmljYWwiOiAiSmFja3NvbnZpbGxlIg0KICAgIH0sDQogICAgInVuaXZlcnNpdHlvZmphY2tzb252aWxsZSI6IHsNCiAgICAgICJyYXciOiAiVW5pdmVyc2l0eSBvZiBKYWNrc29udmlsbGUiLA0KICAgICAgImNhbm9uaWNhbCI6ICJKYWNrc29udmlsbGUiDQogICAgfSwNCiAgICAiZ3JhbmRjYW55b251bml2ZXJzaXR5Ijogew0KICAgICAgInJhdyI6ICJHcmFuZCBDYW55b24gVW5pdmVyc2l0eSIsDQogICAgICAiY2Fub25pY2FsIjogIkdyYW5kIENhbnlvbiINCiAgICB9LA0KICAgICJ1bml2ZXJzaXR5b2ZncmFuZGNhbnlvbiI6IHsNCiAgICAgICJyYXciOiAiVW5pdmVyc2l0eSBvZiBHcmFuZCBDYW55b24iLA0KICAgICAgImNhbm9uaWNhbCI6ICJHcmFuZCBDYW55b24iDQogICAgfSwNCiAgICAia2VubmVzYXdzdHVuaXZlcnNpdHkiOiB7DQogICAgICAicmF3IjogIktlbm5lc2F3IFN0LiBVbml2ZXJzaXR5IiwNCiAgICAgICJjYW5vbmljYWwiOiAiS2VubmVzYXcgU3QuIg0KICAgIH0sDQogICAgInVuaXZlcnNpdHlvZmtlbm5lc2F3c3QiOiB7DQogICAgICAicmF3IjogIlVuaXZlcnNpdHkgb2YgS2VubmVzYXcgU3QuIiwNCiAgICAgICJjYW5vbmljYWwiOiAiS2VubmVzYXcgU3QuIg0KICAgIH0sDQogICAgIm5vcnRodGV4YXN1bml2ZXJzaXR5Ijogew0KICAgICAgInJhdyI6ICJOb3J0aCBUZXhhcyBVbml2ZXJzaXR5IiwNCiAgICAgICJjYW5vbmljYWwiOiAiTm9ydGggVGV4YXMiDQogICAgfSwNCiAgICAidW5pdmVyc2l0eW9mbm9ydGh0ZXhhcyI6IHsNCiAgICAgICJyYXciOiAiVW5pdmVyc2l0eSBvZiBOb3J0aCBUZXhhcyIsDQogICAgICAiY2Fub25pY2FsIjogIk5vcnRoIFRleGFzIg0KICAgIH0sDQogICAgIndlc3R2aXJnaW5pYXVuaXZlcnNpdHkiOiB7DQogICAgICAicmF3IjogIldlc3QgVmlyZ2luaWEgVW5pdmVyc2l0eSIsDQogICAgICAiY2Fub25pY2FsIjogIldlc3QgVmlyZ2luaWEiDQogICAgfSwNCiAgICAidW5pdmVyc2l0eW9md2VzdHZpcmdpbmlhIjogew0KICAgICAgInJhdyI6ICJVbml2ZXJzaXR5IG9mIFdlc3QgVmlyZ2luaWEiLA0KICAgICAgImNhbm9uaWNhbCI6ICJXZXN0IFZpcmdpbmlhIg0KICAgIH0sDQogICAgImFybXl3ZXN0cG9pbnR1bml2ZXJzaXR5Ijogew0KICAgICAgInJhdyI6ICJBcm15IFdlc3QgUG9pbnQgVW5pdmVyc2l0eSIsDQogICAgICAiY2Fub25pY2FsIjogIkFybXkgV2VzdCBQb2ludCINCiAgICB9LA0KICAgICJ1bml2ZXJzaXR5b2Zhcm15d2VzdHBvaW50Ijogew0KICAgICAgInJhdyI6ICJVbml2ZXJzaXR5IG9mIEFybXkgV2VzdCBQb2ludCIsDQogICAgICAiY2Fub25pY2FsIjogIkFybXkgV2VzdCBQb2ludCINCiAgICB9LA0KICAgICJ1dGFodGVjaHVuaXZlcnNpdHkiOiB7DQogICAgICAicmF3IjogIlV0YWggVGVjaCBVbml2ZXJzaXR5IiwNCiAgICAgICJjYW5vbmljYWwiOiAiVXRhaCBUZWNoIg0KICAgIH0sDQogICAgInVuaXZlcnNpdHlvZnV0YWh0ZWNoIjogew0KICAgICAgInJhdyI6ICJVbml2ZXJzaXR5IG9mIFV0YWggVGVjaCIsDQogICAgICAiY2Fub25pY2FsIjogIlV0YWggVGVjaCINCiAgICB9LA0KICAgICJtb3JlaGVhZHN0dW5pdmVyc2l0eSI6IHsNCiAgICAgICJyYXciOiAiTW9yZWhlYWQgU3QuIFVuaXZlcnNpdHkiLA0KICAgICAgImNhbm9uaWNhbCI6ICJNb3JlaGVhZCBTdC4iDQogICAgfSwNCiAgICAidW5pdmVyc2l0eW9mbW9yZWhlYWRzdCI6IHsNCiAgICAgICJyYXciOiAiVW5pdmVyc2l0eSBvZiBNb3JlaGVhZCBTdC4iLA0KICAgICAgImNhbm9uaWNhbCI6ICJNb3JlaGVhZCBTdC4iDQogICAgfSwNCiAgICAiY2xlbXNvbnVuaXZlcnNpdHkiOiB7DQogICAgICAicmF3IjogIkNsZW1zb24gVW5pdmVyc2l0eSIsDQogICAgICAiY2Fub25pY2FsIjogIkNsZW1zb24iDQogICAgfSwNCiAgICAidW5pdmVyc2l0eW9mY2xlbXNvbiI6IHsNCiAgICAgICJyYXciOiAiVW5pdmVyc2l0eSBvZiBDbGVtc29uIiwNCiAgICAgICJjYW5vbmljYWwiOiAiQ2xlbXNvbiINCiAgICB9LA0KICAgICJjb2FzdGFsY2Fyb2xpbmF1bml2ZXJzaXR5Ijogew0KICAgICAgInJhdyI6ICJDb2FzdGFsIENhcm9saW5hIFVuaXZlcnNpdHkiLA0KICAgICAgImNhbm9uaWNhbCI6ICJDb2FzdGFsIENhcm9saW5hIg0KICAgIH0sDQogICAgInVuaXZlcnNpdHlvZmNvYXN0YWxjYXJvbGluYSI6IHsNCiAgICAgICJyYXciOiAiVW5pdmVyc2l0eSBvZiBDb2FzdGFsIENhcm9saW5hIiwNCiAgICAgICJjYW5vbmljYWwiOiAiQ29hc3RhbCBDYXJvbGluYSINCiAgICB9LA0KICAgICJ0b2xlZG91bml2ZXJzaXR5Ijogew0KICAgICAgInJhdyI6ICJUb2xlZG8gVW5pdmVyc2l0eSIsDQogICAgICAiY2Fub25pY2FsIjogIlRvbGVkbyINCiAgICB9LA0KICAgICJ1bml2ZXJzaXR5b2Z0b2xlZG8iOiB7DQogICAgICAicmF3IjogIlVuaXZlcnNpdHkgb2YgVG9sZWRvIiwNCiAgICAgICJjYW5vbmljYWwiOiAiVG9sZWRvIg0KICAgIH0sDQogICAgIm5vcnRoZXJuY29sb3VuaXZlcnNpdHkiOiB7DQogICAgICAicmF3IjogIk5vcnRoZXJuIENvbG8uIFVuaXZlcnNpdHkiLA0KICAgICAgImNhbm9uaWNhbCI6ICJOb3J0aGVybiBDb2xvLiINCiAgICB9LA0KICAgICJ1bml2ZXJzaXR5b2Zub3J0aGVybmNvbG8iOiB7DQogICAgICAicmF3IjogIlVuaXZlcnNpdHkgb2YgTm9ydGhlcm4gQ29sby4iLA0KICAgICAgImNhbm9uaWNhbCI6ICJOb3J0aGVybiBDb2xvLiINCiAgICB9LA0KICAgICJjb2xnYXRldW5pdmVyc2l0eSI6IHsNCiAgICAgICJyYXciOiAiQ29sZ2F0ZSBVbml2ZXJzaXR5IiwNCiAgICAgICJjYW5vbmljYWwiOiAiQ29sZ2F0ZSINCiAgICB9LA0KICAgICJ1bml2ZXJzaXR5b2Zjb2xnYXRlIjogew0KICAgICAgInJhdyI6ICJVbml2ZXJzaXR5IG9mIENvbGdhdGUiLA0KICAgICAgImNhbm9uaWNhbCI6ICJDb2xnYXRlIg0KICAgIH0sDQogICAgIm5vcnRod2VzdGVybnVuaXZlcnNpdHkiOiB7DQogICAgICAicmF3IjogIk5vcnRod2VzdGVybiBVbml2ZXJzaXR5IiwNCiAgICAgICJjYW5vbmljYWwiOiAiTm9ydGh3ZXN0ZXJuIg0KICAgIH0sDQogICAgInVuaXZlcnNpdHlvZm5vcnRod2VzdGVybiI6IHsNCiAgICAgICJyYXciOiAiVW5pdmVyc2l0eSBvZiBOb3J0aHdlc3Rlcm4iLA0KICAgICAgImNhbm9uaWNhbCI6ICJOb3J0aHdlc3Rlcm4iDQogICAgfSwNCiAgICAid3lvbWluZ3VuaXZlcnNpdHkiOiB7DQogICAgICAicmF3IjogIld5b21pbmcgVW5pdmVyc2l0eSIsDQogICAgICAiY2Fub25pY2FsIjogIld5b21pbmciDQogICAgfSwNCiAgICAidW5pdmVyc2l0eW9md3lvbWluZyI6IHsNCiAgICAgICJyYXciOiAiVW5pdmVyc2l0eSBvZiBXeW9taW5nIiwNCiAgICAgICJjYW5vbmljYWwiOiAiV3lvbWluZyINCiAgICB9LA0KICAgICJjYW1wYmVsbHVuaXZlcnNpdHkiOiB7DQogICAgICAicmF3IjogIkNhbXBiZWxsIFVuaXZlcnNpdHkiLA0KICAgICAgImNhbm9uaWNhbCI6ICJDYW1wYmVsbCINCiAgICB9LA0KICAgICJ1bml2ZXJzaXR5b2ZjYW1wYmVsbCI6IHsNCiAgICAgICJyYXciOiAiVW5pdmVyc2l0eSBvZiBDYW1wYmVsbCIsDQogICAgICAiY2Fub25pY2FsIjogIkNhbXBiZWxsIg0KICAgIH0sDQogICAgInNvdXRoYWxhYmFtYXVuaXZlcnNpdHkiOiB7DQogICAgICAicmF3IjogIlNvdXRoIEFsYWJhbWEgVW5pdmVyc2l0eSIsDQogICAgICAiY2Fub25pY2FsIjogIlNvdXRoIEFsYWJhbWEiDQogICAgfSwNCiAgICAidW5pdmVyc2l0eW9mc291dGhhbGFiYW1hIjogew0KICAgICAgInJhdyI6ICJVbml2ZXJzaXR5IG9mIFNvdXRoIEFsYWJhbWEiLA0KICAgICAgImNhbm9uaWNhbCI6ICJTb3V0aCBBbGFiYW1hIg0KICAgIH0sDQogICAgImFsYWJhbWF1bml2ZXJzaXR5Ijogew0KICAgICAgInJhdyI6ICJBbGFiYW1hIFVuaXZlcnNpdHkiLA0KICAgICAgImNhbm9uaWNhbCI6ICJBbGFiYW1hIg0KICAgIH0sDQogICAgInVuaXZlcnNpdHlvZmFsYWJhbWEiOiB7DQogICAgICAicmF3IjogIlVuaXZlcnNpdHkgb2YgQWxhYmFtYSIsDQogICAgICAiY2Fub25pY2FsIjogIkFsYWJhbWEiDQogICAgfSwNCiAgICAiZmFpcmZpZWxkdW5pdmVyc2l0eSI6IHsNCiAgICAgICJyYXciOiAiRmFpcmZpZWxkIFVuaXZlcnNpdHkiLA0KICAgICAgImNhbm9uaWNhbCI6ICJGYWlyZmllbGQiDQogICAgfSwNCiAgICAidW5pdmVyc2l0eW9mZmFpcmZpZWxkIjogew0KICAgICAgInJhdyI6ICJVbml2ZXJzaXR5IG9mIEZhaXJmaWVsZCIsDQogICAgICAiY2Fub25pY2FsIjogIkZhaXJmaWVsZCINCiAgICB9LA0KICAgICJjZW50cmFsYXJrdW5pdmVyc2l0eSI6IHsNCiAgICAgICJyYXciOiAiQ2VudHJhbCBBcmsuIFVuaXZlcnNpdHkiLA0KICAgICAgImNhbm9uaWNhbCI6ICJDZW50cmFsIEFyay4iDQogICAgfSwNCiAgICAidW5pdmVyc2l0eW9mY2VudHJhbGFyayI6IHsNCiAgICAgICJyYXciOiAiVW5pdmVyc2l0eSBvZiBDZW50cmFsIEFyay4iLA0KICAgICAgImNhbm9uaWNhbCI6ICJDZW50cmFsIEFyay4iDQogICAgfSwNCiAgICAidWljdW5pdmVyc2l0eSI6IHsNCiAgICAgICJyYXciOiAiVUlDIFVuaXZlcnNpdHkiLA0KICAgICAgImNhbm9uaWNhbCI6ICJVSUMiDQogICAgfSwNCiAgICAidW5pdmVyc2l0eW9mdWljIjogew0KICAgICAgInJhdyI6ICJVbml2ZXJzaXR5IG9mIFVJQyIsDQogICAgICAiY2Fub25pY2FsIjogIlVJQyINCiAgICB9LA0KICAgICJvcmVnb25zdHVuaXZlcnNpdHkiOiB7DQogICAgICAicmF3IjogIk9yZWdvbiBTdC4gVW5pdmVyc2l0eSIsDQogICAgICAiY2Fub25pY2FsIjogIk9yZWdvbiBTdC4iDQogICAgfSwNCiAgICAidW5pdmVyc2l0eW9mb3JlZ29uc3QiOiB7DQogICAgICAicmF3IjogIlVuaXZlcnNpdHkgb2YgT3JlZ29uIFN0LiIsDQogICAgICAiY2Fub25pY2FsIjogIk9yZWdvbiBTdC4iDQogICAgfSwNCiAgICAiZWFzdGVybmlsbHVuaXZlcnNpdHkiOiB7DQogICAgICAicmF3IjogIkVhc3Rlcm4gSWxsLiBVbml2ZXJzaXR5IiwNCiAgICAgICJjYW5vbmljYWwiOiAiRWFzdGVybiBJbGwuIg0KICAgIH0sDQogICAgInVuaXZlcnNpdHlvZmVhc3Rlcm5pbGwiOiB7DQogICAgICAicmF3IjogIlVuaXZlcnNpdHkgb2YgRWFzdGVybiBJbGwuIiwNCiAgICAgICJjYW5vbmljYWwiOiAiRWFzdGVybiBJbGwuIg0KICAgIH0sDQogICAgIm1pc3Npc3NpcHBpc3R1bml2ZXJzaXR5Ijogew0KICAgICAgInJhdyI6ICJNaXNzaXNzaXBwaSBTdC4gVW5pdmVyc2l0eSIsDQogICAgICAiY2Fub25pY2FsIjogIk1pc3Npc3NpcHBpIFN0LiINCiAgICB9LA0KICAgICJ1bml2ZXJzaXR5b2ZtaXNzaXNzaXBwaXN0Ijogew0KICAgICAgInJhdyI6ICJVbml2ZXJzaXR5IG9mIE1pc3Npc3NpcHBpIFN0LiIsDQogICAgICAiY2Fub25pY2FsIjogIk1pc3Npc3NpcHBpIFN0LiINCiAgICB9LA0KICAgICJ5YWxldW5pdmVyc2l0eSI6IHsNCiAgICAgICJyYXciOiAiWWFsZSBVbml2ZXJzaXR5IiwNCiAgICAgICJjYW5vbmljYWwiOiAiWWFsZSINCiAgICB9LA0KICAgICJ1bml2ZXJzaXR5b2Z5YWxlIjogew0KICAgICAgInJhdyI6ICJVbml2ZXJzaXR5IG9mIFlhbGUiLA0KICAgICAgImNhbm9uaWNhbCI6ICJZYWxlIg0KICAgIH0sDQogICAgIndpbnRocm9wdW5pdmVyc2l0eSI6IHsNCiAgICAgICJyYXciOiAiV2ludGhyb3AgVW5pdmVyc2l0eSIsDQogICAgICAiY2Fub25pY2FsIjogIldpbnRocm9wIg0KICAgIH0sDQogICAgInVuaXZlcnNpdHlvZndpbnRocm9wIjogew0KICAgICAgInJhdyI6ICJVbml2ZXJzaXR5IG9mIFdpbnRocm9wIiwNCiAgICAgICJjYW5vbmljYWwiOiAiV2ludGhyb3AiDQogICAgfSwNCiAgICAic291dGhjYXJvbGluYXVuaXZlcnNpdHkiOiB7DQogICAgICAicmF3IjogIlNvdXRoIENhcm9saW5hIFVuaXZlcnNpdHkiLA0KICAgICAgImNhbm9uaWNhbCI6ICJTb3V0aCBDYXJvbGluYSINCiAgICB9LA0KICAgICJ1bml2ZXJzaXR5b2Zzb3V0aGNhcm9saW5hIjogew0KICAgICAgInJhdyI6ICJVbml2ZXJzaXR5IG9mIFNvdXRoIENhcm9saW5hIiwNCiAgICAgICJjYW5vbmljYWwiOiAiU291dGggQ2Fyb2xpbmEiDQogICAgfSwNCiAgICAibm9ydGhlcm5reXVuaXZlcnNpdHkiOiB7DQogICAgICAicmF3IjogIk5vcnRoZXJuIEt5LiBVbml2ZXJzaXR5IiwNCiAgICAgICJjYW5vbmljYWwiOiAiTm9ydGhlcm4gS3kuIg0KICAgIH0sDQogICAgInVuaXZlcnNpdHlvZm5vcnRoZXJua3kiOiB7DQogICAgICAicmF3IjogIlVuaXZlcnNpdHkgb2YgTm9ydGhlcm4gS3kuIiwNCiAgICAgICJjYW5vbmljYWwiOiAiTm9ydGhlcm4gS3kuIg0KICAgIH0sDQogICAgImxveW9sYWNoaWNhZ291bml2ZXJzaXR5Ijogew0KICAgICAgInJhdyI6ICJMb3lvbGEgQ2hpY2FnbyBVbml2ZXJzaXR5IiwNCiAgICAgICJjYW5vbmljYWwiOiAiTG95b2xhIENoaWNhZ28iDQogICAgfSwNCiAgICAidW5pdmVyc2l0eW9mbG95b2xhY2hpY2FnbyI6IHsNCiAgICAgICJyYXciOiAiVW5pdmVyc2l0eSBvZiBMb3lvbGEgQ2hpY2FnbyIsDQogICAgICAiY2Fub25pY2FsIjogIkxveW9sYSBDaGljYWdvIg0KICAgIH0sDQogICAgIndyaWdodHN0dW5pdmVyc2l0eSI6IHsNCiAgICAgICJyYXciOiAiV3JpZ2h0IFN0LiBVbml2ZXJzaXR5IiwNCiAgICAgICJjYW5vbmljYWwiOiAiV3JpZ2h0IFN0LiINCiAgICB9LA0KICAgICJ1bml2ZXJzaXR5b2Z3cmlnaHRzdCI6IHsNCiAgICAgICJyYXciOiAiVW5pdmVyc2l0eSBvZiBXcmlnaHQgU3QuIiwNCiAgICAgICJjYW5vbmljYWwiOiAiV3JpZ2h0IFN0LiINCiAgICB9LA0KICAgICJjb2xvZmNoYXJsZXN0b251bml2ZXJzaXR5Ijogew0KICAgICAgInJhdyI6ICJDb2wuIG9mIENoYXJsZXN0b24gVW5pdmVyc2l0eSIsDQogICAgICAiY2Fub25pY2FsIjogIkNvbC4gb2YgQ2hhcmxlc3RvbiINCiAgICB9LA0KICAgICJ1bml2ZXJzaXR5b2Zjb2xvZmNoYXJsZXN0b24iOiB7DQogICAgICAicmF3IjogIlVuaXZlcnNpdHkgb2YgQ29sLiBvZiBDaGFybGVzdG9uIiwNCiAgICAgICJjYW5vbmljYWwiOiAiQ29sLiBvZiBDaGFybGVzdG9uIg0KICAgIH0sDQogICAgImlvd2F1bml2ZXJzaXR5Ijogew0KICAgICAgInJhdyI6ICJJb3dhIFVuaXZlcnNpdHkiLA0KICAgICAgImNhbm9uaWNhbCI6ICJJb3dhIg0KICAgIH0sDQogICAgInVuaXZlcnNpdHlvZmlvd2EiOiB7DQogICAgICAicmF3IjogIlVuaXZlcnNpdHkgb2YgSW93YSIsDQogICAgICAiY2Fub25pY2FsIjogIklvd2EiDQogICAgfSwNCiAgICAidmFuZGVyYmlsdHVuaXZlcnNpdHkiOiB7DQogICAgICAicmF3IjogIlZhbmRlcmJpbHQgVW5pdmVyc2l0eSIsDQogICAgICAiY2Fub25pY2FsIjogIlZhbmRlcmJpbHQiDQogICAgfSwNCiAgICAidW5pdmVyc2l0eW9mdmFuZGVyYmlsdCI6IHsNCiAgICAgICJyYXciOiAiVW5pdmVyc2l0eSBvZiBWYW5kZXJiaWx0IiwNCiAgICAgICJjYW5vbmljYWwiOiAiVmFuZGVyYmlsdCINCiAgICB9LA0KICAgICJuY3N0YXRldW5pdmVyc2l0eSI6IHsNCiAgICAgICJyYXciOiAiTkMgU3RhdGUgVW5pdmVyc2l0eSIsDQogICAgICAiY2Fub25pY2FsIjogIk5DIFN0YXRlIg0KICAgIH0sDQogICAgInVuaXZlcnNpdHlvZm5jc3RhdGUiOiB7DQogICAgICAicmF3IjogIlVuaXZlcnNpdHkgb2YgTkMgU3RhdGUiLA0KICAgICAgImNhbm9uaWNhbCI6ICJOQyBTdGF0ZSINCiAgICB9LA0KICAgICJ1dGFodmFsbGV5dW5pdmVyc2l0eSI6IHsNCiAgICAgICJyYXciOiAiVXRhaCBWYWxsZXkgVW5pdmVyc2l0eSIsDQogICAgICAiY2Fub25pY2FsIjogIlV0YWggVmFsbGV5Ig0KICAgIH0sDQogICAgInVuaXZlcnNpdHlvZnV0YWh2YWxsZXkiOiB7DQogICAgICAicmF3IjogIlVuaXZlcnNpdHkgb2YgVXRhaCBWYWxsZXkiLA0KICAgICAgImNhbm9uaWNhbCI6ICJVdGFoIFZhbGxleSINCiAgICB9LA0KICAgICJub3RyZWRhbWV1bml2ZXJzaXR5Ijogew0KICAgICAgInJhdyI6ICJOb3RyZSBEYW1lIFVuaXZlcnNpdHkiLA0KICAgICAgImNhbm9uaWNhbCI6ICJOb3RyZSBEYW1lIg0KICAgIH0sDQogICAgInVuaXZlcnNpdHlvZm5vdHJlZGFtZSI6IHsNCiAgICAgICJyYXciOiAiVW5pdmVyc2l0eSBvZiBOb3RyZSBEYW1lIiwNCiAgICAgICJjYW5vbmljYWwiOiAiTm90cmUgRGFtZSINCiAgICB9LA0KICAgICJsaWJlcnR5dW5pdmVyc2l0eSI6IHsNCiAgICAgICJyYXciOiAiTGliZXJ0eSBVbml2ZXJzaXR5IiwNCiAgICAgICJjYW5vbmljYWwiOiAiTGliZXJ0eSINCiAgICB9LA0KICAgICJ1bml2ZXJzaXR5b2ZsaWJlcnR5Ijogew0KICAgICAgInJhdyI6ICJVbml2ZXJzaXR5IG9mIExpYmVydHkiLA0KICAgICAgImNhbm9uaWNhbCI6ICJMaWJlcnR5Ig0KICAgIH0sDQogICAgImFwcHN0YXRldW5pdmVyc2l0eSI6IHsNCiAgICAgICJyYXciOiAiQXBwIFN0YXRlIFVuaXZlcnNpdHkiLA0KICAgICAgImNhbm9uaWNhbCI6ICJBcHAgU3RhdGUiDQogICAgfSwNCiAgICAidW5pdmVyc2l0eW9mYXBwc3RhdGUiOiB7DQogICAgICAicmF3IjogIlVuaXZlcnNpdHkgb2YgQXBwIFN0YXRlIiwNCiAgICAgICJjYW5vbmljYWwiOiAiQXBwIFN0YXRlIg0KICAgIH0sDQogICAgImdhc291dGhlcm51bml2ZXJzaXR5Ijogew0KICAgICAgInJhdyI6ICJHYS4gU291dGhlcm4gVW5pdmVyc2l0eSIsDQogICAgICAiY2Fub25pY2FsIjogIkdhLiBTb3V0aGVybiINCiAgICB9LA0KICAgICJ1bml2ZXJzaXR5b2ZnYXNvdXRoZXJuIjogew0KICAgICAgInJhdyI6ICJVbml2ZXJzaXR5IG9mIEdhLiBTb3V0aGVybiIsDQogICAgICAiY2Fub25pY2FsIjog</t>
  </si>
  <si>
    <t>H</t>
  </si>
  <si>
    <t>IkdhLiBTb3V0aGVybiINCiAgICB9LA0KICAgICJjaGFybG90dGV1bml2ZXJzaXR5Ijogew0KICAgICAgInJhdyI6ICJDaGFybG90dGUgVW5pdmVyc2l0eSIsDQogICAgICAiY2Fub25pY2FsIjogIkNoYXJsb3R0ZSINCiAgICB9LA0KICAgICJ1bml2ZXJzaXR5b2ZjaGFybG90dGUiOiB7DQogICAgICAicmF3IjogIlVuaXZlcnNpdHkgb2YgQ2hhcmxvdHRlIiwNCiAgICAgICJjYW5vbmljYWwiOiAiQ2hhcmxvdHRlIg0KICAgIH0sDQogICAgInZjdXVuaXZlcnNpdHkiOiB7DQogICAgICAicmF3IjogIlZDVSBVbml2ZXJzaXR5IiwNCiAgICAgICJjYW5vbmljYWwiOiAiVkNVIg0KICAgIH0sDQogICAgInVuaXZlcnNpdHlvZnZjdSI6IHsNCiAgICAgICJyYXciOiAiVW5pdmVyc2l0eSBvZiBWQ1UiLA0KICAgICAgImNhbm9uaWNhbCI6ICJWQ1UiDQogICAgfSwNCiAgICAibm9ydGhlcm5hcml6dW5pdmVyc2l0eSI6IHsNCiAgICAgICJyYXciOiAiTm9ydGhlcm4gQXJpei4gVW5pdmVyc2l0eSIsDQogICAgICAiY2Fub25pY2FsIjogIk5vcnRoZXJuIEFyaXouIg0KICAgIH0sDQogICAgInVuaXZlcnNpdHlvZm5vcnRoZXJuYXJpeiI6IHsNCiAgICAgICJyYXciOiAiVW5pdmVyc2l0eSBvZiBOb3J0aGVybiBBcml6LiIsDQogICAgICAiY2Fub25pY2FsIjogIk5vcnRoZXJuIEFyaXouIg0KICAgIH0sDQogICAgImdlb3JnaWFzdHVuaXZlcnNpdHkiOiB7DQogICAgICAicmF3IjogIkdlb3JnaWEgU3QuIFVuaXZlcnNpdHkiLA0KICAgICAgImNhbm9uaWNhbCI6ICJHZW9yZ2lhIFN0LiINCiAgICB9LA0KICAgICJ1bml2ZXJzaXR5b2ZnZW9yZ2lhc3QiOiB7DQogICAgICAicmF3IjogIlVuaXZlcnNpdHkgb2YgR2VvcmdpYSBTdC4iLA0KICAgICAgImNhbm9uaWNhbCI6ICJHZW9yZ2lhIFN0LiINCiAgICB9LA0KICAgICJ3b2Zmb3JkdW5pdmVyc2l0eSI6IHsNCiAgICAgICJyYXciOiAiV29mZm9yZCBVbml2ZXJzaXR5IiwNCiAgICAgICJjYW5vbmljYWwiOiAiV29mZm9yZCINCiAgICB9LA0KICAgICJ1bml2ZXJzaXR5b2Z3b2Zmb3JkIjogew0KICAgICAgInJhdyI6ICJVbml2ZXJzaXR5IG9mIFdvZmZvcmQiLA0KICAgICAgImNhbm9uaWNhbCI6ICJXb2Zmb3JkIg0KICAgIH0sDQogICAgImJvd2xpbmdncmVlbnVuaXZlcnNpdHkiOiB7DQogICAgICAicmF3IjogIkJvd2xpbmcgR3JlZW4gVW5pdmVyc2l0eSIsDQogICAgICAiY2Fub25pY2FsIjogIkJvd2xpbmcgR3JlZW4iDQogICAgfSwNCiAgICAidW5pdmVyc2l0eW9mYm93bGluZ2dyZWVuIjogew0KICAgICAgInJhdyI6ICJVbml2ZXJzaXR5IG9mIEJvd2xpbmcgR3JlZW4iLA0KICAgICAgImNhbm9uaWNhbCI6ICJCb3dsaW5nIEdyZWVuIg0KICAgIH0sDQogICAgImdlb3JnZXRvd251bml2ZXJzaXR5Ijogew0KICAgICAgInJhdyI6ICJHZW9yZ2V0b3duIFVuaXZlcnNpdHkiLA0KICAgICAgImNhbm9uaWNhbCI6ICJHZW9yZ2V0b3duIg0KICAgIH0sDQogICAgInVuaXZlcnNpdHlvZmdlb3JnZXRvd24iOiB7DQogICAgICAicmF3IjogIlVuaXZlcnNpdHkgb2YgR2VvcmdldG93biIsDQogICAgICAiY2Fub25pY2FsIjogIkdlb3JnZXRvd24iDQogICAgfSwNCiAgICAiZ2Vvcmdld2FzaGluZ3RvbnVuaXZlcnNpdHkiOiB7DQogICAgICAicmF3IjogIkdlb3JnZSBXYXNoaW5ndG9uIFVuaXZlcnNpdHkiLA0KICAgICAgImNhbm9uaWNhbCI6ICJHZW9yZ2UgV2FzaGluZ3RvbiINCiAgICB9LA0KICAgICJ1bml2ZXJzaXR5b2ZnZW9yZ2V3YXNoaW5ndG9uIjogew0KICAgICAgInJhdyI6ICJVbml2ZXJzaXR5IG9mIEdlb3JnZSBXYXNoaW5ndG9uIiwNCiAgICAgICJjYW5vbmljYWwiOiAiR2VvcmdlIFdhc2hpbmd0b24iDQogICAgfSwNCiAgICAidGVtcGxldW5pdmVyc2l0eSI6IHsNCiAgICAgICJyYXciOiAiVGVtcGxlIFVuaXZlcnNpdHkiLA0KICAgICAgImNhbm9uaWNhbCI6ICJUZW1wbGUiDQogICAgfSwNCiAgICAidW5pdmVyc2l0eW9mdGVtcGxlIjogew0KICAgICAgInJhdyI6ICJVbml2ZXJzaXR5IG9mIFRlbXBsZSIsDQogICAgICAiY2Fub25pY2FsIjogIlRlbXBsZSINCiAgICB9LA0KICAgICJ2aXJnaW5pYXVuaXZlcnNpdHkiOiB7DQogICAgICAicmF3IjogIlZpcmdpbmlhIFVuaXZlcnNpdHkiLA0KICAgICAgImNhbm9uaWNhbCI6ICJWaXJnaW5pYSINCiAgICB9LA0KICAgICJ1bml2ZXJzaXR5b2Z2aXJnaW5pYSI6IHsNCiAgICAgICJyYXciOiAiVW5pdmVyc2l0eSBvZiBWaXJnaW5pYSIsDQogICAgICAiY2Fub25pY2FsIjogIlZpcmdpbmlhIg0KICAgIH0sDQogICAgInVpd3VuaXZlcnNpdHkiOiB7DQogICAgICAicmF3IjogIlVJVyBVbml2ZXJzaXR5IiwNCiAgICAgICJjYW5vbmljYWwiOiAiVUlXIg0KICAgIH0sDQogICAgInVuaXZlcnNpdHlvZnVpdyI6IHsNCiAgICAgICJyYXciOiAiVW5pdmVyc2l0eSBvZiBVSVciLA0KICAgICAgImNhbm9uaWNhbCI6ICJVSVciDQogICAgfSwNCiAgICAic291dGhlYXN0ZXJubGF1bml2ZXJzaXR5Ijogew0KICAgICAgInJhdyI6ICJTb3V0aGVhc3Rlcm4gTGEuIFVuaXZlcnNpdHkiLA0KICAgICAgImNhbm9uaWNhbCI6ICJTb3V0aGVhc3Rlcm4gTGEuIg0KICAgIH0sDQogICAgInVuaXZlcnNpdHlvZnNvdXRoZWFzdGVybmxhIjogew0KICAgICAgInJhdyI6ICJVbml2ZXJzaXR5IG9mIFNvdXRoZWFzdGVybiBMYS4iLA0KICAgICAgImNhbm9uaWNhbCI6ICJTb3V0aGVhc3Rlcm4gTGEuIg0KICAgIH0sDQogICAgIm5jYXR1bml2ZXJzaXR5Ijogew0KICAgICAgInJhdyI6ICJOLkMuIEEmVCBVbml2ZXJzaXR5IiwNCiAgICAgICJjYW5vbmljYWwiOiAiTi5DLiBBJlQiDQogICAgfSwNCiAgICAidW5pdmVyc2l0eW9mbmNhdCI6IHsNCiAgICAgICJyYXciOiAiVW5pdmVyc2l0eSBvZiBOLkMuIEEmVCIsDQogICAgICAiY2Fub25pY2FsIjogIk4uQy4gQSZUIg0KICAgIH0sDQogICAgInZhbHBhcmFpc291bml2ZXJzaXR5Ijogew0KICAgICAgInJhdyI6ICJWYWxwYXJhaXNvIFVuaXZlcnNpdHkiLA0KICAgICAgImNhbm9uaWNhbCI6ICJWYWxwYXJhaXNvIg0KICAgIH0sDQogICAgInVuaXZlcnNpdHlvZnZhbHBhcmFpc28iOiB7DQogICAgICAicmF3IjogIlVuaXZlcnNpdHkgb2YgVmFscGFyYWlzbyIsDQogICAgICAiY2Fub25pY2FsIjogIlZhbHBhcmFpc28iDQogICAgfSwNCiAgICAiZGVudmVydW5pdmVyc2l0eSI6IHsNCiAgICAgICJyYXciOiAiRGVudmVyIFVuaXZlcnNpdHkiLA0KICAgICAgImNhbm9uaWNhbCI6ICJEZW52ZXIiDQogICAgfSwNCiAgICAidW5pdmVyc2l0eW9mZGVudmVyIjogew0KICAgICAgInJhdyI6ICJVbml2ZXJzaXR5IG9mIERlbnZlciIsDQogICAgICAiY2Fub25pY2FsIjogIkRlbnZlciINCiAgICB9LA0KICAgICJzYWNyYW1lbnRvc3R1bml2ZXJzaXR5Ijogew0KICAgICAgInJhdyI6ICJTYWNyYW1lbnRvIFN0LiBVbml2ZXJzaXR5IiwNCiAgICAgICJjYW5vbmljYWwiOiAiU2FjcmFtZW50byBTdC4iDQogICAgfSwNCiAgICAidW5pdmVyc2l0eW9mc2FjcmFtZW50b3N0Ijogew0KICAgICAgInJhdyI6ICJVbml2ZXJzaXR5IG9mIFNhY3JhbWVudG8gU3QuIiwNCiAgICAgICJjYW5vbmljYWwiOiAiU2FjcmFtZW50byBTdC4iDQogICAgfSwNCiAgICAid2VzdGVybm1pY2h1bml2ZXJzaXR5Ijogew0KICAgICAgInJhdyI6ICJXZXN0ZXJuIE1pY2guIFVuaXZlcnNpdHkiLA0KICAgICAgImNhbm9uaWNhbCI6ICJXZXN0ZXJuIE1pY2guIg0KICAgIH0sDQogICAgInVuaXZlcnNpdHlvZndlc3Rlcm5taWNoIjogew0KICAgICAgInJhdyI6ICJVbml2ZXJzaXR5IG9mIFdlc3Rlcm4gTWljaC4iLA0KICAgICAgImNhbm9uaWNhbCI6ICJXZXN0ZXJuIE1pY2guIg0KICAgIH0sDQogICAgInNvdXRoZXJuaW5kdW5pdmVyc2l0eSI6IHsNCiAgICAgICJyYXciOiAiU291dGhlcm4gSW5kLiBVbml2ZXJzaXR5IiwNCiAgICAgICJjYW5vbmljYWwiOiAiU291dGhlcm4gSW5kLiINCiAgICB9LA0KICAgICJ1bml2ZXJzaXR5b2Zzb3V0aGVybmluZCI6IHsNCiAgICAgICJyYXciOiAiVW5pdmVyc2l0eSBvZiBTb3V0aGVybiBJbmQuIiwNCiAgICAgICJjYW5vbmljYWwiOiAiU291dGhlcm4gSW5kLiINCiAgICB9LA0KICAgICJ0b3dzb251bml2ZXJzaXR5Ijogew0KICAgICAgInJhdyI6ICJUb3dzb24gVW5pdmVyc2l0eSIsDQogICAgICAiY2Fub25pY2FsIjogIlRvd3NvbiINCiAgICB9LA0KICAgICJ1bml2ZXJzaXR5b2Z0b3dzb24iOiB7DQogICAgICAicmF3IjogIlVuaXZlcnNpdHkgb2YgVG93c29uIiwNCiAgICAgICJjYW5vbmljYWwiOiAiVG93c29uIg0KICAgIH0sDQogICAgImxvdWlzaWFuYXVuaXZlcnNpdHkiOiB7DQogICAgICAicmF3IjogIkxvdWlzaWFuYSBVbml2ZXJzaXR5IiwNCiAgICAgICJjYW5vbmljYWwiOiAiTG91aXNpYW5hIg0KICAgIH0sDQogICAgInVuaXZlcnNpdHlvZmxvdWlzaWFuYSI6IHsNCiAgICAgICJyYXciOiAiVW5pdmVyc2l0eSBvZiBMb3Vpc2lhbmEiLA0KICAgICAgImNhbm9uaWNhbCI6ICJMb3Vpc2lhbmEiDQogICAgfSwNCiAgICAiY29ybmVsbHVuaXZlcnNpdHkiOiB7DQogICAgICAicmF3IjogIkNvcm5lbGwgVW5pdmVyc2l0eSIsDQogICAgICAiY2Fub25pY2FsIjogIkNvcm5lbGwiDQogICAgfSwNCiAgICAidW5pdmVyc2l0eW9mY29ybmVsbCI6IHsNCiAgICAgICJyYXciOiAiVW5pdmVyc2l0eSBvZiBDb3JuZWxsIiwNCiAgICAgICJjYW5vbmljYWwiOiAiQ29ybmVsbCINCiAgICB9LA0KICAgICJnZW9yZ2VtYXNvbnVuaXZlcnNpdHkiOiB7DQogICAgICAicmF3IjogIkdlb3JnZSBNYXNvbiBVbml2ZXJzaXR5IiwNCiAgICAgICJjYW5vbmljYWwiOiAiR2VvcmdlIE1hc29uIg0KICAgIH0sDQogICAgInVuaXZlcnNpdHlvZmdlb3JnZW1hc29uIjogew0KICAgICAgInJhdyI6ICJVbml2ZXJzaXR5IG9mIEdlb3JnZSBNYXNvbiIsDQogICAgICAiY2Fub25pY2FsIjogIkdlb3JnZSBNYXNvbiINCiAgICB9LA0KICAgICJ3YWtlZm9yZXN0dW5pdmVyc2l0eSI6IHsNCiAgICAgICJyYXciOiAiV2FrZSBGb3Jlc3QgVW5pdmVyc2l0eSIsDQogICAgICAiY2Fub25pY2FsIjogIldha2UgRm9yZXN0Ig0KICAgIH0sDQogICAgInVuaXZlcnNpdHlvZndha2Vmb3Jlc3QiOiB7DQogICAgICAicmF3IjogIlVuaXZlcnNpdHkgb2YgV2FrZSBGb3Jlc3QiLA0KICAgICAgImNhbm9uaWNhbCI6ICJXYWtlIEZvcmVzdCINCiAgICB9LA0KICAgICJha3JvbnVuaXZlcnNpdHkiOiB7DQogICAgICAicmF3IjogIkFrcm9uIFVuaXZlcnNpdHkiLA0KICAgICAgImNhbm9uaWNhbCI6ICJBa3JvbiINCiAgICB9LA0KICAgICJ1bml2ZXJzaXR5b2Zha3JvbiI6IHsNCiAgICAgICJyYXciOiAiVW5pdmVyc2l0eSBvZiBBa3JvbiIsDQogICAgICAiY2Fub25pY2FsIjogIkFrcm9uIg0KICAgIH0sDQogICAgImZ1cm1hbnVuaXZlcnNpdHkiOiB7DQogICAgICAicmF3IjogIkZ1cm1hbiBVbml2ZXJzaXR5IiwNCiAgICAgICJjYW5vbmljYWwiOiAiRnVybWFuIg0KICAgIH0sDQogICAgInVuaXZlcnNpdHlvZmZ1cm1hbiI6IHsNCiAgICAgICJyYXciOiAiVW5pdmVyc2l0eSBvZiBGdXJtYW4iLA0KICAgICAgImNhbm9uaWNhbCI6ICJGdXJtYW4iDQogICAgfSwNCiAgICAiZGVwYXVsdW5pdmVyc2l0eSI6IHsNCiAgICAgICJyYXciOiAiRGVQYXVsIFVuaXZlcnNpdHkiLA0KICAgICAgImNhbm9uaWNhbCI6ICJEZVBhdWwiDQogICAgfSwNCiAgICAidW5pdmVyc2l0eW9mZGVwYXVsIjogew0KICAgICAgInJhdyI6ICJVbml2ZXJzaXR5IG9mIERlUGF1bCIsDQogICAgICAiY2Fub25pY2FsIjogIkRlUGF1bCINCiAgICB9LA0KICAgICJtb250YW5hdW5pdmVyc2l0eSI6IHsNCiAgICAgICJyYXciOiAiTW9udGFuYSBVbml2ZXJzaXR5IiwNCiAgICAgICJjYW5vbmljYWwiOiAiTW9udGFuYSINCiAgICB9LA0KICAgICJ1bml2ZXJzaXR5b2Ztb250YW5hIjogew0KICAgICAgInJhdyI6ICJVbml2ZXJzaXR5IG9mIE1vbnRhbmEiLA0KICAgICAgImNhbm9uaWNhbCI6ICJNb250YW5hIg0KICAgIH0sDQogICAgImxpcHNjb21idW5pdmVyc2l0eSI6IHsNCiAgICAgICJyYXciOiAiTGlwc2NvbWIgVW5pdmVyc2l0eSIsDQogICAgICAiY2Fub25pY2FsIjogIkxpcHNjb21iIg0KICAgIH0sDQogICAgInVuaXZlcnNpdHlvZmxpcHNjb21iIjogew0KICAgICAgInJhdyI6ICJVbml2ZXJzaXR5IG9mIExpcHNjb21iIiwNCiAgICAgICJjYW5vbmljYWwiOiAiTGlwc2NvbWIiDQogICAgfSwNCiAgICAidWFidW5pdmVyc2l0eSI6IHsNCiAgICAgICJyYXciOiAiVUFCIFVuaXZlcnNpdHkiLA0KICAgICAgImNhbm9uaWNhbCI6ICJVQUIiDQogICAgfSwNCiAgICAidW5pdmVyc2l0eW9mdWFiIjogew0KICAgICAgInJhdyI6ICJVbml2ZXJzaXR5IG9mIFVBQiIsDQogICAgICAiY2Fub25pY2FsIjogIlVBQiINCiAgICB9LA0KICAgICJ3YXNoaW5ndG9uc3R1bml2ZXJzaXR5Ijogew0KICAgICAgInJhdyI6ICJXYXNoaW5ndG9uIFN0LiBVbml2ZXJzaXR5IiwNCiAgICAgICJjYW5vbmljYWwiOiAiV2FzaGluZ3RvbiBTdC4iDQogICAgfSwNCiAgICAidW5pdmVyc2l0eW9md2FzaGluZ3RvbnN0Ijogew0KICAgICAgInJhdyI6ICJVbml2ZXJzaXR5IG9mIFdhc2hpbmd0b24gU3QuIiwNCiAgICAgICJjYW5vbmljYWwiOiAiV2FzaGluZ3RvbiBTdC4iDQogICAgfSwNCiAgICAiaWxsaW5vaXNzdHVuaXZlcnNpdHkiOiB7DQogICAgICAicmF3IjogIklsbGlub2lzIFN0LiBVbml2ZXJzaXR5IiwNCiAgICAgICJjYW5vbmljYWwiOiAiSWxsaW5vaXMgU3QuIg0KICAgIH0sDQogICAgInVuaXZlcnNpdHlvZmlsbGlub2lzc3QiOiB7DQogICAgICAicmF3IjogIlVuaXZlcnNpdHkgb2YgSWxsaW5vaXMgU3QuIiwNCiAgICAgICJjYW5vbmljYWwiOiAiSWxsaW5vaXMgU3QuIg0KICAgIH0sDQogICAgInV0c2F1bml2ZXJzaXR5Ijogew0KICAgICAgInJhdyI6ICJVVFNBIFVuaXZlcnNpdHkiLA0KICAgICAgImNhbm9uaWNhbCI6ICJVVFNBIg0KICAgIH0sDQogICAgInVuaXZlcnNpdHlvZnV0c2EiOiB7DQogICAgICAicmF3IjogIlVuaXZlcnNpdHkgb2YgVVRTQSIsDQogICAgICAiY2Fub25pY2FsIjogIlVUU0EiDQogICAgfSwNCiAgICAiZHVxdWVzbmV1bml2ZXJzaXR5Ijogew0KICAgICAgInJhdyI6ICJEdXF1ZXNuZSBVbml2ZXJzaXR5IiwNCiAgICAgICJjYW5vbmljYWwiOiAiRHVxdWVzbmUiDQogICAgfSwNCiAgICAidW5pdmVyc2l0eW9mZHVxdWVzbmUiOiB7DQogICAgICAicmF3IjogIlVuaXZlcnNpdHkgb2YgRHVxdWVzbmUiLA0KICAgICAgImNhbm9uaWNhbCI6ICJEdXF1ZXNuZSINCiAgICB9LA0KICAgICJub3J0aGRha290YXN0dW5pdmVyc2l0eSI6IHsNCiAgICAgICJyYXciOiAiTm9ydGggRGFrb3RhIFN0LiBVbml2ZXJzaXR5IiwNCiAgICAgICJjYW5vbmljYWwiOiAiTm9ydGggRGFrb3RhIFN0LiINCiAgICB9LA0KICAgICJ1bml2ZXJzaXR5b2Zub3J0aGRha290YXN0Ijogew0KICAgICAgInJhdyI6ICJVbml2ZXJzaXR5IG9mIE5vcnRoIERha290YSBTdC4iLA0KICAgICAgImNhbm9uaWNhbCI6ICJOb3J0aCBEYWtvdGEgU3QuIg0KICAgIH0sDQogICAgImJyb3dudW5pdmVyc2l0eSI6IHsNCiAgICAgICJyYXciOiAiQnJvd24gVW5pdmVyc2l0eSIsDQogICAgICAiY2Fub25pY2FsIjogIkJyb3duIg0KICAgIH0sDQogICAgInVuaXZlcnNpdHlvZmJyb3duIjogew0KICAgICAgInJhdyI6ICJVbml2ZXJzaXR5IG9mIEJyb3duIiwNCiAgICAgICJjYW5vbmljYWwiOiAiQnJvd24iDQogICAgfSwNCiAgICAic291dGhlcm5taXNzdW5pdmVyc2l0eSI6IHsNCiAgICAgICJyYXciOiAiU291dGhlcm4gTWlzcyBVbml2ZXJzaXR5IiwNCiAgICAgICJjYW5vbmljYWwiOiAiU291dGhlcm4gTWlzcy4iDQogICAgfSwNCiAgICAidW5pdmVyc2l0eW9mc291dGhlcm5taXNzIjogew0KICAgICAgInJhdyI6ICJVbml2ZXJzaXR5IG9mIFNvdXRoZXJuIE1pc3MiLA0KICAgICAgImNhbm9uaWNhbCI6ICJTb3V0aGVybiBNaXNzLiINCiAgICB9LA0KICAgICJoYXdhaWl1bml2ZXJzaXR5Ijogew0KICAgICAgInJhdyI6ICJIYXdhaWkgVW5pdmVyc2l0eSIsDQogICAgICAiY2Fub25pY2FsIjogIkhhd2FpaSINCiAgICB9LA0KICAgICJ1bml2ZXJzaXR5b2ZoYXdhaWkiOiB7DQogICAgICAicmF3IjogIlVuaXZlcnNpdHkgb2YgSGF3YWlpIiwNCiAgICAgICJjYW5vbmljYWwiOiAiSGF3YWlpIg0KICAgIH0sDQogICAgIndlYmVyc3R1bml2ZXJzaXR5Ijogew0KICAgICAgInJhdyI6ICJXZWJlciBTdC4gVW5pdmVyc2l0eSIsDQogICAgICAiY2Fub25pY2FsIjogIldlYmVyIFN0LiINCiAgICB9LA0KICAgICJ1bml2ZXJzaXR5b2Z3ZWJlcnN0Ijogew0KICAgICAgInJhdyI6ICJVbml2ZXJzaXR5IG9mIFdlYmVyIFN0LiIsDQogICAgICAiY2Fub25pY2FsIjogIldlYmVyIFN0LiINCiAgICB9LA0KICAgICJob3VzdG9udW5pdmVyc2l0eSI6IHsNCiAgICAgICJyYXciOiAiSG91c3RvbiBVbml2ZXJzaXR5IiwNCiAgICAgICJjYW5vbmljYWwiOiAiSG91c3RvbiINCiAgICB9LA0KICAgICJ1bml2ZXJzaXR5b2Zob3VzdG9uIjogew0KICAgICAgInJhdyI6ICJVbml2ZXJzaXR5IG9mIEhvdXN0b24iLA0KICAgICAgImNhbm9uaWNhbCI6ICJIb3VzdG9uIg0KICAgIH0sDQogICAgIm1pYW1pb2h1bml2ZXJzaXR5Ijogew0KICAgICAgInJhdyI6ICJNaWFtaSAoT0gpIFVuaXZlcnNpdHkiLA0KICAgICAgImNhbm9uaWNhbCI6ICJNaWFtaSAoT0gpIg0KICAgIH0sDQogICAgInVuaXZlcnNpdHlvZm1pYW1pb2giOiB7DQogICAgICAicmF3IjogIlVuaXZlcnNpdHkgb2YgTWlhbWkgKE9IKSIsDQogICAgICAiY2Fub25pY2FsIjogIk1pYW1pIChPSCkiDQogICAgfSwNCiAgICAic291dGhlYXN0bW9zdHVuaXZlcnNpdHkiOiB7DQogICAgICAicmF3IjogIlNvdXRoZWFzdCBNby4gU3QuIFVuaXZlcnNpdHkiLA0KICAgICAgImNhbm9uaWNhbCI6ICJTb3V0aGVhc3QgTW8uIFN0LiINCiAgICB9LA0KICAgICJ1bml2ZXJzaXR5b2Zzb3V0aGVhc3Rtb3N0Ijogew0KICAgICAgInJhdyI6ICJVbml2ZXJzaXR5IG9mIFNvdXRoZWFzdCBNby4gU3QuIiwNCiAgICAgICJjYW5vbmljYWwiOiAiU291dGhlYXN0IE1vLiBTdC4iDQogICAgfSwNCiAgICAic2FudGFjbGFyYXVuaXZlcnNpdHkiOiB7DQogICAgICAicmF3IjogIlNhbnRhIENsYXJhIFVuaXZlcnNpdHkiLA0KICAgICAgImNhbm9uaWNhbCI6ICJTYW50YSBDbGFyYSINCiAgICB9LA0KICAgICJ1bml2ZXJzaXR5b2ZzYW50YWNsYXJhIjogew0KICAgICAgInJhdyI6ICJVbml2ZXJzaXR5IG9mIFNhbnRhIENsYXJhIiwNCiAgICAgICJjYW5vbmljYWwiOiAiU2FudGEgQ2xhcmEiDQogICAgfSwNCiAgICAibWFyc2hhbGx1bml2ZXJzaXR5Ijogew0KICAgICAgInJhdyI6ICJNYXJzaGFsbCBVbml2ZXJzaXR5IiwNCiAgICAgICJjYW5vbmljYWwiOiAiTWFyc2hhbGwiDQogICAgfSwNCiAgICAidW5pdmVyc2l0eW9mbWFyc2hhbGwiOiB7DQogICAgICAicmF3IjogIlVuaXZlcnNpdHkgb2YgTWFyc2hhbGwiLA0KICAgICAgImNhbm9uaWNhbCI6ICJNYXJzaGFsbCINCiAgICB9LA0KICAgICJjYWxpZm9ybmlhdW5pdmVyc2l0eSI6IHsNCiAgICAgICJyYXciOiAiQ2FsaWZvcm5pYSBVbml2ZXJzaXR5IiwNCiAgICAgICJjYW5vbmljYWwiOiAiQ2FsaWZvcm5pYSINCiAgICB9LA0KICAgICJ1bml2ZXJzaXR5b2ZjYWxpZm9ybmlhIjogew0KICAgICAgInJhdyI6ICJVbml2ZXJzaXR5IG9mIENhbGlmb3JuaWEiLA0KICAgICAgImNhbm9uaWNhbCI6ICJDYWxpZm9ybmlhIg0KICAgIH0sDQogICAgInN5cmFjdXNldW5pdmVyc2l0eSI6IHsNCiAgICAgICJyYXciOiAiU3lyYWN1c2UgVW5pdmVyc2l0eSIsDQogICAgICAiY2Fub25pY2FsIjogIlN5cmFjdXNlIg0KICAgIH0sDQogICAgInVuaXZlcnNpdHlvZnN5cmFjdXNlIjogew0KICAgICAgInJhdyI6ICJVbml2ZXJzaXR5IG9mIFN5cmFjdXNlIiwNCiAgICAgICJjYW5vbmljYWwiOiAiU3lyYWN1c2UiDQogICAgfSwNCiAgICAic2FuZGllZ29zdHVuaXZlcnNpdHkiOiB7DQogICAgICAicmF3IjogIlNhbiBEaWVnbyBTdC4gVW5pdmVyc2l0eSIsDQogICAgICAiY2Fub25pY2FsIjogIlNhbiBEaWVnbyBTdC4iDQogICAgfSwNCiAgICAidW5pdmVyc2l0eW9mc2FuZGllZ29zdCI6IHsNCiAgICAgICJyYXciOiAiVW5pdmVyc2l0eSBvZiBTYW4gRGllZ28gU3QuIiwNCiAgICAgICJjYW5vbmljYWwiOiAiU2FuIERpZWdvIFN0LiINCiAgICB9LA0KICAgICJ1bWJjdW5pdmVyc2l0eSI6IHsNCiAgICAgICJyYXciOiAiVU1CQyBVbml2ZXJzaXR5IiwNCiAgICAgICJjYW5vbmljYWwiOiAiVU1CQyINCiAgICB9LA0KICAgICJ1bml2ZXJzaXR5b2Z1bWJjIjogew0KICAgICAgInJhdyI6ICJVbml2ZXJzaXR5IG9mIFVNQkMiLA0KICAgICAgImNhbm9uaWNhbCI6ICJVTUJDIg0KICAgIH0sDQogICAgImVhc3RjYXJvbGluYXVuaXZlcnNpdHkiOiB7DQogICAgICAicmF3IjogIkVhc3QgQ2Fyb2xpbmEgVW5pdmVyc2l0eSIsDQogICAgICAiY2Fub25pY2FsIjogIkVhc3QgQ2Fyb2xpbmEiDQogICAgfSwNCiAgICAidW5pdmVyc2l0eW9mZWFzdGNhcm9saW5hIjogew0KICAgICAgInJhdyI6ICJVbml2ZXJzaXR5IG9mIEVhc3QgQ2Fyb2xpbmEiLA0KICAgICAgImNhbm9uaWNhbCI6ICJFYXN0IENhcm9saW5hIg0KICAgIH0sDQogICAgInF1ZWVuc25jdW5pdmVyc2l0eSI6IHsNCiAgICAgICJyYXciOiAiUXVlZW5zIChOQykgVW5pdmVyc2l0eSIsDQogICAgICAiY2Fub25pY2FsIjogIlF1ZWVucyAoTkMpIg0KICAgIH0sDQogICAgInVuaXZlcnNpdHlvZnF1ZWVuc25jIjogew0KICAgICAgInJhdyI6ICJVbml2ZXJzaXR5IG9mIFF1ZWVucyAoTkMpIiwNCiAgICAgICJjYW5vbmljYWwiOiAiUXVlZW5zIChOQykiDQogICAgfSwNCiAgICAidHJveXVuaXZlcnNpdHkiOiB7DQogICAgICAicmF3IjogIlRyb3kgVW5pdmVyc2l0eSIsDQogICAgICAiY2Fub25pY2FsIjogIlRyb3kiDQogICAgfSwNCiAgICAidW5pdmVyc2l0eW9mdHJveSI6IHsNCiAgICAgICJyYXciOiAiVW5pdmVyc2l0eSBvZiBUcm95IiwNCiAgICAgICJjYW5vbmljYWwiOiAiVHJveSINCiAgICB9LA0KICAgICJzdG9ueWJyb29rdW5pdmVyc2l0eSI6IHsNCiAgICAgICJyYXciOiAiU3RvbnkgQnJvb2sgVW5pdmVyc2l0eSIsDQogICAgICAiY2Fub25pY2FsIjogIlN0b255IEJyb29rIg0KICAgIH0sDQogICAgInVuaXZlcnNpdHlvZnN0b255YnJvb2siOiB7DQogICAgICAicmF3IjogIlVuaXZlcnNpdHkgb2YgU3RvbnkgQnJvb2siLA0KICAgICAgImNhbm9uaWNhbCI6ICJTdG9ueSBCcm9vayINCiAgICB9LA0KICAgICJib3N0b25jb2xsZWdldW5pdmVyc2l0eSI6IHsNCiAgICAgICJyYXciOiAiQm9zdG9uIENvbGxlZ2UgVW5pdmVyc2l0eSIsDQogICAgICAiY2Fub25pY2FsIjogIkJvc3RvbiBDb2xsZWdlIg0KICAgIH0sDQogICAgInVuaXZlcnNpdHlvZmJvc3RvbmNvbGxlZ2UiOiB7DQogICAgICAicmF3IjogIlVuaXZlcnNpdHkgb2YgQm9zdG9uIENvbGxlZ2UiLA0KICAgICAgImNhbm9uaWNhbCI6ICJCb3N0b24gQ29sbGVnZSINCiAgICB9LA0KICAgICJvaGlvdW5pdmVyc2l0eSI6IHsNCiAgICAgICJyYXciOiAiT2hpbyBVbml2ZXJzaXR5IiwNCiAgICAgICJjYW5vbmljYWwiOiAiT2hpbyINCiAgICB9LA0KICAgICJ1bml2ZXJzaXR5b2ZvaGlvIjogew0KICAgICAgInJhdyI6ICJVbml2ZXJzaXR5IG9mIE9oaW8iLA0KICAgICAgImNhbm9uaWNhbCI6ICJPaGlvIg0KICAgIH0sDQogICAgImFya2Fuc2FzdW5pdmVyc2l0eSI6IHsNCiAgICAgICJyYXciOiAiQXJrYW5zYXMgVW5pdmVyc2l0eSIsDQogICAgICAiY2Fub25pY2FsIjogIkFya2Fuc2FzIg0KICAgIH0sDQogICAgInVuaXZlcnNpdHlvZmFya2Fuc2FzIjogew0KICAgICAgInJhdyI6ICJVbml2ZXJzaXR5IG9mIEFya2Fuc2FzIiwNCiAgICAgICJjYW5vbmljYWwiOiAiQXJrYW5zYXMiDQogICAgfSwNCiAgICAicnV0Z2Vyc3VuaXZlcnNpdHkiOiB7DQogICAgICAicmF3IjogIlJ1</t>
  </si>
  <si>
    <t>I</t>
  </si>
  <si>
    <t>dGdlcnMgVW5pdmVyc2l0eSIsDQogICAgICAiY2Fub25pY2FsIjogIlJ1dGdlcnMiDQogICAgfSwNCiAgICAidW5pdmVyc2l0eW9mcnV0Z2VycyI6IHsNCiAgICAgICJyYXciOiAiVW5pdmVyc2l0eSBvZiBSdXRnZXJzIiwNCiAgICAgICJjYW5vbmljYWwiOiAiUnV0Z2VycyINCiAgICB9LA0KICAgICJjc3VudW5pdmVyc2l0eSI6IHsNCiAgICAgICJyYXciOiAiQ1NVTiBVbml2ZXJzaXR5IiwNCiAgICAgICJjYW5vbmljYWwiOiAiQ1NVTiINCiAgICB9LA0KICAgICJ1bml2ZXJzaXR5b2Zjc3VuIjogew0KICAgICAgInJhdyI6ICJVbml2ZXJzaXR5IG9mIENTVU4iLA0KICAgICAgImNhbm9uaWNhbCI6ICJDU1VOIg0KICAgIH0sDQogICAgIm5vcnRoZmxvcmlkYXVuaXZlcnNpdHkiOiB7DQogICAgICAicmF3IjogIk5vcnRoIEZsb3JpZGEgVW5pdmVyc2l0eSIsDQogICAgICAiY2Fub25pY2FsIjogIk5vcnRoIEZsb3JpZGEiDQogICAgfSwNCiAgICAidW5pdmVyc2l0eW9mbm9ydGhmbG9yaWRhIjogew0KICAgICAgInJhdyI6ICJVbml2ZXJzaXR5IG9mIE5vcnRoIEZsb3JpZGEiLA0KICAgICAgImNhbm9uaWNhbCI6ICJOb3J0aCBGbG9yaWRhIg0KICAgIH0sDQogICAgInNhbmpvc2VzdHVuaXZlcnNpdHkiOiB7DQogICAgICAicmF3IjogIlNhbiBKb3NlIFN0LiBVbml2ZXJzaXR5IiwNCiAgICAgICJjYW5vbmljYWwiOiAiU2FuIEpvc2UgU3QuIg0KICAgIH0sDQogICAgInVuaXZlcnNpdHlvZnNhbmpvc2VzdCI6IHsNCiAgICAgICJyYXciOiAiVW5pdmVyc2l0eSBvZiBTYW4gSm9zZSBTdC4iLA0KICAgICAgImNhbm9uaWNhbCI6ICJTYW4gSm9zZSBTdC4iDQogICAgfSwNCiAgICAidWFsYmFueXVuaXZlcnNpdHkiOiB7DQogICAgICAicmF3IjogIlVBbGJhbnkgVW5pdmVyc2l0eSIsDQogICAgICAiY2Fub25pY2FsIjogIlVBbGJhbnkiDQogICAgfSwNCiAgICAidW5pdmVyc2l0eW9mdWFsYmFueSI6IHsNCiAgICAgICJyYXciOiAiVW5pdmVyc2l0eSBvZiBVQWxiYW55IiwNCiAgICAgICJjYW5vbmljYWwiOiAiVUFsYmFueSINCiAgICB9LA0KICAgICJidXRsZXJ1bml2ZXJzaXR5Ijogew0KICAgICAgInJhdyI6ICJCdXRsZXIgVW5pdmVyc2l0eSIsDQogICAgICAiY2Fub25pY2FsIjogIkJ1dGxlciINCiAgICB9LA0KICAgICJ1bml2ZXJzaXR5b2ZidXRsZXIiOiB7DQogICAgICAicmF3IjogIlVuaXZlcnNpdHkgb2YgQnV0bGVyIiwNCiAgICAgICJjYW5vbmljYWwiOiAiQnV0bGVyIg0KICAgIH0sDQogICAgInRhcmxldG9uc3R1bml2ZXJzaXR5Ijogew0KICAgICAgInJhdyI6ICJUYXJsZXRvbiBTdC4gVW5pdmVyc2l0eSIsDQogICAgICAiY2Fub25pY2FsIjogIlRhcmxldG9uIFN0LiINCiAgICB9LA0KICAgICJ1bml2ZXJzaXR5b2Z0YXJsZXRvbnN0Ijogew0KICAgICAgInJhdyI6ICJVbml2ZXJzaXR5IG9mIFRhcmxldG9uIFN0LiIsDQogICAgICAiY2Fub25pY2FsIjogIlRhcmxldG9uIFN0LiINCiAgICB9LA0KICAgICJzYW1mb3JkdW5pdmVyc2l0eSI6IHsNCiAgICAgICJyYXciOiAiU2FtZm9yZCBVbml2ZXJzaXR5IiwNCiAgICAgICJjYW5vbmljYWwiOiAiU2FtZm9yZCINCiAgICB9LA0KICAgICJ1bml2ZXJzaXR5b2ZzYW1mb3JkIjogew0KICAgICAgInJhdyI6ICJVbml2ZXJzaXR5IG9mIFNhbWZvcmQiLA0KICAgICAgImNhbm9uaWNhbCI6ICJTYW1mb3JkIg0KICAgIH0sDQogICAgIm1pc3NvdXJpc3R1bml2ZXJzaXR5Ijogew0KICAgICAgInJhdyI6ICJNaXNzb3VyaSBTdC4gVW5pdmVyc2l0eSIsDQogICAgICAiY2Fub25pY2FsIjogIk1pc3NvdXJpIFN0LiINCiAgICB9LA0KICAgICJ1bml2ZXJzaXR5b2ZtaXNzb3VyaXN0Ijogew0KICAgICAgInJhdyI6ICJVbml2ZXJzaXR5IG9mIE1pc3NvdXJpIFN0LiIsDQogICAgICAiY2Fub25pY2FsIjogIk1pc3NvdXJpIFN0LiINCiAgICB9LA0KICAgICJvaGlvc3R1bml2ZXJzaXR5Ijogew0KICAgICAgInJhdyI6ICJPaGlvIFN0LiBVbml2ZXJzaXR5IiwNCiAgICAgICJjYW5vbmljYWwiOiAiT2hpbyBTdC4iDQogICAgfSwNCiAgICAidW5pdmVyc2l0eW9mb2hpb3N0Ijogew0KICAgICAgInJhdyI6ICJVbml2ZXJzaXR5IG9mIE9oaW8gU3QuIiwNCiAgICAgICJjYW5vbmljYWwiOiAiT2hpbyBTdC4iDQogICAgfSwNCiAgICAidGV4YXN0ZWNodW5pdmVyc2l0eSI6IHsNCiAgICAgICJyYXciOiAiVGV4YXMgVGVjaCBVbml2ZXJzaXR5IiwNCiAgICAgICJjYW5vbmljYWwiOiAiVGV4YXMgVGVjaCINCiAgICB9LA0KICAgICJ1bml2ZXJzaXR5b2Z0ZXhhc3RlY2giOiB7DQogICAgICAicmF3IjogIlVuaXZlcnNpdHkgb2YgVGV4YXMgVGVjaCIsDQogICAgICAiY2Fub25pY2FsIjogIlRleGFzIFRlY2giDQogICAgfSwNCiAgICAidW5jZ3JlZW5zYm9yb3VuaXZlcnNpdHkiOiB7DQogICAgICAicmF3IjogIlVOQyBHcmVlbnNib3JvIFVuaXZlcnNpdHkiLA0KICAgICAgImNhbm9uaWNhbCI6ICJVTkMgR3JlZW5zYm9ybyINCiAgICB9LA0KICAgICJ1bml2ZXJzaXR5b2Z1bmNncmVlbnNib3JvIjogew0KICAgICAgInJhdyI6ICJVbml2ZXJzaXR5IG9mIFVOQyBHcmVlbnNib3JvIiwNCiAgICAgICJjYW5vbmljYWwiOiAiVU5DIEdyZWVuc2Jvcm8iDQogICAgfSwNCiAgICAiYWlyZm9yY2V1bml2ZXJzaXR5Ijogew0KICAgICAgInJhdyI6ICJBaXIgRm9yY2UgVW5pdmVyc2l0eSIsDQogICAgICAiY2Fub25pY2FsIjogIkFpciBGb3JjZSINCiAgICB9LA0KICAgICJ1bml2ZXJzaXR5b2ZhaXJmb3JjZSI6IHsNCiAgICAgICJyYXciOiAiVW5pdmVyc2l0eSBvZiBBaXIgRm9yY2UiLA0KICAgICAgImNhbm9uaWNhbCI6ICJBaXIgRm9yY2UiDQogICAgfSwNCiAgICAic3Rqb2huc255dW5pdmVyc2l0eSI6IHsNCiAgICAgICJyYXciOiAiU3QuIEpvaG4ncyAoTlkpIFVuaXZlcnNpdHkiLA0KICAgICAgImNhbm9uaWNhbCI6ICJTdC4gSm9obidzIChOWSkiDQogICAgfSwNCiAgICAidW5pdmVyc2l0eW9mc3Rqb2huc255Ijogew0KICAgICAgInJhdyI6ICJVbml2ZXJzaXR5IG9mIFN0LiBKb2huJ3MgKE5ZKSIsDQogICAgICAiY2Fub25pY2FsIjogIlN0LiBKb2huJ3MgKE5ZKSINCiAgICB9LA0KICAgICJhbWNvcnB1c2NocmlzdGl1bml2ZXJzaXR5Ijogew0KICAgICAgInJhdyI6ICJBJk0tQ29ycHVzIENocmlzdGkgVW5pdmVyc2l0eSIsDQogICAgICAiY2Fub25pY2FsIjogIkEmTS1Db3JwdXMgQ2hyaXN0aSINCiAgICB9LA0KICAgICJ1bml2ZXJzaXR5b2ZhbWNvcnB1c2NocmlzdGkiOiB7DQogICAgICAicmF3IjogIlVuaXZlcnNpdHkgb2YgQSZNLUNvcnB1cyBDaHJpc3RpIiwNCiAgICAgICJjYW5vbmljYWwiOiAiQSZNLUNvcnB1cyBDaHJpc3RpIg0KICAgIH0sDQogICAgInVubHZ1bml2ZXJzaXR5Ijogew0KICAgICAgInJhdyI6ICJVTkxWIFVuaXZlcnNpdHkiLA0KICAgICAgImNhbm9uaWNhbCI6ICJVTkxWIg0KICAgIH0sDQogICAgInVuaXZlcnNpdHlvZnVubHYiOiB7DQogICAgICAicmF3IjogIlVuaXZlcnNpdHkgb2YgVU5MViIsDQogICAgICAiY2Fub25pY2FsIjogIlVOTFYiDQogICAgfSwNCiAgICAiamFja3NvbnZpbGxlc3R1bml2ZXJzaXR5Ijogew0KICAgICAgInJhdyI6ICJKYWNrc29udmlsbGUgU3QuIFVuaXZlcnNpdHkiLA0KICAgICAgImNhbm9uaWNhbCI6ICJKYWNrc29udmlsbGUgU3QuIg0KICAgIH0sDQogICAgInVuaXZlcnNpdHlvZmphY2tzb252aWxsZXN0Ijogew0KICAgICAgInJhdyI6ICJVbml2ZXJzaXR5IG9mIEphY2tzb252aWxsZSBTdC4iLA0KICAgICAgImNhbm9uaWNhbCI6ICJKYWNrc29udmlsbGUgU3QuIg0KICAgIH0sDQogICAgIm1hcnlsYW5kdW5pdmVyc2l0eSI6IHsNCiAgICAgICJyYXciOiAiTWFyeWxhbmQgVW5pdmVyc2l0eSIsDQogICAgICAiY2Fub25pY2FsIjogIk1hcnlsYW5kIg0KICAgIH0sDQogICAgInVuaXZlcnNpdHlvZm1hcnlsYW5kIjogew0KICAgICAgInJhdyI6ICJVbml2ZXJzaXR5IG9mIE1hcnlsYW5kIiwNCiAgICAgICJjYW5vbmljYWwiOiAiTWFyeWxhbmQiDQogICAgfSwNCiAgICAiY29wcGluc3R1bml2ZXJzaXR5Ijogew0KICAgICAgInJhdyI6ICJDb3BwaW4gU3QuIFVuaXZlcnNpdHkiLA0KICAgICAgImNhbm9uaWNhbCI6ICJDb3BwaW4gU3QuIg0KICAgIH0sDQogICAgInVuaXZlcnNpdHlvZmNvcHBpbnN0Ijogew0KICAgICAgInJhdyI6ICJVbml2ZXJzaXR5IG9mIENvcHBpbiBTdC4iLA0KICAgICAgImNhbm9uaWNhbCI6ICJDb3BwaW4gU3QuIg0KICAgIH0sDQogICAgInR1bGFuZXVuaXZlcnNpdHkiOiB7DQogICAgICAicmF3IjogIlR1bGFuZSBVbml2ZXJzaXR5IiwNCiAgICAgICJjYW5vbmljYWwiOiAiVHVsYW5lIg0KICAgIH0sDQogICAgInVuaXZlcnNpdHlvZnR1bGFuZSI6IHsNCiAgICAgICJyYXciOiAiVW5pdmVyc2l0eSBvZiBUdWxhbmUiLA0KICAgICAgImNhbm9uaWNhbCI6ICJUdWxhbmUiDQogICAgfSwNCiAgICAiaG93YXJkdW5pdmVyc2l0eSI6IHsNCiAgICAgICJyYXciOiAiSG93YXJkIFVuaXZlcnNpdHkiLA0KICAgICAgImNhbm9uaWNhbCI6ICJIb3dhcmQiDQogICAgfSwNCiAgICAidW5pdmVyc2l0eW9maG93YXJkIjogew0KICAgICAgInJhdyI6ICJVbml2ZXJzaXR5IG9mIEhvd2FyZCIsDQogICAgICAiY2Fub25pY2FsIjogIkhvd2FyZCINCiAgICB9LA0KICAgICJsZWhpZ2h1bml2ZXJzaXR5Ijogew0KICAgICAgInJhdyI6ICJMZWhpZ2ggVW5pdmVyc2l0eSIsDQogICAgICAiY2Fub25pY2FsIjogIkxlaGlnaCINCiAgICB9LA0KICAgICJ1bml2ZXJzaXR5b2ZsZWhpZ2giOiB7DQogICAgICAicmF3IjogIlVuaXZlcnNpdHkgb2YgTGVoaWdoIiwNCiAgICAgICJjYW5vbmljYWwiOiAiTGVoaWdoIg0KICAgIH0sDQogICAgImJ1Y2tuZWxsdW5pdmVyc2l0eSI6IHsNCiAgICAgICJyYXciOiAiQnVja25lbGwgVW5pdmVyc2l0eSIsDQogICAgICAiY2Fub25pY2FsIjogIkJ1Y2tuZWxsIg0KICAgIH0sDQogICAgInVuaXZlcnNpdHlvZmJ1Y2tuZWxsIjogew0KICAgICAgInJhdyI6ICJVbml2ZXJzaXR5IG9mIEJ1Y2tuZWxsIiwNCiAgICAgICJjYW5vbmljYWwiOiAiQnVja25lbGwiDQogICAgfSwNCiAgICAic2FtaG91c3RvbnVuaXZlcnNpdHkiOiB7DQogICAgICAicmF3IjogIlNhbSBIb3VzdG9uIFVuaXZlcnNpdHkiLA0KICAgICAgImNhbm9uaWNhbCI6ICJTYW0gSG91c3RvbiINCiAgICB9LA0KICAgICJ1bml2ZXJzaXR5b2ZzYW1ob3VzdG9uIjogew0KICAgICAgInJhdyI6ICJVbml2ZXJzaXR5IG9mIFNhbSBIb3VzdG9uIiwNCiAgICAgICJjYW5vbmljYWwiOiAiU2FtIEhvdXN0b24iDQogICAgfSwNCiAgICAiYmluZ2hhbXRvbnVuaXZlcnNpdHkiOiB7DQogICAgICAicmF3IjogIkJpbmdoYW10b24gVW5pdmVyc2l0eSIsDQogICAgICAiY2Fub25pY2FsIjogIkJpbmdoYW10b24iDQogICAgfSwNCiAgICAidW5pdmVyc2l0eW9mYmluZ2hhbXRvbiI6IHsNCiAgICAgICJyYXciOiAiVW5pdmVyc2l0eSBvZiBCaW5naGFtdG9uIiwNCiAgICAgICJjYW5vbmljYWwiOiAiQmluZ2hhbXRvbiINCiAgICB9LA0KICAgICJsbXVjYXVuaXZlcnNpdHkiOiB7DQogICAgICAicmF3IjogIkxNVSAoQ0EpIFVuaXZlcnNpdHkiLA0KICAgICAgImNhbm9uaWNhbCI6ICJMTVUgKENBKSINCiAgICB9LA0KICAgICJ1bml2ZXJzaXR5b2ZsbXVjYSI6IHsNCiAgICAgICJyYXciOiAiVW5pdmVyc2l0eSBvZiBMTVUgKENBKSIsDQogICAgICAiY2Fub25pY2FsIjogIkxNVSAoQ0EpIg0KICAgIH0sDQogICAgIm5hdnl1bml2ZXJzaXR5Ijogew0KICAgICAgInJhdyI6ICJOYXZ5IFVuaXZlcnNpdHkiLA0KICAgICAgImNhbm9uaWNhbCI6ICJOYXZ5Ig0KICAgIH0sDQogICAgInVuaXZlcnNpdHlvZm5hdnkiOiB7DQogICAgICAicmF3IjogIlVuaXZlcnNpdHkgb2YgTmF2eSIsDQogICAgICAiY2Fub25pY2FsIjogIk5hdnkiDQogICAgfSwNCiAgICAibm9ydGhhbGF1bml2ZXJzaXR5Ijogew0KICAgICAgInJhdyI6ICJOb3J0aCBBbGEuIFVuaXZlcnNpdHkiLA0KICAgICAgImNhbm9uaWNhbCI6ICJOb3J0aCBBbGEuIg0KICAgIH0sDQogICAgInVuaXZlcnNpdHlvZm5vcnRoYWxhIjogew0KICAgICAgInJhdyI6ICJVbml2ZXJzaXR5IG9mIE5vcnRoIEFsYS4iLA0KICAgICAgImNhbm9uaWNhbCI6ICJOb3J0aCBBbGEuIg0KICAgIH0sDQogICAgInVuaXZlcnNpdHlvZmdvbnphZ2EiOiB7DQogICAgICAicmF3IjogIlVuaXZlcnNpdHkgb2YgR29uemFnYSIsDQogICAgICAiY2Fub25pY2FsIjogIkdvbnphZ2EiDQogICAgfSwNCiAgICAiaXVpbmR5dW5pdmVyc2l0eSI6IHsNCiAgICAgICJyYXciOiAiSVUgSW5keSBVbml2ZXJzaXR5IiwNCiAgICAgICJjYW5vbmljYWwiOiAiSVUgSW5keSINCiAgICB9LA0KICAgICJ1bml2ZXJzaXR5b2ZpdWluZHkiOiB7DQogICAgICAicmF3IjogIlVuaXZlcnNpdHkgb2YgSVUgSW5keSIsDQogICAgICAiY2Fub25pY2FsIjogIklVIEluZHkiDQogICAgfSwNCiAgICAibW9udGFuYXN0dW5pdmVyc2l0eSI6IHsNCiAgICAgICJyYXciOiAiTW9udGFuYSBTdC4gVW5pdmVyc2l0eSIsDQogICAgICAiY2Fub25pY2FsIjogIk1vbnRhbmEgU3QuIg0KICAgIH0sDQogICAgInVuaXZlcnNpdHlvZm1vbnRhbmFzdCI6IHsNCiAgICAgICJyYXciOiAiVW5pdmVyc2l0eSBvZiBNb250YW5hIFN0LiIsDQogICAgICAiY2Fub25pY2FsIjogIk1vbnRhbmEgU3QuIg0KICAgIH0sDQogICAgInNhaW50bWFyeXNjYXVuaXZlcnNpdHkiOiB7DQogICAgICAicmF3IjogIlNhaW50IE1hcnkncyAoQ0EpIFVuaXZlcnNpdHkiLA0KICAgICAgImNhbm9uaWNhbCI6ICJTYWludCBNYXJ5J3MgKENBKSINCiAgICB9LA0KICAgICJ1bml2ZXJzaXR5b2ZzYWludG1hcnlzY2EiOiB7DQogICAgICAicmF3IjogIlVuaXZlcnNpdHkgb2YgU2FpbnQgTWFyeSdzIChDQSkiLA0KICAgICAgImNhbm9uaWNhbCI6ICJTYWludCBNYXJ5J3MgKENBKSINCiAgICB9LA0KICAgICJ1Y2lydmluZXVuaXZlcnNpdHkiOiB7DQogICAgICAicmF3IjogIlVDIElydmluZSBVbml2ZXJzaXR5IiwNCiAgICAgICJjYW5vbmljYWwiOiAiVUMgSXJ2aW5lIg0KICAgIH0sDQogICAgInVuaXZlcnNpdHlvZnVjaXJ2aW5lIjogew0KICAgICAgInJhdyI6ICJVbml2ZXJzaXR5IG9mIFVDIElydmluZSIsDQogICAgICAiY2Fub25pY2FsIjogIlVDIElydmluZSINCiAgICB9LA0KICAgICJsaXR0bGVyb2NrdW5pdmVyc2l0eSI6IHsNCiAgICAgICJyYXciOiAiTGl0dGxlIFJvY2sgVW5pdmVyc2l0eSIsDQogICAgICAiY2Fub25pY2FsIjogIkxpdHRsZSBSb2NrIg0KICAgIH0sDQogICAgInVuaXZlcnNpdHlvZmxpdHRsZXJvY2siOiB7DQogICAgICAicmF3IjogIlVuaXZlcnNpdHkgb2YgTGl0dGxlIFJvY2siLA0KICAgICAgImNhbm9uaWNhbCI6ICJMaXR0bGUgUm9jayINCiAgICB9LA0KICAgICJicmFkbGV5dW5pdmVyc2l0eSI6IHsNCiAgICAgICJyYXciOiAiQnJhZGxleSBVbml2ZXJzaXR5IiwNCiAgICAgICJjYW5vbmljYWwiOiAiQnJhZGxleSINCiAgICB9LA0KICAgICJ1bml2ZXJzaXR5b2ZicmFkbGV5Ijogew0KICAgICAgInJhdyI6ICJVbml2ZXJzaXR5IG9mIEJyYWRsZXkiLA0KICAgICAgImNhbm9uaWNhbCI6ICJCcmFkbGV5Ig0KICAgIH0sDQogICAgInNhaW50ZnJhbmNpc3VuaXZlcnNpdHkiOiB7DQogICAgICAicmF3IjogIlNhaW50IEZyYW5jaXMgVW5pdmVyc2l0eSIsDQogICAgICAiY2Fub25pY2FsIjogIlNhaW50IEZyYW5jaXMiDQogICAgfSwNCiAgICAidW5pdmVyc2l0eW9mc2FpbnRmcmFuY2lzIjogew0KICAgICAgInJhdyI6ICJVbml2ZXJzaXR5IG9mIFNhaW50IEZyYW5jaXMiLA0KICAgICAgImNhbm9uaWNhbCI6ICJTYWludCBGcmFuY2lzIg0KICAgIH0sDQogICAgImRhdmlkc29udW5pdmVyc2l0eSI6IHsNCiAgICAgICJyYXciOiAiRGF2aWRzb24gVW5pdmVyc2l0eSIsDQogICAgICAiY2Fub25pY2FsIjogIkRhdmlkc29uIg0KICAgIH0sDQogICAgInVuaXZlcnNpdHlvZmRhdmlkc29uIjogew0KICAgICAgInJhdyI6ICJVbml2ZXJzaXR5IG9mIERhdmlkc29uIiwNCiAgICAgICJjYW5vbmljYWwiOiAiRGF2aWRzb24iDQogICAgfSwNCiAgICAibml1dW5pdmVyc2l0eSI6IHsNCiAgICAgICJyYXciOiAiTklVIFVuaXZlcnNpdHkiLA0KICAgICAgImNhbm9uaWNhbCI6ICJOSVUiDQogICAgfSwNCiAgICAidW5pdmVyc2l0eW9mbml1Ijogew0KICAgICAgInJhdyI6ICJVbml2ZXJzaXR5IG9mIE5JVSIsDQogICAgICAiY2Fub25pY2FsIjogIk5JVSINCiAgICB9LA0KICAgICJzYWludGxvdWlzdW5pdmVyc2l0eSI6IHsNCiAgICAgICJyYXciOiAiU2FpbnQgTG91aXMgVW5pdmVyc2l0eSIsDQogICAgICAiY2Fub25pY2FsIjogIlNhaW50IExvdWlzIg0KICAgIH0sDQogICAgInVuaXZlcnNpdHlvZnNhaW50bG91aXMiOiB7DQogICAgICAicmF3IjogIlVuaXZlcnNpdHkgb2YgU2FpbnQgTG91aXMiLA0KICAgICAgImNhbm9uaWNhbCI6ICJTYWludCBMb3VpcyINCiAgICB9LA0KICAgICJxdWlubmlwaWFjdW5pdmVyc2l0eSI6IHsNCiAgICAgICJyYXciOiAiUXVpbm5pcGlhYyBVbml2ZXJzaXR5IiwNCiAgICAgICJjYW5vbmljYWwiOiAiUXVpbm5pcGlhYyINCiAgICB9LA0KICAgICJ1bml2ZXJzaXR5b2ZxdWlubmlwaWFjIjogew0KICAgICAgInJhdyI6ICJVbml2ZXJzaXR5IG9mIFF1aW5uaXBpYWMiLA0KICAgICAgImNhbm9uaWNhbCI6ICJRdWlubmlwaWFjIg0KICAgIH0sDQogICAgIm9tYWhhdW5pdmVyc2l0eSI6IHsNCiAgICAgICJyYXciOiAiT21haGEgVW5pdmVyc2l0eSIsDQogICAgICAiY2Fub25pY2FsIjogIk9tYWhhIg0KICAgIH0sDQogICAgInVuaXZlcnNpdHlvZm9tYWhhIjogew0KICAgICAgInJhdyI6ICJVbml2ZXJzaXR5IG9mIE9tYWhhIiwNCiAgICAgICJjYW5vbmljYWwiOiAiT21haGEiDQogICAgfSwNCiAgICAiYnJ5YW50dW5pdmVyc2l0eSI6IHsNCiAgICAgICJyYXciOiAiQnJ5YW50IFVuaXZlcnNpdHkiLA0KICAgICAgImNhbm9uaWNhbCI6ICJCcnlhbnQiDQogICAgfSwNCiAgICAidW5pdmVyc2l0eW9mYnJ5YW50Ijogew0KICAgICAgInJhdyI6ICJVbml2ZXJzaXR5IG9mIEJyeWFudCIsDQogICAgICAiY2Fub25pY2FsIjogIkJyeWFudCINCiAgICB9LA0KICAgICJyaWRlcnVuaXZlcnNpdHkiOiB7DQogICAgICAicmF3IjogIlJpZGVyIFVuaXZlcnNpdHkiLA0KICAgICAgImNhbm9uaWNhbCI6ICJSaWRlciINCiAgICB9LA0KICAgICJ1bml2ZXJzaXR5b2ZyaWRlciI6IHsNCiAgICAgICJyYXciOiAiVW5pdmVyc2l0eSBvZiBSaWRlciIsDQogICAgICAiY2Fub25pY2FsIjogIlJpZGVyIg0KICAgIH0sDQogICAgIndpbGxpYW1tYXJ5dW5pdmVyc2l0eSI6IHsNCiAgICAgICJyYXciOiAiV2lsbGlhbSAmIE1hcnkgVW5pdmVyc2l0eSIsDQogICAgICAiY2Fub25pY2FsIjogIldpbGxpYW0gJiBNYXJ5Ig0KICAgIH0sDQogICAgInVuaXZlcnNpdHlvZndpbGxpYW1tYXJ5Ijogew0KICAgICAgInJhdyI6ICJVbml2ZXJzaXR5IG9mIFdpbGxpYW0gJiBNYXJ5IiwNCiAgICAgICJjYW5vbmljYWwiOiAiV2lsbGlhbSAmIE1hcnkiDQogICAgfSwNCiAgICAibGl1dW5pdmVyc2l0eSI6IHsNCiAgICAgICJyYXciOiAiTElVIFVuaXZlcnNpdHkiLA0KICAgICAgImNhbm9uaWNhbCI6ICJMSVUiDQogICAgfSwNCiAgICAidW5pdmVyc2l0eW9mbGl1Ijogew0KICAgICAgInJhdyI6ICJVbml2ZXJzaXR5IG9mIExJVSIsDQogICAgICAiY2Fub25pY2FsIjogIkxJVSINCiAgICB9LA0KICAgICJuZXdtZXhpY291bml2ZXJzaXR5Ijogew0KICAgICAgInJhdyI6ICJOZXcgTWV4aWNvIFVuaXZlcnNpdHkiLA0KICAgICAgImNhbm9uaWNhbCI6ICJOZXcgTWV4aWNvIg0KICAgIH0sDQogICAgInVuaXZlcnNpdHlvZm5ld21leGljbyI6IHsNCiAgICAgICJyYXciOiAiVW5pdmVyc2l0eSBvZiBOZXcgTWV4aWNvIiwNCiAgICAgICJjYW5vbmljYWwiOiAiTmV3IE1leGljbyINCiAgICB9LA0KICAgICJzdGV0c29udW5pdmVyc2l0eSI6IHsNCiAgICAgICJyYXciOiAiU3RldHNvbiBVbml2ZXJzaXR5IiwNCiAgICAgICJjYW5vbmljYWwiOiAiU3RldHNvbiINCiAgICB9LA0KICAgICJ1bml2ZXJzaXR5b2ZzdGV0c29uIjogew0KICAgICAgInJhdyI6ICJVbml2ZXJzaXR5IG9mIFN0ZXRzb24iLA0KICAgICAgImNhbm9uaWNhbCI6ICJTdGV0c29uIg0KICAgIH0sDQogICAgImlkYWhvc3R1bml2ZXJzaXR5Ijogew0KICAgICAgInJhdyI6ICJJZGFobyBTdC4gVW5pdmVyc2l0eSIsDQogICAgICAiY2Fub25pY2FsIjogIklkYWhvIFN0LiINCiAgICB9LA0KICAgICJ1bml2ZXJzaXR5b2ZpZGFob3N0Ijogew0KICAgICAgInJhdyI6ICJVbml2ZXJzaXR5IG9mIElkYWhvIFN0LiIsDQogICAgICAiY2Fub25pY2FsIjogIklkYWhvIFN0LiINCiAgICB9LA0KICAgICJwZW5udW5pdmVyc2l0eSI6IHsNCiAgICAgICJyYXciOiAiUGVubiBVbml2ZXJzaXR5IiwNCiAgICAgICJjYW5vbmljYWwiOiAiUGVubiINCiAgICB9LA0KICAgICJ1bml2ZXJzaXR5b2ZwZW5uIjogew0KICAgICAgInJhdyI6ICJVbml2ZXJzaXR5IG9mIFBlbm4iLA0KICAgICAgImNhbm9uaWNhbCI6ICJQZW5uIg0KICAgIH0sDQogICAgInBvcnRsYW5kdW5pdmVyc2l0eSI6IHsNCiAgICAgICJyYXciOiAiUG9ydGxhbmQgVW5pdmVyc2l0eSIsDQogICAgICAiY2Fub25pY2FsIjogIlBvcnRsYW5kIg0KICAgIH0sDQogICAgInVuaXZlcnNpdHlvZnBvcnRsYW5kIjogew0KICAgICAgInJhdyI6ICJVbml2ZXJzaXR5IG9mIFBvcnRsYW5kIiwNCiAgICAgICJjYW5vbmljYWwiOiAiUG9ydGxhbmQiDQogICAgfSwNCiAgICAiYmVsbW9udHVuaXZlcnNpdHkiOiB7DQogICAgICAicmF3IjogIkJlbG1vbnQgVW5pdmVyc2l0eSIsDQogICAgICAiY2Fub25pY2FsIjogIkJlbG1vbnQiDQogICAgfSwNCiAgICAidW5pdmVyc2l0eW9mYmVsbW9udCI6IHsNCiAgICAgICJyYXciOiAiVW5pdmVyc2l0eSBvZiBCZWxtb250IiwNCiAgICAgICJjYW5vbmljYWwiOiAiQmVsbW9udCINCiAgICB9LA0KICAgICJjaGF0dGFub29nYXVuaXZlcnNpdHkiOiB7DQogICAgICAicmF3IjogIkNoYXR0YW5vb2dhIFVuaXZlcnNpdHkiLA0KICAgICAgImNhbm9uaWNhbCI6ICJDaGF0dGFub29nYSINCiAgICB9LA0KICAgICJ1bml2ZXJzaXR5b2ZjaGF0dGFub29nYSI6IHsNCiAgICAgICJyYXciOiAiVW5pdmVyc2l0eSBvZiBDaGF0dGFub29nYSIsDQogICAgICAiY2Fub25pY2FsIjogIkNoYXR0YW5vb2dhIg0KICAgIH0sDQogICAgInVuY2FzaGV2aWxsZXVuaXZlcnNpdHkiOiB7DQogICAgICAicmF3IjogIlVOQyBBc2hldmlsbGUgVW5pdmVyc2l0eSIsDQogICAgICAiY2Fub25pY2FsIjogIlVOQyBBc2hldmlsbGUiDQogICAgfSwNCiAgICAidW5pdmVyc2l0eW9mdW5jYXNoZXZpbGxlIjogew0KICAgICAgInJhdyI6ICJVbml2ZXJzaXR5IG9mIFVOQyBBc2hldmlsbGUiLA0KICAgICAgImNhbm9uaWNhbCI6ICJVTkMgQXNoZXZpbGxlIg0KICAgIH0sDQogICAgIm9sZGRvbWluaW9udW5pdmVyc2l0eSI6IHsNCiAgICAgICJyYXciOiAiT2xkIERvbWluaW9uIFVuaXZlcnNpdHkiLA0KICAgICAgImNhbm9uaWNhbCI6ICJPbGQgRG9taW5pb24iDQogICAgfSwNCiAgICAidW5pdmVyc2l0eW9mb2xkZG9taW5pb24iOiB7DQogICAgICAicmF3IjogIlVuaXZlcnNpdHkgb2YgT2xkIERvbWluaW9uIiwNCiAgICAgICJjYW5vbmljYWwiOiAiT2xkIERvbWluaW9uIg0KICAgIH0sDQogICAgImxhbWFydW5pdmVyc2l0eXVuaXZlcnNpdHkiOiB7DQogICAgICAicmF3IjogIkxhbWFyIFVuaXZlcnNpdHkgVW5pdmVyc2l0eSIsDQogICAgICAiY2Fub25pY2FsIjogIkxhbWFyIFVuaXZlcnNpdHkiDQogICAgfSwNCiAgICAidW5pdmVyc2l0eW9mbGFtYXJ1bml2ZXJzaXR5Ijogew0KICAgICAgInJhdyI6ICJVbml2ZXJzaXR5IG9mIExhbWFyIFVuaXZlcnNpdHkiLA0KICAgICAgImNhbm9uaWNhbCI6ICJMYW1hciBVbml2ZXJzaXR5Ig0KICAgIH0sDQogICAgInZpcmdpbmlhdGVjaHVuaXZlcnNpdHkiOiB7DQogICAg</t>
  </si>
  <si>
    <t>J</t>
  </si>
  <si>
    <t>IF(H{r}+I{r}=0,"",H{r}/(H{r}+I{r}))</t>
  </si>
  <si>
    <t>ICAicmF3IjogIlZpcmdpbmlhIFRlY2ggVW5pdmVyc2l0eSIsDQogICAgICAiY2Fub25pY2FsIjogIlZpcmdpbmlhIFRlY2giDQogICAgfSwNCiAgICAidW5pdmVyc2l0eW9mdmlyZ2luaWF0ZWNoIjogew0KICAgICAgInJhdyI6ICJVbml2ZXJzaXR5IG9mIFZpcmdpbmlhIFRlY2giLA0KICAgICAgImNhbm9uaWNhbCI6ICJWaXJnaW5pYSBUZWNoIg0KICAgIH0sDQogICAgInVuaXZlcnNpdHlvZnRlbm5lc3NlZXRlY2giOiB7DQogICAgICAicmF3IjogIlVuaXZlcnNpdHkgb2YgVGVubmVzc2VlIFRlY2giLA0KICAgICAgImNhbm9uaWNhbCI6ICJUZW5uZXNzZWUgVGVjaCINCiAgICB9LA0KICAgICJiZWxsYXJtaW5ldW5pdmVyc2l0eSI6IHsNCiAgICAgICJyYXciOiAiQmVsbGFybWluZSBVbml2ZXJzaXR5IiwNCiAgICAgICJjYW5vbmljYWwiOiAiQmVsbGFybWluZSINCiAgICB9LA0KICAgICJ1bml2ZXJzaXR5b2ZiZWxsYXJtaW5lIjogew0KICAgICAgInJhdyI6ICJVbml2ZXJzaXR5IG9mIEJlbGxhcm1pbmUiLA0KICAgICAgImNhbm9uaWNhbCI6ICJCZWxsYXJtaW5lIg0KICAgIH0sDQogICAgInByb3ZpZGVuY2V1bml2ZXJzaXR5Ijogew0KICAgICAgInJhdyI6ICJQcm92aWRlbmNlIFVuaXZlcnNpdHkiLA0KICAgICAgImNhbm9uaWNhbCI6ICJQcm92aWRlbmNlIg0KICAgIH0sDQogICAgInVuaXZlcnNpdHlvZnByb3ZpZGVuY2UiOiB7DQogICAgICAicmF3IjogIlVuaXZlcnNpdHkgb2YgUHJvdmlkZW5jZSIsDQogICAgICAiY2Fub25pY2FsIjogIlByb3ZpZGVuY2UiDQogICAgfSwNCiAgICAiY2hhcmxlc3RvbnNvdW5pdmVyc2l0eSI6IHsNCiAgICAgICJyYXciOiAiQ2hhcmxlc3RvbiBTby4gVW5pdmVyc2l0eSIsDQogICAgICAiY2Fub25pY2FsIjogIkNoYXJsZXN0b24gU28uIg0KICAgIH0sDQogICAgInVuaXZlcnNpdHlvZmNoYXJsZXN0b25zbyI6IHsNCiAgICAgICJyYXciOiAiVW5pdmVyc2l0eSBvZiBDaGFybGVzdG9uIFNvLiIsDQogICAgICAiY2Fub25pY2FsIjogIkNoYXJsZXN0b24gU28uIg0KICAgIH0sDQogICAgInNvdXRoZXJuaWxsdW5pdmVyc2l0eSI6IHsNCiAgICAgICJyYXciOiAiU291dGhlcm4gSWxsLiBVbml2ZXJzaXR5IiwNCiAgICAgICJjYW5vbmljYWwiOiAiU291dGhlcm4gSWxsLiINCiAgICB9LA0KICAgICJ1bml2ZXJzaXR5b2Zzb3V0aGVybmlsbCI6IHsNCiAgICAgICJyYXciOiAiVW5pdmVyc2l0eSBvZiBTb3V0aGVybiBJbGwuIiwNCiAgICAgICJjYW5vbmljYWwiOiAiU291dGhlcm4gSWxsLiINCiAgICB9LA0KICAgICJtaWRkbGV0ZW5udW5pdmVyc2l0eSI6IHsNCiAgICAgICJyYXciOiAiTWlkZGxlIFRlbm4uIFVuaXZlcnNpdHkiLA0KICAgICAgImNhbm9uaWNhbCI6ICJNaWRkbGUgVGVubi4iDQogICAgfSwNCiAgICAidW5pdmVyc2l0eW9mbWlkZGxldGVubiI6IHsNCiAgICAgICJyYXciOiAiVW5pdmVyc2l0eSBvZiBNaWRkbGUgVGVubi4iLA0KICAgICAgImNhbm9uaWNhbCI6ICJNaWRkbGUgVGVubi4iDQogICAgfSwNCiAgICAieW91bmdzdG93bnN0dW5pdmVyc2l0eSI6IHsNCiAgICAgICJyYXciOiAiWW91bmdzdG93biBTdC4gVW5pdmVyc2l0eSIsDQogICAgICAiY2Fub25pY2FsIjogIllvdW5nc3Rvd24gU3QuIg0KICAgIH0sDQogICAgInVuaXZlcnNpdHlvZnlvdW5nc3Rvd25zdCI6IHsNCiAgICAgICJyYXciOiAiVW5pdmVyc2l0eSBvZiBZb3VuZ3N0b3duIFN0LiIsDQogICAgICAiY2Fub25pY2FsIjogIllvdW5nc3Rvd24gU3QuIg0KICAgIH0sDQogICAgIm1lbXBoaXN1bml2ZXJzaXR5Ijogew0KICAgICAgInJhdyI6ICJNZW1waGlzIFVuaXZlcnNpdHkiLA0KICAgICAgImNhbm9uaWNhbCI6ICJNZW1waGlzIg0KICAgIH0sDQogICAgInVuaXZlcnNpdHlvZm1lbXBoaXMiOiB7DQogICAgICAicmF3IjogIlVuaXZlcnNpdHkgb2YgTWVtcGhpcyIsDQogICAgICAiY2Fub25pY2FsIjogIk1lbXBoaXMiDQogICAgfSwNCiAgICAibWlsd2F1a2VldW5pdmVyc2l0eSI6IHsNCiAgICAgICJyYXciOiAiTWlsd2F1a2VlIFVuaXZlcnNpdHkiLA0KICAgICAgImNhbm9uaWNhbCI6ICJNaWx3YXVrZWUiDQogICAgfSwNCiAgICAidW5pdmVyc2l0eW9mbWlsd2F1a2VlIjogew0KICAgICAgInJhdyI6ICJVbml2ZXJzaXR5IG9mIE1pbHdhdWtlZSIsDQogICAgICAiY2Fub25pY2FsIjogIk1pbHdhdWtlZSINCiAgICB9LA0KICAgICJuZXdtZXhpY29zdHVuaXZlcnNpdHkiOiB7DQogICAgICAicmF3IjogIk5ldyBNZXhpY28gU3QuIFVuaXZlcnNpdHkiLA0KICAgICAgImNhbm9uaWNhbCI6ICJOZXcgTWV4aWNvIFN0LiINCiAgICB9LA0KICAgICJ1bml2ZXJzaXR5b2ZuZXdtZXhpY29zdCI6IHsNCiAgICAgICJyYXciOiAiVW5pdmVyc2l0eSBvZiBOZXcgTWV4aWNvIFN0LiIsDQogICAgICAiY2Fub25pY2FsIjogIk5ldyBNZXhpY28gU3QuIg0KICAgIH0sDQogICAgImNlbnRyYWxtaWNodW5pdmVyc2l0eSI6IHsNCiAgICAgICJyYXciOiAiQ2VudHJhbCBNaWNoLiBVbml2ZXJzaXR5IiwNCiAgICAgICJjYW5vbmljYWwiOiAiQ2VudHJhbCBNaWNoLiINCiAgICB9LA0KICAgICJ1bml2ZXJzaXR5b2ZjZW50cmFsbWljaCI6IHsNCiAgICAgICJyYXciOiAiVW5pdmVyc2l0eSBvZiBDZW50cmFsIE1pY2guIiwNCiAgICAgICJjYW5vbmljYWwiOiAiQ2VudHJhbCBNaWNoLiINCiAgICB9LA0KICAgICJhYmlsZW5lY2hyaXN0aWFudW5pdmVyc2l0eSI6IHsNCiAgICAgICJyYXciOiAiQWJpbGVuZSBDaHJpc3RpYW4gVW5pdmVyc2l0eSIsDQogICAgICAiY2Fub25pY2FsIjogIkFiaWxlbmUgQ2hyaXN0aWFuIg0KICAgIH0sDQogICAgInVuaXZlcnNpdHlvZmFiaWxlbmVjaHJpc3RpYW4iOiB7DQogICAgICAicmF3IjogIlVuaXZlcnNpdHkgb2YgQWJpbGVuZSBDaHJpc3RpYW4iLA0KICAgICAgImNhbm9uaWNhbCI6ICJBYmlsZW5lIENocmlzdGlhbiINCiAgICB9LA0KICAgICJlYXN0ZXJubWljaHVuaXZlcnNpdHkiOiB7DQogICAgICAicmF3IjogIkVhc3Rlcm4gTWljaC4gVW5pdmVyc2l0eSIsDQogICAgICAiY2Fub25pY2FsIjogIkVhc3Rlcm4gTWljaC4iDQogICAgfSwNCiAgICAidW5pdmVyc2l0eW9mZWFzdGVybm1pY2giOiB7DQogICAgICAicmF3IjogIlVuaXZlcnNpdHkgb2YgRWFzdGVybiBNaWNoLiIsDQogICAgICAiY2Fub25pY2FsIjogIkVhc3Rlcm4gTWljaC4iDQogICAgfSwNCiAgICAiYnVmZmFsb3VuaXZlcnNpdHkiOiB7DQogICAgICAicmF3IjogIkJ1ZmZhbG8gVW5pdmVyc2l0eSIsDQogICAgICAiY2Fub25pY2FsIjogIkJ1ZmZhbG8iDQogICAgfSwNCiAgICAidW5pdmVyc2l0eW9mYnVmZmFsbyI6IHsNCiAgICAgICJyYXciOiAiVW5pdmVyc2l0eSBvZiBCdWZmYWxvIiwNCiAgICAgICJjYW5vbmljYWwiOiAiQnVmZmFsbyINCiAgICB9LA0KICAgICJ1c2N1cHN0YXRldW5pdmVyc2l0eSI6IHsNCiAgICAgICJyYXciOiAiVVNDIFVwc3RhdGUgVW5pdmVyc2l0eSIsDQogICAgICAiY2Fub25pY2FsIjogIlVTQyBVcHN0YXRlIg0KICAgIH0sDQogICAgInVuaXZlcnNpdHlvZnVzY3Vwc3RhdGUiOiB7DQogICAgICAicmF3IjogIlVuaXZlcnNpdHkgb2YgVVNDIFVwc3RhdGUiLA0KICAgICAgImNhbm9uaWNhbCI6ICJVU0MgVXBzdGF0ZSINCiAgICB9LA0KICAgICJuZXdoYW1wc2hpcmV1bml2ZXJzaXR5Ijogew0KICAgICAgInJhdyI6ICJOZXcgSGFtcHNoaXJlIFVuaXZlcnNpdHkiLA0KICAgICAgImNhbm9uaWNhbCI6ICJOZXcgSGFtcHNoaXJlIg0KICAgIH0sDQogICAgInVuaXZlcnNpdHlvZm5ld2hhbXBzaGlyZSI6IHsNCiAgICAgICJyYXciOiAiVW5pdmVyc2l0eSBvZiBOZXcgSGFtcHNoaXJlIiwNCiAgICAgICJjYW5vbmljYWwiOiAiTmV3IEhhbXBzaGlyZSINCiAgICB9LA0KICAgICJlYXN0dGV4YXNhbXVuaXZlcnNpdHkiOiB7DQogICAgICAicmF3IjogIkVhc3QgVGV4YXMgQSZNIFVuaXZlcnNpdHkiLA0KICAgICAgImNhbm9uaWNhbCI6ICJFYXN0IFRleGFzIEEmTSINCiAgICB9LA0KICAgICJ1bml2ZXJzaXR5b2ZlYXN0dGV4YXNhbSI6IHsNCiAgICAgICJyYXciOiAiVW5pdmVyc2l0eSBvZiBFYXN0IFRleGFzIEEmTSIsDQogICAgICAiY2Fub25pY2FsIjogIkVhc3QgVGV4YXMgQSZNIg0KICAgIH0sDQogICAgInByYWlyaWV2aWV3dW5pdmVyc2l0eSI6IHsNCiAgICAgICJyYXciOiAiUHJhaXJpZSBWaWV3IFVuaXZlcnNpdHkiLA0KICAgICAgImNhbm9uaWNhbCI6ICJQcmFpcmllIFZpZXciDQogICAgfSwNCiAgICAidW5pdmVyc2l0eW9mcHJhaXJpZXZpZXciOiB7DQogICAgICAicmF3IjogIlVuaXZlcnNpdHkgb2YgUHJhaXJpZSBWaWV3IiwNCiAgICAgICJjYW5vbmljYWwiOiAiUHJhaXJpZSBWaWV3Ig0KICAgIH0sDQogICAgImdyZWVuYmF5dW5pdmVyc2l0eSI6IHsNCiAgICAgICJyYXciOiAiR3JlZW4gQmF5IFVuaXZlcnNpdHkiLA0KICAgICAgImNhbm9uaWNhbCI6ICJHcmVlbiBCYXkiDQogICAgfSwNCiAgICAidW5pdmVyc2l0eW9mZ3JlZW5iYXkiOiB7DQogICAgICAicmF3IjogIlVuaXZlcnNpdHkgb2YgR3JlZW4gQmF5IiwNCiAgICAgICJjYW5vbmljYWwiOiAiR3JlZW4gQmF5Ig0KICAgIH0sDQogICAgIm5vcnRoZWFzdGVybnVuaXZlcnNpdHkiOiB7DQogICAgICAicmF3IjogIk5vcnRoZWFzdGVybiBVbml2ZXJzaXR5IiwNCiAgICAgICJjYW5vbmljYWwiOiAiTm9ydGhlYXN0ZXJuIg0KICAgIH0sDQogICAgInVuaXZlcnNpdHlvZm5vcnRoZWFzdGVybiI6IHsNCiAgICAgICJyYXciOiAiVW5pdmVyc2l0eSBvZiBOb3J0aGVhc3Rlcm4iLA0KICAgICAgImNhbm9uaWNhbCI6ICJOb3J0aGVhc3Rlcm4iDQogICAgfSwNCiAgICAiZmR1dW5pdmVyc2l0eSI6IHsNCiAgICAgICJyYXciOiAiRkRVIFVuaXZlcnNpdHkiLA0KICAgICAgImNhbm9uaWNhbCI6ICJGRFUiDQogICAgfSwNCiAgICAidW5pdmVyc2l0eW9mZmR1Ijogew0KICAgICAgInJhdyI6ICJVbml2ZXJzaXR5IG9mIEZEVSIsDQogICAgICAiY2Fub25pY2FsIjogIkZEVSINCiAgICB9LA0KICAgICJmb3JkaGFtdW5pdmVyc2l0eSI6IHsNCiAgICAgICJyYXciOiAiRm9yZGhhbSBVbml2ZXJzaXR5IiwNCiAgICAgICJjYW5vbmljYWwiOiAiRm9yZGhhbSINCiAgICB9LA0KICAgICJ1bml2ZXJzaXR5b2Zmb3JkaGFtIjogew0KICAgICAgInJhdyI6ICJVbml2ZXJzaXR5IG9mIEZvcmRoYW0iLA0KICAgICAgImNhbm9uaWNhbCI6ICJGb3JkaGFtIg0KICAgIH0sDQogICAgImhvdXN0b25jaHJpc3RpYW51bml2ZXJzaXR5Ijogew0KICAgICAgInJhdyI6ICJIb3VzdG9uIENocmlzdGlhbiBVbml2ZXJzaXR5IiwNCiAgICAgICJjYW5vbmljYWwiOiAiSG91c3RvbiBDaHJpc3RpYW4iDQogICAgfSwNCiAgICAidW5pdmVyc2l0eW9maG91c3RvbmNocmlzdGlhbiI6IHsNCiAgICAgICJyYXciOiAiVW5pdmVyc2l0eSBvZiBIb3VzdG9uIENocmlzdGlhbiIsDQogICAgICAiY2Fub25pY2FsIjogIkhvdXN0b24gQ2hyaXN0aWFuIg0KICAgIH0sDQogICAgInJhZGZvcmR1bml2ZXJzaXR5Ijogew0KICAgICAgInJhdyI6ICJSYWRmb3JkIFVuaXZlcnNpdHkiLA0KICAgICAgImNhbm9uaWNhbCI6ICJSYWRmb3JkIg0KICAgIH0sDQogICAgInVuaXZlcnNpdHlvZnJhZGZvcmQiOiB7DQogICAgICAicmF3IjogIlVuaXZlcnNpdHkgb2YgUmFkZm9yZCIsDQogICAgICAiY2Fub25pY2FsIjogIlJhZGZvcmQiDQogICAgfSwNCiAgICAiZGVsYXdhcmV1bml2ZXJzaXR5Ijogew0KICAgICAgInJhdyI6ICJEZWxhd2FyZSBVbml2ZXJzaXR5IiwNCiAgICAgICJjYW5vbmljYWwiOiAiRGVsYXdhcmUiDQogICAgfSwNCiAgICAidW5pdmVyc2l0eW9mZGVsYXdhcmUiOiB7DQogICAgICAicmF3IjogIlVuaXZlcnNpdHkgb2YgRGVsYXdhcmUiLA0KICAgICAgImNhbm9uaWNhbCI6ICJEZWxhd2FyZSINCiAgICB9LA0KICAgICJkdWtldW5pdmVyc2l0eSI6IHsNCiAgICAgICJyYXciOiAiRHVrZSBVbml2ZXJzaXR5IiwNCiAgICAgICJjYW5vbmljYWwiOiAiRHVrZSINCiAgICB9LA0KICAgICJ1bml2ZXJzaXR5b2ZkdWtlIjogew0KICAgICAgInJhdyI6ICJVbml2ZXJzaXR5IG9mIER1a2UiLA0KICAgICAgImNhbm9uaWNhbCI6ICJEdWtlIg0KICAgIH0sDQogICAgImJldGh1bmVjb29rbWFudW5pdmVyc2l0eSI6IHsNCiAgICAgICJyYXciOiAiQmV0aHVuZS1Db29rbWFuIFVuaXZlcnNpdHkiLA0KICAgICAgImNhbm9uaWNhbCI6ICJCZXRodW5lLUNvb2ttYW4iDQogICAgfSwNCiAgICAidW5pdmVyc2l0eW9mYmV0aHVuZWNvb2ttYW4iOiB7DQogICAgICAicmF3IjogIlVuaXZlcnNpdHkgb2YgQmV0aHVuZS1Db29rbWFuIiwNCiAgICAgICJjYW5vbmljYWwiOiAiQmV0aHVuZS1Db29rbWFuIg0KICAgIH0sDQogICAgInBvcnRsYW5kc3R1bml2ZXJzaXR5Ijogew0KICAgICAgInJhdyI6ICJQb3J0bGFuZCBTdC4gVW5pdmVyc2l0eSIsDQogICAgICAiY2Fub25pY2FsIjogIlBvcnRsYW5kIFN0LiINCiAgICB9LA0KICAgICJ1bml2ZXJzaXR5b2Zwb3J0bGFuZHN0Ijogew0KICAgICAgInJhdyI6ICJVbml2ZXJzaXR5IG9mIFBvcnRsYW5kIFN0LiIsDQogICAgICAiY2Fub25pY2FsIjogIlBvcnRsYW5kIFN0LiINCiAgICB9LA0KICAgICJtZXJjZXJ1bml2ZXJzaXR5Ijogew0KICAgICAgInJhdyI6ICJNZXJjZXIgVW5pdmVyc2l0eSIsDQogICAgICAiY2Fub25pY2FsIjogIk1lcmNlciINCiAgICB9LA0KICAgICJ1bml2ZXJzaXR5b2ZtZXJjZXIiOiB7DQogICAgICAicmF3IjogIlVuaXZlcnNpdHkgb2YgTWVyY2VyIiwNCiAgICAgICJjYW5vbmljYWwiOiAiTWVyY2VyIg0KICAgIH0sDQogICAgInNhbmZyYW5jaXNjb3VuaXZlcnNpdHkiOiB7DQogICAgICAicmF3IjogIlNhbiBGcmFuY2lzY28gVW5pdmVyc2l0eSIsDQogICAgICAiY2Fub25pY2FsIjogIlNhbiBGcmFuY2lzY28iDQogICAgfSwNCiAgICAidW5pdmVyc2l0eW9mc2FuZnJhbmNpc2NvIjogew0KICAgICAgInJhdyI6ICJVbml2ZXJzaXR5IG9mIFNhbiBGcmFuY2lzY28iLA0KICAgICAgImNhbm9uaWNhbCI6ICJTYW4gRnJhbmNpc2NvIg0KICAgIH0sDQogICAgImZyZXNub3N0dW5pdmVyc2l0eSI6IHsNCiAgICAgICJyYXciOiAiRnJlc25vIFN0LiBVbml2ZXJzaXR5IiwNCiAgICAgICJjYW5vbmljYWwiOiAiRnJlc25vIFN0LiINCiAgICB9LA0KICAgICJ1bml2ZXJzaXR5b2ZmcmVzbm9zdCI6IHsNCiAgICAgICJyYXciOiAiVW5pdmVyc2l0eSBvZiBGcmVzbm8gU3QuIiwNCiAgICAgICJjYW5vbmljYWwiOiAiRnJlc25vIFN0LiINCiAgICB9LA0KICAgICJkYXJ0bW91dGh1bml2ZXJzaXR5Ijogew0KICAgICAgInJhdyI6ICJEYXJ0bW91dGggVW5pdmVyc2l0eSIsDQogICAgICAiY2Fub25pY2FsIjogIkRhcnRtb3V0aCINCiAgICB9LA0KICAgICJ1bml2ZXJzaXR5b2ZkYXJ0bW91dGgiOiB7DQogICAgICAicmF3IjogIlVuaXZlcnNpdHkgb2YgRGFydG1vdXRoIiwNCiAgICAgICJjYW5vbmljYWwiOiAiRGFydG1vdXRoIg0KICAgIH0sDQogICAgImVsb251bml2ZXJzaXR5Ijogew0KICAgICAgInJhdyI6ICJFbG9uIFVuaXZlcnNpdHkiLA0KICAgICAgImNhbm9uaWNhbCI6ICJFbG9uIg0KICAgIH0sDQogICAgInVuaXZlcnNpdHlvZmVsb24iOiB7DQogICAgICAicmF3IjogIlVuaXZlcnNpdHkgb2YgRWxvbiIsDQogICAgICAiY2Fub25pY2FsIjogIkVsb24iDQogICAgfSwNCiAgICAidXRhcmxpbmd0b251bml2ZXJzaXR5Ijogew0KICAgICAgInJhdyI6ICJVVCBBcmxpbmd0b24gVW5pdmVyc2l0eSIsDQogICAgICAiY2Fub25pY2FsIjogIlVUIEFybGluZ3RvbiINCiAgICB9LA0KICAgICJ1bml2ZXJzaXR5b2Z1dGFybGluZ3RvbiI6IHsNCiAgICAgICJyYXciOiAiVW5pdmVyc2l0eSBvZiBVVCBBcmxpbmd0b24iLA0KICAgICAgImNhbm9uaWNhbCI6ICJVVCBBcmxpbmd0b24iDQogICAgfSwNCiAgICAiaW5kaWFuYXN0dW5pdmVyc2l0eSI6IHsNCiAgICAgICJyYXciOiAiSW5kaWFuYSBTdC4gVW5pdmVyc2l0eSIsDQogICAgICAiY2Fub25pY2FsIjogIkluZGlhbmEgU3QuIg0KICAgIH0sDQogICAgInVuaXZlcnNpdHlvZmluZGlhbmFzdCI6IHsNCiAgICAgICJyYXciOiAiVW5pdmVyc2l0eSBvZiBJbmRpYW5hIFN0LiIsDQogICAgICAiY2Fub25pY2FsIjogIkluZGlhbmEgU3QuIg0KICAgIH0sDQogICAgImxpbmRlbndvb2R1bml2ZXJzaXR5Ijogew0KICAgICAgInJhdyI6ICJMaW5kZW53b29kIFVuaXZlcnNpdHkiLA0KICAgICAgImNhbm9uaWNhbCI6ICJMaW5kZW53b29kIg0KICAgIH0sDQogICAgInVuaXZlcnNpdHlvZmxpbmRlbndvb2QiOiB7DQogICAgICAicmF3IjogIlVuaXZlcnNpdHkgb2YgTGluZGVud29vZCIsDQogICAgICAiY2Fub25pY2FsIjogIkxpbmRlbndvb2QiDQogICAgfSwNCiAgICAid2VzdGVybmNhcm91bml2ZXJzaXR5Ijogew0KICAgICAgInJhdyI6ICJXZXN0ZXJuIENhcm8uIFVuaXZlcnNpdHkiLA0KICAgICAgImNhbm9uaWNhbCI6ICJXZXN0ZXJuIENhcm8uIg0KICAgIH0sDQogICAgInVuaXZlcnNpdHlvZndlc3Rlcm5jYXJvIjogew0KICAgICAgInJhdyI6ICJVbml2ZXJzaXR5IG9mIFdlc3Rlcm4gQ2Fyby4iLA0KICAgICAgImNhbm9uaWNhbCI6ICJXZXN0ZXJuIENhcm8uIg0KICAgIH0sDQogICAgImZsb3JpZGFhbXVuaXZlcnNpdHkiOiB7DQogICAgICAicmF3IjogIkZsb3JpZGEgQSZNIFVuaXZlcnNpdHkiLA0KICAgICAgImNhbm9uaWNhbCI6ICJGbG9yaWRhIEEmTSINCiAgICB9LA0KICAgICJ1bml2ZXJzaXR5b2ZmbG9yaWRhYW0iOiB7DQogICAgICAicmF3IjogIlVuaXZlcnNpdHkgb2YgRmxvcmlkYSBBJk0iLA0KICAgICAgImNhbm9uaWNhbCI6ICJGbG9yaWRhIEEmTSINCiAgICB9LA0KICAgICJ1Y3NhbmRpZWdvdW5pdmVyc2l0eSI6IHsNCiAgICAgICJyYXciOiAiVUMgU2FuIERpZWdvIFVuaXZlcnNpdHkiLA0KICAgICAgImNhbm9uaWNhbCI6ICJVQyBTYW4gRGllZ28iDQogICAgfSwNCiAgICAidW5pdmVyc2l0eW9mdWNzYW5kaWVnbyI6IHsNCiAgICAgICJyYXciOiAiVW5pdmVyc2l0eSBvZiBVQyBTYW4gRGllZ28iLA0KICAgICAgImNhbm9uaWNhbCI6ICJVQyBTYW4gRGllZ28iDQogICAgfSwNCiAgICAidWNyaXZlcnNpZGV1bml2ZXJzaXR5Ijogew0KICAgICAgInJhdyI6ICJVQyBSaXZlcnNpZGUgVW5pdmVyc2l0eSIsDQogICAgICAiY2Fub25pY2FsIjogIlVDIFJpdmVyc2lkZSINCiAgICB9LA0KICAgICJ1bml2ZXJzaXR5b2Z1Y3JpdmVyc2lkZSI6IHsNCiAgICAgICJyYXciOiAiVW5pdmVyc2l0eSBvZiBVQyBSaXZlcnNpZGUiLA0KICAgICAgImNhbm9uaWNhbCI6ICJVQyBSaXZlcnNpZGUiDQogICAgfSwNCiAgICAibmV2YWRhdW5pdmVyc2l0eSI6IHsNCiAgICAgICJyYXciOiAiTmV2YWRhIFVuaXZlcnNpdHkiLA0KICAgICAgImNhbm9uaWNhbCI6ICJOZXZhZGEiDQogICAgfSwNCiAgICAidW5pdmVyc2l0eW9mbmV2YWRhIjogew0KICAgICAgInJhdyI6ICJVbml2ZXJzaXR5IG9mIE5ldmFkYSIsDQogICAgICAiY2Fub25pY2FsIjogIk5ldmFkYSINCiAgICB9LA0KICAgICJ1bG11bml2ZXJzaXR5Ijogew0KICAgICAgInJhdyI6ICJVTE0gVW5pdmVyc2l0eSIsDQogICAgICAiY2Fub25pY2FsIjogIlVMTSINCiAgICB9LA0KICAgICJ1bml2ZXJzaXR5b2Z1bG0iOiB7DQogICAgICAicmF3IjogIlVuaXZlcnNpdHkgb2YgVUxNIiwNCiAgICAgICJjYW5vbmljYWwiOiAiVUxNIg0KICAgIH0sDQogICAgImxvdWlzaWFuYXRlY2h1bml2ZXJzaXR5Ijogew0KICAgICAgInJhdyI6ICJMb3Vpc2lhbmEgVGVjaCBVbml2ZXJzaXR5IiwNCiAgICAgICJjYW5vbmljYWwiOiAiTG91aXNpYW5hIFRlY2giDQogICAgfSwNCiAgICAidW5pdmVyc2l0eW9mbG91aXNpYW5hdGVjaCI6IHsNCiAgICAgICJyYXciOiAiVW5pdmVyc2l0eSBvZiBMb3Vpc2lhbmEgVGVjaCIsDQogICAgICAiY2Fub25pY2FsIjogIkxvdWlzaWFuYSBUZWNoIg0KICAgIH0sDQogICAgImdhcmRuZXJ3ZWJidW5pdmVyc2l0eSI6IHsNCiAgICAgICJyYXciOiAiR2FyZG5lci1XZWJiIFVuaXZlcnNpdHkiLA0KICAgICAgImNhbm9uaWNhbCI6ICJHYXJkbmVyLVdlYmIiDQogICAgfSwNCiAgICAidW5pdmVyc2l0eW9mZ2FyZG5lcndlYmIiOiB7DQogICAgICAicmF3IjogIlVuaXZlcnNpdHkgb2YgR2FyZG5lci1XZWJiIiwNCiAgICAgICJjYW5vbmljYWwiOiAiR2FyZG5lci1XZWJiIg0KICAgIH0sDQogICAgImhhcnZhcmR1bml2ZXJzaXR5Ijogew0KICAgICAgInJhdyI6ICJIYXJ2YXJkIFVuaXZlcnNpdHkiLA0KICAgICAgImNhbm9uaWNhbCI6ICJIYXJ2YXJkIg0KICAgIH0sDQogICAgInVuaXZlcnNpdHlvZmhhcnZhcmQiOiB7DQogICAgICAicmF3IjogIlVuaXZlcnNpdHkgb2YgSGFydmFyZCIsDQogICAgICAiY2Fub25pY2FsIjogIkhhcnZhcmQiDQogICAgfSwNCiAgICAibG95b2xhbWFyeWxhbmR1bml2ZXJzaXR5Ijogew0KICAgICAgInJhdyI6ICJMb3lvbGEgTWFyeWxhbmQgVW5pdmVyc2l0eSIsDQogICAgICAiY2Fub25pY2FsIjogIkxveW9sYSBNYXJ5bGFuZCINCiAgICB9LA0KICAgICJ1bml2ZXJzaXR5b2Zsb3lvbGFtYXJ5bGFuZCI6IHsNCiAgICAgICJyYXciOiAiVW5pdmVyc2l0eSBvZiBMb3lvbGEgTWFyeWxhbmQiLA0KICAgICAgImNhbm9uaWNhbCI6ICJMb3lvbGEgTWFyeWxhbmQiDQogICAgfSwNCiAgICAiYWxhYmFtYWFtdW5pdmVyc2l0eSI6IHsNCiAgICAgICJyYXciOiAiQWxhYmFtYSBBJk0gVW5pdmVyc2l0eSIsDQogICAgICAiY2Fub25pY2FsIjogIkFsYWJhbWEgQSZNIg0KICAgIH0sDQogICAgInVuaXZlcnNpdHlvZmFsYWJhbWFhbSI6IHsNCiAgICAgICJyYXciOiAiVW5pdmVyc2l0eSBvZiBBbGFiYW1hIEEmTSIsDQogICAgICAiY2Fub25pY2FsIjogIkFsYWJhbWEgQSZNIg0KICAgIH0sDQogICAgInByZXNieXRlcmlhbnVuaXZlcnNpdHkiOiB7DQogICAgICAicmF3IjogIlByZXNieXRlcmlhbiBVbml2ZXJzaXR5IiwNCiAgICAgICJjYW5vbmljYWwiOiAiUHJlc2J5dGVyaWFuIg0KICAgIH0sDQogICAgInVuaXZlcnNpdHlvZnByZXNieXRlcmlhbiI6IHsNCiAgICAgICJyYXciOiAiVW5pdmVyc2l0eSBvZiBQcmVzYnl0ZXJpYW4iLA0KICAgICAgImNhbm9uaWNhbCI6ICJQcmVzYnl0ZXJpYW4iDQogICAgfSwNCiAgICAiZXZhbnN2aWxsZXVuaXZlcnNpdHkiOiB7DQogICAgICAicmF3IjogIkV2YW5zdmlsbGUgVW5pdmVyc2l0eSIsDQogICAgICAiY2Fub25pY2FsIjogIkV2YW5zdmlsbGUiDQogICAgfSwNCiAgICAidW5pdmVyc2l0eW9mZXZhbnN2aWxsZSI6IHsNCiAgICAgICJyYXciOiAiVW5pdmVyc2l0eSBvZiBFdmFuc3ZpbGxlIiwNCiAgICAgICJjYW5vbmljYWwiOiAiRXZhbnN2aWxsZSINCiAgICB9LA0KICAgICJhbGFiYW1hc3R1bml2ZXJzaXR5Ijogew0KICAgICAgInJhdyI6ICJBbGFiYW1hIFN0LiBVbml2ZXJzaXR5IiwNCiAgICAgICJjYW5vbmljYWwiOiAiQWxhYmFtYSBTdC4iDQogICAgfSwNCiAgICAidW5pdmVyc2l0eW9mYWxhYmFtYXN0Ijogew0KICAgICAgInJhdyI6ICJVbml2ZXJzaXR5IG9mIEFsYWJhbWEgU3QuIiwNCiAgICAgICJjYW5vbmljYWwiOiAiQWxhYmFtYSBTdC4iDQogICAgfSwNCiAgICAidW5jd3VuaXZlcnNpdHkiOiB7DQogICAgICAicmF3IjogIlVOQ1cgVW5pdmVyc2l0eSIsDQogICAgICAiY2Fub25pY2FsIjogIlVOQ1ciDQogICAgfSwNCiAgICAidW5pdmVyc2l0eW9mdW5jdyI6IHsNCiAgICAgICJyYXciOiAiVW5pdmVyc2l0eSBvZiBVTkNXIiwNCiAgICAgICJjYW5vbmljYWwiOiAiVU5DVyINCiAgICB9LA0KICAgICJzZXRvbmhhbGx1bml2ZXJzaXR5Ijogew0KICAgICAgInJhdyI6ICJTZXRvbiBIYWxsIFVuaXZlcnNpdHkiLA0KICAgICAgImNhbm9uaWNhbCI6ICJTZXRvbiBIYWxsIg0KICAgIH0sDQogICAgInVuaXZlcnNpdHlvZnNldG9uaGFsbCI6IHsNCiAgICAgICJyYXciOiAiVW5pdmVyc2l0eSBvZiBTZXRvbiBIYWxsIiwNCiAgICAgICJjYW5vbmljYWwiOiAiU2V0b24gSGFsbCINCiAgICB9LA0KICAgICJkZWxhd2FyZXN0dW5pdmVyc2l0eSI6IHsNCiAgICAg</t>
  </si>
  <si>
    <t>K</t>
  </si>
  <si>
    <t>ICJyYXciOiAiRGVsYXdhcmUgU3QuIFVuaXZlcnNpdHkiLA0KICAgICAgImNhbm9uaWNhbCI6ICJEZWxhd2FyZSBTdC4iDQogICAgfSwNCiAgICAidW5pdmVyc2l0eW9mZGVsYXdhcmVzdCI6IHsNCiAgICAgICJyYXciOiAiVW5pdmVyc2l0eSBvZiBEZWxhd2FyZSBTdC4iLA0KICAgICAgImNhbm9uaWNhbCI6ICJEZWxhd2FyZSBTdC4iDQogICAgfSwNCiAgICAidW5pdmVyc2l0eW9mY2FsaWZvcm5pYWJhcHRpc3QiOiB7DQogICAgICAicmF3IjogIlVuaXZlcnNpdHkgb2YgQ2FsaWZvcm5pYSBCYXB0aXN0IiwNCiAgICAgICJjYW5vbmljYWwiOiAiQ2FsaWZvcm5pYSBCYXB0aXN0Ig0KICAgIH0sDQogICAgImtlbnRzdHVuaXZlcnNpdHkiOiB7DQogICAgICAicmF3IjogIktlbnQgU3QuIFVuaXZlcnNpdHkiLA0KICAgICAgImNhbm9uaWNhbCI6ICJLZW50IFN0LiINCiAgICB9LA0KICAgICJ1bml2ZXJzaXR5b2ZrZW50c3QiOiB7DQogICAgICAicmF3IjogIlVuaXZlcnNpdHkgb2YgS2VudCBTdC4iLA0KICAgICAgImNhbm9uaWNhbCI6ICJLZW50IFN0LiINCiAgICB9LA0KICAgICJzaXVldW5pdmVyc2l0eSI6IHsNCiAgICAgICJyYXciOiAiU0lVRSBVbml2ZXJzaXR5IiwNCiAgICAgICJjYW5vbmljYWwiOiAiU0lVRSINCiAgICB9LA0KICAgICJ1bml2ZXJzaXR5b2ZzaXVlIjogew0KICAgICAgInJhdyI6ICJVbml2ZXJzaXR5IG9mIFNJVUUiLA0KICAgICAgImNhbm9uaWNhbCI6ICJTSVVFIg0KICAgIH0sDQogICAgIm1jbmVlc2V1bml2ZXJzaXR5Ijogew0KICAgICAgInJhdyI6ICJNY05lZXNlIFVuaXZlcnNpdHkiLA0KICAgICAgImNhbm9uaWNhbCI6ICJNY05lZXNlIg0KICAgIH0sDQogICAgInVuaXZlcnNpdHlvZm1jbmVlc2UiOiB7DQogICAgICAicmF3IjogIlVuaXZlcnNpdHkgb2YgTWNOZWVzZSIsDQogICAgICAiY2Fub25pY2FsIjogIk1jTmVlc2UiDQogICAgfSwNCiAgICAic2FjcmVkaGVhcnR1bml2ZXJzaXR5Ijogew0KICAgICAgInJhdyI6ICJTYWNyZWQgSGVhcnQgVW5pdmVyc2l0eSIsDQogICAgICAiY2Fub25pY2FsIjogIlNhY3JlZCBIZWFydCINCiAgICB9LA0KICAgICJ1bml2ZXJzaXR5b2ZzYWNyZWRoZWFydCI6IHsNCiAgICAgICJyYXciOiAiVW5pdmVyc2l0eSBvZiBTYWNyZWQgSGVhcnQiLA0KICAgICAgImNhbm9uaWNhbCI6ICJTYWNyZWQgSGVhcnQiDQogICAgfSwNCiAgICAibGFmYXlldHRldW5pdmVyc2l0eSI6IHsNCiAgICAgICJyYXciOiAiTGFmYXlldHRlIFVuaXZlcnNpdHkiLA0KICAgICAgImNhbm9uaWNhbCI6ICJMYWZheWV0dGUiDQogICAgfSwNCiAgICAidW5pdmVyc2l0eW9mbGFmYXlldHRlIjogew0KICAgICAgInJhdyI6ICJVbml2ZXJzaXR5IG9mIExhZmF5ZXR0ZSIsDQogICAgICAiY2Fub25pY2FsIjogIkxhZmF5ZXR0ZSINCiAgICB9LA0KICAgICJ1bWVzdW5pdmVyc2l0eSI6IHsNCiAgICAgICJyYXciOiAiVU1FUyBVbml2ZXJzaXR5IiwNCiAgICAgICJjYW5vbmljYWwiOiAiVU1FUyINCiAgICB9LA0KICAgICJ1bml2ZXJzaXR5b2Z1bWVzIjogew0KICAgICAgInJhdyI6ICJVbml2ZXJzaXR5IG9mIFVNRVMiLA0KICAgICAgImNhbm9uaWNhbCI6ICJVTUVTIg0KICAgIH0sDQogICAgImNhbmlzaXVzdW5pdmVyc2l0eSI6IHsNCiAgICAgICJyYXciOiAiQ2FuaXNpdXMgVW5pdmVyc2l0eSIsDQogICAgICAiY2Fub25pY2FsIjogIkNhbmlzaXVzIg0KICAgIH0sDQogICAgInVuaXZlcnNpdHlvZmNhbmlzaXVzIjogew0KICAgICAgInJhdyI6ICJVbml2ZXJzaXR5IG9mIENhbmlzaXVzIiwNCiAgICAgICJjYW5vbmljYWwiOiAiQ2FuaXNpdXMiDQogICAgfSwNCiAgICAicm9iZXJ0bW9ycmlzdW5pdmVyc2l0eSI6IHsNCiAgICAgICJyYXciOiAiUm9iZXJ0IE1vcnJpcyBVbml2ZXJzaXR5IiwNCiAgICAgICJjYW5vbmljYWwiOiAiUm9iZXJ0IE1vcnJpcyINCiAgICB9LA0KICAgICJ1bml2ZXJzaXR5b2Zyb2JlcnRtb3JyaXMiOiB7DQogICAgICAicmF3IjogIlVuaXZlcnNpdHkgb2YgUm9iZXJ0IE1vcnJpcyIsDQogICAgICAiY2Fub25pY2FsIjogIlJvYmVydCBNb3JyaXMiDQogICAgfSwNCiAgICAibmlhZ2FyYXVuaXZlcnNpdHkiOiB7DQogICAgICAicmF3IjogIk5pYWdhcmEgVW5pdmVyc2l0eSIsDQogICAgICAiY2Fub25pY2FsIjogIk5pYWdhcmEiDQogICAgfSwNCiAgICAidW5pdmVyc2l0eW9mbmlhZ2FyYSI6IHsNCiAgICAgICJyYXciOiAiVW5pdmVyc2l0eSBvZiBOaWFnYXJhIiwNCiAgICAgICJjYW5vbmljYWwiOiAiTmlhZ2FyYSINCiAgICB9LA0KICAgICJqYWNrc29uc3R1bml2ZXJzaXR5Ijogew0KICAgICAgInJhdyI6ICJKYWNrc29uIFN0LiBVbml2ZXJzaXR5IiwNCiAgICAgICJjYW5vbmljYWwiOiAiSmFja3NvbiBTdC4iDQogICAgfSwNCiAgICAidW5pdmVyc2l0eW9mamFja3NvbnN0Ijogew0KICAgICAgInJhdyI6ICJVbml2ZXJzaXR5IG9mIEphY2tzb24gU3QuIiwNCiAgICAgICJjYW5vbmljYWwiOiAiSmFja3NvbiBTdC4iDQogICAgfSwNCiAgICAibXVycmF5c3R1bml2ZXJzaXR5Ijogew0KICAgICAgInJhdyI6ICJNdXJyYXkgU3QuIFVuaXZlcnNpdHkiLA0KICAgICAgImNhbm9uaWNhbCI6ICJNdXJyYXkgU3QuIg0KICAgIH0sDQogICAgInVuaXZlcnNpdHlvZm11cnJheXN0Ijogew0KICAgICAgInJhdyI6ICJVbml2ZXJzaXR5IG9mIE11cnJheSBTdC4iLA0KICAgICAgImNhbm9uaWNhbCI6ICJNdXJyYXkgU3QuIg0KICAgIH0sDQogICAgInJob2RlaXNsYW5kdW5pdmVyc2l0eSI6IHsNCiAgICAgICJyYXciOiAiUmhvZGUgSXNsYW5kIFVuaXZlcnNpdHkiLA0KICAgICAgImNhbm9uaWNhbCI6ICJSaG9kZSBJc2xhbmQiDQogICAgfSwNCiAgICAidW5pdmVyc2l0eW9mcmhvZGVpc2xhbmQiOiB7DQogICAgICAicmF3IjogIlVuaXZlcnNpdHkgb2YgUmhvZGUgSXNsYW5kIiwNCiAgICAgICJjYW5vbmljYWwiOiAiUmhvZGUgSXNsYW5kIg0KICAgIH0sDQogICAgImNzdWJha2Vyc2ZpZWxkdW5pdmVyc2l0eSI6IHsNCiAgICAgICJyYXciOiAiQ1NVIEJha2Vyc2ZpZWxkIFVuaXZlcnNpdHkiLA0KICAgICAgImNhbm9uaWNhbCI6ICJDU1UgQmFrZXJzZmllbGQiDQogICAgfSwNCiAgICAidW5pdmVyc2l0eW9mY3N1YmFrZXJzZmllbGQiOiB7DQogICAgICAicmF3IjogIlVuaXZlcnNpdHkgb2YgQ1NVIEJha2Vyc2ZpZWxkIiwNCiAgICAgICJjYW5vbmljYWwiOiAiQ1NVIEJha2Vyc2ZpZWxkIg0KICAgIH0sDQogICAgIm5vcnRoZGFrb3RhdW5pdmVyc2l0eSI6IHsNCiAgICAgICJyYXciOiAiTm9ydGggRGFrb3RhIFVuaXZlcnNpdHkiLA0KICAgICAgImNhbm9uaWNhbCI6ICJOb3J0aCBEYWtvdGEiDQogICAgfSwNCiAgICAidW5pdmVyc2l0eW9mbm9ydGhkYWtvdGEiOiB7DQogICAgICAicmF3IjogIlVuaXZlcnNpdHkgb2YgTm9ydGggRGFrb3RhIiwNCiAgICAgICJjYW5vbmljYWwiOiAiTm9ydGggRGFrb3RhIg0KICAgIH0sDQogICAgInBhY2lmaWN1bml2ZXJzaXR5Ijogew0KICAgICAgInJhdyI6ICJQYWNpZmljIFVuaXZlcnNpdHkiLA0KICAgICAgImNhbm9uaWNhbCI6ICJQYWNpZmljIg0KICAgIH0sDQogICAgInVuaXZlcnNpdHlvZnBhY2lmaWMiOiB7DQogICAgICAicmF3IjogIlVuaXZlcnNpdHkgb2YgUGFjaWZpYyIsDQogICAgICAiY2Fub25pY2FsIjogIlBhY2lmaWMiDQogICAgfSwNCiAgICAiY2xldmVsYW5kc3R1bml2ZXJzaXR5Ijogew0KICAgICAgInJhdyI6ICJDbGV2ZWxhbmQgU3QuIFVuaXZlcnNpdHkiLA0KICAgICAgImNhbm9uaWNhbCI6ICJDbGV2ZWxhbmQgU3QuIg0KICAgIH0sDQogICAgInVuaXZlcnNpdHlvZmNsZXZlbGFuZHN0Ijogew0KICAgICAgInJhdyI6ICJVbml2ZXJzaXR5IG9mIENsZXZlbGFuZCBTdC4iLA0KICAgICAgImNhbm9uaWNhbCI6ICJDbGV2ZWxhbmQgU3QuIg0KICAgIH0sDQogICAgIm9ha2xhbmR1bml2ZXJzaXR5Ijogew0KICAgICAgInJhdyI6ICJPYWtsYW5kIFVuaXZlcnNpdHkiLA0KICAgICAgImNhbm9uaWNhbCI6ICJPYWtsYW5kIg0KICAgIH0sDQogICAgInVuaXZlcnNpdHlvZm9ha2xhbmQiOiB7DQogICAgICAicmF3IjogIlVuaXZlcnNpdHkgb2YgT2FrbGFuZCIsDQogICAgICAiY2Fub25pY2FsIjogIk9ha2xhbmQiDQogICAgfSwNCiAgICAibmljaG9sbHN1bml2ZXJzaXR5Ijogew0KICAgICAgInJhdyI6ICJOaWNob2xscyBVbml2ZXJzaXR5IiwNCiAgICAgICJjYW5vbmljYWwiOiAiTmljaG9sbHMiDQogICAgfSwNCiAgICAidW5pdmVyc2l0eW9mbmljaG9sbHMiOiB7DQogICAgICAicmF3IjogIlVuaXZlcnNpdHkgb2YgTmljaG9sbHMiLA0KICAgICAgImNhbm9uaWNhbCI6ICJOaWNob2xscyINCiAgICB9LA0KICAgICJtYXJpc3R1bml2ZXJzaXR5Ijogew0KICAgICAgInJhdyI6ICJNYXJpc3QgVW5pdmVyc2l0eSIsDQogICAgICAiY2Fub25pY2FsIjogIk1hcmlzdCINCiAgICB9LA0KICAgICJ1bml2ZXJzaXR5b2ZtYXJpc3QiOiB7DQogICAgICAicmF3IjogIlVuaXZlcnNpdHkgb2YgTWFyaXN0IiwNCiAgICAgICJjYW5vbmljYWwiOiAiTWFyaXN0Ig0KICAgIH0sDQogICAgIm5ld29ybGVhbnN1bml2ZXJzaXR5Ijogew0KICAgICAgInJhdyI6ICJOZXcgT3JsZWFucyBVbml2ZXJzaXR5IiwNCiAgICAgICJjYW5vbmljYWwiOiAiTmV3IE9ybGVhbnMiDQogICAgfSwNCiAgICAidW5pdmVyc2l0eW9mbmV3b3JsZWFucyI6IHsNCiAgICAgICJyYXciOiAiVW5pdmVyc2l0eSBvZiBOZXcgT3JsZWFucyIsDQogICAgICAiY2Fub25pY2FsIjogIk5ldyBPcmxlYW5zIg0KICAgIH0sDQogICAgInNlYXR0bGV1dW5pdmVyc2l0eSI6IHsNCiAgICAgICJyYXciOiAiU2VhdHRsZSBVIFVuaXZlcnNpdHkiLA0KICAgICAgImNhbm9uaWNhbCI6ICJTZWF0dGxlIFUiDQogICAgfSwNCiAgICAidW5pdmVyc2l0eW9mc2VhdHRsZXUiOiB7DQogICAgICAicmF3IjogIlVuaXZlcnNpdHkgb2YgU2VhdHRsZSBVIiwNCiAgICAgICJjYW5vbmljYWwiOiAiU2VhdHRsZSBVIg0KICAgIH0sDQogICAgImNhbHN0ZnVsbGVydG9udW5pdmVyc2l0eSI6IHsNCiAgICAgICJyYXciOiAiQ2FsIFN0LiBGdWxsZXJ0b24gVW5pdmVyc2l0eSIsDQogICAgICAiY2Fub25pY2FsIjogIkNhbCBTdC4gRnVsbGVydG9uIg0KICAgIH0sDQogICAgInVuaXZlcnNpdHlvZmNhbHN0ZnVsbGVydG9uIjogew0KICAgICAgInJhdyI6ICJVbml2ZXJzaXR5IG9mIENhbCBTdC4gRnVsbGVydG9uIiwNCiAgICAgICJjYW5vbmljYWwiOiAiQ2FsIFN0LiBGdWxsZXJ0b24iDQogICAgfSwNCiAgICAibmNjZW50cmFsdW5pdmVyc2l0eSI6IHsNCiAgICAgICJyYXciOiAiTi5DLiBDZW50cmFsIFVuaXZlcnNpdHkiLA0KICAgICAgImNhbm9uaWNhbCI6ICJOLkMuIENlbnRyYWwiDQogICAgfSwNCiAgICAidW5pdmVyc2l0eW9mbmNjZW50cmFsIjogew0KICAgICAgInJhdyI6ICJVbml2ZXJzaXR5IG9mIE4uQy4gQ2VudHJhbCIsDQogICAgICAiY2Fub25pY2FsIjogIk4uQy4gQ2VudHJhbCINCiAgICB9LA0KICAgICJtb3JnYW5zdHVuaXZlcnNpdHkiOiB7DQogICAgICAicmF3IjogIk1vcmdhbiBTdC4gVW5pdmVyc2l0eSIsDQogICAgICAiY2Fub25pY2FsIjogIk1vcmdhbiBTdC4iDQogICAgfSwNCiAgICAidW5pdmVyc2l0eW9mbW9yZ2Fuc3QiOiB7DQogICAgICAicmF3IjogIlVuaXZlcnNpdHkgb2YgTW9yZ2FuIFN0LiIsDQogICAgICAiY2Fub25pY2FsIjogIk1vcmdhbiBTdC4iDQogICAgfSwNCiAgICAic2llbmF1bml2ZXJzaXR5Ijogew0KICAgICAgInJhdyI6ICJTaWVuYSBVbml2ZXJzaXR5IiwNCiAgICAgICJjYW5vbmljYWwiOiAiU2llbmEiDQogICAgfSwNCiAgICAidW5pdmVyc2l0eW9mc2llbmEiOiB7DQogICAgICAicmF3IjogIlVuaXZlcnNpdHkgb2YgU2llbmEiLA0KICAgICAgImNhbm9uaWNhbCI6ICJTaWVuYSINCiAgICB9LA0KICAgICJtZXJjeWh1cnN0dW5pdmVyc2l0eSI6IHsNCiAgICAgICJyYXciOiAiTWVyY3lodXJzdCBVbml2ZXJzaXR5IiwNCiAgICAgICJjYW5vbmljYWwiOiAiTWVyY3lodXJzdCINCiAgICB9LA0KICAgICJ1bml2ZXJzaXR5b2ZtZXJjeWh1cnN0Ijogew0KICAgICAgInJhdyI6ICJVbml2ZXJzaXR5IG9mIE1lcmN5aHVyc3QiLA0KICAgICAgImNhbm9uaWNhbCI6ICJNZXJjeWh1cnN0Ig0KICAgIH0sDQogICAgInVuaXZlcnNpdHlvZnNvdXRoZXJudXRhaCI6IHsNCiAgICAgICJyYXciOiAiVW5pdmVyc2l0eSBvZiBTb3V0aGVybiBVdGFoIiwNCiAgICAgICJjYW5vbmljYWwiOiAiU291dGhlcm4gVXRhaCINCiAgICB9LA0KICAgICJzb3V0aGVybnV1bml2ZXJzaXR5Ijogew0KICAgICAgInJhdyI6ICJTb3V0aGVybiBVLiBVbml2ZXJzaXR5IiwNCiAgICAgICJjYW5vbmljYWwiOiAiU291dGhlcm4gVS4iDQogICAgfSwNCiAgICAidW5pdmVyc2l0eW9mc291dGhlcm51Ijogew0KICAgICAgInJhdyI6ICJVbml2ZXJzaXR5IG9mIFNvdXRoZXJuIFUuIiwNCiAgICAgICJjYW5vbmljYWwiOiAiU291dGhlcm4gVS4iDQogICAgfSwNCiAgICAiYXVzdGlucGVheXVuaXZlcnNpdHkiOiB7DQogICAgICAicmF3IjogIkF1c3RpbiBQZWF5IFVuaXZlcnNpdHkiLA0KICAgICAgImNhbm9uaWNhbCI6ICJBdXN0aW4gUGVheSINCiAgICB9LA0KICAgICJ1bml2ZXJzaXR5b2ZhdXN0aW5wZWF5Ijogew0KICAgICAgInJhdyI6ICJVbml2ZXJzaXR5IG9mIEF1c3RpbiBQZWF5IiwNCiAgICAgICJjYW5vbmljYWwiOiAiQXVzdGluIFBlYXkiDQogICAgfSwNCiAgICAibWVycmltYWNrdW5pdmVyc2l0eSI6IHsNCiAgICAgICJyYXciOiAiTWVycmltYWNrIFVuaXZlcnNpdHkiLA0KICAgICAgImNhbm9uaWNhbCI6ICJNZXJyaW1hY2siDQogICAgfSwNCiAgICAidW5pdmVyc2l0eW9mbWVycmltYWNrIjogew0KICAgICAgInJhdyI6ICJVbml2ZXJzaXR5IG9mIE1lcnJpbWFjayIsDQogICAgICAiY2Fub25pY2FsIjogIk1lcnJpbWFjayINCiAgICB9LA0KICAgICJ0ZXhhc3NvdXRoZXJudW5pdmVyc2l0eSI6IHsNCiAgICAgICJyYXciOiAiVGV4YXMgU291dGhlcm4gVW5pdmVyc2l0eSIsDQogICAgICAiY2Fub25pY2FsIjogIlRleGFzIFNvdXRoZXJuIg0KICAgIH0sDQogICAgInVuaXZlcnNpdHlvZnRleGFzc291dGhlcm4iOiB7DQogICAgICAicmF3IjogIlVuaXZlcnNpdHkgb2YgVGV4YXMgU291dGhlcm4iLA0KICAgICAgImNhbm9uaWNhbCI6ICJUZXhhcyBTb3V0aGVybiINCiAgICB9LA0KICAgICJvcmFscm9iZXJ0c3VuaXZlcnNpdHkiOiB7DQogICAgICAicmF3IjogIk9yYWwgUm9iZXJ0cyBVbml2ZXJzaXR5IiwNCiAgICAgICJjYW5vbmljYWwiOiAiT3JhbCBSb2JlcnRzIg0KICAgIH0sDQogICAgInVuaXZlcnNpdHlvZm9yYWxyb2JlcnRzIjogew0KICAgICAgInJhdyI6ICJVbml2ZXJzaXR5IG9mIE9yYWwgUm9iZXJ0cyIsDQogICAgICAiY2Fub25pY2FsIjogIk9yYWwgUm9iZXJ0cyINCiAgICB9LA0KICAgICJrYW5zYXNjaXR5dW5pdmVyc2l0eSI6IHsNCiAgICAgICJyYXciOiAiS2Fuc2FzIENpdHkgVW5pdmVyc2l0eSIsDQogICAgICAiY2Fub25pY2FsIjogIkthbnNhcyBDaXR5Ig0KICAgIH0sDQogICAgInVuaXZlcnNpdHlvZmthbnNhc2NpdHkiOiB7DQogICAgICAicmF3IjogIlVuaXZlcnNpdHkgb2YgS2Fuc2FzIENpdHkiLA0KICAgICAgImNhbm9uaWNhbCI6ICJLYW5zYXMgQ2l0eSINCiAgICB9LA0KICAgICJpb25hdW5pdmVyc2l0eSI6IHsNCiAgICAgICJyYXciOiAiSW9uYSBVbml2ZXJzaXR5IiwNCiAgICAgICJjYW5vbmljYWwiOiAiSW9uYSINCiAgICB9LA0KICAgICJ1bml2ZXJzaXR5b2Zpb25hIjogew0KICAgICAgInJhdyI6ICJVbml2ZXJzaXR5IG9mIElvbmEiLA0KICAgICAgImNhbm9uaWNhbCI6ICJJb25hIg0KICAgIH0sDQogICAgIndlc3RnYXVuaXZlcnNpdHkiOiB7DQogICAgICAicmF3IjogIldlc3QgR2EuIFVuaXZlcnNpdHkiLA0KICAgICAgImNhbm9uaWNhbCI6ICJXZXN0IEdhLiINCiAgICB9LA0KICAgICJ1bml2ZXJzaXR5b2Z3ZXN0Z2EiOiB7DQogICAgICAicmF3IjogIlVuaXZlcnNpdHkgb2YgV2VzdCBHYS4iLA0KICAgICAgImNhbm9uaWNhbCI6ICJXZXN0IEdhLiINCiAgICB9LA0KICAgICJob2x5Y3Jvc3N1bml2ZXJzaXR5Ijogew0KICAgICAgInJhdyI6ICJIb2x5IENyb3NzIFVuaXZlcnNpdHkiLA0KICAgICAgImNhbm9uaWNhbCI6ICJIb2x5IENyb3NzIg0KICAgIH0sDQogICAgInVuaXZlcnNpdHlvZmhvbHljcm9zcyI6IHsNCiAgICAgICJyYXciOiAiVW5pdmVyc2l0eSBvZiBIb2x5IENyb3NzIiwNCiAgICAgICJjYW5vbmljYWwiOiAiSG9seSBDcm9zcyINCiAgICB9LA0KICAgICJpZGFob3VuaXZlcnNpdHkiOiB7DQogICAgICAicmF3IjogIklkYWhvIFVuaXZlcnNpdHkiLA0KICAgICAgImNhbm9uaWNhbCI6ICJJZGFobyINCiAgICB9LA0KICAgICJ1bml2ZXJzaXR5b2ZpZGFobyI6IHsNCiAgICAgICJyYXciOiAiVW5pdmVyc2l0eSBvZiBJZGFobyIsDQogICAgICAiY2Fub25pY2FsIjogIklkYWhvIg0KICAgIH0sDQogICAgIndlc3Rlcm5pbGx1bml2ZXJzaXR5Ijogew0KICAgICAgInJhdyI6ICJXZXN0ZXJuIElsbC4gVW5pdmVyc2l0eSIsDQogICAgICAiY2Fub25pY2FsIjogIldlc3Rlcm4gSWxsLiINCiAgICB9LA0KICAgICJ1bml2ZXJzaXR5b2Z3ZXN0ZXJuaWxsIjogew0KICAgICAgInJhdyI6ICJVbml2ZXJzaXR5IG9mIFdlc3Rlcm4gSWxsLiIsDQogICAgICAiY2Fub25pY2FsIjogIldlc3Rlcm4gSWxsLiINCiAgICB9LA0KICAgICJ0aGVjaXRhZGVsdW5pdmVyc2l0eSI6IHsNCiAgICAgICJyYXciOiAiVGhlIENpdGFkZWwgVW5pdmVyc2l0eSIsDQogICAgICAiY2Fub25pY2FsIjogIlRoZSBDaXRhZGVsIg0KICAgIH0sDQogICAgInVuaXZlcnNpdHlvZnRoZWNpdGFkZWwiOiB7DQogICAgICAicmF3IjogIlVuaXZlcnNpdHkgb2YgVGhlIENpdGFkZWwiLA0KICAgICAgImNhbm9uaWNhbCI6ICJUaGUgQ2l0YWRlbCINCiAgICB9LA0KICAgICJub3Jmb2xrc3R1bml2ZXJzaXR5Ijogew0KICAgICAgInJhdyI6ICJOb3Jmb2xrIFN0LiBVbml2ZXJzaXR5IiwNCiAgICAgICJjYW5vbmljYWwiOiAiTm9yZm9sayBTdC4iDQogICAgfSwNCiAgICAidW5pdmVyc2l0eW9mbm9yZm9sa3N0Ijogew0KICAgICAgInJhdyI6ICJVbml2ZXJzaXR5IG9mIE5vcmZvbGsgU3QuIiwNCiAgICAgICJjYW5vbmljYWwiOiAiTm9yZm9sayBTdC4iDQogICAgfSwNCiAgICAiZWFzdGVybndhc2h1bml2ZXJzaXR5Ijogew0KICAgICAgInJhdyI6ICJFYXN0ZXJuIFdhc2guIFVuaXZlcnNpdHkiLA0KICAgICAgImNhbm9uaWNhbCI6ICJFYXN0ZXJuIFdhc2guIg0KICAgIH0sDQogICAgInVuaXZlcnNpdHlvZmVhc3Rlcm53YXNoIjogew0KICAgICAgInJhdyI6ICJVbml2ZXJzaXR5IG9mIEVhc3Rlcm4gV2FzaC4iLA0KICAgICAgImNhbm9uaWNhbCI6ICJFYXN0ZXJuIFdhc2guIg0KICAgIH0sDQogICAgIm5qaXR1bml2ZXJzaXR5Ijogew0KICAgICAgInJhdyI6ICJOSklUIFVuaXZlcnNpdHkiLA0KICAgICAgImNhbm9uaWNhbCI6ICJOSklUIg0KICAgIH0sDQogICAgInVuaXZlcnNpdHlvZm5qaXQiOiB7DQogICAgICAicmF3IjogIlVuaXZlcnNpdHkgb2YgTkpJVCIsDQogICAgICAiY2Fub25pY2FsIjogIk5KSVQiDQogICAgfSwNCiAgICAiY29sdW1iaWF1bml2ZXJzaXR5Ijogew0KICAgICAgInJhdyI6ICJDb2x1bWJpYSBVbml2ZXJzaXR5IiwNCiAgICAgICJjYW5vbmljYWwiOiAiQ29sdW1iaWEiDQogICAgfSwNCiAgICAidW5pdmVyc2l0eW9mY29sdW1iaWEiOiB7DQogICAgICAicmF3IjogIlVuaXZlcnNpdHkgb2YgQ29sdW1iaWEiLA0KICAgICAgImNhbm9uaWNhbCI6ICJDb2x1bWJpYSINCiAgICB9LA0KICAgICJ1dG1hcnRpbnVuaXZlcnNpdHkiOiB7DQogICAgICAicmF3IjogIlVUIE1hcnRpbiBVbml2ZXJzaXR5IiwNCiAgICAgICJjYW5vbmljYWwiOiAiVVQgTWFydGluIg0KICAgIH0sDQogICAgInVuaXZlcnNpdHlvZnV0bWFydGluIjogew0KICAgICAgInJhdyI6ICJVbml2ZXJzaXR5IG9mIFVUIE1hcnRpbiIsDQogICAgICAiY2Fub25pY2FsIjogIlVUIE1hcnRpbiINCiAgICB9LA0KICAgICJ1bml2ZXJzaXR5b2ZoYW1wdG9uIjogew0KICAgICAgInJhdyI6ICJVbml2ZXJzaXR5IG9mIEhhbXB0b24iLA0KICAgICAgImNhbm9uaWNhbCI6ICJIYW1wdG9uIg0KICAgIH0sDQogICAgInB1cmR1ZWZvcnR3YXluZXVuaXZlcnNpdHkiOiB7DQogICAgICAicmF3IjogIlB1cmR1ZSBGb3J0IFdheW5lIFVuaXZlcnNpdHkiLA0KICAgICAgImNhbm9uaWNhbCI6ICJQdXJkdWUgRm9ydCBXYXluZSINCiAgICB9LA0KICAgICJ1bml2ZXJzaXR5b2ZwdXJkdWVmb3J0d2F5bmUiOiB7DQogICAgICAicmF3IjogIlVuaXZlcnNpdHkgb2YgUHVyZHVlIEZvcnQgV2F5bmUiLA0KICAgICAgImNhbm9uaWNhbCI6ICJQdXJkdWUgRm9ydCBXYXluZSINCiAgICB9LA0KICAgICJub3J0aHdlc3Rlcm5zdHVuaXZlcnNpdHkiOiB7DQogICAgICAicmF3IjogIk5vcnRod2VzdGVybiBTdC4gVW5pdmVyc2l0eSIsDQogICAgICAiY2Fub25pY2FsIjogIk5vcnRod2VzdGVybiBTdC4iDQogICAgfSwNCiAgICAidW5pdmVyc2l0eW9mbm9ydGh3ZXN0ZXJuc3QiOiB7DQogICAgICAicmF3IjogIlVuaXZlcnNpdHkgb2YgTm9ydGh3ZXN0ZXJuIFN0LiIsDQogICAgICAiY2Fub25pY2FsIjogIk5vcnRod2VzdGVybiBTdC4iDQogICAgfSwNCiAgICAiY2VudHJhbGNvbm5zdHVuaXZlcnNpdHkiOiB7DQogICAgICAicmF3IjogIkNlbnRyYWwgQ29ubi4gU3QuIFVuaXZlcnNpdHkiLA0KICAgICAgImNhbm9uaWNhbCI6ICJDZW50cmFsIENvbm4uIFN0LiINCiAgICB9LA0KICAgICJ1bml2ZXJzaXR5b2ZjZW50cmFsY29ubnN0Ijogew0KICAgICAgInJhdyI6ICJVbml2ZXJzaXR5IG9mIENlbnRyYWwgQ29ubi4gU3QuIiwNCiAgICAgICJjYW5vbmljYWwiOiAiQ2VudHJhbCBDb25uLiBTdC4iDQogICAgfSwNCiAgICAic291dGhjYXJvbGluYXN0dW5pdmVyc2l0eSI6IHsNCiAgICAgICJyYXciOiAiU291dGggQ2Fyb2xpbmEgU3QuIFVuaXZlcnNpdHkiLA0KICAgICAgImNhbm9uaWNhbCI6ICJTb3V0aCBDYXJvbGluYSBTdC4iDQogICAgfSwNCiAgICAidW5pdmVyc2l0eW9mc291dGhjYXJvbGluYXN0Ijogew0KICAgICAgInJhdyI6ICJVbml2ZXJzaXR5IG9mIFNvdXRoIENhcm9saW5hIFN0LiIsDQogICAgICAiY2Fub25pY2FsIjogIlNvdXRoIENhcm9saW5hIFN0LiINCiAgICB9LA0KICAgICJzYWludHBldGVyc3VuaXZlcnNpdHkiOiB7DQogICAgICAicmF3IjogIlNhaW50IFBldGVyJ3MgVW5pdmVyc2l0eSIsDQogICAgICAiY2Fub25pY2FsIjogIlNhaW50IFBldGVyJ3MiDQogICAgfSwNCiAgICAidW5pdmVyc2l0eW9mc2FpbnRwZXRlcnMiOiB7DQogICAgICAicmF3IjogIlVuaXZlcnNpdHkgb2YgU2FpbnQgUGV0ZXIncyIsDQogICAgICAiY2Fub25pY2FsIjogIlNhaW50IFBldGVyJ3MiDQogICAgfSwNCiAgICAiZ3JhbWJsaW5ndW5pdmVyc2l0eSI6IHsNCiAgICAgICJyYXciOiAiR3JhbWJsaW5nIFVuaXZlcnNpdHkiLA0KICAgICAgImNhbm9uaWNhbCI6ICJHcmFtYmxpbmciDQogICAgfSwNCiAgICAidW5pdmVyc2l0eW9mZ3JhbWJsaW5nIjogew0KICAgICAgInJhdyI6ICJVbml2ZXJzaXR5IG9mIEdyYW1ibGluZyIsDQogICAgICAiY2Fub25pY2FsIjogIkdyYW1ibGluZyINCiAgICB9LA0KICAgICJtYW5oYXR0YW51bml2ZXJzaXR5Ijogew0KICAgICAgInJhdyI6ICJNYW5oYXR0YW4gVW5pdmVyc2l0eSIsDQogICAgICAiY2Fub25pY2FsIjogIk1hbmhhdHRhbiINCiAgICB9LA0KICAgICJ1bml2ZXJzaXR5b2ZtYW5oYXR0YW4iOiB7DQogICAgICAicmF3IjogIlVuaXZlcnNpdHkgb2YgTWFuaGF0dGFuIiwNCiAgICAgICJjYW5vbmljYWwiOiAiTWFuaGF0dGFuIg0KICAgIH0sDQogICAgInN0b25laGlsbHVuaXZlcnNpdHkiOiB7DQogICAgICAicmF3IjogIlN0b25laGlsbCBVbml2ZXJzaXR5IiwNCiAgICAgICJjYW5vbmljYWwiOiAiU3RvbmVoaWxsIg0KICAgIH0sDQogICAgInVuaXZlcnNpdHlvZnN0b25laGls</t>
  </si>
  <si>
    <t>L</t>
  </si>
  <si>
    <t>IF(H{r}+I{r}=0,"",(SUMIFS(Matches!$T$9:$T${me},Matches!$C$9:$C${me},$A{r})+SUMIFS(Matches!$U$9:$U${me},Matches!$D$9:$D${me},$A{r}))/(H{r}+I{r}))</t>
  </si>
  <si>
    <t>bCI6IHsNCiAgICAgICJyYXciOiAiVW5pdmVyc2l0eSBvZiBTdG9uZWhpbGwiLA0KICAgICAgImNhbm9uaWNhbCI6ICJTdG9uZWhpbGwiDQogICAgfSwNCiAgICAibmV3aGF2ZW51bml2ZXJzaXR5Ijogew0KICAgICAgInJhdyI6ICJOZXcgSGF2ZW4gVW5pdmVyc2l0eSIsDQogICAgICAiY2Fub25pY2FsIjogIk5ldyBIYXZlbiINCiAgICB9LA0KICAgICJ1bml2ZXJzaXR5b2ZuZXdoYXZlbiI6IHsNCiAgICAgICJyYXciOiAiVW5pdmVyc2l0eSBvZiBOZXcgSGF2ZW4iLA0KICAgICAgImNhbm9uaWNhbCI6ICJOZXcgSGF2ZW4iDQogICAgfSwNCiAgICAiY2hpY2Fnb3N0dW5pdmVyc2l0eSI6IHsNCiAgICAgICJyYXciOiAiQ2hpY2FnbyBTdC4gVW5pdmVyc2l0eSIsDQogICAgICAiY2Fub25pY2FsIjogIkNoaWNhZ28gU3QuIg0KICAgIH0sDQogICAgInVuaXZlcnNpdHlvZmNoaWNhZ29zdCI6IHsNCiAgICAgICJyYXciOiAiVW5pdmVyc2l0eSBvZiBDaGljYWdvIFN0LiIsDQogICAgICAiY2Fub25pY2FsIjogIkNoaWNhZ28gU3QuIg0KICAgIH0sDQogICAgImxlbW95bmV1bml2ZXJzaXR5Ijogew0KICAgICAgInJhdyI6ICJMZSBNb3luZSBVbml2ZXJzaXR5IiwNCiAgICAgICJjYW5vbmljYWwiOiAiTGUgTW95bmUiDQogICAgfSwNCiAgICAidW5pdmVyc2l0eW9mbGVtb3luZSI6IHsNCiAgICAgICJyYXciOiAiVW5pdmVyc2l0eSBvZiBMZSBNb3luZSIsDQogICAgICAiY2Fub25pY2FsIjogIkxlIE1veW5lIg0KICAgIH0sDQogICAgInRlbm5lc3NlZXN0dW5pdmVyc2l0eSI6IHsNCiAgICAgICJyYXciOiAiVGVubmVzc2VlIFN0LiBVbml2ZXJzaXR5IiwNCiAgICAgICJjYW5vbmljYWwiOiAiVGVubmVzc2VlIFN0LiINCiAgICB9LA0KICAgICJ1bml2ZXJzaXR5b2Z0ZW5uZXNzZWVzdCI6IHsNCiAgICAgICJyYXciOiAiVW5pdmVyc2l0eSBvZiBUZW5uZXNzZWUgU3QuIiwNCiAgICAgICJjYW5vbmljYWwiOiAiVGVubmVzc2VlIFN0LiINCiAgICB9LA0KICAgICJtaXNzaXNzaXBwaXZhbHVuaXZlcnNpdHkiOiB7DQogICAgICAicmF3IjogIk1pc3Npc3NpcHBpIFZhbC4gVW5pdmVyc2l0eSIsDQogICAgICAiY2Fub25pY2FsIjogIk1pc3Npc3NpcHBpIFZhbC4iDQogICAgfSwNCiAgICAidW5pdmVyc2l0eW9mbWlzc2lzc2lwcGl2YWwiOiB7DQogICAgICAicmF3IjogIlVuaXZlcnNpdHkgb2YgTWlzc2lzc2lwcGkgVmFsLiIsDQogICAgICAiY2Fub25pY2FsIjogIk1pc3Npc3NpcHBpIFZhbC4iDQogICAgfSwNCiAgICAiYWxjb3JudW5pdmVyc2l0eSI6IHsNCiAgICAgICJyYXciOiAiQWxjb3JuIFVuaXZlcnNpdHkiLA0KICAgICAgImNhbm9uaWNhbCI6ICJBbGNvcm4iDQogICAgfSwNCiAgICAidW5pdmVyc2l0eW9mYWxjb3JuIjogew0KICAgICAgInJhdyI6ICJVbml2ZXJzaXR5IG9mIEFsY29ybiIsDQogICAgICAiY2Fub25pY2FsIjogIkFsY29ybiINCiAgICB9LA0KICAgICJhcmtwaW5lYmx1ZmZ1bml2ZXJzaXR5Ijogew0KICAgICAgInJhdyI6ICJBcmsuLVBpbmUgQmx1ZmYgVW5pdmVyc2l0eSIsDQogICAgICAiY2Fub25pY2FsIjogIkFyay4tUGluZSBCbHVmZiINCiAgICB9LA0KICAgICJ1bml2ZXJzaXR5b2ZhcmtwaW5lYmx1ZmYiOiB7DQogICAgICAicmF3IjogIlVuaXZlcnNpdHkgb2YgQXJrLi1QaW5lIEJsdWZmIiwNCiAgICAgICJjYW5vbmljYWwiOiAiQXJrLi1QaW5lIEJsdWZmIg0KICAgIH0sDQogICAgInRhbXBhdW5pdmVyc2l0eSI6IHsNCiAgICAgICJyYXciOiAiVGFtcGEgVW5pdmVyc2l0eSIsDQogICAgICAiY2Fub25pY2FsIjogIlRhbXBhIg0KICAgIH0sDQogICAgInVuaXZlcnNpdHlvZnRhbXBhIjogew0KICAgICAgInJhdyI6ICJVbml2ZXJzaXR5IG9mIFRhbXBhIiwNCiAgICAgICJjYW5vbmljYWwiOiAiVGFtcGEiDQogICAgfSwNCiAgICAiZmxhc291dGhlcm51bml2ZXJzaXR5Ijogew0KICAgICAgInJhdyI6ICJGbGEuIFNvdXRoZXJuIFVuaXZlcnNpdHkiLA0KICAgICAgImNhbm9uaWNhbCI6ICJGbGEuIFNvdXRoZXJuIg0KICAgIH0sDQogICAgInVuaXZlcnNpdHlvZmZsYXNvdXRoZXJuIjogew0KICAgICAgInJhdyI6ICJVbml2ZXJzaXR5IG9mIEZsYS4gU291dGhlcm4iLA0KICAgICAgImNhbm9uaWNhbCI6ICJGbGEuIFNvdXRoZXJuIg0KICAgIH0sDQogICAgInNvdXRod2VzdG1pbm5zdHVuaXZlcnNpdHkiOiB7DQogICAgICAicmF3IjogIlNvdXRod2VzdCBNaW5uLiBTdC4gVW5pdmVyc2l0eSIsDQogICAgICAiY2Fub25pY2FsIjogIlNvdXRod2VzdCBNaW5uLiBTdC4iDQogICAgfSwNCiAgICAidW5pdmVyc2l0eW9mc291dGh3ZXN0bWlubnN0Ijogew0KICAgICAgInJhdyI6ICJVbml2ZXJzaXR5IG9mIFNvdXRod2VzdCBNaW5uLiBTdC4iLA0KICAgICAgImNhbm9uaWNhbCI6ICJTb3V0aHdlc3QgTWlubi4gU3QuIg0KICAgIH0sDQogICAgIndoZWVsaW5ndW5pdmVyc2l0eSI6IHsNCiAgICAgICJyYXciOiAiV2hlZWxpbmcgVW5pdmVyc2l0eSIsDQogICAgICAiY2Fub25pY2FsIjogIldoZWVsaW5nIg0KICAgIH0sDQogICAgInVuaXZlcnNpdHlvZndoZWVsaW5nIjogew0KICAgICAgInJhdyI6ICJVbml2ZXJzaXR5IG9mIFdoZWVsaW5nIiwNCiAgICAgICJjYW5vbmljYWwiOiAiV2hlZWxpbmciDQogICAgfSwNCiAgICAibW9udHJlYXR1bml2ZXJzaXR5Ijogew0KICAgICAgInJhdyI6ICJNb250cmVhdCBVbml2ZXJzaXR5IiwNCiAgICAgICJjYW5vbmljYWwiOiAiTW9udHJlYXQiDQogICAgfSwNCiAgICAidW5pdmVyc2l0eW9mbW9udHJlYXQiOiB7DQogICAgICAicmF3IjogIlVuaXZlcnNpdHkgb2YgTW9udHJlYXQiLA0KICAgICAgImNhbm9uaWNhbCI6ICJNb250cmVhdCINCiAgICB9LA0KICAgICJjbGFmbGludW5pdmVyc2l0eSI6IHsNCiAgICAgICJyYXciOiAiQ2xhZmxpbiBVbml2ZXJzaXR5IiwNCiAgICAgICJjYW5vbmljYWwiOiAiQ2xhZmxpbiINCiAgICB9LA0KICAgICJ1bml2ZXJzaXR5b2ZjbGFmbGluIjogew0KICAgICAgInJhdyI6ICJVbml2ZXJzaXR5IG9mIENsYWZsaW4iLA0KICAgICAgImNhbm9uaWNhbCI6ICJDbGFmbGluIg0KICAgIH0sDQogICAgImJvd2llc3R1bml2ZXJzaXR5Ijogew0KICAgICAgInJhdyI6ICJCb3dpZSBTdC4gVW5pdmVyc2l0eSIsDQogICAgICAiY2Fub25pY2FsIjogIkJvd2llIFN0LiINCiAgICB9LA0KICAgICJ1bml2ZXJzaXR5b2Zib3dpZXN0Ijogew0KICAgICAgInJhdyI6ICJVbml2ZXJzaXR5IG9mIEJvd2llIFN0LiIsDQogICAgICAiY2Fub25pY2FsIjogIkJvd2llIFN0LiINCiAgICB9LA0KICAgICJ0dXNrZWdlZXVuaXZlcnNpdHkiOiB7DQogICAgICAicmF3IjogIlR1c2tlZ2VlIFVuaXZlcnNpdHkiLA0KICAgICAgImNhbm9uaWNhbCI6ICJUdXNrZWdlZSINCiAgICB9LA0KICAgICJ1bml2ZXJzaXR5b2Z0dXNrZWdlZSI6IHsNCiAgICAgICJyYXciOiAiVW5pdmVyc2l0eSBvZiBUdXNrZWdlZSIsDQogICAgICAiY2Fub25pY2FsIjogIlR1c2tlZ2VlIg0KICAgIH0sDQogICAgInJ1dGdlcnNjYW1kZW51bml2ZXJzaXR5Ijogew0KICAgICAgInJhdyI6ICJSdXRnZXJzLUNhbWRlbiBVbml2ZXJzaXR5IiwNCiAgICAgICJjYW5vbmljYWwiOiAiUnV0Z2Vycy1DYW1kZW4iDQogICAgfSwNCiAgICAidW5pdmVyc2l0eW9mcnV0Z2Vyc2NhbWRlbiI6IHsNCiAgICAgICJyYXciOiAiVW5pdmVyc2l0eSBvZiBSdXRnZXJzLUNhbWRlbiIsDQogICAgICAiY2Fub25pY2FsIjogIlJ1dGdlcnMtQ2FtZGVuIg0KICAgIH0sDQogICAgImRpbGxhcmR1bml2ZXJzaXR5Ijogew0KICAgICAgInJhdyI6ICJEaWxsYXJkIFVuaXZlcnNpdHkiLA0KICAgICAgImNhbm9uaWNhbCI6ICJEaWxsYXJkIg0KICAgIH0sDQogICAgInVuaXZlcnNpdHlvZmRpbGxhcmQiOiB7DQogICAgICAicmF3IjogIlVuaXZlcnNpdHkgb2YgRGlsbGFyZCIsDQogICAgICAiY2Fub25pY2FsIjogIkRpbGxhcmQiDQogICAgfSwNCiAgICAid2lsZXl1bml2ZXJzaXR5Ijogew0KICAgICAgInJhdyI6ICJXaWxleSBVbml2ZXJzaXR5IiwNCiAgICAgICJjYW5vbmljYWwiOiAiV2lsZXkiDQogICAgfSwNCiAgICAidW5pdmVyc2l0eW9md2lsZXkiOiB7DQogICAgICAicmF3IjogIlVuaXZlcnNpdHkgb2YgV2lsZXkiLA0KICAgICAgImNhbm9uaWNhbCI6ICJXaWxleSINCiAgICB9LA0KICAgICJoZW5kZXJzb25zdHVuaXZlcnNpdHkiOiB7DQogICAgICAicmF3IjogIkhlbmRlcnNvbiBTdC4gVW5pdmVyc2l0eSIsDQogICAgICAiY2Fub25pY2FsIjogIkhlbmRlcnNvbiBTdC4iDQogICAgfSwNCiAgICAidW5pdmVyc2l0eW9maGVuZGVyc29uc3QiOiB7DQogICAgICAicmF3IjogIlVuaXZlcnNpdHkgb2YgSGVuZGVyc29uIFN0LiIsDQogICAgICAiY2Fub25pY2FsIjogIkhlbmRlcnNvbiBTdC4iDQogICAgfSwNCiAgICAidXR0eWxlcnVuaXZlcnNpdHkiOiB7DQogICAgICAicmF3IjogIlVUIFR5bGVyIFVuaXZlcnNpdHkiLA0KICAgICAgImNhbm9uaWNhbCI6ICJVVCBUeWxlciINCiAgICB9LA0KICAgICJ1bml2ZXJzaXR5b2Z1dHR5bGVyIjogew0KICAgICAgInJhdyI6ICJVbml2ZXJzaXR5IG9mIFVUIFR5bGVyIiwNCiAgICAgICJjYW5vbmljYWwiOiAiVVQgVHlsZXIiDQogICAgfSwNCiAgICAiZXJza2luZXVuaXZlcnNpdHkiOiB7DQogICAgICAicmF3IjogIkVyc2tpbmUgVW5pdmVyc2l0eSIsDQogICAgICAiY2Fub25pY2FsIjogIkVyc2tpbmUiDQogICAgfSwNCiAgICAidW5pdmVyc2l0eW9mZXJza2luZSI6IHsNCiAgICAgICJyYXciOiAiVW5pdmVyc2l0eSBvZiBFcnNraW5lIiwNCiAgICAgICJjYW5vbmljYWwiOiAiRXJza2luZSINCiAgICB9LA0KICAgICJzb3V0aGVybm5ld29ybGVhbnN1bml2ZXJzaXR5Ijogew0KICAgICAgInJhdyI6ICJTb3V0aGVybi1OZXcgT3JsZWFucyBVbml2ZXJzaXR5IiwNCiAgICAgICJjYW5vbmljYWwiOiAiU291dGhlcm4tTmV3IE9ybGVhbnMiDQogICAgfSwNCiAgICAidW5pdmVyc2l0eW9mc291dGhlcm5uZXdvcmxlYW5zIjogew0KICAgICAgInJhdyI6ICJVbml2ZXJzaXR5IG9mIFNvdXRoZXJuLU5ldyBPcmxlYW5zIiwNCiAgICAgICJjYW5vbmljYWwiOiAiU291dGhlcm4tTmV3IE9ybGVhbnMiDQogICAgfSwNCiAgICAicGl0dHVuaXZlcnNpdHkiOiB7DQogICAgICAicmF3IjogIlBpdHQgVW5pdmVyc2l0eSIsDQogICAgICAiY2Fub25pY2FsIjogIlBpdHRzYnVyZ2giDQogICAgfSwNCiAgICAidW5pdmVyc2l0eW9mcGl0dCI6IHsNCiAgICAgICJyYXciOiAiVW5pdmVyc2l0eSBvZiBQaXR0IiwNCiAgICAgICJjYW5vbmljYWwiOiAiUGl0dHNidXJnaCINCiAgICB9LA0KICAgICJ1bnR1bml2ZXJzaXR5Ijogew0KICAgICAgInJhdyI6ICJVTlQgVW5pdmVyc2l0eSIsDQogICAgICAiY2Fub25pY2FsIjogIk5vcnRoIFRleGFzIg0KICAgIH0sDQogICAgInVuaXZlcnNpdHlvZnVudCI6IHsNCiAgICAgICJyYXciOiAiVW5pdmVyc2l0eSBvZiBVTlQiLA0KICAgICAgImNhbm9uaWNhbCI6ICJOb3J0aCBUZXhhcyINCiAgICB9LA0KICAgICJxdWVlbnN1bml2ZXJzaXR5Ijogew0KICAgICAgInJhdyI6ICJRdWVlbnMgVW5pdmVyc2l0eSIsDQogICAgICAiY2Fub25pY2FsIjogIlF1ZWVucyAoTkMpIg0KICAgIH0sDQogICAgInVuaXZlcnNpdHlvZnF1ZWVucyI6IHsNCiAgICAgICJyYXciOiAiVW5pdmVyc2l0eSBvZiBRdWVlbnMiLA0KICAgICAgImNhbm9uaWNhbCI6ICJRdWVlbnMgKE5DKSINCiAgICB9LA0KICAgICJ1c2N1bml2ZXJzaXR5Ijogew0KICAgICAgInJhdyI6ICJVU0MgVW5pdmVyc2l0eSIsDQogICAgICAiY2Fub25pY2FsIjogIlNvdXRoZXJuIENhbGlmb3JuaWEiDQogICAgfSwNCiAgICAidW5pdmVyc2l0eW9mdXNjIjogew0KICAgICAgInJhdyI6ICJVbml2ZXJzaXR5IG9mIFVTQyIsDQogICAgICAiY2Fub25pY2FsIjogIlNvdXRoZXJuIENhbGlmb3JuaWEiDQogICAgfSwNCiAgICAiY2Fsc3RhdGViYWtlcnNmaWVsZHVuaXZlcnNpdHkiOiB7DQogICAgICAicmF3IjogIkNhbCBTdGF0ZSBCYWtlcnNmaWVsZCBVbml2ZXJzaXR5IiwNCiAgICAgICJjYW5vbmljYWwiOiAiQ1NVIEJha2Vyc2ZpZWxkIg0KICAgIH0sDQogICAgInVuaXZlcnNpdHlvZmNhbHN0YXRlYmFrZXJzZmllbGQiOiB7DQogICAgICAicmF3IjogIlVuaXZlcnNpdHkgb2YgQ2FsIFN0YXRlIEJha2Vyc2ZpZWxkIiwNCiAgICAgICJjYW5vbmljYWwiOiAiQ1NVIEJha2Vyc2ZpZWxkIg0KICAgIH0sDQogICAgImNoYXJsZXN0b251bml2ZXJzaXR5Ijogew0KICAgICAgInJhdyI6ICJDaGFybGVzdG9uIFVuaXZlcnNpdHkiLA0KICAgICAgImNhbm9uaWNhbCI6ICJDb2wuIG9mIENoYXJsZXN0b24iDQogICAgfSwNCiAgICAidW5pdmVyc2l0eW9mY2hhcmxlc3RvbiI6IHsNCiAgICAgICJyYXciOiAiVW5pdmVyc2l0eSBvZiBDaGFybGVzdG9uIiwNCiAgICAgICJjYW5vbmljYWwiOiAiQ29sLiBvZiBDaGFybGVzdG9uIg0KICAgIH0sDQogICAgImNvbGxlZ2VvZmNoYXJsZXN0b251bml2ZXJzaXR5Ijogew0KICAgICAgInJhdyI6ICJDb2xsZWdlIG9mIENoYXJsZXN0b24gVW5pdmVyc2l0eSIsDQogICAgICAiY2Fub25pY2FsIjogIkNvbC4gb2YgQ2hhcmxlc3RvbiINCiAgICB9LA0KICAgICJ1bml2ZXJzaXR5b2Zjb2xsZWdlb2ZjaGFybGVzdG9uIjogew0KICAgICAgInJhdyI6ICJVbml2ZXJzaXR5IG9mIENvbGxlZ2Ugb2YgQ2hhcmxlc3RvbiIsDQogICAgICAiY2Fub25pY2FsIjogIkNvbC4gb2YgQ2hhcmxlc3RvbiINCiAgICB9LA0KICAgICJtdHN1dW5pdmVyc2l0eSI6IHsNCiAgICAgICJyYXciOiAiTVRTVSBVbml2ZXJzaXR5IiwNCiAgICAgICJjYW5vbmljYWwiOiAiTWlkZGxlIFRlbm4uIg0KICAgIH0sDQogICAgInVuaXZlcnNpdHlvZm10c3UiOiB7DQogICAgICAicmF3IjogIlVuaXZlcnNpdHkgb2YgTVRTVSIsDQogICAgICAiY2Fub25pY2FsIjogIk1pZGRsZSBUZW5uLiINCiAgICB9LA0KICAgICJ3a3V1bml2ZXJzaXR5Ijogew0KICAgICAgInJhdyI6ICJXS1UgVW5pdmVyc2l0eSIsDQogICAgICAiY2Fub25pY2FsIjogIldlc3Rlcm4gS3kuIg0KICAgIH0sDQogICAgInVuaXZlcnNpdHlvZndrdSI6IHsNCiAgICAgICJyYXciOiAiVW5pdmVyc2l0eSBvZiBXS1UiLA0KICAgICAgImNhbm9uaWNhbCI6ICJXZXN0ZXJuIEt5LiINCiAgICB9LA0KICAgICJubXN0YXRldW5pdmVyc2l0eSI6IHsNCiAgICAgICJyYXciOiAiTk0gU3RhdGUgVW5pdmVyc2l0eSIsDQogICAgICAiY2Fub25pY2FsIjogIk5ldyBNZXhpY28gU3QuIg0KICAgIH0sDQogICAgInVuaXZlcnNpdHlvZm5tc3RhdGUiOiB7DQogICAgICAicmF3IjogIlVuaXZlcnNpdHkgb2YgTk0gU3RhdGUiLA0KICAgICAgImNhbm9uaWNhbCI6ICJOZXcgTWV4aWNvIFN0LiINCiAgICB9LA0KICAgICJqYXhzdGF0ZXVuaXZlcnNpdHkiOiB7DQogICAgICAicmF3IjogIkpheCBTdGF0ZSBVbml2ZXJzaXR5IiwNCiAgICAgICJjYW5vbmljYWwiOiAiSmFja3NvbnZpbGxlIFN0LiINCiAgICB9LA0KICAgICJ1bml2ZXJzaXR5b2ZqYXhzdGF0ZSI6IHsNCiAgICAgICJyYXciOiAiVW5pdmVyc2l0eSBvZiBKYXggU3RhdGUiLA0KICAgICAgImNhbm9uaWNhbCI6ICJKYWNrc29udmlsbGUgU3QuIg0KICAgIH0sDQogICAgInVuaXZlcnNpdHlvZm5vcnRoZXJuaWxsaW5vaXMiOiB7DQogICAgICAicmF3IjogIlVuaXZlcnNpdHkgb2YgTm9ydGhlcm4gSWxsaW5vaXMiLA0KICAgICAgImNhbm9uaWNhbCI6ICJOSVUiDQogICAgfSwNCiAgICAibm9ydGhlcm5pbGxpbm9pc3VuaXZlcnNpdHl1bml2ZXJzaXR5Ijogew0KICAgICAgInJhdyI6ICJOb3J0aGVybiBJbGxpbm9pcyBVbml2ZXJzaXR5IFVuaXZlcnNpdHkiLA0KICAgICAgImNhbm9uaWNhbCI6ICJOSVUiDQogICAgfSwNCiAgICAidW5pdmVyc2l0eW9mbm9ydGhlcm5pbGxpbm9pc3VuaXZlcnNpdHkiOiB7DQogICAgICAicmF3IjogIlVuaXZlcnNpdHkgb2YgTm9ydGhlcm4gSWxsaW5vaXMgVW5pdmVyc2l0eSIsDQogICAgICAiY2Fub25pY2FsIjogIk5JVSINCiAgICB9LA0KICAgICJub3J0aGNhcm9saW5hY2VudHJhbHVuaXZlcnNpdHkiOiB7DQogICAgICAicmF3IjogIk5vcnRoIENhcm9saW5hIENlbnRyYWwgVW5pdmVyc2l0eSIsDQogICAgICAiY2Fub25pY2FsIjogIk4uQy4gQ2VudHJhbCINCiAgICB9LA0KICAgICJ1bml2ZXJzaXR5b2Zub3J0aGNhcm9saW5hY2VudHJhbCI6IHsNCiAgICAgICJyYXciOiAiVW5pdmVyc2l0eSBvZiBOb3J0aCBDYXJvbGluYSBDZW50cmFsIiwNCiAgICAgICJjYW5vbmljYWwiOiAiTi5DLiBDZW50cmFsIg0KICAgIH0sDQogICAgIm1hcnlsYW5kZWFzdGVybnNob3JldW5pdmVyc2l0eSI6IHsNCiAgICAgICJyYXciOiAiTWFyeWxhbmQgRWFzdGVybiBTaG9yZSBVbml2ZXJzaXR5IiwNCiAgICAgICJjYW5vbmljYWwiOiAiVU1FUyINCiAgICB9LA0KICAgICJ1bml2ZXJzaXR5b2ZtYXJ5bGFuZGVhc3Rlcm5zaG9yZSI6IHsNCiAgICAgICJyYXciOiAiVW5pdmVyc2l0eSBvZiBNYXJ5bGFuZCBFYXN0ZXJuIFNob3JlIiwNCiAgICAgICJjYW5vbmljYWwiOiAiVU1FUyINCiAgICB9LA0KICAgICJzYW5qb3NzdGF0ZXVuaXZlcnNpdHkiOiB7DQogICAgICAicmF3IjogIlNhbiBKb3Pvv70gU3RhdGUgVW5pdmVyc2l0eSIsDQogICAgICAiY2Fub25pY2FsIjogIlNhbiBKb3NlIFN0LiINCiAgICB9LA0KICAgICJ1bml2ZXJzaXR5b2ZzYW5qb3NzdGF0ZSI6IHsNCiAgICAgICJyYXciOiAiVW5pdmVyc2l0eSBvZiBTYW4gSm9z77+9IFN0YXRlIiwNCiAgICAgICJjYW5vbmljYWwiOiAiU2FuIEpvc2UgU3QuIg0KICAgIH0sDQogICAgImNlbnRyYWxjb25uZWN0aWN1dHVuaXZlcnNpdHkiOiB7DQogICAgICAicmF3IjogIkNlbnRyYWwgQ29ubmVjdGljdXQgVW5pdmVyc2l0eSIsDQogICAgICAiY2Fub25pY2FsIjogIkNlbnRyYWwgQ29ubi4gU3QuIg0KICAgIH0sDQogICAgInVuaXZlcnNpdHlvZmNlbnRyYWxjb25uZWN0aWN1dCI6IHsNCiAgICAgICJyYXciOiAiVW5pdmVyc2l0eSBvZiBDZW50cmFsIENvbm5lY3RpY3V0IiwNCiAgICAgICJjYW5vbmljYWwiOiAiQ2VudHJhbCBDb25uLiBTdC4iDQogICAgfSwNCiAgICAic291dGhlYXN0bWlzc291cml1bml2ZXJzaXR5Ijogew0KICAgICAgInJhdyI6ICJTb3V0aGVhc3QgTWlzc291cmkgVW5pdmVyc2l0eSIsDQogICAgICAiY2Fub25pY2FsIjogIlNvdXRoZWFzdCBNby4gU3QuIg0KICAgIH0sDQogICAgInVuaXZlcnNpdHlvZnNvdXRoZWFzdG1pc3NvdXJpIjogew0KICAgICAgInJhdyI6ICJVbml2ZXJzaXR5IG9mIFNvdXRoZWFzdCBNaXNzb3VyaSIsDQogICAgICAiY2Fub25pY2FsIjogIlNvdXRoZWFzdCBNby4gU3QuIg0KICAgIH0sDQogICAgInNvdXRoZWFzdGVybnVuaXZlcnNpdHkiOiB7DQogICAgICAicmF3IjogIlNvdXRoZWFzdGVybiBVbml2ZXJzaXR5IiwNCiAgICAgICJjYW5vbmljYWwiOiAiU291dGhlYXN0ZXJuIExhLiINCiAgICB9LA0KICAgICJ1bml2ZXJzaXR5b2Zzb3V0aGVhc3Rlcm4iOiB7DQogICAgICAicmF3IjogIlVuaXZlcnNpdHkgb2YgU291dGhlYXN0ZXJuIiwNCiAgICAgICJjYW5vbmljYWwiOiAiU291dGhlYXN0ZXJuIExhLiINCiAgICB9LA0KICAgICJoY3V1bml2ZXJzaXR5Ijogew0KICAgICAgInJhdyI6ICJIQ1UgVW5pdmVyc2l0eSIsDQogICAgICAiY2Fub25pY2FsIjogIkhvdXN0b24gQ2hyaXN0aWFuIg0KICAgIH0sDQogICAgInVuaXZlcnNpdHlvZmhjdSI6IHsNCiAgICAgICJyYXciOiAiVW5pdmVyc2l0eSBvZiBIQ1UiLA0KICAgICAgImNhbm9uaWNhbCI6ICJIb3VzdG9uIENocmlzdGlhbiINCiAgICB9LA0KICAgICJsc3VuZXdvcmxlYW5zdW5pdmVyc2l0eSI6IHsNCiAgICAgICJyYXciOiAiTFNVIE5ldyBPcmxlYW5zIFVuaXZlcnNpdHkiLA0KICAgICAgImNhbm9uaWNhbCI6ICJOZXcgT3JsZWFucyINCiAgICB9LA0KICAgICJ1bml2ZXJzaXR5b2Zsc3VuZXdvcmxlYW5zIjogew0KICAgICAgInJhdyI6ICJVbml2ZXJzaXR5IG9mIExTVSBOZXcgT3JsZWFucyIsDQogICAgICAiY2Fub25pY2FsIjogIk5ldyBPcmxlYW5zIg0KICAgIH0sDQogICAgInVuaXZlcnNpdHlvZnNvdXRoZXJuIjogew0KICAgICAgInJhdyI6ICJVbml2ZXJzaXR5IG9mIFNvdXRoZXJuIiwNCiAgICAgICJjYW5vbmljYWwiOiAiU291dGhlcm4gVS4iDQogICAgfSwNCiAgICAibWlzc2lzc2lwcGl2YWxsZXlzdGF0ZXVuaXZlcnNpdHkiOiB7DQogICAgICAicmF3IjogIk1pc3Npc3NpcHBpIFZhbGxleSBTdGF0ZSBVbml2ZXJzaXR5IiwNCiAgICAgICJjYW5vbmljYWwiOiAiTWlzc2lzc2lwcGkgVmFsLiINCiAgICB9LA0KICAgICJ1bml2ZXJzaXR5b2ZtaXNzaXNzaXBwaXZhbGxleXN0YXRlIjogew0KICAgICAgInJhdyI6ICJVbml2ZXJzaXR5IG9mIE1pc3Npc3NpcHBpIFZhbGxleSBTdGF0ZSIsDQogICAgICAiY2Fub25pY2FsIjogIk1pc3Npc3NpcHBpIFZhbC4iDQogICAgfSwNCiAgICAiZ3JhbWJsaW5nc3RhdGV1bml2ZXJzaXR5Ijogew0KICAgICAgInJhdyI6ICJHcmFtYmxpbmcgU3RhdGUgVW5pdmVyc2l0eSIsDQogICAgICAiY2Fub25pY2FsIjogIkdyYW1ibGluZyINCiAgICB9LA0KICAgICJ1bml2ZXJzaXR5b2ZncmFtYmxpbmdzdGF0ZSI6IHsNCiAgICAgICJyYXciOiAiVW5pdmVyc2l0eSBvZiBHcmFtYmxpbmcgU3RhdGUiLA0KICAgICAgImNhbm9uaWNhbCI6ICJHcmFtYmxpbmciDQogICAgfSwNCiAgICAiYWxjb3Juc3RhdGV1bml2ZXJzaXR5Ijogew0KICAgICAgInJhdyI6ICJBbGNvcm4gU3RhdGUgVW5pdmVyc2l0eSIsDQogICAgICAiY2Fub25pY2FsIjogIkFsY29ybiINCiAgICB9LA0KICAgICJ1bml2ZXJzaXR5b2ZhbGNvcm5zdGF0ZSI6IHsNCiAgICAgICJyYXciOiAiVW5pdmVyc2l0eSBvZiBBbGNvcm4gU3RhdGUiLA0KICAgICAgImNhbm9uaWNhbCI6ICJBbGNvcm4iDQogICAgfSwNCiAgICAicHJhaXJpZXZpZXdhbXVuaXZlcnNpdHkiOiB7DQogICAgICAicmF3IjogIlByYWlyaWUgVmlldyBBJk0gVW5pdmVyc2l0eSIsDQogICAgICAiY2Fub25pY2FsIjogIlByYWlyaWUgVmlldyINCiAgICB9LA0KICAgICJ1bml2ZXJzaXR5b2ZwcmFpcmlldmlld2FtIjogew0KICAgICAgInJhdyI6ICJVbml2ZXJzaXR5IG9mIFByYWlyaWUgVmlldyBBJk0iLA0KICAgICAgImNhbm9uaWNhbCI6ICJQcmFpcmllIFZpZXciDQogICAgfSwNCiAgICAiZmF1dW5pdmVyc2l0eSI6IHsNCiAgICAgICJyYXciOiAiRkFVIFVuaXZlcnNpdHkiLA0KICAgICAgImNhbm9uaWNhbCI6ICJGbGEuIEF0bGFudGljIg0KICAgIH0sDQogICAgInVuaXZlcnNpdHlvZmZhdSI6IHsNCiAgICAgICJyYXciOiAiVW5pdmVyc2l0eSBvZiBGQVUiLA0KICAgICAgImNhbm9uaWNhbCI6ICJGbGEuIEF0bGFudGljIg0KICAgIH0sDQogICAgInN0ZXBoZW5mYXVzdGludW5pdmVyc2l0eSI6IHsNCiAgICAgICJyYXciOiAiU3RlcGhlbiBGLiBBdXN0aW4gVW5pdmVyc2l0eSIsDQogICAgICAiY2Fub25pY2FsIjogIlNGQSINCiAgICB9LA0KICAgICJ1bml2ZXJzaXR5b2ZzdGVwaGVuZmF1c3RpbiI6IHsNCiAgICAgICJyYXciOiAiVW5pdmVyc2l0eSBvZiBTdGVwaGVuIEYuIEF1c3RpbiIsDQogICAgICAiY2Fub25pY2FsIjogIlNGQSINCiAgICB9LA0KICAgICJub3J0aGVybmlvd2F1bml2ZXJzaXR5Ijogew0KICAgICAgInJhdyI6ICJOb3J0aGVybiBJb3dhIFVuaXZlcnNpdHkiLA0KICAgICAgImNhbm9uaWNhbCI6ICJVTkkiDQogICAgfSwNCiAgICAidW5pdmVyc2l0eW9mbm9ydGhlcm5pb3dhIjogew0KICAgICAgInJhdyI6ICJVbml2ZXJzaXR5IG9mIE5vcnRoZXJuIElvd2EiLA0KICAgICAgImNhbm9uaWNhbCI6ICJVTkkiDQogICAgfSwNCiAgICAiZ2N1dW5pdmVyc2l0eSI6IHsNCiAgICAgICJyYXciOiAiR0NVIFVuaXZlcnNpdHkiLA0KICAgICAgImNhbm9uaWNhbCI6ICJHcmFuZCBDYW55b24iDQogICAgfSwNCiAgICAidW5pdmVyc2l0eW9mZ2N1Ijogew0KICAgICAgInJhdyI6ICJVbml2ZXJzaXR5IG9mIEdDVSIsDQogICAgICAiY2Fub25pY2FsIjogIkdyYW5kIENhbnlvbiIN</t>
  </si>
  <si>
    <t>M</t>
  </si>
  <si>
    <t>IF(J{r}="","",$T$3*J{r}+$T$4*K{r}+$T$5*L{r})</t>
  </si>
  <si>
    <t>CiAgICB9LA0KICAgICJ1c2Z1bml2ZXJzaXR5Ijogew0KICAgICAgInJhdyI6ICJVU0YgVW5pdmVyc2l0eSIsDQogICAgICAiY2Fub25pY2FsIjogIlNvdXRoIEZsYS4iDQogICAgfSwNCiAgICAidW5pdmVyc2l0eW9mdXNmIjogew0KICAgICAgInJhdyI6ICJVbml2ZXJzaXR5IG9mIFVTRiIsDQogICAgICAiY2Fub25pY2FsIjogIlNvdXRoIEZsYS4iDQogICAgfSwNCiAgICAibm9ydGhjYXJvbGluYWF0dW5pdmVyc2l0eSI6IHsNCiAgICAgICJyYXciOiAiTm9ydGggQ2Fyb2xpbmEgQSZUIFVuaXZlcnNpdHkiLA0KICAgICAgImNhbm9uaWNhbCI6ICJOLkMuIEEmVCINCiAgICB9LA0KICAgICJ1bml2ZXJzaXR5b2Zub3J0aGNhcm9saW5hYXQiOiB7DQogICAgICAicmF3IjogIlVuaXZlcnNpdHkgb2YgTm9ydGggQ2Fyb2xpbmEgQSZUIiwNCiAgICAgICJjYW5vbmljYWwiOiAiTi5DLiBBJlQiDQogICAgfSwNCiAgICAibm9ydGhjYXJvbGluYWF0c3RhdGV1bml2ZXJzaXR5Ijogew0KICAgICAgInJhdyI6ICJOb3J0aCBDYXJvbGluYSBBJlQgU3RhdGUgVW5pdmVyc2l0eSIsDQogICAgICAiY2Fub25pY2FsIjogIk4uQy4gQSZUIg0KICAgIH0sDQogICAgInVuaXZlcnNpdHlvZm5vcnRoY2Fyb2xpbmFhdHN0YXRlIjogew0KICAgICAgInJhdyI6ICJVbml2ZXJzaXR5IG9mIE5vcnRoIENhcm9saW5hIEEmVCBTdGF0ZSIsDQogICAgICAiY2Fub25pY2FsIjogIk4uQy4gQSZUIg0KICAgIH0sDQogICAgInVuaXZlcnNpdHlvZnNvdXRoZXJuaW5kaWFuYXVuaXZlcnNpdHkiOiB7DQogICAgICAicmF3IjogIlVuaXZlcnNpdHkgb2YgU291dGhlcm4gSW5kaWFuYSBVbml2ZXJzaXR5IiwNCiAgICAgICJjYW5vbmljYWwiOiAiU291dGhlcm4gSW5kLiINCiAgICB9LA0KICAgICJ1bml2ZXJzaXR5b2Z1bml2ZXJzaXR5b2Zzb3V0aGVybmluZGlhbmEiOiB7DQogICAgICAicmF3IjogIlVuaXZlcnNpdHkgb2YgVW5pdmVyc2l0eSBvZiBTb3V0aGVybiBJbmRpYW5hIiwNCiAgICAgICJjYW5vbmljYWwiOiAiU291dGhlcm4gSW5kLiINCiAgICB9LA0KICAgICJ1bml2ZXJzaXR5b2Zub3J0aGVybmNvbG9yYWRvdW5pdmVyc2l0eSI6IHsNCiAgICAgICJyYXciOiAiVW5pdmVyc2l0eSBvZiBOb3J0aGVybiBDb2xvcmFkbyBVbml2ZXJzaXR5IiwNCiAgICAgICJjYW5vbmljYWwiOiAiTm9ydGhlcm4gQ29sby4iDQogICAgfSwNCiAgICAidW5pdmVyc2l0eW9mdW5pdmVyc2l0eW9mbm9ydGhlcm5jb2xvcmFkbyI6IHsNCiAgICAgICJyYXciOiAiVW5pdmVyc2l0eSBvZiBVbml2ZXJzaXR5IG9mIE5vcnRoZXJuIENvbG9yYWRvIiwNCiAgICAgICJjYW5vbmljYWwiOiAiTm9ydGhlcm4gQ29sby4iDQogICAgfSwNCiAgICAidW5pdmVyc2l0eW9mdXRhaHVuaXZlcnNpdHkiOiB7DQogICAgICAicmF3IjogIlVuaXZlcnNpdHkgb2YgVXRhaCBVbml2ZXJzaXR5IiwNCiAgICAgICJjYW5vbmljYWwiOiAiVXRhaCINCiAgICB9LA0KICAgICJ1bml2ZXJzaXR5b2Z1bml2ZXJzaXR5b2Z1dGFoIjogew0KICAgICAgInJhdyI6ICJVbml2ZXJzaXR5IG9mIFVuaXZlcnNpdHkgb2YgVXRhaCIsDQogICAgICAiY2Fub25pY2FsIjogIlV0YWgiDQogICAgfSwNCiAgICAibmRzdXVuaXZlcnNpdHkiOiB7DQogICAgICAicmF3IjogIk5EU1UgVW5pdmVyc2l0eSIsDQogICAgICAiY2Fub25pY2FsIjogIk5vcnRoIERha290YSBTdC4iDQogICAgfSwNCiAgICAidW5pdmVyc2l0eW9mbmRzdSI6IHsNCiAgICAgICJyYXciOiAiVW5pdmVyc2l0eSBvZiBORFNVIiwNCiAgICAgICJjYW5vbmljYWwiOiAiTm9ydGggRGFrb3RhIFN0LiINCiAgICB9LA0KICAgICJob3VzdG9uYmFwdGlzdHVuaXZlcnNpdHkiOiB7DQogICAgICAicmF3IjogIkhvdXN0b24gQmFwdGlzdCBVbml2ZXJzaXR5IiwNCiAgICAgICJjYW5vbmljYWwiOiAiSG91c3RvbiBDaHJpc3RpYW4iDQogICAgfSwNCiAgICAidW5pdmVyc2l0eW9maG91c3RvbmJhcHRpc3QiOiB7DQogICAgICAicmF3IjogIlVuaXZlcnNpdHkgb2YgSG91c3RvbiBCYXB0aXN0IiwNCiAgICAgICJjYW5vbmljYWwiOiAiSG91c3RvbiBDaHJpc3RpYW4iDQogICAgfSwNCiAgICAidXRhdW5pdmVyc2l0eSI6IHsNCiAgICAgICJyYXciOiAiVVRBIFVuaXZlcnNpdHkiLA0KICAgICAgImNhbm9uaWNhbCI6ICJVVCBBcmxpbmd0b24iDQogICAgfSwNCiAgICAidW5pdmVyc2l0eW9mdXRhIjogew0KICAgICAgInJhdyI6ICJVbml2ZXJzaXR5IG9mIFVUQSIsDQogICAgICAiY2Fub25pY2FsIjogIlVUIEFybGluZ3RvbiINCiAgICB9LA0KICAgICJ0YXJsZXRvbnVuaXZlcnNpdHkiOiB7DQogICAgICAicmF3IjogIlRhcmxldG9uIFVuaXZlcnNpdHkiLA0KICAgICAgImNhbm9uaWNhbCI6ICJUYXJsZXRvbiBTdC4iDQogICAgfSwNCiAgICAidW5pdmVyc2l0eW9mdGFybGV0b24iOiB7DQogICAgICAicmF3IjogIlVuaXZlcnNpdHkgb2YgVGFybGV0b24iLA0KICAgICAgImNhbm9uaWNhbCI6ICJUYXJsZXRvbiBTdC4iDQogICAgfSwNCiAgICAiYXJrYW5zYXNwaW5lYmx1ZmZ1bml2ZXJzaXR5Ijogew0KICAgICAgInJhdyI6ICJBcmthbnNhcyBQaW5lIEJsdWZmIFVuaXZlcnNpdHkiLA0KICAgICAgImNhbm9uaWNhbCI6ICJBcmsuLVBpbmUgQmx1ZmYiDQogICAgfSwNCiAgICAidW5pdmVyc2l0eW9mYXJrYW5zYXNwaW5lYmx1ZmYiOiB7DQogICAgICAicmF3IjogIlVuaXZlcnNpdHkgb2YgQXJrYW5zYXMgUGluZSBCbHVmZiIsDQogICAgICAiY2Fub25pY2FsIjogIkFyay4tUGluZSBCbHVmZiINCiAgICB9LA0KICAgICJzZWxvdWlzaWFuYXVuaXZlcnNpdHkiOiB7DQogICAgICAicmF3IjogIlNFIExvdWlzaWFuYSBVbml2ZXJzaXR5IiwNCiAgICAgICJjYW5vbmljYWwiOiAiU291dGhlYXN0ZXJuIExhLiINCiAgICB9LA0KICAgICJ1bml2ZXJzaXR5b2ZzZWxvdWlzaWFuYSI6IHsNCiAgICAgICJyYXciOiAiVW5pdmVyc2l0eSBvZiBTRSBMb3Vpc2lhbmEiLA0KICAgICAgImNhbm9uaWNhbCI6ICJTb3V0aGVhc3Rlcm4gTGEuIg0KICAgIH0sDQogICAgImxvdWlzaWFuYWxhZmF5ZXR0ZXVuaXZlcnNpdHkiOiB7DQogICAgICAicmF3IjogIkxvdWlzaWFuYSBMYWZheWV0dGUgVW5pdmVyc2l0eSIsDQogICAgICAiY2Fub25pY2FsIjogIkxvdWlzaWFuYSINCiAgICB9LA0KICAgICJ1bml2ZXJzaXR5b2Zsb3Vpc2lhbmFsYWZheWV0dGUiOiB7DQogICAgICAicmF3IjogIlVuaXZlcnNpdHkgb2YgTG91aXNpYW5hIExhZmF5ZXR0ZSIsDQogICAgICAiY2Fub25pY2FsIjogIkxvdWlzaWFuYSINCiAgICB9LA0KICAgICJzb3V0aGNhcm9saW5hdXBzdGF0ZXVuaXZlcnNpdHkiOiB7DQogICAgICAicmF3IjogIlNvdXRoIENhcm9saW5hIFVwc3RhdGUgVW5pdmVyc2l0eSIsDQogICAgICAiY2Fub25pY2FsIjogIlVTQyBVcHN0YXRlIg0KICAgIH0sDQogICAgInVuaXZlcnNpdHlvZnNvdXRoY2Fyb2xpbmF1cHN0YXRlIjogew0KICAgICAgInJhdyI6ICJVbml2ZXJzaXR5IG9mIFNvdXRoIENhcm9saW5hIFVwc3RhdGUiLA0KICAgICAgImNhbm9uaWNhbCI6ICJVU0MgVXBzdGF0ZSINCiAgICB9LA0KICAgICJ1bmZ1bml2ZXJzaXR5Ijogew0KICAgICAgInJhdyI6ICJVTkYgVW5pdmVyc2l0eSIsDQogICAgICAiY2Fub25pY2FsIjogIk5vcnRoIEZsb3JpZGEiDQogICAgfSwNCiAgICAidW5pdmVyc2l0eW9mdW5mIjogew0KICAgICAgInJhdyI6ICJVbml2ZXJzaXR5IG9mIFVORiIsDQogICAgICAiY2Fub25pY2FsIjogIk5vcnRoIEZsb3JpZGEiDQogICAgfSwNCiAgICAibG95b2xhbWFyeW1vdW50dW5pdmVyc2l0eSI6IHsNCiAgICAgICJyYXciOiAiTG95b2xhIE1hcnltb3VudCBVbml2ZXJzaXR5IiwNCiAgICAgICJjYW5vbmljYWwiOiAiTE1VIChDQSkiDQogICAgfSwNCiAgICAidW5pdmVyc2l0eW9mbG95b2xhbWFyeW1vdW50Ijogew0KICAgICAgInJhdyI6ICJVbml2ZXJzaXR5IG9mIExveW9sYSBNYXJ5bW91bnQiLA0KICAgICAgImNhbm9uaWNhbCI6ICJMTVUgKENBKSINCiAgICB9LA0KICAgICJ1Y2F1bml2ZXJzaXR5Ijogew0KICAgICAgInJhdyI6ICJVQ0EgVW5pdmVyc2l0eSIsDQogICAgICAiY2Fub25pY2FsIjogIkNlbnRyYWwgQXJrLiINCiAgICB9LA0KICAgICJ1bml2ZXJzaXR5b2Z1Y2EiOiB7DQogICAgICAicmF3IjogIlVuaXZlcnNpdHkgb2YgVUNBIiwNCiAgICAgICJjYW5vbmljYWwiOiAiQ2VudHJhbCBBcmsuIg0KICAgIH0sDQogICAgImNhbHVuaXZlcnNpdHkiOiB7DQogICAgICAicmF3IjogIkNhbCBVbml2ZXJzaXR5IiwNCiAgICAgICJjYW5vbmljYWwiOiAiQ2FsaWZvcm5pYSINCiAgICB9LA0KICAgICJ1bml2ZXJzaXR5b2ZjYWwiOiB7DQogICAgICAicmF3IjogIlVuaXZlcnNpdHkgb2YgQ2FsIiwNCiAgICAgICJjYW5vbmljYWwiOiAiQ2FsaWZvcm5pYSINCiAgICB9LA0KICAgICJzdW5vdW5pdmVyc2l0eSI6IHsNCiAgICAgICJyYXciOiAiU1VOTyBVbml2ZXJzaXR5IiwNCiAgICAgICJjYW5vbmljYWwiOiAiU291dGhlcm4tTmV3IE9ybGVhbnMiDQogICAgfSwNCiAgICAidW5pdmVyc2l0eW9mc3VubyI6IHsNCiAgICAgICJyYXciOiAiVW5pdmVyc2l0eSBvZiBTVU5PIiwNCiAgICAgICJjYW5vbmljYWwiOiAiU291dGhlcm4tTmV3IE9ybGVhbnMiDQogICAgfSwNCiAgICAid2lsZXljb2xsZWdldW5pdmVyc2l0eSI6IHsNCiAgICAgICJyYXciOiAiV2lsZXkgQ29sbGVnZSBVbml2ZXJzaXR5IiwNCiAgICAgICJjYW5vbmljYWwiOiAiV2lsZXkiDQogICAgfSwNCiAgICAidW5pdmVyc2l0eW9md2lsZXljb2xsZWdlIjogew0KICAgICAgInJhdyI6ICJVbml2ZXJzaXR5IG9mIFdpbGV5IENvbGxlZ2UiLA0KICAgICAgImNhbm9uaWNhbCI6ICJXaWxleSINCiAgICB9LA0KICAgICJmbG9yaWRhc3RhdGV1bml2ZXJzaXR5Ijogew0KICAgICAgInJhdyI6ICJGbG9yaWRhIFN0YXRlIFVuaXZlcnNpdHkiLA0KICAgICAgImNhbm9uaWNhbCI6ICJGbG9yaWRhIFN0LiINCiAgICB9LA0KICAgICJ1bml2ZXJzaXR5b2ZmbG9yaWRhc3RhdGUiOiB7DQogICAgICAicmF3IjogIlVuaXZlcnNpdHkgb2YgRmxvcmlkYSBTdGF0ZSIsDQogICAgICAiY2Fub25pY2FsIjogIkZsb3JpZGEgU3QuIg0KICAgIH0sDQogICAgImZsb3JpZGFhdGxhbnRpY3VuaXZlcnNpdHkiOiB7DQogICAgICAicmF3IjogIkZsb3JpZGEgQXRsYW50aWMgVW5pdmVyc2l0eSIsDQogICAgICAiY2Fub25pY2FsIjogIkZsYS4gQXRsYW50aWMiDQogICAgfSwNCiAgICAidW5pdmVyc2l0eW9mZmxvcmlkYWF0bGFudGljIjogew0KICAgICAgInJhdyI6ICJVbml2ZXJzaXR5IG9mIEZsb3JpZGEgQXRsYW50aWMiLA0KICAgICAgImNhbm9uaWNhbCI6ICJGbGEuIEF0bGFudGljIg0KICAgIH0sDQogICAgIndpY2hpdGFzdGF0ZXVuaXZlcnNpdHkiOiB7DQogICAgICAicmF3IjogIldpY2hpdGEgU3RhdGUgVW5pdmVyc2l0eSIsDQogICAgICAiY2Fub25pY2FsIjogIldpY2hpdGEgU3QuIg0KICAgIH0sDQogICAgInVuaXZlcnNpdHlvZndpY2hpdGFzdGF0ZSI6IHsNCiAgICAgICJyYXciOiAiVW5pdmVyc2l0eSBvZiBXaWNoaXRhIFN0YXRlIiwNCiAgICAgICJjYW5vbmljYWwiOiAiV2ljaGl0YSBTdC4iDQogICAgfSwNCiAgICAic291dGhmbG9yaWRhdW5pdmVyc2l0eSI6IHsNCiAgICAgICJyYXciOiAiU291dGggRmxvcmlkYSBVbml2ZXJzaXR5IiwNCiAgICAgICJjYW5vbmljYWwiOiAiU291dGggRmxhLiINCiAgICB9LA0KICAgICJ1bml2ZXJzaXR5b2Zzb3V0aGZsb3JpZGEiOiB7DQogICAgICAicmF3IjogIlVuaXZlcnNpdHkgb2YgU291dGggRmxvcmlkYSIsDQogICAgICAiY2Fub25pY2FsIjogIlNvdXRoIEZsYS4iDQogICAgfSwNCiAgICAid2VzdGZsb3JpZGF1bml2ZXJzaXR5Ijogew0KICAgICAgInJhdyI6ICJXZXN0IEZsb3JpZGEgVW5pdmVyc2l0eSIsDQogICAgICAiY2Fub25pY2FsIjogIldlc3QgRmxvcmlkYSINCiAgICB9LA0KICAgICJ1bml2ZXJzaXR5b2Z3ZXN0ZmxvcmlkYSI6IHsNCiAgICAgICJyYXciOiAiVW5pdmVyc2l0eSBvZiBXZXN0IEZsb3JpZGEiLA0KICAgICAgImNhbm9uaWNhbCI6ICJXZXN0IEZsb3JpZGEiDQogICAgfSwNCiAgICAia2Fuc2Fzc3RhdGV1bml2ZXJzaXR5Ijogew0KICAgICAgInJhdyI6ICJLYW5zYXMgU3RhdGUgVW5pdmVyc2l0eSIsDQogICAgICAiY2Fub25pY2FsIjogIkthbnNhcyBTdC4iDQogICAgfSwNCiAgICAidW5pdmVyc2l0eW9ma2Fuc2Fzc3RhdGUiOiB7DQogICAgICAicmF3IjogIlVuaXZlcnNpdHkgb2YgS2Fuc2FzIFN0YXRlIiwNCiAgICAgICJjYW5vbmljYWwiOiAiS2Fuc2FzIFN0LiINCiAgICB9LA0KICAgICJhcml6b25hc3RhdGV1bml2ZXJzaXR5Ijogew0KICAgICAgInJhdyI6ICJBcml6b25hIFN0YXRlIFVuaXZlcnNpdHkiLA0KICAgICAgImNhbm9uaWNhbCI6ICJBcml6b25hIFN0LiINCiAgICB9LA0KICAgICJ1bml2ZXJzaXR5b2Zhcml6b25hc3RhdGUiOiB7DQogICAgICAicmF3IjogIlVuaXZlcnNpdHkgb2YgQXJpem9uYSBTdGF0ZSIsDQogICAgICAiY2Fub25pY2FsIjogIkFyaXpvbmEgU3QuIg0KICAgIH0sDQogICAgImlvd2FzdGF0ZXVuaXZlcnNpdHkiOiB7DQogICAgICAicmF3IjogIklvd2EgU3RhdGUgVW5pdmVyc2l0eSIsDQogICAgICAiY2Fub25pY2FsIjogIklvd2EgU3QuIg0KICAgIH0sDQogICAgInVuaXZlcnNpdHlvZmlvd2FzdGF0ZSI6IHsNCiAgICAgICJyYXciOiAiVW5pdmVyc2l0eSBvZiBJb3dhIFN0YXRlIiwNCiAgICAgICJjYW5vbmljYWwiOiAiSW93YSBTdC4iDQogICAgfSwNCiAgICAic3Rqb2huc3VuaXZlcnNpdHkiOiB7DQogICAgICAicmF3IjogIlN0LiBKb2huJ3MgVW5pdmVyc2l0eSIsDQogICAgICAiY2Fub25pY2FsIjogIlN0LiBKb2huJ3MgKE5ZKSINCiAgICB9LA0KICAgICJ1bml2ZXJzaXR5b2ZzdGpvaG5zIjogew0KICAgICAgInJhdyI6ICJVbml2ZXJzaXR5IG9mIFN0LiBKb2huJ3MiLA0KICAgICAgImNhbm9uaWNhbCI6ICJTdC4gSm9obidzIChOWSkiDQogICAgfSwNCiAgICAid2ViZXJzdGF0ZXVuaXZlcnNpdHkiOiB7DQogICAgICAicmF3IjogIldlYmVyIFN0YXRlIFVuaXZlcnNpdHkiLA0KICAgICAgImNhbm9uaWNhbCI6ICJXZWJlciBTdC4iDQogICAgfSwNCiAgICAidW5pdmVyc2l0eW9md2ViZXJzdGF0ZSI6IHsNCiAgICAgICJyYXciOiAiVW5pdmVyc2l0eSBvZiBXZWJlciBTdGF0ZSIsDQogICAgICAiY2Fub25pY2FsIjogIldlYmVyIFN0LiINCiAgICB9LA0KICAgICJpZGFob3N0YXRldW5pdmVyc2l0eSI6IHsNCiAgICAgICJyYXciOiAiSWRhaG8gU3RhdGUgVW5pdmVyc2l0eSIsDQogICAgICAiY2Fub25pY2FsIjogIklkYWhvIFN0LiINCiAgICB9LA0KICAgICJ1bml2ZXJzaXR5b2ZpZGFob3N0YXRlIjogew0KICAgICAgInJhdyI6ICJVbml2ZXJzaXR5IG9mIElkYWhvIFN0YXRlIiwNCiAgICAgICJjYW5vbmljYWwiOiAiSWRhaG8gU3QuIg0KICAgIH0sDQogICAgIm1vbnRhbmFzdGF0ZXVuaXZlcnNpdHkiOiB7DQogICAgICAicmF3IjogIk1vbnRhbmEgU3RhdGUgVW5pdmVyc2l0eSIsDQogICAgICAiY2Fub25pY2FsIjogIk1vbnRhbmEgU3QuIg0KICAgIH0sDQogICAgInVuaXZlcnNpdHlvZm1vbnRhbmFzdGF0ZSI6IHsNCiAgICAgICJyYXciOiAiVW5pdmVyc2l0eSBvZiBNb250YW5hIFN0YXRlIiwNCiAgICAgICJjYW5vbmljYWwiOiAiTW9udGFuYSBTdC4iDQogICAgfSwNCiAgICAibm9ydGhlcm5hcml6b25hdW5pdmVyc2l0eSI6IHsNCiAgICAgICJyYXciOiAiTm9ydGhlcm4gQXJpem9uYSBVbml2ZXJzaXR5IiwNCiAgICAgICJjYW5vbmljYWwiOiAiTm9ydGhlcm4gQXJpei4iDQogICAgfSwNCiAgICAidW5pdmVyc2l0eW9mbm9ydGhlcm5hcml6b25hIjogew0KICAgICAgInJhdyI6ICJVbml2ZXJzaXR5IG9mIE5vcnRoZXJuIEFyaXpvbmEiLA0KICAgICAgImNhbm9uaWNhbCI6ICJOb3J0aGVybiBBcml6LiINCiAgICB9LA0KICAgICJlYXN0ZXJud2FzaGluZ3RvbnVuaXZlcnNpdHkiOiB7DQogICAgICAicmF3IjogIkVhc3Rlcm4gV2FzaGluZ3RvbiBVbml2ZXJzaXR5IiwNCiAgICAgICJjYW5vbmljYWwiOiAiRWFzdGVybiBXYXNoLiINCiAgICB9LA0KICAgICJ1bml2ZXJzaXR5b2ZlYXN0ZXJud2FzaGluZ3RvbiI6IHsNCiAgICAgICJyYXciOiAiVW5pdmVyc2l0eSBvZiBFYXN0ZXJuIFdhc2hpbmd0b24iLA0KICAgICAgImNhbm9uaWNhbCI6ICJFYXN0ZXJuIFdhc2guIg0KICAgIH0sDQogICAgIm5vcnRoZXJuY29sb3JhZG91bml2ZXJzaXR5Ijogew0KICAgICAgInJhdyI6ICJOb3J0aGVybiBDb2xvcmFkbyBVbml2ZXJzaXR5IiwNCiAgICAgICJjYW5vbmljYWwiOiAiTm9ydGhlcm4gQ29sby4iDQogICAgfSwNCiAgICAicG9ydGxhbmRzdGF0ZXVuaXZlcnNpdHkiOiB7DQogICAgICAicmF3IjogIlBvcnRsYW5kIFN0YXRlIFVuaXZlcnNpdHkiLA0KICAgICAgImNhbm9uaWNhbCI6ICJQb3J0bGFuZCBTdC4iDQogICAgfSwNCiAgICAidW5pdmVyc2l0eW9mcG9ydGxhbmRzdGF0ZSI6IHsNCiAgICAgICJyYXciOiAiVW5pdmVyc2l0eSBvZiBQb3J0bGFuZCBTdGF0ZSIsDQogICAgICAiY2Fub25pY2FsIjogIlBvcnRsYW5kIFN0LiINCiAgICB9LA0KICAgICJjaGFybGVzdG9uc291dGhlcm51bml2ZXJzaXR5Ijogew0KICAgICAgInJhdyI6ICJDaGFybGVzdG9uIFNvdXRoZXJuIFVuaXZlcnNpdHkiLA0KICAgICAgImNhbm9uaWNhbCI6ICJDaGFybGVzdG9uIFNvLiINCiAgICB9LA0KICAgICJ1bml2ZXJzaXR5b2ZjaGFybGVzdG9uc291dGhlcm4iOiB7DQogICAgICAicmF3IjogIlVuaXZlcnNpdHkgb2YgQ2hhcmxlc3RvbiBTb3V0aGVybiIsDQogICAgICAiY2Fub25pY2FsIjogIkNoYXJsZXN0b24gU28uIg0KICAgIH0sDQogICAgIm1pY2hpZ2Fuc3RhdGV1bml2ZXJzaXR5Ijogew0KICAgICAgInJhdyI6ICJNaWNoaWdhbiBTdGF0ZSBVbml2ZXJzaXR5IiwNCiAgICAgICJjYW5vbmljYWwiOiAiTWljaGlnYW4gU3QuIg0KICAgIH0sDQogICAgInVuaXZlcnNpdHlvZm1pY2hpZ2Fuc3RhdGUiOiB7DQogICAgICAicmF3IjogIlVuaXZlcnNpdHkgb2YgTWljaGlnYW4gU3RhdGUiLA0KICAgICAgImNhbm9uaWNhbCI6ICJNaWNoaWdhbiBTdC4iDQogICAgfSwNCiAgICAicGVubnN0YXRldW5pdmVyc2l0eSI6IHsNCiAgICAgICJyYXciOiAiUGVubiBTdGF0ZSBVbml2ZXJzaXR5IiwNCiAgICAgICJjYW5vbmljYWwiOiAiUGVubiBTdC4iDQogICAgfSwNCiAgICAidW5pdmVyc2l0eW9mcGVubnN0YXRlIjogew0KICAgICAgInJhdyI6ICJVbml2ZXJzaXR5IG9mIFBlbm4gU3RhdGUiLA0KICAgICAgImNhbm9uaWNhbCI6ICJQZW5uIFN0LiINCiAgICB9LA0KICAgICJvaGlvc3RhdGV1bml2ZXJzaXR5Ijogew0KICAgICAgInJhdyI6ICJPaGlvIFN0YXRlIFVuaXZlcnNpdHkiLA0KICAgICAgImNhbm9uaWNhbCI6ICJPaGlvIFN0LiINCiAgICB9LA0KICAgICJ1bml2ZXJzaXR5b2ZvaGlvc3RhdGUiOiB7DQogICAgICAicmF3IjogIlVuaXZlcnNpdHkgb2YgT2hpbyBTdGF0ZSIsDQogICAgICAiY2Fub25pY2FsIjogIk9oaW8gU3QuIg0KICAgIH0sDQogICAgImxvbmdiZWFjaHN0YXRldW5pdmVyc2l0eSI6IHsNCiAgICAgICJyYXciOiAiTG9uZyBCZWFjaCBTdGF0ZSBVbml2ZXJzaXR5IiwNCiAgICAgICJjYW5vbmljYWwiOiAiTG9uZyBCZWFjaCBTdC4iDQogICAgfSwNCiAgICAidW5pdmVyc2l0eW9mbG9uZ2JlYWNoc3RhdGUiOiB7DQogICAgICAicmF3IjogIlVuaXZlcnNpdHkgb2YgTG9uZyBCZWFjaCBTdGF0ZSIsDQogICAgICAiY2Fub25pY2FsIjogIkxvbmcgQmVhY2ggU3QuIg0KICAgIH0sDQogICAgInNhY3JhbWVudG9zdGF0ZXVuaXZlcnNpdHkiOiB7DQogICAgICAicmF3IjogIlNhY3JhbWVudG8gU3RhdGUgVW5pdmVyc2l0eSIsDQogICAgICAiY2Fub25pY2FsIjogIlNhY3JhbWVudG8gU3QuIg0KICAgIH0sDQogICAgInVuaXZlcnNpdHlvZnNhY3JhbWVudG9zdGF0ZSI6IHsNCiAgICAgICJyYXciOiAiVW5pdmVyc2l0eSBvZiBTYWNyYW1lbnRvIFN0YXRlIiwNCiAgICAgICJjYW5vbmljYWwiOiAiU2FjcmFtZW50byBTdC4iDQogICAgfSwNCiAgICAiY2Fsc3RhdGVmdWxsZXJ0b251bml2ZXJzaXR5Ijogew0KICAgICAgInJhdyI6ICJDYWwgU3RhdGUgRnVsbGVydG9uIFVuaXZlcnNpdHkiLA0KICAgICAgImNhbm9uaWNhbCI6ICJDYWwgU3QuIEZ1bGxlcnRvbiINCiAgICB9LA0KICAgICJ1bml2ZXJzaXR5b2ZjYWxzdGF0ZWZ1bGxlcnRvbiI6IHsNCiAgICAgICJyYXciOiAiVW5pdmVyc2l0eSBvZiBDYWwgU3RhdGUgRnVsbGVydG9uIiwNCiAgICAgICJjYW5vbmljYWwiOiAiQ2FsIFN0LiBGdWxsZXJ0b24iDQogICAgfSwNCiAgICAibWlzc291cmlzdGF0ZXVuaXZlcnNpdHkiOiB7DQogICAgICAicmF3IjogIk1pc3NvdXJpIFN0YXRlIFVuaXZlcnNpdHkiLA0KICAgICAgImNhbm9uaWNhbCI6ICJNaXNzb3VyaSBTdC4iDQogICAgfSwNCiAgICAidW5pdmVyc2l0eW9mbWlzc291cmlzdGF0ZSI6IHsNCiAgICAgICJyYXciOiAiVW5pdmVyc2l0eSBvZiBNaXNzb3VyaSBTdGF0ZSIsDQogICAgICAiY2Fub25pY2FsIjogIk1pc3NvdXJpIFN0LiINCiAgICB9LA0KICAgICJrZW5uZXNhd3N0YXRldW5pdmVyc2l0eSI6IHsNCiAgICAgICJyYXciOiAiS2VubmVzYXcgU3RhdGUgVW5pdmVyc2l0eSIsDQogICAgICAiY2Fub25pY2FsIjogIktlbm5lc2F3IFN0LiINCiAgICB9LA0KICAgICJ1bml2ZXJzaXR5b2ZrZW5uZXNhd3N0YXRlIjogew0KICAgICAgInJhdyI6ICJVbml2ZXJzaXR5IG9mIEtlbm5lc2F3IFN0YXRlIiwNCiAgICAgICJjYW5vbmljYWwiOiAiS2VubmVzYXcgU3QuIg0KICAgIH0sDQogICAgIndyaWdodHN0YXRldW5pdmVyc2l0eSI6IHsNCiAgICAgICJyYXciOiAiV3JpZ2h0IFN0YXRlIFVuaXZlcnNpdHkiLA0KICAgICAgImNhbm9uaWNhbCI6ICJXcmlnaHQgU3QuIg0KICAgIH0sDQogICAgInVuaXZlcnNpdHlvZndyaWdodHN0YXRlIjogew0KICAgICAgInJhdyI6ICJVbml2ZXJzaXR5IG9mIFdyaWdodCBTdGF0ZSIsDQogICAgICAiY2Fub25pY2FsIjogIldyaWdodCBTdC4iDQogICAgfSwNCiAgICAibm9ydGhlcm5rZW50dWNreXVuaXZlcnNpdHkiOiB7DQogICAgICAicmF3IjogIk5vcnRoZXJuIEtlbnR1Y2t5IFVuaXZlcnNpdHkiLA0KICAgICAgImNhbm9uaWNhbCI6ICJOb3J0aGVybiBLeS4iDQogICAgfSwNCiAgICAidW5pdmVyc2l0eW9mbm9ydGhlcm5rZW50dWNreSI6IHsNCiAgICAgICJyYXciOiAiVW5pdmVyc2l0eSBvZiBOb3J0aGVybiBLZW50dWNreSIsDQogICAgICAiY2Fub25pY2FsIjogIk5vcnRoZXJuIEt5LiINCiAgICB9LA0KICAgICJ5b3VuZ3N0b3duc3RhdGV1bml2ZXJzaXR5Ijogew0KICAgICAgInJhdyI6ICJZb3VuZ3N0b3duIFN0YXRlIFVuaXZlcnNpdHkiLA0KICAgICAgImNhbm9uaWNhbCI6ICJZb3VuZ3N0b3duIFN0LiINCiAgICB9LA0KICAgICJ1bml2ZXJzaXR5b2Z5b3VuZ3N0b3duc3RhdGUiOiB7DQogICAgICAicmF3IjogIlVuaXZlcnNpdHkgb2YgWW91bmdzdG93biBTdGF0ZSIsDQogICAgICAiY2Fub25pY2FsIjogIllvdW5nc3Rvd24gU3QuIg0KICAgIH0sDQogICAgImNsZXZlbGFuZHN0YXRldW5pdmVyc2l0eSI6IHsNCiAgICAgICJyYXciOiAiQ2xldmVsYW5kIFN0YXRlIFVuaXZlcnNpdHkiLA0KICAgICAgImNhbm9uaWNhbCI6ICJDbGV2ZWxhbmQgU3QuIg0KICAgIH0sDQogICAgInVuaXZlcnNpdHlvZmNsZXZlbGFuZHN0YXRlIjogew0KICAgICAgInJhdyI6ICJVbml2ZXJzaXR5IG9mIENsZXZlbGFuZCBTdGF0ZSIsDQogICAgICAiY2Fub25pY2FsIjogIkNsZXZlbGFuZCBTdC4iDQogICAgfSwNCiAgICAiYmFsbHN0YXRldW5pdmVyc2l0eSI6IHsNCiAgICAgICJyYXciOiAiQmFsbCBTdGF0ZSBVbml2ZXJzaXR5IiwNCiAgICAgICJjYW5vbmljYWwiOiAiQmFsbCBTdC4iDQogICAgfSwNCiAgICAidW5pdmVyc2l0eW9mYmFsbHN0YXRlIjogew0KICAgICAgInJhdyI6ICJVbml2ZXJzaXR5IG9mIEJhbGwgU3RhdGUiLA0KICAgICAgImNhbm9uaWNhbCI6ICJCYWxsIFN0LiINCiAg</t>
  </si>
  <si>
    <t>N</t>
  </si>
  <si>
    <t>IF(M{r}="","",RANK(M{r},$M$9:$M${te},0))</t>
  </si>
  <si>
    <t>ICB9LA0KICAgICJ3ZXN0ZXJubWljaGlnYW51bml2ZXJzaXR5Ijogew0KICAgICAgInJhdyI6ICJXZXN0ZXJuIE1pY2hpZ2FuIFVuaXZlcnNpdHkiLA0KICAgICAgImNhbm9uaWNhbCI6ICJXZXN0ZXJuIE1pY2guIg0KICAgIH0sDQogICAgInVuaXZlcnNpdHlvZndlc3Rlcm5taWNoaWdhbiI6IHsNCiAgICAgICJyYXciOiAiVW5pdmVyc2l0eSBvZiBXZXN0ZXJuIE1pY2hpZ2FuIiwNCiAgICAgICJjYW5vbmljYWwiOiAiV2VzdGVybiBNaWNoLiINCiAgICB9LA0KICAgICJrZW50c3RhdGV1bml2ZXJzaXR5Ijogew0KICAgICAgInJhdyI6ICJLZW50IFN0YXRlIFVuaXZlcnNpdHkiLA0KICAgICAgImNhbm9uaWNhbCI6ICJLZW50IFN0LiINCiAgICB9LA0KICAgICJ1bml2ZXJzaXR5b2ZrZW50c3RhdGUiOiB7DQogICAgICAicmF3IjogIlVuaXZlcnNpdHkgb2YgS2VudCBTdGF0ZSIsDQogICAgICAiY2Fub25pY2FsIjogIktlbnQgU3QuIg0KICAgIH0sDQogICAgImVhc3Rlcm5taWNoaWdhbnVuaXZlcnNpdHkiOiB7DQogICAgICAicmF3IjogIkVhc3Rlcm4gTWljaGlnYW4gVW5pdmVyc2l0eSIsDQogICAgICAiY2Fub25pY2FsIjogIkVhc3Rlcm4gTWljaC4iDQogICAgfSwNCiAgICAidW5pdmVyc2l0eW9mZWFzdGVybm1pY2hpZ2FuIjogew0KICAgICAgInJhdyI6ICJVbml2ZXJzaXR5IG9mIEVhc3Rlcm4gTWljaGlnYW4iLA0KICAgICAgImNhbm9uaWNhbCI6ICJFYXN0ZXJuIE1pY2guIg0KICAgIH0sDQogICAgImNlbnRyYWxtaWNoaWdhbnVuaXZlcnNpdHkiOiB7DQogICAgICAicmF3IjogIkNlbnRyYWwgTWljaGlnYW4gVW5pdmVyc2l0eSIsDQogICAgICAiY2Fub25pY2FsIjogIkNlbnRyYWwgTWljaC4iDQogICAgfSwNCiAgICAidW5pdmVyc2l0eW9mY2VudHJhbG1pY2hpZ2FuIjogew0KICAgICAgInJhdyI6ICJVbml2ZXJzaXR5IG9mIENlbnRyYWwgTWljaGlnYW4iLA0KICAgICAgImNhbm9uaWNhbCI6ICJDZW50cmFsIE1pY2guIg0KICAgIH0sDQogICAgImRlbGF3YXJlc3RhdGV1bml2ZXJzaXR5Ijogew0KICAgICAgInJhdyI6ICJEZWxhd2FyZSBTdGF0ZSBVbml2ZXJzaXR5IiwNCiAgICAgICJjYW5vbmljYWwiOiAiRGVsYXdhcmUgU3QuIg0KICAgIH0sDQogICAgInVuaXZlcnNpdHlvZmRlbGF3YXJlc3RhdGUiOiB7DQogICAgICAicmF3IjogIlVuaXZlcnNpdHkgb2YgRGVsYXdhcmUgU3RhdGUiLA0KICAgICAgImNhbm9uaWNhbCI6ICJEZWxhd2FyZSBTdC4iDQogICAgfSwNCiAgICAiY29wcGluc3RhdGV1bml2ZXJzaXR5Ijogew0KICAgICAgInJhdyI6ICJDb3BwaW4gU3RhdGUgVW5pdmVyc2l0eSIsDQogICAgICAiY2Fub25pY2FsIjogIkNvcHBpbiBTdC4iDQogICAgfSwNCiAgICAidW5pdmVyc2l0eW9mY29wcGluc3RhdGUiOiB7DQogICAgICAicmF3IjogIlVuaXZlcnNpdHkgb2YgQ29wcGluIFN0YXRlIiwNCiAgICAgICJjYW5vbmljYWwiOiAiQ29wcGluIFN0LiINCiAgICB9LA0KICAgICJub3Jmb2xrc3RhdGV1bml2ZXJzaXR5Ijogew0KICAgICAgInJhdyI6ICJOb3Jmb2xrIFN0YXRlIFVuaXZlcnNpdHkiLA0KICAgICAgImNhbm9uaWNhbCI6ICJOb3Jmb2xrIFN0LiINCiAgICB9LA0KICAgICJ1bml2ZXJzaXR5b2Zub3Jmb2xrc3RhdGUiOiB7DQogICAgICAicmF3IjogIlVuaXZlcnNpdHkgb2YgTm9yZm9sayBTdGF0ZSIsDQogICAgICAiY2Fub25pY2FsIjogIk5vcmZvbGsgU3QuIg0KICAgIH0sDQogICAgInNvdXRoY2Fyb2xpbmFzdGF0ZXVuaXZlcnNpdHkiOiB7DQogICAgICAicmF3IjogIlNvdXRoIENhcm9saW5hIFN0YXRlIFVuaXZlcnNpdHkiLA0KICAgICAgImNhbm9uaWNhbCI6ICJTb3V0aCBDYXJvbGluYSBTdC4iDQogICAgfSwNCiAgICAidW5pdmVyc2l0eW9mc291dGhjYXJvbGluYXN0YXRlIjogew0KICAgICAgInJhdyI6ICJVbml2ZXJzaXR5IG9mIFNvdXRoIENhcm9saW5hIFN0YXRlIiwNCiAgICAgICJjYW5vbmljYWwiOiAiU291dGggQ2Fyb2xpbmEgU3QuIg0KICAgIH0sDQogICAgIm1vcmdhbnN0YXRldW5pdmVyc2l0eSI6IHsNCiAgICAgICJyYXciOiAiTW9yZ2FuIFN0YXRlIFVuaXZlcnNpdHkiLA0KICAgICAgImNhbm9uaWNhbCI6ICJNb3JnYW4gU3QuIg0KICAgIH0sDQogICAgInVuaXZlcnNpdHlvZm1vcmdhbnN0YXRlIjogew0KICAgICAgInJhdyI6ICJVbml2ZXJzaXR5IG9mIE1vcmdhbiBTdGF0ZSIsDQogICAgICAiY2Fub25pY2FsIjogIk1vcmdhbiBTdC4iDQogICAgfSwNCiAgICAic2Fuam9zZXN0YXRldW5pdmVyc2l0eSI6IHsNCiAgICAgICJyYXciOiAiU2FuIEpvc2UgU3RhdGUgVW5pdmVyc2l0eSIsDQogICAgICAiY2Fub25pY2FsIjogIlNhbiBKb3NlIFN0LiINCiAgICB9LA0KICAgICJ1bml2ZXJzaXR5b2ZzYW5qb3Nlc3RhdGUiOiB7DQogICAgICAicmF3IjogIlVuaXZlcnNpdHkgb2YgU2FuIEpvc2UgU3RhdGUiLA0KICAgICAgImNhbm9uaWNhbCI6ICJTYW4gSm9zZSBTdC4iDQogICAgfSwNCiAgICAiaWxsaW5vaXNzdGF0ZXVuaXZlcnNpdHkiOiB7DQogICAgICAicmF3IjogIklsbGlub2lzIFN0YXRlIFVuaXZlcnNpdHkiLA0KICAgICAgImNhbm9uaWNhbCI6ICJJbGxpbm9pcyBTdC4iDQogICAgfSwNCiAgICAidW5pdmVyc2l0eW9maWxsaW5vaXNzdGF0ZSI6IHsNCiAgICAgICJyYXciOiAiVW5pdmVyc2l0eSBvZiBJbGxpbm9pcyBTdGF0ZSIsDQogICAgICAiY2Fub25pY2FsIjogIklsbGlub2lzIFN0LiINCiAgICB9LA0KICAgICJpbmRpYW5hc3RhdGV1bml2ZXJzaXR5Ijogew0KICAgICAgInJhdyI6ICJJbmRpYW5hIFN0YXRlIFVuaXZlcnNpdHkiLA0KICAgICAgImNhbm9uaWNhbCI6ICJJbmRpYW5hIFN0LiINCiAgICB9LA0KICAgICJ1bml2ZXJzaXR5b2ZpbmRpYW5hc3RhdGUiOiB7DQogICAgICAicmF3IjogIlVuaXZlcnNpdHkgb2YgSW5kaWFuYSBTdGF0ZSIsDQogICAgICAiY2Fub25pY2FsIjogIkluZGlhbmEgU3QuIg0KICAgIH0sDQogICAgInNvdXRoZXJuaWxsaW5vaXN1bml2ZXJzaXR5Ijogew0KICAgICAgInJhdyI6ICJTb3V0aGVybiBJbGxpbm9pcyBVbml2ZXJzaXR5IiwNCiAgICAgICJjYW5vbmljYWwiOiAiU291dGhlcm4gSWxsLiINCiAgICB9LA0KICAgICJ1bml2ZXJzaXR5b2Zzb3V0aGVybmlsbGlub2lzIjogew0KICAgICAgInJhdyI6ICJVbml2ZXJzaXR5IG9mIFNvdXRoZXJuIElsbGlub2lzIiwNCiAgICAgICJjYW5vbmljYWwiOiAiU291dGhlcm4gSWxsLiINCiAgICB9LA0KICAgICJtdXJyYXlzdGF0ZXVuaXZlcnNpdHkiOiB7DQogICAgICAicmF3IjogIk11cnJheSBTdGF0ZSBVbml2ZXJzaXR5IiwNCiAgICAgICJjYW5vbmljYWwiOiAiTXVycmF5IFN0LiINCiAgICB9LA0KICAgICJ1bml2ZXJzaXR5b2ZtdXJyYXlzdGF0ZSI6IHsNCiAgICAgICJyYXciOiAiVW5pdmVyc2l0eSBvZiBNdXJyYXkgU3RhdGUiLA0KICAgICAgImNhbm9uaWNhbCI6ICJNdXJyYXkgU3QuIg0KICAgIH0sDQogICAgInVuaXZlcnNpdHlvZmNoaWNhZ29zdGF0ZSI6IHsNCiAgICAgICJyYXciOiAiVW5pdmVyc2l0eSBvZiBDaGljYWdvIFN0YXRlIiwNCiAgICAgICJjYW5vbmljYWwiOiAiQ2hpY2FnbyBTdC4iDQogICAgfSwNCiAgICAic291dGhlcm5pbmRpYW5hdW5pdmVyc2l0eSI6IHsNCiAgICAgICJyYXciOiAiU291dGhlcm4gSW5kaWFuYSBVbml2ZXJzaXR5IiwNCiAgICAgICJjYW5vbmljYWwiOiAiU291dGhlcm4gSW5kLiINCiAgICB9LA0KICAgICJtb3JlaGVhZHN0YXRldW5pdmVyc2l0eSI6IHsNCiAgICAgICJyYXciOiAiTW9yZWhlYWQgU3RhdGUgVW5pdmVyc2l0eSIsDQogICAgICAiY2Fub25pY2FsIjogIk1vcmVoZWFkIFN0LiINCiAgICB9LA0KICAgICJ1bml2ZXJzaXR5b2Ztb3JlaGVhZHN0YXRlIjogew0KICAgICAgInJhdyI6ICJVbml2ZXJzaXR5IG9mIE1vcmVoZWFkIFN0YXRlIiwNCiAgICAgICJjYW5vbmljYWwiOiAiTW9yZWhlYWQgU3QuIg0KICAgIH0sDQogICAgInVuaXZlcnNpdHlvZmVhc3Rlcm5pbGxpbm9pcyI6IHsNCiAgICAgICJyYXciOiAiVW5pdmVyc2l0eSBvZiBFYXN0ZXJuIElsbGlub2lzIiwNCiAgICAgICJjYW5vbmljYWwiOiAiRWFzdGVybiBJbGwuIg0KICAgIH0sDQogICAgInVuaXZlcnNpdHlvZnRlbm5lc3NlZXN0YXRlIjogew0KICAgICAgInJhdyI6ICJVbml2ZXJzaXR5IG9mIFRlbm5lc3NlZSBTdGF0ZSIsDQogICAgICAiY2Fub25pY2FsIjogIlRlbm5lc3NlZSBTdC4iDQogICAgfSwNCiAgICAid2VzdGVybmlsbGlub2lzdW5pdmVyc2l0eSI6IHsNCiAgICAgICJyYXciOiAiV2VzdGVybiBJbGxpbm9pcyBVbml2ZXJzaXR5IiwNCiAgICAgICJjYW5vbmljYWwiOiAiV2VzdGVybiBJbGwuIg0KICAgIH0sDQogICAgInVuaXZlcnNpdHlvZndlc3Rlcm5pbGxpbm9pcyI6IHsNCiAgICAgICJyYXciOiAiVW5pdmVyc2l0eSBvZiBXZXN0ZXJuIElsbGlub2lzIiwNCiAgICAgICJjYW5vbmljYWwiOiAiV2VzdGVybiBJbGwuIg0KICAgIH0sDQogICAgImNvbG9yYWRvc3RhdGV1bml2ZXJzaXR5dW5pdmVyc2l0eSI6IHsNCiAgICAgICJyYXciOiAiQ29sb3JhZG8gU3RhdGUgVW5pdmVyc2l0eSBVbml2ZXJzaXR5IiwNCiAgICAgICJjYW5vbmljYWwiOiAiQ29sb3JhZG8gU3QuIg0KICAgIH0sDQogICAgInVuaXZlcnNpdHlvZmNvbG9yYWRvc3RhdGV1bml2ZXJzaXR5Ijogew0KICAgICAgInJhdyI6ICJVbml2ZXJzaXR5IG9mIENvbG9yYWRvIFN0YXRlIFVuaXZlcnNpdHkiLA0KICAgICAgImNhbm9uaWNhbCI6ICJDb2xvcmFkbyBTdC4iDQogICAgfSwNCiAgICAiYm9pc2VzdGF0ZXVuaXZlcnNpdHl1bml2ZXJzaXR5Ijogew0KICAgICAgInJhdyI6ICJCb2lzZSBTdGF0ZSBVbml2ZXJzaXR5IFVuaXZlcnNpdHkiLA0KICAgICAgImNhbm9uaWNhbCI6ICJCb2lzZSBTdC4iDQogICAgfSwNCiAgICAidW5pdmVyc2l0eW9mYm9pc2VzdGF0ZXVuaXZlcnNpdHkiOiB7DQogICAgICAicmF3IjogIlVuaXZlcnNpdHkgb2YgQm9pc2UgU3RhdGUgVW5pdmVyc2l0eSIsDQogICAgICAiY2Fub25pY2FsIjogIkJvaXNlIFN0LiINCiAgICB9LA0KICAgICJzYW5kaWVnb3N0YXRldW5pdmVyc2l0eXVuaXZlcnNpdHkiOiB7DQogICAgICAicmF3IjogIlNhbiBEaWVnbyBTdGF0ZSBVbml2ZXJzaXR5IFVuaXZlcnNpdHkiLA0KICAgICAgImNhbm9uaWNhbCI6ICJTYW4gRGllZ28gU3QuIg0KICAgIH0sDQogICAgInVuaXZlcnNpdHlvZnNhbmRpZWdvc3RhdGV1bml2ZXJzaXR5Ijogew0KICAgICAgInJhdyI6ICJVbml2ZXJzaXR5IG9mIFNhbiBEaWVnbyBTdGF0ZSBVbml2ZXJzaXR5IiwNCiAgICAgICJjYW5vbmljYWwiOiAiU2FuIERpZWdvIFN0LiINCiAgICB9LA0KICAgICJ3YXNoaW5ndG9uc3RhdGV1bml2ZXJzaXR5dW5pdmVyc2l0eSI6IHsNCiAgICAgICJyYXciOiAiV2FzaGluZ3RvbiBTdGF0ZSBVbml2ZXJzaXR5IFVuaXZlcnNpdHkiLA0KICAgICAgImNhbm9uaWNhbCI6ICJXYXNoaW5ndG9uIFN0LiINCiAgICB9LA0KICAgICJ1bml2ZXJzaXR5b2Z3YXNoaW5ndG9uc3RhdGV1bml2ZXJzaXR5Ijogew0KICAgICAgInJhdyI6ICJVbml2ZXJzaXR5IG9mIFdhc2hpbmd0b24gU3RhdGUgVW5pdmVyc2l0eSIsDQogICAgICAiY2Fub25pY2FsIjogIldhc2hpbmd0b24gU3QuIg0KICAgIH0sDQogICAgImZyZXNub3N0YXRldW5pdmVyc2l0eSI6IHsNCiAgICAgICJyYXciOiAiRnJlc25vIFN0YXRlIFVuaXZlcnNpdHkiLA0KICAgICAgImNhbm9uaWNhbCI6ICJGcmVzbm8gU3QuIg0KICAgIH0sDQogICAgInVuaXZlcnNpdHlvZmZyZXNub3N0YXRlIjogew0KICAgICAgInJhdyI6ICJVbml2ZXJzaXR5IG9mIEZyZXNubyBTdGF0ZSIsDQogICAgICAiY2Fub25pY2FsIjogIkZyZXNubyBTdC4iDQogICAgfSwNCiAgICAib3JlZ29uc3RhdGV1bml2ZXJzaXR5Ijogew0KICAgICAgInJhdyI6ICJPcmVnb24gU3RhdGUgVW5pdmVyc2l0eSIsDQogICAgICAiY2Fub25pY2FsIjogIk9yZWdvbiBTdC4iDQogICAgfSwNCiAgICAidW5pdmVyc2l0eW9mb3JlZ29uc3RhdGUiOiB7DQogICAgICAicmF3IjogIlVuaXZlcnNpdHkgb2YgT3JlZ29uIFN0YXRlIiwNCiAgICAgICJjYW5vbmljYWwiOiAiT3JlZ29uIFN0LiINCiAgICB9LA0KICAgICJ0ZXhhc3N0YXRldW5pdmVyc2l0eXVuaXZlcnNpdHkiOiB7DQogICAgICAicmF3IjogIlRleGFzIFN0YXRlIFVuaXZlcnNpdHkgVW5pdmVyc2l0eSIsDQogICAgICAiY2Fub25pY2FsIjogIlRleGFzIFN0LiINCiAgICB9LA0KICAgICJ1bml2ZXJzaXR5b2Z0ZXhhc3N0YXRldW5pdmVyc2l0eSI6IHsNCiAgICAgICJyYXciOiAiVW5pdmVyc2l0eSBvZiBUZXhhcyBTdGF0ZSBVbml2ZXJzaXR5IiwNCiAgICAgICJjYW5vbmljYWwiOiAiVGV4YXMgU3QuIg0KICAgIH0sDQogICAgImdvbnphZ2F1bml2ZXJzaXR5dW5pdmVyc2l0eSI6IHsNCiAgICAgICJyYXciOiAiR29uemFnYSBVbml2ZXJzaXR5IFVuaXZlcnNpdHkiLA0KICAgICAgImNhbm9uaWNhbCI6ICJHb256YWdhIg0KICAgIH0sDQogICAgInVuaXZlcnNpdHlvZmdvbnphZ2F1bml2ZXJzaXR5Ijogew0KICAgICAgInJhdyI6ICJVbml2ZXJzaXR5IG9mIEdvbnphZ2EgVW5pdmVyc2l0eSIsDQogICAgICAiY2Fub25pY2FsIjogIkdvbnphZ2EiDQogICAgfSwNCiAgICAidXRhaHN0YXRldW5pdmVyc2l0eXVuaXZlcnNpdHkiOiB7DQogICAgICAicmF3IjogIlV0YWggU3RhdGUgVW5pdmVyc2l0eSBVbml2ZXJzaXR5IiwNCiAgICAgICJjYW5vbmljYWwiOiAiVXRhaCBTdC4iDQogICAgfSwNCiAgICAidW5pdmVyc2l0eW9mdXRhaHN0YXRldW5pdmVyc2l0eSI6IHsNCiAgICAgICJyYXciOiAiVW5pdmVyc2l0eSBvZiBVdGFoIFN0YXRlIFVuaXZlcnNpdHkiLA0KICAgICAgImNhbm9uaWNhbCI6ICJVdGFoIFN0LiINCiAgICB9LA0KICAgICJtaXNzaXNzaXBwaXN0YXRldW5pdmVyc2l0eSI6IHsNCiAgICAgICJyYXciOiAiTWlzc2lzc2lwcGkgU3RhdGUgVW5pdmVyc2l0eSIsDQogICAgICAiY2Fub25pY2FsIjogIk1pc3Npc3NpcHBpIFN0LiINCiAgICB9LA0KICAgICJ1bml2ZXJzaXR5b2ZtaXNzaXNzaXBwaXN0YXRlIjogew0KICAgICAgInJhdyI6ICJVbml2ZXJzaXR5IG9mIE1pc3Npc3NpcHBpIFN0YXRlIiwNCiAgICAgICJjYW5vbmljYWwiOiAiTWlzc2lzc2lwcGkgU3QuIg0KICAgIH0sDQogICAgIndlc3Rlcm5jYXJvbGluYXVuaXZlcnNpdHkiOiB7DQogICAgICAicmF3IjogIldlc3Rlcm4gQ2Fyb2xpbmEgVW5pdmVyc2l0eSIsDQogICAgICAiY2Fub25pY2FsIjogIldlc3Rlcm4gQ2Fyby4iDQogICAgfSwNCiAgICAidW5pdmVyc2l0eW9md2VzdGVybmNhcm9saW5hIjogew0KICAgICAgInJhdyI6ICJVbml2ZXJzaXR5IG9mIFdlc3Rlcm4gQ2Fyb2xpbmEiLA0KICAgICAgImNhbm9uaWNhbCI6ICJXZXN0ZXJuIENhcm8uIg0KICAgIH0sDQogICAgIm5vcnRod2VzdGVybnN0YXRldW5pdmVyc2l0eSI6IHsNCiAgICAgICJyYXciOiAiTm9ydGh3ZXN0ZXJuIFN0YXRlIFVuaXZlcnNpdHkiLA0KICAgICAgImNhbm9uaWNhbCI6ICJOb3J0aHdlc3Rlcm4gU3QuIg0KICAgIH0sDQogICAgInVuaXZlcnNpdHlvZm5vcnRod2VzdGVybnN0YXRlIjogew0KICAgICAgInJhdyI6ICJVbml2ZXJzaXR5IG9mIE5vcnRod2VzdGVybiBTdGF0ZSIsDQogICAgICAiY2Fub25pY2FsIjogIk5vcnRod2VzdGVybiBTdC4iDQogICAgfSwNCiAgICAidW5pdmVyc2l0eW9mbGFtYXIiOiB7DQogICAgICAicmF3IjogIlVuaXZlcnNpdHkgb2YgTGFtYXIiLA0KICAgICAgImNhbm9uaWNhbCI6ICJMYW1hciBVbml2ZXJzaXR5Ig0KICAgIH0sDQogICAgInVuaXZlcnNpdHlvZm5vcnRoZGFrb3Rhc3RhdGUiOiB7DQogICAgICAicmF3IjogIlVuaXZlcnNpdHkgb2YgTm9ydGggRGFrb3RhIFN0YXRlIiwNCiAgICAgICJjYW5vbmljYWwiOiAiTm9ydGggRGFrb3RhIFN0LiINCiAgICB9LA0KICAgICJzb3V0aGRha290YXN0YXRldW5pdmVyc2l0eSI6IHsNCiAgICAgICJyYXciOiAiU291dGggRGFrb3RhIFN0YXRlIFVuaXZlcnNpdHkiLA0KICAgICAgImNhbm9uaWNhbCI6ICJTb3V0aCBEYWtvdGEgU3QuIg0KICAgIH0sDQogICAgInVuaXZlcnNpdHlvZnNvdXRoZGFrb3Rhc3RhdGUiOiB7DQogICAgICAicmF3IjogIlVuaXZlcnNpdHkgb2YgU291dGggRGFrb3RhIFN0YXRlIiwNCiAgICAgICJjYW5vbmljYWwiOiAiU291dGggRGFrb3RhIFN0LiINCiAgICB9LA0KICAgICJzdHRob21hc3VuaXZlcnNpdHkiOiB7DQogICAgICAicmF3IjogIlN0LiBUaG9tYXMgVW5pdmVyc2l0eSIsDQogICAgICAiY2Fub25pY2FsIjogIlN0LiBUaG9tYXMgKE1OKSINCiAgICB9LA0KICAgICJ1bml2ZXJzaXR5b2ZzdHRob21hcyI6IHsNCiAgICAgICJyYXciOiAiVW5pdmVyc2l0eSBvZiBTdC4gVGhvbWFzIiwNCiAgICAgICJjYW5vbmljYWwiOiAiU3QuIFRob21hcyAoTU4pIg0KICAgIH0sDQogICAgImdlb3JnaWFzb3V0aGVybnVuaXZlcnNpdHkiOiB7DQogICAgICAicmF3IjogIkdlb3JnaWEgU291dGhlcm4gVW5pdmVyc2l0eSIsDQogICAgICAiY2Fub25pY2FsIjogIkdhLiBTb3V0aGVybiINCiAgICB9LA0KICAgICJ1bml2ZXJzaXR5b2ZnZW9yZ2lhc291dGhlcm4iOiB7DQogICAgICAicmF3IjogIlVuaXZlcnNpdHkgb2YgR2VvcmdpYSBTb3V0aGVybiIsDQogICAgICAiY2Fub25pY2FsIjogIkdhLiBTb3V0aGVybiINCiAgICB9LA0KICAgICJnZW9yZ2lhc3RhdGV1bml2ZXJzaXR5Ijogew0KICAgICAgInJhdyI6ICJHZW9yZ2lhIFN0YXRlIFVuaXZlcnNpdHkiLA0KICAgICAgImNhbm9uaWNhbCI6ICJHZW9yZ2lhIFN0LiINCiAgICB9LA0KICAgICJ1bml2ZXJzaXR5b2ZnZW9yZ2lhc3RhdGUiOiB7DQogICAgICAicmF3IjogIlVuaXZlcnNpdHkgb2YgR2VvcmdpYSBTdGF0ZSIsDQogICAgICAiY2Fub25pY2FsIjogIkdlb3JnaWEgU3QuIg0KICAgIH0sDQogICAgImFya2Fuc2Fzc3RhdGV1bml2ZXJzaXR5Ijogew0KICAgICAgInJhdyI6ICJBcmthbnNhcyBTdGF0ZSBVbml2ZXJzaXR5IiwNCiAgICAgICJjYW5vbmljYWwiOiAiQXJrYW5zYXMgU3QuIg0KICAgIH0sDQogICAgInVuaXZlcnNpdHlvZmFya2Fuc2Fzc3RhdGUiOiB7DQogICAgICAicmF3IjogIlVuaXZlcnNpdHkgb2YgQXJrYW5zYXMgU3RhdGUiLA0KICAgICAgImNhbm9uaWNhbCI6ICJBcmthbnNhcyBTdC4iDQogICAgfSwNCiAgICAiamFja3NvbnN0YXRldW5pdmVyc2l0eSI6IHsNCiAgICAgICJyYXciOiAiSmFja3NvbiBTdGF0ZSBVbml2ZXJzaXR5IiwNCiAgICAgICJjYW5vbmljYWwiOiAiSmFja3NvbiBTdC4iDQogICAgfSwNCiAgICAidW5pdmVyc2l0eW9mamFja3NvbnN0YXRlIjogew0KICAgICAgInJhdyI6ICJVbml2ZXJzaXR5IG9mIEphY2tzb24gU3RhdGUiLA0KICAgICAgImNhbm9uaWNhbCI6ICJKYWNrc29uIFN0LiINCiAgICB9LA0KICAgICJhbGFiYW1hc3RhdGV1bml2ZXJzaXR5Ijogew0KICAgICAgInJhdyI6ICJBbGFiYW1hIFN0YXRlIFVuaXZlcnNpdHkiLA0KICAgICAgImNhbm9uaWNhbCI6ICJBbGFiYW1hIFN0LiINCiAgICB9LA0KICAgICJ1bml2ZXJzaXR5b2ZhbGFiYW1hc3RhdGUiOiB7DQogICAgICAicmF3IjogIlVuaXZlcnNpdHkgb2YgQWxhYmFtYSBTdGF0ZSIsDQogICAgICAiY2Fub25pY2FsIjogIkFsYWJhbWEgU3QuIg0KICAgIH0sDQogICAgImVhc3Rlcm5rZW50dWNreXVuaXZlcnNpdHkiOiB7DQogICAgICAicmF3IjogIkVhc3Rlcm4gS2VudHVja3kgVW5pdmVyc2l0eSIsDQogICAgICAiY2Fub25pY2FsIjogIkVhc3Rlcm4gS3kuIg0KICAgIH0sDQogICAgInVuaXZlcnNpdHlvZmVhc3Rlcm5rZW50dWNreSI6IHsNCiAgICAgICJyYXciOiAiVW5pdmVyc2l0eSBvZiBFYXN0ZXJuIEtlbnR1Y2t5IiwNCiAgICAgICJjYW5vbmljYWwiOiAiRWFzdGVybiBLeS4iDQogICAgfSwNCiAgICAibm9ydGhhbGFiYW1hdW5pdmVyc2l0eSI6IHsNCiAgICAgICJyYXciOiAiTm9ydGggQWxhYmFtYSBVbml2ZXJzaXR5IiwNCiAgICAgICJjYW5vbmljYWwiOiAiTm9ydGggQWxhLiINCiAgICB9LA0KICAgICJ1bml2ZXJzaXR5b2Zub3J0aGFsYWJhbWEiOiB7DQogICAgICAicmF3IjogIlVuaXZlcnNpdHkgb2YgTm9ydGggQWxhYmFtYSIsDQogICAgICAiY2Fub25pY2FsIjogIk5vcnRoIEFsYS4iDQogICAgfSwNCiAgICAid2VzdGdlb3JnaWF1bml2ZXJzaXR5Ijogew0KICAgICAgInJhdyI6ICJXZXN0IEdlb3JnaWEgVW5pdmVyc2l0eSIsDQogICAgICAiY2Fub25pY2FsIjogIldlc3QgR2EuIg0KICAgIH0sDQogICAgInVuaXZlcnNpdHlvZndlc3RnZW9yZ2lhIjogew0KICAgICAgInJhdyI6ICJVbml2ZXJzaXR5IG9mIFdlc3QgR2VvcmdpYSIsDQogICAgICAiY2Fub25pY2FsIjogIldlc3QgR2EuIg0KICAgIH0sDQogICAgInRhcmxldG9uc3RhdGV1bml2ZXJzaXR5Ijogew0KICAgICAgInJhdyI6ICJUYXJsZXRvbiBTdGF0ZSBVbml2ZXJzaXR5IiwNCiAgICAgICJjYW5vbmljYWwiOiAiVGFybGV0b24gU3QuIg0KICAgIH0sDQogICAgInVuaXZlcnNpdHlvZnRhcmxldG9uc3RhdGUiOiB7DQogICAgICAicmF3IjogIlVuaXZlcnNpdHkgb2YgVGFybGV0b24gU3RhdGUiLA0KICAgICAgImNhbm9uaWNhbCI6ICJUYXJsZXRvbiBTdC4iDQogICAgfSwNCiAgICAiY2VudHJhbGFya2Fuc2FzdW5pdmVyc2l0eSI6IHsNCiAgICAgICJyYXciOiAiQ2VudHJhbCBBcmthbnNhcyBVbml2ZXJzaXR5IiwNCiAgICAgICJjYW5vbmljYWwiOiAiQ2VudHJhbCBBcmsuIg0KICAgIH0sDQogICAgInVuaXZlcnNpdHlvZmNlbnRyYWxhcmthbnNhcyI6IHsNCiAgICAgICJyYXciOiAiVW5pdmVyc2l0eSBvZiBDZW50cmFsIEFya2Fuc2FzIiwNCiAgICAgICJjYW5vbmljYWwiOiAiQ2VudHJhbCBBcmsuIg0KICAgIH0sDQogICAgImxtdXVuaXZlcnNpdHkiOiB7DQogICAgICAicmF3IjogIkxNVSBVbml2ZXJzaXR5IiwNCiAgICAgICJjYW5vbmljYWwiOiAiTE1VIChDQSkiDQogICAgfSwNCiAgICAidW5pdmVyc2l0eW9mbG11Ijogew0KICAgICAgInJhdyI6ICJVbml2ZXJzaXR5IG9mIExNVSIsDQogICAgICAiY2Fub25pY2FsIjogIkxNVSAoQ0EpIg0KICAgIH0sDQogICAgInNhaW50bWFyeXN1bml2ZXJzaXR5Ijogew0KICAgICAgInJhdyI6ICJTYWludCBNYXJ5J3MgVW5pdmVyc2l0eSIsDQogICAgICAiY2Fub25pY2FsIjogIlNhaW50IE1hcnkncyAoQ0EpIg0KICAgIH0sDQogICAgInVuaXZlcnNpdHlvZnNhaW50bWFyeXMiOiB7DQogICAgICAicmF3IjogIlVuaXZlcnNpdHkgb2YgU2FpbnQgTWFyeSdzIiwNCiAgICAgICJjYW5vbmljYWwiOiAiU2FpbnQgTWFyeSdzIChDQSkiDQogICAgfSwNCiAgICAiamFja3NvbnZpbGxlc3RhdGV1bml2ZXJzaXR5Ijogew0KICAgICAgInJhdyI6ICJKYWNrc29udmlsbGUgU3RhdGUgVW5pdmVyc2l0eSIsDQogICAgICAiY2Fub25pY2FsIjogIkphY2tzb252aWxsZSBTdC4iDQogICAgfSwNCiAgICAidW5pdmVyc2l0eW9mamFja3NvbnZpbGxlc3RhdGUiOiB7DQogICAgICAicmF3IjogIlVuaXZlcnNpdHkgb2YgSmFja3NvbnZpbGxlIFN0YXRlIiwNCiAgICAgICJjYW5vbmljYWwiOiAiSmFja3NvbnZpbGxlIFN0LiINCiAgICB9LA0KICAgICJ1bml2ZXJzaXR5b2ZzYW5kaWVnb3N0YXRlIjogew0KICAgICAgInJhdyI6ICJVbml2ZXJzaXR5IG9mIFNhbiBEaWVnbyBTdGF0ZSIsDQogICAgICAiY2Fub25pY2FsIjogIlNhbiBEaWVnbyBTdC4iDQogICAgfSwNCiAgICAidW5pdmVyc2l0eW9mYm9pc2VzdGF0ZSI6IHsNCiAgICAgICJyYXciOiAiVW5pdmVyc2l0eSBvZiBCb2lzZSBTdGF0ZSIsDQogICAgICAiY2Fub25pY2FsIjogIkJvaXNlIFN0LiINCiAgICB9LA0KICAgICJ1bml2ZXJzaXR5b2Z3YXNoaW5ndG9uc3RhdGUiOiB7DQogICAgICAicmF3IjogIlVuaXZlcnNpdHkgb2YgV2FzaGluZ3RvbiBTdGF0ZSIsDQogICAgICAiY2Fub25pY2FsIjogIldhc2hpbmd0b24gU3QuIg0KICAgIH0sDQogICAgInVuaXZlcnNpdHlvZnV0YWhzdGF0ZSI6IHsNCiAgICAgICJyYXciOiAiVW5pdmVyc2l0eSBvZiBVdGFoIFN0YXRlIiwNCiAgICAgICJjYW5vbmljYWwiOiAiVXRhaCBTdC4iDQogICAgfSwNCiAg</t>
  </si>
  <si>
    <t>O</t>
  </si>
  <si>
    <t>IF(AND(C{r}=E{r},D{r}=F{r}),"Matches standings","Review: standings differ")</t>
  </si>
  <si>
    <t>Matches</t>
  </si>
  <si>
    <t>IF(G{r}="D1",MATCH(C{r},'RPI calculation'!$A$9:$A${te},0),0)</t>
  </si>
  <si>
    <t>IF(H{r}="D1",MATCH(D{r},'RPI calculation'!$A$9:$A${te},0),0)</t>
  </si>
  <si>
    <t>IF(AND(G{r}="D1",H{r}="D1"),1,0)</t>
  </si>
  <si>
    <t>P</t>
  </si>
  <si>
    <t>IF(E{r}&gt;F{r},1,0)</t>
  </si>
  <si>
    <t>Q</t>
  </si>
  <si>
    <t>IF(F{r}&gt;E{r},1,0)</t>
  </si>
  <si>
    <t>R</t>
  </si>
  <si>
    <t>S</t>
  </si>
  <si>
    <t>T</t>
  </si>
  <si>
    <t>U</t>
  </si>
  <si>
    <t>Tracking</t>
  </si>
  <si>
    <t>IF(COUNTIF('NCAA 2025'!$B$9:$B$356,$A{r})=0,"New in 2026",INDEX('NCAA 2025'!$A$9:$A$356,MATCH($A{r},'NCAA 2025'!$B$9:$B$356,0)))</t>
  </si>
  <si>
    <t>IF(COUNTIF('RPI calculation'!$A$9:$A${te},$A{r})=0,"",INDEX('RPI calculation'!$B$9:$B${te},MATCH($A{r},'RPI calculation'!$A$9:$A${te},0)))</t>
  </si>
  <si>
    <t>IF(COUNTIF('RPI calculation'!$A$9:$A${te},$A{r})=0,"",INDEX('RPI calculation'!$C$9:$C${te},MATCH($A{r},'RPI calculation'!$A$9:$A${te},0))&amp;"-"&amp;INDEX('RPI calculation'!$D$9:$D${te},MATCH($A{r},'RPI calculation'!$A$9:$A${te},0)))</t>
  </si>
  <si>
    <t>IF(COUNTIF('RPI calculation'!$A$9:$A${te},$A{r})=0,"",INDEX('RPI calculation'!$N$9:$N${te},MATCH($A{r},'RPI calculation'!$A$9:$A${te},0)))</t>
  </si>
  <si>
    <t>IF(COUNTIF('RPI calculation'!$A$9:$A${te},$A{r})=0,"",INDEX('RPI calculation'!$M$9:$M${te},MATCH($A{r},'RPI calculation'!$A$9:$A${te},0)))</t>
  </si>
  <si>
    <t>IF(COUNTIF('RPI calculation'!$A$9:$A${te},$A{r})=0,"Not in 2026 D1 source",INDEX('RPI calculation'!$O$9:$O${te},MATCH($A{r},'RPI calculation'!$A$9:$A${te},0)))</t>
  </si>
  <si>
    <t>IF(COUNTIF('RPI calculation'!$A$9:$A${te},$A{r})=0,"",INDEX('RPI calculation'!$E$9:$E${te},MATCH($A{r},'RPI calculation'!$A$9:$A${te},0))&amp;"-"&amp;INDEX('RPI calculation'!$F$9:$F${te},MATCH($A{r},'RPI calculation'!$A$9:$A${te},0)))</t>
  </si>
  <si>
    <t>IF(COUNTIF('RPI calculation'!$A$9:$A${te},$A{r})=0,"",INDEX('RPI calculation'!$H$9:$H${te},MATCH($A{r},'RPI calculation'!$A$9:$A${te},0))&amp;"-"&amp;INDEX('RPI calculation'!$I$9:$I${te},MATCH($A{r},'RPI calculation'!$A$9:$A${te},0)))</t>
  </si>
  <si>
    <t>IF(COUNTIF('RPI calculation'!$A$9:$A${te},$A{r})=0,"",INDEX('RPI calculation'!$G$9:$G${te},MATCH($A{r},'RPI calculation'!$A$9:$A${te},0)))</t>
  </si>
  <si>
    <t>IF(COUNTIF('NCAA 2025'!$B$9:$B$356,$A{r})=0,"",INDEX('NCAA 2025'!$C$9:$C$356,MATCH($A{r},'NCAA 2025'!$B$9:$B$356,0)))</t>
  </si>
  <si>
    <t>Conferences</t>
  </si>
  <si>
    <t>2026 adjusted estimated rank</t>
  </si>
  <si>
    <t>2026 base estimated rank</t>
  </si>
  <si>
    <t>Rank change from adjustments</t>
  </si>
  <si>
    <t>2026 adjusted estimated RPI</t>
  </si>
  <si>
    <t>NIVC 2025 RPI and 2026 estimates</t>
  </si>
  <si>
    <t>Nonconference matches</t>
  </si>
  <si>
    <t>Strong nonconf share</t>
  </si>
  <si>
    <t>Weak nonconf share</t>
  </si>
  <si>
    <t>Win bonuses</t>
  </si>
  <si>
    <t>Loss penalties</t>
  </si>
  <si>
    <t>Schedule bonus</t>
  </si>
  <si>
    <t>Schedule penalty</t>
  </si>
  <si>
    <t>Net adjustment</t>
  </si>
  <si>
    <t>Adjusted estimated RPI</t>
  </si>
  <si>
    <t>Adjusted estimated rank</t>
  </si>
  <si>
    <t>Rank change</t>
  </si>
  <si>
    <t>2026 RPI calculation and adjustments</t>
  </si>
  <si>
    <t>Base RPI uses D1 match results. Non-D1 losses can receive a separate penalty.</t>
  </si>
  <si>
    <t>Columns P:AF show each adjustment. Opponent bands use current base ranks. Editable amounts and rule sources are on RPI rules.</t>
  </si>
  <si>
    <t>Base estimated rank</t>
  </si>
  <si>
    <t>Match type</t>
  </si>
  <si>
    <t>Match type basis</t>
  </si>
  <si>
    <t>Nonconference</t>
  </si>
  <si>
    <t>SEC match flag</t>
  </si>
  <si>
    <t>Conference results marker (* = conference) | SEC match flag</t>
  </si>
  <si>
    <t>Conference results marker (* = conference)</t>
  </si>
  <si>
    <t>SEC match flag | Conference results marker (* = conference)</t>
  </si>
  <si>
    <t>Different conference membership or non-D1 opponent</t>
  </si>
  <si>
    <t>Reviewed correction: both schools identify the Jaguar Classic match as nonconference; conference statistics mark it with an asterisk.</t>
  </si>
  <si>
    <t>Conference</t>
  </si>
  <si>
    <t>School 1 base rank</t>
  </si>
  <si>
    <t>School 2 base rank</t>
  </si>
  <si>
    <t>2026 match results and conference classification</t>
  </si>
  <si>
    <t>Columns M:N identify conference games and show the classification source or reviewed correction.</t>
  </si>
  <si>
    <t>Columns O:Y calculate match contributions and the opponent base ranks used by the adjustment rules.</t>
  </si>
  <si>
    <t>2026 estimated RPI adjustment assumptions</t>
  </si>
  <si>
    <t>These are estimates. NCAA publishes the rank bands and approximate rank effects, but current exact numerical amounts are not confirmed.</t>
  </si>
  <si>
    <t>Gold values are editable and retained during refresh. Changes immediately recalculate adjusted estimates; base RPI and 2025 rankings stay fixed.</t>
  </si>
  <si>
    <t>Scheduling uses completed nonconference matches and a threshold of at least 50%. Opponent bands use current unadjusted ranks, recalculated after every refresh.</t>
  </si>
  <si>
    <t>Adjustment rule</t>
  </si>
  <si>
    <t>Value</t>
  </si>
  <si>
    <t>Basis</t>
  </si>
  <si>
    <t>Application</t>
  </si>
  <si>
    <t>Top-win band ends</t>
  </si>
  <si>
    <t>Published band: 2025–26 NCAA pre-championship manual, Factor IV.</t>
  </si>
  <si>
    <t>Second win band ends</t>
  </si>
  <si>
    <t>Strong nonconference band ends</t>
  </si>
  <si>
    <t>First loss band starts</t>
  </si>
  <si>
    <t>First loss band ends</t>
  </si>
  <si>
    <t>Severe loss band starts</t>
  </si>
  <si>
    <t>Weak nonconference band starts</t>
  </si>
  <si>
    <t>Scheduling threshold</t>
  </si>
  <si>
    <t>Interpretation: at least 50% of completed nonconference matches.</t>
  </si>
  <si>
    <t>Not the future full-season schedule</t>
  </si>
  <si>
    <t>Top-win bonus</t>
  </si>
  <si>
    <t>Working amount, inferred from 2019 NCAA tables; not confirmed for 2026.</t>
  </si>
  <si>
    <t>Added per win in first band</t>
  </si>
  <si>
    <t>Second-band win bonus</t>
  </si>
  <si>
    <t>Added per win in second band</t>
  </si>
  <si>
    <t>First-band loss penalty</t>
  </si>
  <si>
    <t>Subtracted per loss in first loss band</t>
  </si>
  <si>
    <t>Severe loss penalty</t>
  </si>
  <si>
    <t>Subtracted per loss in severe band or vs non-D1</t>
  </si>
  <si>
    <t>Strong-schedule bonus</t>
  </si>
  <si>
    <t>Added once when strong share meets threshold</t>
  </si>
  <si>
    <t>Weak-schedule penalty</t>
  </si>
  <si>
    <t>Subtracted once when weak share meets threshold</t>
  </si>
  <si>
    <t>Assumption check</t>
  </si>
  <si>
    <t>Non-D1 vs non-NCAA</t>
  </si>
  <si>
    <t>All non-D1 losses may be penalized. NCAA Division II and III opponents do not count as non-NCAA for the weak-schedule share. Reviewed NAIA opponents do.</t>
  </si>
  <si>
    <t>Conference classification</t>
  </si>
  <si>
    <t>Use the conference source’s game flag where available. Otherwise infer from 2026 membership and disclose it in Matches N. Reviewed exceptions override the feed and retain the evidence URL.</t>
  </si>
  <si>
    <t>Current NCAA rules</t>
  </si>
  <si>
    <t>Historical amount evidence</t>
  </si>
  <si>
    <t>https://s3.amazonaws.com/ncaa/files/rpiarchive/archive/Team-by-Team%20League%20(all%20game)_122219_FINAL.pdf</t>
  </si>
  <si>
    <t>Historical calibration</t>
  </si>
  <si>
    <t>2019 examples: SMU +0.0013, Tulane +0.0026, Wichita State scheduling +0.0026, East Carolina scheduling −0.0026. Penalties use matching magnitudes as a working assumption.</t>
  </si>
  <si>
    <t>2026 limitation</t>
  </si>
  <si>
    <t>The NCAA’s 2026 championship page still links to the 2025–26 manual as of September 21, 2026. Amounts can change by season and are not official 2026 coefficients.</t>
  </si>
  <si>
    <t>Downloads current conference standings and results, removes duplicate reports, updates base and adjusted estimates, preserves outreach fields and saves a backup.</t>
  </si>
  <si>
    <t>Base RPI = 25% D1 win percentage + 50% opponents’ win percentage + 25% opponents’ opponents’ win percentage. Separate bonuses and penalties use current base-rank bands and editable assumptions on RPI rules.</t>
  </si>
  <si>
    <t>Non-D1 games do not affect base RPI. Losses to non-D1 schools can incur adjustment penalties. Only reviewed non-NCAA opponents count in the weak nonconference schedule share.</t>
  </si>
  <si>
    <t>SUMIFS(Matches!$R$9:$R${me},Matches!$C$9:$C${me},$A{r})+SUMIFS(Matches!$S$9:$S${me},Matches!$D$9:$D${me},$A{r})</t>
  </si>
  <si>
    <t>SUMIFS(Matches!$R$9:$R${me},Matches!$C$9:$C${me},$A{r},Matches!$Q$9:$Q${me},1)+SUMIFS(Matches!$S$9:$S${me},Matches!$D$9:$D${me},$A{r},Matches!$Q$9:$Q${me},1)</t>
  </si>
  <si>
    <t>COUNTIFS(Matches!$C$9:$C${me},$A{r},Matches!$Q$9:$Q${me},1)+COUNTIFS(Matches!$D$9:$D${me},$A{r},Matches!$Q$9:$Q${me},1)-H{r}</t>
  </si>
  <si>
    <t>IF(H{r}+I{r}=0,"",(SUMIFS(Matches!$V$9:$V${me},Matches!$C$9:$C${me},$A{r})+SUMIFS(Matches!$W$9:$W${me},Matches!$D$9:$D${me},$A{r}))/(H{r}+I{r}))</t>
  </si>
  <si>
    <t>ICAic291dGhlYXN0bW9zdGF0ZXVuaXZlcnNpdHkiOiB7DQogICAgICAicmF3IjogIlNvdXRoZWFzdCBNby4gU3RhdGUgVW5pdmVyc2l0eSIsDQogICAgICAiY2Fub25pY2FsIjogIlNvdXRoZWFzdCBNby4gU3QuIg0KICAgIH0sDQogICAgInVuaXZlcnNpdHlvZnNvdXRoZWFzdG1vc3RhdGUiOiB7DQogICAgICAicmF3IjogIlVuaXZlcnNpdHkgb2YgU291dGhlYXN0IE1vLiBTdGF0ZSIsDQogICAgICAiY2Fub25pY2FsIjogIlNvdXRoZWFzdCBNby4gU3QuIg0KICAgIH0sDQogICAgImNoaWNhZ29zdGF0ZXVuaXZlcnNpdHl1bml2ZXJzaXR5Ijogew0KICAgICAgInJhdyI6ICJDaGljYWdvIFN0YXRlIFVuaXZlcnNpdHkgVW5pdmVyc2l0eSIsDQogICAgICAiY2Fub25pY2FsIjogIkNoaWNhZ28gU3QuIg0KICAgIH0sDQogICAgInVuaXZlcnNpdHlvZmNoaWNhZ29zdGF0ZXVuaXZlcnNpdHkiOiB7DQogICAgICAicmF3IjogIlVuaXZlcnNpdHkgb2YgQ2hpY2FnbyBTdGF0ZSBVbml2ZXJzaXR5IiwNCiAgICAgICJjYW5vbmljYWwiOiAiQ2hpY2FnbyBTdC4iDQogICAgfSwNCiAgICAidGVubmVzc2Vlc3RhdGV1bml2ZXJzaXR5dW5pdmVyc2l0eSI6IHsNCiAgICAgICJyYXciOiAiVGVubmVzc2VlIFN0YXRlIFVuaXZlcnNpdHkgVW5pdmVyc2l0eSIsDQogICAgICAiY2Fub25pY2FsIjogIlRlbm5lc3NlZSBTdC4iDQogICAgfSwNCiAgICAidW5pdmVyc2l0eW9mdGVubmVzc2Vlc3RhdGV1bml2ZXJzaXR5Ijogew0KICAgICAgInJhdyI6ICJVbml2ZXJzaXR5IG9mIFRlbm5lc3NlZSBTdGF0ZSBVbml2ZXJzaXR5IiwNCiAgICAgICJjYW5vbmljYWwiOiAiVGVubmVzc2VlIFN0LiINCiAgICB9LA0KICAgICJ0ZW5uZXNzZWV0ZWNodW5pdmVyc2l0eXVuaXZlcnNpdHkiOiB7DQogICAgICAicmF3IjogIlRlbm5lc3NlZSBUZWNoIFVuaXZlcnNpdHkgVW5pdmVyc2l0eSIsDQogICAgICAiY2Fub25pY2FsIjogIlRlbm5lc3NlZSBUZWNoIg0KICAgIH0sDQogICAgInVuaXZlcnNpdHlvZnRlbm5lc3NlZXRlY2h1bml2ZXJzaXR5Ijogew0KICAgICAgInJhdyI6ICJVbml2ZXJzaXR5IG9mIFRlbm5lc3NlZSBUZWNoIFVuaXZlcnNpdHkiLA0KICAgICAgImNhbm9uaWNhbCI6ICJUZW5uZXNzZWUgVGVjaCINCiAgICB9LA0KICAgICJlYXN0ZXJuaWxsaW5vaXN1bml2ZXJzaXR5dW5pdmVyc2l0eSI6IHsNCiAgICAgICJyYXciOiAiRWFzdGVybiBJbGxpbm9pcyBVbml2ZXJzaXR5IFVuaXZlcnNpdHkiLA0KICAgICAgImNhbm9uaWNhbCI6ICJFYXN0ZXJuIElsbC4iDQogICAgfSwNCiAgICAidW5pdmVyc2l0eW9mZWFzdGVybmlsbGlub2lzdW5pdmVyc2l0eSI6IHsNCiAgICAgICJyYXciOiAiVW5pdmVyc2l0eSBvZiBFYXN0ZXJuIElsbGlub2lzIFVuaXZlcnNpdHkiLA0KICAgICAgImNhbm9uaWNhbCI6ICJFYXN0ZXJuIElsbC4iDQogICAgfSwNCiAgICAiaGFtcHRvbnVuaXZlcnNpdHl1bml2ZXJzaXR5Ijogew0KICAgICAgInJhdyI6ICJIYW1wdG9uIFVuaXZlcnNpdHkgVW5pdmVyc2l0eSIsDQogICAgICAiY2Fub25pY2FsIjogIkhhbXB0b24iDQogICAgfSwNCiAgICAidW5pdmVyc2l0eW9maGFtcHRvbnVuaXZlcnNpdHkiOiB7DQogICAgICAicmF3IjogIlVuaXZlcnNpdHkgb2YgSGFtcHRvbiBVbml2ZXJzaXR5IiwNCiAgICAgICJjYW5vbmljYWwiOiAiSGFtcHRvbiINCiAgICB9LA0KICAgICJ1bml2ZXJzaXR5b2Zjb2xvcmFkb3N0YXRlIjogew0KICAgICAgInJhdyI6ICJVbml2ZXJzaXR5IG9mIENvbG9yYWRvIFN0YXRlIiwNCiAgICAgICJjYW5vbmljYWwiOiAiQ29sb3JhZG8gU3QuIg0KICAgIH0sDQogICAgIm5vcnRoZGFrb3Rhc3RhdGV1bml2ZXJzaXR5dW5pdmVyc2l0eSI6IHsNCiAgICAgICJyYXciOiAiTm9ydGggRGFrb3RhIFN0YXRlIFVuaXZlcnNpdHkgVW5pdmVyc2l0eSIsDQogICAgICAiY2Fub25pY2FsIjogIk5vcnRoIERha290YSBTdC4iDQogICAgfSwNCiAgICAidW5pdmVyc2l0eW9mbm9ydGhkYWtvdGFzdGF0ZXVuaXZlcnNpdHkiOiB7DQogICAgICAicmF3IjogIlVuaXZlcnNpdHkgb2YgTm9ydGggRGFrb3RhIFN0YXRlIFVuaXZlcnNpdHkiLA0KICAgICAgImNhbm9uaWNhbCI6ICJOb3J0aCBEYWtvdGEgU3QuIg0KICAgIH0sDQogICAgInNvdXRoZXJudXRhaHVuaXZlcnNpdHl1bml2ZXJzaXR5Ijogew0KICAgICAgInJhdyI6ICJTb3V0aGVybiBVdGFoIFVuaXZlcnNpdHkgVW5pdmVyc2l0eSIsDQogICAgICAiY2Fub25pY2FsIjogIlNvdXRoZXJuIFV0YWgiDQogICAgfSwNCiAgICAidW5pdmVyc2l0eW9mc291dGhlcm51dGFodW5pdmVyc2l0eSI6IHsNCiAgICAgICJyYXciOiAiVW5pdmVyc2l0eSBvZiBTb3V0aGVybiBVdGFoIFVuaXZlcnNpdHkiLA0KICAgICAgImNhbm9uaWNhbCI6ICJTb3V0aGVybiBVdGFoIg0KICAgIH0sDQogICAgImNhbGlmb3JuaWFiYXB0aXN0dW5pdmVyc2l0eXVuaXZlcnNpdHkiOiB7DQogICAgICAicmF3IjogIkNhbGlmb3JuaWEgQmFwdGlzdCBVbml2ZXJzaXR5IFVuaXZlcnNpdHkiLA0KICAgICAgImNhbm9uaWNhbCI6ICJDYWxpZm9ybmlhIEJhcHRpc3QiDQogICAgfSwNCiAgICAidW5pdmVyc2l0eW9mY2FsaWZvcm5pYWJhcHRpc3R1bml2ZXJzaXR5Ijogew0KICAgICAgInJhdyI6ICJVbml2ZXJzaXR5IG9mIENhbGlmb3JuaWEgQmFwdGlzdCBVbml2ZXJzaXR5IiwNCiAgICAgICJjYW5vbmljYWwiOiAiQ2FsaWZvcm5pYSBCYXB0aXN0Ig0KICAgIH0sDQogICAgInVuaXZlcnNpdHlvZnRleGFzc3RhdGUiOiB7DQogICAgICAicmF3IjogIlVuaXZlcnNpdHkgb2YgVGV4YXMgU3RhdGUiLA0KICAgICAgImNhbm9uaWNhbCI6ICJUZXhhcyBTdC4iDQogICAgfSwNCiAgICAic291dGhlcm51bml2ZXJzaXR5dW5pdmVyc2l0eSI6IHsNCiAgICAgICJyYXciOiAiU291dGhlcm4gVW5pdmVyc2l0eSBVbml2ZXJzaXR5IiwNCiAgICAgICJjYW5vbmljYWwiOiAiU291dGhlcm4gVS4iDQogICAgfSwNCiAgICAidW5pdmVyc2l0eW9mc291dGhlcm51bml2ZXJzaXR5Ijogew0KICAgICAgInJhdyI6ICJVbml2ZXJzaXR5IG9mIFNvdXRoZXJuIFVuaXZlcnNpdHkiLA0KICAgICAgImNhbm9uaWNhbCI6ICJTb3V0aGVybiBVLiINCiAgICB9LA0KICAgICJ1bml2ZXJzaXR5b2ZwaXR0c2J1cmdodW5pdmVyc2l0eSI6IHsNCiAgICAgICJyYXciOiAiVW5pdmVyc2l0eSBvZiBQaXR0c2J1cmdoIFVuaXZlcnNpdHkiLA0KICAgICAgImNhbm9uaWNhbCI6ICJQaXR0c2J1cmdoIg0KICAgIH0sDQogICAgInVuaXZlcnNpdHlvZnVuaXZlcnNpdHlvZnBpdHRzYnVyZ2giOiB7DQogICAgICAicmF3IjogIlVuaXZlcnNpdHkgb2YgVW5pdmVyc2l0eSBvZiBQaXR0c2J1cmdoIiwNCiAgICAgICJjYW5vbmljYWwiOiAiUGl0dHNidXJnaCINCiAgICB9LA0KICAgICJ1bml2ZXJzaXR5b2Zjb25uZWN0aWN1dHVuaXZlcnNpdHkiOiB7DQogICAgICAicmF3IjogIlVuaXZlcnNpdHkgb2YgQ29ubmVjdGljdXQgVW5pdmVyc2l0eSIsDQogICAgICAiY2Fub25pY2FsIjogIlVDb25uIg0KICAgIH0sDQogICAgInVuaXZlcnNpdHlvZnVuaXZlcnNpdHlvZmNvbm5lY3RpY3V0Ijogew0KICAgICAgInJhdyI6ICJVbml2ZXJzaXR5IG9mIFVuaXZlcnNpdHkgb2YgQ29ubmVjdGljdXQiLA0KICAgICAgImNhbm9uaWNhbCI6ICJVQ29ubiINCiAgICB9LA0KICAgICJ1bml2ZXJzaXR5b2Zzb3V0aGVybm1pc3Npc3NpcHBpdW5pdmVyc2l0eSI6IHsNCiAgICAgICJyYXciOiAiVW5pdmVyc2l0eSBvZiBTb3V0aGVybiBNaXNzaXNzaXBwaSBVbml2ZXJzaXR5IiwNCiAgICAgICJjYW5vbmljYWwiOiAiU291dGhlcm4gTWlzcy4iDQogICAgfSwNCiAgICAidW5pdmVyc2l0eW9mdW5pdmVyc2l0eW9mc291dGhlcm5taXNzaXNzaXBwaSI6IHsNCiAgICAgICJyYXciOiAiVW5pdmVyc2l0eSBvZiBVbml2ZXJzaXR5IG9mIFNvdXRoZXJuIE1pc3Npc3NpcHBpIiwNCiAgICAgICJjYW5vbmljYWwiOiAiU291dGhlcm4gTWlzcy4iDQogICAgfSwNCiAgICAiZmxvcmlkYWludGVybmF0aW9uYWx1bml2ZXJzaXR5dW5pdmVyc2l0eSI6IHsNCiAgICAgICJyYXciOiAiRmxvcmlkYSBJbnRlcm5hdGlvbmFsIFVuaXZlcnNpdHkgVW5pdmVyc2l0eSIsDQogICAgICAiY2Fub25pY2FsIjogIkZJVSINCiAgICB9LA0KICAgICJ1bml2ZXJzaXR5b2ZmbG9yaWRhaW50ZXJuYXRpb25hbHVuaXZlcnNpdHkiOiB7DQogICAgICAicmF3IjogIlVuaXZlcnNpdHkgb2YgRmxvcmlkYSBJbnRlcm5hdGlvbmFsIFVuaXZlcnNpdHkiLA0KICAgICAgImNhbm9uaWNhbCI6ICJGSVUiDQogICAgfSwNCiAgICAidGV4YXNhbWNvcnB1c2NocmlzdGl1bml2ZXJzaXR5Ijogew0KICAgICAgInJhdyI6ICJUZXhhcyBBJk0gLSBDb3JwdXMgQ2hyaXN0aSBVbml2ZXJzaXR5IiwNCiAgICAgICJjYW5vbmljYWwiOiAiQSZNLUNvcnB1cyBDaHJpc3RpIg0KICAgIH0sDQogICAgInVuaXZlcnNpdHlvZnRleGFzYW1jb3JwdXNjaHJpc3RpIjogew0KICAgICAgInJhdyI6ICJVbml2ZXJzaXR5IG9mIFRleGFzIEEmTSAtIENvcnB1cyBDaHJpc3RpIiwNCiAgICAgICJjYW5vbmljYWwiOiAiQSZNLUNvcnB1cyBDaHJpc3RpIg0KICAgIH0sDQogICAgInVhcGJ1bml2ZXJzaXR5Ijogew0KICAgICAgInJhdyI6ICJVQVBCIFVuaXZlcnNpdHkiLA0KICAgICAgImNhbm9uaWNhbCI6ICJBcmsuLVBpbmUgQmx1ZmYiDQogICAgfSwNCiAgICAidW5pdmVyc2l0eW9mdWFwYiI6IHsNCiAgICAgICJyYXciOiAiVW5pdmVyc2l0eSBvZiBVQVBCIiwNCiAgICAgICJjYW5vbmljYWwiOiAiQXJrLi1QaW5lIEJsdWZmIg0KICAgIH0sDQogICAgInN0b25laGlsbGNvbGxlZ2V1bml2ZXJzaXR5Ijogew0KICAgICAgInJhdyI6ICJTdG9uZWhpbGwgQ29sbGVnZSBVbml2ZXJzaXR5IiwNCiAgICAgICJjYW5vbmljYWwiOiAiU3RvbmVoaWxsIg0KICAgIH0sDQogICAgInVuaXZlcnNpdHlvZnN0b25laGlsbGNvbGxlZ2UiOiB7DQogICAgICAicmF3IjogIlVuaXZlcnNpdHkgb2YgU3RvbmVoaWxsIENvbGxlZ2UiLA0KICAgICAgImNhbm9uaWNhbCI6ICJTdG9uZWhpbGwiDQogICAgfSwNCiAgICAic2VhdHRsZXVuaXZlcnNpdHkiOiB7DQogICAgICAicmF3IjogIlNlYXR0bGUgVW5pdmVyc2l0eSIsDQogICAgICAiY2Fub25pY2FsIjogIlNlYXR0bGUgVSINCiAgICB9LA0KICAgICJ1bml2ZXJzaXR5b2ZzZWF0dGxlIjogew0KICAgICAgInJhdyI6ICJVbml2ZXJzaXR5IG9mIFNlYXR0bGUiLA0KICAgICAgImNhbm9uaWNhbCI6ICJTZWF0dGxlIFUiDQogICAgfQ0KICB9LA0KICAibm9uRDEiOiB7DQogICAgIlRhbXBhIjogIk5DQUEgRC1JSSIsDQogICAgIkZsYS4gU291dGhlcm4iOiAiTkNBQSBELUlJIiwNCiAgICAiU291dGh3ZXN0IE1pbm4uIFN0LiI6ICJOQ0FBIEQtSUkiLA0KICAgICJXaGVlbGluZyI6ICJOQ0FBIEQtSUkiLA0KICAgICJNb250cmVhdCI6ICJOQUlBIiwNCiAgICAiQ2xhZmxpbiI6ICJOQ0FBIEQtSUkiLA0KICAgICJCb3dpZSBTdC4iOiAiTkNBQSBELUlJIiwNCiAgICAiVHVza2VnZWUiOiAiTkNBQSBELUlJIiwNCiAgICAiUnV0Z2Vycy1DYW1kZW4iOiAiTkNBQSBELUlJSSIsDQogICAgIkRpbGxhcmQiOiAiTkFJQSIsDQogICAgIldpbGV5IjogIk5BSUEiLA0KICAgICJIZW5kZXJzb24gU3QuIjogIk5DQUEgRC1JSSIsDQogICAgIlVUIFR5bGVyIjogIk5DQUEgRC1JSSIsDQogICAgIkVyc2tpbmUiOiAiTkNBQSBELUlJIiwNCiAgICAiTWlzc291cmkgUyZUIjogIk5DQUEgRC1JSSIsDQogICAgIlNvdXRoZXJuLU5ldyBPcmxlYW5zIjogIk5BSUEiDQogIH0sDQogICJzdXBwbGVtZW50cyI6IFsNCiAgICB7DQogICAgICAiaWQiOiAiZ2FwLXVjcml2ZXJzaWRlIiwNCiAgICAgICJ0ZWFtIjogIlVDIFJpdmVyc2lkZSIsDQogICAgICAidXJsIjogImh0dHA6Ly9iaWd3ZXN0Lm9yZy9zY2hlZHVsZS5hc3B4P3NjaGVkdWxlPTI4NjIiLA0KICAgICAgImZpbGUiOiAiQzpcXFVzZXJzXFxCcm9kZU1jRG9uYWxkXFxEb2N1bWVudHNcXENvZGV4XFwyMDI2LTA5LTIxXFxnb3QteDIwXFx3b3JrXFxjb25mZXJlbmNlLWRhdGFcXGdhcC11Y3JpdmVyc2lkZS5odG1sIiwNCiAgICAgICJjb25maWQiOiAiYmlnd2VzdCINCiAgICB9LA0KICAgIHsNCiAgICAgICJpZCI6ICJnYXAtc291dGhjYXJvbGluYXN0IiwNCiAgICAgICJ0ZWFtIjogIlNvdXRoIENhcm9saW5hIFN0LiIsDQogICAgICAidXJsIjogImh0dHBzOi8vbWVhY3Nwb3J0cy5jb20vc2NoZWR1bGUuYXNweD9zY2hlZHVsZT01NjcyIiwNCiAgICAgICJmaWxlIjogIkM6XFxVc2Vyc1xcQnJvZGVNY0RvbmFsZFxcRG9jdW1lbnRzXFxDb2RleFxcMjAyNi0wOS0yMVxcZ290LXgyMFxcd29ya1xcY29uZmVyZW5jZS1kYXRhXFxnYXAtc291dGhjYXJvbGluYXN0Lmh0bWwiLA0KICAgICAgImNvbmZpZCI6ICJtZWFjIg0KICAgIH0sDQogICAgew0KICAgICAgImlkIjogImdhcC1zb3V0aGVybnUiLA0KICAgICAgInRlYW0iOiAiU291dGhlcm4gVS4iLA0KICAgICAgInVybCI6ICJodHRwczovL3N3YWMub3JnL3NjaGVkdWxlLmFzcHg/c2NoZWR1bGU9MjQ4MyIsDQogICAgICAiZmlsZSI6ICJDOlxcVXNlcnNcXEJyb2RlTWNEb25hbGRcXERvY3VtZW50c1xcQ29kZXhcXDIwMjYtMDktMjFcXGdvdC14MjBcXHdvcmtcXGNvbmZlcmVuY2UtZGF0YVxcZ2FwLXNvdXRoZXJudS5odG1sIiwNCiAgICAgICJjb25maWQiOiAic3dhYyINCiAgICB9LA0KICAgIHsNCiAgICAgICJpZCI6ICJnYXAtbWlzc2lzc2lwcGl2YWwiLA0KICAgICAgInRlYW0iOiAiTWlzc2lzc2lwcGkgVmFsLiIsDQogICAgICAidXJsIjogImh0dHBzOi8vc3dhYy5vcmcvc2NoZWR1bGUuYXNweD9zY2hlZHVsZT0yNDg2IiwNCiAgICAgICJmaWxlIjogIkM6XFxVc2Vyc1xcQnJvZGVNY0RvbmFsZFxcRG9jdW1lbnRzXFxDb2RleFxcMjAyNi0wOS0yMVxcZ290LXgyMFxcd29ya1xcY29uZmVyZW5jZS1kYXRhXFxnYXAtbWlzc2lzc2lwcGl2YWwuaHRtbCIsDQogICAgICAiY29uZmlkIjogInN3YWMiDQogICAgfQ0KICBdLA0KICAiY29ycmVjdGlvbnMiOiBbDQogICAgew0KICAgICAgImRhdGUiOiAiMjAyNi0wOC0yOSIsDQogICAgICAiY29uZmlkIjogImFzdW4iLA0KICAgICAgInRlYW0iOiAiSmFja3NvbnZpbGxlIiwNCiAgICAgICJ3cm9uZyI6ICJTTVUiLA0KICAgICAgInJpZ2h0IjogIlNvdXRoZXJuIE1pc3MuIiwNCiAgICAgICJ1cmwiOiAiaHR0cHM6Ly9hc3Vuc3BvcnRzLm9yZy9zY2hlZHVsZS5hc3B4P3NjaGVkdWxlPTM2MTgiLA0KICAgICAgIm5vdGUiOiAiQVNVTiBzdGF0aXN0aWNzIG1pc2xhYmVsZWQgU291dGhlcm4gTWlzcy4gYXMgU01VOyB0ZWFtIHNjaGVkdWxlIGFuZCBTdW4gQmVsdCByZXN1bHRzIGlkZW50aWZ5IFNvdXRoZXJuIE1pc3MuIg0KICAgIH0sDQogICAgew0KICAgICAgImRhdGUiOiAiMjAyNi0wOS0wNSIsDQogICAgICAiY29uZmlkIjogInN3YWMiLA0KICAgICAgInRlYW0iOiAiQXJrLi1QaW5lIEJsdWZmIiwNCiAgICAgICJ3cm9uZyI6ICJNaXNzb3VyaSBTdC4iLA0KICAgICAgInJpZ2h0IjogIk1pc3NvdXJpIFMmVCIsDQogICAgICAidXJsIjogImh0dHBzOi8vbWluZXJhdGhsZXRpY3MuY29tL3N0b3J5LmFzcHg/ZmlsZV9kYXRlPTktNi0yMDI2JmZpbGVuYW1lPXdvbWVucy12b2xsZXliYWxsLW1pbmVycy1lYXJuLWFub3RoZXItc3BsaXQtb24tZmluYWwtZGF5LW9mLXJlZGRpZS10aWdlciIsDQogICAgICAibm90ZSI6ICJTV0FDIHN0YXRpc3RpY3MgbWlzbGFiZWxlZCBEaXZpc2lvbiBJSSBNaXNzb3VyaSBTJlQgYXMgTWlzc291cmkgU3RhdGU7IGNvcnJlY3RlZCBmcm9tIE1pc3NvdXJpIFMmVCBtYXRjaCByZWNhcC4iDQogICAgfQ0KICBdLA0KICAibWV0aG9kb2xvZ3kiOiAiQmFzZSwgdW5hZGp1c3RlZCBSUEkgPSAyNSUgRDEgd2lubmluZyBwZXJjZW50YWdlICsgNTAlIG9wcG9uZW50cyB3aW5uaW5nIHBlcmNlbnRhZ2UgKGV4Y2x1ZGluZyBnYW1lcyBhZ2FpbnN0IHRoZSByYXRlZCB0ZWFtKSArIDI1JSBvcHBvbmVudHMgb3Bwb25lbnRzIHdpbm5pbmcgcGVyY2VudGFnZS4gUmVwZWF0ZWQgb3Bwb25lbnRzIGFyZSB3ZWlnaHRlZCBwZXIgbWF0Y2guIE5vbi1EMSBhbmQgZXhoaWJpdGlvbnMgYXJlIGV4Y2x1ZGVkLiBOQ0FBIGJvbnVzZXMvcGVuYWx0aWVzIGFuZCBzZWxlY3Rpb24gZWxpZ2liaWxpdHkgYXJlIG5vdCBtb2RlbGVkLiIsDQogICJtZXRob2RTb3VyY2UiOiAiaHR0cHM6Ly9uY2Fhb3JnLnMzLmFtYXpvbmF3cy5jb20vY2hhbXBpb25zaGlwcy9zcG9ydHMvdm9sbGV5YmFsbC9kMS93b21lbi8yMDI1LTI2RDFXVkJfUHJlQ2hhbXBzTWFudWFsLnBkZiIsDQogICJtYXRjaFR5cGVzIjogWw0KICAgIHsNCiAgICAgICJkYXRlIjogIjIwMjYtMDgtMzAiLA0KICAgICAgImEiOiAiR2VvcmdpYSBTdC4iLA0KICAgICAgImIiOiAiU291dGggQWxhYmFtYSIsDQogICAgICAia2luZCI6ICJOb25jb25mZXJlbmNlIiwNCiAgICAgICJub3RlIjogIlJldmlld2VkIGNvcnJlY3Rpb246IGJvdGggc2Nob29scyBpZGVudGlmeSB0aGUgSmFndWFyIENsYXNzaWMgbWF0Y2ggYXMgbm9uY29uZmVyZW5jZTsgY29uZmVyZW5jZSBzdGF0aXN0aWNzIG1hcmsgaXQgd2l0aCBhbiBhc3Rlcmlzay4iLA0KICAgICAgInVybCI6ICJodHRwczovL2dlb3JnaWFzdGF0ZXNwb3J0cy5jb20vbmV3cy8yMDI2LzcvMjIvdW50aXRsZWQtc3RvcnkuYXNweCB8IGh0dHBzOi8vdXNhamFndWFycy5jb20vbmV3cy8yMDI2LzUvMjAvd29tZW5zLXZvbGxleWJhbGwtamFndWFycy1hbm5vdW5jZS0yMDI2LXNjaGVkdWxlLmFzcHgiDQogICAgfQ0KICBdDQp9</t>
  </si>
  <si>
    <t>IF(Q{r}=0,0,(INDEX('RPI calculation'!$H$9:$H${te},P{r})-(COUNTIFS(Matches!$C$9:$C${me},C{r},Matches!$D$9:$D${me},D{r},Matches!$Q$9:$Q${me},1,Matches!$F$9:$F${me},3)+COUNTIFS(Matches!$C$9:$C${me},D{r},Matches!$D$9:$D${me},C{r},Matches!$Q$9:$Q${me},1,Matches!$E$9:$E${me},3)))/((INDEX('RPI calculation'!$H$9:$H${te},P{r})+INDEX('RPI calculation'!$I$9:$I${te},P{r}))-(COUNTIFS(Matches!$C$9:$C${me},C{r},Matches!$D$9:$D${me},D{r},Matches!$Q$9:$Q${me},1)+COUNTIFS(Matches!$C$9:$C${me},D{r},Matches!$D$9:$D${me},C{r},Matches!$Q$9:$Q${me},1))))</t>
  </si>
  <si>
    <t>IF(Q{r}=0,0,(INDEX('RPI calculation'!$H$9:$H${te},O{r})-(COUNTIFS(Matches!$C$9:$C${me},C{r},Matches!$D$9:$D${me},D{r},Matches!$Q$9:$Q${me},1,Matches!$E$9:$E${me},3)+COUNTIFS(Matches!$C$9:$C${me},D{r},Matches!$D$9:$D${me},C{r},Matches!$Q$9:$Q${me},1,Matches!$F$9:$F${me},3)))/((INDEX('RPI calculation'!$H$9:$H${te},O{r})+INDEX('RPI calculation'!$I$9:$I${te},O{r}))-(COUNTIFS(Matches!$C$9:$C${me},C{r},Matches!$D$9:$D${me},D{r},Matches!$Q$9:$Q${me},1)+COUNTIFS(Matches!$C$9:$C${me},D{r},Matches!$D$9:$D${me},C{r},Matches!$Q$9:$Q${me},1))))</t>
  </si>
  <si>
    <t>V</t>
  </si>
  <si>
    <t>IF(Q{r}=0,0,INDEX('RPI calculation'!$K$9:$K${te},P{r}))</t>
  </si>
  <si>
    <t>W</t>
  </si>
  <si>
    <t>IF(Q{r}=0,0,INDEX('RPI calculation'!$K$9:$K${te},O{r}))</t>
  </si>
  <si>
    <t>IF(COUNTIF('RPI calculation'!$A$9:$A${te},$A{r})=0,"",INDEX('RPI calculation'!$AE$9:$AE${te},MATCH($A{r},'RPI calculation'!$A$9:$A${te},0)))</t>
  </si>
  <si>
    <t>IF(COUNTIF('RPI calculation'!$A$9:$A${te},$A{r})=0,"",INDEX('RPI calculation'!$AF$9:$AF${te},MATCH($A{r},'RPI calculation'!$A$9:$A${te},0)))</t>
  </si>
  <si>
    <t>IF(COUNTIF('RPI calculation'!$A$9:$A${te},$A{r})=0,"",INDEX('RPI calculation'!$AD$9:$AD${te},MATCH($A{r},'RPI calculation'!$A$9:$A${te},0)))</t>
  </si>
  <si>
    <t>X</t>
  </si>
  <si>
    <t>IF(G{r}="D1",INDEX('RPI calculation'!$N$9:$N${te},O{r}),0)</t>
  </si>
  <si>
    <t>Y</t>
  </si>
  <si>
    <t>IF(H{r}="D1",INDEX('RPI calculation'!$N$9:$N${te},P{r}),0)</t>
  </si>
  <si>
    <t>COUNTIFS(Matches!$C$9:$C${me},$A{r},Matches!$Q$9:$Q${me},1,Matches!$Y$9:$Y${me},"&gt;=1",Matches!$Y$9:$Y${me},"&lt;="&amp;'RPI rules'!$B$9,Matches!$R$9:$R${me},1)+COUNTIFS(Matches!$D$9:$D${me},$A{r},Matches!$Q$9:$Q${me},1,Matches!$X$9:$X${me},"&gt;=1",Matches!$X$9:$X${me},"&lt;="&amp;'RPI rules'!$B$9,Matches!$S$9:$S${me},1)</t>
  </si>
  <si>
    <t>COUNTIFS(Matches!$C$9:$C${me},$A{r},Matches!$Q$9:$Q${me},1,Matches!$Y$9:$Y${me},"&gt;"&amp;'RPI rules'!$B$9,Matches!$Y$9:$Y${me},"&lt;="&amp;'RPI rules'!$B$10,Matches!$R$9:$R${me},1)+COUNTIFS(Matches!$D$9:$D${me},$A{r},Matches!$Q$9:$Q${me},1,Matches!$X$9:$X${me},"&gt;"&amp;'RPI rules'!$B$9,Matches!$X$9:$X${me},"&lt;="&amp;'RPI rules'!$B$10,Matches!$S$9:$S${me},1)</t>
  </si>
  <si>
    <t>COUNTIFS(Matches!$C$9:$C${me},$A{r},Matches!$Q$9:$Q${me},1,Matches!$Y$9:$Y${me},"&gt;="&amp;'RPI rules'!$B$12,Matches!$Y$9:$Y${me},"&lt;="&amp;'RPI rules'!$B$13,Matches!$R$9:$R${me},0)+COUNTIFS(Matches!$D$9:$D${me},$A{r},Matches!$Q$9:$Q${me},1,Matches!$X$9:$X${me},"&gt;="&amp;'RPI rules'!$B$12,Matches!$X$9:$X${me},"&lt;="&amp;'RPI rules'!$B$13,Matches!$S$9:$S${me},0)</t>
  </si>
  <si>
    <t>COUNTIFS(Matches!$C$9:$C${me},$A{r},Matches!$Q$9:$Q${me},1,Matches!$Y$9:$Y${me},"&gt;="&amp;'RPI rules'!$B$14,Matches!$R$9:$R${me},0)+COUNTIFS(Matches!$D$9:$D${me},$A{r},Matches!$Q$9:$Q${me},1,Matches!$X$9:$X${me},"&gt;="&amp;'RPI rules'!$B$14,Matches!$S$9:$S${me},0)+COUNTIFS(Matches!$C$9:$C${me},$A{r},Matches!$H$9:$H${me},"&lt;&gt;D1",Matches!$R$9:$R${me},0)+COUNTIFS(Matches!$D$9:$D${me},$A{r},Matches!$G$9:$G${me},"&lt;&gt;D1",Matches!$S$9:$S${me},0)</t>
  </si>
  <si>
    <t>COUNTIFS(Matches!$C$9:$C${me},$A{r},Matches!$M$9:$M${me},"Nonconference")+COUNTIFS(Matches!$D$9:$D${me},$A{r},Matches!$M$9:$M${me},"Nonconference")</t>
  </si>
  <si>
    <t>COUNTIFS(Matches!$C$9:$C${me},$A{r},Matches!$Q$9:$Q${me},1,Matches!$Y$9:$Y${me},"&gt;=1",Matches!$Y$9:$Y${me},"&lt;="&amp;'RPI rules'!$B$11,Matches!$M$9:$M${me},"Nonconference")+COUNTIFS(Matches!$D$9:$D${me},$A{r},Matches!$Q$9:$Q${me},1,Matches!$X$9:$X${me},"&gt;=1",Matches!$X$9:$X${me},"&lt;="&amp;'RPI rules'!$B$11,Matches!$M$9:$M${me},"Nonconference")</t>
  </si>
  <si>
    <t>COUNTIFS(Matches!$C$9:$C${me},$A{r},Matches!$Q$9:$Q${me},1,Matches!$Y$9:$Y${me},"&gt;="&amp;'RPI rules'!$B$15,Matches!$M$9:$M${me},"Nonconference")+COUNTIFS(Matches!$D$9:$D${me},$A{r},Matches!$Q$9:$Q${me},1,Matches!$X$9:$X${me},"&gt;="&amp;'RPI rules'!$B$15,Matches!$M$9:$M${me},"Nonconference")+COUNTIFS(Matches!$C$9:$C${me},$A{r},Matches!$M$9:$M${me},"Nonconference",Matches!$H$9:$H${me},"NAIA")+COUNTIFS(Matches!$D$9:$D${me},$A{r},Matches!$M$9:$M${me},"Nonconference",Matches!$G$9:$G${me},"NAIA")</t>
  </si>
  <si>
    <t>IF(T{r}=0,"",U{r}/T{r})</t>
  </si>
  <si>
    <t>IF(T{r}=0,"",V{r}/T{r})</t>
  </si>
  <si>
    <t>IF('RPI rules'!$B$25&lt;&gt;"Ready",NA(),P{r}*'RPI rules'!$B$17+Q{r}*'RPI rules'!$B$18)</t>
  </si>
  <si>
    <t>Z</t>
  </si>
  <si>
    <t>IF('RPI rules'!$B$25&lt;&gt;"Ready",NA(),-R{r}*'RPI rules'!$B$19-S{r}*'RPI rules'!$B$20)</t>
  </si>
  <si>
    <t>AA</t>
  </si>
  <si>
    <t>IF('RPI rules'!$B$25&lt;&gt;"Ready",NA(),IF(T{r}=0,0,IF(W{r}&gt;='RPI rules'!$B$16,'RPI rules'!$B$21,0)))</t>
  </si>
  <si>
    <t>AB</t>
  </si>
  <si>
    <t>IF('RPI rules'!$B$25&lt;&gt;"Ready",NA(),IF(T{r}=0,0,IF(X{r}&gt;='RPI rules'!$B$16,-'RPI rules'!$B$22,0)))</t>
  </si>
  <si>
    <t>AC</t>
  </si>
  <si>
    <t>SUM(Y{r}:AB{r})</t>
  </si>
  <si>
    <t>AD</t>
  </si>
  <si>
    <t>IF(M{r}="","",M{r}+AC{r})</t>
  </si>
  <si>
    <t>AE</t>
  </si>
  <si>
    <t>IF(AD{r}="","",RANK(AD{r},$AD$9:$AD${te},0))</t>
  </si>
  <si>
    <t>AF</t>
  </si>
  <si>
    <t>IF(AE{r}="","",N{r}-AE{r})</t>
  </si>
  <si>
    <t>Top-band wins</t>
  </si>
  <si>
    <t>Second-band wins</t>
  </si>
  <si>
    <t>First-band losses</t>
  </si>
  <si>
    <t>Severe or non-D1 losses</t>
  </si>
  <si>
    <t>Strong nonconf matches</t>
  </si>
  <si>
    <t>Weak or non-NCAA matches</t>
  </si>
  <si>
    <t>https://sunbeltsports.org/stats.aspx?path=wvball&amp;year=2026 | https://georgiastatesports.com/news/2026/7/22/untitled-story.aspx | https://usajaguars.com/news/2026/5/20/womens-volleyball-jaguars-announce-2026-schedule.aspx</t>
  </si>
  <si>
    <t>1946 unique matches; 1861 duplicate reports merged. Non-D1 games are excluded from base RPI and retained for penalties.</t>
  </si>
  <si>
    <t>Last successful refresh (UTC): 2026-09-21 21:35:57</t>
  </si>
  <si>
    <t>Updated 348 schools through Sep 20, 2026. Base and adjusted estimates recalculated. 7 standings differences. Notes preserved; backup saved.</t>
  </si>
  <si>
    <t>2026 overall standings</t>
  </si>
  <si>
    <t>2026 conference standings</t>
  </si>
  <si>
    <t>Conference wins</t>
  </si>
  <si>
    <t>Conference losses</t>
  </si>
  <si>
    <t>cGFyYW0oW3N0cmluZ10kT3V0cHV0Rm9sZGVyPSRQU1NjcmlwdFJvb3QsW3N0cmluZ10kQ29uZmlnRmlsZT0oSm9pbi1QYXRoICRQU1NjcmlwdFJvb3QgJ2NvbmZpZy5qc29uJyksW3N0cmluZ10kQ2FjaGVEaXI9JycpCiRFcnJvckFjdGlvblByZWZlcmVuY2U9J1N0b3AnCltOZXQuU2VydmljZVBvaW50TWFuYWdlcl06OlNlY3VyaXR5UHJvdG9jb2w9W05ldC5TZWN1cml0eVByb3RvY29sVHlwZV06OlRsczEyCiRzZWFzb249MjAyNgokc2NyaXB0OmxvZz1OZXctT2JqZWN0ICdTeXN0ZW0uQ29sbGVjdGlvbnMuR2VuZXJpYy5MaXN0W29iamVjdF0nCiRzY3JpcHQ6cmF3PU5ldy1PYmplY3QgJ1N5c3RlbS5Db2xsZWN0aW9ucy5HZW5lcmljLkxpc3Rbb2JqZWN0XScKJHNjcmlwdDp0ZWFtcz1Ae307ICRzY3JpcHQ6dXNlZEFsaWFzZXM9QHt9OyAkc2NyaXB0OmFsaWFzTWFwPUB7fTsgJHNjcmlwdDpub25EMT1Ae30KJHV0Zjg9TmV3LU9iamVjdCBUZXh0LlVURjhFbmNvZGluZygkZmFsc2UpCiRzY3JpcHQ6ZG93bmxvYWRDYWNoZT0nJwpmdW5jdGlvbiBQcm9ncmVzcyhbc3RyaW5nXSRtZXNzYWdlKSB7CiB0cnkge1tJTy5GaWxlXTo6V3JpdGVBbGxUZXh0KChKb2luLVBhdGggJE91dHB1dEZvbGRlciAncHJvZ3Jlc3MudHh0JyksJG1lc3NhZ2UsJHV0ZjgpfQogY2F0Y2ggewogICRjYXVzZT0kXy5FeGNlcHRpb247d2hpbGUoJGNhdXNlLklubmVyRXhjZXB0aW9uKXskY2F1c2U9JGNhdXNlLklubmVyRXhjZXB0aW9ufQogICMgUHJvZ3Jlc3MgaXMgYWR2aXNvcnkuIEV4Y2VsIGNhbiBicmllZmx5IGhvbGQgdGhlIGZpbGUgd2hpbGUgcmVhZGluZyBpdC4KICBpZigoJGNhdXNlLkhSZXN1bHQgLWJhbmQgNjU1MzUpIC1ub3RpbiBAKDMyLDMzKSl7dGhyb3d9CiB9Cn0KZnVuY3Rpb24gUHJlZmV0Y2goJGNvbmZpZykgewogJHNjcmlwdDpkb3dubG9hZENhY2hlPUpvaW4tUGF0aCAoW0lPLlBhdGhdOjpHZXRGdWxsUGF0aCgkT3V0cHV0Rm9sZGVyKSkgJ2Rvd25sb2FkcycKIFt2b2lkXVtJTy5EaXJlY3RvcnldOjpDcmVhdGVEaXJlY3RvcnkoJHNjcmlwdDpkb3dubG9hZENhY2hlKQogJGpvYnM9TmV3LU9iamVjdCAnU3lzdGVtLkNvbGxlY3Rpb25zLkdlbmVyaWMuTGlzdFtvYmplY3RdJwogZm9yZWFjaCgkYyBpbiAkY29uZmlnLmNvbmZlcmVuY2VzKXtpZigkYy5pZCAtZXEgJ3NlYycpe2NvbnRpbnVlfQogICRqb2JzLkFkZChbcHNjdXN0b21vYmplY3RdQHtpZD0oJGMuaWQrJy1zdGFuZGluZ3MuaHRtbCcpO3VybD0kYy51cmxzLnN0YW5kaW5nc30pCiAgJGlkPWlmKCRjLmlkIC1pbiBAKCdiaWd0ZW4nLCdzb2NvbicpKXskYy5pZCsnLXNjaGVkdWxlLmh0bWwnfWVsc2V7JGMuaWQrJy1zdGF0cy5odG1sJ30KICAkam9icy5BZGQoW3BzY3VzdG9tb2JqZWN0XUB7aWQ9JGlkO3VybD0kYy51cmxzLnN0YXRzfSkKIH0KIGZvcmVhY2goJHMgaW4gJGNvbmZpZy5zdXBwbGVtZW50cyl7JGpvYnMuQWRkKFtwc2N1c3RvbW9iamVjdF1Ae2lkPSgkcy5pZCsnLmh0bWwnKTt1cmw9JHMudXJsfSl9CiAkcG9vbD1bUnVuc3BhY2VGYWN0b3J5XTo6Q3JlYXRlUnVuc3BhY2VQb29sKDEsNik7JHBvb2wuT3BlbigpOyRydW5uaW5nPU5ldy1PYmplY3QgJ1N5c3RlbS5Db2xsZWN0aW9ucy5HZW5lcmljLkxpc3Rbb2JqZWN0XScKICRjb2RlPXtwYXJhbSgkdXJsLCRmaWxlKQogICRFcnJvckFjdGlvblByZWZlcmVuY2U9J1N0b3AnO1tOZXQuU2VydmljZVBvaW50TWFuYWdlcl06OlNlY3VyaXR5UHJvdG9jb2w9W05ldC5TZWN1cml0eVByb3RvY29sVHlwZV06OlRsczEyCiAgJHI9SW52b2tlLVdlYlJlcXVlc3QgLVVyaSAkdXJsIC1Vc2VCYXNpY1BhcnNpbmcgLVRpbWVvdXRTZWMgNDUKICBpZihbaW50XSRyLlN0YXR1c0NvZGUgLW5lIDIwMCl7dGhyb3cgIkhUVFAgJCgkci5TdGF0dXNDb2RlKTogJHVybCJ9CiAgJGJvZHk9JHIuQ29udGVudDtpZigkYm9keSAtaXMgW2J5dGVbXV0peyRib2R5PVtUZXh0LkVuY29kaW5nXTo6VVRGOC5HZXRTdHJpbmcoJGJvZHkpfQogIFtJTy5GaWxlXTo6V3JpdGVBbGxUZXh0KCRmaWxlLCRib2R5LChOZXctT2JqZWN0IFRleHQuVVRGOEVuY29kaW5nKCRmYWxzZSkpKQogfQogdHJ5IHsKICBmb3JlYWNoKCRqIGluICRqb2JzKXskcHM9W1Bvd2VyU2hlbGxdOjpDcmVhdGUoKTskcHMuUnVuc3BhY2VQb29sPSRwb29sO1t2b2lkXSRwcy5BZGRTY3JpcHQoJGNvZGUpLkFkZEFyZ3VtZW50KCRqLnVybCkuQWRkQXJndW1lbnQoKEpvaW4tUGF0aCAkc2NyaXB0OmRvd25sb2FkQ2FjaGUgJGouaWQpKTskcnVubmluZy5BZGQoW3BzY3VzdG9tb2JqZWN0XUB7cHM9JHBzO2hhbmRsZT0kcHMuQmVnaW5JbnZva2UoKTtmaW5pc2hlZD0kZmFsc2U7dXJsPSRqLnVybH0pfQogICRjb21wbGV0ZWQ9MAogIHdoaWxlKCRjb21wbGV0ZWQgLWx0ICRydW5uaW5nLkNvdW50KXsKICAgZm9yZWFjaCgkciBpbiAkcnVubmluZyl7aWYoISRyLmZpbmlzaGVkIC1hbmQgJHIuaGFuZGxlLklzQ29tcGxldGVkKXtbdm9pZF0kci5wcy5FbmRJbnZva2UoJHIuaGFuZGxlKTtpZigkci5wcy5IYWRFcnJvcnMpe3Rocm93ICJTb3VyY2UgZG93bmxvYWQgZmFpbGVkOiAkKCRyLnVybCkuICQoJHIucHMuU3RyZWFtcy5FcnJvclswXSkifTskci5maW5pc2hlZD0kdHJ1ZTskY29tcGxldGVkKyt9fQogICBQcm9ncmVzcyAiRG93bmxvYWRlZCAkY29tcGxldGVkIG9mICQoJHJ1bm5pbmcuQ291bnQpIGNvbmZlcmVuY2UgcGFnZXMuLi4iCiAgIGlmKCRjb21wbGV0ZWQgLWx0ICRydW5uaW5nLkNvdW50KXtTdGFydC1TbGVlcCAtTWlsbGlzZWNvbmRzIDE1MH0KICB9CiB9IGZpbmFsbHkge2ZvcmVhY2goJHIgaW4gJHJ1bm5pbmcpeyRyLnBzLkRpc3Bvc2UoKX07JHBvb2wuQ2xvc2UoKTskcG9vbC5EaXNwb3NlKCl9Cn0KZnVuY3Rpb24gVGV4dE9mKFtzdHJpbmddJHMpIHsgKFtOZXQuV2ViVXRpbGl0eV06Okh0bWxEZWNvZGUoW3JlZ2V4XTo6UmVwbGFjZSgkcywnKD9zKTxbXj5dKj4nLCcgJykpIC1yZXBsYWNlICdccysnLCcgJykuVHJpbSgpIH0KZnVuY3Rpb24gTm9ybShbc3RyaW5nXSRzKSB7CiAkcz0kcy5Ob3JtYWxpemUoW1RleHQuTm9ybWFsaXphdGlvbkZvcm1dOjpGb3JtRCkuVG9Mb3dlckludmFyaWFudCgpCiBbcmVnZXhdOjpSZXBsYWNlKCRzLCdbXmEtejAtOV0nLCcnKQp9CmZ1bmN0aW9uIEZldGNoKFtzdHJpbmddJGlkLFtzdHJpbmddJHVybCxbc3RyaW5nXSRjb25mZXJlbmNlLFtzdHJpbmddJGtpbmQpIHsKICRwcmVsb2FkZWQ9aWYoJHNjcmlwdDpkb3dubG9hZENhY2hlKXtKb2luLVBhdGggJHNjcmlwdDpkb3dubG9hZENhY2hlICRpZH1lbHNleycnfQogaWYoJENhY2hlRGlyIC1vciAoJHByZWxvYWRlZCAtYW5kIFtJTy5GaWxlXTo6RXhpc3RzKCRwcmVsb2FkZWQpKSl7JGZpbGU9aWYoJENhY2hlRGlyKXtKb2luLVBhdGggJENhY2hlRGlyICRpZH1lbHNleyRwcmVsb2FkZWR9OyRib2R5PVtJTy5GaWxlXTo6UmVhZEFsbFRleHQoJGZpbGUpOyRzdGFtcD1bSU8uRmlsZV06OkdldExhc3RXcml0ZVRpbWVVdGMoJGZpbGUpLlRvU3RyaW5nKCd5eXl5LU1NLWRkIEhIOm1tOnNzJyl9CiBlbHNlIHsKICAkcj1JbnZva2UtV2ViUmVxdWVzdCAtVXJpICR1cmwgLVVzZUJhc2ljUGFyc2luZyAtVGltZW91dFNlYyA0NQogIGlmKFtpbnRdJHIuU3RhdHVzQ29kZSAtbmUgMjAwKXt0aHJvdyAiJGNvbmZlcmVuY2UgJGtpbmQgcmV0dXJuZWQgSFRUUCAkKCRyLlN0YXR1c0NvZGUpLiJ9CiAgJGJvZHk9JHIuQ29udGVudDtpZigkYm9keSAtaXMgW2J5dGVbXV0peyRib2R5PVtUZXh0LkVuY29kaW5nXTo6VVRGOC5HZXRTdHJpbmcoJGJvZHkpfQogICRzdGFtcD1bRGF0ZVRpbWVdOjpVdGNOb3cuVG9TdHJpbmcoJ3l5eXktTU0tZGQgSEg6bW06c3MnKQogIFtJTy5GaWxlXTo6V3JpdGVBbGxUZXh0KChKb2luLVBhdGggJE91dHB1dEZvbGRlciAkaWQpLCRib2R5LCR1dGY4KQogfQogJHNjcmlwdDpsb2cuQWRkKFtwc2N1c3RvbW9iamVjdF1Ae2NvbmZlcmVuY2U9JGNvbmZlcmVuY2U7a2luZD0ka2luZDt1cmw9JHVybDtmZXRjaGVkPSRzdGFtcDtzdGF0dXM9J0Rvd25sb2FkZWQnfSkKIFByb2dyZXNzICJSZWFkaW5nICRjb25mZXJlbmNlICRraW5kLi4uIgogcmV0dXJuIFtzdHJpbmddJGJvZHkKfQpmdW5jdGlvbiBSZXNvbHZlKFtzdHJpbmddJHMsW3N0cmluZ10kY29udGV4dD0nJykgewogJG49Tm9ybSAkcwogaWYoJG4gLWVxICdtaWFtaScpIHtpZigkY29udGV4dCAtZXEgJ2FjYycpe3JldHVybiAnTWlhbWkgKEZMKSd9O2lmKCRjb250ZXh0IC1lcSAnbWFjJyl7cmV0dXJuICdNaWFtaSAoT0gpJ307cmV0dXJuICcnfQogaWYoJG4gLWVxICdsb3lvbGEnKXtyZXR1cm4gJyd9CiBpZigkc2NyaXB0OmFsaWFzTWFwLkNvbnRhaW5zS2V5KCRuKSl7cmV0dXJuIFtzdHJpbmddJHNjcmlwdDphbGlhc01hcFskbl19CiByZXR1cm4gJycKfQpmdW5jdGlvbiBVc2VkQWxpYXMoW3N0cmluZ10kcmF3TmFtZSxbc3RyaW5nXSRjYW5vbmljYWwsW3N0cmluZ10kY29udGV4dCkgewogJGtleT0oTm9ybSAkcmF3TmFtZSkrJ3wnKyRjYW5vbmljYWwKIGlmKCEkc2NyaXB0OnVzZWRBbGlhc2VzLkNvbnRhaW5zS2V5KCRrZXkpKSB7JHNjcmlwdDp1c2VkQWxpYXNlc1ska2V5XT1bcHNjdXN0b21vYmplY3RdQHtyYXc9JHJhd05hbWU7Y2Fub25pY2FsPSRjYW5vbmljYWw7Y29udGV4dHM9KE5ldy1PYmplY3QgJ1N5c3RlbS5Db2xsZWN0aW9ucy5HZW5lcmljLkhhc2hTZXRbc3RyaW5nXScpfX0KIFt2b2lkXSRzY3JpcHQ6dXNlZEFsaWFzZXNbJGtleV0uY29udGV4dHMuQWRkKCRjb250ZXh0KQp9CmZ1bmN0aW9uIEFkZFRlYW0oJG5hbWUsJGNvbmYsJHcsJGwsJHVybCwkY3csJGNsKSB7CiAkYz1SZXNvbHZlICRuYW1lICRjb25mLmlkCiBpZighJGMpe3Rocm93ICJTY2hvb2wgbmFtZSBuZWVkcyByZXZpZXc6ICRuYW1lICgkKCRjb25mLm5hbWUpKS4ifQogaWYoJHNjcmlwdDp0ZWFtcy5Db250YWluc0tleSgkYykpe3Rocm93ICJEdXBsaWNhdGUgc2Nob29sIGluIGNvbmZlcmVuY2Ugc3RhbmRpbmdzOiAkYy4ifQogaWYoW3N0cmluZ10kY3cgLW5vdG1hdGNoICdeXGQrJCcgLW9yIFtzdHJpbmddJGNsIC1ub3RtYXRjaCAnXlxkKyQnKXt0aHJvdyAiJCgkY29uZi5uYW1lKTogbWlzc2luZyBvciBpbnZhbGlkIGNvbmZlcmVuY2UgcmVjb3JkIGZvciAkbmFtZS4ifQogJHNjcmlwdDp0ZWFtc1skY109W3BzY3VzdG9tb2JqZWN0XUB7Y2Fub25pY2FsPSRjO25hbWU9JG5hbWU7Y29uZmVyZW5jZT0kY29uZi5uYW1lO2NvbmZpZD0kY29uZi5pZDt3PVtpbnRdJHc7bD1baW50XSRsO2N3PVtpbnRdJGN3O2NsPVtpbnRdJGNsO3VybD0kdXJsfQogVXNlZEFsaWFzICRuYW1lICRjICRjb25mLm5hbWUKfQpmdW5jdGlvbiBUYWJsZXMoW3N0cmluZ10kYm9keSkgeyBAKFtyZWdleF06Ok1hdGNoZXMoJGJvZHksJyg/aXMpPHRhYmxlXGJbXj5dKj4uKj88L3RhYmxlPicpIHwgRm9yRWFjaC1PYmplY3QgeyRfLlZhbHVlfSkgfQpmdW5jdGlvbiBDZWxscyhbc3RyaW5nXSRyb3cpIHsgQChbcmVnZXhdOjpNYXRjaGVzKCRyb3csJyg/aXMpPHRbaGRdXGIoW14+XSopPiguKj8pPC90W2hkXT4nKSB8IFdoZXJlLU9iamVjdCB7JF8uR3JvdXBzWzFdLlZhbHVlIC1ub3RtYXRjaCAnYXJpYS1oaWRkZW5ccyo9XHMqWyInJ110cnVlJ30gfCBGb3JFYWNoLU9iamVjdCB7VGV4dE9mICRfLkdyb3Vwc1syXS5WYWx1ZX0pIH0KZnVuY3Rpb24gQWRkR2FtZSgkZGF0ZSwkYSwkYiwkc2EsJHNiLCRjb25maWQsJHVybCwkcmF3QT0nJywkcmF3Qj0nJywkbm90ZT0nJywka2luZD0nJywkYmFzaXM9JycpIHsKIGlmKCRkYXRlIC1ub3RtYXRjaCAnXjIwMjYtXGRcZC1cZFxkJCcpe3Rocm93ICJVbmV4cGVjdGVkIG1hdGNoIHNlYXNvbi9kYXRlOiAkZGF0ZSJ9CiBpZihbaW50XSRzYSAtZXEgW2ludF0kc2IgLW9yIFtNYXRoXTo6TWF4KFtpbnRdJHNhLFtpbnRdJHNiKSAtbmUgMyAtb3IgW01hdGhdOjpNaW4oW2ludF0kc2EsW2ludF0kc2IpIC1sdCAwIC1vciBbTWF0aF06Ok1pbihbaW50XSRzYSxbaW50XSRzYikgLWd0IDIpe3Rocm93ICJJbnZhbGlkIGZpbmFsIG1hdGNoIHNjb3JlOiAkYSAkc2EtJHNiICRiIn0KICRzY3JpcHQ6cmF3LkFkZChbcHNjdXN0b21vYmplY3RdQHtkYXRlPSRkYXRlO2E9JGE7Yj0kYjtzYT1baW50XSRzYTtzYj1baW50XSRzYjtjb25maWQ9JGNvbmZpZDt1cmw9JHVybDtyYXdBPSRyYXdBO3Jhd0I9JHJhd0I7bm90ZT0kbm90ZTtraW5kPSRraW5kO2Jhc2lzPSRiYXNpc30pCn0KZnVuY3Rpb24gTmV4dERhdGEoW3N0cmluZ10kYm9keSkgewogJG09W3JlZ2V4XTo6TWF0Y2goJGJvZHksJyg/aXMpPHNjcmlwdFxiW14+XSppZD0iX19ORVhUX0RBVEFfXyJbXj5dKj4oLio/KTwvc2NyaXB0PicpCiBpZighJG0uU3VjY2Vzcyl7dGhyb3cgJ0NvbmZlcmVuY2UgZGF0YSBmb3JtYXQgY2hhbmdlZDogbWlzc2luZyBzZWFzb24gZGF0YS4nfQogcmV0dXJuICgkbS5Hcm91cHNbMV0uVmFsdWUgfCBDb252ZXJ0RnJvbS1Kc29uKQp9CmZ1bmN0aW9uIExvY2FsRGF0ZSgkZykgewogJHR6PVtzdHJpbmddJGcuZGF0ZXRpbWUudGltZXpvbmUKICR6b25lPXN3aXRjaCAtUmVnZXggKCR0eikgewogICdMb3NfQW5nZWxlc3xWYW5jb3V2ZXInIHsnUGFjaWZpYyBTdGFuZGFyZCBUaW1lJzticmVha30KICAnUGhvZW5peCcgeydVUyBNb3VudGFpbiBTdGFuZGFyZCBUaW1lJzticmVha30KICAnRGVudmVyfEJvaXNlJyB7J01vdW50YWluIFN0YW5kYXJkIFRpbWUnO2JyZWFrfQogICdIb25vbHVsdScgeydIYXdhaWlhbiBTdGFuZGFyZCBUaW1lJzticmVha30KICAnTmV3X1lvcmt8S2VudHVja3l8RGV0cm9pdHxJbmRpYW5hfFRvcm9udG98TmFzc2F1JyB7J0Vhc3Rlcm4gU3RhbmRhcmQgVGltZSc7YnJlYWt9CiAgJ0NoaWNhZ298V2lubmlwZWcnIHsnQ2VudHJhbCBTdGFuZGFyZCBUaW1lJzticmVha30KICBkZWZhdWx0IHt0aHJvdyAiVW5yZWNvZ25pemVkIG1hdGNoIHRpbWUgem9uZTogJHR6In0KIH0KICR1dGM9W0RhdGVUaW1lT2Zmc2V0XTo6UGFyc2UoJGcuZGF0ZXRpbWUuZGF0ZV9zY2hlZHVsZWQpLlV0Y0RhdGVUaW1lCiBbVGltZVpvbmVJbmZvXTo6Q29udmVydFRpbWVGcm9tVXRjKCR1dGMsW1RpbWVab25lSW5mb106OkZpbmRTeXN0ZW1UaW1lWm9uZUJ5SWQoJHpvbmUpKS5Ub1N0cmluZygneXl5eS1NTS1kZCcpCn0KZnVuY3Rpb24gU2hlZXRYbWwoJHdyaXRlcixbc3RyaW5nXSRuYW1lLCRyb3dzKSB7CiAkbnM9J3VybjpzY2hlbWFzLW1pY3Jvc29mdC1jb206b2ZmaWNlOnNwcmVhZHNoZWV0JwogJHdyaXRlci5Xcml0ZVN0YXJ0RWxlbWVudCgnV29ya3NoZWV0JywkbnMpOyR3cml0ZXIuV3JpdGVBdHRyaWJ1dGVTdHJpbmcoJ3NzJywnTmFtZScsJG5zLCRuYW1lKTskd3JpdGVyLldyaXRlU3RhcnRFbGVtZW50KCdUYWJsZScsJG5zKQogZm9yZWFjaCgkcm93IGluICRyb3dzKXskd3JpdGVyLldyaXRlU3RhcnRFbGVtZW50KCdSb3cnLCRucyk7Zm9yZWFjaCgkdiBpbiAkcm93KXskd3JpdGVyLldyaXRlU3RhcnRFbGVtZW50KCdDZWxsJywkbnMpOyR3cml0ZXIuV3JpdGVTdGFydEVsZW1lbnQoJ0RhdGEnLCRucyk7JHR5cGU9J1N0cmluZyc7aWYoJHYgLWlzIFtpbnRdIC1vciAkdiAtaXMgW2xvbmddIC1vciAkdiAtaXMgW2RvdWJsZV0gLW9yICR2IC1pcyBbZGVjaW1hbF0peyR0eXBlPSdOdW1iZXInfTskd3JpdGVyLldyaXRlQXR0cmlidXRlU3RyaW5nKCdzcycsJ1R5cGUnLCRucywkdHlwZSk7JHdyaXRlci5Xcml0ZVN0cmluZyhbc3RyaW5nXSR2KTskd3JpdGVyLldyaXRlRW5kRWxlbWVudCgpOyR3cml0ZXIuV3JpdGVFbmRFbGVtZW50KCl9OyR3cml0ZXIuV3JpdGVFbmRFbGVtZW50KCl9CiAkd3JpdGVyLldyaXRlRW5kRWxlbWVudCgpOyR3cml0ZXIuV3JpdGVFbmRFbGVtZW50KCkKfQp0cnkgewogW3ZvaWRdW0lPLkRpcmVjdG9yeV06OkNyZWF0ZURpcmVjdG9yeSgkT3V0cHV0Rm9sZGVyKQogZm9yZWFjaCgkZmlsZSBpbiBAKCdkb25lLnR4dCcsJ2Vycm9yLnR4dCcpKSB7ICRvbGQ9Sm9pbi1QYXRoICRPdXRwdXRGb2xkZXIgJGZpbGU7aWYoW0lPLkZpbGVdOjpFeGlzdHMoJG9sZCkpe1tJTy5GaWxlXTo6RGVsZXRlKCRvbGQpfSB9CiAkY29uZmlnPVtJTy5GaWxlXTo6UmVhZEFsbFRleHQoJENvbmZpZ0ZpbGUpIHwgQ29udmVydEZyb20tSnNvbgogaWYoJGNvbmZpZy5zZWFzb24gLW5lICRzZWFzb24gLW9yICRjb25maWcuY29uZmVyZW5jZXMuQ291bnQgLW5lIDMyKXt0aHJvdyAnSW52YWxpZCAyMDI2IHNvdXJjZSBjb25maWd1cmF0aW9uLid9CiBmb3JlYWNoKCRwIGluICRjb25maWcuYWxpYXNlcy5QU09iamVjdC5Qcm9wZXJ0aWVzKXskc2NyaXB0OmFsaWFzTWFwWyRwLk5hbWVdPSRwLlZhbHVlLmNhbm9uaWNhbH0KIGZvcmVhY2goJHAgaW4gJGNvbmZpZy5ub25EMS5QU09iamVjdC5Qcm9wZXJ0aWVzKXskc2NyaXB0Om5vbkQxWyRwLk5hbWVdPSRwLlZhbHVlfQogaWYoISRDYWNoZURpcil7UHJlZmV0Y2ggJGNvbmZpZ30KIGZvcmVhY2goJGNvbmYgaW4gJGNvbmZpZy5jb25mZXJlbmNlcykgewogICRrPSRjb25mLmlkCiAgaWYoJGsgLWVxICdzZWMnKSB7CiAgICRzZWFzb25zPShGZXRjaCAnc2VjLXNjaGVkdWxlcy5qc29uJyAnaHR0cHM6Ly93d3cuc2Vjc3BvcnRzLmNvbS9hcGkvc2NoZWR1bGVzP3Blcl9wYWdlPTEwMCZmaWx0ZXIlNUJzcG9ydF9pZCU1RD0xNCZpbmNsdWRlJTVCJTVEPXNlYXNvbicgJGNvbmYubmFtZSAnU2Vhc29uIHJlZ2lzdHJ5JykgfCBDb252ZXJ0RnJvbS1Kc29uCiAgICRzZWxlY3RlZD1AKCRzZWFzb25zLmRhdGEgfCBXaGVyZS1PYmplY3QgeyRfLnNlYXNvbi5uYW1lIC1lcSAnMjAyNid9KQogICBpZigkc2VsZWN0ZWQuQ291bnQgLW5lIDEpe3Rocm93ICdTRUMgMjAyNiBzZWFzb24gY291bGQgbm90IGJlIGlkZW50aWZpZWQuJ30KICAgJGlkPSRzZWxlY3RlZFswXS5pZDskc2lkPSRzZWxlY3RlZFswXS5zZWFzb25faWQKICAgJGV2ZW50cz1OZXctT2JqZWN0ICdTeXN0ZW0uQ29sbGVjdGlvbnMuR2VuZXJpYy5MaXN0W29iamVjdF0nOyRwYWdlPTEKICAgZG8gewogICAgJGZpbGU9aWYoJHBhZ2UgLWVxIDEpeydzZWMtZXZlbnRzLmpzb24nfWVsc2V7InNlYy1ldmVudHMtJHBhZ2UuanNvbiJ9CiAgICAkdXJsPSJodHRwczovL3d3dy5zZWNzcG9ydHMuY29tL2FwaS9zY2hlZHVsZS1ldmVudHM/cGVyX3BhZ2U9MjAwJnBhZ2U9JHBhZ2UmZmlsdGVyJTVCc2NoZWR1bGUuc3BvcnRfaWQlNUQ9MTQmZmlsdGVyJTVCc2NoZWR1bGUuc2Vhc29uX2lkJTVEPSRzaWQmaW5jbHVkZSU1QiU1RD1maXJzdE9wcG9uZW50LnNjaG9vbCZpbmNsdWRlJTVCJTVEPXNlY29uZE9wcG9uZW50LnNjaG9vbCIKICAgICRyZXNwb25zZT0oRmV0Y2ggJGZpbGUgJHVybCAkY29uZi5uYW1lICdNYXRjaCByZXN1bHRzJyl8Q29udmVydEZyb20tSnNvbgogICAgZm9yZWFjaCgkZyBpbiAkcmVzcG9uc2UuZGF0YSl7JGV2ZW50cy5BZGQoJGcpfQogICAgJGxhc3Q9W2ludF0kcmVzcG9uc2UubWV0YS5sYXN0X3BhZ2U7JHBhZ2UrKwogICAgaWYoJHBhZ2UgLWd0IDIwKXt0aHJvdyAnVW5leHBlY3RlZCBTRUMgcGFnaW5hdGlvbi4nfQogICB9IHdoaWxlKCRwYWdlIC1sZSAkbGFzdCkKICAgJG5hbWVzPUB7fQogICBmb3JlYWNoKCRnIGluICRldmVudHMpe2ZvcmVhY2goJHNpZGUgaW4gQCgnZmlyc3QnLCdzZWNvbmQnKSl7JG9wPSRnLigkc2lkZSsnX29wcG9uZW50Jyk7aWYoJG9wLnNjaG9vbF9pZCl7JG5hbWVzW1tzdHJpbmddJG9wLnNjaG9vbF9pZF09JG9wLm5hbWV9fX0KICAgJHN0ZD0oRmV0Y2ggJ3NlYy1zdGFuZGluZ3MtYXBpLmpzb24nICJodHRwczovL3d3dy5zZWNzcG9ydHMuY29tL2FwaS9zY2hlZHVsZXMvJGlkL3N0YW5kaW5ncz9pbmNsdWRlJTVCJTVEPXNjaG9vbCIgJGNvbmYubmFtZSAnU3RhbmRpbmdzJyl8Q29udmVydEZyb20tSnNvbgogICBmb3JlYWNoKCR0IGluICRzdGQuZGF0YSl7QWRkVGVhbSAkbmFtZXNbW3N0cmluZ10kdC5zY2hvb2xfaWRdICRjb25mICR0Lm92ZXJhbGxfd2lucyAkdC5vdmVyYWxsX2xvc2VzICRjb25mLnVybHMuc3RhbmRpbmdzICR0LmNvbmZlcmVuY2Vfd2lucyAkdC5jb25mZXJlbmNlX2xvc2VzfQogICBmb3JlYWNoKCRnIGluICRldmVudHMpe2lmKCRnLnN0YXR1cyAtbmUgJ2NvbXBsZXRlZCcgLW9yICRnLmlzX2V4aGliaXRpb24pe2NvbnRpbnVlfQogICAgJGE9JGcuZmlyc3Rfb3Bwb25lbnQubmFtZTtpZighJGEpeyRhPSRnLmZpcnN0X29wcG9uZW50X25hbWV9OyRiPSRnLnNlY29uZF9vcHBvbmVudC5uYW1lO2lmKCEkYil7JGI9JGcuc2Vjb25kX29wcG9uZW50X25hbWV9CiAgICAkZGF0ZT1bVGltZVpvbmVJbmZvXTo6Q29udmVydFRpbWVGcm9tVXRjKFtEYXRlVGltZU9mZnNldF06OlBhcnNlKCRnLmRhdGV0aW1lKS5VdGNEYXRlVGltZSxbVGltZVpvbmVJbmZvXTo6RmluZFN5c3RlbVRpbWVab25lQnlJZCgnRWFzdGVybiBTdGFuZGFyZCBUaW1lJykpLlRvU3RyaW5nKCd5eXl5LU1NLWRkJykKICAgICRraW5kPWlmKCRnLmlzX2NvbmZlcmVuY2UpeydDb25mZXJlbmNlJ31lbHNleydOb25jb25mZXJlbmNlJ30KICAgIEFkZEdhbWUgJGRhdGUgKFJlc29sdmUgJGEgJGspIChSZXNvbHZlICRiICRrKSAoW2ludF1bZG91YmxlXSRnLmZpcnN0X29wcG9uZW50X3Njb3JlKSAoW2ludF1bZG91YmxlXSRnLnNlY29uZF9vcHBvbmVudF9zY29yZSkgJGsgKCdodHRwczovL3d3dy5zZWNzcG9ydHMuY29tL2FwaS9zY2hlZHVsZS1ldmVudHMvJyskZy5pZCkgJGEgJGIgJycgJGtpbmQgJ1NFQyBtYXRjaCBmbGFnJwogICB9CiAgfSBlbHNlaWYoJGsgLWluIEAoJ2JpZ3RlbicsJ3NvY29uJykpIHsKICAgJGQ9TmV4dERhdGEgKEZldGNoICIkay1zdGFuZGluZ3MuaHRtbCIgJGNvbmYudXJscy5zdGFuZGluZ3MgJGNvbmYubmFtZSAnU3RhbmRpbmdzJykKICAgaWYoW2ludF0kZC5wcm9wcy5wYWdlUHJvcHMucGFyYW1zLnNlYXNvbiAtbmUgMjAyNil7dGhyb3cgIiQoJGNvbmYubmFtZSkgc3RhbmRpbmdzIHNob3cgYW5vdGhlciBzZWFzb24uIn0KICAgJGZvdW5kPSRmYWxzZQogICBmb3JlYWNoKCRwIGluICRkLnByb3BzLnBhZ2VQcm9wcy5mYWxsYmFjay5QU09iamVjdC5Qcm9wZXJ0aWVzKXtpZigkcC5OYW1lIC1ub3RsaWtlICcqL3N0YW5kaW5ncy90YWJsZSonKXtjb250aW51ZX07JGZvdW5kPSR0cnVlCiAgICBmb3JlYWNoKCR0IGluICRwLlZhbHVlLmRhdGEpeyRyZWNvcmQ9QCgkdC5kYXRhfFdoZXJlLU9iamVjdCB7JF8ub3ZyX3JlY29yZH0pWzBdLm92cl9yZWNvcmQgLXNwbGl0ICctJzskY29uZmVyZW5jZVJlY29yZD1AKCR0LmRhdGF8V2hlcmUtT2JqZWN0IHskXy5jb25mX3JlY29yZH0pWzBdLmNvbmZfcmVjb3JkIC1zcGxpdCAnLSc7aWYoJGNvbmZlcmVuY2VSZWNvcmQuQ291bnQgLW5lIDIpe3Rocm93ICIkKCRjb25mLm5hbWUpOiBtaXNzaW5nIGNvbmZlcmVuY2UgcmVjb3JkIGZvciAkKCR0Lm1hcmtldCkuIn07QWRkVGVhbSAkdC5tYXJrZXQgJGNvbmYgJHJlY29yZFswXSAkcmVjb3JkWzFdICRjb25mLnVybHMuc3RhbmRpbmdzICRjb25mZXJlbmNlUmVjb3JkWzBdICRjb25mZXJlbmNlUmVjb3JkWzFdfQogICB9CiAgIGlmKCEkZm91bmQpe3Rocm93ICIkKCRjb25mLm5hbWUpIHN0YW5kaW5ncyBhcmUgbWlzc2luZy4ifQogICAkZD1OZXh0RGF0YSAoRmV0Y2ggIiRrLXNjaGVkdWxlLmh0bWwiICRjb25mLnVybHMuc3RhdHMgJGNvbmYubmFtZSAnTWF0Y2ggcmVzdWx0cycpCiAgIGlmKFtpbnRdJGQucHJvcHMucGFnZVByb3BzLnBhcmFtcy5zZWFzb24gLW5lIDIwMjYpe3Rocm93ICIkKCRjb25mLm5hbWUpIHNjaGVkdWxlIHNob3dzIGFub3RoZXIgc2Vhc29uLiJ9CiAgIGZvcmVhY2goJHAgaW4gJGQucHJvcHMucGFnZVByb3BzLmZhbGxiYWNrLlBTT2JqZWN0LlByb3BlcnRpZXMpe2lmKCRwLk5hbWUgLW5vdGxpa2UgJypjb250ZW50VHlwZVVpZDoic2NoZWR1bGUiKicpe2NvbnRpbnVlfQogICAgZm9yZWFjaCgkZyBpbiAkcC5WYWx1ZSl7aWYoJGcucmVzdWx0cy5zdGF0dXMgLW5lICdDT01QTEVURScgLW9yICRnLnJlc3VsdHMuYXdheV90ZWFtX2lzX2V4aGliaXRpb24g</t>
  </si>
  <si>
    <t>LW9yICRnLnJlc3VsdHMuaG9tZV90ZWFtX2lzX2V4aGliaXRpb24pe2NvbnRpbnVlfQogICAgICRhPSRnLnRlYW1zLmF3YXlfdGVhbVswXS5tYXJrZXQ7JGI9JGcudGVhbXMuaG9tZV90ZWFtWzBdLm1hcmtldAogICAgIEFkZEdhbWUgKExvY2FsRGF0ZSAkZykgKFJlc29sdmUgJGEgJGspIChSZXNvbHZlICRiICRrKSAkZy5yZXN1bHRzLmF3YXlfcG9pbnRzICRnLnJlc3VsdHMuaG9tZV9wb2ludHMgJGsgJGNvbmYudXJscy5zdGF0cyAkYSAkYgogICAgfQogICB9CiAgfSBlbHNlIHsKICAgJGJvZHk9RmV0Y2ggIiRrLXN0YW5kaW5ncy5odG1sIiAkY29uZi51cmxzLnN0YW5kaW5ncyAkY29uZi5uYW1lICdTdGFuZGluZ3MnCiAgICR0YWJsZT1AKFRhYmxlcyAkYm9keSB8IFdoZXJlLU9iamVjdCB7JF8gLW1hdGNoICdzaWRlYXJtLXN0YW5kaW5ncy10YWJsZSd9KQogICBpZigkdGFibGUuQ291bnQgLW5lIDEgLW9yICR0YWJsZVswXSAtbm90bWF0Y2ggJyg/aXMpPGNhcHRpb25bXj5dKj5ccyoyMDI2Jyl7dGhyb3cgIiQoJGNvbmYubmFtZSkgMjAyNiBzdGFuZGluZ3MgdGFibGUgaXMgbWlzc2luZy4ifQogICAkdGhlYWQ9W3JlZ2V4XTo6TWF0Y2goJHRhYmxlWzBdLCcoP2lzKTx0aGVhZC4qPzwvdGhlYWQ+JykuVmFsdWUKICAgJGhlYWRlcnM9Q2VsbHMgJHRoZWFkOyRpbmRleD1bQXJyYXldOjpJbmRleE9mKCRoZWFkZXJzLCdPdmVyYWxsJyk7aWYoJGluZGV4IC1sdCAwKXskaW5kZXg9W0FycmF5XTo6SW5kZXhPZigkaGVhZGVycywnT1ZFUkFMTCcpfTtpZigkaW5kZXggLWx0IDApeyRpbmRleD1bQXJyYXldOjpJbmRleE9mKCRoZWFkZXJzLCdXLUwnKX07aWYoJGluZGV4IC1sdCAwKXt0aHJvdyAiJCgkY29uZi5uYW1lKSBvdmVyYWxsIHJlY29yZCBjb2x1bW4gaXMgbWlzc2luZy4ifQogICAkY29uZmVyZW5jZUluZGV4ZXM9QChmb3IoJGNpPTA7JGNpIC1sdCAkaGVhZGVycy5Db3VudDskY2krKyl7aWYoJGhlYWRlcnNbJGNpXSAtbWF0Y2ggJ14oQ29uZlwuP3xDb25mZXJlbmNlfENvbmZcLiBXLUx8QUNDfEJpZyBTb3V0aHxCV3xQTHxTTEMpJCcpeyRjaX19KQogICBpZigkY29uZmVyZW5jZUluZGV4ZXMuQ291bnQgLW5lIDEpe3Rocm93ICIkKCRjb25mLm5hbWUpIGNvbmZlcmVuY2UgcmVjb3JkIGNvbHVtbiBpcyBtaXNzaW5nIG9yIGFtYmlndW91cy4ifQogICAkY29uZmVyZW5jZUluZGV4PSRjb25mZXJlbmNlSW5kZXhlc1swXQogICAkdGJvZHk9W3JlZ2V4XTo6TWF0Y2goJHRhYmxlWzBdLCcoP2lzKTx0Ym9keS4qPzwvdGJvZHk+JykuVmFsdWUKICAgZm9yZWFjaCgkdHIgaW4gW3JlZ2V4XTo6TWF0Y2hlcygkdGJvZHksJyg/aXMpPHRyXGJbXj5dKj4uKj88L3RyPicpKSB7CiAgICAkY3M9Q2VsbHMgJHRyLlZhbHVlO2lmKCRjcy5Db3VudCAtbmUgJGhlYWRlcnMuQ291bnQpe2NvbnRpbnVlfQogICAgJHJlYz0kY3NbJGluZGV4XSAtc3BsaXQgJy0nO2lmKCRyZWMuQ291bnQgLW5lIDIpe3Rocm93ICIkKCRjb25mLm5hbWUpIGhhcyBhbiBpbnZhbGlkIHN0YW5kaW5nLiJ9CiAgICAkY29uZmVyZW5jZVJlY29yZD0kY3NbJGNvbmZlcmVuY2VJbmRleF0gLXNwbGl0ICctJztpZigkY29uZmVyZW5jZVJlY29yZC5Db3VudCAtbmUgMil7dGhyb3cgIiQoJGNvbmYubmFtZSkgaGFzIGFuIGludmFsaWQgY29uZmVyZW5jZSBzdGFuZGluZyBmb3IgJCgkY3NbMF0pLiJ9CiAgICBBZGRUZWFtICRjc1swXSAkY29uZiAkcmVjWzBdICRyZWNbMV0gJGNvbmYudXJscy5zdGFuZGluZ3MgJGNvbmZlcmVuY2VSZWNvcmRbMF0gJGNvbmZlcmVuY2VSZWNvcmRbMV0KICAgfQogICAkYm9keT1GZXRjaCAiJGstc3RhdHMuaHRtbCIgJGNvbmYudXJscy5zdGF0cyAkY29uZi5uYW1lICdNYXRjaCByZXN1bHRzJwogICAkdGFibGU9QChUYWJsZXMgJGJvZHkgfCBXaGVyZS1PYmplY3QgeyRfIC1tYXRjaCAnKD9pcyk8Y2FwdGlvbltePl0qPlxzKk92ZXJhbGwgUmVzdWx0c1xzKjwvY2FwdGlvbj4nfSkKICAgaWYoJHRhYmxlLkNvdW50IC1uZSAxKXt0aHJvdyAiJCgkY29uZi5uYW1lKSBtYXRjaCByZXN1bHRzIHRhYmxlIGlzIG1pc3NpbmcuIn0KICAgZm9yZWFjaCgkdHIgaW4gW3JlZ2V4XTo6TWF0Y2hlcygkdGFibGVbMF0sJyg/aXMpPHRyXGJbXj5dKj4uKj88L3RyPicpKSB7CiAgICAkY3M9Q2VsbHMgJHRyLlZhbHVlO2lmKCRjcy5Db3VudCAtbmUgMyAtb3IgJGNzWzBdIC1lcSAnRGF0ZScpe2NvbnRpbnVlfQogICAgJHI9W3JlZ2V4XTo6TWF0Y2goJGNzWzJdLCdeKC4qPylccysoXGQrKVxzKi1ccyooXGQrKVxzKyguKj8pJCcpO2lmKCEkci5TdWNjZXNzKXt0aHJvdyAiJCgkY29uZi5uYW1lKTogdW5yZWNvZ25pemVkIHJlc3VsdCAkKCRjc1syXSkifQogICAgJGE9JHIuR3JvdXBzWzFdLlZhbHVlOyRiPSRyLkdyb3Vwc1s0XS5WYWx1ZQogICAgJGRhdGU9W0RhdGVUaW1lXTo6UGFyc2VFeGFjdCgkY3NbMF0sJ01NL2RkL3l5eXknLFtHbG9iYWxpemF0aW9uLkN1bHR1cmVJbmZvXTo6SW52YXJpYW50Q3VsdHVyZSkuVG9TdHJpbmcoJ3l5eXktTU0tZGQnKQogICAgJGtpbmQ9aWYoJGEuVHJpbSgpLlN0YXJ0c1dpdGgoJyonKSl7J0NvbmZlcmVuY2UnfWVsc2V7J05vbmNvbmZlcmVuY2UnfQogICAgQWRkR2FtZSAkZGF0ZSAoUmVzb2x2ZSAkYSAkaykgKFJlc29sdmUgJGIgJGspICRyLkdyb3Vwc1syXS5WYWx1ZSAkci5Hcm91cHNbM10uVmFsdWUgJGsgJGNvbmYudXJscy5zdGF0cyAkYSAkYiAnJyAka2luZCAnQ29uZmVyZW5jZSByZXN1bHRzIG1hcmtlciAoKiA9IGNvbmZlcmVuY2UpJwogICB9CiAgfQogfQogaWYoJHNjcmlwdDp0ZWFtcy5Db3VudCAtbHQgMzMwIC1vciAkc2NyaXB0OnRlYW1zLkNvdW50IC1ndCAzNzApe3Rocm93ICJVbmV4cGVjdGVkIEQxIHRlYW0gY291bnQ6ICQoJHNjcmlwdDp0ZWFtcy5Db3VudCkuIn0KICMgUmVzb2x2ZSBhbWJpZ3VvdXMgb3Bwb25lbnQgYWJicmV2aWF0aW9ucyBieSBjb3Jyb2JvcmF0aW5nIGRhdGUsIG9wcG9uZW50IGFuZCBzY29yZSBmcm9tIGEgc2Vjb25kIGNvbmZlcmVuY2UuCiBmb3JlYWNoKCRnIGluICRzY3JpcHQ6cmF3KSB7CiAgZm9yZWFjaCgkc2lkZSBpbiBAKCdhJywnYicpKSB7CiAgIGlmKCRnLiRzaWRlKXtjb250aW51ZX07JHJhd05hbWU9aWYoJHNpZGUgLWVxICdhJyl7JGcucmF3QX1lbHNleyRnLnJhd0J9OyRwcmVmaXg9Tm9ybSAkcmF3TmFtZQogICBpZigkcHJlZml4IC1ub3RpbiBAKCdtaWFtaScsJ2xveW9sYScpKXt0aHJvdyAiVW5tYXRjaGVkIHNjaG9vbCBuYW1lIG5lZWRzIHJldmlldzogJHJhd05hbWUuIn0KICAgJG90aGVyPWlmKCRzaWRlIC1lcSAnYScpeydiJ31lbHNleydhJ307JG93blNjb3JlPWlmKCRzaWRlIC1lcSAnYScpeyRnLnNhfWVsc2V7JGcuc2J9OyRvdGhlclNjb3JlPWlmKCRzaWRlIC1lcSAnYScpeyRnLnNifWVsc2V7JGcuc2F9OyRjYW5kaWRhdGVzPUB7fQogICBmb3JlYWNoKCRoIGluICRzY3JpcHQ6cmF3KXtpZigkaC5kYXRlIC1uZSAkZy5kYXRlIC1vciAkaC5jb25maWQgLWVxICRnLmNvbmZpZCl7Y29udGludWV9CiAgICBpZigkaC5hIC1lcSAkZy4kb3RoZXIgLWFuZCAkaC5zYSAtZXEgJG90aGVyU2NvcmUgLWFuZCAkaC5zYiAtZXEgJG93blNjb3JlIC1hbmQgKE5vcm0gJGguYikuU3RhcnRzV2l0aCgkcHJlZml4KSl7JGNhbmRpZGF0ZXNbJGguYl09JHRydWV9CiAgICBpZigkaC5iIC1lcSAkZy4kb3RoZXIgLWFuZCAkaC5zYiAtZXEgJG90aGVyU2NvcmUgLWFuZCAkaC5zYSAtZXEgJG93blNjb3JlIC1hbmQgKE5vcm0gJGguYSkuU3RhcnRzV2l0aCgkcHJlZml4KSl7JGNhbmRpZGF0ZXNbJGguYV09JHRydWV9CiAgIH0KICAgaWYoJGNhbmRpZGF0ZXMuQ291bnQgLW5lIDEpe3Rocm93ICJVbm1hdGNoZWQgb3IgYW1iaWd1b3VzIHNjaG9vbDogJCgkZy5yYXdBKSB2cyAkKCRnLnJhd0IpLCAkKCRnLmRhdGUpLiBDYW5kaWRhdGVzOiAkKCRjYW5kaWRhdGVzLktleXMgLWpvaW4gJywgJykuIFNhdmVkIGRhdGEgd2lsbCBiZSByZXRhaW5lZC4ifQogICAkZy4kc2lkZT1AKCRjYW5kaWRhdGVzLktleXMpWzBdCiAgfQogfQogZm9yZWFjaCgkZyBpbiAkc2NyaXB0OnJhdykgewogIGZvcmVhY2goJGZpeCBpbiAkY29uZmlnLmNvcnJlY3Rpb25zKXtpZigkZy5kYXRlIC1uZSAkZml4LmRhdGUgLW9yICRnLmNvbmZpZCAtbmUgJGZpeC5jb25maWQpe2NvbnRpbnVlfQogICBpZigkZy5hIC1lcSAkZml4LnRlYW0gLWFuZCAkZy5iIC1lcSAkZml4Lndyb25nKXskZy5iPSRmaXgucmlnaHQ7JGcubm90ZT0kZml4Lm5vdGU7JGcudXJsPSRnLnVybCsnIHwgJyskZml4LnVybH0KICAgaWYoJGcuYiAtZXEgJGZpeC50ZWFtIC1hbmQgJGcuYSAtZXEgJGZpeC53cm9uZyl7JGcuYT0kZml4LnJpZ2h0OyRnLm5vdGU9JGZpeC5ub3RlOyRnLnVybD0kZy51cmwrJyB8ICcrJGZpeC51cmx9CiAgfQogfQogIyBTdXBwbGVtZW50IHJlc3VsdHMgb21pdHRlZCBmcm9tIGNvbmZlcmVuY2Ugc3RhdGlzdGljcywgdXNpbmcgdGhlIGNvbmZlcmVuY2UncyB0ZWFtIHNjaGVkdWxlLgogZm9yZWFjaCgkcyBpbiAkY29uZmlnLnN1cHBsZW1lbnRzKSB7CiAgJGJvZHk9RmV0Y2ggKCRzLmlkKycuaHRtbCcpICRzLnVybCAkcy50ZWFtICdTdXBwbGVtZW50YWwgc2NoZWR1bGUnCiAgaWYoKFRleHRPZiAoW3JlZ2V4XTo6TWF0Y2goJGJvZHksJyg/aXMpPHRpdGxlLio/PC90aXRsZT4nKS5WYWx1ZSkpIC1ub3RtYXRjaCAnMjAyNicpe3Rocm93ICIkKCRzLnRlYW0pIHNjaGVkdWxlIHNlYXNvbiBjaGFuZ2VkLiJ9CiAgJHRhYmxlPUAoVGFibGVzICRib2R5fFdoZXJlLU9iamVjdCB7JF8gLW1hdGNoICdzaWRlYXJtLXNjaGVkdWxlLXRhYmxlJ30pCiAgaWYoJHRhYmxlLkNvdW50IC1uZSAxKXt0aHJvdyAiJCgkcy50ZWFtKSBzdXBwbGVtZW50YWwgc2NoZWR1bGUgaXMgbWlzc2luZy4ifQogICRyb3dzPUAoW3JlZ2V4XTo6TWF0Y2hlcygkdGFibGVbMF0sJyg/aXMpPHRyXGJbXj5dKj4uKj88L3RyPicpKTskaGVhZHM9Q2VsbHMgJHJvd3NbMF0uVmFsdWUKICAkb3BJbmRleD1bQXJyYXldOjpJbmRleE9mKCRoZWFkcywnT3Bwb25lbnQnKTskcmVzdWx0SW5kZXg9W0FycmF5XTo6SW5kZXhPZigkaGVhZHMsJ1RpbWUvUmVzdWx0Jyk7aWYoJHJlc3VsdEluZGV4IC1sdCAwKXskcmVzdWx0SW5kZXg9W0FycmF5XTo6SW5kZXhPZigkaGVhZHMsJ1Jlc3VsdCcpfQogIGlmKCRvcEluZGV4IC1sdCAwIC1vciAkcmVzdWx0SW5kZXggLWx0IDApe3Rocm93ICdTdXBwbGVtZW50YWwgc2NoZWR1bGUgY29sdW1ucyBjaGFuZ2VkLid9CiAgZm9yZWFjaCgkdHIgaW4gJHJvd3N8U2VsZWN0LU9iamVjdCAtU2tpcCAxKXskY3M9Q2VsbHMgJHRyLlZhbHVlO2lmKCRjcy5Db3VudCAtbmUgJGhlYWRzLkNvdW50KXtjb250aW51ZX0KICAgJHNjb3JlPVtyZWdleF06Ok1hdGNoKCRjc1skcmVzdWx0SW5kZXhdLCdcYihbV0xdKVxzKiw/XHMqKFxkKVxzKi1ccyooXGQpJyk7aWYoISRzY29yZS5TdWNjZXNzKXtjb250aW51ZX0KICAgJHJhd09wcG9uZW50PSgkY3NbJG9wSW5kZXhdIC1yZXBsYWNlICdeKD86dnNcLj98YXQpXHMrJywnJykuVHJpbSgpOyRvcHA9UmVzb2x2ZSAkcmF3T3Bwb25lbnQgJHMuY29uZmlkO2lmKCEkb3BwKXt0aHJvdyAiTmV3IG9wcG9uZW50IG5lZWRzIGNsYXNzaWZpY2F0aW9uOiAkcmF3T3Bwb25lbnQgKCQoJHMudGVhbSkpLiJ9CiAgICRkYXRlVGV4dD0kY3NbMF0gLXJlcGxhY2UgJyhcZCsvXGQrKS1cZCsoL1xkKyknLCckMSQyJzskZGF0ZT1bRGF0ZVRpbWVdOjpQYXJzZUV4YWN0KCRkYXRlVGV4dCwnTS9kL3l5eXknLFtHbG9iYWxpemF0aW9uLkN1bHR1cmVJbmZvXTo6SW52YXJpYW50Q3VsdHVyZSkuVG9TdHJpbmcoJ3l5eXktTU0tZGQnKQogICAkZXhpc3RzPUAoJHNjcmlwdDpyYXcgfFdoZXJlLU9iamVjdCB7KCgkXy5hIC1lcSAkcy50ZWFtIC1hbmQgJF8uYiAtZXEgJG9wcCkgLW9yICgkXy5iIC1lcSAkcy50ZWFtIC1hbmQgJF8uYSAtZXEgJG9wcCkpIC1hbmQgW01hdGhdOjpBYnMoKFtEYXRlVGltZV0kXy5kYXRlLVtEYXRlVGltZV0kZGF0ZSkuVG90YWxEYXlzKSAtbGUgMX0pCiAgIGlmKCRleGlzdHMuQ291bnQgLWd0IDApe2NvbnRpbnVlfQogICBBZGRHYW1lICRkYXRlICRzLnRlYW0gJG9wcCAkc2NvcmUuR3JvdXBzWzJdLlZhbHVlICRzY29yZS5Hcm91cHNbM10uVmFsdWUgJHMuY29uZmlkICRzLnVybCAkcy50ZWFtICRyYXdPcHBvbmVudCAnUmVzdWx0IHN1cHBsZW1lbnRlZCBmcm9tIHRoZSBjb25mZXJlbmNlIHRlYW0gc2NoZWR1bGUuJwogIH0KIH0KICRtZXJnZWQ9QHt9OyRwYWlyRGF0ZXM9QHt9CiBmb3JlYWNoKCRnIGluICRzY3JpcHQ6cmF3KSB7CiAgZm9yZWFjaCgkdCBpbiBAKCRnLmEsJGcuYikpe2lmKCEkc2NyaXB0OnRlYW1zLkNvbnRhaW5zS2V5KCR0KSAtYW5kICEkc2NyaXB0Om5vbkQxLkNvbnRhaW5zS2V5KCR0KSl7dGhyb3cgIk9wcG9uZW50IGRpdmlzaW9uIGlzIHVucmVzb2x2ZWQ6ICR0LiJ9fQogIFVzZWRBbGlhcyAkZy5yYXdBICRnLmEgJGcuY29uZmlkO1VzZWRBbGlhcyAkZy5yYXdCICRnLmIgJGcuY29uZmlkCiAgaWYoW3N0cmluZ106OkNvbXBhcmVPcmRpbmFsKCRnLmEsJGcuYikgLWd0IDApeyRhPSRnLmI7JGI9JGcuYTskc2E9JGcuc2I7JHNiPSRnLnNhfWVsc2V7JGE9JGcuYTskYj0kZy5iOyRzYT0kZy5zYTskc2I9JGcuc2J9CiAgJHBhaXI9JGcuZGF0ZSsnfCcrJGErJ3wnKyRiOyRrZXk9JHBhaXIrJ3wnKyRzYSsnfCcrJHNiCiAgaWYoJHBhaXJEYXRlcy5Db250YWluc0tleSgkcGFpcikgLWFuZCAkcGFpckRhdGVzWyRwYWlyXSAtbmUgJGtleSl7dGhyb3cgIkNvbmZsaWN0aW5nIHNjb3JlcyBvciBkb3VibGVoZWFkZXIgbmVlZHMgcmV2aWV3OiAkcGFpci4gU2F2ZWQgZGF0YSByZXRhaW5lZC4ifQogICRwYWlyRGF0ZXNbJHBhaXJdPSRrZXkKICBpZighJG1lcmdlZC5Db250YWluc0tleSgka2V5KSl7JG1lcmdlZFska2V5XT1bcHNjdXN0b21vYmplY3RdQHtpZD0ka2V5O2RhdGU9JGcuZGF0ZTthPSRhO2I9JGI7c2E9JHNhO3NiPSRzYjtjb3VudD0wO3VybHM9KE5ldy1PYmplY3QgJ1N5c3RlbS5Db2xsZWN0aW9ucy5HZW5lcmljLkhhc2hTZXRbc3RyaW5nXScpO3Jhd05hbWVzPShOZXctT2JqZWN0ICdTeXN0ZW0uQ29sbGVjdGlvbnMuR2VuZXJpYy5IYXNoU2V0W3N0cmluZ10nKTtub3Rlcz0oTmV3LU9iamVjdCAnU3lzdGVtLkNvbGxlY3Rpb25zLkdlbmVyaWMuSGFzaFNldFtzdHJpbmddJyk7a2luZHM9KE5ldy1PYmplY3QgJ1N5c3RlbS5Db2xsZWN0aW9ucy5HZW5lcmljLkhhc2hTZXRbc3RyaW5nXScpO2Jhc2VzPShOZXctT2JqZWN0ICdTeXN0ZW0uQ29sbGVjdGlvbnMuR2VuZXJpYy5IYXNoU2V0W3N0cmluZ10nKTtraW5kPScnO2Jhc2lzPScnfX0KICAkbT0kbWVyZ2VkWyRrZXldOyRtLmNvdW50Kys7W3ZvaWRdJG0udXJscy5BZGQoJGcudXJsKTtbdm9pZF0kbS5yYXdOYW1lcy5BZGQoJGcucmF3QSsnIC8gJyskZy5yYXdCKTtpZigkZy5ub3RlKXtbdm9pZF0kbS5ub3Rlcy5BZGQoJGcubm90ZSl9CiAgaWYoJGcua2luZCl7W3ZvaWRdJG0ua2luZHMuQWRkKCRnLmtpbmQpO1t2b2lkXSRtLmJhc2VzLkFkZCgkZy5iYXNpcyl9CiB9CiBpZigkbWVyZ2VkLkNvdW50IC1sdCAxMDAwKXt0aHJvdyAnVG9vIGZldyBtYXRjaGVzIHJldHVybmVkLiBTYXZlZCBkYXRhIHJldGFpbmVkLid9CiAkZ2FtZXM9QCgkbWVyZ2VkLlZhbHVlc3xTb3J0LU9iamVjdCBkYXRlLGEsYik7JHRlYW1MaXN0PUAoJHNjcmlwdDp0ZWFtcy5WYWx1ZXN8U29ydC1PYmplY3QgY2Fub25pY2FsKQogZm9yZWFjaCgkZyBpbiAkZ2FtZXMpewogICRzYW1lPSRzY3JpcHQ6dGVhbXMuQ29udGFpbnNLZXkoJGcuYSkgLWFuZCAkc2NyaXB0OnRlYW1zLkNvbnRhaW5zS2V5KCRnLmIpIC1hbmQgJHNjcmlwdDp0ZWFtc1skZy5hXS5jb25maWQgLWVxICRzY3JpcHQ6dGVhbXNbJGcuYl0uY29uZmlkCiAgaWYoJGcua2luZHMuQ291bnQgLWd0IDEpe3Rocm93ICJDb25mZXJlbmNlLW1hdGNoIGNsYXNzaWZpY2F0aW9uIGNvbmZsaWN0czogJCgkZy5pZCkuIn0KICBpZigkZy5raW5kcy5Db3VudCAtZXEgMSl7JGcua2luZD1AKCRnLmtpbmRzKVswXTskZy5iYXNpcz1bc3RyaW5nXTo6Sm9pbignIHwgJyxbc3RyaW5nW11dJGcuYmFzZXMpfQogIGVsc2VpZigkc2FtZSl7JGcua2luZD0nQ29uZmVyZW5jZSc7JGcuYmFzaXM9J0luZmVycmVkIGZyb20gMjAyNiBjb25mZXJlbmNlIG1lbWJlcnNoaXA7IHNvdXJjZSBoYXMgbm8gbWF0Y2ggZmxhZyd9CiAgZWxzZXskZy5raW5kPSdOb25jb25mZXJlbmNlJzskZy5iYXNpcz0nRGlmZmVyZW50IGNvbmZlcmVuY2UgbWVtYmVyc2hpcCBvciBub24tRDEgb3Bwb25lbnQnfQogIGlmKCRnLmtpbmQgLWVxICdDb25mZXJlbmNlJyAtYW5kICEkc2FtZSl7dGhyb3cgIkNvbmZlcmVuY2UgZmxhZyBkaXNhZ3JlZXMgd2l0aCBtZW1iZXJzaGlwOiAkKCRnLmlkKS4ifQogIGZvcmVhY2goJGZpeCBpbiAkY29uZmlnLm1hdGNoVHlwZXMpe2lmKCRnLmRhdGUgLWVxICRmaXguZGF0ZSAtYW5kICRnLmEgLWVxICRmaXguYSAtYW5kICRnLmIgLWVxICRmaXguYil7JGcua2luZD0kZml4LmtpbmQ7JGcuYmFzaXM9JGZpeC5ub3RlO1t2b2lkXSRnLnVybHMuQWRkKCRmaXgudXJsKTtbdm9pZF0kZy5ub3Rlcy5BZGQoJGZpeC5ub3RlKX19CiB9CiAkcmVjb3Jkcz1Ae307Zm9yZWFjaCgkdCBpbiAkdGVhbUxpc3QpeyRyZWNvcmRzWyR0LmNhbm9uaWNhbF09QCgwLDAsMCwwKX0KIGZvcmVhY2goJGcgaW4gJGdhbWVzKXskaXNEMT0kc2NyaXB0OnRlYW1zLkNvbnRhaW5zS2V5KCRnLmEpIC1hbmQgJHNjcmlwdDp0ZWFtcy5Db250YWluc0tleSgkZy5iKQogIGZvcmVhY2goJHNpZGUgaW4gQCgnYScsJ2InKSl7JHQ9JGcuJHNpZGU7aWYoISRyZWNvcmRzLkNvbnRhaW5zS2V5KCR0KSl7Y29udGludWV9OyR3aW49aWYoJHNpZGUgLWVxICdhJyl7JGcuc2EgLWd0ICRnLnNifWVsc2V7JGcuc2IgLWd0ICRnLnNhfTskaXg9aWYoJHdpbil7MH1lbHNlezF9OyRyZWNvcmRzWyR0XVskaXhdKys7aWYoJGlzRDEpeyRyZWNvcmRzWyR0XVskaXgrMl0rK319CiB9CiAkbWlzbWF0Y2hlcz1AKCR0ZWFtTGlzdHxXaGVyZS1PYmplY3QgeyRyZWNvcmRzWyRfLmNhbm9uaWNhbF1bMF0gLW5lICRfLncgLW9yICRyZWNvcmRzWyRfLmNhbm9uaWNhbF1bMV0gLW5lICRfLmx9KQogJHV0Yz1bRGF0ZVRpbWVdOjpVdGNOb3cuVG9TdHJpbmcoJ3l5eXktTU0tZGQgSEg6bW06c3MnKTskdGhyb3VnaD0oJGdhbWVzfFNlbGVjdC1PYmplY3QgLUxhc3QgMSkuZGF0ZQogJHN0YW5kUm93cz1OZXctT2JqZWN0ICdTeXN0ZW0uQ29sbGVjdGlvbnMuR2VuZXJpYy5MaXN0W29iamVjdF0nOyRzdGFuZFJvd3MuQWRkKEAoJ1NjaG9vbCcsJzIwMjYgY29uZmVyZW5jZScsJ1NvdXJjZSBzY2hvb2wgbmFtZScsJ1N0YW5kaW5ncyB3aW5zJywnU3RhbmRpbmdzIGxvc3NlcycsJ1N0YW5kaW5ncyBzb3VyY2UnLCdQdWxsZWQgVVRDJywnQ29uZmVyZW5jZSB3aW5zJywnQ29uZmVyZW5jZSBsb3NzZXMnKSkKIGZvcmVhY2goJHQgaW4gJHRlYW1MaXN0KXskc3RhbmRSb3dzLkFkZChAKCR0LmNhbm9uaWNhbCwkdC5jb25mZXJlbmNlLCR0Lm5hbWUsJHQudywkdC5sLCR0LnVybCwkdXRjLCR0LmN3LCR0LmNsKSl9CiAkZ2FtZVJvd3M9TmV3LU9iamVjdCAnU3lzdGVtLkNvbGxlY3Rpb25zLkdlbmVyaWMuTGlzdFtvYmplY3RdJzskZ2FtZVJvd3MuQWRkKEAoJ01hdGNoIElEJywnRGF0ZScsJ1NjaG9vbCAxJywnU2Nob29sIDInLCdTZXRzIDEnLCdTZXRzIDInLCdEaXZpc2lvbiAxJywnRGl2aXNpb24gMicsJ1JlcG9ydHMgbWVyZ2VkJywnU291cmNlcycsJ1JhdyBzY2hvb2wgbmFtZXMnLCdEYXRhIG5vdGUnLCdNYXRjaCB0eXBlJywnTWF0Y2ggdHlwZSBiYXNpcycpKQogZm9yZWFjaCgkZyBpbiAkZ2FtZXMpeyRkMT1pZigkc2NyaXB0OnRlYW1zLkNvbnRhaW5zS2V5KCRnLmEpKXsnRDEnfWVsc2V7JHNjcmlwdDpub25EMVskZy5hXX07JGQyPWlmKCRzY3JpcHQ6dGVhbXMuQ29udGFpbnNLZXkoJGcuYikpeydEMSd9ZWxzZXskc2NyaXB0Om5vbkQxWyRnLmJdfTskZ2FtZVJvd3MuQWRkKEAoJGcuaWQsKFtEYXRlVGltZV06OlBhcnNlRXhhY3QoJGcuZGF0ZSwneXl5eS1NTS1kZCcsW0dsb2JhbGl6YXRpb24uQ3VsdHVyZUluZm9dOjpJbnZhcmlhbnRDdWx0dXJlKS5Ub09BRGF0ZSgpKSwkZy5hLCRnLmIsJGcuc2EsJGcuc2IsJGQxLCRkMiwkZy5jb3VudCwoW3N0cmluZ106OkpvaW4oJyB8ICcsW3N0cmluZ1tdXSRnLnVybHMpKSwoW3N0cmluZ106OkpvaW4oJyB8ICcsW3N0cmluZ1tdXSRnLnJhd05hbWVzKSksKFtzdHJpbmddOjpKb2luKCcgfCAnLFtzdHJpbmdbXV0kZy5ub3RlcykpLCRnLmtpbmQsJGcuYmFzaXMpKX0KICRuYW1lUm93cz1OZXctT2JqZWN0ICdTeXN0ZW0uQ29sbGVjdGlvbnMuR2VuZXJpYy5MaXN0W29iamVjdF0nOyRuYW1lUm93cy5BZGQoQCgnU291cmNlIG5hbWUnLCdTdGFuZGFyZCBzY2hvb2wgbmFtZScsJ0RpdmlzaW9uJywnU2VlbiBpbicsJ01hdGNoaW5nIG5vdGUnKSkKIGZvcmVhY2goJGEgaW4gQCgkc2NyaXB0OnVzZWRBbGlhc2VzLlZhbHVlc3xTb3J0LU9iamVjdCBjYW5vbmljYWwscmF3KSl7JGRpdj1pZigkc2NyaXB0OnRlYW1zLkNvbnRhaW5zS2V5KCRhLmNhbm9uaWNhbCkpeydEMSd9ZWxzZXskc2NyaXB0Om5vbkQxWyRhLmNhbm9uaWNhbF19OyRub3RlPWlmKCRhLnJhdyAtZXEgJGEuY2Fub25pY2FsKXsnRXhhY3QgbmFtZSd9ZWxzZWlmKCRhLnJhdyAtaW4gQCgnTWlhbWknLCdMb3lvbGEnKSl7J0NvbmZlcmVuY2Ugb3IgY29ycm9ib3JhdGluZyBtYXRjaCByZXNvbHZlcyBhbWJpZ3VpdHknfWVsc2V7J1Jldmlld2VkIGFsaWFzJ307JG5hbWVSb3dzLkFkZChAKCRhLnJhdywkYS5jYW5vbmljYWwsJGRpdiwoW3N0cmluZ106OkpvaW4oJywgJyxbc3RyaW5nW11dJGEuY29udGV4dHMpKSwkbm90ZSkpfQogJHNvdXJjZVJvd3M9TmV3LU9iamVjdCAnU3lzdGVtLkNvbGxlY3Rpb25zLkdlbmVyaWMuTGlzdFtvYmplY3RdJzskc291cmNlUm93cy5BZGQoQCgnQ29uZmVyZW5jZSBvciBzY2hvb2wnLCdEYXRhIHR5cGUnLCdTb3VyY2UgVVJMJywnRmV0Y2hlZCBVVEMnLCdTdGF0dXMnKSkKIGZvcmVhY2goJHMgaW4gJHNjcmlwdDpsb2cpeyRzb3VyY2VSb3dzLkFkZChAKCRzLmNvbmZlcmVuY2UsJHMua2luZCwkcy51cmwsJHMuZmV0Y2hlZCwkcy5zdGF0dXMpKX0KICRtZXRhUm93cz1OZXctT2JqZWN0ICdTeXN0ZW0uQ29sbGVjdGlvbnMuR2VuZXJpYy5MaXN0W29iamVjdF0nOyRtZXRhUm93cy5BZGQoQCgnTWV0cmljJywnVmFsdWUnKSk7JG1ldGFSb3dzLkFkZChAKCdTZWFzb24nLDIwMjYpKTskbWV0YVJvd3MuQWRkKEAoJ0QxIHNjaG9vbHMnLCR0ZWFtTGlzdC5Db3VudCkpOyRtZXRhUm93cy5BZGQoQCgnVW5pcXVlIG1hdGNoZXMnLCRnYW1lcy5Db3VudCkpOyRtZXRhUm93cy5BZGQoQCgnRHVwbGljYXRlIHJlcG9ydHMgcmVtb3ZlZCcsKCRzY3JpcHQ6cmF3LkNvdW50LSRnYW1lcy5Db3VudCkpKTskbWV0YVJvd3MuQWRkKEAoJ1Rocm91Z2ggZ2FtZXMnLCR0aHJvdWdoKSk7JG1ldGFSb3dzLkFkZChAKCdGZXRjaGVkIFVUQycsJHV0YykpOyRtZXRhUm93cy5BZGQoQCgnU3RhbmRpbmdzIGRpc2NyZXBhbmNpZXMnLCRtaXNtYXRjaGVzLkNvdW50KSk7JG1ldGFSb3dzLkFkZChAKCdDb25mZXJlbmNlcycsMzIpKTskbWV0YVJvd3MuQWRkKEAoJ05vbi1EMSBtYXRjaGVzJyxAKCRnYW1lc3xXaGVyZS1PYmplY3QgeyEkc2NyaXB0OnRlYW1zLkNvbnRhaW5zS2V5KCRfLmEpIC1vciAhJHNjcmlwdDp0ZWFtcy5Db250YWluc0tleSgkXy5iKX0pLkNvdW50KSkKICRzZXR0aW5ncz1OZXctT2JqZWN0IFhtbC5YbWxXcml0ZXJTZXR0aW5nczskc2V0dGluZ3MuRW5jb2Rpbmc9JHV0Zjg7JHNldHRpbmdzLkluZGVudD0kZmFsc2UKICR3cml0ZXI9W1htbC5YbWxXcml0ZXJdOjpDcmVhdGUoKEpvaW4tUGF0aCAkT3V0cHV0Rm9sZGVyICdkYXRhLnhtbCcpLCRzZXR0aW5ncykKIHRyeSB7JHdyaXRlci5Xcml0ZVN0YXJ0RG9jdW1lbnQoKTskd3JpdGVyLldyaXRlU3RhcnRFbGVtZW50KCdXb3JrYm9vaycsJ3VybjpzY2hlbWFz</t>
  </si>
  <si>
    <t>LW1pY3Jvc29mdC1jb206b2ZmaWNlOnNwcmVhZHNoZWV0Jyk7JHdyaXRlci5Xcml0ZUF0dHJpYnV0ZVN0cmluZygneG1sbnMnLCdzcycsJG51bGwsJ3VybjpzY2hlbWFzLW1pY3Jvc29mdC1jb206b2ZmaWNlOnNwcmVhZHNoZWV0Jyk7U2hlZXRYbWwgJHdyaXRlciAnU3RhbmRpbmdzJyAkc3RhbmRSb3dzO1NoZWV0WG1sICR3cml0ZXIgJ01hdGNoZXMnICRnYW1lUm93cztTaGVldFhtbCAkd3JpdGVyICdTY2hvb2wgbmFtZXMnICRuYW1lUm93cztTaGVldFhtbCAkd3JpdGVyICdTb3VyY2UgbG9nJyAkc291cmNlUm93cztTaGVldFhtbCAkd3JpdGVyICdNZXRhJyAkbWV0YVJvd3M7JHdyaXRlci5Xcml0ZUVuZEVsZW1lbnQoKTskd3JpdGVyLldyaXRlRW5kRG9jdW1lbnQoKX1maW5hbGx5eyR3cml0ZXIuQ2xvc2UoKX0KICRyZXN1bHQ9W3BzY3VzdG9tb2JqZWN0XUB7dGVhbXM9JHRlYW1MaXN0O2dhbWVzPUAoJGdhbWVzfEZvckVhY2gtT2JqZWN0IHtbcHNjdXN0b21vYmplY3RdQHtpZD0kXy5pZDtkYXRlPSRfLmRhdGU7YT0kXy5hO2I9JF8uYjtzYT0kXy5zYTtzYj0kXy5zYjtjb3VudD0kXy5jb3VudDt1cmxzPUAoJF8udXJscyk7bm90ZXM9QCgkXy5ub3Rlcyk7a2luZD0kXy5raW5kO2Jhc2lzPSRfLmJhc2lzfX0pO3JlY29yZHM9JHJlY29yZHM7bWV0YT0kbWV0YVJvd3MuVG9BcnJheSgpO3N0YW5kaW5ncz0kc3RhbmRSb3dzLlRvQXJyYXkoKTttYXRjaGVzPSRnYW1lUm93cy5Ub0FycmF5KCk7YWxpYXNlcz0kbmFtZVJvd3MuVG9BcnJheSgpO3NvdXJjZXM9JHNvdXJjZVJvd3MuVG9BcnJheSgpfQogW0lPLkZpbGVdOjpXcml0ZUFsbFRleHQoKEpvaW4tUGF0aCAkT3V0cHV0Rm9sZGVyICdkYXRhLmpzb24nKSwoJHJlc3VsdHxDb252ZXJ0VG8tSnNvbiAtRGVwdGggMTIpLCR1dGY4KQogW0lPLkZpbGVdOjpXcml0ZUFsbFRleHQoKEpvaW4tUGF0aCAkT3V0cHV0Rm9sZGVyICdkb25lLnR4dCcpLCdPSycsJHV0ZjgpCiBXcml0ZS1PdXRwdXQgKCJDb21wbGV0ZWQ6IHswfSBzY2hvb2xzLCB7MX0gbWF0Y2hlcywgezJ9IGR1cGxpY2F0ZSByZXBvcnRzIHJlbW92ZWQsIHszfSBzdGFuZGluZ3MgZGlzY3JlcGFuY2llcy4iIC1mICR0ZWFtTGlzdC5Db3VudCwkZ2FtZXMuQ291bnQsKCRzY3JpcHQ6cmF3LkNvdW50LSRnYW1lcy5Db3VudCksJG1pc21hdGNoZXMuQ291bnQpCn0gY2F0Y2ggewogW0lPLkZpbGVdOjpXcml0ZUFsbFRleHQoKEpvaW4tUGF0aCAkT3V0cHV0Rm9sZGVyICdlcnJvci50eHQnKSwoJF8uRXhjZXB0aW9uLk1lc3NhZ2UrJyBbJyskXy5JbnZvY2F0aW9uSW5mby5TY3JpcHRMaW5lTnVtYmVyKyddJyksJHV0ZjgpCiBXcml0ZS1FcnJvciAkXwogZXhpdCAxCn0K</t>
  </si>
  <si>
    <t>IF(COUNTIF(Standings!$A$9:$A${te},$A{r})=0,"",INDEX(Standings!$H$9:$H${te},MATCH($A{r},Standings!$A$9:$A${te},0))&amp;"-"&amp;INDEX(Standings!$I$9:$I${te},MATCH($A{r},Standings!$A$9:$A${te},0)))</t>
  </si>
  <si>
    <t>2025 ranks stay fixed. Gold columns K:T are editable and remain attached to the school during refresh.</t>
  </si>
  <si>
    <t>Sort column F for the adjusted estimate or G for the base rank. A positive change in H means the adjustments improved the rank.</t>
  </si>
  <si>
    <t>Column B is the fixed 2025 NCAA rank. Column F is the adjusted 2026 estimate; G is the base rank. Neither 2026 column is an official NCAA release.</t>
  </si>
  <si>
    <t>Overall and conference standings are copied as published. Tracking E shows the conference win–loss record and does not feed the RPI calculation. Overall standings differences are visible in Tracking U and RPI calculation 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</si>
</sst>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mm/dd/yyyy"/>
    <numFmt numFmtId="165" formatCode="mm/dd/yy"/>
    <numFmt numFmtId="166" formatCode="0.00000"/>
    <numFmt numFmtId="167" formatCode="\+0;\-0;0"/>
    <numFmt numFmtId="168" formatCode="0.0%"/>
    <numFmt numFmtId="169" formatCode="\+0.0000;\-0.0000;0.0000"/>
    <numFmt numFmtId="170" formatCode="0.0000"/>
  </numFmts>
  <fonts count="9">
    <font>
      <sz val="11"/>
      <name val="Carlito"/>
    </font>
    <font>
      <sz val="10"/>
      <color rgb="FF243746"/>
      <name val="Arial"/>
    </font>
    <font>
      <b/>
      <sz val="16"/>
      <color rgb="FF19334A"/>
      <name val="Arial"/>
    </font>
    <font>
      <b/>
      <sz val="10"/>
      <color rgb="FFFFFFFF"/>
      <name val="Arial"/>
    </font>
    <font>
      <b/>
      <sz val="10"/>
      <color rgb="FF805315"/>
      <name val="Arial"/>
    </font>
    <font>
      <sz val="10"/>
      <color rgb="FF546576"/>
      <name val="Arial"/>
    </font>
    <font>
      <sz val="10"/>
      <color rgb="FF725514"/>
      <name val="Arial"/>
    </font>
    <font>
      <sz val="8"/>
      <name val="Carlito"/>
    </font>
    <font>
      <b/>
      <sz val="11"/>
      <color rgb="FF805315"/>
      <name val="Arial"/>
    </font>
  </fonts>
  <fills count="5">
    <fill>
      <patternFill patternType="none"/>
    </fill>
    <fill>
      <patternFill patternType="gray125"/>
    </fill>
    <fill>
      <patternFill patternType="solid">
        <fgColor rgb="FF19334A"/>
      </patternFill>
    </fill>
    <fill>
      <patternFill patternType="solid">
        <fgColor rgb="FFFFF3CF"/>
      </patternFill>
    </fill>
    <fill>
      <patternFill patternType="solid">
        <fgColor rgb="FFFFF3C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rgb="FF19334A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3" fillId="2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6" fillId="3" borderId="0" xfId="0" applyFont="1" applyFill="1" applyAlignment="1">
      <alignment vertical="center"/>
    </xf>
    <xf numFmtId="165" fontId="6" fillId="3" borderId="0" xfId="0" applyNumberFormat="1" applyFont="1" applyFill="1" applyAlignment="1">
      <alignment vertical="center"/>
    </xf>
    <xf numFmtId="166" fontId="1" fillId="0" borderId="0" xfId="0" applyNumberFormat="1" applyFont="1" applyAlignment="1">
      <alignment vertical="center"/>
    </xf>
    <xf numFmtId="9" fontId="0" fillId="0" borderId="0" xfId="0" applyNumberFormat="1"/>
    <xf numFmtId="0" fontId="3" fillId="2" borderId="0" xfId="0" applyFont="1" applyFill="1"/>
    <xf numFmtId="165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vertical="center"/>
    </xf>
    <xf numFmtId="0" fontId="1" fillId="0" borderId="0" xfId="0" applyFont="1" applyAlignment="1">
      <alignment vertical="center" wrapText="1"/>
    </xf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22" fontId="1" fillId="0" borderId="0" xfId="0" applyNumberFormat="1" applyFont="1" applyAlignment="1">
      <alignment vertical="center"/>
    </xf>
    <xf numFmtId="167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0" fontId="4" fillId="4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168" fontId="1" fillId="0" borderId="0" xfId="0" applyNumberFormat="1" applyFont="1" applyAlignment="1">
      <alignment vertical="center"/>
    </xf>
    <xf numFmtId="169" fontId="1" fillId="0" borderId="0" xfId="0" applyNumberFormat="1" applyFont="1" applyAlignment="1">
      <alignment vertical="center"/>
    </xf>
    <xf numFmtId="9" fontId="1" fillId="3" borderId="0" xfId="0" applyNumberFormat="1" applyFont="1" applyFill="1" applyAlignment="1">
      <alignment vertical="center"/>
    </xf>
    <xf numFmtId="170" fontId="1" fillId="3" borderId="0" xfId="0" applyNumberFormat="1" applyFont="1" applyFill="1" applyAlignment="1">
      <alignment vertical="center"/>
    </xf>
    <xf numFmtId="0" fontId="1" fillId="0" borderId="0" xfId="0" applyFont="1" applyAlignment="1">
      <alignment vertical="center" wrapText="1"/>
    </xf>
    <xf numFmtId="0" fontId="8" fillId="3" borderId="0" xfId="0" applyFont="1" applyFill="1" applyAlignment="1">
      <alignment vertical="center" wrapText="1"/>
    </xf>
  </cellXfs>
  <cellStyles count="1">
    <cellStyle name="Normal" xfId="0" builtinId="0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alignment horizontal="center" vertical="center" textRotation="0" wrapText="0" indent="0" justifyLastLine="0" shrinkToFit="0" readingOrder="0"/>
    </dxf>
    <dxf>
      <font>
        <b/>
        <color rgb="FF805315"/>
      </font>
      <fill>
        <patternFill patternType="solid">
          <bgColor rgb="FFFFF3CF"/>
        </patternFill>
      </fill>
    </dxf>
    <dxf>
      <font>
        <b/>
        <color rgb="FF805315"/>
      </font>
      <fill>
        <patternFill patternType="solid">
          <bgColor rgb="FFFFF3CF"/>
        </patternFill>
      </fill>
    </dxf>
    <dxf>
      <font>
        <b/>
        <color rgb="FF805315"/>
      </font>
      <fill>
        <patternFill patternType="solid">
          <bgColor rgb="FFFFF3CF"/>
        </patternFill>
      </fill>
    </dxf>
    <dxf>
      <fill>
        <patternFill patternType="solid">
          <bgColor rgb="FFFFF3CF"/>
        </patternFill>
      </fill>
    </dxf>
    <dxf>
      <font>
        <b/>
        <color rgb="FF805315"/>
      </font>
      <fill>
        <patternFill patternType="solid">
          <bgColor rgb="FFFFF3CF"/>
        </patternFill>
      </fill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alignment horizontal="general" vertical="center" textRotation="0" wrapText="0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numFmt numFmtId="165" formatCode="mm/dd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numFmt numFmtId="166" formatCode="0.000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numFmt numFmtId="169" formatCode="\+0.0000;\-0.0000;0.00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numFmt numFmtId="169" formatCode="\+0.0000;\-0.0000;0.00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numFmt numFmtId="169" formatCode="\+0.0000;\-0.0000;0.00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numFmt numFmtId="169" formatCode="\+0.0000;\-0.0000;0.00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numFmt numFmtId="169" formatCode="\+0.0000;\-0.0000;0.00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numFmt numFmtId="168" formatCode="0.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numFmt numFmtId="168" formatCode="0.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numFmt numFmtId="166" formatCode="0.000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numFmt numFmtId="166" formatCode="0.000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numFmt numFmtId="167" formatCode="\+0;\-0;0"/>
      <alignment horizontal="center" vertical="center" textRotation="0" wrapText="0" indent="0" justifyLastLine="0" shrinkToFit="0" readingOrder="0"/>
    </dxf>
    <dxf>
      <font>
        <sz val="10"/>
        <color rgb="FF243746"/>
        <name val="Arial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6"/>
        <name val="Arial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31376</xdr:colOff>
      <xdr:row>1</xdr:row>
      <xdr:rowOff>26334</xdr:rowOff>
    </xdr:from>
    <xdr:to>
      <xdr:col>8</xdr:col>
      <xdr:colOff>1169894</xdr:colOff>
      <xdr:row>1</xdr:row>
      <xdr:rowOff>362884</xdr:rowOff>
    </xdr:to>
    <xdr:sp macro="Refresh2026" textlink="">
      <xdr:nvSpPr>
        <xdr:cNvPr id="2" name="Refresh2026Button" descr="Pull current 2026 conference standings and results, recalculate base and adjusted RPI estimates, preserve notes and save a backup.">
          <a:extLst>
            <a:ext uri="{FF2B5EF4-FFF2-40B4-BE49-F238E27FC236}">
              <a16:creationId xmlns:a16="http://schemas.microsoft.com/office/drawing/2014/main" id="{BD61C41F-4DE8-AEEF-2AC2-D382DAF18346}"/>
            </a:ext>
          </a:extLst>
        </xdr:cNvPr>
        <xdr:cNvSpPr/>
      </xdr:nvSpPr>
      <xdr:spPr>
        <a:xfrm>
          <a:off x="8267700" y="292100"/>
          <a:ext cx="3581400" cy="339725"/>
        </a:xfrm>
        <a:prstGeom prst="roundRect">
          <a:avLst/>
        </a:prstGeom>
        <a:solidFill>
          <a:srgbClr val="19334A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Arial" panose="020B0604020202020204" pitchFamily="34" charset="0"/>
            </a:rPr>
            <a:t>Refresh 2026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rackingTable" displayName="TrackingTable" ref="A8:Y357" totalsRowShown="0">
  <autoFilter ref="A8:Y357" xr:uid="{00000000-0009-0000-0100-000001000000}"/>
  <sortState xmlns:xlrd2="http://schemas.microsoft.com/office/spreadsheetml/2017/richdata2" ref="A9:Y357">
    <sortCondition ref="F9:F357"/>
  </sortState>
  <tableColumns count="25">
    <tableColumn id="1" xr3:uid="{00000000-0010-0000-0000-000001000000}" name="School"/>
    <tableColumn id="2" xr3:uid="{00000000-0010-0000-0000-000002000000}" name="2025 NCAA RPI rank" dataDxfId="42">
      <calculatedColumnFormula>IF(COUNTIF('NCAA 2025'!$B$9:$B$356,$A9)=0,"New in 2026",INDEX('NCAA 2025'!$A$9:$A$356,MATCH($A9,'NCAA 2025'!$B$9:$B$356,0)))</calculatedColumnFormula>
    </tableColumn>
    <tableColumn id="3" xr3:uid="{00000000-0010-0000-0000-000003000000}" name="2026 conference">
      <calculatedColumnFormula>IF(COUNTIF('RPI calculation'!$A$9:$A$356,$A9)=0,"",INDEX('RPI calculation'!$B$9:$B$356,MATCH($A9,'RPI calculation'!$A$9:$A$356,0)))</calculatedColumnFormula>
    </tableColumn>
    <tableColumn id="4" xr3:uid="{00000000-0010-0000-0000-000004000000}" name="2026 overall standings" dataDxfId="41">
      <calculatedColumnFormula>IF(COUNTIF('RPI calculation'!$A$9:$A$356,$A9)=0,"",INDEX('RPI calculation'!$C$9:$C$356,MATCH($A9,'RPI calculation'!$A$9:$A$356,0))&amp;"-"&amp;INDEX('RPI calculation'!$D$9:$D$356,MATCH($A9,'RPI calculation'!$A$9:$A$356,0)))</calculatedColumnFormula>
    </tableColumn>
    <tableColumn id="25" xr3:uid="{5FEA4A7F-027D-498C-8A67-91789011C94C}" name="2026 conference standings" dataDxfId="2">
      <calculatedColumnFormula>IF(COUNTIF(Standings!$A$9:$A$356,$A9)=0,"",INDEX(Standings!$H$9:$H$356,MATCH($A9,Standings!$A$9:$A$356,0))&amp;"-"&amp;INDEX(Standings!$I$9:$I$356,MATCH($A9,Standings!$A$9:$A$356,0)))</calculatedColumnFormula>
    </tableColumn>
    <tableColumn id="22" xr3:uid="{BF82E4AC-CB45-4720-A8D3-6E3786CE6B60}" name="2026 adjusted estimated rank" dataDxfId="40">
      <calculatedColumnFormula>IF(COUNTIF('RPI calculation'!$A$9:$A$356,$A9)=0,"",INDEX('RPI calculation'!$AE$9:$AE$356,MATCH($A9,'RPI calculation'!$A$9:$A$356,0)))</calculatedColumnFormula>
    </tableColumn>
    <tableColumn id="5" xr3:uid="{00000000-0010-0000-0000-000005000000}" name="2026 base estimated rank" dataDxfId="39">
      <calculatedColumnFormula>IF(COUNTIF('RPI calculation'!$A$9:$A$356,$A9)=0,"",INDEX('RPI calculation'!$N$9:$N$356,MATCH($A9,'RPI calculation'!$A$9:$A$356,0)))</calculatedColumnFormula>
    </tableColumn>
    <tableColumn id="23" xr3:uid="{CFCFCE29-216E-42E4-8298-E67779616B13}" name="Rank change from adjustments" dataDxfId="38">
      <calculatedColumnFormula>IF(COUNTIF('RPI calculation'!$A$9:$A$356,$A9)=0,"",INDEX('RPI calculation'!$AF$9:$AF$356,MATCH($A9,'RPI calculation'!$A$9:$A$356,0)))</calculatedColumnFormula>
    </tableColumn>
    <tableColumn id="24" xr3:uid="{0B723A95-B5FA-4529-AE39-8AE3B80F910E}" name="2026 adjusted estimated RPI" dataDxfId="37">
      <calculatedColumnFormula>IF(COUNTIF('RPI calculation'!$A$9:$A$356,$A9)=0,"",INDEX('RPI calculation'!$AD$9:$AD$356,MATCH($A9,'RPI calculation'!$A$9:$A$356,0)))</calculatedColumnFormula>
    </tableColumn>
    <tableColumn id="6" xr3:uid="{00000000-0010-0000-0000-000006000000}" name="2026 base RPI" dataDxfId="36">
      <calculatedColumnFormula>IF(COUNTIF('RPI calculation'!$A$9:$A$356,$A9)=0,"",INDEX('RPI calculation'!$M$9:$M$356,MATCH($A9,'RPI calculation'!$A$9:$A$356,0)))</calculatedColumnFormula>
    </tableColumn>
    <tableColumn id="7" xr3:uid="{00000000-0010-0000-0000-000007000000}" name="Watchlist"/>
    <tableColumn id="8" xr3:uid="{00000000-0010-0000-0000-000008000000}" name="NCAA selection"/>
    <tableColumn id="9" xr3:uid="{00000000-0010-0000-0000-000009000000}" name="Outreach stage"/>
    <tableColumn id="10" xr3:uid="{00000000-0010-0000-0000-00000A000000}" name="Owner"/>
    <tableColumn id="11" xr3:uid="{00000000-0010-0000-0000-00000B000000}" name="Contact name"/>
    <tableColumn id="12" xr3:uid="{00000000-0010-0000-0000-00000C000000}" name="Email"/>
    <tableColumn id="13" xr3:uid="{00000000-0010-0000-0000-00000D000000}" name="Last contact"/>
    <tableColumn id="14" xr3:uid="{00000000-0010-0000-0000-00000E000000}" name="Next step"/>
    <tableColumn id="15" xr3:uid="{00000000-0010-0000-0000-00000F000000}" name="Host interest"/>
    <tableColumn id="16" xr3:uid="{00000000-0010-0000-0000-000010000000}" name="Notes"/>
    <tableColumn id="17" xr3:uid="{00000000-0010-0000-0000-000011000000}" name="Data check">
      <calculatedColumnFormula>IF(COUNTIF('RPI calculation'!$A$9:$A$356,$A9)=0,"Not in 2026 D1 source",INDEX('RPI calculation'!$O$9:$O$356,MATCH($A9,'RPI calculation'!$A$9:$A$356,0)))</calculatedColumnFormula>
    </tableColumn>
    <tableColumn id="18" xr3:uid="{00000000-0010-0000-0000-000012000000}" name="2026 results record">
      <calculatedColumnFormula>IF(COUNTIF('RPI calculation'!$A$9:$A$356,$A9)=0,"",INDEX('RPI calculation'!$E$9:$E$356,MATCH($A9,'RPI calculation'!$A$9:$A$356,0))&amp;"-"&amp;INDEX('RPI calculation'!$F$9:$F$356,MATCH($A9,'RPI calculation'!$A$9:$A$356,0)))</calculatedColumnFormula>
    </tableColumn>
    <tableColumn id="19" xr3:uid="{00000000-0010-0000-0000-000013000000}" name="2026 D1 record">
      <calculatedColumnFormula>IF(COUNTIF('RPI calculation'!$A$9:$A$356,$A9)=0,"",INDEX('RPI calculation'!$H$9:$H$356,MATCH($A9,'RPI calculation'!$A$9:$A$356,0))&amp;"-"&amp;INDEX('RPI calculation'!$I$9:$I$356,MATCH($A9,'RPI calculation'!$A$9:$A$356,0)))</calculatedColumnFormula>
    </tableColumn>
    <tableColumn id="20" xr3:uid="{00000000-0010-0000-0000-000014000000}" name="Non-D1 matches">
      <calculatedColumnFormula>IF(COUNTIF('RPI calculation'!$A$9:$A$356,$A9)=0,"",INDEX('RPI calculation'!$G$9:$G$356,MATCH($A9,'RPI calculation'!$A$9:$A$356,0)))</calculatedColumnFormula>
    </tableColumn>
    <tableColumn id="21" xr3:uid="{00000000-0010-0000-0000-000015000000}" name="2025 record">
      <calculatedColumnFormula>IF(COUNTIF('NCAA 2025'!$B$9:$B$356,$A9)=0,"",INDEX('NCAA 2025'!$C$9:$C$356,MATCH($A9,'NCAA 2025'!$B$9:$B$356,0)))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RPIcalculationTable" displayName="RPIcalculationTable" ref="A8:AF356" totalsRowShown="0">
  <autoFilter ref="A8:AF356" xr:uid="{00000000-0009-0000-0100-000002000000}"/>
  <tableColumns count="32">
    <tableColumn id="1" xr3:uid="{00000000-0010-0000-0100-000001000000}" name="School"/>
    <tableColumn id="2" xr3:uid="{00000000-0010-0000-0100-000002000000}" name="2026 conference">
      <calculatedColumnFormula>INDEX(Standings!$B$9:$B$356,MATCH($A9,Standings!$A$9:$A$356,0))</calculatedColumnFormula>
    </tableColumn>
    <tableColumn id="3" xr3:uid="{00000000-0010-0000-0100-000003000000}" name="Standings W">
      <calculatedColumnFormula>INDEX(Standings!$D$9:$D$356,MATCH($A9,Standings!$A$9:$A$356,0))</calculatedColumnFormula>
    </tableColumn>
    <tableColumn id="4" xr3:uid="{00000000-0010-0000-0100-000004000000}" name="Standings L">
      <calculatedColumnFormula>INDEX(Standings!$E$9:$E$356,MATCH($A9,Standings!$A$9:$A$356,0))</calculatedColumnFormula>
    </tableColumn>
    <tableColumn id="5" xr3:uid="{00000000-0010-0000-0100-000005000000}" name="Results W">
      <calculatedColumnFormula>SUMIFS(Matches!$R$9:$R$1954,Matches!$C$9:$C$1954,$A9)+SUMIFS(Matches!$S$9:$S$1954,Matches!$D$9:$D$1954,$A9)</calculatedColumnFormula>
    </tableColumn>
    <tableColumn id="6" xr3:uid="{00000000-0010-0000-0100-000006000000}" name="Results L">
      <calculatedColumnFormula>COUNTIFS(Matches!$C$9:$C$1954,$A9)+COUNTIFS(Matches!$D$9:$D$1954,$A9)-E9</calculatedColumnFormula>
    </tableColumn>
    <tableColumn id="7" xr3:uid="{00000000-0010-0000-0100-000007000000}" name="Non-D1 matches">
      <calculatedColumnFormula>E9+F9-H9-I9</calculatedColumnFormula>
    </tableColumn>
    <tableColumn id="8" xr3:uid="{00000000-0010-0000-0100-000008000000}" name="D1 wins">
      <calculatedColumnFormula>SUMIFS(Matches!$R$9:$R$1954,Matches!$C$9:$C$1954,$A9,Matches!$Q$9:$Q$1954,1)+SUMIFS(Matches!$S$9:$S$1954,Matches!$D$9:$D$1954,$A9,Matches!$Q$9:$Q$1954,1)</calculatedColumnFormula>
    </tableColumn>
    <tableColumn id="9" xr3:uid="{00000000-0010-0000-0100-000009000000}" name="D1 losses">
      <calculatedColumnFormula>COUNTIFS(Matches!$C$9:$C$1954,$A9,Matches!$Q$9:$Q$1954,1)+COUNTIFS(Matches!$D$9:$D$1954,$A9,Matches!$Q$9:$Q$1954,1)-H9</calculatedColumnFormula>
    </tableColumn>
    <tableColumn id="10" xr3:uid="{00000000-0010-0000-0100-00000A000000}" name="D1 win %">
      <calculatedColumnFormula>IF(H9+I9=0,"",H9/(H9+I9))</calculatedColumnFormula>
    </tableColumn>
    <tableColumn id="11" xr3:uid="{00000000-0010-0000-0100-00000B000000}" name="Opponent win %">
      <calculatedColumnFormula>IF(H9+I9=0,"",(SUMIFS(Matches!$T$9:$T$1954,Matches!$C$9:$C$1954,$A9)+SUMIFS(Matches!$U$9:$U$1954,Matches!$D$9:$D$1954,$A9))/(H9+I9))</calculatedColumnFormula>
    </tableColumn>
    <tableColumn id="12" xr3:uid="{00000000-0010-0000-0100-00000C000000}" name="Opponents’ opponent %">
      <calculatedColumnFormula>IF(H9+I9=0,"",(SUMIFS(Matches!$V$9:$V$1954,Matches!$C$9:$C$1954,$A9)+SUMIFS(Matches!$W$9:$W$1954,Matches!$D$9:$D$1954,$A9))/(H9+I9))</calculatedColumnFormula>
    </tableColumn>
    <tableColumn id="13" xr3:uid="{00000000-0010-0000-0100-00000D000000}" name="Base RPI">
      <calculatedColumnFormula>IF(J9="","",$T$3*J9+$T$4*K9+$T$5*L9)</calculatedColumnFormula>
    </tableColumn>
    <tableColumn id="14" xr3:uid="{00000000-0010-0000-0100-00000E000000}" name="Base estimated rank">
      <calculatedColumnFormula>IF(M9="","",RANK(M9,$M$9:$M$356,0))</calculatedColumnFormula>
    </tableColumn>
    <tableColumn id="15" xr3:uid="{00000000-0010-0000-0100-00000F000000}" name="Standings check">
      <calculatedColumnFormula>IF(AND(C9=E9,D9=F9),"Matches standings","Review: standings differ")</calculatedColumnFormula>
    </tableColumn>
    <tableColumn id="16" xr3:uid="{7B80E1B8-C34E-4FA7-9F9D-9BC929D6EBED}" name="Top-band wins" dataDxfId="35">
      <calculatedColumnFormula>COUNTIFS(Matches!$C$9:$C$1954,$A9,Matches!$Q$9:$Q$1954,1,Matches!$Y$9:$Y$1954,"&gt;=1",Matches!$Y$9:$Y$1954,"&lt;="&amp;'RPI rules'!$B$9,Matches!$R$9:$R$1954,1)+COUNTIFS(Matches!$D$9:$D$1954,$A9,Matches!$Q$9:$Q$1954,1,Matches!$X$9:$X$1954,"&gt;=1",Matches!$X$9:$X$1954,"&lt;="&amp;'RPI rules'!$B$9,Matches!$S$9:$S$1954,1)</calculatedColumnFormula>
    </tableColumn>
    <tableColumn id="17" xr3:uid="{D3112FDD-8D83-43C5-B3AF-D55E52DE77DA}" name="Second-band wins" dataDxfId="34">
      <calculatedColumnFormula>COUNTIFS(Matches!$C$9:$C$1954,$A9,Matches!$Q$9:$Q$1954,1,Matches!$Y$9:$Y$1954,"&gt;"&amp;'RPI rules'!$B$9,Matches!$Y$9:$Y$1954,"&lt;="&amp;'RPI rules'!$B$10,Matches!$R$9:$R$1954,1)+COUNTIFS(Matches!$D$9:$D$1954,$A9,Matches!$Q$9:$Q$1954,1,Matches!$X$9:$X$1954,"&gt;"&amp;'RPI rules'!$B$9,Matches!$X$9:$X$1954,"&lt;="&amp;'RPI rules'!$B$10,Matches!$S$9:$S$1954,1)</calculatedColumnFormula>
    </tableColumn>
    <tableColumn id="18" xr3:uid="{3AD2E2FF-D9F5-4C51-8D78-0A5ED91202E8}" name="First-band losses" dataDxfId="33">
      <calculatedColumnFormula>COUNTIFS(Matches!$C$9:$C$1954,$A9,Matches!$Q$9:$Q$1954,1,Matches!$Y$9:$Y$1954,"&gt;="&amp;'RPI rules'!$B$12,Matches!$Y$9:$Y$1954,"&lt;="&amp;'RPI rules'!$B$13,Matches!$R$9:$R$1954,0)+COUNTIFS(Matches!$D$9:$D$1954,$A9,Matches!$Q$9:$Q$1954,1,Matches!$X$9:$X$1954,"&gt;="&amp;'RPI rules'!$B$12,Matches!$X$9:$X$1954,"&lt;="&amp;'RPI rules'!$B$13,Matches!$S$9:$S$1954,0)</calculatedColumnFormula>
    </tableColumn>
    <tableColumn id="19" xr3:uid="{E2CA75F3-FB58-43E4-81BC-966415902AF0}" name="Severe or non-D1 losses" dataDxfId="32">
      <calculatedColumnFormula>COUNTIFS(Matches!$C$9:$C$1954,$A9,Matches!$Q$9:$Q$1954,1,Matches!$Y$9:$Y$1954,"&gt;="&amp;'RPI rules'!$B$14,Matches!$R$9:$R$1954,0)+COUNTIFS(Matches!$D$9:$D$1954,$A9,Matches!$Q$9:$Q$1954,1,Matches!$X$9:$X$1954,"&gt;="&amp;'RPI rules'!$B$14,Matches!$S$9:$S$1954,0)+COUNTIFS(Matches!$C$9:$C$1954,$A9,Matches!$H$9:$H$1954,"&lt;&gt;D1",Matches!$R$9:$R$1954,0)+COUNTIFS(Matches!$D$9:$D$1954,$A9,Matches!$G$9:$G$1954,"&lt;&gt;D1",Matches!$S$9:$S$1954,0)</calculatedColumnFormula>
    </tableColumn>
    <tableColumn id="20" xr3:uid="{501775E6-1D84-410F-AC3E-9FDE456D50B1}" name="Nonconference matches" dataDxfId="31">
      <calculatedColumnFormula>COUNTIFS(Matches!$C$9:$C$1954,$A9,Matches!$M$9:$M$1954,"Nonconference")+COUNTIFS(Matches!$D$9:$D$1954,$A9,Matches!$M$9:$M$1954,"Nonconference")</calculatedColumnFormula>
    </tableColumn>
    <tableColumn id="21" xr3:uid="{E98C7AE6-AFA5-441E-AD22-4E6873401E17}" name="Strong nonconf matches" dataDxfId="30">
      <calculatedColumnFormula>COUNTIFS(Matches!$C$9:$C$1954,$A9,Matches!$Q$9:$Q$1954,1,Matches!$Y$9:$Y$1954,"&gt;=1",Matches!$Y$9:$Y$1954,"&lt;="&amp;'RPI rules'!$B$11,Matches!$M$9:$M$1954,"Nonconference")+COUNTIFS(Matches!$D$9:$D$1954,$A9,Matches!$Q$9:$Q$1954,1,Matches!$X$9:$X$1954,"&gt;=1",Matches!$X$9:$X$1954,"&lt;="&amp;'RPI rules'!$B$11,Matches!$M$9:$M$1954,"Nonconference")</calculatedColumnFormula>
    </tableColumn>
    <tableColumn id="22" xr3:uid="{7923605F-D305-4B11-9D2C-571C55FF1B70}" name="Weak or non-NCAA matches" dataDxfId="29">
      <calculatedColumnFormula>COUNTIFS(Matches!$C$9:$C$1954,$A9,Matches!$Q$9:$Q$1954,1,Matches!$Y$9:$Y$1954,"&gt;="&amp;'RPI rules'!$B$15,Matches!$M$9:$M$1954,"Nonconference")+COUNTIFS(Matches!$D$9:$D$1954,$A9,Matches!$Q$9:$Q$1954,1,Matches!$X$9:$X$1954,"&gt;="&amp;'RPI rules'!$B$15,Matches!$M$9:$M$1954,"Nonconference")+COUNTIFS(Matches!$C$9:$C$1954,$A9,Matches!$M$9:$M$1954,"Nonconference",Matches!$H$9:$H$1954,"NAIA")+COUNTIFS(Matches!$D$9:$D$1954,$A9,Matches!$M$9:$M$1954,"Nonconference",Matches!$G$9:$G$1954,"NAIA")</calculatedColumnFormula>
    </tableColumn>
    <tableColumn id="23" xr3:uid="{9C304430-A718-4BA8-87D8-D216E865D809}" name="Strong nonconf share" dataDxfId="28">
      <calculatedColumnFormula>IF(T9=0,"",U9/T9)</calculatedColumnFormula>
    </tableColumn>
    <tableColumn id="24" xr3:uid="{1ACCC1FC-DBD5-4420-8F98-D9C6DEA5A4C7}" name="Weak nonconf share" dataDxfId="27">
      <calculatedColumnFormula>IF(T9=0,"",V9/T9)</calculatedColumnFormula>
    </tableColumn>
    <tableColumn id="25" xr3:uid="{D389BEC4-8356-445E-A9D6-BB0D80777171}" name="Win bonuses" dataDxfId="26">
      <calculatedColumnFormula>IF('RPI rules'!$B$25&lt;&gt;"Ready",NA(),P9*'RPI rules'!$B$17+Q9*'RPI rules'!$B$18)</calculatedColumnFormula>
    </tableColumn>
    <tableColumn id="26" xr3:uid="{D4647207-BE00-4BBC-A630-BBACBA985DF5}" name="Loss penalties" dataDxfId="25">
      <calculatedColumnFormula>IF('RPI rules'!$B$25&lt;&gt;"Ready",NA(),-R9*'RPI rules'!$B$19-S9*'RPI rules'!$B$20)</calculatedColumnFormula>
    </tableColumn>
    <tableColumn id="27" xr3:uid="{506120B1-0C7F-43D2-B68F-FF3CAB8FFA00}" name="Schedule bonus" dataDxfId="24">
      <calculatedColumnFormula>IF('RPI rules'!$B$25&lt;&gt;"Ready",NA(),IF(T9=0,0,IF(W9&gt;='RPI rules'!$B$16,'RPI rules'!$B$21,0)))</calculatedColumnFormula>
    </tableColumn>
    <tableColumn id="28" xr3:uid="{17CA0ED3-8408-4740-991D-C7C40578DA56}" name="Schedule penalty" dataDxfId="23">
      <calculatedColumnFormula>IF('RPI rules'!$B$25&lt;&gt;"Ready",NA(),IF(T9=0,0,IF(X9&gt;='RPI rules'!$B$16,-'RPI rules'!$B$22,0)))</calculatedColumnFormula>
    </tableColumn>
    <tableColumn id="29" xr3:uid="{21F0D16A-08E6-4C50-9635-4242CA8DD716}" name="Net adjustment" dataDxfId="22">
      <calculatedColumnFormula>SUM(Y9:AB9)</calculatedColumnFormula>
    </tableColumn>
    <tableColumn id="30" xr3:uid="{208F0725-D237-4598-900F-B0555F7A3F6A}" name="Adjusted estimated RPI" dataDxfId="21">
      <calculatedColumnFormula>IF(M9="","",M9+AC9)</calculatedColumnFormula>
    </tableColumn>
    <tableColumn id="31" xr3:uid="{0F79CC54-DDAC-42EC-9143-49A626425675}" name="Adjusted estimated rank" dataDxfId="20">
      <calculatedColumnFormula>IF(AD9="","",RANK(AD9,$AD$9:$AD$356,0))</calculatedColumnFormula>
    </tableColumn>
    <tableColumn id="32" xr3:uid="{06AA7FD8-F0C7-4B5E-B806-3E9D30A45669}" name="Rank change" dataDxfId="19">
      <calculatedColumnFormula>IF(AE9="","",N9-AE9)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tandingsTable" displayName="StandingsTable" ref="A8:I356" totalsRowShown="0">
  <autoFilter ref="A8:I356" xr:uid="{00000000-0009-0000-0100-000003000000}"/>
  <tableColumns count="9">
    <tableColumn id="1" xr3:uid="{00000000-0010-0000-0200-000001000000}" name="School"/>
    <tableColumn id="2" xr3:uid="{00000000-0010-0000-0200-000002000000}" name="2026 conference"/>
    <tableColumn id="3" xr3:uid="{00000000-0010-0000-0200-000003000000}" name="Source school name"/>
    <tableColumn id="4" xr3:uid="{00000000-0010-0000-0200-000004000000}" name="Standings wins"/>
    <tableColumn id="5" xr3:uid="{00000000-0010-0000-0200-000005000000}" name="Standings losses"/>
    <tableColumn id="6" xr3:uid="{00000000-0010-0000-0200-000006000000}" name="Standings source"/>
    <tableColumn id="7" xr3:uid="{00000000-0010-0000-0200-000007000000}" name="Pulled UTC"/>
    <tableColumn id="8" xr3:uid="{CE6DD24A-F85B-4DC6-BE28-C48E44186E83}" name="Conference wins" dataDxfId="1"/>
    <tableColumn id="9" xr3:uid="{666703C2-43FF-43F3-8F35-F9177CC3D984}" name="Conference losses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MatchesTable" displayName="MatchesTable" ref="A8:Y1954" totalsRowShown="0">
  <autoFilter ref="A8:Y1954" xr:uid="{00000000-0009-0000-0100-000004000000}"/>
  <tableColumns count="25">
    <tableColumn id="1" xr3:uid="{00000000-0010-0000-0300-000001000000}" name="Match ID"/>
    <tableColumn id="2" xr3:uid="{00000000-0010-0000-0300-000002000000}" name="Date" dataDxfId="18"/>
    <tableColumn id="3" xr3:uid="{00000000-0010-0000-0300-000003000000}" name="School 1"/>
    <tableColumn id="4" xr3:uid="{00000000-0010-0000-0300-000004000000}" name="School 2"/>
    <tableColumn id="5" xr3:uid="{00000000-0010-0000-0300-000005000000}" name="Sets 1"/>
    <tableColumn id="6" xr3:uid="{00000000-0010-0000-0300-000006000000}" name="Sets 2"/>
    <tableColumn id="7" xr3:uid="{00000000-0010-0000-0300-000007000000}" name="Division 1"/>
    <tableColumn id="8" xr3:uid="{00000000-0010-0000-0300-000008000000}" name="Division 2"/>
    <tableColumn id="9" xr3:uid="{00000000-0010-0000-0300-000009000000}" name="Reports merged"/>
    <tableColumn id="10" xr3:uid="{00000000-0010-0000-0300-00000A000000}" name="Sources" dataDxfId="17"/>
    <tableColumn id="11" xr3:uid="{00000000-0010-0000-0300-00000B000000}" name="Raw school names" dataDxfId="16"/>
    <tableColumn id="12" xr3:uid="{00000000-0010-0000-0300-00000C000000}" name="Data note" dataDxfId="15"/>
    <tableColumn id="22" xr3:uid="{69607342-9454-4C70-9957-6C9809EEFEBD}" name="Match type" dataDxfId="14"/>
    <tableColumn id="23" xr3:uid="{103AC509-8E1E-4BBF-B073-388CBAB956C3}" name="Match type basis" dataDxfId="13"/>
    <tableColumn id="13" xr3:uid="{00000000-0010-0000-0300-00000D000000}" name="School 1 lookup">
      <calculatedColumnFormula>IF(G9="D1",MATCH(C9,'RPI calculation'!$A$9:$A$356,0),0)</calculatedColumnFormula>
    </tableColumn>
    <tableColumn id="14" xr3:uid="{00000000-0010-0000-0300-00000E000000}" name="School 2 lookup">
      <calculatedColumnFormula>IF(H9="D1",MATCH(D9,'RPI calculation'!$A$9:$A$356,0),0)</calculatedColumnFormula>
    </tableColumn>
    <tableColumn id="15" xr3:uid="{00000000-0010-0000-0300-00000F000000}" name="Include in D1 RPI">
      <calculatedColumnFormula>IF(AND(G9="D1",H9="D1"),1,0)</calculatedColumnFormula>
    </tableColumn>
    <tableColumn id="16" xr3:uid="{00000000-0010-0000-0300-000010000000}" name="School 1 win">
      <calculatedColumnFormula>IF(E9&gt;F9,1,0)</calculatedColumnFormula>
    </tableColumn>
    <tableColumn id="17" xr3:uid="{00000000-0010-0000-0300-000011000000}" name="School 2 win">
      <calculatedColumnFormula>IF(F9&gt;E9,1,0)</calculatedColumnFormula>
    </tableColumn>
    <tableColumn id="18" xr3:uid="{00000000-0010-0000-0300-000012000000}" name="School 1 opponent WP">
      <calculatedColumnFormula>IF(Q9=0,0,(INDEX('RPI calculation'!$H$9:$H$356,P9)-(COUNTIFS(Matches!$C$9:$C$1954,C9,Matches!$D$9:$D$1954,D9,Matches!$Q$9:$Q$1954,1,Matches!$F$9:$F$1954,3)+COUNTIFS(Matches!$C$9:$C$1954,D9,Matches!$D$9:$D$1954,C9,Matches!$Q$9:$Q$1954,1,Matches!$E$9:$E$1954,3)))/((INDEX('RPI calculation'!$H$9:$H$356,P9)+INDEX('RPI calculation'!$I$9:$I$356,P9))-(COUNTIFS(Matches!$C$9:$C$1954,C9,Matches!$D$9:$D$1954,D9,Matches!$Q$9:$Q$1954,1)+COUNTIFS(Matches!$C$9:$C$1954,D9,Matches!$D$9:$D$1954,C9,Matches!$Q$9:$Q$1954,1))))</calculatedColumnFormula>
    </tableColumn>
    <tableColumn id="19" xr3:uid="{00000000-0010-0000-0300-000013000000}" name="School 2 opponent WP">
      <calculatedColumnFormula>IF(Q9=0,0,(INDEX('RPI calculation'!$H$9:$H$356,O9)-(COUNTIFS(Matches!$C$9:$C$1954,C9,Matches!$D$9:$D$1954,D9,Matches!$Q$9:$Q$1954,1,Matches!$E$9:$E$1954,3)+COUNTIFS(Matches!$C$9:$C$1954,D9,Matches!$D$9:$D$1954,C9,Matches!$Q$9:$Q$1954,1,Matches!$F$9:$F$1954,3)))/((INDEX('RPI calculation'!$H$9:$H$356,O9)+INDEX('RPI calculation'!$I$9:$I$356,O9))-(COUNTIFS(Matches!$C$9:$C$1954,C9,Matches!$D$9:$D$1954,D9,Matches!$Q$9:$Q$1954,1)+COUNTIFS(Matches!$C$9:$C$1954,D9,Matches!$D$9:$D$1954,C9,Matches!$Q$9:$Q$1954,1))))</calculatedColumnFormula>
    </tableColumn>
    <tableColumn id="20" xr3:uid="{00000000-0010-0000-0300-000014000000}" name="School 1 opponent OWP">
      <calculatedColumnFormula>IF(Q9=0,0,INDEX('RPI calculation'!$K$9:$K$356,P9))</calculatedColumnFormula>
    </tableColumn>
    <tableColumn id="21" xr3:uid="{00000000-0010-0000-0300-000015000000}" name="School 2 opponent OWP">
      <calculatedColumnFormula>IF(Q9=0,0,INDEX('RPI calculation'!$K$9:$K$356,O9))</calculatedColumnFormula>
    </tableColumn>
    <tableColumn id="24" xr3:uid="{02B66F2D-E466-4B6D-BD7E-0DEA65ABC4CD}" name="School 1 base rank" dataDxfId="12">
      <calculatedColumnFormula>IF(G9="D1",INDEX('RPI calculation'!$N$9:$N$356,O9),0)</calculatedColumnFormula>
    </tableColumn>
    <tableColumn id="25" xr3:uid="{A510A573-941D-42EE-AB79-D1105E889B63}" name="School 2 base rank" dataDxfId="11">
      <calculatedColumnFormula>IF(H9="D1",INDEX('RPI calculation'!$N$9:$N$356,P9),0)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NCAA2025Table" displayName="NCAA2025Table" ref="A8:I356" totalsRowShown="0">
  <autoFilter ref="A8:I356" xr:uid="{00000000-0009-0000-0100-000005000000}"/>
  <tableColumns count="9">
    <tableColumn id="1" xr3:uid="{00000000-0010-0000-0400-000001000000}" name="Rank"/>
    <tableColumn id="2" xr3:uid="{00000000-0010-0000-0400-000002000000}" name="School"/>
    <tableColumn id="3" xr3:uid="{00000000-0010-0000-0400-000003000000}" name="Record"/>
    <tableColumn id="4" xr3:uid="{00000000-0010-0000-0400-000004000000}" name="2025 conference"/>
    <tableColumn id="5" xr3:uid="{00000000-0010-0000-0400-000005000000}" name="Road"/>
    <tableColumn id="6" xr3:uid="{00000000-0010-0000-0400-000006000000}" name="Neutral"/>
    <tableColumn id="7" xr3:uid="{00000000-0010-0000-0400-000007000000}" name="Home"/>
    <tableColumn id="8" xr3:uid="{00000000-0010-0000-0400-000008000000}" name="Non-Div I"/>
    <tableColumn id="9" xr3:uid="{00000000-0010-0000-0400-000009000000}" name="Previous rank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SchoolnamesTable" displayName="SchoolnamesTable" ref="A8:E518" totalsRowShown="0">
  <autoFilter ref="A8:E518" xr:uid="{00000000-0009-0000-0100-000006000000}"/>
  <tableColumns count="5">
    <tableColumn id="1" xr3:uid="{00000000-0010-0000-0500-000001000000}" name="Source name"/>
    <tableColumn id="2" xr3:uid="{00000000-0010-0000-0500-000002000000}" name="Standard school name"/>
    <tableColumn id="3" xr3:uid="{00000000-0010-0000-0500-000003000000}" name="Division"/>
    <tableColumn id="4" xr3:uid="{00000000-0010-0000-0500-000004000000}" name="Seen in" dataDxfId="10"/>
    <tableColumn id="5" xr3:uid="{00000000-0010-0000-0500-000005000000}" name="Matching note" dataDxf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A4087A9-7557-4698-B35F-FF93D7046004}" name="RPIrulesPatch0" displayName="RPIrulesPatch0" ref="A8:D22" totalsRowShown="0">
  <tableColumns count="4">
    <tableColumn id="1" xr3:uid="{A50030D9-C83D-4AD2-9E10-B1ADAF986001}" name="Adjustment rule"/>
    <tableColumn id="2" xr3:uid="{69A08A60-72DE-42DA-8E70-380657D787EF}" name="Value"/>
    <tableColumn id="3" xr3:uid="{14719D9C-0C30-4B1C-AEC2-92506598C1E0}" name="Basis"/>
    <tableColumn id="4" xr3:uid="{326E4BCB-4673-40BB-BBD7-DE7D1FEAF3EB}" name="Applica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ReadmeTable" displayName="ReadmeTable" ref="A8:B32" totalsRowShown="0">
  <autoFilter ref="A8:B32" xr:uid="{00000000-0009-0000-0100-000008000000}"/>
  <tableColumns count="2">
    <tableColumn id="1" xr3:uid="{00000000-0010-0000-0600-000001000000}" name="Topic"/>
    <tableColumn id="2" xr3:uid="{00000000-0010-0000-0600-000002000000}" name="Detail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SourcelogTable" displayName="SourcelogTable" ref="A8:E78" totalsRowShown="0">
  <autoFilter ref="A8:E78" xr:uid="{00000000-0009-0000-0100-000007000000}"/>
  <tableColumns count="5">
    <tableColumn id="1" xr3:uid="{00000000-0010-0000-0700-000001000000}" name="Conference or school"/>
    <tableColumn id="2" xr3:uid="{00000000-0010-0000-0700-000002000000}" name="Data type"/>
    <tableColumn id="3" xr3:uid="{00000000-0010-0000-0700-000003000000}" name="Source URL" dataDxfId="8"/>
    <tableColumn id="4" xr3:uid="{00000000-0010-0000-0700-000004000000}" name="Fetched UTC"/>
    <tableColumn id="5" xr3:uid="{00000000-0010-0000-0700-000005000000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9334A"/>
  </sheetPr>
  <dimension ref="A1:Y357"/>
  <sheetViews>
    <sheetView showGridLines="0" tabSelected="1" zoomScale="85" zoomScaleNormal="85" workbookViewId="0">
      <pane xSplit="1" ySplit="8" topLeftCell="B9" activePane="bottomRight" state="frozenSplit"/>
      <selection pane="topRight" activeCell="B1" sqref="B1"/>
      <selection pane="bottomLeft" activeCell="A9" sqref="A9"/>
      <selection pane="bottomRight"/>
    </sheetView>
  </sheetViews>
  <sheetFormatPr defaultRowHeight="14"/>
  <cols>
    <col min="1" max="1" width="27" customWidth="1"/>
    <col min="2" max="2" width="14" customWidth="1"/>
    <col min="3" max="3" width="19" customWidth="1"/>
    <col min="4" max="8" width="16" customWidth="1"/>
    <col min="9" max="9" width="17" customWidth="1"/>
    <col min="10" max="10" width="15" customWidth="1"/>
    <col min="11" max="11" width="13" customWidth="1"/>
    <col min="12" max="12" width="18" customWidth="1"/>
    <col min="13" max="13" width="20" customWidth="1"/>
    <col min="14" max="14" width="18" customWidth="1"/>
    <col min="15" max="15" width="24" customWidth="1"/>
    <col min="16" max="16" width="31" customWidth="1"/>
    <col min="17" max="17" width="16" customWidth="1"/>
    <col min="18" max="18" width="32" customWidth="1"/>
    <col min="19" max="19" width="17" customWidth="1"/>
    <col min="20" max="20" width="50" customWidth="1"/>
    <col min="21" max="21" width="32" customWidth="1"/>
    <col min="22" max="22" width="18" customWidth="1"/>
    <col min="23" max="25" width="16" customWidth="1"/>
  </cols>
  <sheetData>
    <row r="1" spans="1:25" ht="21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31" customHeight="1">
      <c r="A2" s="21" t="s">
        <v>5968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</row>
    <row r="3" spans="1:25" ht="21" customHeight="1">
      <c r="A3" s="1" t="s">
        <v>0</v>
      </c>
      <c r="B3" s="15">
        <v>46285</v>
      </c>
      <c r="C3" s="16" t="s">
        <v>1</v>
      </c>
      <c r="D3" s="16">
        <f>COUNTA(Standings!A9:A1008)</f>
        <v>348</v>
      </c>
      <c r="E3" s="16"/>
      <c r="F3" s="16" t="s">
        <v>5963</v>
      </c>
      <c r="G3" s="16">
        <v>32</v>
      </c>
      <c r="H3" s="16"/>
      <c r="I3" s="16"/>
      <c r="J3" s="16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21" customHeight="1">
      <c r="A4" s="22" t="str">
        <f>"UNOFFICIAL estimates. Adjustment amounts are assumptions; see RPI rules. "&amp;COUNTIF('RPI calculation'!O9:O1008,"Review*")&amp;" standings differences are flagged in U."</f>
        <v>UNOFFICIAL estimates. Adjustment amounts are assumptions; see RPI rules. 7 standings differences are flagged in U.</v>
      </c>
      <c r="B4" s="23"/>
      <c r="C4" s="23"/>
      <c r="D4" s="23"/>
      <c r="E4" s="23"/>
      <c r="F4" s="23"/>
      <c r="G4" s="23"/>
      <c r="H4" s="23"/>
      <c r="I4" s="23"/>
      <c r="J4" s="23"/>
      <c r="K4" s="5"/>
      <c r="L4" s="5"/>
      <c r="M4" s="5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21" customHeight="1">
      <c r="A5" s="6" t="s">
        <v>6106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1:25" ht="21" customHeight="1">
      <c r="A6" s="6" t="s">
        <v>6097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</row>
    <row r="7" spans="1:25" ht="21" customHeight="1">
      <c r="A7" s="6" t="s">
        <v>6107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</row>
    <row r="8" spans="1:25" ht="48" customHeight="1">
      <c r="A8" s="4" t="s">
        <v>2</v>
      </c>
      <c r="B8" s="4" t="s">
        <v>3</v>
      </c>
      <c r="C8" s="4" t="s">
        <v>4</v>
      </c>
      <c r="D8" s="4" t="s">
        <v>6098</v>
      </c>
      <c r="E8" s="4" t="s">
        <v>6099</v>
      </c>
      <c r="F8" s="4" t="s">
        <v>5964</v>
      </c>
      <c r="G8" s="4" t="s">
        <v>5965</v>
      </c>
      <c r="H8" s="4" t="s">
        <v>5966</v>
      </c>
      <c r="I8" s="4" t="s">
        <v>5967</v>
      </c>
      <c r="J8" s="4" t="s">
        <v>5</v>
      </c>
      <c r="K8" s="4" t="s">
        <v>6</v>
      </c>
      <c r="L8" s="4" t="s">
        <v>7</v>
      </c>
      <c r="M8" s="4" t="s">
        <v>8</v>
      </c>
      <c r="N8" s="4" t="s">
        <v>9</v>
      </c>
      <c r="O8" s="4" t="s">
        <v>10</v>
      </c>
      <c r="P8" s="4" t="s">
        <v>11</v>
      </c>
      <c r="Q8" s="4" t="s">
        <v>12</v>
      </c>
      <c r="R8" s="4" t="s">
        <v>13</v>
      </c>
      <c r="S8" s="4" t="s">
        <v>14</v>
      </c>
      <c r="T8" s="4" t="s">
        <v>15</v>
      </c>
      <c r="U8" s="4" t="s">
        <v>16</v>
      </c>
      <c r="V8" s="4" t="s">
        <v>17</v>
      </c>
      <c r="W8" s="4" t="s">
        <v>18</v>
      </c>
      <c r="X8" s="4" t="s">
        <v>19</v>
      </c>
      <c r="Y8" s="4" t="s">
        <v>20</v>
      </c>
    </row>
    <row r="9" spans="1:25" ht="21" customHeight="1">
      <c r="A9" s="1" t="s">
        <v>21</v>
      </c>
      <c r="B9" s="16">
        <f>IF(COUNTIF('NCAA 2025'!$B$9:$B$356,$A9)=0,"New in 2026",INDEX('NCAA 2025'!$A$9:$A$356,MATCH($A9,'NCAA 2025'!$B$9:$B$356,0)))</f>
        <v>5</v>
      </c>
      <c r="C9" s="1" t="str">
        <f>IF(COUNTIF('RPI calculation'!$A$9:$A$356,$A9)=0,"",INDEX('RPI calculation'!$B$9:$B$356,MATCH($A9,'RPI calculation'!$A$9:$A$356,0)))</f>
        <v>ACC</v>
      </c>
      <c r="D9" s="16" t="str">
        <f>IF(COUNTIF('RPI calculation'!$A$9:$A$356,$A9)=0,"",INDEX('RPI calculation'!$C$9:$C$356,MATCH($A9,'RPI calculation'!$A$9:$A$356,0))&amp;"-"&amp;INDEX('RPI calculation'!$D$9:$D$356,MATCH($A9,'RPI calculation'!$A$9:$A$356,0)))</f>
        <v>10-0</v>
      </c>
      <c r="E9" s="16" t="str">
        <f>IF(COUNTIF(Standings!$A$9:$A$356,$A9)=0,"",INDEX(Standings!$H$9:$H$356,MATCH($A9,Standings!$A$9:$A$356,0))&amp;"-"&amp;INDEX(Standings!$I$9:$I$356,MATCH($A9,Standings!$A$9:$A$356,0)))</f>
        <v>0-0</v>
      </c>
      <c r="F9" s="16">
        <f>IF(COUNTIF('RPI calculation'!$A$9:$A$356,$A9)=0,"",INDEX('RPI calculation'!$AE$9:$AE$356,MATCH($A9,'RPI calculation'!$A$9:$A$356,0)))</f>
        <v>1</v>
      </c>
      <c r="G9" s="16">
        <f>IF(COUNTIF('RPI calculation'!$A$9:$A$356,$A9)=0,"",INDEX('RPI calculation'!$N$9:$N$356,MATCH($A9,'RPI calculation'!$A$9:$A$356,0)))</f>
        <v>1</v>
      </c>
      <c r="H9" s="20">
        <f>IF(COUNTIF('RPI calculation'!$A$9:$A$356,$A9)=0,"",INDEX('RPI calculation'!$AF$9:$AF$356,MATCH($A9,'RPI calculation'!$A$9:$A$356,0)))</f>
        <v>0</v>
      </c>
      <c r="I9" s="9">
        <f>IF(COUNTIF('RPI calculation'!$A$9:$A$356,$A9)=0,"",INDEX('RPI calculation'!$AD$9:$AD$356,MATCH($A9,'RPI calculation'!$A$9:$A$356,0)))</f>
        <v>0.79421255365706112</v>
      </c>
      <c r="J9" s="9">
        <f>IF(COUNTIF('RPI calculation'!$A$9:$A$356,$A9)=0,"",INDEX('RPI calculation'!$M$9:$M$356,MATCH($A9,'RPI calculation'!$A$9:$A$356,0)))</f>
        <v>0.77861255365706117</v>
      </c>
      <c r="K9" s="7" t="s">
        <v>22</v>
      </c>
      <c r="L9" s="7" t="s">
        <v>23</v>
      </c>
      <c r="M9" s="7" t="s">
        <v>24</v>
      </c>
      <c r="N9" s="7"/>
      <c r="O9" s="7"/>
      <c r="P9" s="7"/>
      <c r="Q9" s="8"/>
      <c r="R9" s="7"/>
      <c r="S9" s="7" t="s">
        <v>23</v>
      </c>
      <c r="T9" s="7"/>
      <c r="U9" s="1" t="str">
        <f>IF(COUNTIF('RPI calculation'!$A$9:$A$356,$A9)=0,"Not in 2026 D1 source",INDEX('RPI calculation'!$O$9:$O$356,MATCH($A9,'RPI calculation'!$A$9:$A$356,0)))</f>
        <v>Matches standings</v>
      </c>
      <c r="V9" s="1" t="str">
        <f>IF(COUNTIF('RPI calculation'!$A$9:$A$356,$A9)=0,"",INDEX('RPI calculation'!$E$9:$E$356,MATCH($A9,'RPI calculation'!$A$9:$A$356,0))&amp;"-"&amp;INDEX('RPI calculation'!$F$9:$F$356,MATCH($A9,'RPI calculation'!$A$9:$A$356,0)))</f>
        <v>10-0</v>
      </c>
      <c r="W9" s="1" t="str">
        <f>IF(COUNTIF('RPI calculation'!$A$9:$A$356,$A9)=0,"",INDEX('RPI calculation'!$H$9:$H$356,MATCH($A9,'RPI calculation'!$A$9:$A$356,0))&amp;"-"&amp;INDEX('RPI calculation'!$I$9:$I$356,MATCH($A9,'RPI calculation'!$A$9:$A$356,0)))</f>
        <v>10-0</v>
      </c>
      <c r="X9" s="1">
        <f>IF(COUNTIF('RPI calculation'!$A$9:$A$356,$A9)=0,"",INDEX('RPI calculation'!$G$9:$G$356,MATCH($A9,'RPI calculation'!$A$9:$A$356,0)))</f>
        <v>0</v>
      </c>
      <c r="Y9" s="1" t="str">
        <f>IF(COUNTIF('NCAA 2025'!$B$9:$B$356,$A9)=0,"",INDEX('NCAA 2025'!$C$9:$C$356,MATCH($A9,'NCAA 2025'!$B$9:$B$356,0)))</f>
        <v>30-5</v>
      </c>
    </row>
    <row r="10" spans="1:25" ht="21" customHeight="1">
      <c r="A10" s="1" t="s">
        <v>25</v>
      </c>
      <c r="B10" s="16">
        <f>IF(COUNTIF('NCAA 2025'!$B$9:$B$356,$A10)=0,"New in 2026",INDEX('NCAA 2025'!$A$9:$A$356,MATCH($A10,'NCAA 2025'!$B$9:$B$356,0)))</f>
        <v>118</v>
      </c>
      <c r="C10" s="1" t="str">
        <f>IF(COUNTIF('RPI calculation'!$A$9:$A$356,$A10)=0,"",INDEX('RPI calculation'!$B$9:$B$356,MATCH($A10,'RPI calculation'!$A$9:$A$356,0)))</f>
        <v>SEC</v>
      </c>
      <c r="D10" s="16" t="str">
        <f>IF(COUNTIF('RPI calculation'!$A$9:$A$356,$A10)=0,"",INDEX('RPI calculation'!$C$9:$C$356,MATCH($A10,'RPI calculation'!$A$9:$A$356,0))&amp;"-"&amp;INDEX('RPI calculation'!$D$9:$D$356,MATCH($A10,'RPI calculation'!$A$9:$A$356,0)))</f>
        <v>9-0</v>
      </c>
      <c r="E10" s="16" t="str">
        <f>IF(COUNTIF(Standings!$A$9:$A$356,$A10)=0,"",INDEX(Standings!$H$9:$H$356,MATCH($A10,Standings!$A$9:$A$356,0))&amp;"-"&amp;INDEX(Standings!$I$9:$I$356,MATCH($A10,Standings!$A$9:$A$356,0)))</f>
        <v>0-0</v>
      </c>
      <c r="F10" s="16">
        <f>IF(COUNTIF('RPI calculation'!$A$9:$A$356,$A10)=0,"",INDEX('RPI calculation'!$AE$9:$AE$356,MATCH($A10,'RPI calculation'!$A$9:$A$356,0)))</f>
        <v>2</v>
      </c>
      <c r="G10" s="16">
        <f>IF(COUNTIF('RPI calculation'!$A$9:$A$356,$A10)=0,"",INDEX('RPI calculation'!$N$9:$N$356,MATCH($A10,'RPI calculation'!$A$9:$A$356,0)))</f>
        <v>2</v>
      </c>
      <c r="H10" s="20">
        <f>IF(COUNTIF('RPI calculation'!$A$9:$A$356,$A10)=0,"",INDEX('RPI calculation'!$AF$9:$AF$356,MATCH($A10,'RPI calculation'!$A$9:$A$356,0)))</f>
        <v>0</v>
      </c>
      <c r="I10" s="9">
        <f>IF(COUNTIF('RPI calculation'!$A$9:$A$356,$A10)=0,"",INDEX('RPI calculation'!$AD$9:$AD$356,MATCH($A10,'RPI calculation'!$A$9:$A$356,0)))</f>
        <v>0.74783561529971465</v>
      </c>
      <c r="J10" s="9">
        <f>IF(COUNTIF('RPI calculation'!$A$9:$A$356,$A10)=0,"",INDEX('RPI calculation'!$M$9:$M$356,MATCH($A10,'RPI calculation'!$A$9:$A$356,0)))</f>
        <v>0.74003561529971462</v>
      </c>
      <c r="K10" s="7" t="s">
        <v>22</v>
      </c>
      <c r="L10" s="7" t="s">
        <v>23</v>
      </c>
      <c r="M10" s="7" t="s">
        <v>24</v>
      </c>
      <c r="N10" s="7"/>
      <c r="O10" s="7"/>
      <c r="P10" s="7"/>
      <c r="Q10" s="8"/>
      <c r="R10" s="7"/>
      <c r="S10" s="7" t="s">
        <v>23</v>
      </c>
      <c r="T10" s="7"/>
      <c r="U10" s="1" t="str">
        <f>IF(COUNTIF('RPI calculation'!$A$9:$A$356,$A10)=0,"Not in 2026 D1 source",INDEX('RPI calculation'!$O$9:$O$356,MATCH($A10,'RPI calculation'!$A$9:$A$356,0)))</f>
        <v>Matches standings</v>
      </c>
      <c r="V10" s="1" t="str">
        <f>IF(COUNTIF('RPI calculation'!$A$9:$A$356,$A10)=0,"",INDEX('RPI calculation'!$E$9:$E$356,MATCH($A10,'RPI calculation'!$A$9:$A$356,0))&amp;"-"&amp;INDEX('RPI calculation'!$F$9:$F$356,MATCH($A10,'RPI calculation'!$A$9:$A$356,0)))</f>
        <v>9-0</v>
      </c>
      <c r="W10" s="1" t="str">
        <f>IF(COUNTIF('RPI calculation'!$A$9:$A$356,$A10)=0,"",INDEX('RPI calculation'!$H$9:$H$356,MATCH($A10,'RPI calculation'!$A$9:$A$356,0))&amp;"-"&amp;INDEX('RPI calculation'!$I$9:$I$356,MATCH($A10,'RPI calculation'!$A$9:$A$356,0)))</f>
        <v>9-0</v>
      </c>
      <c r="X10" s="1">
        <f>IF(COUNTIF('RPI calculation'!$A$9:$A$356,$A10)=0,"",INDEX('RPI calculation'!$G$9:$G$356,MATCH($A10,'RPI calculation'!$A$9:$A$356,0)))</f>
        <v>0</v>
      </c>
      <c r="Y10" s="1" t="str">
        <f>IF(COUNTIF('NCAA 2025'!$B$9:$B$356,$A10)=0,"",INDEX('NCAA 2025'!$C$9:$C$356,MATCH($A10,'NCAA 2025'!$B$9:$B$356,0)))</f>
        <v>9-18</v>
      </c>
    </row>
    <row r="11" spans="1:25" ht="21" customHeight="1">
      <c r="A11" s="1" t="s">
        <v>27</v>
      </c>
      <c r="B11" s="16">
        <f>IF(COUNTIF('NCAA 2025'!$B$9:$B$356,$A11)=0,"New in 2026",INDEX('NCAA 2025'!$A$9:$A$356,MATCH($A11,'NCAA 2025'!$B$9:$B$356,0)))</f>
        <v>3</v>
      </c>
      <c r="C11" s="1" t="str">
        <f>IF(COUNTIF('RPI calculation'!$A$9:$A$356,$A11)=0,"",INDEX('RPI calculation'!$B$9:$B$356,MATCH($A11,'RPI calculation'!$A$9:$A$356,0)))</f>
        <v>SEC</v>
      </c>
      <c r="D11" s="16" t="str">
        <f>IF(COUNTIF('RPI calculation'!$A$9:$A$356,$A11)=0,"",INDEX('RPI calculation'!$C$9:$C$356,MATCH($A11,'RPI calculation'!$A$9:$A$356,0))&amp;"-"&amp;INDEX('RPI calculation'!$D$9:$D$356,MATCH($A11,'RPI calculation'!$A$9:$A$356,0)))</f>
        <v>8-2</v>
      </c>
      <c r="E11" s="16" t="str">
        <f>IF(COUNTIF(Standings!$A$9:$A$356,$A11)=0,"",INDEX(Standings!$H$9:$H$356,MATCH($A11,Standings!$A$9:$A$356,0))&amp;"-"&amp;INDEX(Standings!$I$9:$I$356,MATCH($A11,Standings!$A$9:$A$356,0)))</f>
        <v>0-0</v>
      </c>
      <c r="F11" s="16">
        <f>IF(COUNTIF('RPI calculation'!$A$9:$A$356,$A11)=0,"",INDEX('RPI calculation'!$AE$9:$AE$356,MATCH($A11,'RPI calculation'!$A$9:$A$356,0)))</f>
        <v>3</v>
      </c>
      <c r="G11" s="16">
        <f>IF(COUNTIF('RPI calculation'!$A$9:$A$356,$A11)=0,"",INDEX('RPI calculation'!$N$9:$N$356,MATCH($A11,'RPI calculation'!$A$9:$A$356,0)))</f>
        <v>4</v>
      </c>
      <c r="H11" s="20">
        <f>IF(COUNTIF('RPI calculation'!$A$9:$A$356,$A11)=0,"",INDEX('RPI calculation'!$AF$9:$AF$356,MATCH($A11,'RPI calculation'!$A$9:$A$356,0)))</f>
        <v>1</v>
      </c>
      <c r="I11" s="9">
        <f>IF(COUNTIF('RPI calculation'!$A$9:$A$356,$A11)=0,"",INDEX('RPI calculation'!$AD$9:$AD$356,MATCH($A11,'RPI calculation'!$A$9:$A$356,0)))</f>
        <v>0.71726510478158201</v>
      </c>
      <c r="J11" s="9">
        <f>IF(COUNTIF('RPI calculation'!$A$9:$A$356,$A11)=0,"",INDEX('RPI calculation'!$M$9:$M$356,MATCH($A11,'RPI calculation'!$A$9:$A$356,0)))</f>
        <v>0.70166510478158206</v>
      </c>
      <c r="K11" s="7" t="s">
        <v>22</v>
      </c>
      <c r="L11" s="7" t="s">
        <v>23</v>
      </c>
      <c r="M11" s="7" t="s">
        <v>24</v>
      </c>
      <c r="N11" s="7"/>
      <c r="O11" s="7"/>
      <c r="P11" s="7"/>
      <c r="Q11" s="8"/>
      <c r="R11" s="7"/>
      <c r="S11" s="7" t="s">
        <v>23</v>
      </c>
      <c r="T11" s="7"/>
      <c r="U11" s="1" t="str">
        <f>IF(COUNTIF('RPI calculation'!$A$9:$A$356,$A11)=0,"Not in 2026 D1 source",INDEX('RPI calculation'!$O$9:$O$356,MATCH($A11,'RPI calculation'!$A$9:$A$356,0)))</f>
        <v>Matches standings</v>
      </c>
      <c r="V11" s="1" t="str">
        <f>IF(COUNTIF('RPI calculation'!$A$9:$A$356,$A11)=0,"",INDEX('RPI calculation'!$E$9:$E$356,MATCH($A11,'RPI calculation'!$A$9:$A$356,0))&amp;"-"&amp;INDEX('RPI calculation'!$F$9:$F$356,MATCH($A11,'RPI calculation'!$A$9:$A$356,0)))</f>
        <v>8-2</v>
      </c>
      <c r="W11" s="1" t="str">
        <f>IF(COUNTIF('RPI calculation'!$A$9:$A$356,$A11)=0,"",INDEX('RPI calculation'!$H$9:$H$356,MATCH($A11,'RPI calculation'!$A$9:$A$356,0))&amp;"-"&amp;INDEX('RPI calculation'!$I$9:$I$356,MATCH($A11,'RPI calculation'!$A$9:$A$356,0)))</f>
        <v>8-2</v>
      </c>
      <c r="X11" s="1">
        <f>IF(COUNTIF('RPI calculation'!$A$9:$A$356,$A11)=0,"",INDEX('RPI calculation'!$G$9:$G$356,MATCH($A11,'RPI calculation'!$A$9:$A$356,0)))</f>
        <v>0</v>
      </c>
      <c r="Y11" s="1" t="str">
        <f>IF(COUNTIF('NCAA 2025'!$B$9:$B$356,$A11)=0,"",INDEX('NCAA 2025'!$C$9:$C$356,MATCH($A11,'NCAA 2025'!$B$9:$B$356,0)))</f>
        <v>30-3</v>
      </c>
    </row>
    <row r="12" spans="1:25" ht="21" customHeight="1">
      <c r="A12" s="1" t="s">
        <v>26</v>
      </c>
      <c r="B12" s="16">
        <f>IF(COUNTIF('NCAA 2025'!$B$9:$B$356,$A12)=0,"New in 2026",INDEX('NCAA 2025'!$A$9:$A$356,MATCH($A12,'NCAA 2025'!$B$9:$B$356,0)))</f>
        <v>11</v>
      </c>
      <c r="C12" s="1" t="str">
        <f>IF(COUNTIF('RPI calculation'!$A$9:$A$356,$A12)=0,"",INDEX('RPI calculation'!$B$9:$B$356,MATCH($A12,'RPI calculation'!$A$9:$A$356,0)))</f>
        <v>ACC</v>
      </c>
      <c r="D12" s="16" t="str">
        <f>IF(COUNTIF('RPI calculation'!$A$9:$A$356,$A12)=0,"",INDEX('RPI calculation'!$C$9:$C$356,MATCH($A12,'RPI calculation'!$A$9:$A$356,0))&amp;"-"&amp;INDEX('RPI calculation'!$D$9:$D$356,MATCH($A12,'RPI calculation'!$A$9:$A$356,0)))</f>
        <v>8-2</v>
      </c>
      <c r="E12" s="16" t="str">
        <f>IF(COUNTIF(Standings!$A$9:$A$356,$A12)=0,"",INDEX(Standings!$H$9:$H$356,MATCH($A12,Standings!$A$9:$A$356,0))&amp;"-"&amp;INDEX(Standings!$I$9:$I$356,MATCH($A12,Standings!$A$9:$A$356,0)))</f>
        <v>0-0</v>
      </c>
      <c r="F12" s="16">
        <f>IF(COUNTIF('RPI calculation'!$A$9:$A$356,$A12)=0,"",INDEX('RPI calculation'!$AE$9:$AE$356,MATCH($A12,'RPI calculation'!$A$9:$A$356,0)))</f>
        <v>4</v>
      </c>
      <c r="G12" s="16">
        <f>IF(COUNTIF('RPI calculation'!$A$9:$A$356,$A12)=0,"",INDEX('RPI calculation'!$N$9:$N$356,MATCH($A12,'RPI calculation'!$A$9:$A$356,0)))</f>
        <v>3</v>
      </c>
      <c r="H12" s="20">
        <f>IF(COUNTIF('RPI calculation'!$A$9:$A$356,$A12)=0,"",INDEX('RPI calculation'!$AF$9:$AF$356,MATCH($A12,'RPI calculation'!$A$9:$A$356,0)))</f>
        <v>-1</v>
      </c>
      <c r="I12" s="9">
        <f>IF(COUNTIF('RPI calculation'!$A$9:$A$356,$A12)=0,"",INDEX('RPI calculation'!$AD$9:$AD$356,MATCH($A12,'RPI calculation'!$A$9:$A$356,0)))</f>
        <v>0.71158302696882236</v>
      </c>
      <c r="J12" s="9">
        <f>IF(COUNTIF('RPI calculation'!$A$9:$A$356,$A12)=0,"",INDEX('RPI calculation'!$M$9:$M$356,MATCH($A12,'RPI calculation'!$A$9:$A$356,0)))</f>
        <v>0.70248302696882237</v>
      </c>
      <c r="K12" s="7" t="s">
        <v>22</v>
      </c>
      <c r="L12" s="7" t="s">
        <v>23</v>
      </c>
      <c r="M12" s="7" t="s">
        <v>24</v>
      </c>
      <c r="N12" s="7"/>
      <c r="O12" s="7"/>
      <c r="P12" s="7"/>
      <c r="Q12" s="8"/>
      <c r="R12" s="7"/>
      <c r="S12" s="7" t="s">
        <v>23</v>
      </c>
      <c r="T12" s="7"/>
      <c r="U12" s="1" t="str">
        <f>IF(COUNTIF('RPI calculation'!$A$9:$A$356,$A12)=0,"Not in 2026 D1 source",INDEX('RPI calculation'!$O$9:$O$356,MATCH($A12,'RPI calculation'!$A$9:$A$356,0)))</f>
        <v>Matches standings</v>
      </c>
      <c r="V12" s="1" t="str">
        <f>IF(COUNTIF('RPI calculation'!$A$9:$A$356,$A12)=0,"",INDEX('RPI calculation'!$E$9:$E$356,MATCH($A12,'RPI calculation'!$A$9:$A$356,0))&amp;"-"&amp;INDEX('RPI calculation'!$F$9:$F$356,MATCH($A12,'RPI calculation'!$A$9:$A$356,0)))</f>
        <v>8-2</v>
      </c>
      <c r="W12" s="1" t="str">
        <f>IF(COUNTIF('RPI calculation'!$A$9:$A$356,$A12)=0,"",INDEX('RPI calculation'!$H$9:$H$356,MATCH($A12,'RPI calculation'!$A$9:$A$356,0))&amp;"-"&amp;INDEX('RPI calculation'!$I$9:$I$356,MATCH($A12,'RPI calculation'!$A$9:$A$356,0)))</f>
        <v>8-2</v>
      </c>
      <c r="X12" s="1">
        <f>IF(COUNTIF('RPI calculation'!$A$9:$A$356,$A12)=0,"",INDEX('RPI calculation'!$G$9:$G$356,MATCH($A12,'RPI calculation'!$A$9:$A$356,0)))</f>
        <v>0</v>
      </c>
      <c r="Y12" s="1" t="str">
        <f>IF(COUNTIF('NCAA 2025'!$B$9:$B$356,$A12)=0,"",INDEX('NCAA 2025'!$C$9:$C$356,MATCH($A12,'NCAA 2025'!$B$9:$B$356,0)))</f>
        <v>27-6</v>
      </c>
    </row>
    <row r="13" spans="1:25" ht="21" customHeight="1">
      <c r="A13" s="1" t="s">
        <v>29</v>
      </c>
      <c r="B13" s="16">
        <f>IF(COUNTIF('NCAA 2025'!$B$9:$B$356,$A13)=0,"New in 2026",INDEX('NCAA 2025'!$A$9:$A$356,MATCH($A13,'NCAA 2025'!$B$9:$B$356,0)))</f>
        <v>12</v>
      </c>
      <c r="C13" s="1" t="str">
        <f>IF(COUNTIF('RPI calculation'!$A$9:$A$356,$A13)=0,"",INDEX('RPI calculation'!$B$9:$B$356,MATCH($A13,'RPI calculation'!$A$9:$A$356,0)))</f>
        <v>ACC</v>
      </c>
      <c r="D13" s="16" t="str">
        <f>IF(COUNTIF('RPI calculation'!$A$9:$A$356,$A13)=0,"",INDEX('RPI calculation'!$C$9:$C$356,MATCH($A13,'RPI calculation'!$A$9:$A$356,0))&amp;"-"&amp;INDEX('RPI calculation'!$D$9:$D$356,MATCH($A13,'RPI calculation'!$A$9:$A$356,0)))</f>
        <v>10-2</v>
      </c>
      <c r="E13" s="16" t="str">
        <f>IF(COUNTIF(Standings!$A$9:$A$356,$A13)=0,"",INDEX(Standings!$H$9:$H$356,MATCH($A13,Standings!$A$9:$A$356,0))&amp;"-"&amp;INDEX(Standings!$I$9:$I$356,MATCH($A13,Standings!$A$9:$A$356,0)))</f>
        <v>0-0</v>
      </c>
      <c r="F13" s="16">
        <f>IF(COUNTIF('RPI calculation'!$A$9:$A$356,$A13)=0,"",INDEX('RPI calculation'!$AE$9:$AE$356,MATCH($A13,'RPI calculation'!$A$9:$A$356,0)))</f>
        <v>5</v>
      </c>
      <c r="G13" s="16">
        <f>IF(COUNTIF('RPI calculation'!$A$9:$A$356,$A13)=0,"",INDEX('RPI calculation'!$N$9:$N$356,MATCH($A13,'RPI calculation'!$A$9:$A$356,0)))</f>
        <v>6</v>
      </c>
      <c r="H13" s="20">
        <f>IF(COUNTIF('RPI calculation'!$A$9:$A$356,$A13)=0,"",INDEX('RPI calculation'!$AF$9:$AF$356,MATCH($A13,'RPI calculation'!$A$9:$A$356,0)))</f>
        <v>1</v>
      </c>
      <c r="I13" s="9">
        <f>IF(COUNTIF('RPI calculation'!$A$9:$A$356,$A13)=0,"",INDEX('RPI calculation'!$AD$9:$AD$356,MATCH($A13,'RPI calculation'!$A$9:$A$356,0)))</f>
        <v>0.70678449901786378</v>
      </c>
      <c r="J13" s="9">
        <f>IF(COUNTIF('RPI calculation'!$A$9:$A$356,$A13)=0,"",INDEX('RPI calculation'!$M$9:$M$356,MATCH($A13,'RPI calculation'!$A$9:$A$356,0)))</f>
        <v>0.69638449901786381</v>
      </c>
      <c r="K13" s="7" t="s">
        <v>22</v>
      </c>
      <c r="L13" s="7" t="s">
        <v>23</v>
      </c>
      <c r="M13" s="7" t="s">
        <v>24</v>
      </c>
      <c r="N13" s="7"/>
      <c r="O13" s="7"/>
      <c r="P13" s="7"/>
      <c r="Q13" s="8"/>
      <c r="R13" s="7"/>
      <c r="S13" s="7" t="s">
        <v>23</v>
      </c>
      <c r="T13" s="7"/>
      <c r="U13" s="1" t="str">
        <f>IF(COUNTIF('RPI calculation'!$A$9:$A$356,$A13)=0,"Not in 2026 D1 source",INDEX('RPI calculation'!$O$9:$O$356,MATCH($A13,'RPI calculation'!$A$9:$A$356,0)))</f>
        <v>Matches standings</v>
      </c>
      <c r="V13" s="1" t="str">
        <f>IF(COUNTIF('RPI calculation'!$A$9:$A$356,$A13)=0,"",INDEX('RPI calculation'!$E$9:$E$356,MATCH($A13,'RPI calculation'!$A$9:$A$356,0))&amp;"-"&amp;INDEX('RPI calculation'!$F$9:$F$356,MATCH($A13,'RPI calculation'!$A$9:$A$356,0)))</f>
        <v>10-2</v>
      </c>
      <c r="W13" s="1" t="str">
        <f>IF(COUNTIF('RPI calculation'!$A$9:$A$356,$A13)=0,"",INDEX('RPI calculation'!$H$9:$H$356,MATCH($A13,'RPI calculation'!$A$9:$A$356,0))&amp;"-"&amp;INDEX('RPI calculation'!$I$9:$I$356,MATCH($A13,'RPI calculation'!$A$9:$A$356,0)))</f>
        <v>10-2</v>
      </c>
      <c r="X13" s="1">
        <f>IF(COUNTIF('RPI calculation'!$A$9:$A$356,$A13)=0,"",INDEX('RPI calculation'!$G$9:$G$356,MATCH($A13,'RPI calculation'!$A$9:$A$356,0)))</f>
        <v>0</v>
      </c>
      <c r="Y13" s="1" t="str">
        <f>IF(COUNTIF('NCAA 2025'!$B$9:$B$356,$A13)=0,"",INDEX('NCAA 2025'!$C$9:$C$356,MATCH($A13,'NCAA 2025'!$B$9:$B$356,0)))</f>
        <v>26-7</v>
      </c>
    </row>
    <row r="14" spans="1:25" ht="21" customHeight="1">
      <c r="A14" s="1" t="s">
        <v>28</v>
      </c>
      <c r="B14" s="16">
        <f>IF(COUNTIF('NCAA 2025'!$B$9:$B$356,$A14)=0,"New in 2026",INDEX('NCAA 2025'!$A$9:$A$356,MATCH($A14,'NCAA 2025'!$B$9:$B$356,0)))</f>
        <v>34</v>
      </c>
      <c r="C14" s="1" t="str">
        <f>IF(COUNTIF('RPI calculation'!$A$9:$A$356,$A14)=0,"",INDEX('RPI calculation'!$B$9:$B$356,MATCH($A14,'RPI calculation'!$A$9:$A$356,0)))</f>
        <v>SEC</v>
      </c>
      <c r="D14" s="16" t="str">
        <f>IF(COUNTIF('RPI calculation'!$A$9:$A$356,$A14)=0,"",INDEX('RPI calculation'!$C$9:$C$356,MATCH($A14,'RPI calculation'!$A$9:$A$356,0))&amp;"-"&amp;INDEX('RPI calculation'!$D$9:$D$356,MATCH($A14,'RPI calculation'!$A$9:$A$356,0)))</f>
        <v>8-1</v>
      </c>
      <c r="E14" s="16" t="str">
        <f>IF(COUNTIF(Standings!$A$9:$A$356,$A14)=0,"",INDEX(Standings!$H$9:$H$356,MATCH($A14,Standings!$A$9:$A$356,0))&amp;"-"&amp;INDEX(Standings!$I$9:$I$356,MATCH($A14,Standings!$A$9:$A$356,0)))</f>
        <v>0-0</v>
      </c>
      <c r="F14" s="16">
        <f>IF(COUNTIF('RPI calculation'!$A$9:$A$356,$A14)=0,"",INDEX('RPI calculation'!$AE$9:$AE$356,MATCH($A14,'RPI calculation'!$A$9:$A$356,0)))</f>
        <v>6</v>
      </c>
      <c r="G14" s="16">
        <f>IF(COUNTIF('RPI calculation'!$A$9:$A$356,$A14)=0,"",INDEX('RPI calculation'!$N$9:$N$356,MATCH($A14,'RPI calculation'!$A$9:$A$356,0)))</f>
        <v>5</v>
      </c>
      <c r="H14" s="20">
        <f>IF(COUNTIF('RPI calculation'!$A$9:$A$356,$A14)=0,"",INDEX('RPI calculation'!$AF$9:$AF$356,MATCH($A14,'RPI calculation'!$A$9:$A$356,0)))</f>
        <v>-1</v>
      </c>
      <c r="I14" s="9">
        <f>IF(COUNTIF('RPI calculation'!$A$9:$A$356,$A14)=0,"",INDEX('RPI calculation'!$AD$9:$AD$356,MATCH($A14,'RPI calculation'!$A$9:$A$356,0)))</f>
        <v>0.70316285284502877</v>
      </c>
      <c r="J14" s="9">
        <f>IF(COUNTIF('RPI calculation'!$A$9:$A$356,$A14)=0,"",INDEX('RPI calculation'!$M$9:$M$356,MATCH($A14,'RPI calculation'!$A$9:$A$356,0)))</f>
        <v>0.69926285284502876</v>
      </c>
      <c r="K14" s="7" t="s">
        <v>22</v>
      </c>
      <c r="L14" s="7" t="s">
        <v>23</v>
      </c>
      <c r="M14" s="7" t="s">
        <v>24</v>
      </c>
      <c r="N14" s="7"/>
      <c r="O14" s="7"/>
      <c r="P14" s="7"/>
      <c r="Q14" s="8"/>
      <c r="R14" s="7"/>
      <c r="S14" s="7" t="s">
        <v>23</v>
      </c>
      <c r="T14" s="7"/>
      <c r="U14" s="1" t="str">
        <f>IF(COUNTIF('RPI calculation'!$A$9:$A$356,$A14)=0,"Not in 2026 D1 source",INDEX('RPI calculation'!$O$9:$O$356,MATCH($A14,'RPI calculation'!$A$9:$A$356,0)))</f>
        <v>Matches standings</v>
      </c>
      <c r="V14" s="1" t="str">
        <f>IF(COUNTIF('RPI calculation'!$A$9:$A$356,$A14)=0,"",INDEX('RPI calculation'!$E$9:$E$356,MATCH($A14,'RPI calculation'!$A$9:$A$356,0))&amp;"-"&amp;INDEX('RPI calculation'!$F$9:$F$356,MATCH($A14,'RPI calculation'!$A$9:$A$356,0)))</f>
        <v>8-1</v>
      </c>
      <c r="W14" s="1" t="str">
        <f>IF(COUNTIF('RPI calculation'!$A$9:$A$356,$A14)=0,"",INDEX('RPI calculation'!$H$9:$H$356,MATCH($A14,'RPI calculation'!$A$9:$A$356,0))&amp;"-"&amp;INDEX('RPI calculation'!$I$9:$I$356,MATCH($A14,'RPI calculation'!$A$9:$A$356,0)))</f>
        <v>8-1</v>
      </c>
      <c r="X14" s="1">
        <f>IF(COUNTIF('RPI calculation'!$A$9:$A$356,$A14)=0,"",INDEX('RPI calculation'!$G$9:$G$356,MATCH($A14,'RPI calculation'!$A$9:$A$356,0)))</f>
        <v>0</v>
      </c>
      <c r="Y14" s="1" t="str">
        <f>IF(COUNTIF('NCAA 2025'!$B$9:$B$356,$A14)=0,"",INDEX('NCAA 2025'!$C$9:$C$356,MATCH($A14,'NCAA 2025'!$B$9:$B$356,0)))</f>
        <v>16-12</v>
      </c>
    </row>
    <row r="15" spans="1:25" ht="21" customHeight="1">
      <c r="A15" s="1" t="s">
        <v>30</v>
      </c>
      <c r="B15" s="16">
        <f>IF(COUNTIF('NCAA 2025'!$B$9:$B$356,$A15)=0,"New in 2026",INDEX('NCAA 2025'!$A$9:$A$356,MATCH($A15,'NCAA 2025'!$B$9:$B$356,0)))</f>
        <v>20</v>
      </c>
      <c r="C15" s="1" t="str">
        <f>IF(COUNTIF('RPI calculation'!$A$9:$A$356,$A15)=0,"",INDEX('RPI calculation'!$B$9:$B$356,MATCH($A15,'RPI calculation'!$A$9:$A$356,0)))</f>
        <v>Big 12</v>
      </c>
      <c r="D15" s="16" t="str">
        <f>IF(COUNTIF('RPI calculation'!$A$9:$A$356,$A15)=0,"",INDEX('RPI calculation'!$C$9:$C$356,MATCH($A15,'RPI calculation'!$A$9:$A$356,0))&amp;"-"&amp;INDEX('RPI calculation'!$D$9:$D$356,MATCH($A15,'RPI calculation'!$A$9:$A$356,0)))</f>
        <v>9-2</v>
      </c>
      <c r="E15" s="16" t="str">
        <f>IF(COUNTIF(Standings!$A$9:$A$356,$A15)=0,"",INDEX(Standings!$H$9:$H$356,MATCH($A15,Standings!$A$9:$A$356,0))&amp;"-"&amp;INDEX(Standings!$I$9:$I$356,MATCH($A15,Standings!$A$9:$A$356,0)))</f>
        <v>0-0</v>
      </c>
      <c r="F15" s="16">
        <f>IF(COUNTIF('RPI calculation'!$A$9:$A$356,$A15)=0,"",INDEX('RPI calculation'!$AE$9:$AE$356,MATCH($A15,'RPI calculation'!$A$9:$A$356,0)))</f>
        <v>7</v>
      </c>
      <c r="G15" s="16">
        <f>IF(COUNTIF('RPI calculation'!$A$9:$A$356,$A15)=0,"",INDEX('RPI calculation'!$N$9:$N$356,MATCH($A15,'RPI calculation'!$A$9:$A$356,0)))</f>
        <v>7</v>
      </c>
      <c r="H15" s="20">
        <f>IF(COUNTIF('RPI calculation'!$A$9:$A$356,$A15)=0,"",INDEX('RPI calculation'!$AF$9:$AF$356,MATCH($A15,'RPI calculation'!$A$9:$A$356,0)))</f>
        <v>0</v>
      </c>
      <c r="I15" s="9">
        <f>IF(COUNTIF('RPI calculation'!$A$9:$A$356,$A15)=0,"",INDEX('RPI calculation'!$AD$9:$AD$356,MATCH($A15,'RPI calculation'!$A$9:$A$356,0)))</f>
        <v>0.70161438605777449</v>
      </c>
      <c r="J15" s="9">
        <f>IF(COUNTIF('RPI calculation'!$A$9:$A$356,$A15)=0,"",INDEX('RPI calculation'!$M$9:$M$356,MATCH($A15,'RPI calculation'!$A$9:$A$356,0)))</f>
        <v>0.69251438605777449</v>
      </c>
      <c r="K15" s="7" t="s">
        <v>22</v>
      </c>
      <c r="L15" s="7" t="s">
        <v>23</v>
      </c>
      <c r="M15" s="7" t="s">
        <v>24</v>
      </c>
      <c r="N15" s="7"/>
      <c r="O15" s="7"/>
      <c r="P15" s="7"/>
      <c r="Q15" s="8"/>
      <c r="R15" s="7"/>
      <c r="S15" s="7" t="s">
        <v>23</v>
      </c>
      <c r="T15" s="7"/>
      <c r="U15" s="1" t="str">
        <f>IF(COUNTIF('RPI calculation'!$A$9:$A$356,$A15)=0,"Not in 2026 D1 source",INDEX('RPI calculation'!$O$9:$O$356,MATCH($A15,'RPI calculation'!$A$9:$A$356,0)))</f>
        <v>Matches standings</v>
      </c>
      <c r="V15" s="1" t="str">
        <f>IF(COUNTIF('RPI calculation'!$A$9:$A$356,$A15)=0,"",INDEX('RPI calculation'!$E$9:$E$356,MATCH($A15,'RPI calculation'!$A$9:$A$356,0))&amp;"-"&amp;INDEX('RPI calculation'!$F$9:$F$356,MATCH($A15,'RPI calculation'!$A$9:$A$356,0)))</f>
        <v>9-2</v>
      </c>
      <c r="W15" s="1" t="str">
        <f>IF(COUNTIF('RPI calculation'!$A$9:$A$356,$A15)=0,"",INDEX('RPI calculation'!$H$9:$H$356,MATCH($A15,'RPI calculation'!$A$9:$A$356,0))&amp;"-"&amp;INDEX('RPI calculation'!$I$9:$I$356,MATCH($A15,'RPI calculation'!$A$9:$A$356,0)))</f>
        <v>9-2</v>
      </c>
      <c r="X15" s="1">
        <f>IF(COUNTIF('RPI calculation'!$A$9:$A$356,$A15)=0,"",INDEX('RPI calculation'!$G$9:$G$356,MATCH($A15,'RPI calculation'!$A$9:$A$356,0)))</f>
        <v>0</v>
      </c>
      <c r="Y15" s="1" t="str">
        <f>IF(COUNTIF('NCAA 2025'!$B$9:$B$356,$A15)=0,"",INDEX('NCAA 2025'!$C$9:$C$356,MATCH($A15,'NCAA 2025'!$B$9:$B$356,0)))</f>
        <v>21-11</v>
      </c>
    </row>
    <row r="16" spans="1:25" ht="21" customHeight="1">
      <c r="A16" s="1" t="s">
        <v>31</v>
      </c>
      <c r="B16" s="16">
        <f>IF(COUNTIF('NCAA 2025'!$B$9:$B$356,$A16)=0,"New in 2026",INDEX('NCAA 2025'!$A$9:$A$356,MATCH($A16,'NCAA 2025'!$B$9:$B$356,0)))</f>
        <v>1</v>
      </c>
      <c r="C16" s="1" t="str">
        <f>IF(COUNTIF('RPI calculation'!$A$9:$A$356,$A16)=0,"",INDEX('RPI calculation'!$B$9:$B$356,MATCH($A16,'RPI calculation'!$A$9:$A$356,0)))</f>
        <v>Big Ten</v>
      </c>
      <c r="D16" s="16" t="str">
        <f>IF(COUNTIF('RPI calculation'!$A$9:$A$356,$A16)=0,"",INDEX('RPI calculation'!$C$9:$C$356,MATCH($A16,'RPI calculation'!$A$9:$A$356,0))&amp;"-"&amp;INDEX('RPI calculation'!$D$9:$D$356,MATCH($A16,'RPI calculation'!$A$9:$A$356,0)))</f>
        <v>10-0</v>
      </c>
      <c r="E16" s="16" t="str">
        <f>IF(COUNTIF(Standings!$A$9:$A$356,$A16)=0,"",INDEX(Standings!$H$9:$H$356,MATCH($A16,Standings!$A$9:$A$356,0))&amp;"-"&amp;INDEX(Standings!$I$9:$I$356,MATCH($A16,Standings!$A$9:$A$356,0)))</f>
        <v>0-0</v>
      </c>
      <c r="F16" s="16">
        <f>IF(COUNTIF('RPI calculation'!$A$9:$A$356,$A16)=0,"",INDEX('RPI calculation'!$AE$9:$AE$356,MATCH($A16,'RPI calculation'!$A$9:$A$356,0)))</f>
        <v>8</v>
      </c>
      <c r="G16" s="16">
        <f>IF(COUNTIF('RPI calculation'!$A$9:$A$356,$A16)=0,"",INDEX('RPI calculation'!$N$9:$N$356,MATCH($A16,'RPI calculation'!$A$9:$A$356,0)))</f>
        <v>8</v>
      </c>
      <c r="H16" s="20">
        <f>IF(COUNTIF('RPI calculation'!$A$9:$A$356,$A16)=0,"",INDEX('RPI calculation'!$AF$9:$AF$356,MATCH($A16,'RPI calculation'!$A$9:$A$356,0)))</f>
        <v>0</v>
      </c>
      <c r="I16" s="9">
        <f>IF(COUNTIF('RPI calculation'!$A$9:$A$356,$A16)=0,"",INDEX('RPI calculation'!$AD$9:$AD$356,MATCH($A16,'RPI calculation'!$A$9:$A$356,0)))</f>
        <v>0.70080546072193806</v>
      </c>
      <c r="J16" s="9">
        <f>IF(COUNTIF('RPI calculation'!$A$9:$A$356,$A16)=0,"",INDEX('RPI calculation'!$M$9:$M$356,MATCH($A16,'RPI calculation'!$A$9:$A$356,0)))</f>
        <v>0.68910546072193801</v>
      </c>
      <c r="K16" s="7" t="s">
        <v>22</v>
      </c>
      <c r="L16" s="7" t="s">
        <v>23</v>
      </c>
      <c r="M16" s="7" t="s">
        <v>24</v>
      </c>
      <c r="N16" s="7"/>
      <c r="O16" s="7"/>
      <c r="P16" s="7"/>
      <c r="Q16" s="8"/>
      <c r="R16" s="7"/>
      <c r="S16" s="7" t="s">
        <v>23</v>
      </c>
      <c r="T16" s="7"/>
      <c r="U16" s="1" t="str">
        <f>IF(COUNTIF('RPI calculation'!$A$9:$A$356,$A16)=0,"Not in 2026 D1 source",INDEX('RPI calculation'!$O$9:$O$356,MATCH($A16,'RPI calculation'!$A$9:$A$356,0)))</f>
        <v>Matches standings</v>
      </c>
      <c r="V16" s="1" t="str">
        <f>IF(COUNTIF('RPI calculation'!$A$9:$A$356,$A16)=0,"",INDEX('RPI calculation'!$E$9:$E$356,MATCH($A16,'RPI calculation'!$A$9:$A$356,0))&amp;"-"&amp;INDEX('RPI calculation'!$F$9:$F$356,MATCH($A16,'RPI calculation'!$A$9:$A$356,0)))</f>
        <v>10-0</v>
      </c>
      <c r="W16" s="1" t="str">
        <f>IF(COUNTIF('RPI calculation'!$A$9:$A$356,$A16)=0,"",INDEX('RPI calculation'!$H$9:$H$356,MATCH($A16,'RPI calculation'!$A$9:$A$356,0))&amp;"-"&amp;INDEX('RPI calculation'!$I$9:$I$356,MATCH($A16,'RPI calculation'!$A$9:$A$356,0)))</f>
        <v>10-0</v>
      </c>
      <c r="X16" s="1">
        <f>IF(COUNTIF('RPI calculation'!$A$9:$A$356,$A16)=0,"",INDEX('RPI calculation'!$G$9:$G$356,MATCH($A16,'RPI calculation'!$A$9:$A$356,0)))</f>
        <v>0</v>
      </c>
      <c r="Y16" s="1" t="str">
        <f>IF(COUNTIF('NCAA 2025'!$B$9:$B$356,$A16)=0,"",INDEX('NCAA 2025'!$C$9:$C$356,MATCH($A16,'NCAA 2025'!$B$9:$B$356,0)))</f>
        <v>33-1</v>
      </c>
    </row>
    <row r="17" spans="1:25" ht="21" customHeight="1">
      <c r="A17" s="1" t="s">
        <v>34</v>
      </c>
      <c r="B17" s="16">
        <f>IF(COUNTIF('NCAA 2025'!$B$9:$B$356,$A17)=0,"New in 2026",INDEX('NCAA 2025'!$A$9:$A$356,MATCH($A17,'NCAA 2025'!$B$9:$B$356,0)))</f>
        <v>25</v>
      </c>
      <c r="C17" s="1" t="str">
        <f>IF(COUNTIF('RPI calculation'!$A$9:$A$356,$A17)=0,"",INDEX('RPI calculation'!$B$9:$B$356,MATCH($A17,'RPI calculation'!$A$9:$A$356,0)))</f>
        <v>SEC</v>
      </c>
      <c r="D17" s="16" t="str">
        <f>IF(COUNTIF('RPI calculation'!$A$9:$A$356,$A17)=0,"",INDEX('RPI calculation'!$C$9:$C$356,MATCH($A17,'RPI calculation'!$A$9:$A$356,0))&amp;"-"&amp;INDEX('RPI calculation'!$D$9:$D$356,MATCH($A17,'RPI calculation'!$A$9:$A$356,0)))</f>
        <v>9-1</v>
      </c>
      <c r="E17" s="16" t="str">
        <f>IF(COUNTIF(Standings!$A$9:$A$356,$A17)=0,"",INDEX(Standings!$H$9:$H$356,MATCH($A17,Standings!$A$9:$A$356,0))&amp;"-"&amp;INDEX(Standings!$I$9:$I$356,MATCH($A17,Standings!$A$9:$A$356,0)))</f>
        <v>0-0</v>
      </c>
      <c r="F17" s="16">
        <f>IF(COUNTIF('RPI calculation'!$A$9:$A$356,$A17)=0,"",INDEX('RPI calculation'!$AE$9:$AE$356,MATCH($A17,'RPI calculation'!$A$9:$A$356,0)))</f>
        <v>9</v>
      </c>
      <c r="G17" s="16">
        <f>IF(COUNTIF('RPI calculation'!$A$9:$A$356,$A17)=0,"",INDEX('RPI calculation'!$N$9:$N$356,MATCH($A17,'RPI calculation'!$A$9:$A$356,0)))</f>
        <v>11</v>
      </c>
      <c r="H17" s="20">
        <f>IF(COUNTIF('RPI calculation'!$A$9:$A$356,$A17)=0,"",INDEX('RPI calculation'!$AF$9:$AF$356,MATCH($A17,'RPI calculation'!$A$9:$A$356,0)))</f>
        <v>2</v>
      </c>
      <c r="I17" s="9">
        <f>IF(COUNTIF('RPI calculation'!$A$9:$A$356,$A17)=0,"",INDEX('RPI calculation'!$AD$9:$AD$356,MATCH($A17,'RPI calculation'!$A$9:$A$356,0)))</f>
        <v>0.68791981654008161</v>
      </c>
      <c r="J17" s="9">
        <f>IF(COUNTIF('RPI calculation'!$A$9:$A$356,$A17)=0,"",INDEX('RPI calculation'!$M$9:$M$356,MATCH($A17,'RPI calculation'!$A$9:$A$356,0)))</f>
        <v>0.68141981654008166</v>
      </c>
      <c r="K17" s="7" t="s">
        <v>22</v>
      </c>
      <c r="L17" s="7" t="s">
        <v>23</v>
      </c>
      <c r="M17" s="7" t="s">
        <v>24</v>
      </c>
      <c r="N17" s="7"/>
      <c r="O17" s="7"/>
      <c r="P17" s="7"/>
      <c r="Q17" s="8"/>
      <c r="R17" s="7"/>
      <c r="S17" s="7" t="s">
        <v>23</v>
      </c>
      <c r="T17" s="7"/>
      <c r="U17" s="1" t="str">
        <f>IF(COUNTIF('RPI calculation'!$A$9:$A$356,$A17)=0,"Not in 2026 D1 source",INDEX('RPI calculation'!$O$9:$O$356,MATCH($A17,'RPI calculation'!$A$9:$A$356,0)))</f>
        <v>Matches standings</v>
      </c>
      <c r="V17" s="1" t="str">
        <f>IF(COUNTIF('RPI calculation'!$A$9:$A$356,$A17)=0,"",INDEX('RPI calculation'!$E$9:$E$356,MATCH($A17,'RPI calculation'!$A$9:$A$356,0))&amp;"-"&amp;INDEX('RPI calculation'!$F$9:$F$356,MATCH($A17,'RPI calculation'!$A$9:$A$356,0)))</f>
        <v>9-1</v>
      </c>
      <c r="W17" s="1" t="str">
        <f>IF(COUNTIF('RPI calculation'!$A$9:$A$356,$A17)=0,"",INDEX('RPI calculation'!$H$9:$H$356,MATCH($A17,'RPI calculation'!$A$9:$A$356,0))&amp;"-"&amp;INDEX('RPI calculation'!$I$9:$I$356,MATCH($A17,'RPI calculation'!$A$9:$A$356,0)))</f>
        <v>9-1</v>
      </c>
      <c r="X17" s="1">
        <f>IF(COUNTIF('RPI calculation'!$A$9:$A$356,$A17)=0,"",INDEX('RPI calculation'!$G$9:$G$356,MATCH($A17,'RPI calculation'!$A$9:$A$356,0)))</f>
        <v>0</v>
      </c>
      <c r="Y17" s="1" t="str">
        <f>IF(COUNTIF('NCAA 2025'!$B$9:$B$356,$A17)=0,"",INDEX('NCAA 2025'!$C$9:$C$356,MATCH($A17,'NCAA 2025'!$B$9:$B$356,0)))</f>
        <v>20-8</v>
      </c>
    </row>
    <row r="18" spans="1:25" ht="21" customHeight="1">
      <c r="A18" s="1" t="s">
        <v>32</v>
      </c>
      <c r="B18" s="16">
        <f>IF(COUNTIF('NCAA 2025'!$B$9:$B$356,$A18)=0,"New in 2026",INDEX('NCAA 2025'!$A$9:$A$356,MATCH($A18,'NCAA 2025'!$B$9:$B$356,0)))</f>
        <v>23</v>
      </c>
      <c r="C18" s="1" t="str">
        <f>IF(COUNTIF('RPI calculation'!$A$9:$A$356,$A18)=0,"",INDEX('RPI calculation'!$B$9:$B$356,MATCH($A18,'RPI calculation'!$A$9:$A$356,0)))</f>
        <v>Big 12</v>
      </c>
      <c r="D18" s="16" t="str">
        <f>IF(COUNTIF('RPI calculation'!$A$9:$A$356,$A18)=0,"",INDEX('RPI calculation'!$C$9:$C$356,MATCH($A18,'RPI calculation'!$A$9:$A$356,0))&amp;"-"&amp;INDEX('RPI calculation'!$D$9:$D$356,MATCH($A18,'RPI calculation'!$A$9:$A$356,0)))</f>
        <v>8-2</v>
      </c>
      <c r="E18" s="16" t="str">
        <f>IF(COUNTIF(Standings!$A$9:$A$356,$A18)=0,"",INDEX(Standings!$H$9:$H$356,MATCH($A18,Standings!$A$9:$A$356,0))&amp;"-"&amp;INDEX(Standings!$I$9:$I$356,MATCH($A18,Standings!$A$9:$A$356,0)))</f>
        <v>0-0</v>
      </c>
      <c r="F18" s="16">
        <f>IF(COUNTIF('RPI calculation'!$A$9:$A$356,$A18)=0,"",INDEX('RPI calculation'!$AE$9:$AE$356,MATCH($A18,'RPI calculation'!$A$9:$A$356,0)))</f>
        <v>10</v>
      </c>
      <c r="G18" s="16">
        <f>IF(COUNTIF('RPI calculation'!$A$9:$A$356,$A18)=0,"",INDEX('RPI calculation'!$N$9:$N$356,MATCH($A18,'RPI calculation'!$A$9:$A$356,0)))</f>
        <v>9</v>
      </c>
      <c r="H18" s="20">
        <f>IF(COUNTIF('RPI calculation'!$A$9:$A$356,$A18)=0,"",INDEX('RPI calculation'!$AF$9:$AF$356,MATCH($A18,'RPI calculation'!$A$9:$A$356,0)))</f>
        <v>-1</v>
      </c>
      <c r="I18" s="9">
        <f>IF(COUNTIF('RPI calculation'!$A$9:$A$356,$A18)=0,"",INDEX('RPI calculation'!$AD$9:$AD$356,MATCH($A18,'RPI calculation'!$A$9:$A$356,0)))</f>
        <v>0.68637633833618683</v>
      </c>
      <c r="J18" s="9">
        <f>IF(COUNTIF('RPI calculation'!$A$9:$A$356,$A18)=0,"",INDEX('RPI calculation'!$M$9:$M$356,MATCH($A18,'RPI calculation'!$A$9:$A$356,0)))</f>
        <v>0.68247633833618682</v>
      </c>
      <c r="K18" s="7" t="s">
        <v>22</v>
      </c>
      <c r="L18" s="7" t="s">
        <v>23</v>
      </c>
      <c r="M18" s="7" t="s">
        <v>24</v>
      </c>
      <c r="N18" s="7"/>
      <c r="O18" s="7"/>
      <c r="P18" s="7"/>
      <c r="Q18" s="8"/>
      <c r="R18" s="7"/>
      <c r="S18" s="7" t="s">
        <v>23</v>
      </c>
      <c r="T18" s="7"/>
      <c r="U18" s="1" t="str">
        <f>IF(COUNTIF('RPI calculation'!$A$9:$A$356,$A18)=0,"Not in 2026 D1 source",INDEX('RPI calculation'!$O$9:$O$356,MATCH($A18,'RPI calculation'!$A$9:$A$356,0)))</f>
        <v>Matches standings</v>
      </c>
      <c r="V18" s="1" t="str">
        <f>IF(COUNTIF('RPI calculation'!$A$9:$A$356,$A18)=0,"",INDEX('RPI calculation'!$E$9:$E$356,MATCH($A18,'RPI calculation'!$A$9:$A$356,0))&amp;"-"&amp;INDEX('RPI calculation'!$F$9:$F$356,MATCH($A18,'RPI calculation'!$A$9:$A$356,0)))</f>
        <v>8-2</v>
      </c>
      <c r="W18" s="1" t="str">
        <f>IF(COUNTIF('RPI calculation'!$A$9:$A$356,$A18)=0,"",INDEX('RPI calculation'!$H$9:$H$356,MATCH($A18,'RPI calculation'!$A$9:$A$356,0))&amp;"-"&amp;INDEX('RPI calculation'!$I$9:$I$356,MATCH($A18,'RPI calculation'!$A$9:$A$356,0)))</f>
        <v>8-2</v>
      </c>
      <c r="X18" s="1">
        <f>IF(COUNTIF('RPI calculation'!$A$9:$A$356,$A18)=0,"",INDEX('RPI calculation'!$G$9:$G$356,MATCH($A18,'RPI calculation'!$A$9:$A$356,0)))</f>
        <v>0</v>
      </c>
      <c r="Y18" s="1" t="str">
        <f>IF(COUNTIF('NCAA 2025'!$B$9:$B$356,$A18)=0,"",INDEX('NCAA 2025'!$C$9:$C$356,MATCH($A18,'NCAA 2025'!$B$9:$B$356,0)))</f>
        <v>18-10</v>
      </c>
    </row>
    <row r="19" spans="1:25" ht="21" customHeight="1">
      <c r="A19" s="1" t="s">
        <v>33</v>
      </c>
      <c r="B19" s="16">
        <f>IF(COUNTIF('NCAA 2025'!$B$9:$B$356,$A19)=0,"New in 2026",INDEX('NCAA 2025'!$A$9:$A$356,MATCH($A19,'NCAA 2025'!$B$9:$B$356,0)))</f>
        <v>29</v>
      </c>
      <c r="C19" s="1" t="str">
        <f>IF(COUNTIF('RPI calculation'!$A$9:$A$356,$A19)=0,"",INDEX('RPI calculation'!$B$9:$B$356,MATCH($A19,'RPI calculation'!$A$9:$A$356,0)))</f>
        <v>Big Ten</v>
      </c>
      <c r="D19" s="16" t="str">
        <f>IF(COUNTIF('RPI calculation'!$A$9:$A$356,$A19)=0,"",INDEX('RPI calculation'!$C$9:$C$356,MATCH($A19,'RPI calculation'!$A$9:$A$356,0))&amp;"-"&amp;INDEX('RPI calculation'!$D$9:$D$356,MATCH($A19,'RPI calculation'!$A$9:$A$356,0)))</f>
        <v>8-2</v>
      </c>
      <c r="E19" s="16" t="str">
        <f>IF(COUNTIF(Standings!$A$9:$A$356,$A19)=0,"",INDEX(Standings!$H$9:$H$356,MATCH($A19,Standings!$A$9:$A$356,0))&amp;"-"&amp;INDEX(Standings!$I$9:$I$356,MATCH($A19,Standings!$A$9:$A$356,0)))</f>
        <v>0-0</v>
      </c>
      <c r="F19" s="16">
        <f>IF(COUNTIF('RPI calculation'!$A$9:$A$356,$A19)=0,"",INDEX('RPI calculation'!$AE$9:$AE$356,MATCH($A19,'RPI calculation'!$A$9:$A$356,0)))</f>
        <v>11</v>
      </c>
      <c r="G19" s="16">
        <f>IF(COUNTIF('RPI calculation'!$A$9:$A$356,$A19)=0,"",INDEX('RPI calculation'!$N$9:$N$356,MATCH($A19,'RPI calculation'!$A$9:$A$356,0)))</f>
        <v>10</v>
      </c>
      <c r="H19" s="20">
        <f>IF(COUNTIF('RPI calculation'!$A$9:$A$356,$A19)=0,"",INDEX('RPI calculation'!$AF$9:$AF$356,MATCH($A19,'RPI calculation'!$A$9:$A$356,0)))</f>
        <v>-1</v>
      </c>
      <c r="I19" s="9">
        <f>IF(COUNTIF('RPI calculation'!$A$9:$A$356,$A19)=0,"",INDEX('RPI calculation'!$AD$9:$AD$356,MATCH($A19,'RPI calculation'!$A$9:$A$356,0)))</f>
        <v>0.68618994553426371</v>
      </c>
      <c r="J19" s="9">
        <f>IF(COUNTIF('RPI calculation'!$A$9:$A$356,$A19)=0,"",INDEX('RPI calculation'!$M$9:$M$356,MATCH($A19,'RPI calculation'!$A$9:$A$356,0)))</f>
        <v>0.6822899455342637</v>
      </c>
      <c r="K19" s="7" t="s">
        <v>22</v>
      </c>
      <c r="L19" s="7" t="s">
        <v>23</v>
      </c>
      <c r="M19" s="7" t="s">
        <v>24</v>
      </c>
      <c r="N19" s="7"/>
      <c r="O19" s="7"/>
      <c r="P19" s="7"/>
      <c r="Q19" s="8"/>
      <c r="R19" s="7"/>
      <c r="S19" s="7" t="s">
        <v>23</v>
      </c>
      <c r="T19" s="7"/>
      <c r="U19" s="1" t="str">
        <f>IF(COUNTIF('RPI calculation'!$A$9:$A$356,$A19)=0,"Not in 2026 D1 source",INDEX('RPI calculation'!$O$9:$O$356,MATCH($A19,'RPI calculation'!$A$9:$A$356,0)))</f>
        <v>Matches standings</v>
      </c>
      <c r="V19" s="1" t="str">
        <f>IF(COUNTIF('RPI calculation'!$A$9:$A$356,$A19)=0,"",INDEX('RPI calculation'!$E$9:$E$356,MATCH($A19,'RPI calculation'!$A$9:$A$356,0))&amp;"-"&amp;INDEX('RPI calculation'!$F$9:$F$356,MATCH($A19,'RPI calculation'!$A$9:$A$356,0)))</f>
        <v>8-2</v>
      </c>
      <c r="W19" s="1" t="str">
        <f>IF(COUNTIF('RPI calculation'!$A$9:$A$356,$A19)=0,"",INDEX('RPI calculation'!$H$9:$H$356,MATCH($A19,'RPI calculation'!$A$9:$A$356,0))&amp;"-"&amp;INDEX('RPI calculation'!$I$9:$I$356,MATCH($A19,'RPI calculation'!$A$9:$A$356,0)))</f>
        <v>8-2</v>
      </c>
      <c r="X19" s="1">
        <f>IF(COUNTIF('RPI calculation'!$A$9:$A$356,$A19)=0,"",INDEX('RPI calculation'!$G$9:$G$356,MATCH($A19,'RPI calculation'!$A$9:$A$356,0)))</f>
        <v>0</v>
      </c>
      <c r="Y19" s="1" t="str">
        <f>IF(COUNTIF('NCAA 2025'!$B$9:$B$356,$A19)=0,"",INDEX('NCAA 2025'!$C$9:$C$356,MATCH($A19,'NCAA 2025'!$B$9:$B$356,0)))</f>
        <v>19-13</v>
      </c>
    </row>
    <row r="20" spans="1:25" ht="21" customHeight="1">
      <c r="A20" s="1" t="s">
        <v>36</v>
      </c>
      <c r="B20" s="16">
        <f>IF(COUNTIF('NCAA 2025'!$B$9:$B$356,$A20)=0,"New in 2026",INDEX('NCAA 2025'!$A$9:$A$356,MATCH($A20,'NCAA 2025'!$B$9:$B$356,0)))</f>
        <v>8</v>
      </c>
      <c r="C20" s="1" t="str">
        <f>IF(COUNTIF('RPI calculation'!$A$9:$A$356,$A20)=0,"",INDEX('RPI calculation'!$B$9:$B$356,MATCH($A20,'RPI calculation'!$A$9:$A$356,0)))</f>
        <v>Big Ten</v>
      </c>
      <c r="D20" s="16" t="str">
        <f>IF(COUNTIF('RPI calculation'!$A$9:$A$356,$A20)=0,"",INDEX('RPI calculation'!$C$9:$C$356,MATCH($A20,'RPI calculation'!$A$9:$A$356,0))&amp;"-"&amp;INDEX('RPI calculation'!$D$9:$D$356,MATCH($A20,'RPI calculation'!$A$9:$A$356,0)))</f>
        <v>6-4</v>
      </c>
      <c r="E20" s="16" t="str">
        <f>IF(COUNTIF(Standings!$A$9:$A$356,$A20)=0,"",INDEX(Standings!$H$9:$H$356,MATCH($A20,Standings!$A$9:$A$356,0))&amp;"-"&amp;INDEX(Standings!$I$9:$I$356,MATCH($A20,Standings!$A$9:$A$356,0)))</f>
        <v>0-0</v>
      </c>
      <c r="F20" s="16">
        <f>IF(COUNTIF('RPI calculation'!$A$9:$A$356,$A20)=0,"",INDEX('RPI calculation'!$AE$9:$AE$356,MATCH($A20,'RPI calculation'!$A$9:$A$356,0)))</f>
        <v>12</v>
      </c>
      <c r="G20" s="16">
        <f>IF(COUNTIF('RPI calculation'!$A$9:$A$356,$A20)=0,"",INDEX('RPI calculation'!$N$9:$N$356,MATCH($A20,'RPI calculation'!$A$9:$A$356,0)))</f>
        <v>13</v>
      </c>
      <c r="H20" s="20">
        <f>IF(COUNTIF('RPI calculation'!$A$9:$A$356,$A20)=0,"",INDEX('RPI calculation'!$AF$9:$AF$356,MATCH($A20,'RPI calculation'!$A$9:$A$356,0)))</f>
        <v>1</v>
      </c>
      <c r="I20" s="9">
        <f>IF(COUNTIF('RPI calculation'!$A$9:$A$356,$A20)=0,"",INDEX('RPI calculation'!$AD$9:$AD$356,MATCH($A20,'RPI calculation'!$A$9:$A$356,0)))</f>
        <v>0.68135935846560847</v>
      </c>
      <c r="J20" s="9">
        <f>IF(COUNTIF('RPI calculation'!$A$9:$A$356,$A20)=0,"",INDEX('RPI calculation'!$M$9:$M$356,MATCH($A20,'RPI calculation'!$A$9:$A$356,0)))</f>
        <v>0.67355935846560844</v>
      </c>
      <c r="K20" s="7" t="s">
        <v>22</v>
      </c>
      <c r="L20" s="7" t="s">
        <v>23</v>
      </c>
      <c r="M20" s="7" t="s">
        <v>24</v>
      </c>
      <c r="N20" s="7"/>
      <c r="O20" s="7"/>
      <c r="P20" s="7"/>
      <c r="Q20" s="8"/>
      <c r="R20" s="7"/>
      <c r="S20" s="7" t="s">
        <v>23</v>
      </c>
      <c r="T20" s="7"/>
      <c r="U20" s="1" t="str">
        <f>IF(COUNTIF('RPI calculation'!$A$9:$A$356,$A20)=0,"Not in 2026 D1 source",INDEX('RPI calculation'!$O$9:$O$356,MATCH($A20,'RPI calculation'!$A$9:$A$356,0)))</f>
        <v>Matches standings</v>
      </c>
      <c r="V20" s="1" t="str">
        <f>IF(COUNTIF('RPI calculation'!$A$9:$A$356,$A20)=0,"",INDEX('RPI calculation'!$E$9:$E$356,MATCH($A20,'RPI calculation'!$A$9:$A$356,0))&amp;"-"&amp;INDEX('RPI calculation'!$F$9:$F$356,MATCH($A20,'RPI calculation'!$A$9:$A$356,0)))</f>
        <v>6-4</v>
      </c>
      <c r="W20" s="1" t="str">
        <f>IF(COUNTIF('RPI calculation'!$A$9:$A$356,$A20)=0,"",INDEX('RPI calculation'!$H$9:$H$356,MATCH($A20,'RPI calculation'!$A$9:$A$356,0))&amp;"-"&amp;INDEX('RPI calculation'!$I$9:$I$356,MATCH($A20,'RPI calculation'!$A$9:$A$356,0)))</f>
        <v>6-4</v>
      </c>
      <c r="X20" s="1">
        <f>IF(COUNTIF('RPI calculation'!$A$9:$A$356,$A20)=0,"",INDEX('RPI calculation'!$G$9:$G$356,MATCH($A20,'RPI calculation'!$A$9:$A$356,0)))</f>
        <v>0</v>
      </c>
      <c r="Y20" s="1" t="str">
        <f>IF(COUNTIF('NCAA 2025'!$B$9:$B$356,$A20)=0,"",INDEX('NCAA 2025'!$C$9:$C$356,MATCH($A20,'NCAA 2025'!$B$9:$B$356,0)))</f>
        <v>28-5</v>
      </c>
    </row>
    <row r="21" spans="1:25" ht="21" customHeight="1">
      <c r="A21" s="1" t="s">
        <v>37</v>
      </c>
      <c r="B21" s="16">
        <f>IF(COUNTIF('NCAA 2025'!$B$9:$B$356,$A21)=0,"New in 2026",INDEX('NCAA 2025'!$A$9:$A$356,MATCH($A21,'NCAA 2025'!$B$9:$B$356,0)))</f>
        <v>10</v>
      </c>
      <c r="C21" s="1" t="str">
        <f>IF(COUNTIF('RPI calculation'!$A$9:$A$356,$A21)=0,"",INDEX('RPI calculation'!$B$9:$B$356,MATCH($A21,'RPI calculation'!$A$9:$A$356,0)))</f>
        <v>Big Ten</v>
      </c>
      <c r="D21" s="16" t="str">
        <f>IF(COUNTIF('RPI calculation'!$A$9:$A$356,$A21)=0,"",INDEX('RPI calculation'!$C$9:$C$356,MATCH($A21,'RPI calculation'!$A$9:$A$356,0))&amp;"-"&amp;INDEX('RPI calculation'!$D$9:$D$356,MATCH($A21,'RPI calculation'!$A$9:$A$356,0)))</f>
        <v>7-2</v>
      </c>
      <c r="E21" s="16" t="str">
        <f>IF(COUNTIF(Standings!$A$9:$A$356,$A21)=0,"",INDEX(Standings!$H$9:$H$356,MATCH($A21,Standings!$A$9:$A$356,0))&amp;"-"&amp;INDEX(Standings!$I$9:$I$356,MATCH($A21,Standings!$A$9:$A$356,0)))</f>
        <v>0-0</v>
      </c>
      <c r="F21" s="16">
        <f>IF(COUNTIF('RPI calculation'!$A$9:$A$356,$A21)=0,"",INDEX('RPI calculation'!$AE$9:$AE$356,MATCH($A21,'RPI calculation'!$A$9:$A$356,0)))</f>
        <v>13</v>
      </c>
      <c r="G21" s="16">
        <f>IF(COUNTIF('RPI calculation'!$A$9:$A$356,$A21)=0,"",INDEX('RPI calculation'!$N$9:$N$356,MATCH($A21,'RPI calculation'!$A$9:$A$356,0)))</f>
        <v>14</v>
      </c>
      <c r="H21" s="20">
        <f>IF(COUNTIF('RPI calculation'!$A$9:$A$356,$A21)=0,"",INDEX('RPI calculation'!$AF$9:$AF$356,MATCH($A21,'RPI calculation'!$A$9:$A$356,0)))</f>
        <v>1</v>
      </c>
      <c r="I21" s="9">
        <f>IF(COUNTIF('RPI calculation'!$A$9:$A$356,$A21)=0,"",INDEX('RPI calculation'!$AD$9:$AD$356,MATCH($A21,'RPI calculation'!$A$9:$A$356,0)))</f>
        <v>0.68026070085451396</v>
      </c>
      <c r="J21" s="9">
        <f>IF(COUNTIF('RPI calculation'!$A$9:$A$356,$A21)=0,"",INDEX('RPI calculation'!$M$9:$M$356,MATCH($A21,'RPI calculation'!$A$9:$A$356,0)))</f>
        <v>0.67116070085451396</v>
      </c>
      <c r="K21" s="7" t="s">
        <v>22</v>
      </c>
      <c r="L21" s="7" t="s">
        <v>23</v>
      </c>
      <c r="M21" s="7" t="s">
        <v>24</v>
      </c>
      <c r="N21" s="7"/>
      <c r="O21" s="7"/>
      <c r="P21" s="7"/>
      <c r="Q21" s="8"/>
      <c r="R21" s="7"/>
      <c r="S21" s="7" t="s">
        <v>23</v>
      </c>
      <c r="T21" s="7"/>
      <c r="U21" s="1" t="str">
        <f>IF(COUNTIF('RPI calculation'!$A$9:$A$356,$A21)=0,"Not in 2026 D1 source",INDEX('RPI calculation'!$O$9:$O$356,MATCH($A21,'RPI calculation'!$A$9:$A$356,0)))</f>
        <v>Matches standings</v>
      </c>
      <c r="V21" s="1" t="str">
        <f>IF(COUNTIF('RPI calculation'!$A$9:$A$356,$A21)=0,"",INDEX('RPI calculation'!$E$9:$E$356,MATCH($A21,'RPI calculation'!$A$9:$A$356,0))&amp;"-"&amp;INDEX('RPI calculation'!$F$9:$F$356,MATCH($A21,'RPI calculation'!$A$9:$A$356,0)))</f>
        <v>7-2</v>
      </c>
      <c r="W21" s="1" t="str">
        <f>IF(COUNTIF('RPI calculation'!$A$9:$A$356,$A21)=0,"",INDEX('RPI calculation'!$H$9:$H$356,MATCH($A21,'RPI calculation'!$A$9:$A$356,0))&amp;"-"&amp;INDEX('RPI calculation'!$I$9:$I$356,MATCH($A21,'RPI calculation'!$A$9:$A$356,0)))</f>
        <v>7-2</v>
      </c>
      <c r="X21" s="1">
        <f>IF(COUNTIF('RPI calculation'!$A$9:$A$356,$A21)=0,"",INDEX('RPI calculation'!$G$9:$G$356,MATCH($A21,'RPI calculation'!$A$9:$A$356,0)))</f>
        <v>0</v>
      </c>
      <c r="Y21" s="1" t="str">
        <f>IF(COUNTIF('NCAA 2025'!$B$9:$B$356,$A21)=0,"",INDEX('NCAA 2025'!$C$9:$C$356,MATCH($A21,'NCAA 2025'!$B$9:$B$356,0)))</f>
        <v>27-7</v>
      </c>
    </row>
    <row r="22" spans="1:25" ht="21" customHeight="1">
      <c r="A22" s="1" t="s">
        <v>35</v>
      </c>
      <c r="B22" s="16">
        <f>IF(COUNTIF('NCAA 2025'!$B$9:$B$356,$A22)=0,"New in 2026",INDEX('NCAA 2025'!$A$9:$A$356,MATCH($A22,'NCAA 2025'!$B$9:$B$356,0)))</f>
        <v>57</v>
      </c>
      <c r="C22" s="1" t="str">
        <f>IF(COUNTIF('RPI calculation'!$A$9:$A$356,$A22)=0,"",INDEX('RPI calculation'!$B$9:$B$356,MATCH($A22,'RPI calculation'!$A$9:$A$356,0)))</f>
        <v>Big Ten</v>
      </c>
      <c r="D22" s="16" t="str">
        <f>IF(COUNTIF('RPI calculation'!$A$9:$A$356,$A22)=0,"",INDEX('RPI calculation'!$C$9:$C$356,MATCH($A22,'RPI calculation'!$A$9:$A$356,0))&amp;"-"&amp;INDEX('RPI calculation'!$D$9:$D$356,MATCH($A22,'RPI calculation'!$A$9:$A$356,0)))</f>
        <v>9-0</v>
      </c>
      <c r="E22" s="16" t="str">
        <f>IF(COUNTIF(Standings!$A$9:$A$356,$A22)=0,"",INDEX(Standings!$H$9:$H$356,MATCH($A22,Standings!$A$9:$A$356,0))&amp;"-"&amp;INDEX(Standings!$I$9:$I$356,MATCH($A22,Standings!$A$9:$A$356,0)))</f>
        <v>0-0</v>
      </c>
      <c r="F22" s="16">
        <f>IF(COUNTIF('RPI calculation'!$A$9:$A$356,$A22)=0,"",INDEX('RPI calculation'!$AE$9:$AE$356,MATCH($A22,'RPI calculation'!$A$9:$A$356,0)))</f>
        <v>14</v>
      </c>
      <c r="G22" s="16">
        <f>IF(COUNTIF('RPI calculation'!$A$9:$A$356,$A22)=0,"",INDEX('RPI calculation'!$N$9:$N$356,MATCH($A22,'RPI calculation'!$A$9:$A$356,0)))</f>
        <v>12</v>
      </c>
      <c r="H22" s="20">
        <f>IF(COUNTIF('RPI calculation'!$A$9:$A$356,$A22)=0,"",INDEX('RPI calculation'!$AF$9:$AF$356,MATCH($A22,'RPI calculation'!$A$9:$A$356,0)))</f>
        <v>-2</v>
      </c>
      <c r="I22" s="9">
        <f>IF(COUNTIF('RPI calculation'!$A$9:$A$356,$A22)=0,"",INDEX('RPI calculation'!$AD$9:$AD$356,MATCH($A22,'RPI calculation'!$A$9:$A$356,0)))</f>
        <v>0.6779563060365249</v>
      </c>
      <c r="J22" s="9">
        <f>IF(COUNTIF('RPI calculation'!$A$9:$A$356,$A22)=0,"",INDEX('RPI calculation'!$M$9:$M$356,MATCH($A22,'RPI calculation'!$A$9:$A$356,0)))</f>
        <v>0.67405630603652489</v>
      </c>
      <c r="K22" s="7" t="s">
        <v>22</v>
      </c>
      <c r="L22" s="7" t="s">
        <v>23</v>
      </c>
      <c r="M22" s="7" t="s">
        <v>24</v>
      </c>
      <c r="N22" s="7"/>
      <c r="O22" s="7"/>
      <c r="P22" s="7"/>
      <c r="Q22" s="8"/>
      <c r="R22" s="7"/>
      <c r="S22" s="7" t="s">
        <v>23</v>
      </c>
      <c r="T22" s="7"/>
      <c r="U22" s="1" t="str">
        <f>IF(COUNTIF('RPI calculation'!$A$9:$A$356,$A22)=0,"Not in 2026 D1 source",INDEX('RPI calculation'!$O$9:$O$356,MATCH($A22,'RPI calculation'!$A$9:$A$356,0)))</f>
        <v>Matches standings</v>
      </c>
      <c r="V22" s="1" t="str">
        <f>IF(COUNTIF('RPI calculation'!$A$9:$A$356,$A22)=0,"",INDEX('RPI calculation'!$E$9:$E$356,MATCH($A22,'RPI calculation'!$A$9:$A$356,0))&amp;"-"&amp;INDEX('RPI calculation'!$F$9:$F$356,MATCH($A22,'RPI calculation'!$A$9:$A$356,0)))</f>
        <v>9-0</v>
      </c>
      <c r="W22" s="1" t="str">
        <f>IF(COUNTIF('RPI calculation'!$A$9:$A$356,$A22)=0,"",INDEX('RPI calculation'!$H$9:$H$356,MATCH($A22,'RPI calculation'!$A$9:$A$356,0))&amp;"-"&amp;INDEX('RPI calculation'!$I$9:$I$356,MATCH($A22,'RPI calculation'!$A$9:$A$356,0)))</f>
        <v>9-0</v>
      </c>
      <c r="X22" s="1">
        <f>IF(COUNTIF('RPI calculation'!$A$9:$A$356,$A22)=0,"",INDEX('RPI calculation'!$G$9:$G$356,MATCH($A22,'RPI calculation'!$A$9:$A$356,0)))</f>
        <v>0</v>
      </c>
      <c r="Y22" s="1" t="str">
        <f>IF(COUNTIF('NCAA 2025'!$B$9:$B$356,$A22)=0,"",INDEX('NCAA 2025'!$C$9:$C$356,MATCH($A22,'NCAA 2025'!$B$9:$B$356,0)))</f>
        <v>13-17</v>
      </c>
    </row>
    <row r="23" spans="1:25" ht="21" customHeight="1">
      <c r="A23" s="1" t="s">
        <v>38</v>
      </c>
      <c r="B23" s="16">
        <f>IF(COUNTIF('NCAA 2025'!$B$9:$B$356,$A23)=0,"New in 2026",INDEX('NCAA 2025'!$A$9:$A$356,MATCH($A23,'NCAA 2025'!$B$9:$B$356,0)))</f>
        <v>2</v>
      </c>
      <c r="C23" s="1" t="str">
        <f>IF(COUNTIF('RPI calculation'!$A$9:$A$356,$A23)=0,"",INDEX('RPI calculation'!$B$9:$B$356,MATCH($A23,'RPI calculation'!$A$9:$A$356,0)))</f>
        <v>SEC</v>
      </c>
      <c r="D23" s="16" t="str">
        <f>IF(COUNTIF('RPI calculation'!$A$9:$A$356,$A23)=0,"",INDEX('RPI calculation'!$C$9:$C$356,MATCH($A23,'RPI calculation'!$A$9:$A$356,0))&amp;"-"&amp;INDEX('RPI calculation'!$D$9:$D$356,MATCH($A23,'RPI calculation'!$A$9:$A$356,0)))</f>
        <v>4-4</v>
      </c>
      <c r="E23" s="16" t="str">
        <f>IF(COUNTIF(Standings!$A$9:$A$356,$A23)=0,"",INDEX(Standings!$H$9:$H$356,MATCH($A23,Standings!$A$9:$A$356,0))&amp;"-"&amp;INDEX(Standings!$I$9:$I$356,MATCH($A23,Standings!$A$9:$A$356,0)))</f>
        <v>0-0</v>
      </c>
      <c r="F23" s="16">
        <f>IF(COUNTIF('RPI calculation'!$A$9:$A$356,$A23)=0,"",INDEX('RPI calculation'!$AE$9:$AE$356,MATCH($A23,'RPI calculation'!$A$9:$A$356,0)))</f>
        <v>15</v>
      </c>
      <c r="G23" s="16">
        <f>IF(COUNTIF('RPI calculation'!$A$9:$A$356,$A23)=0,"",INDEX('RPI calculation'!$N$9:$N$356,MATCH($A23,'RPI calculation'!$A$9:$A$356,0)))</f>
        <v>15</v>
      </c>
      <c r="H23" s="20">
        <f>IF(COUNTIF('RPI calculation'!$A$9:$A$356,$A23)=0,"",INDEX('RPI calculation'!$AF$9:$AF$356,MATCH($A23,'RPI calculation'!$A$9:$A$356,0)))</f>
        <v>0</v>
      </c>
      <c r="I23" s="9">
        <f>IF(COUNTIF('RPI calculation'!$A$9:$A$356,$A23)=0,"",INDEX('RPI calculation'!$AD$9:$AD$356,MATCH($A23,'RPI calculation'!$A$9:$A$356,0)))</f>
        <v>0.67491384850944502</v>
      </c>
      <c r="J23" s="9">
        <f>IF(COUNTIF('RPI calculation'!$A$9:$A$356,$A23)=0,"",INDEX('RPI calculation'!$M$9:$M$356,MATCH($A23,'RPI calculation'!$A$9:$A$356,0)))</f>
        <v>0.667113848509445</v>
      </c>
      <c r="K23" s="7" t="s">
        <v>22</v>
      </c>
      <c r="L23" s="7" t="s">
        <v>23</v>
      </c>
      <c r="M23" s="7" t="s">
        <v>24</v>
      </c>
      <c r="N23" s="7"/>
      <c r="O23" s="7"/>
      <c r="P23" s="7"/>
      <c r="Q23" s="8"/>
      <c r="R23" s="7"/>
      <c r="S23" s="7" t="s">
        <v>23</v>
      </c>
      <c r="T23" s="7"/>
      <c r="U23" s="1" t="str">
        <f>IF(COUNTIF('RPI calculation'!$A$9:$A$356,$A23)=0,"Not in 2026 D1 source",INDEX('RPI calculation'!$O$9:$O$356,MATCH($A23,'RPI calculation'!$A$9:$A$356,0)))</f>
        <v>Matches standings</v>
      </c>
      <c r="V23" s="1" t="str">
        <f>IF(COUNTIF('RPI calculation'!$A$9:$A$356,$A23)=0,"",INDEX('RPI calculation'!$E$9:$E$356,MATCH($A23,'RPI calculation'!$A$9:$A$356,0))&amp;"-"&amp;INDEX('RPI calculation'!$F$9:$F$356,MATCH($A23,'RPI calculation'!$A$9:$A$356,0)))</f>
        <v>4-4</v>
      </c>
      <c r="W23" s="1" t="str">
        <f>IF(COUNTIF('RPI calculation'!$A$9:$A$356,$A23)=0,"",INDEX('RPI calculation'!$H$9:$H$356,MATCH($A23,'RPI calculation'!$A$9:$A$356,0))&amp;"-"&amp;INDEX('RPI calculation'!$I$9:$I$356,MATCH($A23,'RPI calculation'!$A$9:$A$356,0)))</f>
        <v>4-4</v>
      </c>
      <c r="X23" s="1">
        <f>IF(COUNTIF('RPI calculation'!$A$9:$A$356,$A23)=0,"",INDEX('RPI calculation'!$G$9:$G$356,MATCH($A23,'RPI calculation'!$A$9:$A$356,0)))</f>
        <v>0</v>
      </c>
      <c r="Y23" s="1" t="str">
        <f>IF(COUNTIF('NCAA 2025'!$B$9:$B$356,$A23)=0,"",INDEX('NCAA 2025'!$C$9:$C$356,MATCH($A23,'NCAA 2025'!$B$9:$B$356,0)))</f>
        <v>26-4</v>
      </c>
    </row>
    <row r="24" spans="1:25" ht="21" customHeight="1">
      <c r="A24" s="1" t="s">
        <v>39</v>
      </c>
      <c r="B24" s="16">
        <f>IF(COUNTIF('NCAA 2025'!$B$9:$B$356,$A24)=0,"New in 2026",INDEX('NCAA 2025'!$A$9:$A$356,MATCH($A24,'NCAA 2025'!$B$9:$B$356,0)))</f>
        <v>35</v>
      </c>
      <c r="C24" s="1" t="str">
        <f>IF(COUNTIF('RPI calculation'!$A$9:$A$356,$A24)=0,"",INDEX('RPI calculation'!$B$9:$B$356,MATCH($A24,'RPI calculation'!$A$9:$A$356,0)))</f>
        <v>Big Ten</v>
      </c>
      <c r="D24" s="16" t="str">
        <f>IF(COUNTIF('RPI calculation'!$A$9:$A$356,$A24)=0,"",INDEX('RPI calculation'!$C$9:$C$356,MATCH($A24,'RPI calculation'!$A$9:$A$356,0))&amp;"-"&amp;INDEX('RPI calculation'!$D$9:$D$356,MATCH($A24,'RPI calculation'!$A$9:$A$356,0)))</f>
        <v>9-2</v>
      </c>
      <c r="E24" s="16" t="str">
        <f>IF(COUNTIF(Standings!$A$9:$A$356,$A24)=0,"",INDEX(Standings!$H$9:$H$356,MATCH($A24,Standings!$A$9:$A$356,0))&amp;"-"&amp;INDEX(Standings!$I$9:$I$356,MATCH($A24,Standings!$A$9:$A$356,0)))</f>
        <v>0-0</v>
      </c>
      <c r="F24" s="16">
        <f>IF(COUNTIF('RPI calculation'!$A$9:$A$356,$A24)=0,"",INDEX('RPI calculation'!$AE$9:$AE$356,MATCH($A24,'RPI calculation'!$A$9:$A$356,0)))</f>
        <v>16</v>
      </c>
      <c r="G24" s="16">
        <f>IF(COUNTIF('RPI calculation'!$A$9:$A$356,$A24)=0,"",INDEX('RPI calculation'!$N$9:$N$356,MATCH($A24,'RPI calculation'!$A$9:$A$356,0)))</f>
        <v>16</v>
      </c>
      <c r="H24" s="20">
        <f>IF(COUNTIF('RPI calculation'!$A$9:$A$356,$A24)=0,"",INDEX('RPI calculation'!$AF$9:$AF$356,MATCH($A24,'RPI calculation'!$A$9:$A$356,0)))</f>
        <v>0</v>
      </c>
      <c r="I24" s="9">
        <f>IF(COUNTIF('RPI calculation'!$A$9:$A$356,$A24)=0,"",INDEX('RPI calculation'!$AD$9:$AD$356,MATCH($A24,'RPI calculation'!$A$9:$A$356,0)))</f>
        <v>0.67175803863772177</v>
      </c>
      <c r="J24" s="9">
        <f>IF(COUNTIF('RPI calculation'!$A$9:$A$356,$A24)=0,"",INDEX('RPI calculation'!$M$9:$M$356,MATCH($A24,'RPI calculation'!$A$9:$A$356,0)))</f>
        <v>0.66265803863772177</v>
      </c>
      <c r="K24" s="7" t="s">
        <v>22</v>
      </c>
      <c r="L24" s="7" t="s">
        <v>23</v>
      </c>
      <c r="M24" s="7" t="s">
        <v>24</v>
      </c>
      <c r="N24" s="7"/>
      <c r="O24" s="7"/>
      <c r="P24" s="7"/>
      <c r="Q24" s="8"/>
      <c r="R24" s="7"/>
      <c r="S24" s="7" t="s">
        <v>23</v>
      </c>
      <c r="T24" s="7"/>
      <c r="U24" s="1" t="str">
        <f>IF(COUNTIF('RPI calculation'!$A$9:$A$356,$A24)=0,"Not in 2026 D1 source",INDEX('RPI calculation'!$O$9:$O$356,MATCH($A24,'RPI calculation'!$A$9:$A$356,0)))</f>
        <v>Matches standings</v>
      </c>
      <c r="V24" s="1" t="str">
        <f>IF(COUNTIF('RPI calculation'!$A$9:$A$356,$A24)=0,"",INDEX('RPI calculation'!$E$9:$E$356,MATCH($A24,'RPI calculation'!$A$9:$A$356,0))&amp;"-"&amp;INDEX('RPI calculation'!$F$9:$F$356,MATCH($A24,'RPI calculation'!$A$9:$A$356,0)))</f>
        <v>9-2</v>
      </c>
      <c r="W24" s="1" t="str">
        <f>IF(COUNTIF('RPI calculation'!$A$9:$A$356,$A24)=0,"",INDEX('RPI calculation'!$H$9:$H$356,MATCH($A24,'RPI calculation'!$A$9:$A$356,0))&amp;"-"&amp;INDEX('RPI calculation'!$I$9:$I$356,MATCH($A24,'RPI calculation'!$A$9:$A$356,0)))</f>
        <v>9-2</v>
      </c>
      <c r="X24" s="1">
        <f>IF(COUNTIF('RPI calculation'!$A$9:$A$356,$A24)=0,"",INDEX('RPI calculation'!$G$9:$G$356,MATCH($A24,'RPI calculation'!$A$9:$A$356,0)))</f>
        <v>0</v>
      </c>
      <c r="Y24" s="1" t="str">
        <f>IF(COUNTIF('NCAA 2025'!$B$9:$B$356,$A24)=0,"",INDEX('NCAA 2025'!$C$9:$C$356,MATCH($A24,'NCAA 2025'!$B$9:$B$356,0)))</f>
        <v>19-13</v>
      </c>
    </row>
    <row r="25" spans="1:25" ht="21" customHeight="1">
      <c r="A25" s="1" t="s">
        <v>42</v>
      </c>
      <c r="B25" s="16">
        <f>IF(COUNTIF('NCAA 2025'!$B$9:$B$356,$A25)=0,"New in 2026",INDEX('NCAA 2025'!$A$9:$A$356,MATCH($A25,'NCAA 2025'!$B$9:$B$356,0)))</f>
        <v>6</v>
      </c>
      <c r="C25" s="1" t="str">
        <f>IF(COUNTIF('RPI calculation'!$A$9:$A$356,$A25)=0,"",INDEX('RPI calculation'!$B$9:$B$356,MATCH($A25,'RPI calculation'!$A$9:$A$356,0)))</f>
        <v>Big 12</v>
      </c>
      <c r="D25" s="16" t="str">
        <f>IF(COUNTIF('RPI calculation'!$A$9:$A$356,$A25)=0,"",INDEX('RPI calculation'!$C$9:$C$356,MATCH($A25,'RPI calculation'!$A$9:$A$356,0))&amp;"-"&amp;INDEX('RPI calculation'!$D$9:$D$356,MATCH($A25,'RPI calculation'!$A$9:$A$356,0)))</f>
        <v>9-2</v>
      </c>
      <c r="E25" s="16" t="str">
        <f>IF(COUNTIF(Standings!$A$9:$A$356,$A25)=0,"",INDEX(Standings!$H$9:$H$356,MATCH($A25,Standings!$A$9:$A$356,0))&amp;"-"&amp;INDEX(Standings!$I$9:$I$356,MATCH($A25,Standings!$A$9:$A$356,0)))</f>
        <v>0-0</v>
      </c>
      <c r="F25" s="16">
        <f>IF(COUNTIF('RPI calculation'!$A$9:$A$356,$A25)=0,"",INDEX('RPI calculation'!$AE$9:$AE$356,MATCH($A25,'RPI calculation'!$A$9:$A$356,0)))</f>
        <v>17</v>
      </c>
      <c r="G25" s="16">
        <f>IF(COUNTIF('RPI calculation'!$A$9:$A$356,$A25)=0,"",INDEX('RPI calculation'!$N$9:$N$356,MATCH($A25,'RPI calculation'!$A$9:$A$356,0)))</f>
        <v>19</v>
      </c>
      <c r="H25" s="20">
        <f>IF(COUNTIF('RPI calculation'!$A$9:$A$356,$A25)=0,"",INDEX('RPI calculation'!$AF$9:$AF$356,MATCH($A25,'RPI calculation'!$A$9:$A$356,0)))</f>
        <v>2</v>
      </c>
      <c r="I25" s="9">
        <f>IF(COUNTIF('RPI calculation'!$A$9:$A$356,$A25)=0,"",INDEX('RPI calculation'!$AD$9:$AD$356,MATCH($A25,'RPI calculation'!$A$9:$A$356,0)))</f>
        <v>0.66038688754427388</v>
      </c>
      <c r="J25" s="9">
        <f>IF(COUNTIF('RPI calculation'!$A$9:$A$356,$A25)=0,"",INDEX('RPI calculation'!$M$9:$M$356,MATCH($A25,'RPI calculation'!$A$9:$A$356,0)))</f>
        <v>0.65258688754427385</v>
      </c>
      <c r="K25" s="7" t="s">
        <v>22</v>
      </c>
      <c r="L25" s="7" t="s">
        <v>23</v>
      </c>
      <c r="M25" s="7" t="s">
        <v>24</v>
      </c>
      <c r="N25" s="7"/>
      <c r="O25" s="7"/>
      <c r="P25" s="7"/>
      <c r="Q25" s="8"/>
      <c r="R25" s="7"/>
      <c r="S25" s="7" t="s">
        <v>23</v>
      </c>
      <c r="T25" s="7"/>
      <c r="U25" s="1" t="str">
        <f>IF(COUNTIF('RPI calculation'!$A$9:$A$356,$A25)=0,"Not in 2026 D1 source",INDEX('RPI calculation'!$O$9:$O$356,MATCH($A25,'RPI calculation'!$A$9:$A$356,0)))</f>
        <v>Matches standings</v>
      </c>
      <c r="V25" s="1" t="str">
        <f>IF(COUNTIF('RPI calculation'!$A$9:$A$356,$A25)=0,"",INDEX('RPI calculation'!$E$9:$E$356,MATCH($A25,'RPI calculation'!$A$9:$A$356,0))&amp;"-"&amp;INDEX('RPI calculation'!$F$9:$F$356,MATCH($A25,'RPI calculation'!$A$9:$A$356,0)))</f>
        <v>9-2</v>
      </c>
      <c r="W25" s="1" t="str">
        <f>IF(COUNTIF('RPI calculation'!$A$9:$A$356,$A25)=0,"",INDEX('RPI calculation'!$H$9:$H$356,MATCH($A25,'RPI calculation'!$A$9:$A$356,0))&amp;"-"&amp;INDEX('RPI calculation'!$I$9:$I$356,MATCH($A25,'RPI calculation'!$A$9:$A$356,0)))</f>
        <v>9-2</v>
      </c>
      <c r="X25" s="1">
        <f>IF(COUNTIF('RPI calculation'!$A$9:$A$356,$A25)=0,"",INDEX('RPI calculation'!$G$9:$G$356,MATCH($A25,'RPI calculation'!$A$9:$A$356,0)))</f>
        <v>0</v>
      </c>
      <c r="Y25" s="1" t="str">
        <f>IF(COUNTIF('NCAA 2025'!$B$9:$B$356,$A25)=0,"",INDEX('NCAA 2025'!$C$9:$C$356,MATCH($A25,'NCAA 2025'!$B$9:$B$356,0)))</f>
        <v>28-4</v>
      </c>
    </row>
    <row r="26" spans="1:25" ht="21" customHeight="1">
      <c r="A26" s="1" t="s">
        <v>40</v>
      </c>
      <c r="B26" s="16">
        <f>IF(COUNTIF('NCAA 2025'!$B$9:$B$356,$A26)=0,"New in 2026",INDEX('NCAA 2025'!$A$9:$A$356,MATCH($A26,'NCAA 2025'!$B$9:$B$356,0)))</f>
        <v>80</v>
      </c>
      <c r="C26" s="1" t="str">
        <f>IF(COUNTIF('RPI calculation'!$A$9:$A$356,$A26)=0,"",INDEX('RPI calculation'!$B$9:$B$356,MATCH($A26,'RPI calculation'!$A$9:$A$356,0)))</f>
        <v>SEC</v>
      </c>
      <c r="D26" s="16" t="str">
        <f>IF(COUNTIF('RPI calculation'!$A$9:$A$356,$A26)=0,"",INDEX('RPI calculation'!$C$9:$C$356,MATCH($A26,'RPI calculation'!$A$9:$A$356,0))&amp;"-"&amp;INDEX('RPI calculation'!$D$9:$D$356,MATCH($A26,'RPI calculation'!$A$9:$A$356,0)))</f>
        <v>8-2</v>
      </c>
      <c r="E26" s="16" t="str">
        <f>IF(COUNTIF(Standings!$A$9:$A$356,$A26)=0,"",INDEX(Standings!$H$9:$H$356,MATCH($A26,Standings!$A$9:$A$356,0))&amp;"-"&amp;INDEX(Standings!$I$9:$I$356,MATCH($A26,Standings!$A$9:$A$356,0)))</f>
        <v>0-0</v>
      </c>
      <c r="F26" s="16">
        <f>IF(COUNTIF('RPI calculation'!$A$9:$A$356,$A26)=0,"",INDEX('RPI calculation'!$AE$9:$AE$356,MATCH($A26,'RPI calculation'!$A$9:$A$356,0)))</f>
        <v>18</v>
      </c>
      <c r="G26" s="16">
        <f>IF(COUNTIF('RPI calculation'!$A$9:$A$356,$A26)=0,"",INDEX('RPI calculation'!$N$9:$N$356,MATCH($A26,'RPI calculation'!$A$9:$A$356,0)))</f>
        <v>17</v>
      </c>
      <c r="H26" s="20">
        <f>IF(COUNTIF('RPI calculation'!$A$9:$A$356,$A26)=0,"",INDEX('RPI calculation'!$AF$9:$AF$356,MATCH($A26,'RPI calculation'!$A$9:$A$356,0)))</f>
        <v>-1</v>
      </c>
      <c r="I26" s="9">
        <f>IF(COUNTIF('RPI calculation'!$A$9:$A$356,$A26)=0,"",INDEX('RPI calculation'!$AD$9:$AD$356,MATCH($A26,'RPI calculation'!$A$9:$A$356,0)))</f>
        <v>0.65787757813174486</v>
      </c>
      <c r="J26" s="9">
        <f>IF(COUNTIF('RPI calculation'!$A$9:$A$356,$A26)=0,"",INDEX('RPI calculation'!$M$9:$M$356,MATCH($A26,'RPI calculation'!$A$9:$A$356,0)))</f>
        <v>0.65527757813174481</v>
      </c>
      <c r="K26" s="7" t="s">
        <v>22</v>
      </c>
      <c r="L26" s="7" t="s">
        <v>23</v>
      </c>
      <c r="M26" s="7" t="s">
        <v>24</v>
      </c>
      <c r="N26" s="7"/>
      <c r="O26" s="7"/>
      <c r="P26" s="7"/>
      <c r="Q26" s="8"/>
      <c r="R26" s="7"/>
      <c r="S26" s="7" t="s">
        <v>23</v>
      </c>
      <c r="T26" s="7"/>
      <c r="U26" s="1" t="str">
        <f>IF(COUNTIF('RPI calculation'!$A$9:$A$356,$A26)=0,"Not in 2026 D1 source",INDEX('RPI calculation'!$O$9:$O$356,MATCH($A26,'RPI calculation'!$A$9:$A$356,0)))</f>
        <v>Matches standings</v>
      </c>
      <c r="V26" s="1" t="str">
        <f>IF(COUNTIF('RPI calculation'!$A$9:$A$356,$A26)=0,"",INDEX('RPI calculation'!$E$9:$E$356,MATCH($A26,'RPI calculation'!$A$9:$A$356,0))&amp;"-"&amp;INDEX('RPI calculation'!$F$9:$F$356,MATCH($A26,'RPI calculation'!$A$9:$A$356,0)))</f>
        <v>8-2</v>
      </c>
      <c r="W26" s="1" t="str">
        <f>IF(COUNTIF('RPI calculation'!$A$9:$A$356,$A26)=0,"",INDEX('RPI calculation'!$H$9:$H$356,MATCH($A26,'RPI calculation'!$A$9:$A$356,0))&amp;"-"&amp;INDEX('RPI calculation'!$I$9:$I$356,MATCH($A26,'RPI calculation'!$A$9:$A$356,0)))</f>
        <v>8-2</v>
      </c>
      <c r="X26" s="1">
        <f>IF(COUNTIF('RPI calculation'!$A$9:$A$356,$A26)=0,"",INDEX('RPI calculation'!$G$9:$G$356,MATCH($A26,'RPI calculation'!$A$9:$A$356,0)))</f>
        <v>0</v>
      </c>
      <c r="Y26" s="1" t="str">
        <f>IF(COUNTIF('NCAA 2025'!$B$9:$B$356,$A26)=0,"",INDEX('NCAA 2025'!$C$9:$C$356,MATCH($A26,'NCAA 2025'!$B$9:$B$356,0)))</f>
        <v>16-10</v>
      </c>
    </row>
    <row r="27" spans="1:25" ht="21" customHeight="1">
      <c r="A27" s="1" t="s">
        <v>41</v>
      </c>
      <c r="B27" s="16">
        <f>IF(COUNTIF('NCAA 2025'!$B$9:$B$356,$A27)=0,"New in 2026",INDEX('NCAA 2025'!$A$9:$A$356,MATCH($A27,'NCAA 2025'!$B$9:$B$356,0)))</f>
        <v>43</v>
      </c>
      <c r="C27" s="1" t="str">
        <f>IF(COUNTIF('RPI calculation'!$A$9:$A$356,$A27)=0,"",INDEX('RPI calculation'!$B$9:$B$356,MATCH($A27,'RPI calculation'!$A$9:$A$356,0)))</f>
        <v>ACC</v>
      </c>
      <c r="D27" s="16" t="str">
        <f>IF(COUNTIF('RPI calculation'!$A$9:$A$356,$A27)=0,"",INDEX('RPI calculation'!$C$9:$C$356,MATCH($A27,'RPI calculation'!$A$9:$A$356,0))&amp;"-"&amp;INDEX('RPI calculation'!$D$9:$D$356,MATCH($A27,'RPI calculation'!$A$9:$A$356,0)))</f>
        <v>5-3</v>
      </c>
      <c r="E27" s="16" t="str">
        <f>IF(COUNTIF(Standings!$A$9:$A$356,$A27)=0,"",INDEX(Standings!$H$9:$H$356,MATCH($A27,Standings!$A$9:$A$356,0))&amp;"-"&amp;INDEX(Standings!$I$9:$I$356,MATCH($A27,Standings!$A$9:$A$356,0)))</f>
        <v>0-0</v>
      </c>
      <c r="F27" s="16">
        <f>IF(COUNTIF('RPI calculation'!$A$9:$A$356,$A27)=0,"",INDEX('RPI calculation'!$AE$9:$AE$356,MATCH($A27,'RPI calculation'!$A$9:$A$356,0)))</f>
        <v>19</v>
      </c>
      <c r="G27" s="16">
        <f>IF(COUNTIF('RPI calculation'!$A$9:$A$356,$A27)=0,"",INDEX('RPI calculation'!$N$9:$N$356,MATCH($A27,'RPI calculation'!$A$9:$A$356,0)))</f>
        <v>18</v>
      </c>
      <c r="H27" s="20">
        <f>IF(COUNTIF('RPI calculation'!$A$9:$A$356,$A27)=0,"",INDEX('RPI calculation'!$AF$9:$AF$356,MATCH($A27,'RPI calculation'!$A$9:$A$356,0)))</f>
        <v>-1</v>
      </c>
      <c r="I27" s="9">
        <f>IF(COUNTIF('RPI calculation'!$A$9:$A$356,$A27)=0,"",INDEX('RPI calculation'!$AD$9:$AD$356,MATCH($A27,'RPI calculation'!$A$9:$A$356,0)))</f>
        <v>0.65713467396975922</v>
      </c>
      <c r="J27" s="9">
        <f>IF(COUNTIF('RPI calculation'!$A$9:$A$356,$A27)=0,"",INDEX('RPI calculation'!$M$9:$M$356,MATCH($A27,'RPI calculation'!$A$9:$A$356,0)))</f>
        <v>0.65323467396975921</v>
      </c>
      <c r="K27" s="7" t="s">
        <v>22</v>
      </c>
      <c r="L27" s="7" t="s">
        <v>23</v>
      </c>
      <c r="M27" s="7" t="s">
        <v>24</v>
      </c>
      <c r="N27" s="7"/>
      <c r="O27" s="7"/>
      <c r="P27" s="7"/>
      <c r="Q27" s="8"/>
      <c r="R27" s="7"/>
      <c r="S27" s="7" t="s">
        <v>23</v>
      </c>
      <c r="T27" s="7"/>
      <c r="U27" s="1" t="str">
        <f>IF(COUNTIF('RPI calculation'!$A$9:$A$356,$A27)=0,"Not in 2026 D1 source",INDEX('RPI calculation'!$O$9:$O$356,MATCH($A27,'RPI calculation'!$A$9:$A$356,0)))</f>
        <v>Matches standings</v>
      </c>
      <c r="V27" s="1" t="str">
        <f>IF(COUNTIF('RPI calculation'!$A$9:$A$356,$A27)=0,"",INDEX('RPI calculation'!$E$9:$E$356,MATCH($A27,'RPI calculation'!$A$9:$A$356,0))&amp;"-"&amp;INDEX('RPI calculation'!$F$9:$F$356,MATCH($A27,'RPI calculation'!$A$9:$A$356,0)))</f>
        <v>5-3</v>
      </c>
      <c r="W27" s="1" t="str">
        <f>IF(COUNTIF('RPI calculation'!$A$9:$A$356,$A27)=0,"",INDEX('RPI calculation'!$H$9:$H$356,MATCH($A27,'RPI calculation'!$A$9:$A$356,0))&amp;"-"&amp;INDEX('RPI calculation'!$I$9:$I$356,MATCH($A27,'RPI calculation'!$A$9:$A$356,0)))</f>
        <v>5-3</v>
      </c>
      <c r="X27" s="1">
        <f>IF(COUNTIF('RPI calculation'!$A$9:$A$356,$A27)=0,"",INDEX('RPI calculation'!$G$9:$G$356,MATCH($A27,'RPI calculation'!$A$9:$A$356,0)))</f>
        <v>0</v>
      </c>
      <c r="Y27" s="1" t="str">
        <f>IF(COUNTIF('NCAA 2025'!$B$9:$B$356,$A27)=0,"",INDEX('NCAA 2025'!$C$9:$C$356,MATCH($A27,'NCAA 2025'!$B$9:$B$356,0)))</f>
        <v>22-9</v>
      </c>
    </row>
    <row r="28" spans="1:25" ht="21" customHeight="1">
      <c r="A28" s="1" t="s">
        <v>43</v>
      </c>
      <c r="B28" s="16">
        <f>IF(COUNTIF('NCAA 2025'!$B$9:$B$356,$A28)=0,"New in 2026",INDEX('NCAA 2025'!$A$9:$A$356,MATCH($A28,'NCAA 2025'!$B$9:$B$356,0)))</f>
        <v>16</v>
      </c>
      <c r="C28" s="1" t="str">
        <f>IF(COUNTIF('RPI calculation'!$A$9:$A$356,$A28)=0,"",INDEX('RPI calculation'!$B$9:$B$356,MATCH($A28,'RPI calculation'!$A$9:$A$356,0)))</f>
        <v>Big Ten</v>
      </c>
      <c r="D28" s="16" t="str">
        <f>IF(COUNTIF('RPI calculation'!$A$9:$A$356,$A28)=0,"",INDEX('RPI calculation'!$C$9:$C$356,MATCH($A28,'RPI calculation'!$A$9:$A$356,0))&amp;"-"&amp;INDEX('RPI calculation'!$D$9:$D$356,MATCH($A28,'RPI calculation'!$A$9:$A$356,0)))</f>
        <v>7-2</v>
      </c>
      <c r="E28" s="16" t="str">
        <f>IF(COUNTIF(Standings!$A$9:$A$356,$A28)=0,"",INDEX(Standings!$H$9:$H$356,MATCH($A28,Standings!$A$9:$A$356,0))&amp;"-"&amp;INDEX(Standings!$I$9:$I$356,MATCH($A28,Standings!$A$9:$A$356,0)))</f>
        <v>0-0</v>
      </c>
      <c r="F28" s="16">
        <f>IF(COUNTIF('RPI calculation'!$A$9:$A$356,$A28)=0,"",INDEX('RPI calculation'!$AE$9:$AE$356,MATCH($A28,'RPI calculation'!$A$9:$A$356,0)))</f>
        <v>20</v>
      </c>
      <c r="G28" s="16">
        <f>IF(COUNTIF('RPI calculation'!$A$9:$A$356,$A28)=0,"",INDEX('RPI calculation'!$N$9:$N$356,MATCH($A28,'RPI calculation'!$A$9:$A$356,0)))</f>
        <v>20</v>
      </c>
      <c r="H28" s="20">
        <f>IF(COUNTIF('RPI calculation'!$A$9:$A$356,$A28)=0,"",INDEX('RPI calculation'!$AF$9:$AF$356,MATCH($A28,'RPI calculation'!$A$9:$A$356,0)))</f>
        <v>0</v>
      </c>
      <c r="I28" s="9">
        <f>IF(COUNTIF('RPI calculation'!$A$9:$A$356,$A28)=0,"",INDEX('RPI calculation'!$AD$9:$AD$356,MATCH($A28,'RPI calculation'!$A$9:$A$356,0)))</f>
        <v>0.65436291278399861</v>
      </c>
      <c r="J28" s="9">
        <f>IF(COUNTIF('RPI calculation'!$A$9:$A$356,$A28)=0,"",INDEX('RPI calculation'!$M$9:$M$356,MATCH($A28,'RPI calculation'!$A$9:$A$356,0)))</f>
        <v>0.64786291278399866</v>
      </c>
      <c r="K28" s="7" t="s">
        <v>22</v>
      </c>
      <c r="L28" s="7" t="s">
        <v>23</v>
      </c>
      <c r="M28" s="7" t="s">
        <v>24</v>
      </c>
      <c r="N28" s="7"/>
      <c r="O28" s="7"/>
      <c r="P28" s="7"/>
      <c r="Q28" s="8"/>
      <c r="R28" s="7"/>
      <c r="S28" s="7" t="s">
        <v>23</v>
      </c>
      <c r="T28" s="7"/>
      <c r="U28" s="1" t="str">
        <f>IF(COUNTIF('RPI calculation'!$A$9:$A$356,$A28)=0,"Not in 2026 D1 source",INDEX('RPI calculation'!$O$9:$O$356,MATCH($A28,'RPI calculation'!$A$9:$A$356,0)))</f>
        <v>Matches standings</v>
      </c>
      <c r="V28" s="1" t="str">
        <f>IF(COUNTIF('RPI calculation'!$A$9:$A$356,$A28)=0,"",INDEX('RPI calculation'!$E$9:$E$356,MATCH($A28,'RPI calculation'!$A$9:$A$356,0))&amp;"-"&amp;INDEX('RPI calculation'!$F$9:$F$356,MATCH($A28,'RPI calculation'!$A$9:$A$356,0)))</f>
        <v>7-2</v>
      </c>
      <c r="W28" s="1" t="str">
        <f>IF(COUNTIF('RPI calculation'!$A$9:$A$356,$A28)=0,"",INDEX('RPI calculation'!$H$9:$H$356,MATCH($A28,'RPI calculation'!$A$9:$A$356,0))&amp;"-"&amp;INDEX('RPI calculation'!$I$9:$I$356,MATCH($A28,'RPI calculation'!$A$9:$A$356,0)))</f>
        <v>7-2</v>
      </c>
      <c r="X28" s="1">
        <f>IF(COUNTIF('RPI calculation'!$A$9:$A$356,$A28)=0,"",INDEX('RPI calculation'!$G$9:$G$356,MATCH($A28,'RPI calculation'!$A$9:$A$356,0)))</f>
        <v>0</v>
      </c>
      <c r="Y28" s="1" t="str">
        <f>IF(COUNTIF('NCAA 2025'!$B$9:$B$356,$A28)=0,"",INDEX('NCAA 2025'!$C$9:$C$356,MATCH($A28,'NCAA 2025'!$B$9:$B$356,0)))</f>
        <v>25-8</v>
      </c>
    </row>
    <row r="29" spans="1:25" ht="21" customHeight="1">
      <c r="A29" s="1" t="s">
        <v>44</v>
      </c>
      <c r="B29" s="16">
        <f>IF(COUNTIF('NCAA 2025'!$B$9:$B$356,$A29)=0,"New in 2026",INDEX('NCAA 2025'!$A$9:$A$356,MATCH($A29,'NCAA 2025'!$B$9:$B$356,0)))</f>
        <v>71</v>
      </c>
      <c r="C29" s="1" t="str">
        <f>IF(COUNTIF('RPI calculation'!$A$9:$A$356,$A29)=0,"",INDEX('RPI calculation'!$B$9:$B$356,MATCH($A29,'RPI calculation'!$A$9:$A$356,0)))</f>
        <v>Big Ten</v>
      </c>
      <c r="D29" s="16" t="str">
        <f>IF(COUNTIF('RPI calculation'!$A$9:$A$356,$A29)=0,"",INDEX('RPI calculation'!$C$9:$C$356,MATCH($A29,'RPI calculation'!$A$9:$A$356,0))&amp;"-"&amp;INDEX('RPI calculation'!$D$9:$D$356,MATCH($A29,'RPI calculation'!$A$9:$A$356,0)))</f>
        <v>10-0</v>
      </c>
      <c r="E29" s="16" t="str">
        <f>IF(COUNTIF(Standings!$A$9:$A$356,$A29)=0,"",INDEX(Standings!$H$9:$H$356,MATCH($A29,Standings!$A$9:$A$356,0))&amp;"-"&amp;INDEX(Standings!$I$9:$I$356,MATCH($A29,Standings!$A$9:$A$356,0)))</f>
        <v>0-0</v>
      </c>
      <c r="F29" s="16">
        <f>IF(COUNTIF('RPI calculation'!$A$9:$A$356,$A29)=0,"",INDEX('RPI calculation'!$AE$9:$AE$356,MATCH($A29,'RPI calculation'!$A$9:$A$356,0)))</f>
        <v>21</v>
      </c>
      <c r="G29" s="16">
        <f>IF(COUNTIF('RPI calculation'!$A$9:$A$356,$A29)=0,"",INDEX('RPI calculation'!$N$9:$N$356,MATCH($A29,'RPI calculation'!$A$9:$A$356,0)))</f>
        <v>21</v>
      </c>
      <c r="H29" s="20">
        <f>IF(COUNTIF('RPI calculation'!$A$9:$A$356,$A29)=0,"",INDEX('RPI calculation'!$AF$9:$AF$356,MATCH($A29,'RPI calculation'!$A$9:$A$356,0)))</f>
        <v>0</v>
      </c>
      <c r="I29" s="9">
        <f>IF(COUNTIF('RPI calculation'!$A$9:$A$356,$A29)=0,"",INDEX('RPI calculation'!$AD$9:$AD$356,MATCH($A29,'RPI calculation'!$A$9:$A$356,0)))</f>
        <v>0.65151319397493646</v>
      </c>
      <c r="J29" s="9">
        <f>IF(COUNTIF('RPI calculation'!$A$9:$A$356,$A29)=0,"",INDEX('RPI calculation'!$M$9:$M$356,MATCH($A29,'RPI calculation'!$A$9:$A$356,0)))</f>
        <v>0.64761319397493644</v>
      </c>
      <c r="K29" s="7" t="s">
        <v>22</v>
      </c>
      <c r="L29" s="7" t="s">
        <v>23</v>
      </c>
      <c r="M29" s="7" t="s">
        <v>24</v>
      </c>
      <c r="N29" s="7"/>
      <c r="O29" s="7"/>
      <c r="P29" s="7"/>
      <c r="Q29" s="8"/>
      <c r="R29" s="7"/>
      <c r="S29" s="7" t="s">
        <v>23</v>
      </c>
      <c r="T29" s="7"/>
      <c r="U29" s="1" t="str">
        <f>IF(COUNTIF('RPI calculation'!$A$9:$A$356,$A29)=0,"Not in 2026 D1 source",INDEX('RPI calculation'!$O$9:$O$356,MATCH($A29,'RPI calculation'!$A$9:$A$356,0)))</f>
        <v>Matches standings</v>
      </c>
      <c r="V29" s="1" t="str">
        <f>IF(COUNTIF('RPI calculation'!$A$9:$A$356,$A29)=0,"",INDEX('RPI calculation'!$E$9:$E$356,MATCH($A29,'RPI calculation'!$A$9:$A$356,0))&amp;"-"&amp;INDEX('RPI calculation'!$F$9:$F$356,MATCH($A29,'RPI calculation'!$A$9:$A$356,0)))</f>
        <v>10-0</v>
      </c>
      <c r="W29" s="1" t="str">
        <f>IF(COUNTIF('RPI calculation'!$A$9:$A$356,$A29)=0,"",INDEX('RPI calculation'!$H$9:$H$356,MATCH($A29,'RPI calculation'!$A$9:$A$356,0))&amp;"-"&amp;INDEX('RPI calculation'!$I$9:$I$356,MATCH($A29,'RPI calculation'!$A$9:$A$356,0)))</f>
        <v>10-0</v>
      </c>
      <c r="X29" s="1">
        <f>IF(COUNTIF('RPI calculation'!$A$9:$A$356,$A29)=0,"",INDEX('RPI calculation'!$G$9:$G$356,MATCH($A29,'RPI calculation'!$A$9:$A$356,0)))</f>
        <v>0</v>
      </c>
      <c r="Y29" s="1" t="str">
        <f>IF(COUNTIF('NCAA 2025'!$B$9:$B$356,$A29)=0,"",INDEX('NCAA 2025'!$C$9:$C$356,MATCH($A29,'NCAA 2025'!$B$9:$B$356,0)))</f>
        <v>18-12</v>
      </c>
    </row>
    <row r="30" spans="1:25" ht="21" customHeight="1">
      <c r="A30" s="1" t="s">
        <v>47</v>
      </c>
      <c r="B30" s="16">
        <f>IF(COUNTIF('NCAA 2025'!$B$9:$B$356,$A30)=0,"New in 2026",INDEX('NCAA 2025'!$A$9:$A$356,MATCH($A30,'NCAA 2025'!$B$9:$B$356,0)))</f>
        <v>53</v>
      </c>
      <c r="C30" s="1" t="str">
        <f>IF(COUNTIF('RPI calculation'!$A$9:$A$356,$A30)=0,"",INDEX('RPI calculation'!$B$9:$B$356,MATCH($A30,'RPI calculation'!$A$9:$A$356,0)))</f>
        <v>Big 12</v>
      </c>
      <c r="D30" s="16" t="str">
        <f>IF(COUNTIF('RPI calculation'!$A$9:$A$356,$A30)=0,"",INDEX('RPI calculation'!$C$9:$C$356,MATCH($A30,'RPI calculation'!$A$9:$A$356,0))&amp;"-"&amp;INDEX('RPI calculation'!$D$9:$D$356,MATCH($A30,'RPI calculation'!$A$9:$A$356,0)))</f>
        <v>7-3</v>
      </c>
      <c r="E30" s="16" t="str">
        <f>IF(COUNTIF(Standings!$A$9:$A$356,$A30)=0,"",INDEX(Standings!$H$9:$H$356,MATCH($A30,Standings!$A$9:$A$356,0))&amp;"-"&amp;INDEX(Standings!$I$9:$I$356,MATCH($A30,Standings!$A$9:$A$356,0)))</f>
        <v>0-0</v>
      </c>
      <c r="F30" s="16">
        <f>IF(COUNTIF('RPI calculation'!$A$9:$A$356,$A30)=0,"",INDEX('RPI calculation'!$AE$9:$AE$356,MATCH($A30,'RPI calculation'!$A$9:$A$356,0)))</f>
        <v>22</v>
      </c>
      <c r="G30" s="16">
        <f>IF(COUNTIF('RPI calculation'!$A$9:$A$356,$A30)=0,"",INDEX('RPI calculation'!$N$9:$N$356,MATCH($A30,'RPI calculation'!$A$9:$A$356,0)))</f>
        <v>24</v>
      </c>
      <c r="H30" s="20">
        <f>IF(COUNTIF('RPI calculation'!$A$9:$A$356,$A30)=0,"",INDEX('RPI calculation'!$AF$9:$AF$356,MATCH($A30,'RPI calculation'!$A$9:$A$356,0)))</f>
        <v>2</v>
      </c>
      <c r="I30" s="9">
        <f>IF(COUNTIF('RPI calculation'!$A$9:$A$356,$A30)=0,"",INDEX('RPI calculation'!$AD$9:$AD$356,MATCH($A30,'RPI calculation'!$A$9:$A$356,0)))</f>
        <v>0.6488903546649758</v>
      </c>
      <c r="J30" s="9">
        <f>IF(COUNTIF('RPI calculation'!$A$9:$A$356,$A30)=0,"",INDEX('RPI calculation'!$M$9:$M$356,MATCH($A30,'RPI calculation'!$A$9:$A$356,0)))</f>
        <v>0.64239035466497585</v>
      </c>
      <c r="K30" s="7" t="s">
        <v>22</v>
      </c>
      <c r="L30" s="7" t="s">
        <v>23</v>
      </c>
      <c r="M30" s="7" t="s">
        <v>24</v>
      </c>
      <c r="N30" s="7"/>
      <c r="O30" s="7"/>
      <c r="P30" s="7"/>
      <c r="Q30" s="8"/>
      <c r="R30" s="7"/>
      <c r="S30" s="7" t="s">
        <v>23</v>
      </c>
      <c r="T30" s="7"/>
      <c r="U30" s="1" t="str">
        <f>IF(COUNTIF('RPI calculation'!$A$9:$A$356,$A30)=0,"Not in 2026 D1 source",INDEX('RPI calculation'!$O$9:$O$356,MATCH($A30,'RPI calculation'!$A$9:$A$356,0)))</f>
        <v>Matches standings</v>
      </c>
      <c r="V30" s="1" t="str">
        <f>IF(COUNTIF('RPI calculation'!$A$9:$A$356,$A30)=0,"",INDEX('RPI calculation'!$E$9:$E$356,MATCH($A30,'RPI calculation'!$A$9:$A$356,0))&amp;"-"&amp;INDEX('RPI calculation'!$F$9:$F$356,MATCH($A30,'RPI calculation'!$A$9:$A$356,0)))</f>
        <v>7-3</v>
      </c>
      <c r="W30" s="1" t="str">
        <f>IF(COUNTIF('RPI calculation'!$A$9:$A$356,$A30)=0,"",INDEX('RPI calculation'!$H$9:$H$356,MATCH($A30,'RPI calculation'!$A$9:$A$356,0))&amp;"-"&amp;INDEX('RPI calculation'!$I$9:$I$356,MATCH($A30,'RPI calculation'!$A$9:$A$356,0)))</f>
        <v>7-3</v>
      </c>
      <c r="X30" s="1">
        <f>IF(COUNTIF('RPI calculation'!$A$9:$A$356,$A30)=0,"",INDEX('RPI calculation'!$G$9:$G$356,MATCH($A30,'RPI calculation'!$A$9:$A$356,0)))</f>
        <v>0</v>
      </c>
      <c r="Y30" s="1" t="str">
        <f>IF(COUNTIF('NCAA 2025'!$B$9:$B$356,$A30)=0,"",INDEX('NCAA 2025'!$C$9:$C$356,MATCH($A30,'NCAA 2025'!$B$9:$B$356,0)))</f>
        <v>15-13</v>
      </c>
    </row>
    <row r="31" spans="1:25" ht="21" customHeight="1">
      <c r="A31" s="1" t="s">
        <v>45</v>
      </c>
      <c r="B31" s="16">
        <f>IF(COUNTIF('NCAA 2025'!$B$9:$B$356,$A31)=0,"New in 2026",INDEX('NCAA 2025'!$A$9:$A$356,MATCH($A31,'NCAA 2025'!$B$9:$B$356,0)))</f>
        <v>152</v>
      </c>
      <c r="C31" s="1" t="str">
        <f>IF(COUNTIF('RPI calculation'!$A$9:$A$356,$A31)=0,"",INDEX('RPI calculation'!$B$9:$B$356,MATCH($A31,'RPI calculation'!$A$9:$A$356,0)))</f>
        <v>ASUN</v>
      </c>
      <c r="D31" s="16" t="str">
        <f>IF(COUNTIF('RPI calculation'!$A$9:$A$356,$A31)=0,"",INDEX('RPI calculation'!$C$9:$C$356,MATCH($A31,'RPI calculation'!$A$9:$A$356,0))&amp;"-"&amp;INDEX('RPI calculation'!$D$9:$D$356,MATCH($A31,'RPI calculation'!$A$9:$A$356,0)))</f>
        <v>6-3</v>
      </c>
      <c r="E31" s="16" t="str">
        <f>IF(COUNTIF(Standings!$A$9:$A$356,$A31)=0,"",INDEX(Standings!$H$9:$H$356,MATCH($A31,Standings!$A$9:$A$356,0))&amp;"-"&amp;INDEX(Standings!$I$9:$I$356,MATCH($A31,Standings!$A$9:$A$356,0)))</f>
        <v>0-0</v>
      </c>
      <c r="F31" s="16">
        <f>IF(COUNTIF('RPI calculation'!$A$9:$A$356,$A31)=0,"",INDEX('RPI calculation'!$AE$9:$AE$356,MATCH($A31,'RPI calculation'!$A$9:$A$356,0)))</f>
        <v>23</v>
      </c>
      <c r="G31" s="16">
        <f>IF(COUNTIF('RPI calculation'!$A$9:$A$356,$A31)=0,"",INDEX('RPI calculation'!$N$9:$N$356,MATCH($A31,'RPI calculation'!$A$9:$A$356,0)))</f>
        <v>22</v>
      </c>
      <c r="H31" s="20">
        <f>IF(COUNTIF('RPI calculation'!$A$9:$A$356,$A31)=0,"",INDEX('RPI calculation'!$AF$9:$AF$356,MATCH($A31,'RPI calculation'!$A$9:$A$356,0)))</f>
        <v>-1</v>
      </c>
      <c r="I31" s="9">
        <f>IF(COUNTIF('RPI calculation'!$A$9:$A$356,$A31)=0,"",INDEX('RPI calculation'!$AD$9:$AD$356,MATCH($A31,'RPI calculation'!$A$9:$A$356,0)))</f>
        <v>0.64718695371999246</v>
      </c>
      <c r="J31" s="9">
        <f>IF(COUNTIF('RPI calculation'!$A$9:$A$356,$A31)=0,"",INDEX('RPI calculation'!$M$9:$M$356,MATCH($A31,'RPI calculation'!$A$9:$A$356,0)))</f>
        <v>0.64718695371999246</v>
      </c>
      <c r="K31" s="7" t="s">
        <v>22</v>
      </c>
      <c r="L31" s="7" t="s">
        <v>23</v>
      </c>
      <c r="M31" s="7" t="s">
        <v>24</v>
      </c>
      <c r="N31" s="7"/>
      <c r="O31" s="7"/>
      <c r="P31" s="7"/>
      <c r="Q31" s="8"/>
      <c r="R31" s="7"/>
      <c r="S31" s="7" t="s">
        <v>23</v>
      </c>
      <c r="T31" s="7"/>
      <c r="U31" s="1" t="str">
        <f>IF(COUNTIF('RPI calculation'!$A$9:$A$356,$A31)=0,"Not in 2026 D1 source",INDEX('RPI calculation'!$O$9:$O$356,MATCH($A31,'RPI calculation'!$A$9:$A$356,0)))</f>
        <v>Matches standings</v>
      </c>
      <c r="V31" s="1" t="str">
        <f>IF(COUNTIF('RPI calculation'!$A$9:$A$356,$A31)=0,"",INDEX('RPI calculation'!$E$9:$E$356,MATCH($A31,'RPI calculation'!$A$9:$A$356,0))&amp;"-"&amp;INDEX('RPI calculation'!$F$9:$F$356,MATCH($A31,'RPI calculation'!$A$9:$A$356,0)))</f>
        <v>6-3</v>
      </c>
      <c r="W31" s="1" t="str">
        <f>IF(COUNTIF('RPI calculation'!$A$9:$A$356,$A31)=0,"",INDEX('RPI calculation'!$H$9:$H$356,MATCH($A31,'RPI calculation'!$A$9:$A$356,0))&amp;"-"&amp;INDEX('RPI calculation'!$I$9:$I$356,MATCH($A31,'RPI calculation'!$A$9:$A$356,0)))</f>
        <v>6-3</v>
      </c>
      <c r="X31" s="1">
        <f>IF(COUNTIF('RPI calculation'!$A$9:$A$356,$A31)=0,"",INDEX('RPI calculation'!$G$9:$G$356,MATCH($A31,'RPI calculation'!$A$9:$A$356,0)))</f>
        <v>0</v>
      </c>
      <c r="Y31" s="1" t="str">
        <f>IF(COUNTIF('NCAA 2025'!$B$9:$B$356,$A31)=0,"",INDEX('NCAA 2025'!$C$9:$C$356,MATCH($A31,'NCAA 2025'!$B$9:$B$356,0)))</f>
        <v>14-13</v>
      </c>
    </row>
    <row r="32" spans="1:25" ht="21" customHeight="1">
      <c r="A32" s="1" t="s">
        <v>46</v>
      </c>
      <c r="B32" s="16">
        <f>IF(COUNTIF('NCAA 2025'!$B$9:$B$356,$A32)=0,"New in 2026",INDEX('NCAA 2025'!$A$9:$A$356,MATCH($A32,'NCAA 2025'!$B$9:$B$356,0)))</f>
        <v>77</v>
      </c>
      <c r="C32" s="1" t="str">
        <f>IF(COUNTIF('RPI calculation'!$A$9:$A$356,$A32)=0,"",INDEX('RPI calculation'!$B$9:$B$356,MATCH($A32,'RPI calculation'!$A$9:$A$356,0)))</f>
        <v>Big West</v>
      </c>
      <c r="D32" s="16" t="str">
        <f>IF(COUNTIF('RPI calculation'!$A$9:$A$356,$A32)=0,"",INDEX('RPI calculation'!$C$9:$C$356,MATCH($A32,'RPI calculation'!$A$9:$A$356,0))&amp;"-"&amp;INDEX('RPI calculation'!$D$9:$D$356,MATCH($A32,'RPI calculation'!$A$9:$A$356,0)))</f>
        <v>8-2</v>
      </c>
      <c r="E32" s="16" t="str">
        <f>IF(COUNTIF(Standings!$A$9:$A$356,$A32)=0,"",INDEX(Standings!$H$9:$H$356,MATCH($A32,Standings!$A$9:$A$356,0))&amp;"-"&amp;INDEX(Standings!$I$9:$I$356,MATCH($A32,Standings!$A$9:$A$356,0)))</f>
        <v>0-0</v>
      </c>
      <c r="F32" s="16">
        <f>IF(COUNTIF('RPI calculation'!$A$9:$A$356,$A32)=0,"",INDEX('RPI calculation'!$AE$9:$AE$356,MATCH($A32,'RPI calculation'!$A$9:$A$356,0)))</f>
        <v>24</v>
      </c>
      <c r="G32" s="16">
        <f>IF(COUNTIF('RPI calculation'!$A$9:$A$356,$A32)=0,"",INDEX('RPI calculation'!$N$9:$N$356,MATCH($A32,'RPI calculation'!$A$9:$A$356,0)))</f>
        <v>23</v>
      </c>
      <c r="H32" s="20">
        <f>IF(COUNTIF('RPI calculation'!$A$9:$A$356,$A32)=0,"",INDEX('RPI calculation'!$AF$9:$AF$356,MATCH($A32,'RPI calculation'!$A$9:$A$356,0)))</f>
        <v>-1</v>
      </c>
      <c r="I32" s="9">
        <f>IF(COUNTIF('RPI calculation'!$A$9:$A$356,$A32)=0,"",INDEX('RPI calculation'!$AD$9:$AD$356,MATCH($A32,'RPI calculation'!$A$9:$A$356,0)))</f>
        <v>0.64499823232323228</v>
      </c>
      <c r="J32" s="9">
        <f>IF(COUNTIF('RPI calculation'!$A$9:$A$356,$A32)=0,"",INDEX('RPI calculation'!$M$9:$M$356,MATCH($A32,'RPI calculation'!$A$9:$A$356,0)))</f>
        <v>0.64369823232323231</v>
      </c>
      <c r="K32" s="7" t="s">
        <v>22</v>
      </c>
      <c r="L32" s="7" t="s">
        <v>23</v>
      </c>
      <c r="M32" s="7" t="s">
        <v>24</v>
      </c>
      <c r="N32" s="7"/>
      <c r="O32" s="7"/>
      <c r="P32" s="7"/>
      <c r="Q32" s="8"/>
      <c r="R32" s="7"/>
      <c r="S32" s="7" t="s">
        <v>23</v>
      </c>
      <c r="T32" s="7"/>
      <c r="U32" s="1" t="str">
        <f>IF(COUNTIF('RPI calculation'!$A$9:$A$356,$A32)=0,"Not in 2026 D1 source",INDEX('RPI calculation'!$O$9:$O$356,MATCH($A32,'RPI calculation'!$A$9:$A$356,0)))</f>
        <v>Matches standings</v>
      </c>
      <c r="V32" s="1" t="str">
        <f>IF(COUNTIF('RPI calculation'!$A$9:$A$356,$A32)=0,"",INDEX('RPI calculation'!$E$9:$E$356,MATCH($A32,'RPI calculation'!$A$9:$A$356,0))&amp;"-"&amp;INDEX('RPI calculation'!$F$9:$F$356,MATCH($A32,'RPI calculation'!$A$9:$A$356,0)))</f>
        <v>8-2</v>
      </c>
      <c r="W32" s="1" t="str">
        <f>IF(COUNTIF('RPI calculation'!$A$9:$A$356,$A32)=0,"",INDEX('RPI calculation'!$H$9:$H$356,MATCH($A32,'RPI calculation'!$A$9:$A$356,0))&amp;"-"&amp;INDEX('RPI calculation'!$I$9:$I$356,MATCH($A32,'RPI calculation'!$A$9:$A$356,0)))</f>
        <v>8-2</v>
      </c>
      <c r="X32" s="1">
        <f>IF(COUNTIF('RPI calculation'!$A$9:$A$356,$A32)=0,"",INDEX('RPI calculation'!$G$9:$G$356,MATCH($A32,'RPI calculation'!$A$9:$A$356,0)))</f>
        <v>0</v>
      </c>
      <c r="Y32" s="1" t="str">
        <f>IF(COUNTIF('NCAA 2025'!$B$9:$B$356,$A32)=0,"",INDEX('NCAA 2025'!$C$9:$C$356,MATCH($A32,'NCAA 2025'!$B$9:$B$356,0)))</f>
        <v>22-9</v>
      </c>
    </row>
    <row r="33" spans="1:25" ht="21" customHeight="1">
      <c r="A33" s="1" t="s">
        <v>49</v>
      </c>
      <c r="B33" s="16">
        <f>IF(COUNTIF('NCAA 2025'!$B$9:$B$356,$A33)=0,"New in 2026",INDEX('NCAA 2025'!$A$9:$A$356,MATCH($A33,'NCAA 2025'!$B$9:$B$356,0)))</f>
        <v>65</v>
      </c>
      <c r="C33" s="1" t="str">
        <f>IF(COUNTIF('RPI calculation'!$A$9:$A$356,$A33)=0,"",INDEX('RPI calculation'!$B$9:$B$356,MATCH($A33,'RPI calculation'!$A$9:$A$356,0)))</f>
        <v>Pac-12</v>
      </c>
      <c r="D33" s="16" t="str">
        <f>IF(COUNTIF('RPI calculation'!$A$9:$A$356,$A33)=0,"",INDEX('RPI calculation'!$C$9:$C$356,MATCH($A33,'RPI calculation'!$A$9:$A$356,0))&amp;"-"&amp;INDEX('RPI calculation'!$D$9:$D$356,MATCH($A33,'RPI calculation'!$A$9:$A$356,0)))</f>
        <v>7-3</v>
      </c>
      <c r="E33" s="16" t="str">
        <f>IF(COUNTIF(Standings!$A$9:$A$356,$A33)=0,"",INDEX(Standings!$H$9:$H$356,MATCH($A33,Standings!$A$9:$A$356,0))&amp;"-"&amp;INDEX(Standings!$I$9:$I$356,MATCH($A33,Standings!$A$9:$A$356,0)))</f>
        <v>0-0</v>
      </c>
      <c r="F33" s="16">
        <f>IF(COUNTIF('RPI calculation'!$A$9:$A$356,$A33)=0,"",INDEX('RPI calculation'!$AE$9:$AE$356,MATCH($A33,'RPI calculation'!$A$9:$A$356,0)))</f>
        <v>25</v>
      </c>
      <c r="G33" s="16">
        <f>IF(COUNTIF('RPI calculation'!$A$9:$A$356,$A33)=0,"",INDEX('RPI calculation'!$N$9:$N$356,MATCH($A33,'RPI calculation'!$A$9:$A$356,0)))</f>
        <v>26</v>
      </c>
      <c r="H33" s="20">
        <f>IF(COUNTIF('RPI calculation'!$A$9:$A$356,$A33)=0,"",INDEX('RPI calculation'!$AF$9:$AF$356,MATCH($A33,'RPI calculation'!$A$9:$A$356,0)))</f>
        <v>1</v>
      </c>
      <c r="I33" s="9">
        <f>IF(COUNTIF('RPI calculation'!$A$9:$A$356,$A33)=0,"",INDEX('RPI calculation'!$AD$9:$AD$356,MATCH($A33,'RPI calculation'!$A$9:$A$356,0)))</f>
        <v>0.64158216745375829</v>
      </c>
      <c r="J33" s="9">
        <f>IF(COUNTIF('RPI calculation'!$A$9:$A$356,$A33)=0,"",INDEX('RPI calculation'!$M$9:$M$356,MATCH($A33,'RPI calculation'!$A$9:$A$356,0)))</f>
        <v>0.63898216745375824</v>
      </c>
      <c r="K33" s="7" t="s">
        <v>22</v>
      </c>
      <c r="L33" s="7" t="s">
        <v>23</v>
      </c>
      <c r="M33" s="7" t="s">
        <v>24</v>
      </c>
      <c r="N33" s="7"/>
      <c r="O33" s="7"/>
      <c r="P33" s="7"/>
      <c r="Q33" s="8"/>
      <c r="R33" s="7"/>
      <c r="S33" s="7" t="s">
        <v>23</v>
      </c>
      <c r="T33" s="7"/>
      <c r="U33" s="1" t="str">
        <f>IF(COUNTIF('RPI calculation'!$A$9:$A$356,$A33)=0,"Not in 2026 D1 source",INDEX('RPI calculation'!$O$9:$O$356,MATCH($A33,'RPI calculation'!$A$9:$A$356,0)))</f>
        <v>Matches standings</v>
      </c>
      <c r="V33" s="1" t="str">
        <f>IF(COUNTIF('RPI calculation'!$A$9:$A$356,$A33)=0,"",INDEX('RPI calculation'!$E$9:$E$356,MATCH($A33,'RPI calculation'!$A$9:$A$356,0))&amp;"-"&amp;INDEX('RPI calculation'!$F$9:$F$356,MATCH($A33,'RPI calculation'!$A$9:$A$356,0)))</f>
        <v>7-3</v>
      </c>
      <c r="W33" s="1" t="str">
        <f>IF(COUNTIF('RPI calculation'!$A$9:$A$356,$A33)=0,"",INDEX('RPI calculation'!$H$9:$H$356,MATCH($A33,'RPI calculation'!$A$9:$A$356,0))&amp;"-"&amp;INDEX('RPI calculation'!$I$9:$I$356,MATCH($A33,'RPI calculation'!$A$9:$A$356,0)))</f>
        <v>7-3</v>
      </c>
      <c r="X33" s="1">
        <f>IF(COUNTIF('RPI calculation'!$A$9:$A$356,$A33)=0,"",INDEX('RPI calculation'!$G$9:$G$356,MATCH($A33,'RPI calculation'!$A$9:$A$356,0)))</f>
        <v>0</v>
      </c>
      <c r="Y33" s="1" t="str">
        <f>IF(COUNTIF('NCAA 2025'!$B$9:$B$356,$A33)=0,"",INDEX('NCAA 2025'!$C$9:$C$356,MATCH($A33,'NCAA 2025'!$B$9:$B$356,0)))</f>
        <v>21-9</v>
      </c>
    </row>
    <row r="34" spans="1:25" ht="21" customHeight="1">
      <c r="A34" s="1" t="s">
        <v>48</v>
      </c>
      <c r="B34" s="16">
        <f>IF(COUNTIF('NCAA 2025'!$B$9:$B$356,$A34)=0,"New in 2026",INDEX('NCAA 2025'!$A$9:$A$356,MATCH($A34,'NCAA 2025'!$B$9:$B$356,0)))</f>
        <v>58</v>
      </c>
      <c r="C34" s="1" t="str">
        <f>IF(COUNTIF('RPI calculation'!$A$9:$A$356,$A34)=0,"",INDEX('RPI calculation'!$B$9:$B$356,MATCH($A34,'RPI calculation'!$A$9:$A$356,0)))</f>
        <v>Big Ten</v>
      </c>
      <c r="D34" s="16" t="str">
        <f>IF(COUNTIF('RPI calculation'!$A$9:$A$356,$A34)=0,"",INDEX('RPI calculation'!$C$9:$C$356,MATCH($A34,'RPI calculation'!$A$9:$A$356,0))&amp;"-"&amp;INDEX('RPI calculation'!$D$9:$D$356,MATCH($A34,'RPI calculation'!$A$9:$A$356,0)))</f>
        <v>9-1</v>
      </c>
      <c r="E34" s="16" t="str">
        <f>IF(COUNTIF(Standings!$A$9:$A$356,$A34)=0,"",INDEX(Standings!$H$9:$H$356,MATCH($A34,Standings!$A$9:$A$356,0))&amp;"-"&amp;INDEX(Standings!$I$9:$I$356,MATCH($A34,Standings!$A$9:$A$356,0)))</f>
        <v>0-0</v>
      </c>
      <c r="F34" s="16">
        <f>IF(COUNTIF('RPI calculation'!$A$9:$A$356,$A34)=0,"",INDEX('RPI calculation'!$AE$9:$AE$356,MATCH($A34,'RPI calculation'!$A$9:$A$356,0)))</f>
        <v>26</v>
      </c>
      <c r="G34" s="16">
        <f>IF(COUNTIF('RPI calculation'!$A$9:$A$356,$A34)=0,"",INDEX('RPI calculation'!$N$9:$N$356,MATCH($A34,'RPI calculation'!$A$9:$A$356,0)))</f>
        <v>25</v>
      </c>
      <c r="H34" s="20">
        <f>IF(COUNTIF('RPI calculation'!$A$9:$A$356,$A34)=0,"",INDEX('RPI calculation'!$AF$9:$AF$356,MATCH($A34,'RPI calculation'!$A$9:$A$356,0)))</f>
        <v>-1</v>
      </c>
      <c r="I34" s="9">
        <f>IF(COUNTIF('RPI calculation'!$A$9:$A$356,$A34)=0,"",INDEX('RPI calculation'!$AD$9:$AD$356,MATCH($A34,'RPI calculation'!$A$9:$A$356,0)))</f>
        <v>0.64041651782560871</v>
      </c>
      <c r="J34" s="9">
        <f>IF(COUNTIF('RPI calculation'!$A$9:$A$356,$A34)=0,"",INDEX('RPI calculation'!$M$9:$M$356,MATCH($A34,'RPI calculation'!$A$9:$A$356,0)))</f>
        <v>0.64041651782560871</v>
      </c>
      <c r="K34" s="7" t="s">
        <v>22</v>
      </c>
      <c r="L34" s="7" t="s">
        <v>23</v>
      </c>
      <c r="M34" s="7" t="s">
        <v>24</v>
      </c>
      <c r="N34" s="7"/>
      <c r="O34" s="7"/>
      <c r="P34" s="7"/>
      <c r="Q34" s="8"/>
      <c r="R34" s="7"/>
      <c r="S34" s="7" t="s">
        <v>23</v>
      </c>
      <c r="T34" s="7"/>
      <c r="U34" s="1" t="str">
        <f>IF(COUNTIF('RPI calculation'!$A$9:$A$356,$A34)=0,"Not in 2026 D1 source",INDEX('RPI calculation'!$O$9:$O$356,MATCH($A34,'RPI calculation'!$A$9:$A$356,0)))</f>
        <v>Matches standings</v>
      </c>
      <c r="V34" s="1" t="str">
        <f>IF(COUNTIF('RPI calculation'!$A$9:$A$356,$A34)=0,"",INDEX('RPI calculation'!$E$9:$E$356,MATCH($A34,'RPI calculation'!$A$9:$A$356,0))&amp;"-"&amp;INDEX('RPI calculation'!$F$9:$F$356,MATCH($A34,'RPI calculation'!$A$9:$A$356,0)))</f>
        <v>9-1</v>
      </c>
      <c r="W34" s="1" t="str">
        <f>IF(COUNTIF('RPI calculation'!$A$9:$A$356,$A34)=0,"",INDEX('RPI calculation'!$H$9:$H$356,MATCH($A34,'RPI calculation'!$A$9:$A$356,0))&amp;"-"&amp;INDEX('RPI calculation'!$I$9:$I$356,MATCH($A34,'RPI calculation'!$A$9:$A$356,0)))</f>
        <v>9-1</v>
      </c>
      <c r="X34" s="1">
        <f>IF(COUNTIF('RPI calculation'!$A$9:$A$356,$A34)=0,"",INDEX('RPI calculation'!$G$9:$G$356,MATCH($A34,'RPI calculation'!$A$9:$A$356,0)))</f>
        <v>0</v>
      </c>
      <c r="Y34" s="1" t="str">
        <f>IF(COUNTIF('NCAA 2025'!$B$9:$B$356,$A34)=0,"",INDEX('NCAA 2025'!$C$9:$C$356,MATCH($A34,'NCAA 2025'!$B$9:$B$356,0)))</f>
        <v>17-13</v>
      </c>
    </row>
    <row r="35" spans="1:25" ht="21" customHeight="1">
      <c r="A35" s="1" t="s">
        <v>50</v>
      </c>
      <c r="B35" s="16">
        <f>IF(COUNTIF('NCAA 2025'!$B$9:$B$356,$A35)=0,"New in 2026",INDEX('NCAA 2025'!$A$9:$A$356,MATCH($A35,'NCAA 2025'!$B$9:$B$356,0)))</f>
        <v>48</v>
      </c>
      <c r="C35" s="1" t="str">
        <f>IF(COUNTIF('RPI calculation'!$A$9:$A$356,$A35)=0,"",INDEX('RPI calculation'!$B$9:$B$356,MATCH($A35,'RPI calculation'!$A$9:$A$356,0)))</f>
        <v>ACC</v>
      </c>
      <c r="D35" s="16" t="str">
        <f>IF(COUNTIF('RPI calculation'!$A$9:$A$356,$A35)=0,"",INDEX('RPI calculation'!$C$9:$C$356,MATCH($A35,'RPI calculation'!$A$9:$A$356,0))&amp;"-"&amp;INDEX('RPI calculation'!$D$9:$D$356,MATCH($A35,'RPI calculation'!$A$9:$A$356,0)))</f>
        <v>8-3</v>
      </c>
      <c r="E35" s="16" t="str">
        <f>IF(COUNTIF(Standings!$A$9:$A$356,$A35)=0,"",INDEX(Standings!$H$9:$H$356,MATCH($A35,Standings!$A$9:$A$356,0))&amp;"-"&amp;INDEX(Standings!$I$9:$I$356,MATCH($A35,Standings!$A$9:$A$356,0)))</f>
        <v>0-0</v>
      </c>
      <c r="F35" s="16">
        <f>IF(COUNTIF('RPI calculation'!$A$9:$A$356,$A35)=0,"",INDEX('RPI calculation'!$AE$9:$AE$356,MATCH($A35,'RPI calculation'!$A$9:$A$356,0)))</f>
        <v>27</v>
      </c>
      <c r="G35" s="16">
        <f>IF(COUNTIF('RPI calculation'!$A$9:$A$356,$A35)=0,"",INDEX('RPI calculation'!$N$9:$N$356,MATCH($A35,'RPI calculation'!$A$9:$A$356,0)))</f>
        <v>27</v>
      </c>
      <c r="H35" s="20">
        <f>IF(COUNTIF('RPI calculation'!$A$9:$A$356,$A35)=0,"",INDEX('RPI calculation'!$AF$9:$AF$356,MATCH($A35,'RPI calculation'!$A$9:$A$356,0)))</f>
        <v>0</v>
      </c>
      <c r="I35" s="9">
        <f>IF(COUNTIF('RPI calculation'!$A$9:$A$356,$A35)=0,"",INDEX('RPI calculation'!$AD$9:$AD$356,MATCH($A35,'RPI calculation'!$A$9:$A$356,0)))</f>
        <v>0.6337580591763099</v>
      </c>
      <c r="J35" s="9">
        <f>IF(COUNTIF('RPI calculation'!$A$9:$A$356,$A35)=0,"",INDEX('RPI calculation'!$M$9:$M$356,MATCH($A35,'RPI calculation'!$A$9:$A$356,0)))</f>
        <v>0.63115805917630985</v>
      </c>
      <c r="K35" s="7" t="s">
        <v>22</v>
      </c>
      <c r="L35" s="7" t="s">
        <v>23</v>
      </c>
      <c r="M35" s="7" t="s">
        <v>24</v>
      </c>
      <c r="N35" s="7"/>
      <c r="O35" s="7"/>
      <c r="P35" s="7"/>
      <c r="Q35" s="8"/>
      <c r="R35" s="7"/>
      <c r="S35" s="7" t="s">
        <v>23</v>
      </c>
      <c r="T35" s="7"/>
      <c r="U35" s="1" t="str">
        <f>IF(COUNTIF('RPI calculation'!$A$9:$A$356,$A35)=0,"Not in 2026 D1 source",INDEX('RPI calculation'!$O$9:$O$356,MATCH($A35,'RPI calculation'!$A$9:$A$356,0)))</f>
        <v>Matches standings</v>
      </c>
      <c r="V35" s="1" t="str">
        <f>IF(COUNTIF('RPI calculation'!$A$9:$A$356,$A35)=0,"",INDEX('RPI calculation'!$E$9:$E$356,MATCH($A35,'RPI calculation'!$A$9:$A$356,0))&amp;"-"&amp;INDEX('RPI calculation'!$F$9:$F$356,MATCH($A35,'RPI calculation'!$A$9:$A$356,0)))</f>
        <v>8-3</v>
      </c>
      <c r="W35" s="1" t="str">
        <f>IF(COUNTIF('RPI calculation'!$A$9:$A$356,$A35)=0,"",INDEX('RPI calculation'!$H$9:$H$356,MATCH($A35,'RPI calculation'!$A$9:$A$356,0))&amp;"-"&amp;INDEX('RPI calculation'!$I$9:$I$356,MATCH($A35,'RPI calculation'!$A$9:$A$356,0)))</f>
        <v>8-3</v>
      </c>
      <c r="X35" s="1">
        <f>IF(COUNTIF('RPI calculation'!$A$9:$A$356,$A35)=0,"",INDEX('RPI calculation'!$G$9:$G$356,MATCH($A35,'RPI calculation'!$A$9:$A$356,0)))</f>
        <v>0</v>
      </c>
      <c r="Y35" s="1" t="str">
        <f>IF(COUNTIF('NCAA 2025'!$B$9:$B$356,$A35)=0,"",INDEX('NCAA 2025'!$C$9:$C$356,MATCH($A35,'NCAA 2025'!$B$9:$B$356,0)))</f>
        <v>16-14</v>
      </c>
    </row>
    <row r="36" spans="1:25" ht="21" customHeight="1">
      <c r="A36" s="1" t="s">
        <v>51</v>
      </c>
      <c r="B36" s="16">
        <f>IF(COUNTIF('NCAA 2025'!$B$9:$B$356,$A36)=0,"New in 2026",INDEX('NCAA 2025'!$A$9:$A$356,MATCH($A36,'NCAA 2025'!$B$9:$B$356,0)))</f>
        <v>13</v>
      </c>
      <c r="C36" s="1" t="str">
        <f>IF(COUNTIF('RPI calculation'!$A$9:$A$356,$A36)=0,"",INDEX('RPI calculation'!$B$9:$B$356,MATCH($A36,'RPI calculation'!$A$9:$A$356,0)))</f>
        <v>Big Ten</v>
      </c>
      <c r="D36" s="16" t="str">
        <f>IF(COUNTIF('RPI calculation'!$A$9:$A$356,$A36)=0,"",INDEX('RPI calculation'!$C$9:$C$356,MATCH($A36,'RPI calculation'!$A$9:$A$356,0))&amp;"-"&amp;INDEX('RPI calculation'!$D$9:$D$356,MATCH($A36,'RPI calculation'!$A$9:$A$356,0)))</f>
        <v>6-2</v>
      </c>
      <c r="E36" s="16" t="str">
        <f>IF(COUNTIF(Standings!$A$9:$A$356,$A36)=0,"",INDEX(Standings!$H$9:$H$356,MATCH($A36,Standings!$A$9:$A$356,0))&amp;"-"&amp;INDEX(Standings!$I$9:$I$356,MATCH($A36,Standings!$A$9:$A$356,0)))</f>
        <v>0-0</v>
      </c>
      <c r="F36" s="16">
        <f>IF(COUNTIF('RPI calculation'!$A$9:$A$356,$A36)=0,"",INDEX('RPI calculation'!$AE$9:$AE$356,MATCH($A36,'RPI calculation'!$A$9:$A$356,0)))</f>
        <v>28</v>
      </c>
      <c r="G36" s="16">
        <f>IF(COUNTIF('RPI calculation'!$A$9:$A$356,$A36)=0,"",INDEX('RPI calculation'!$N$9:$N$356,MATCH($A36,'RPI calculation'!$A$9:$A$356,0)))</f>
        <v>28</v>
      </c>
      <c r="H36" s="20">
        <f>IF(COUNTIF('RPI calculation'!$A$9:$A$356,$A36)=0,"",INDEX('RPI calculation'!$AF$9:$AF$356,MATCH($A36,'RPI calculation'!$A$9:$A$356,0)))</f>
        <v>0</v>
      </c>
      <c r="I36" s="9">
        <f>IF(COUNTIF('RPI calculation'!$A$9:$A$356,$A36)=0,"",INDEX('RPI calculation'!$AD$9:$AD$356,MATCH($A36,'RPI calculation'!$A$9:$A$356,0)))</f>
        <v>0.63323031047761169</v>
      </c>
      <c r="J36" s="9">
        <f>IF(COUNTIF('RPI calculation'!$A$9:$A$356,$A36)=0,"",INDEX('RPI calculation'!$M$9:$M$356,MATCH($A36,'RPI calculation'!$A$9:$A$356,0)))</f>
        <v>0.63063031047761164</v>
      </c>
      <c r="K36" s="7" t="s">
        <v>22</v>
      </c>
      <c r="L36" s="7" t="s">
        <v>23</v>
      </c>
      <c r="M36" s="7" t="s">
        <v>24</v>
      </c>
      <c r="N36" s="7"/>
      <c r="O36" s="7"/>
      <c r="P36" s="7"/>
      <c r="Q36" s="8"/>
      <c r="R36" s="7"/>
      <c r="S36" s="7" t="s">
        <v>23</v>
      </c>
      <c r="T36" s="7"/>
      <c r="U36" s="1" t="str">
        <f>IF(COUNTIF('RPI calculation'!$A$9:$A$356,$A36)=0,"Not in 2026 D1 source",INDEX('RPI calculation'!$O$9:$O$356,MATCH($A36,'RPI calculation'!$A$9:$A$356,0)))</f>
        <v>Matches standings</v>
      </c>
      <c r="V36" s="1" t="str">
        <f>IF(COUNTIF('RPI calculation'!$A$9:$A$356,$A36)=0,"",INDEX('RPI calculation'!$E$9:$E$356,MATCH($A36,'RPI calculation'!$A$9:$A$356,0))&amp;"-"&amp;INDEX('RPI calculation'!$F$9:$F$356,MATCH($A36,'RPI calculation'!$A$9:$A$356,0)))</f>
        <v>6-2</v>
      </c>
      <c r="W36" s="1" t="str">
        <f>IF(COUNTIF('RPI calculation'!$A$9:$A$356,$A36)=0,"",INDEX('RPI calculation'!$H$9:$H$356,MATCH($A36,'RPI calculation'!$A$9:$A$356,0))&amp;"-"&amp;INDEX('RPI calculation'!$I$9:$I$356,MATCH($A36,'RPI calculation'!$A$9:$A$356,0)))</f>
        <v>6-2</v>
      </c>
      <c r="X36" s="1">
        <f>IF(COUNTIF('RPI calculation'!$A$9:$A$356,$A36)=0,"",INDEX('RPI calculation'!$G$9:$G$356,MATCH($A36,'RPI calculation'!$A$9:$A$356,0)))</f>
        <v>0</v>
      </c>
      <c r="Y36" s="1" t="str">
        <f>IF(COUNTIF('NCAA 2025'!$B$9:$B$356,$A36)=0,"",INDEX('NCAA 2025'!$C$9:$C$356,MATCH($A36,'NCAA 2025'!$B$9:$B$356,0)))</f>
        <v>24-10</v>
      </c>
    </row>
    <row r="37" spans="1:25" ht="21" customHeight="1">
      <c r="A37" s="1" t="s">
        <v>54</v>
      </c>
      <c r="B37" s="16">
        <f>IF(COUNTIF('NCAA 2025'!$B$9:$B$356,$A37)=0,"New in 2026",INDEX('NCAA 2025'!$A$9:$A$356,MATCH($A37,'NCAA 2025'!$B$9:$B$356,0)))</f>
        <v>18</v>
      </c>
      <c r="C37" s="1" t="str">
        <f>IF(COUNTIF('RPI calculation'!$A$9:$A$356,$A37)=0,"",INDEX('RPI calculation'!$B$9:$B$356,MATCH($A37,'RPI calculation'!$A$9:$A$356,0)))</f>
        <v>Big 12</v>
      </c>
      <c r="D37" s="16" t="str">
        <f>IF(COUNTIF('RPI calculation'!$A$9:$A$356,$A37)=0,"",INDEX('RPI calculation'!$C$9:$C$356,MATCH($A37,'RPI calculation'!$A$9:$A$356,0))&amp;"-"&amp;INDEX('RPI calculation'!$D$9:$D$356,MATCH($A37,'RPI calculation'!$A$9:$A$356,0)))</f>
        <v>8-1</v>
      </c>
      <c r="E37" s="16" t="str">
        <f>IF(COUNTIF(Standings!$A$9:$A$356,$A37)=0,"",INDEX(Standings!$H$9:$H$356,MATCH($A37,Standings!$A$9:$A$356,0))&amp;"-"&amp;INDEX(Standings!$I$9:$I$356,MATCH($A37,Standings!$A$9:$A$356,0)))</f>
        <v>0-0</v>
      </c>
      <c r="F37" s="16">
        <f>IF(COUNTIF('RPI calculation'!$A$9:$A$356,$A37)=0,"",INDEX('RPI calculation'!$AE$9:$AE$356,MATCH($A37,'RPI calculation'!$A$9:$A$356,0)))</f>
        <v>29</v>
      </c>
      <c r="G37" s="16">
        <f>IF(COUNTIF('RPI calculation'!$A$9:$A$356,$A37)=0,"",INDEX('RPI calculation'!$N$9:$N$356,MATCH($A37,'RPI calculation'!$A$9:$A$356,0)))</f>
        <v>31</v>
      </c>
      <c r="H37" s="20">
        <f>IF(COUNTIF('RPI calculation'!$A$9:$A$356,$A37)=0,"",INDEX('RPI calculation'!$AF$9:$AF$356,MATCH($A37,'RPI calculation'!$A$9:$A$356,0)))</f>
        <v>2</v>
      </c>
      <c r="I37" s="9">
        <f>IF(COUNTIF('RPI calculation'!$A$9:$A$356,$A37)=0,"",INDEX('RPI calculation'!$AD$9:$AD$356,MATCH($A37,'RPI calculation'!$A$9:$A$356,0)))</f>
        <v>0.62871531692752547</v>
      </c>
      <c r="J37" s="9">
        <f>IF(COUNTIF('RPI calculation'!$A$9:$A$356,$A37)=0,"",INDEX('RPI calculation'!$M$9:$M$356,MATCH($A37,'RPI calculation'!$A$9:$A$356,0)))</f>
        <v>0.62611531692752542</v>
      </c>
      <c r="K37" s="7" t="s">
        <v>22</v>
      </c>
      <c r="L37" s="7" t="s">
        <v>23</v>
      </c>
      <c r="M37" s="7" t="s">
        <v>24</v>
      </c>
      <c r="N37" s="7"/>
      <c r="O37" s="7"/>
      <c r="P37" s="7"/>
      <c r="Q37" s="8"/>
      <c r="R37" s="7"/>
      <c r="S37" s="7" t="s">
        <v>23</v>
      </c>
      <c r="T37" s="7"/>
      <c r="U37" s="1" t="str">
        <f>IF(COUNTIF('RPI calculation'!$A$9:$A$356,$A37)=0,"Not in 2026 D1 source",INDEX('RPI calculation'!$O$9:$O$356,MATCH($A37,'RPI calculation'!$A$9:$A$356,0)))</f>
        <v>Matches standings</v>
      </c>
      <c r="V37" s="1" t="str">
        <f>IF(COUNTIF('RPI calculation'!$A$9:$A$356,$A37)=0,"",INDEX('RPI calculation'!$E$9:$E$356,MATCH($A37,'RPI calculation'!$A$9:$A$356,0))&amp;"-"&amp;INDEX('RPI calculation'!$F$9:$F$356,MATCH($A37,'RPI calculation'!$A$9:$A$356,0)))</f>
        <v>8-1</v>
      </c>
      <c r="W37" s="1" t="str">
        <f>IF(COUNTIF('RPI calculation'!$A$9:$A$356,$A37)=0,"",INDEX('RPI calculation'!$H$9:$H$356,MATCH($A37,'RPI calculation'!$A$9:$A$356,0))&amp;"-"&amp;INDEX('RPI calculation'!$I$9:$I$356,MATCH($A37,'RPI calculation'!$A$9:$A$356,0)))</f>
        <v>8-1</v>
      </c>
      <c r="X37" s="1">
        <f>IF(COUNTIF('RPI calculation'!$A$9:$A$356,$A37)=0,"",INDEX('RPI calculation'!$G$9:$G$356,MATCH($A37,'RPI calculation'!$A$9:$A$356,0)))</f>
        <v>0</v>
      </c>
      <c r="Y37" s="1" t="str">
        <f>IF(COUNTIF('NCAA 2025'!$B$9:$B$356,$A37)=0,"",INDEX('NCAA 2025'!$C$9:$C$356,MATCH($A37,'NCAA 2025'!$B$9:$B$356,0)))</f>
        <v>22-9</v>
      </c>
    </row>
    <row r="38" spans="1:25" ht="21" customHeight="1">
      <c r="A38" s="1" t="s">
        <v>53</v>
      </c>
      <c r="B38" s="16">
        <f>IF(COUNTIF('NCAA 2025'!$B$9:$B$356,$A38)=0,"New in 2026",INDEX('NCAA 2025'!$A$9:$A$356,MATCH($A38,'NCAA 2025'!$B$9:$B$356,0)))</f>
        <v>63</v>
      </c>
      <c r="C38" s="1" t="str">
        <f>IF(COUNTIF('RPI calculation'!$A$9:$A$356,$A38)=0,"",INDEX('RPI calculation'!$B$9:$B$356,MATCH($A38,'RPI calculation'!$A$9:$A$356,0)))</f>
        <v>Big 12</v>
      </c>
      <c r="D38" s="16" t="str">
        <f>IF(COUNTIF('RPI calculation'!$A$9:$A$356,$A38)=0,"",INDEX('RPI calculation'!$C$9:$C$356,MATCH($A38,'RPI calculation'!$A$9:$A$356,0))&amp;"-"&amp;INDEX('RPI calculation'!$D$9:$D$356,MATCH($A38,'RPI calculation'!$A$9:$A$356,0)))</f>
        <v>8-2</v>
      </c>
      <c r="E38" s="16" t="str">
        <f>IF(COUNTIF(Standings!$A$9:$A$356,$A38)=0,"",INDEX(Standings!$H$9:$H$356,MATCH($A38,Standings!$A$9:$A$356,0))&amp;"-"&amp;INDEX(Standings!$I$9:$I$356,MATCH($A38,Standings!$A$9:$A$356,0)))</f>
        <v>0-0</v>
      </c>
      <c r="F38" s="16">
        <f>IF(COUNTIF('RPI calculation'!$A$9:$A$356,$A38)=0,"",INDEX('RPI calculation'!$AE$9:$AE$356,MATCH($A38,'RPI calculation'!$A$9:$A$356,0)))</f>
        <v>30</v>
      </c>
      <c r="G38" s="16">
        <f>IF(COUNTIF('RPI calculation'!$A$9:$A$356,$A38)=0,"",INDEX('RPI calculation'!$N$9:$N$356,MATCH($A38,'RPI calculation'!$A$9:$A$356,0)))</f>
        <v>30</v>
      </c>
      <c r="H38" s="20">
        <f>IF(COUNTIF('RPI calculation'!$A$9:$A$356,$A38)=0,"",INDEX('RPI calculation'!$AF$9:$AF$356,MATCH($A38,'RPI calculation'!$A$9:$A$356,0)))</f>
        <v>0</v>
      </c>
      <c r="I38" s="9">
        <f>IF(COUNTIF('RPI calculation'!$A$9:$A$356,$A38)=0,"",INDEX('RPI calculation'!$AD$9:$AD$356,MATCH($A38,'RPI calculation'!$A$9:$A$356,0)))</f>
        <v>0.62750492792841273</v>
      </c>
      <c r="J38" s="9">
        <f>IF(COUNTIF('RPI calculation'!$A$9:$A$356,$A38)=0,"",INDEX('RPI calculation'!$M$9:$M$356,MATCH($A38,'RPI calculation'!$A$9:$A$356,0)))</f>
        <v>0.62620492792841276</v>
      </c>
      <c r="K38" s="7" t="s">
        <v>22</v>
      </c>
      <c r="L38" s="7" t="s">
        <v>23</v>
      </c>
      <c r="M38" s="7" t="s">
        <v>24</v>
      </c>
      <c r="N38" s="7"/>
      <c r="O38" s="7"/>
      <c r="P38" s="7"/>
      <c r="Q38" s="8"/>
      <c r="R38" s="7"/>
      <c r="S38" s="7" t="s">
        <v>23</v>
      </c>
      <c r="T38" s="7"/>
      <c r="U38" s="1" t="str">
        <f>IF(COUNTIF('RPI calculation'!$A$9:$A$356,$A38)=0,"Not in 2026 D1 source",INDEX('RPI calculation'!$O$9:$O$356,MATCH($A38,'RPI calculation'!$A$9:$A$356,0)))</f>
        <v>Matches standings</v>
      </c>
      <c r="V38" s="1" t="str">
        <f>IF(COUNTIF('RPI calculation'!$A$9:$A$356,$A38)=0,"",INDEX('RPI calculation'!$E$9:$E$356,MATCH($A38,'RPI calculation'!$A$9:$A$356,0))&amp;"-"&amp;INDEX('RPI calculation'!$F$9:$F$356,MATCH($A38,'RPI calculation'!$A$9:$A$356,0)))</f>
        <v>8-2</v>
      </c>
      <c r="W38" s="1" t="str">
        <f>IF(COUNTIF('RPI calculation'!$A$9:$A$356,$A38)=0,"",INDEX('RPI calculation'!$H$9:$H$356,MATCH($A38,'RPI calculation'!$A$9:$A$356,0))&amp;"-"&amp;INDEX('RPI calculation'!$I$9:$I$356,MATCH($A38,'RPI calculation'!$A$9:$A$356,0)))</f>
        <v>8-2</v>
      </c>
      <c r="X38" s="1">
        <f>IF(COUNTIF('RPI calculation'!$A$9:$A$356,$A38)=0,"",INDEX('RPI calculation'!$G$9:$G$356,MATCH($A38,'RPI calculation'!$A$9:$A$356,0)))</f>
        <v>0</v>
      </c>
      <c r="Y38" s="1" t="str">
        <f>IF(COUNTIF('NCAA 2025'!$B$9:$B$356,$A38)=0,"",INDEX('NCAA 2025'!$C$9:$C$356,MATCH($A38,'NCAA 2025'!$B$9:$B$356,0)))</f>
        <v>17-12</v>
      </c>
    </row>
    <row r="39" spans="1:25" ht="21" customHeight="1">
      <c r="A39" s="1" t="s">
        <v>52</v>
      </c>
      <c r="B39" s="16">
        <f>IF(COUNTIF('NCAA 2025'!$B$9:$B$356,$A39)=0,"New in 2026",INDEX('NCAA 2025'!$A$9:$A$356,MATCH($A39,'NCAA 2025'!$B$9:$B$356,0)))</f>
        <v>67</v>
      </c>
      <c r="C39" s="1" t="str">
        <f>IF(COUNTIF('RPI calculation'!$A$9:$A$356,$A39)=0,"",INDEX('RPI calculation'!$B$9:$B$356,MATCH($A39,'RPI calculation'!$A$9:$A$356,0)))</f>
        <v>SEC</v>
      </c>
      <c r="D39" s="16" t="str">
        <f>IF(COUNTIF('RPI calculation'!$A$9:$A$356,$A39)=0,"",INDEX('RPI calculation'!$C$9:$C$356,MATCH($A39,'RPI calculation'!$A$9:$A$356,0))&amp;"-"&amp;INDEX('RPI calculation'!$D$9:$D$356,MATCH($A39,'RPI calculation'!$A$9:$A$356,0)))</f>
        <v>7-2</v>
      </c>
      <c r="E39" s="16" t="str">
        <f>IF(COUNTIF(Standings!$A$9:$A$356,$A39)=0,"",INDEX(Standings!$H$9:$H$356,MATCH($A39,Standings!$A$9:$A$356,0))&amp;"-"&amp;INDEX(Standings!$I$9:$I$356,MATCH($A39,Standings!$A$9:$A$356,0)))</f>
        <v>0-0</v>
      </c>
      <c r="F39" s="16">
        <f>IF(COUNTIF('RPI calculation'!$A$9:$A$356,$A39)=0,"",INDEX('RPI calculation'!$AE$9:$AE$356,MATCH($A39,'RPI calculation'!$A$9:$A$356,0)))</f>
        <v>31</v>
      </c>
      <c r="G39" s="16">
        <f>IF(COUNTIF('RPI calculation'!$A$9:$A$356,$A39)=0,"",INDEX('RPI calculation'!$N$9:$N$356,MATCH($A39,'RPI calculation'!$A$9:$A$356,0)))</f>
        <v>29</v>
      </c>
      <c r="H39" s="20">
        <f>IF(COUNTIF('RPI calculation'!$A$9:$A$356,$A39)=0,"",INDEX('RPI calculation'!$AF$9:$AF$356,MATCH($A39,'RPI calculation'!$A$9:$A$356,0)))</f>
        <v>-2</v>
      </c>
      <c r="I39" s="9">
        <f>IF(COUNTIF('RPI calculation'!$A$9:$A$356,$A39)=0,"",INDEX('RPI calculation'!$AD$9:$AD$356,MATCH($A39,'RPI calculation'!$A$9:$A$356,0)))</f>
        <v>0.6263739560414644</v>
      </c>
      <c r="J39" s="9">
        <f>IF(COUNTIF('RPI calculation'!$A$9:$A$356,$A39)=0,"",INDEX('RPI calculation'!$M$9:$M$356,MATCH($A39,'RPI calculation'!$A$9:$A$356,0)))</f>
        <v>0.6263739560414644</v>
      </c>
      <c r="K39" s="7" t="s">
        <v>22</v>
      </c>
      <c r="L39" s="7" t="s">
        <v>23</v>
      </c>
      <c r="M39" s="7" t="s">
        <v>24</v>
      </c>
      <c r="N39" s="7"/>
      <c r="O39" s="7"/>
      <c r="P39" s="7"/>
      <c r="Q39" s="8"/>
      <c r="R39" s="7"/>
      <c r="S39" s="7" t="s">
        <v>23</v>
      </c>
      <c r="T39" s="7"/>
      <c r="U39" s="1" t="str">
        <f>IF(COUNTIF('RPI calculation'!$A$9:$A$356,$A39)=0,"Not in 2026 D1 source",INDEX('RPI calculation'!$O$9:$O$356,MATCH($A39,'RPI calculation'!$A$9:$A$356,0)))</f>
        <v>Matches standings</v>
      </c>
      <c r="V39" s="1" t="str">
        <f>IF(COUNTIF('RPI calculation'!$A$9:$A$356,$A39)=0,"",INDEX('RPI calculation'!$E$9:$E$356,MATCH($A39,'RPI calculation'!$A$9:$A$356,0))&amp;"-"&amp;INDEX('RPI calculation'!$F$9:$F$356,MATCH($A39,'RPI calculation'!$A$9:$A$356,0)))</f>
        <v>7-2</v>
      </c>
      <c r="W39" s="1" t="str">
        <f>IF(COUNTIF('RPI calculation'!$A$9:$A$356,$A39)=0,"",INDEX('RPI calculation'!$H$9:$H$356,MATCH($A39,'RPI calculation'!$A$9:$A$356,0))&amp;"-"&amp;INDEX('RPI calculation'!$I$9:$I$356,MATCH($A39,'RPI calculation'!$A$9:$A$356,0)))</f>
        <v>7-2</v>
      </c>
      <c r="X39" s="1">
        <f>IF(COUNTIF('RPI calculation'!$A$9:$A$356,$A39)=0,"",INDEX('RPI calculation'!$G$9:$G$356,MATCH($A39,'RPI calculation'!$A$9:$A$356,0)))</f>
        <v>0</v>
      </c>
      <c r="Y39" s="1" t="str">
        <f>IF(COUNTIF('NCAA 2025'!$B$9:$B$356,$A39)=0,"",INDEX('NCAA 2025'!$C$9:$C$356,MATCH($A39,'NCAA 2025'!$B$9:$B$356,0)))</f>
        <v>16-11</v>
      </c>
    </row>
    <row r="40" spans="1:25" ht="21" customHeight="1">
      <c r="A40" s="1" t="s">
        <v>56</v>
      </c>
      <c r="B40" s="16">
        <f>IF(COUNTIF('NCAA 2025'!$B$9:$B$356,$A40)=0,"New in 2026",INDEX('NCAA 2025'!$A$9:$A$356,MATCH($A40,'NCAA 2025'!$B$9:$B$356,0)))</f>
        <v>40</v>
      </c>
      <c r="C40" s="1" t="str">
        <f>IF(COUNTIF('RPI calculation'!$A$9:$A$356,$A40)=0,"",INDEX('RPI calculation'!$B$9:$B$356,MATCH($A40,'RPI calculation'!$A$9:$A$356,0)))</f>
        <v>Big Ten</v>
      </c>
      <c r="D40" s="16" t="str">
        <f>IF(COUNTIF('RPI calculation'!$A$9:$A$356,$A40)=0,"",INDEX('RPI calculation'!$C$9:$C$356,MATCH($A40,'RPI calculation'!$A$9:$A$356,0))&amp;"-"&amp;INDEX('RPI calculation'!$D$9:$D$356,MATCH($A40,'RPI calculation'!$A$9:$A$356,0)))</f>
        <v>9-2</v>
      </c>
      <c r="E40" s="16" t="str">
        <f>IF(COUNTIF(Standings!$A$9:$A$356,$A40)=0,"",INDEX(Standings!$H$9:$H$356,MATCH($A40,Standings!$A$9:$A$356,0))&amp;"-"&amp;INDEX(Standings!$I$9:$I$356,MATCH($A40,Standings!$A$9:$A$356,0)))</f>
        <v>0-0</v>
      </c>
      <c r="F40" s="16">
        <f>IF(COUNTIF('RPI calculation'!$A$9:$A$356,$A40)=0,"",INDEX('RPI calculation'!$AE$9:$AE$356,MATCH($A40,'RPI calculation'!$A$9:$A$356,0)))</f>
        <v>32</v>
      </c>
      <c r="G40" s="16">
        <f>IF(COUNTIF('RPI calculation'!$A$9:$A$356,$A40)=0,"",INDEX('RPI calculation'!$N$9:$N$356,MATCH($A40,'RPI calculation'!$A$9:$A$356,0)))</f>
        <v>33</v>
      </c>
      <c r="H40" s="20">
        <f>IF(COUNTIF('RPI calculation'!$A$9:$A$356,$A40)=0,"",INDEX('RPI calculation'!$AF$9:$AF$356,MATCH($A40,'RPI calculation'!$A$9:$A$356,0)))</f>
        <v>1</v>
      </c>
      <c r="I40" s="9">
        <f>IF(COUNTIF('RPI calculation'!$A$9:$A$356,$A40)=0,"",INDEX('RPI calculation'!$AD$9:$AD$356,MATCH($A40,'RPI calculation'!$A$9:$A$356,0)))</f>
        <v>0.624953323425121</v>
      </c>
      <c r="J40" s="9">
        <f>IF(COUNTIF('RPI calculation'!$A$9:$A$356,$A40)=0,"",INDEX('RPI calculation'!$M$9:$M$356,MATCH($A40,'RPI calculation'!$A$9:$A$356,0)))</f>
        <v>0.62235332342512095</v>
      </c>
      <c r="K40" s="7" t="s">
        <v>22</v>
      </c>
      <c r="L40" s="7" t="s">
        <v>23</v>
      </c>
      <c r="M40" s="7" t="s">
        <v>24</v>
      </c>
      <c r="N40" s="7"/>
      <c r="O40" s="7"/>
      <c r="P40" s="7"/>
      <c r="Q40" s="8"/>
      <c r="R40" s="7"/>
      <c r="S40" s="7" t="s">
        <v>23</v>
      </c>
      <c r="T40" s="7"/>
      <c r="U40" s="1" t="str">
        <f>IF(COUNTIF('RPI calculation'!$A$9:$A$356,$A40)=0,"Not in 2026 D1 source",INDEX('RPI calculation'!$O$9:$O$356,MATCH($A40,'RPI calculation'!$A$9:$A$356,0)))</f>
        <v>Matches standings</v>
      </c>
      <c r="V40" s="1" t="str">
        <f>IF(COUNTIF('RPI calculation'!$A$9:$A$356,$A40)=0,"",INDEX('RPI calculation'!$E$9:$E$356,MATCH($A40,'RPI calculation'!$A$9:$A$356,0))&amp;"-"&amp;INDEX('RPI calculation'!$F$9:$F$356,MATCH($A40,'RPI calculation'!$A$9:$A$356,0)))</f>
        <v>9-2</v>
      </c>
      <c r="W40" s="1" t="str">
        <f>IF(COUNTIF('RPI calculation'!$A$9:$A$356,$A40)=0,"",INDEX('RPI calculation'!$H$9:$H$356,MATCH($A40,'RPI calculation'!$A$9:$A$356,0))&amp;"-"&amp;INDEX('RPI calculation'!$I$9:$I$356,MATCH($A40,'RPI calculation'!$A$9:$A$356,0)))</f>
        <v>9-2</v>
      </c>
      <c r="X40" s="1">
        <f>IF(COUNTIF('RPI calculation'!$A$9:$A$356,$A40)=0,"",INDEX('RPI calculation'!$G$9:$G$356,MATCH($A40,'RPI calculation'!$A$9:$A$356,0)))</f>
        <v>0</v>
      </c>
      <c r="Y40" s="1" t="str">
        <f>IF(COUNTIF('NCAA 2025'!$B$9:$B$356,$A40)=0,"",INDEX('NCAA 2025'!$C$9:$C$356,MATCH($A40,'NCAA 2025'!$B$9:$B$356,0)))</f>
        <v>22-11</v>
      </c>
    </row>
    <row r="41" spans="1:25" ht="21" customHeight="1">
      <c r="A41" s="1" t="s">
        <v>55</v>
      </c>
      <c r="B41" s="16">
        <f>IF(COUNTIF('NCAA 2025'!$B$9:$B$356,$A41)=0,"New in 2026",INDEX('NCAA 2025'!$A$9:$A$356,MATCH($A41,'NCAA 2025'!$B$9:$B$356,0)))</f>
        <v>198</v>
      </c>
      <c r="C41" s="1" t="str">
        <f>IF(COUNTIF('RPI calculation'!$A$9:$A$356,$A41)=0,"",INDEX('RPI calculation'!$B$9:$B$356,MATCH($A41,'RPI calculation'!$A$9:$A$356,0)))</f>
        <v>American</v>
      </c>
      <c r="D41" s="16" t="str">
        <f>IF(COUNTIF('RPI calculation'!$A$9:$A$356,$A41)=0,"",INDEX('RPI calculation'!$C$9:$C$356,MATCH($A41,'RPI calculation'!$A$9:$A$356,0))&amp;"-"&amp;INDEX('RPI calculation'!$D$9:$D$356,MATCH($A41,'RPI calculation'!$A$9:$A$356,0)))</f>
        <v>8-2</v>
      </c>
      <c r="E41" s="16" t="str">
        <f>IF(COUNTIF(Standings!$A$9:$A$356,$A41)=0,"",INDEX(Standings!$H$9:$H$356,MATCH($A41,Standings!$A$9:$A$356,0))&amp;"-"&amp;INDEX(Standings!$I$9:$I$356,MATCH($A41,Standings!$A$9:$A$356,0)))</f>
        <v>0-0</v>
      </c>
      <c r="F41" s="16">
        <f>IF(COUNTIF('RPI calculation'!$A$9:$A$356,$A41)=0,"",INDEX('RPI calculation'!$AE$9:$AE$356,MATCH($A41,'RPI calculation'!$A$9:$A$356,0)))</f>
        <v>33</v>
      </c>
      <c r="G41" s="16">
        <f>IF(COUNTIF('RPI calculation'!$A$9:$A$356,$A41)=0,"",INDEX('RPI calculation'!$N$9:$N$356,MATCH($A41,'RPI calculation'!$A$9:$A$356,0)))</f>
        <v>32</v>
      </c>
      <c r="H41" s="20">
        <f>IF(COUNTIF('RPI calculation'!$A$9:$A$356,$A41)=0,"",INDEX('RPI calculation'!$AF$9:$AF$356,MATCH($A41,'RPI calculation'!$A$9:$A$356,0)))</f>
        <v>-1</v>
      </c>
      <c r="I41" s="9">
        <f>IF(COUNTIF('RPI calculation'!$A$9:$A$356,$A41)=0,"",INDEX('RPI calculation'!$AD$9:$AD$356,MATCH($A41,'RPI calculation'!$A$9:$A$356,0)))</f>
        <v>0.62432800913312281</v>
      </c>
      <c r="J41" s="9">
        <f>IF(COUNTIF('RPI calculation'!$A$9:$A$356,$A41)=0,"",INDEX('RPI calculation'!$M$9:$M$356,MATCH($A41,'RPI calculation'!$A$9:$A$356,0)))</f>
        <v>0.62302800913312284</v>
      </c>
      <c r="K41" s="7" t="s">
        <v>22</v>
      </c>
      <c r="L41" s="7" t="s">
        <v>23</v>
      </c>
      <c r="M41" s="7" t="s">
        <v>24</v>
      </c>
      <c r="N41" s="7"/>
      <c r="O41" s="7"/>
      <c r="P41" s="7"/>
      <c r="Q41" s="8"/>
      <c r="R41" s="7"/>
      <c r="S41" s="7" t="s">
        <v>23</v>
      </c>
      <c r="T41" s="7"/>
      <c r="U41" s="1" t="str">
        <f>IF(COUNTIF('RPI calculation'!$A$9:$A$356,$A41)=0,"Not in 2026 D1 source",INDEX('RPI calculation'!$O$9:$O$356,MATCH($A41,'RPI calculation'!$A$9:$A$356,0)))</f>
        <v>Matches standings</v>
      </c>
      <c r="V41" s="1" t="str">
        <f>IF(COUNTIF('RPI calculation'!$A$9:$A$356,$A41)=0,"",INDEX('RPI calculation'!$E$9:$E$356,MATCH($A41,'RPI calculation'!$A$9:$A$356,0))&amp;"-"&amp;INDEX('RPI calculation'!$F$9:$F$356,MATCH($A41,'RPI calculation'!$A$9:$A$356,0)))</f>
        <v>8-2</v>
      </c>
      <c r="W41" s="1" t="str">
        <f>IF(COUNTIF('RPI calculation'!$A$9:$A$356,$A41)=0,"",INDEX('RPI calculation'!$H$9:$H$356,MATCH($A41,'RPI calculation'!$A$9:$A$356,0))&amp;"-"&amp;INDEX('RPI calculation'!$I$9:$I$356,MATCH($A41,'RPI calculation'!$A$9:$A$356,0)))</f>
        <v>8-2</v>
      </c>
      <c r="X41" s="1">
        <f>IF(COUNTIF('RPI calculation'!$A$9:$A$356,$A41)=0,"",INDEX('RPI calculation'!$G$9:$G$356,MATCH($A41,'RPI calculation'!$A$9:$A$356,0)))</f>
        <v>0</v>
      </c>
      <c r="Y41" s="1" t="str">
        <f>IF(COUNTIF('NCAA 2025'!$B$9:$B$356,$A41)=0,"",INDEX('NCAA 2025'!$C$9:$C$356,MATCH($A41,'NCAA 2025'!$B$9:$B$356,0)))</f>
        <v>11-16</v>
      </c>
    </row>
    <row r="42" spans="1:25" ht="21" customHeight="1">
      <c r="A42" s="1" t="s">
        <v>57</v>
      </c>
      <c r="B42" s="16">
        <f>IF(COUNTIF('NCAA 2025'!$B$9:$B$356,$A42)=0,"New in 2026",INDEX('NCAA 2025'!$A$9:$A$356,MATCH($A42,'NCAA 2025'!$B$9:$B$356,0)))</f>
        <v>56</v>
      </c>
      <c r="C42" s="1" t="str">
        <f>IF(COUNTIF('RPI calculation'!$A$9:$A$356,$A42)=0,"",INDEX('RPI calculation'!$B$9:$B$356,MATCH($A42,'RPI calculation'!$A$9:$A$356,0)))</f>
        <v>MAC</v>
      </c>
      <c r="D42" s="16" t="str">
        <f>IF(COUNTIF('RPI calculation'!$A$9:$A$356,$A42)=0,"",INDEX('RPI calculation'!$C$9:$C$356,MATCH($A42,'RPI calculation'!$A$9:$A$356,0))&amp;"-"&amp;INDEX('RPI calculation'!$D$9:$D$356,MATCH($A42,'RPI calculation'!$A$9:$A$356,0)))</f>
        <v>9-2</v>
      </c>
      <c r="E42" s="16" t="str">
        <f>IF(COUNTIF(Standings!$A$9:$A$356,$A42)=0,"",INDEX(Standings!$H$9:$H$356,MATCH($A42,Standings!$A$9:$A$356,0))&amp;"-"&amp;INDEX(Standings!$I$9:$I$356,MATCH($A42,Standings!$A$9:$A$356,0)))</f>
        <v>0-0</v>
      </c>
      <c r="F42" s="16">
        <f>IF(COUNTIF('RPI calculation'!$A$9:$A$356,$A42)=0,"",INDEX('RPI calculation'!$AE$9:$AE$356,MATCH($A42,'RPI calculation'!$A$9:$A$356,0)))</f>
        <v>34</v>
      </c>
      <c r="G42" s="16">
        <f>IF(COUNTIF('RPI calculation'!$A$9:$A$356,$A42)=0,"",INDEX('RPI calculation'!$N$9:$N$356,MATCH($A42,'RPI calculation'!$A$9:$A$356,0)))</f>
        <v>34</v>
      </c>
      <c r="H42" s="20">
        <f>IF(COUNTIF('RPI calculation'!$A$9:$A$356,$A42)=0,"",INDEX('RPI calculation'!$AF$9:$AF$356,MATCH($A42,'RPI calculation'!$A$9:$A$356,0)))</f>
        <v>0</v>
      </c>
      <c r="I42" s="9">
        <f>IF(COUNTIF('RPI calculation'!$A$9:$A$356,$A42)=0,"",INDEX('RPI calculation'!$AD$9:$AD$356,MATCH($A42,'RPI calculation'!$A$9:$A$356,0)))</f>
        <v>0.62332484913056529</v>
      </c>
      <c r="J42" s="9">
        <f>IF(COUNTIF('RPI calculation'!$A$9:$A$356,$A42)=0,"",INDEX('RPI calculation'!$M$9:$M$356,MATCH($A42,'RPI calculation'!$A$9:$A$356,0)))</f>
        <v>0.62202484913056533</v>
      </c>
      <c r="K42" s="7" t="s">
        <v>22</v>
      </c>
      <c r="L42" s="7" t="s">
        <v>23</v>
      </c>
      <c r="M42" s="7" t="s">
        <v>24</v>
      </c>
      <c r="N42" s="7"/>
      <c r="O42" s="7"/>
      <c r="P42" s="7"/>
      <c r="Q42" s="8"/>
      <c r="R42" s="7"/>
      <c r="S42" s="7" t="s">
        <v>23</v>
      </c>
      <c r="T42" s="7"/>
      <c r="U42" s="1" t="str">
        <f>IF(COUNTIF('RPI calculation'!$A$9:$A$356,$A42)=0,"Not in 2026 D1 source",INDEX('RPI calculation'!$O$9:$O$356,MATCH($A42,'RPI calculation'!$A$9:$A$356,0)))</f>
        <v>Matches standings</v>
      </c>
      <c r="V42" s="1" t="str">
        <f>IF(COUNTIF('RPI calculation'!$A$9:$A$356,$A42)=0,"",INDEX('RPI calculation'!$E$9:$E$356,MATCH($A42,'RPI calculation'!$A$9:$A$356,0))&amp;"-"&amp;INDEX('RPI calculation'!$F$9:$F$356,MATCH($A42,'RPI calculation'!$A$9:$A$356,0)))</f>
        <v>9-2</v>
      </c>
      <c r="W42" s="1" t="str">
        <f>IF(COUNTIF('RPI calculation'!$A$9:$A$356,$A42)=0,"",INDEX('RPI calculation'!$H$9:$H$356,MATCH($A42,'RPI calculation'!$A$9:$A$356,0))&amp;"-"&amp;INDEX('RPI calculation'!$I$9:$I$356,MATCH($A42,'RPI calculation'!$A$9:$A$356,0)))</f>
        <v>9-2</v>
      </c>
      <c r="X42" s="1">
        <f>IF(COUNTIF('RPI calculation'!$A$9:$A$356,$A42)=0,"",INDEX('RPI calculation'!$G$9:$G$356,MATCH($A42,'RPI calculation'!$A$9:$A$356,0)))</f>
        <v>0</v>
      </c>
      <c r="Y42" s="1" t="str">
        <f>IF(COUNTIF('NCAA 2025'!$B$9:$B$356,$A42)=0,"",INDEX('NCAA 2025'!$C$9:$C$356,MATCH($A42,'NCAA 2025'!$B$9:$B$356,0)))</f>
        <v>21-10</v>
      </c>
    </row>
    <row r="43" spans="1:25" ht="21" customHeight="1">
      <c r="A43" s="1" t="s">
        <v>58</v>
      </c>
      <c r="B43" s="16">
        <f>IF(COUNTIF('NCAA 2025'!$B$9:$B$356,$A43)=0,"New in 2026",INDEX('NCAA 2025'!$A$9:$A$356,MATCH($A43,'NCAA 2025'!$B$9:$B$356,0)))</f>
        <v>31</v>
      </c>
      <c r="C43" s="1" t="str">
        <f>IF(COUNTIF('RPI calculation'!$A$9:$A$356,$A43)=0,"",INDEX('RPI calculation'!$B$9:$B$356,MATCH($A43,'RPI calculation'!$A$9:$A$356,0)))</f>
        <v>Big 12</v>
      </c>
      <c r="D43" s="16" t="str">
        <f>IF(COUNTIF('RPI calculation'!$A$9:$A$356,$A43)=0,"",INDEX('RPI calculation'!$C$9:$C$356,MATCH($A43,'RPI calculation'!$A$9:$A$356,0))&amp;"-"&amp;INDEX('RPI calculation'!$D$9:$D$356,MATCH($A43,'RPI calculation'!$A$9:$A$356,0)))</f>
        <v>8-0</v>
      </c>
      <c r="E43" s="16" t="str">
        <f>IF(COUNTIF(Standings!$A$9:$A$356,$A43)=0,"",INDEX(Standings!$H$9:$H$356,MATCH($A43,Standings!$A$9:$A$356,0))&amp;"-"&amp;INDEX(Standings!$I$9:$I$356,MATCH($A43,Standings!$A$9:$A$356,0)))</f>
        <v>0-0</v>
      </c>
      <c r="F43" s="16">
        <f>IF(COUNTIF('RPI calculation'!$A$9:$A$356,$A43)=0,"",INDEX('RPI calculation'!$AE$9:$AE$356,MATCH($A43,'RPI calculation'!$A$9:$A$356,0)))</f>
        <v>35</v>
      </c>
      <c r="G43" s="16">
        <f>IF(COUNTIF('RPI calculation'!$A$9:$A$356,$A43)=0,"",INDEX('RPI calculation'!$N$9:$N$356,MATCH($A43,'RPI calculation'!$A$9:$A$356,0)))</f>
        <v>35</v>
      </c>
      <c r="H43" s="20">
        <f>IF(COUNTIF('RPI calculation'!$A$9:$A$356,$A43)=0,"",INDEX('RPI calculation'!$AF$9:$AF$356,MATCH($A43,'RPI calculation'!$A$9:$A$356,0)))</f>
        <v>0</v>
      </c>
      <c r="I43" s="9">
        <f>IF(COUNTIF('RPI calculation'!$A$9:$A$356,$A43)=0,"",INDEX('RPI calculation'!$AD$9:$AD$356,MATCH($A43,'RPI calculation'!$A$9:$A$356,0)))</f>
        <v>0.62199219039062792</v>
      </c>
      <c r="J43" s="9">
        <f>IF(COUNTIF('RPI calculation'!$A$9:$A$356,$A43)=0,"",INDEX('RPI calculation'!$M$9:$M$356,MATCH($A43,'RPI calculation'!$A$9:$A$356,0)))</f>
        <v>0.62199219039062792</v>
      </c>
      <c r="K43" s="7" t="s">
        <v>22</v>
      </c>
      <c r="L43" s="7" t="s">
        <v>23</v>
      </c>
      <c r="M43" s="7" t="s">
        <v>24</v>
      </c>
      <c r="N43" s="7"/>
      <c r="O43" s="7"/>
      <c r="P43" s="7"/>
      <c r="Q43" s="8"/>
      <c r="R43" s="7"/>
      <c r="S43" s="7" t="s">
        <v>23</v>
      </c>
      <c r="T43" s="7"/>
      <c r="U43" s="1" t="str">
        <f>IF(COUNTIF('RPI calculation'!$A$9:$A$356,$A43)=0,"Not in 2026 D1 source",INDEX('RPI calculation'!$O$9:$O$356,MATCH($A43,'RPI calculation'!$A$9:$A$356,0)))</f>
        <v>Matches standings</v>
      </c>
      <c r="V43" s="1" t="str">
        <f>IF(COUNTIF('RPI calculation'!$A$9:$A$356,$A43)=0,"",INDEX('RPI calculation'!$E$9:$E$356,MATCH($A43,'RPI calculation'!$A$9:$A$356,0))&amp;"-"&amp;INDEX('RPI calculation'!$F$9:$F$356,MATCH($A43,'RPI calculation'!$A$9:$A$356,0)))</f>
        <v>8-0</v>
      </c>
      <c r="W43" s="1" t="str">
        <f>IF(COUNTIF('RPI calculation'!$A$9:$A$356,$A43)=0,"",INDEX('RPI calculation'!$H$9:$H$356,MATCH($A43,'RPI calculation'!$A$9:$A$356,0))&amp;"-"&amp;INDEX('RPI calculation'!$I$9:$I$356,MATCH($A43,'RPI calculation'!$A$9:$A$356,0)))</f>
        <v>8-0</v>
      </c>
      <c r="X43" s="1">
        <f>IF(COUNTIF('RPI calculation'!$A$9:$A$356,$A43)=0,"",INDEX('RPI calculation'!$G$9:$G$356,MATCH($A43,'RPI calculation'!$A$9:$A$356,0)))</f>
        <v>0</v>
      </c>
      <c r="Y43" s="1" t="str">
        <f>IF(COUNTIF('NCAA 2025'!$B$9:$B$356,$A43)=0,"",INDEX('NCAA 2025'!$C$9:$C$356,MATCH($A43,'NCAA 2025'!$B$9:$B$356,0)))</f>
        <v>18-10</v>
      </c>
    </row>
    <row r="44" spans="1:25" ht="21" customHeight="1">
      <c r="A44" s="1" t="s">
        <v>59</v>
      </c>
      <c r="B44" s="16">
        <f>IF(COUNTIF('NCAA 2025'!$B$9:$B$356,$A44)=0,"New in 2026",INDEX('NCAA 2025'!$A$9:$A$356,MATCH($A44,'NCAA 2025'!$B$9:$B$356,0)))</f>
        <v>14</v>
      </c>
      <c r="C44" s="1" t="str">
        <f>IF(COUNTIF('RPI calculation'!$A$9:$A$356,$A44)=0,"",INDEX('RPI calculation'!$B$9:$B$356,MATCH($A44,'RPI calculation'!$A$9:$A$356,0)))</f>
        <v>Big 12</v>
      </c>
      <c r="D44" s="16" t="str">
        <f>IF(COUNTIF('RPI calculation'!$A$9:$A$356,$A44)=0,"",INDEX('RPI calculation'!$C$9:$C$356,MATCH($A44,'RPI calculation'!$A$9:$A$356,0))&amp;"-"&amp;INDEX('RPI calculation'!$D$9:$D$356,MATCH($A44,'RPI calculation'!$A$9:$A$356,0)))</f>
        <v>7-3</v>
      </c>
      <c r="E44" s="16" t="str">
        <f>IF(COUNTIF(Standings!$A$9:$A$356,$A44)=0,"",INDEX(Standings!$H$9:$H$356,MATCH($A44,Standings!$A$9:$A$356,0))&amp;"-"&amp;INDEX(Standings!$I$9:$I$356,MATCH($A44,Standings!$A$9:$A$356,0)))</f>
        <v>0-0</v>
      </c>
      <c r="F44" s="16">
        <f>IF(COUNTIF('RPI calculation'!$A$9:$A$356,$A44)=0,"",INDEX('RPI calculation'!$AE$9:$AE$356,MATCH($A44,'RPI calculation'!$A$9:$A$356,0)))</f>
        <v>36</v>
      </c>
      <c r="G44" s="16">
        <f>IF(COUNTIF('RPI calculation'!$A$9:$A$356,$A44)=0,"",INDEX('RPI calculation'!$N$9:$N$356,MATCH($A44,'RPI calculation'!$A$9:$A$356,0)))</f>
        <v>36</v>
      </c>
      <c r="H44" s="20">
        <f>IF(COUNTIF('RPI calculation'!$A$9:$A$356,$A44)=0,"",INDEX('RPI calculation'!$AF$9:$AF$356,MATCH($A44,'RPI calculation'!$A$9:$A$356,0)))</f>
        <v>0</v>
      </c>
      <c r="I44" s="9">
        <f>IF(COUNTIF('RPI calculation'!$A$9:$A$356,$A44)=0,"",INDEX('RPI calculation'!$AD$9:$AD$356,MATCH($A44,'RPI calculation'!$A$9:$A$356,0)))</f>
        <v>0.62026572197443408</v>
      </c>
      <c r="J44" s="9">
        <f>IF(COUNTIF('RPI calculation'!$A$9:$A$356,$A44)=0,"",INDEX('RPI calculation'!$M$9:$M$356,MATCH($A44,'RPI calculation'!$A$9:$A$356,0)))</f>
        <v>0.61766572197443403</v>
      </c>
      <c r="K44" s="7" t="s">
        <v>22</v>
      </c>
      <c r="L44" s="7" t="s">
        <v>23</v>
      </c>
      <c r="M44" s="7" t="s">
        <v>24</v>
      </c>
      <c r="N44" s="7"/>
      <c r="O44" s="7"/>
      <c r="P44" s="7"/>
      <c r="Q44" s="8"/>
      <c r="R44" s="7"/>
      <c r="S44" s="7" t="s">
        <v>23</v>
      </c>
      <c r="T44" s="7"/>
      <c r="U44" s="1" t="str">
        <f>IF(COUNTIF('RPI calculation'!$A$9:$A$356,$A44)=0,"Not in 2026 D1 source",INDEX('RPI calculation'!$O$9:$O$356,MATCH($A44,'RPI calculation'!$A$9:$A$356,0)))</f>
        <v>Matches standings</v>
      </c>
      <c r="V44" s="1" t="str">
        <f>IF(COUNTIF('RPI calculation'!$A$9:$A$356,$A44)=0,"",INDEX('RPI calculation'!$E$9:$E$356,MATCH($A44,'RPI calculation'!$A$9:$A$356,0))&amp;"-"&amp;INDEX('RPI calculation'!$F$9:$F$356,MATCH($A44,'RPI calculation'!$A$9:$A$356,0)))</f>
        <v>7-3</v>
      </c>
      <c r="W44" s="1" t="str">
        <f>IF(COUNTIF('RPI calculation'!$A$9:$A$356,$A44)=0,"",INDEX('RPI calculation'!$H$9:$H$356,MATCH($A44,'RPI calculation'!$A$9:$A$356,0))&amp;"-"&amp;INDEX('RPI calculation'!$I$9:$I$356,MATCH($A44,'RPI calculation'!$A$9:$A$356,0)))</f>
        <v>7-3</v>
      </c>
      <c r="X44" s="1">
        <f>IF(COUNTIF('RPI calculation'!$A$9:$A$356,$A44)=0,"",INDEX('RPI calculation'!$G$9:$G$356,MATCH($A44,'RPI calculation'!$A$9:$A$356,0)))</f>
        <v>0</v>
      </c>
      <c r="Y44" s="1" t="str">
        <f>IF(COUNTIF('NCAA 2025'!$B$9:$B$356,$A44)=0,"",INDEX('NCAA 2025'!$C$9:$C$356,MATCH($A44,'NCAA 2025'!$B$9:$B$356,0)))</f>
        <v>24-11</v>
      </c>
    </row>
    <row r="45" spans="1:25" ht="21" customHeight="1">
      <c r="A45" s="1" t="s">
        <v>62</v>
      </c>
      <c r="B45" s="16">
        <f>IF(COUNTIF('NCAA 2025'!$B$9:$B$356,$A45)=0,"New in 2026",INDEX('NCAA 2025'!$A$9:$A$356,MATCH($A45,'NCAA 2025'!$B$9:$B$356,0)))</f>
        <v>109</v>
      </c>
      <c r="C45" s="1" t="str">
        <f>IF(COUNTIF('RPI calculation'!$A$9:$A$356,$A45)=0,"",INDEX('RPI calculation'!$B$9:$B$356,MATCH($A45,'RPI calculation'!$A$9:$A$356,0)))</f>
        <v>SEC</v>
      </c>
      <c r="D45" s="16" t="str">
        <f>IF(COUNTIF('RPI calculation'!$A$9:$A$356,$A45)=0,"",INDEX('RPI calculation'!$C$9:$C$356,MATCH($A45,'RPI calculation'!$A$9:$A$356,0))&amp;"-"&amp;INDEX('RPI calculation'!$D$9:$D$356,MATCH($A45,'RPI calculation'!$A$9:$A$356,0)))</f>
        <v>10-1</v>
      </c>
      <c r="E45" s="16" t="str">
        <f>IF(COUNTIF(Standings!$A$9:$A$356,$A45)=0,"",INDEX(Standings!$H$9:$H$356,MATCH($A45,Standings!$A$9:$A$356,0))&amp;"-"&amp;INDEX(Standings!$I$9:$I$356,MATCH($A45,Standings!$A$9:$A$356,0)))</f>
        <v>0-0</v>
      </c>
      <c r="F45" s="16">
        <f>IF(COUNTIF('RPI calculation'!$A$9:$A$356,$A45)=0,"",INDEX('RPI calculation'!$AE$9:$AE$356,MATCH($A45,'RPI calculation'!$A$9:$A$356,0)))</f>
        <v>37</v>
      </c>
      <c r="G45" s="16">
        <f>IF(COUNTIF('RPI calculation'!$A$9:$A$356,$A45)=0,"",INDEX('RPI calculation'!$N$9:$N$356,MATCH($A45,'RPI calculation'!$A$9:$A$356,0)))</f>
        <v>39</v>
      </c>
      <c r="H45" s="20">
        <f>IF(COUNTIF('RPI calculation'!$A$9:$A$356,$A45)=0,"",INDEX('RPI calculation'!$AF$9:$AF$356,MATCH($A45,'RPI calculation'!$A$9:$A$356,0)))</f>
        <v>2</v>
      </c>
      <c r="I45" s="9">
        <f>IF(COUNTIF('RPI calculation'!$A$9:$A$356,$A45)=0,"",INDEX('RPI calculation'!$AD$9:$AD$356,MATCH($A45,'RPI calculation'!$A$9:$A$356,0)))</f>
        <v>0.61881077355839764</v>
      </c>
      <c r="J45" s="9">
        <f>IF(COUNTIF('RPI calculation'!$A$9:$A$356,$A45)=0,"",INDEX('RPI calculation'!$M$9:$M$356,MATCH($A45,'RPI calculation'!$A$9:$A$356,0)))</f>
        <v>0.6162107735583976</v>
      </c>
      <c r="K45" s="7" t="s">
        <v>22</v>
      </c>
      <c r="L45" s="7" t="s">
        <v>23</v>
      </c>
      <c r="M45" s="7" t="s">
        <v>24</v>
      </c>
      <c r="N45" s="7"/>
      <c r="O45" s="7"/>
      <c r="P45" s="7"/>
      <c r="Q45" s="8"/>
      <c r="R45" s="7"/>
      <c r="S45" s="7" t="s">
        <v>23</v>
      </c>
      <c r="T45" s="7"/>
      <c r="U45" s="1" t="str">
        <f>IF(COUNTIF('RPI calculation'!$A$9:$A$356,$A45)=0,"Not in 2026 D1 source",INDEX('RPI calculation'!$O$9:$O$356,MATCH($A45,'RPI calculation'!$A$9:$A$356,0)))</f>
        <v>Matches standings</v>
      </c>
      <c r="V45" s="1" t="str">
        <f>IF(COUNTIF('RPI calculation'!$A$9:$A$356,$A45)=0,"",INDEX('RPI calculation'!$E$9:$E$356,MATCH($A45,'RPI calculation'!$A$9:$A$356,0))&amp;"-"&amp;INDEX('RPI calculation'!$F$9:$F$356,MATCH($A45,'RPI calculation'!$A$9:$A$356,0)))</f>
        <v>10-1</v>
      </c>
      <c r="W45" s="1" t="str">
        <f>IF(COUNTIF('RPI calculation'!$A$9:$A$356,$A45)=0,"",INDEX('RPI calculation'!$H$9:$H$356,MATCH($A45,'RPI calculation'!$A$9:$A$356,0))&amp;"-"&amp;INDEX('RPI calculation'!$I$9:$I$356,MATCH($A45,'RPI calculation'!$A$9:$A$356,0)))</f>
        <v>10-1</v>
      </c>
      <c r="X45" s="1">
        <f>IF(COUNTIF('RPI calculation'!$A$9:$A$356,$A45)=0,"",INDEX('RPI calculation'!$G$9:$G$356,MATCH($A45,'RPI calculation'!$A$9:$A$356,0)))</f>
        <v>0</v>
      </c>
      <c r="Y45" s="1" t="str">
        <f>IF(COUNTIF('NCAA 2025'!$B$9:$B$356,$A45)=0,"",INDEX('NCAA 2025'!$C$9:$C$356,MATCH($A45,'NCAA 2025'!$B$9:$B$356,0)))</f>
        <v>16-10</v>
      </c>
    </row>
    <row r="46" spans="1:25" ht="21" customHeight="1">
      <c r="A46" s="1" t="s">
        <v>60</v>
      </c>
      <c r="B46" s="16">
        <f>IF(COUNTIF('NCAA 2025'!$B$9:$B$356,$A46)=0,"New in 2026",INDEX('NCAA 2025'!$A$9:$A$356,MATCH($A46,'NCAA 2025'!$B$9:$B$356,0)))</f>
        <v>117</v>
      </c>
      <c r="C46" s="1" t="str">
        <f>IF(COUNTIF('RPI calculation'!$A$9:$A$356,$A46)=0,"",INDEX('RPI calculation'!$B$9:$B$356,MATCH($A46,'RPI calculation'!$A$9:$A$356,0)))</f>
        <v>Big Ten</v>
      </c>
      <c r="D46" s="16" t="str">
        <f>IF(COUNTIF('RPI calculation'!$A$9:$A$356,$A46)=0,"",INDEX('RPI calculation'!$C$9:$C$356,MATCH($A46,'RPI calculation'!$A$9:$A$356,0))&amp;"-"&amp;INDEX('RPI calculation'!$D$9:$D$356,MATCH($A46,'RPI calculation'!$A$9:$A$356,0)))</f>
        <v>10-3</v>
      </c>
      <c r="E46" s="16" t="str">
        <f>IF(COUNTIF(Standings!$A$9:$A$356,$A46)=0,"",INDEX(Standings!$H$9:$H$356,MATCH($A46,Standings!$A$9:$A$356,0))&amp;"-"&amp;INDEX(Standings!$I$9:$I$356,MATCH($A46,Standings!$A$9:$A$356,0)))</f>
        <v>0-0</v>
      </c>
      <c r="F46" s="16">
        <f>IF(COUNTIF('RPI calculation'!$A$9:$A$356,$A46)=0,"",INDEX('RPI calculation'!$AE$9:$AE$356,MATCH($A46,'RPI calculation'!$A$9:$A$356,0)))</f>
        <v>38</v>
      </c>
      <c r="G46" s="16">
        <f>IF(COUNTIF('RPI calculation'!$A$9:$A$356,$A46)=0,"",INDEX('RPI calculation'!$N$9:$N$356,MATCH($A46,'RPI calculation'!$A$9:$A$356,0)))</f>
        <v>37</v>
      </c>
      <c r="H46" s="20">
        <f>IF(COUNTIF('RPI calculation'!$A$9:$A$356,$A46)=0,"",INDEX('RPI calculation'!$AF$9:$AF$356,MATCH($A46,'RPI calculation'!$A$9:$A$356,0)))</f>
        <v>-1</v>
      </c>
      <c r="I46" s="9">
        <f>IF(COUNTIF('RPI calculation'!$A$9:$A$356,$A46)=0,"",INDEX('RPI calculation'!$AD$9:$AD$356,MATCH($A46,'RPI calculation'!$A$9:$A$356,0)))</f>
        <v>0.61760071985232234</v>
      </c>
      <c r="J46" s="9">
        <f>IF(COUNTIF('RPI calculation'!$A$9:$A$356,$A46)=0,"",INDEX('RPI calculation'!$M$9:$M$356,MATCH($A46,'RPI calculation'!$A$9:$A$356,0)))</f>
        <v>0.61760071985232234</v>
      </c>
      <c r="K46" s="7" t="s">
        <v>22</v>
      </c>
      <c r="L46" s="7" t="s">
        <v>23</v>
      </c>
      <c r="M46" s="7" t="s">
        <v>24</v>
      </c>
      <c r="N46" s="7"/>
      <c r="O46" s="7"/>
      <c r="P46" s="7"/>
      <c r="Q46" s="8"/>
      <c r="R46" s="7"/>
      <c r="S46" s="7" t="s">
        <v>23</v>
      </c>
      <c r="T46" s="7"/>
      <c r="U46" s="1" t="str">
        <f>IF(COUNTIF('RPI calculation'!$A$9:$A$356,$A46)=0,"Not in 2026 D1 source",INDEX('RPI calculation'!$O$9:$O$356,MATCH($A46,'RPI calculation'!$A$9:$A$356,0)))</f>
        <v>Matches standings</v>
      </c>
      <c r="V46" s="1" t="str">
        <f>IF(COUNTIF('RPI calculation'!$A$9:$A$356,$A46)=0,"",INDEX('RPI calculation'!$E$9:$E$356,MATCH($A46,'RPI calculation'!$A$9:$A$356,0))&amp;"-"&amp;INDEX('RPI calculation'!$F$9:$F$356,MATCH($A46,'RPI calculation'!$A$9:$A$356,0)))</f>
        <v>10-3</v>
      </c>
      <c r="W46" s="1" t="str">
        <f>IF(COUNTIF('RPI calculation'!$A$9:$A$356,$A46)=0,"",INDEX('RPI calculation'!$H$9:$H$356,MATCH($A46,'RPI calculation'!$A$9:$A$356,0))&amp;"-"&amp;INDEX('RPI calculation'!$I$9:$I$356,MATCH($A46,'RPI calculation'!$A$9:$A$356,0)))</f>
        <v>10-3</v>
      </c>
      <c r="X46" s="1">
        <f>IF(COUNTIF('RPI calculation'!$A$9:$A$356,$A46)=0,"",INDEX('RPI calculation'!$G$9:$G$356,MATCH($A46,'RPI calculation'!$A$9:$A$356,0)))</f>
        <v>0</v>
      </c>
      <c r="Y46" s="1" t="str">
        <f>IF(COUNTIF('NCAA 2025'!$B$9:$B$356,$A46)=0,"",INDEX('NCAA 2025'!$C$9:$C$356,MATCH($A46,'NCAA 2025'!$B$9:$B$356,0)))</f>
        <v>15-17</v>
      </c>
    </row>
    <row r="47" spans="1:25" ht="21" customHeight="1">
      <c r="A47" s="1" t="s">
        <v>61</v>
      </c>
      <c r="B47" s="16">
        <f>IF(COUNTIF('NCAA 2025'!$B$9:$B$356,$A47)=0,"New in 2026",INDEX('NCAA 2025'!$A$9:$A$356,MATCH($A47,'NCAA 2025'!$B$9:$B$356,0)))</f>
        <v>96</v>
      </c>
      <c r="C47" s="1" t="str">
        <f>IF(COUNTIF('RPI calculation'!$A$9:$A$356,$A47)=0,"",INDEX('RPI calculation'!$B$9:$B$356,MATCH($A47,'RPI calculation'!$A$9:$A$356,0)))</f>
        <v>MAC</v>
      </c>
      <c r="D47" s="16" t="str">
        <f>IF(COUNTIF('RPI calculation'!$A$9:$A$356,$A47)=0,"",INDEX('RPI calculation'!$C$9:$C$356,MATCH($A47,'RPI calculation'!$A$9:$A$356,0))&amp;"-"&amp;INDEX('RPI calculation'!$D$9:$D$356,MATCH($A47,'RPI calculation'!$A$9:$A$356,0)))</f>
        <v>8-2</v>
      </c>
      <c r="E47" s="16" t="str">
        <f>IF(COUNTIF(Standings!$A$9:$A$356,$A47)=0,"",INDEX(Standings!$H$9:$H$356,MATCH($A47,Standings!$A$9:$A$356,0))&amp;"-"&amp;INDEX(Standings!$I$9:$I$356,MATCH($A47,Standings!$A$9:$A$356,0)))</f>
        <v>0-0</v>
      </c>
      <c r="F47" s="16">
        <f>IF(COUNTIF('RPI calculation'!$A$9:$A$356,$A47)=0,"",INDEX('RPI calculation'!$AE$9:$AE$356,MATCH($A47,'RPI calculation'!$A$9:$A$356,0)))</f>
        <v>39</v>
      </c>
      <c r="G47" s="16">
        <f>IF(COUNTIF('RPI calculation'!$A$9:$A$356,$A47)=0,"",INDEX('RPI calculation'!$N$9:$N$356,MATCH($A47,'RPI calculation'!$A$9:$A$356,0)))</f>
        <v>38</v>
      </c>
      <c r="H47" s="20">
        <f>IF(COUNTIF('RPI calculation'!$A$9:$A$356,$A47)=0,"",INDEX('RPI calculation'!$AF$9:$AF$356,MATCH($A47,'RPI calculation'!$A$9:$A$356,0)))</f>
        <v>-1</v>
      </c>
      <c r="I47" s="9">
        <f>IF(COUNTIF('RPI calculation'!$A$9:$A$356,$A47)=0,"",INDEX('RPI calculation'!$AD$9:$AD$356,MATCH($A47,'RPI calculation'!$A$9:$A$356,0)))</f>
        <v>0.61739625566282763</v>
      </c>
      <c r="J47" s="9">
        <f>IF(COUNTIF('RPI calculation'!$A$9:$A$356,$A47)=0,"",INDEX('RPI calculation'!$M$9:$M$356,MATCH($A47,'RPI calculation'!$A$9:$A$356,0)))</f>
        <v>0.61739625566282763</v>
      </c>
      <c r="K47" s="7" t="s">
        <v>22</v>
      </c>
      <c r="L47" s="7" t="s">
        <v>23</v>
      </c>
      <c r="M47" s="7" t="s">
        <v>24</v>
      </c>
      <c r="N47" s="7"/>
      <c r="O47" s="7"/>
      <c r="P47" s="7"/>
      <c r="Q47" s="8"/>
      <c r="R47" s="7"/>
      <c r="S47" s="7" t="s">
        <v>23</v>
      </c>
      <c r="T47" s="7"/>
      <c r="U47" s="1" t="str">
        <f>IF(COUNTIF('RPI calculation'!$A$9:$A$356,$A47)=0,"Not in 2026 D1 source",INDEX('RPI calculation'!$O$9:$O$356,MATCH($A47,'RPI calculation'!$A$9:$A$356,0)))</f>
        <v>Matches standings</v>
      </c>
      <c r="V47" s="1" t="str">
        <f>IF(COUNTIF('RPI calculation'!$A$9:$A$356,$A47)=0,"",INDEX('RPI calculation'!$E$9:$E$356,MATCH($A47,'RPI calculation'!$A$9:$A$356,0))&amp;"-"&amp;INDEX('RPI calculation'!$F$9:$F$356,MATCH($A47,'RPI calculation'!$A$9:$A$356,0)))</f>
        <v>8-2</v>
      </c>
      <c r="W47" s="1" t="str">
        <f>IF(COUNTIF('RPI calculation'!$A$9:$A$356,$A47)=0,"",INDEX('RPI calculation'!$H$9:$H$356,MATCH($A47,'RPI calculation'!$A$9:$A$356,0))&amp;"-"&amp;INDEX('RPI calculation'!$I$9:$I$356,MATCH($A47,'RPI calculation'!$A$9:$A$356,0)))</f>
        <v>8-2</v>
      </c>
      <c r="X47" s="1">
        <f>IF(COUNTIF('RPI calculation'!$A$9:$A$356,$A47)=0,"",INDEX('RPI calculation'!$G$9:$G$356,MATCH($A47,'RPI calculation'!$A$9:$A$356,0)))</f>
        <v>0</v>
      </c>
      <c r="Y47" s="1" t="str">
        <f>IF(COUNTIF('NCAA 2025'!$B$9:$B$356,$A47)=0,"",INDEX('NCAA 2025'!$C$9:$C$356,MATCH($A47,'NCAA 2025'!$B$9:$B$356,0)))</f>
        <v>23-11</v>
      </c>
    </row>
    <row r="48" spans="1:25" ht="21" customHeight="1">
      <c r="A48" s="1" t="s">
        <v>67</v>
      </c>
      <c r="B48" s="16">
        <f>IF(COUNTIF('NCAA 2025'!$B$9:$B$356,$A48)=0,"New in 2026",INDEX('NCAA 2025'!$A$9:$A$356,MATCH($A48,'NCAA 2025'!$B$9:$B$356,0)))</f>
        <v>9</v>
      </c>
      <c r="C48" s="1" t="str">
        <f>IF(COUNTIF('RPI calculation'!$A$9:$A$356,$A48)=0,"",INDEX('RPI calculation'!$B$9:$B$356,MATCH($A48,'RPI calculation'!$A$9:$A$356,0)))</f>
        <v>ACC</v>
      </c>
      <c r="D48" s="16" t="str">
        <f>IF(COUNTIF('RPI calculation'!$A$9:$A$356,$A48)=0,"",INDEX('RPI calculation'!$C$9:$C$356,MATCH($A48,'RPI calculation'!$A$9:$A$356,0))&amp;"-"&amp;INDEX('RPI calculation'!$D$9:$D$356,MATCH($A48,'RPI calculation'!$A$9:$A$356,0)))</f>
        <v>7-3</v>
      </c>
      <c r="E48" s="16" t="str">
        <f>IF(COUNTIF(Standings!$A$9:$A$356,$A48)=0,"",INDEX(Standings!$H$9:$H$356,MATCH($A48,Standings!$A$9:$A$356,0))&amp;"-"&amp;INDEX(Standings!$I$9:$I$356,MATCH($A48,Standings!$A$9:$A$356,0)))</f>
        <v>0-0</v>
      </c>
      <c r="F48" s="16">
        <f>IF(COUNTIF('RPI calculation'!$A$9:$A$356,$A48)=0,"",INDEX('RPI calculation'!$AE$9:$AE$356,MATCH($A48,'RPI calculation'!$A$9:$A$356,0)))</f>
        <v>40</v>
      </c>
      <c r="G48" s="16">
        <f>IF(COUNTIF('RPI calculation'!$A$9:$A$356,$A48)=0,"",INDEX('RPI calculation'!$N$9:$N$356,MATCH($A48,'RPI calculation'!$A$9:$A$356,0)))</f>
        <v>44</v>
      </c>
      <c r="H48" s="20">
        <f>IF(COUNTIF('RPI calculation'!$A$9:$A$356,$A48)=0,"",INDEX('RPI calculation'!$AF$9:$AF$356,MATCH($A48,'RPI calculation'!$A$9:$A$356,0)))</f>
        <v>4</v>
      </c>
      <c r="I48" s="9">
        <f>IF(COUNTIF('RPI calculation'!$A$9:$A$356,$A48)=0,"",INDEX('RPI calculation'!$AD$9:$AD$356,MATCH($A48,'RPI calculation'!$A$9:$A$356,0)))</f>
        <v>0.61390246769224033</v>
      </c>
      <c r="J48" s="9">
        <f>IF(COUNTIF('RPI calculation'!$A$9:$A$356,$A48)=0,"",INDEX('RPI calculation'!$M$9:$M$356,MATCH($A48,'RPI calculation'!$A$9:$A$356,0)))</f>
        <v>0.60740246769224038</v>
      </c>
      <c r="K48" s="7" t="s">
        <v>22</v>
      </c>
      <c r="L48" s="7" t="s">
        <v>23</v>
      </c>
      <c r="M48" s="7" t="s">
        <v>24</v>
      </c>
      <c r="N48" s="7"/>
      <c r="O48" s="7"/>
      <c r="P48" s="7"/>
      <c r="Q48" s="8"/>
      <c r="R48" s="7"/>
      <c r="S48" s="7" t="s">
        <v>23</v>
      </c>
      <c r="T48" s="7"/>
      <c r="U48" s="1" t="str">
        <f>IF(COUNTIF('RPI calculation'!$A$9:$A$356,$A48)=0,"Not in 2026 D1 source",INDEX('RPI calculation'!$O$9:$O$356,MATCH($A48,'RPI calculation'!$A$9:$A$356,0)))</f>
        <v>Matches standings</v>
      </c>
      <c r="V48" s="1" t="str">
        <f>IF(COUNTIF('RPI calculation'!$A$9:$A$356,$A48)=0,"",INDEX('RPI calculation'!$E$9:$E$356,MATCH($A48,'RPI calculation'!$A$9:$A$356,0))&amp;"-"&amp;INDEX('RPI calculation'!$F$9:$F$356,MATCH($A48,'RPI calculation'!$A$9:$A$356,0)))</f>
        <v>7-3</v>
      </c>
      <c r="W48" s="1" t="str">
        <f>IF(COUNTIF('RPI calculation'!$A$9:$A$356,$A48)=0,"",INDEX('RPI calculation'!$H$9:$H$356,MATCH($A48,'RPI calculation'!$A$9:$A$356,0))&amp;"-"&amp;INDEX('RPI calculation'!$I$9:$I$356,MATCH($A48,'RPI calculation'!$A$9:$A$356,0)))</f>
        <v>7-3</v>
      </c>
      <c r="X48" s="1">
        <f>IF(COUNTIF('RPI calculation'!$A$9:$A$356,$A48)=0,"",INDEX('RPI calculation'!$G$9:$G$356,MATCH($A48,'RPI calculation'!$A$9:$A$356,0)))</f>
        <v>0</v>
      </c>
      <c r="Y48" s="1" t="str">
        <f>IF(COUNTIF('NCAA 2025'!$B$9:$B$356,$A48)=0,"",INDEX('NCAA 2025'!$C$9:$C$356,MATCH($A48,'NCAA 2025'!$B$9:$B$356,0)))</f>
        <v>29-5</v>
      </c>
    </row>
    <row r="49" spans="1:25" ht="21" customHeight="1">
      <c r="A49" s="1" t="s">
        <v>64</v>
      </c>
      <c r="B49" s="16">
        <f>IF(COUNTIF('NCAA 2025'!$B$9:$B$356,$A49)=0,"New in 2026",INDEX('NCAA 2025'!$A$9:$A$356,MATCH($A49,'NCAA 2025'!$B$9:$B$356,0)))</f>
        <v>27</v>
      </c>
      <c r="C49" s="1" t="str">
        <f>IF(COUNTIF('RPI calculation'!$A$9:$A$356,$A49)=0,"",INDEX('RPI calculation'!$B$9:$B$356,MATCH($A49,'RPI calculation'!$A$9:$A$356,0)))</f>
        <v>Big East</v>
      </c>
      <c r="D49" s="16" t="str">
        <f>IF(COUNTIF('RPI calculation'!$A$9:$A$356,$A49)=0,"",INDEX('RPI calculation'!$C$9:$C$356,MATCH($A49,'RPI calculation'!$A$9:$A$356,0))&amp;"-"&amp;INDEX('RPI calculation'!$D$9:$D$356,MATCH($A49,'RPI calculation'!$A$9:$A$356,0)))</f>
        <v>7-4</v>
      </c>
      <c r="E49" s="16" t="str">
        <f>IF(COUNTIF(Standings!$A$9:$A$356,$A49)=0,"",INDEX(Standings!$H$9:$H$356,MATCH($A49,Standings!$A$9:$A$356,0))&amp;"-"&amp;INDEX(Standings!$I$9:$I$356,MATCH($A49,Standings!$A$9:$A$356,0)))</f>
        <v>0-0</v>
      </c>
      <c r="F49" s="16">
        <f>IF(COUNTIF('RPI calculation'!$A$9:$A$356,$A49)=0,"",INDEX('RPI calculation'!$AE$9:$AE$356,MATCH($A49,'RPI calculation'!$A$9:$A$356,0)))</f>
        <v>41</v>
      </c>
      <c r="G49" s="16">
        <f>IF(COUNTIF('RPI calculation'!$A$9:$A$356,$A49)=0,"",INDEX('RPI calculation'!$N$9:$N$356,MATCH($A49,'RPI calculation'!$A$9:$A$356,0)))</f>
        <v>41</v>
      </c>
      <c r="H49" s="20">
        <f>IF(COUNTIF('RPI calculation'!$A$9:$A$356,$A49)=0,"",INDEX('RPI calculation'!$AF$9:$AF$356,MATCH($A49,'RPI calculation'!$A$9:$A$356,0)))</f>
        <v>0</v>
      </c>
      <c r="I49" s="9">
        <f>IF(COUNTIF('RPI calculation'!$A$9:$A$356,$A49)=0,"",INDEX('RPI calculation'!$AD$9:$AD$356,MATCH($A49,'RPI calculation'!$A$9:$A$356,0)))</f>
        <v>0.61356449126070334</v>
      </c>
      <c r="J49" s="9">
        <f>IF(COUNTIF('RPI calculation'!$A$9:$A$356,$A49)=0,"",INDEX('RPI calculation'!$M$9:$M$356,MATCH($A49,'RPI calculation'!$A$9:$A$356,0)))</f>
        <v>0.61226449126070337</v>
      </c>
      <c r="K49" s="7" t="s">
        <v>22</v>
      </c>
      <c r="L49" s="7" t="s">
        <v>23</v>
      </c>
      <c r="M49" s="7" t="s">
        <v>24</v>
      </c>
      <c r="N49" s="7"/>
      <c r="O49" s="7"/>
      <c r="P49" s="7"/>
      <c r="Q49" s="8"/>
      <c r="R49" s="7"/>
      <c r="S49" s="7" t="s">
        <v>23</v>
      </c>
      <c r="T49" s="7"/>
      <c r="U49" s="1" t="str">
        <f>IF(COUNTIF('RPI calculation'!$A$9:$A$356,$A49)=0,"Not in 2026 D1 source",INDEX('RPI calculation'!$O$9:$O$356,MATCH($A49,'RPI calculation'!$A$9:$A$356,0)))</f>
        <v>Matches standings</v>
      </c>
      <c r="V49" s="1" t="str">
        <f>IF(COUNTIF('RPI calculation'!$A$9:$A$356,$A49)=0,"",INDEX('RPI calculation'!$E$9:$E$356,MATCH($A49,'RPI calculation'!$A$9:$A$356,0))&amp;"-"&amp;INDEX('RPI calculation'!$F$9:$F$356,MATCH($A49,'RPI calculation'!$A$9:$A$356,0)))</f>
        <v>7-4</v>
      </c>
      <c r="W49" s="1" t="str">
        <f>IF(COUNTIF('RPI calculation'!$A$9:$A$356,$A49)=0,"",INDEX('RPI calculation'!$H$9:$H$356,MATCH($A49,'RPI calculation'!$A$9:$A$356,0))&amp;"-"&amp;INDEX('RPI calculation'!$I$9:$I$356,MATCH($A49,'RPI calculation'!$A$9:$A$356,0)))</f>
        <v>7-4</v>
      </c>
      <c r="X49" s="1">
        <f>IF(COUNTIF('RPI calculation'!$A$9:$A$356,$A49)=0,"",INDEX('RPI calculation'!$G$9:$G$356,MATCH($A49,'RPI calculation'!$A$9:$A$356,0)))</f>
        <v>0</v>
      </c>
      <c r="Y49" s="1" t="str">
        <f>IF(COUNTIF('NCAA 2025'!$B$9:$B$356,$A49)=0,"",INDEX('NCAA 2025'!$C$9:$C$356,MATCH($A49,'NCAA 2025'!$B$9:$B$356,0)))</f>
        <v>26-5</v>
      </c>
    </row>
    <row r="50" spans="1:25" ht="21" customHeight="1">
      <c r="A50" s="1" t="s">
        <v>63</v>
      </c>
      <c r="B50" s="16">
        <f>IF(COUNTIF('NCAA 2025'!$B$9:$B$356,$A50)=0,"New in 2026",INDEX('NCAA 2025'!$A$9:$A$356,MATCH($A50,'NCAA 2025'!$B$9:$B$356,0)))</f>
        <v>130</v>
      </c>
      <c r="C50" s="1" t="str">
        <f>IF(COUNTIF('RPI calculation'!$A$9:$A$356,$A50)=0,"",INDEX('RPI calculation'!$B$9:$B$356,MATCH($A50,'RPI calculation'!$A$9:$A$356,0)))</f>
        <v>MAC</v>
      </c>
      <c r="D50" s="16" t="str">
        <f>IF(COUNTIF('RPI calculation'!$A$9:$A$356,$A50)=0,"",INDEX('RPI calculation'!$C$9:$C$356,MATCH($A50,'RPI calculation'!$A$9:$A$356,0))&amp;"-"&amp;INDEX('RPI calculation'!$D$9:$D$356,MATCH($A50,'RPI calculation'!$A$9:$A$356,0)))</f>
        <v>8-3</v>
      </c>
      <c r="E50" s="16" t="str">
        <f>IF(COUNTIF(Standings!$A$9:$A$356,$A50)=0,"",INDEX(Standings!$H$9:$H$356,MATCH($A50,Standings!$A$9:$A$356,0))&amp;"-"&amp;INDEX(Standings!$I$9:$I$356,MATCH($A50,Standings!$A$9:$A$356,0)))</f>
        <v>0-0</v>
      </c>
      <c r="F50" s="16">
        <f>IF(COUNTIF('RPI calculation'!$A$9:$A$356,$A50)=0,"",INDEX('RPI calculation'!$AE$9:$AE$356,MATCH($A50,'RPI calculation'!$A$9:$A$356,0)))</f>
        <v>42</v>
      </c>
      <c r="G50" s="16">
        <f>IF(COUNTIF('RPI calculation'!$A$9:$A$356,$A50)=0,"",INDEX('RPI calculation'!$N$9:$N$356,MATCH($A50,'RPI calculation'!$A$9:$A$356,0)))</f>
        <v>40</v>
      </c>
      <c r="H50" s="20">
        <f>IF(COUNTIF('RPI calculation'!$A$9:$A$356,$A50)=0,"",INDEX('RPI calculation'!$AF$9:$AF$356,MATCH($A50,'RPI calculation'!$A$9:$A$356,0)))</f>
        <v>-2</v>
      </c>
      <c r="I50" s="9">
        <f>IF(COUNTIF('RPI calculation'!$A$9:$A$356,$A50)=0,"",INDEX('RPI calculation'!$AD$9:$AD$356,MATCH($A50,'RPI calculation'!$A$9:$A$356,0)))</f>
        <v>0.61275744228223572</v>
      </c>
      <c r="J50" s="9">
        <f>IF(COUNTIF('RPI calculation'!$A$9:$A$356,$A50)=0,"",INDEX('RPI calculation'!$M$9:$M$356,MATCH($A50,'RPI calculation'!$A$9:$A$356,0)))</f>
        <v>0.61275744228223572</v>
      </c>
      <c r="K50" s="7" t="s">
        <v>22</v>
      </c>
      <c r="L50" s="7" t="s">
        <v>23</v>
      </c>
      <c r="M50" s="7" t="s">
        <v>24</v>
      </c>
      <c r="N50" s="7"/>
      <c r="O50" s="7"/>
      <c r="P50" s="7"/>
      <c r="Q50" s="8"/>
      <c r="R50" s="7"/>
      <c r="S50" s="7" t="s">
        <v>23</v>
      </c>
      <c r="T50" s="7"/>
      <c r="U50" s="1" t="str">
        <f>IF(COUNTIF('RPI calculation'!$A$9:$A$356,$A50)=0,"Not in 2026 D1 source",INDEX('RPI calculation'!$O$9:$O$356,MATCH($A50,'RPI calculation'!$A$9:$A$356,0)))</f>
        <v>Matches standings</v>
      </c>
      <c r="V50" s="1" t="str">
        <f>IF(COUNTIF('RPI calculation'!$A$9:$A$356,$A50)=0,"",INDEX('RPI calculation'!$E$9:$E$356,MATCH($A50,'RPI calculation'!$A$9:$A$356,0))&amp;"-"&amp;INDEX('RPI calculation'!$F$9:$F$356,MATCH($A50,'RPI calculation'!$A$9:$A$356,0)))</f>
        <v>8-3</v>
      </c>
      <c r="W50" s="1" t="str">
        <f>IF(COUNTIF('RPI calculation'!$A$9:$A$356,$A50)=0,"",INDEX('RPI calculation'!$H$9:$H$356,MATCH($A50,'RPI calculation'!$A$9:$A$356,0))&amp;"-"&amp;INDEX('RPI calculation'!$I$9:$I$356,MATCH($A50,'RPI calculation'!$A$9:$A$356,0)))</f>
        <v>8-3</v>
      </c>
      <c r="X50" s="1">
        <f>IF(COUNTIF('RPI calculation'!$A$9:$A$356,$A50)=0,"",INDEX('RPI calculation'!$G$9:$G$356,MATCH($A50,'RPI calculation'!$A$9:$A$356,0)))</f>
        <v>0</v>
      </c>
      <c r="Y50" s="1" t="str">
        <f>IF(COUNTIF('NCAA 2025'!$B$9:$B$356,$A50)=0,"",INDEX('NCAA 2025'!$C$9:$C$356,MATCH($A50,'NCAA 2025'!$B$9:$B$356,0)))</f>
        <v>17-15</v>
      </c>
    </row>
    <row r="51" spans="1:25" ht="21" customHeight="1">
      <c r="A51" s="1" t="s">
        <v>66</v>
      </c>
      <c r="B51" s="16">
        <f>IF(COUNTIF('NCAA 2025'!$B$9:$B$356,$A51)=0,"New in 2026",INDEX('NCAA 2025'!$A$9:$A$356,MATCH($A51,'NCAA 2025'!$B$9:$B$356,0)))</f>
        <v>158</v>
      </c>
      <c r="C51" s="1" t="str">
        <f>IF(COUNTIF('RPI calculation'!$A$9:$A$356,$A51)=0,"",INDEX('RPI calculation'!$B$9:$B$356,MATCH($A51,'RPI calculation'!$A$9:$A$356,0)))</f>
        <v>Summit League</v>
      </c>
      <c r="D51" s="16" t="str">
        <f>IF(COUNTIF('RPI calculation'!$A$9:$A$356,$A51)=0,"",INDEX('RPI calculation'!$C$9:$C$356,MATCH($A51,'RPI calculation'!$A$9:$A$356,0))&amp;"-"&amp;INDEX('RPI calculation'!$D$9:$D$356,MATCH($A51,'RPI calculation'!$A$9:$A$356,0)))</f>
        <v>8-2</v>
      </c>
      <c r="E51" s="16" t="str">
        <f>IF(COUNTIF(Standings!$A$9:$A$356,$A51)=0,"",INDEX(Standings!$H$9:$H$356,MATCH($A51,Standings!$A$9:$A$356,0))&amp;"-"&amp;INDEX(Standings!$I$9:$I$356,MATCH($A51,Standings!$A$9:$A$356,0)))</f>
        <v>0-0</v>
      </c>
      <c r="F51" s="16">
        <f>IF(COUNTIF('RPI calculation'!$A$9:$A$356,$A51)=0,"",INDEX('RPI calculation'!$AE$9:$AE$356,MATCH($A51,'RPI calculation'!$A$9:$A$356,0)))</f>
        <v>43</v>
      </c>
      <c r="G51" s="16">
        <f>IF(COUNTIF('RPI calculation'!$A$9:$A$356,$A51)=0,"",INDEX('RPI calculation'!$N$9:$N$356,MATCH($A51,'RPI calculation'!$A$9:$A$356,0)))</f>
        <v>43</v>
      </c>
      <c r="H51" s="20">
        <f>IF(COUNTIF('RPI calculation'!$A$9:$A$356,$A51)=0,"",INDEX('RPI calculation'!$AF$9:$AF$356,MATCH($A51,'RPI calculation'!$A$9:$A$356,0)))</f>
        <v>0</v>
      </c>
      <c r="I51" s="9">
        <f>IF(COUNTIF('RPI calculation'!$A$9:$A$356,$A51)=0,"",INDEX('RPI calculation'!$AD$9:$AD$356,MATCH($A51,'RPI calculation'!$A$9:$A$356,0)))</f>
        <v>0.60893436547804269</v>
      </c>
      <c r="J51" s="9">
        <f>IF(COUNTIF('RPI calculation'!$A$9:$A$356,$A51)=0,"",INDEX('RPI calculation'!$M$9:$M$356,MATCH($A51,'RPI calculation'!$A$9:$A$356,0)))</f>
        <v>0.60763436547804273</v>
      </c>
      <c r="K51" s="7" t="s">
        <v>22</v>
      </c>
      <c r="L51" s="7" t="s">
        <v>23</v>
      </c>
      <c r="M51" s="7" t="s">
        <v>24</v>
      </c>
      <c r="N51" s="7"/>
      <c r="O51" s="7"/>
      <c r="P51" s="7"/>
      <c r="Q51" s="8"/>
      <c r="R51" s="7"/>
      <c r="S51" s="7" t="s">
        <v>23</v>
      </c>
      <c r="T51" s="7"/>
      <c r="U51" s="1" t="str">
        <f>IF(COUNTIF('RPI calculation'!$A$9:$A$356,$A51)=0,"Not in 2026 D1 source",INDEX('RPI calculation'!$O$9:$O$356,MATCH($A51,'RPI calculation'!$A$9:$A$356,0)))</f>
        <v>Matches standings</v>
      </c>
      <c r="V51" s="1" t="str">
        <f>IF(COUNTIF('RPI calculation'!$A$9:$A$356,$A51)=0,"",INDEX('RPI calculation'!$E$9:$E$356,MATCH($A51,'RPI calculation'!$A$9:$A$356,0))&amp;"-"&amp;INDEX('RPI calculation'!$F$9:$F$356,MATCH($A51,'RPI calculation'!$A$9:$A$356,0)))</f>
        <v>8-2</v>
      </c>
      <c r="W51" s="1" t="str">
        <f>IF(COUNTIF('RPI calculation'!$A$9:$A$356,$A51)=0,"",INDEX('RPI calculation'!$H$9:$H$356,MATCH($A51,'RPI calculation'!$A$9:$A$356,0))&amp;"-"&amp;INDEX('RPI calculation'!$I$9:$I$356,MATCH($A51,'RPI calculation'!$A$9:$A$356,0)))</f>
        <v>8-2</v>
      </c>
      <c r="X51" s="1">
        <f>IF(COUNTIF('RPI calculation'!$A$9:$A$356,$A51)=0,"",INDEX('RPI calculation'!$G$9:$G$356,MATCH($A51,'RPI calculation'!$A$9:$A$356,0)))</f>
        <v>0</v>
      </c>
      <c r="Y51" s="1" t="str">
        <f>IF(COUNTIF('NCAA 2025'!$B$9:$B$356,$A51)=0,"",INDEX('NCAA 2025'!$C$9:$C$356,MATCH($A51,'NCAA 2025'!$B$9:$B$356,0)))</f>
        <v>17-11</v>
      </c>
    </row>
    <row r="52" spans="1:25" ht="21" customHeight="1">
      <c r="A52" s="1" t="s">
        <v>65</v>
      </c>
      <c r="B52" s="16">
        <f>IF(COUNTIF('NCAA 2025'!$B$9:$B$356,$A52)=0,"New in 2026",INDEX('NCAA 2025'!$A$9:$A$356,MATCH($A52,'NCAA 2025'!$B$9:$B$356,0)))</f>
        <v>60</v>
      </c>
      <c r="C52" s="1" t="str">
        <f>IF(COUNTIF('RPI calculation'!$A$9:$A$356,$A52)=0,"",INDEX('RPI calculation'!$B$9:$B$356,MATCH($A52,'RPI calculation'!$A$9:$A$356,0)))</f>
        <v>Big Ten</v>
      </c>
      <c r="D52" s="16" t="str">
        <f>IF(COUNTIF('RPI calculation'!$A$9:$A$356,$A52)=0,"",INDEX('RPI calculation'!$C$9:$C$356,MATCH($A52,'RPI calculation'!$A$9:$A$356,0))&amp;"-"&amp;INDEX('RPI calculation'!$D$9:$D$356,MATCH($A52,'RPI calculation'!$A$9:$A$356,0)))</f>
        <v>8-3</v>
      </c>
      <c r="E52" s="16" t="str">
        <f>IF(COUNTIF(Standings!$A$9:$A$356,$A52)=0,"",INDEX(Standings!$H$9:$H$356,MATCH($A52,Standings!$A$9:$A$356,0))&amp;"-"&amp;INDEX(Standings!$I$9:$I$356,MATCH($A52,Standings!$A$9:$A$356,0)))</f>
        <v>0-0</v>
      </c>
      <c r="F52" s="16">
        <f>IF(COUNTIF('RPI calculation'!$A$9:$A$356,$A52)=0,"",INDEX('RPI calculation'!$AE$9:$AE$356,MATCH($A52,'RPI calculation'!$A$9:$A$356,0)))</f>
        <v>44</v>
      </c>
      <c r="G52" s="16">
        <f>IF(COUNTIF('RPI calculation'!$A$9:$A$356,$A52)=0,"",INDEX('RPI calculation'!$N$9:$N$356,MATCH($A52,'RPI calculation'!$A$9:$A$356,0)))</f>
        <v>42</v>
      </c>
      <c r="H52" s="20">
        <f>IF(COUNTIF('RPI calculation'!$A$9:$A$356,$A52)=0,"",INDEX('RPI calculation'!$AF$9:$AF$356,MATCH($A52,'RPI calculation'!$A$9:$A$356,0)))</f>
        <v>-2</v>
      </c>
      <c r="I52" s="9">
        <f>IF(COUNTIF('RPI calculation'!$A$9:$A$356,$A52)=0,"",INDEX('RPI calculation'!$AD$9:$AD$356,MATCH($A52,'RPI calculation'!$A$9:$A$356,0)))</f>
        <v>0.60855886429405714</v>
      </c>
      <c r="J52" s="9">
        <f>IF(COUNTIF('RPI calculation'!$A$9:$A$356,$A52)=0,"",INDEX('RPI calculation'!$M$9:$M$356,MATCH($A52,'RPI calculation'!$A$9:$A$356,0)))</f>
        <v>0.60855886429405714</v>
      </c>
      <c r="K52" s="7" t="s">
        <v>22</v>
      </c>
      <c r="L52" s="7" t="s">
        <v>23</v>
      </c>
      <c r="M52" s="7" t="s">
        <v>24</v>
      </c>
      <c r="N52" s="7"/>
      <c r="O52" s="7"/>
      <c r="P52" s="7"/>
      <c r="Q52" s="8"/>
      <c r="R52" s="7"/>
      <c r="S52" s="7" t="s">
        <v>23</v>
      </c>
      <c r="T52" s="7"/>
      <c r="U52" s="1" t="str">
        <f>IF(COUNTIF('RPI calculation'!$A$9:$A$356,$A52)=0,"Not in 2026 D1 source",INDEX('RPI calculation'!$O$9:$O$356,MATCH($A52,'RPI calculation'!$A$9:$A$356,0)))</f>
        <v>Matches standings</v>
      </c>
      <c r="V52" s="1" t="str">
        <f>IF(COUNTIF('RPI calculation'!$A$9:$A$356,$A52)=0,"",INDEX('RPI calculation'!$E$9:$E$356,MATCH($A52,'RPI calculation'!$A$9:$A$356,0))&amp;"-"&amp;INDEX('RPI calculation'!$F$9:$F$356,MATCH($A52,'RPI calculation'!$A$9:$A$356,0)))</f>
        <v>8-3</v>
      </c>
      <c r="W52" s="1" t="str">
        <f>IF(COUNTIF('RPI calculation'!$A$9:$A$356,$A52)=0,"",INDEX('RPI calculation'!$H$9:$H$356,MATCH($A52,'RPI calculation'!$A$9:$A$356,0))&amp;"-"&amp;INDEX('RPI calculation'!$I$9:$I$356,MATCH($A52,'RPI calculation'!$A$9:$A$356,0)))</f>
        <v>8-3</v>
      </c>
      <c r="X52" s="1">
        <f>IF(COUNTIF('RPI calculation'!$A$9:$A$356,$A52)=0,"",INDEX('RPI calculation'!$G$9:$G$356,MATCH($A52,'RPI calculation'!$A$9:$A$356,0)))</f>
        <v>0</v>
      </c>
      <c r="Y52" s="1" t="str">
        <f>IF(COUNTIF('NCAA 2025'!$B$9:$B$356,$A52)=0,"",INDEX('NCAA 2025'!$C$9:$C$356,MATCH($A52,'NCAA 2025'!$B$9:$B$356,0)))</f>
        <v>13-16</v>
      </c>
    </row>
    <row r="53" spans="1:25" ht="21" customHeight="1">
      <c r="A53" s="1" t="s">
        <v>69</v>
      </c>
      <c r="B53" s="16">
        <f>IF(COUNTIF('NCAA 2025'!$B$9:$B$356,$A53)=0,"New in 2026",INDEX('NCAA 2025'!$A$9:$A$356,MATCH($A53,'NCAA 2025'!$B$9:$B$356,0)))</f>
        <v>99</v>
      </c>
      <c r="C53" s="1" t="str">
        <f>IF(COUNTIF('RPI calculation'!$A$9:$A$356,$A53)=0,"",INDEX('RPI calculation'!$B$9:$B$356,MATCH($A53,'RPI calculation'!$A$9:$A$356,0)))</f>
        <v>Big Ten</v>
      </c>
      <c r="D53" s="16" t="str">
        <f>IF(COUNTIF('RPI calculation'!$A$9:$A$356,$A53)=0,"",INDEX('RPI calculation'!$C$9:$C$356,MATCH($A53,'RPI calculation'!$A$9:$A$356,0))&amp;"-"&amp;INDEX('RPI calculation'!$D$9:$D$356,MATCH($A53,'RPI calculation'!$A$9:$A$356,0)))</f>
        <v>7-4</v>
      </c>
      <c r="E53" s="16" t="str">
        <f>IF(COUNTIF(Standings!$A$9:$A$356,$A53)=0,"",INDEX(Standings!$H$9:$H$356,MATCH($A53,Standings!$A$9:$A$356,0))&amp;"-"&amp;INDEX(Standings!$I$9:$I$356,MATCH($A53,Standings!$A$9:$A$356,0)))</f>
        <v>0-0</v>
      </c>
      <c r="F53" s="16">
        <f>IF(COUNTIF('RPI calculation'!$A$9:$A$356,$A53)=0,"",INDEX('RPI calculation'!$AE$9:$AE$356,MATCH($A53,'RPI calculation'!$A$9:$A$356,0)))</f>
        <v>45</v>
      </c>
      <c r="G53" s="16">
        <f>IF(COUNTIF('RPI calculation'!$A$9:$A$356,$A53)=0,"",INDEX('RPI calculation'!$N$9:$N$356,MATCH($A53,'RPI calculation'!$A$9:$A$356,0)))</f>
        <v>46</v>
      </c>
      <c r="H53" s="20">
        <f>IF(COUNTIF('RPI calculation'!$A$9:$A$356,$A53)=0,"",INDEX('RPI calculation'!$AF$9:$AF$356,MATCH($A53,'RPI calculation'!$A$9:$A$356,0)))</f>
        <v>1</v>
      </c>
      <c r="I53" s="9">
        <f>IF(COUNTIF('RPI calculation'!$A$9:$A$356,$A53)=0,"",INDEX('RPI calculation'!$AD$9:$AD$356,MATCH($A53,'RPI calculation'!$A$9:$A$356,0)))</f>
        <v>0.60838004499326803</v>
      </c>
      <c r="J53" s="9">
        <f>IF(COUNTIF('RPI calculation'!$A$9:$A$356,$A53)=0,"",INDEX('RPI calculation'!$M$9:$M$356,MATCH($A53,'RPI calculation'!$A$9:$A$356,0)))</f>
        <v>0.60708004499326806</v>
      </c>
      <c r="K53" s="7" t="s">
        <v>22</v>
      </c>
      <c r="L53" s="7" t="s">
        <v>23</v>
      </c>
      <c r="M53" s="7" t="s">
        <v>24</v>
      </c>
      <c r="N53" s="7"/>
      <c r="O53" s="7"/>
      <c r="P53" s="7"/>
      <c r="Q53" s="8"/>
      <c r="R53" s="7"/>
      <c r="S53" s="7" t="s">
        <v>23</v>
      </c>
      <c r="T53" s="7"/>
      <c r="U53" s="1" t="str">
        <f>IF(COUNTIF('RPI calculation'!$A$9:$A$356,$A53)=0,"Not in 2026 D1 source",INDEX('RPI calculation'!$O$9:$O$356,MATCH($A53,'RPI calculation'!$A$9:$A$356,0)))</f>
        <v>Matches standings</v>
      </c>
      <c r="V53" s="1" t="str">
        <f>IF(COUNTIF('RPI calculation'!$A$9:$A$356,$A53)=0,"",INDEX('RPI calculation'!$E$9:$E$356,MATCH($A53,'RPI calculation'!$A$9:$A$356,0))&amp;"-"&amp;INDEX('RPI calculation'!$F$9:$F$356,MATCH($A53,'RPI calculation'!$A$9:$A$356,0)))</f>
        <v>7-4</v>
      </c>
      <c r="W53" s="1" t="str">
        <f>IF(COUNTIF('RPI calculation'!$A$9:$A$356,$A53)=0,"",INDEX('RPI calculation'!$H$9:$H$356,MATCH($A53,'RPI calculation'!$A$9:$A$356,0))&amp;"-"&amp;INDEX('RPI calculation'!$I$9:$I$356,MATCH($A53,'RPI calculation'!$A$9:$A$356,0)))</f>
        <v>7-4</v>
      </c>
      <c r="X53" s="1">
        <f>IF(COUNTIF('RPI calculation'!$A$9:$A$356,$A53)=0,"",INDEX('RPI calculation'!$G$9:$G$356,MATCH($A53,'RPI calculation'!$A$9:$A$356,0)))</f>
        <v>0</v>
      </c>
      <c r="Y53" s="1" t="str">
        <f>IF(COUNTIF('NCAA 2025'!$B$9:$B$356,$A53)=0,"",INDEX('NCAA 2025'!$C$9:$C$356,MATCH($A53,'NCAA 2025'!$B$9:$B$356,0)))</f>
        <v>17-15</v>
      </c>
    </row>
    <row r="54" spans="1:25" ht="21" customHeight="1">
      <c r="A54" s="1" t="s">
        <v>75</v>
      </c>
      <c r="B54" s="16">
        <f>IF(COUNTIF('NCAA 2025'!$B$9:$B$356,$A54)=0,"New in 2026",INDEX('NCAA 2025'!$A$9:$A$356,MATCH($A54,'NCAA 2025'!$B$9:$B$356,0)))</f>
        <v>7</v>
      </c>
      <c r="C54" s="1" t="str">
        <f>IF(COUNTIF('RPI calculation'!$A$9:$A$356,$A54)=0,"",INDEX('RPI calculation'!$B$9:$B$356,MATCH($A54,'RPI calculation'!$A$9:$A$356,0)))</f>
        <v>Big East</v>
      </c>
      <c r="D54" s="16" t="str">
        <f>IF(COUNTIF('RPI calculation'!$A$9:$A$356,$A54)=0,"",INDEX('RPI calculation'!$C$9:$C$356,MATCH($A54,'RPI calculation'!$A$9:$A$356,0))&amp;"-"&amp;INDEX('RPI calculation'!$D$9:$D$356,MATCH($A54,'RPI calculation'!$A$9:$A$356,0)))</f>
        <v>5-7</v>
      </c>
      <c r="E54" s="16" t="str">
        <f>IF(COUNTIF(Standings!$A$9:$A$356,$A54)=0,"",INDEX(Standings!$H$9:$H$356,MATCH($A54,Standings!$A$9:$A$356,0))&amp;"-"&amp;INDEX(Standings!$I$9:$I$356,MATCH($A54,Standings!$A$9:$A$356,0)))</f>
        <v>0-0</v>
      </c>
      <c r="F54" s="16">
        <f>IF(COUNTIF('RPI calculation'!$A$9:$A$356,$A54)=0,"",INDEX('RPI calculation'!$AE$9:$AE$356,MATCH($A54,'RPI calculation'!$A$9:$A$356,0)))</f>
        <v>46</v>
      </c>
      <c r="G54" s="16">
        <f>IF(COUNTIF('RPI calculation'!$A$9:$A$356,$A54)=0,"",INDEX('RPI calculation'!$N$9:$N$356,MATCH($A54,'RPI calculation'!$A$9:$A$356,0)))</f>
        <v>52</v>
      </c>
      <c r="H54" s="20">
        <f>IF(COUNTIF('RPI calculation'!$A$9:$A$356,$A54)=0,"",INDEX('RPI calculation'!$AF$9:$AF$356,MATCH($A54,'RPI calculation'!$A$9:$A$356,0)))</f>
        <v>6</v>
      </c>
      <c r="I54" s="9">
        <f>IF(COUNTIF('RPI calculation'!$A$9:$A$356,$A54)=0,"",INDEX('RPI calculation'!$AD$9:$AD$356,MATCH($A54,'RPI calculation'!$A$9:$A$356,0)))</f>
        <v>0.60730879823214101</v>
      </c>
      <c r="J54" s="9">
        <f>IF(COUNTIF('RPI calculation'!$A$9:$A$356,$A54)=0,"",INDEX('RPI calculation'!$M$9:$M$356,MATCH($A54,'RPI calculation'!$A$9:$A$356,0)))</f>
        <v>0.60210879823214103</v>
      </c>
      <c r="K54" s="7" t="s">
        <v>22</v>
      </c>
      <c r="L54" s="7" t="s">
        <v>23</v>
      </c>
      <c r="M54" s="7" t="s">
        <v>24</v>
      </c>
      <c r="N54" s="7"/>
      <c r="O54" s="7"/>
      <c r="P54" s="7"/>
      <c r="Q54" s="8"/>
      <c r="R54" s="7"/>
      <c r="S54" s="7" t="s">
        <v>23</v>
      </c>
      <c r="T54" s="7"/>
      <c r="U54" s="1" t="str">
        <f>IF(COUNTIF('RPI calculation'!$A$9:$A$356,$A54)=0,"Not in 2026 D1 source",INDEX('RPI calculation'!$O$9:$O$356,MATCH($A54,'RPI calculation'!$A$9:$A$356,0)))</f>
        <v>Matches standings</v>
      </c>
      <c r="V54" s="1" t="str">
        <f>IF(COUNTIF('RPI calculation'!$A$9:$A$356,$A54)=0,"",INDEX('RPI calculation'!$E$9:$E$356,MATCH($A54,'RPI calculation'!$A$9:$A$356,0))&amp;"-"&amp;INDEX('RPI calculation'!$F$9:$F$356,MATCH($A54,'RPI calculation'!$A$9:$A$356,0)))</f>
        <v>5-7</v>
      </c>
      <c r="W54" s="1" t="str">
        <f>IF(COUNTIF('RPI calculation'!$A$9:$A$356,$A54)=0,"",INDEX('RPI calculation'!$H$9:$H$356,MATCH($A54,'RPI calculation'!$A$9:$A$356,0))&amp;"-"&amp;INDEX('RPI calculation'!$I$9:$I$356,MATCH($A54,'RPI calculation'!$A$9:$A$356,0)))</f>
        <v>5-7</v>
      </c>
      <c r="X54" s="1">
        <f>IF(COUNTIF('RPI calculation'!$A$9:$A$356,$A54)=0,"",INDEX('RPI calculation'!$G$9:$G$356,MATCH($A54,'RPI calculation'!$A$9:$A$356,0)))</f>
        <v>0</v>
      </c>
      <c r="Y54" s="1" t="str">
        <f>IF(COUNTIF('NCAA 2025'!$B$9:$B$356,$A54)=0,"",INDEX('NCAA 2025'!$C$9:$C$356,MATCH($A54,'NCAA 2025'!$B$9:$B$356,0)))</f>
        <v>28-6</v>
      </c>
    </row>
    <row r="55" spans="1:25" ht="21" customHeight="1">
      <c r="A55" s="1" t="s">
        <v>68</v>
      </c>
      <c r="B55" s="16">
        <f>IF(COUNTIF('NCAA 2025'!$B$9:$B$356,$A55)=0,"New in 2026",INDEX('NCAA 2025'!$A$9:$A$356,MATCH($A55,'NCAA 2025'!$B$9:$B$356,0)))</f>
        <v>260</v>
      </c>
      <c r="C55" s="1" t="str">
        <f>IF(COUNTIF('RPI calculation'!$A$9:$A$356,$A55)=0,"",INDEX('RPI calculation'!$B$9:$B$356,MATCH($A55,'RPI calculation'!$A$9:$A$356,0)))</f>
        <v>ACC</v>
      </c>
      <c r="D55" s="16" t="str">
        <f>IF(COUNTIF('RPI calculation'!$A$9:$A$356,$A55)=0,"",INDEX('RPI calculation'!$C$9:$C$356,MATCH($A55,'RPI calculation'!$A$9:$A$356,0))&amp;"-"&amp;INDEX('RPI calculation'!$D$9:$D$356,MATCH($A55,'RPI calculation'!$A$9:$A$356,0)))</f>
        <v>8-2</v>
      </c>
      <c r="E55" s="16" t="str">
        <f>IF(COUNTIF(Standings!$A$9:$A$356,$A55)=0,"",INDEX(Standings!$H$9:$H$356,MATCH($A55,Standings!$A$9:$A$356,0))&amp;"-"&amp;INDEX(Standings!$I$9:$I$356,MATCH($A55,Standings!$A$9:$A$356,0)))</f>
        <v>0-0</v>
      </c>
      <c r="F55" s="16">
        <f>IF(COUNTIF('RPI calculation'!$A$9:$A$356,$A55)=0,"",INDEX('RPI calculation'!$AE$9:$AE$356,MATCH($A55,'RPI calculation'!$A$9:$A$356,0)))</f>
        <v>47</v>
      </c>
      <c r="G55" s="16">
        <f>IF(COUNTIF('RPI calculation'!$A$9:$A$356,$A55)=0,"",INDEX('RPI calculation'!$N$9:$N$356,MATCH($A55,'RPI calculation'!$A$9:$A$356,0)))</f>
        <v>45</v>
      </c>
      <c r="H55" s="20">
        <f>IF(COUNTIF('RPI calculation'!$A$9:$A$356,$A55)=0,"",INDEX('RPI calculation'!$AF$9:$AF$356,MATCH($A55,'RPI calculation'!$A$9:$A$356,0)))</f>
        <v>-2</v>
      </c>
      <c r="I55" s="9">
        <f>IF(COUNTIF('RPI calculation'!$A$9:$A$356,$A55)=0,"",INDEX('RPI calculation'!$AD$9:$AD$356,MATCH($A55,'RPI calculation'!$A$9:$A$356,0)))</f>
        <v>0.60715988125931308</v>
      </c>
      <c r="J55" s="9">
        <f>IF(COUNTIF('RPI calculation'!$A$9:$A$356,$A55)=0,"",INDEX('RPI calculation'!$M$9:$M$356,MATCH($A55,'RPI calculation'!$A$9:$A$356,0)))</f>
        <v>0.60715988125931308</v>
      </c>
      <c r="K55" s="7" t="s">
        <v>22</v>
      </c>
      <c r="L55" s="7" t="s">
        <v>23</v>
      </c>
      <c r="M55" s="7" t="s">
        <v>24</v>
      </c>
      <c r="N55" s="7"/>
      <c r="O55" s="7"/>
      <c r="P55" s="7"/>
      <c r="Q55" s="8"/>
      <c r="R55" s="7"/>
      <c r="S55" s="7" t="s">
        <v>23</v>
      </c>
      <c r="T55" s="7"/>
      <c r="U55" s="1" t="str">
        <f>IF(COUNTIF('RPI calculation'!$A$9:$A$356,$A55)=0,"Not in 2026 D1 source",INDEX('RPI calculation'!$O$9:$O$356,MATCH($A55,'RPI calculation'!$A$9:$A$356,0)))</f>
        <v>Matches standings</v>
      </c>
      <c r="V55" s="1" t="str">
        <f>IF(COUNTIF('RPI calculation'!$A$9:$A$356,$A55)=0,"",INDEX('RPI calculation'!$E$9:$E$356,MATCH($A55,'RPI calculation'!$A$9:$A$356,0))&amp;"-"&amp;INDEX('RPI calculation'!$F$9:$F$356,MATCH($A55,'RPI calculation'!$A$9:$A$356,0)))</f>
        <v>8-2</v>
      </c>
      <c r="W55" s="1" t="str">
        <f>IF(COUNTIF('RPI calculation'!$A$9:$A$356,$A55)=0,"",INDEX('RPI calculation'!$H$9:$H$356,MATCH($A55,'RPI calculation'!$A$9:$A$356,0))&amp;"-"&amp;INDEX('RPI calculation'!$I$9:$I$356,MATCH($A55,'RPI calculation'!$A$9:$A$356,0)))</f>
        <v>8-2</v>
      </c>
      <c r="X55" s="1">
        <f>IF(COUNTIF('RPI calculation'!$A$9:$A$356,$A55)=0,"",INDEX('RPI calculation'!$G$9:$G$356,MATCH($A55,'RPI calculation'!$A$9:$A$356,0)))</f>
        <v>0</v>
      </c>
      <c r="Y55" s="1" t="str">
        <f>IF(COUNTIF('NCAA 2025'!$B$9:$B$356,$A55)=0,"",INDEX('NCAA 2025'!$C$9:$C$356,MATCH($A55,'NCAA 2025'!$B$9:$B$356,0)))</f>
        <v>5-26</v>
      </c>
    </row>
    <row r="56" spans="1:25" ht="21" customHeight="1">
      <c r="A56" s="1" t="s">
        <v>71</v>
      </c>
      <c r="B56" s="16">
        <f>IF(COUNTIF('NCAA 2025'!$B$9:$B$356,$A56)=0,"New in 2026",INDEX('NCAA 2025'!$A$9:$A$356,MATCH($A56,'NCAA 2025'!$B$9:$B$356,0)))</f>
        <v>112</v>
      </c>
      <c r="C56" s="1" t="str">
        <f>IF(COUNTIF('RPI calculation'!$A$9:$A$356,$A56)=0,"",INDEX('RPI calculation'!$B$9:$B$356,MATCH($A56,'RPI calculation'!$A$9:$A$356,0)))</f>
        <v>SEC</v>
      </c>
      <c r="D56" s="16" t="str">
        <f>IF(COUNTIF('RPI calculation'!$A$9:$A$356,$A56)=0,"",INDEX('RPI calculation'!$C$9:$C$356,MATCH($A56,'RPI calculation'!$A$9:$A$356,0))&amp;"-"&amp;INDEX('RPI calculation'!$D$9:$D$356,MATCH($A56,'RPI calculation'!$A$9:$A$356,0)))</f>
        <v>7-3</v>
      </c>
      <c r="E56" s="16" t="str">
        <f>IF(COUNTIF(Standings!$A$9:$A$356,$A56)=0,"",INDEX(Standings!$H$9:$H$356,MATCH($A56,Standings!$A$9:$A$356,0))&amp;"-"&amp;INDEX(Standings!$I$9:$I$356,MATCH($A56,Standings!$A$9:$A$356,0)))</f>
        <v>0-0</v>
      </c>
      <c r="F56" s="16">
        <f>IF(COUNTIF('RPI calculation'!$A$9:$A$356,$A56)=0,"",INDEX('RPI calculation'!$AE$9:$AE$356,MATCH($A56,'RPI calculation'!$A$9:$A$356,0)))</f>
        <v>48</v>
      </c>
      <c r="G56" s="16">
        <f>IF(COUNTIF('RPI calculation'!$A$9:$A$356,$A56)=0,"",INDEX('RPI calculation'!$N$9:$N$356,MATCH($A56,'RPI calculation'!$A$9:$A$356,0)))</f>
        <v>48</v>
      </c>
      <c r="H56" s="20">
        <f>IF(COUNTIF('RPI calculation'!$A$9:$A$356,$A56)=0,"",INDEX('RPI calculation'!$AF$9:$AF$356,MATCH($A56,'RPI calculation'!$A$9:$A$356,0)))</f>
        <v>0</v>
      </c>
      <c r="I56" s="9">
        <f>IF(COUNTIF('RPI calculation'!$A$9:$A$356,$A56)=0,"",INDEX('RPI calculation'!$AD$9:$AD$356,MATCH($A56,'RPI calculation'!$A$9:$A$356,0)))</f>
        <v>0.60621336203078624</v>
      </c>
      <c r="J56" s="9">
        <f>IF(COUNTIF('RPI calculation'!$A$9:$A$356,$A56)=0,"",INDEX('RPI calculation'!$M$9:$M$356,MATCH($A56,'RPI calculation'!$A$9:$A$356,0)))</f>
        <v>0.60491336203078627</v>
      </c>
      <c r="K56" s="7" t="s">
        <v>22</v>
      </c>
      <c r="L56" s="7" t="s">
        <v>23</v>
      </c>
      <c r="M56" s="7" t="s">
        <v>24</v>
      </c>
      <c r="N56" s="7"/>
      <c r="O56" s="7"/>
      <c r="P56" s="7"/>
      <c r="Q56" s="8"/>
      <c r="R56" s="7"/>
      <c r="S56" s="7" t="s">
        <v>23</v>
      </c>
      <c r="T56" s="7"/>
      <c r="U56" s="1" t="str">
        <f>IF(COUNTIF('RPI calculation'!$A$9:$A$356,$A56)=0,"Not in 2026 D1 source",INDEX('RPI calculation'!$O$9:$O$356,MATCH($A56,'RPI calculation'!$A$9:$A$356,0)))</f>
        <v>Matches standings</v>
      </c>
      <c r="V56" s="1" t="str">
        <f>IF(COUNTIF('RPI calculation'!$A$9:$A$356,$A56)=0,"",INDEX('RPI calculation'!$E$9:$E$356,MATCH($A56,'RPI calculation'!$A$9:$A$356,0))&amp;"-"&amp;INDEX('RPI calculation'!$F$9:$F$356,MATCH($A56,'RPI calculation'!$A$9:$A$356,0)))</f>
        <v>7-3</v>
      </c>
      <c r="W56" s="1" t="str">
        <f>IF(COUNTIF('RPI calculation'!$A$9:$A$356,$A56)=0,"",INDEX('RPI calculation'!$H$9:$H$356,MATCH($A56,'RPI calculation'!$A$9:$A$356,0))&amp;"-"&amp;INDEX('RPI calculation'!$I$9:$I$356,MATCH($A56,'RPI calculation'!$A$9:$A$356,0)))</f>
        <v>7-3</v>
      </c>
      <c r="X56" s="1">
        <f>IF(COUNTIF('RPI calculation'!$A$9:$A$356,$A56)=0,"",INDEX('RPI calculation'!$G$9:$G$356,MATCH($A56,'RPI calculation'!$A$9:$A$356,0)))</f>
        <v>0</v>
      </c>
      <c r="Y56" s="1" t="str">
        <f>IF(COUNTIF('NCAA 2025'!$B$9:$B$356,$A56)=0,"",INDEX('NCAA 2025'!$C$9:$C$356,MATCH($A56,'NCAA 2025'!$B$9:$B$356,0)))</f>
        <v>10-16</v>
      </c>
    </row>
    <row r="57" spans="1:25" ht="21" customHeight="1">
      <c r="A57" s="1" t="s">
        <v>74</v>
      </c>
      <c r="B57" s="16">
        <f>IF(COUNTIF('NCAA 2025'!$B$9:$B$356,$A57)=0,"New in 2026",INDEX('NCAA 2025'!$A$9:$A$356,MATCH($A57,'NCAA 2025'!$B$9:$B$356,0)))</f>
        <v>33</v>
      </c>
      <c r="C57" s="1" t="str">
        <f>IF(COUNTIF('RPI calculation'!$A$9:$A$356,$A57)=0,"",INDEX('RPI calculation'!$B$9:$B$356,MATCH($A57,'RPI calculation'!$A$9:$A$356,0)))</f>
        <v>WCC</v>
      </c>
      <c r="D57" s="16" t="str">
        <f>IF(COUNTIF('RPI calculation'!$A$9:$A$356,$A57)=0,"",INDEX('RPI calculation'!$C$9:$C$356,MATCH($A57,'RPI calculation'!$A$9:$A$356,0))&amp;"-"&amp;INDEX('RPI calculation'!$D$9:$D$356,MATCH($A57,'RPI calculation'!$A$9:$A$356,0)))</f>
        <v>5-5</v>
      </c>
      <c r="E57" s="16" t="str">
        <f>IF(COUNTIF(Standings!$A$9:$A$356,$A57)=0,"",INDEX(Standings!$H$9:$H$356,MATCH($A57,Standings!$A$9:$A$356,0))&amp;"-"&amp;INDEX(Standings!$I$9:$I$356,MATCH($A57,Standings!$A$9:$A$356,0)))</f>
        <v>0-0</v>
      </c>
      <c r="F57" s="16">
        <f>IF(COUNTIF('RPI calculation'!$A$9:$A$356,$A57)=0,"",INDEX('RPI calculation'!$AE$9:$AE$356,MATCH($A57,'RPI calculation'!$A$9:$A$356,0)))</f>
        <v>49</v>
      </c>
      <c r="G57" s="16">
        <f>IF(COUNTIF('RPI calculation'!$A$9:$A$356,$A57)=0,"",INDEX('RPI calculation'!$N$9:$N$356,MATCH($A57,'RPI calculation'!$A$9:$A$356,0)))</f>
        <v>51</v>
      </c>
      <c r="H57" s="20">
        <f>IF(COUNTIF('RPI calculation'!$A$9:$A$356,$A57)=0,"",INDEX('RPI calculation'!$AF$9:$AF$356,MATCH($A57,'RPI calculation'!$A$9:$A$356,0)))</f>
        <v>2</v>
      </c>
      <c r="I57" s="9">
        <f>IF(COUNTIF('RPI calculation'!$A$9:$A$356,$A57)=0,"",INDEX('RPI calculation'!$AD$9:$AD$356,MATCH($A57,'RPI calculation'!$A$9:$A$356,0)))</f>
        <v>0.60502380452039539</v>
      </c>
      <c r="J57" s="9">
        <f>IF(COUNTIF('RPI calculation'!$A$9:$A$356,$A57)=0,"",INDEX('RPI calculation'!$M$9:$M$356,MATCH($A57,'RPI calculation'!$A$9:$A$356,0)))</f>
        <v>0.60242380452039535</v>
      </c>
      <c r="K57" s="7" t="s">
        <v>22</v>
      </c>
      <c r="L57" s="7" t="s">
        <v>23</v>
      </c>
      <c r="M57" s="7" t="s">
        <v>24</v>
      </c>
      <c r="N57" s="7"/>
      <c r="O57" s="7"/>
      <c r="P57" s="7"/>
      <c r="Q57" s="8"/>
      <c r="R57" s="7"/>
      <c r="S57" s="7" t="s">
        <v>23</v>
      </c>
      <c r="T57" s="7"/>
      <c r="U57" s="1" t="str">
        <f>IF(COUNTIF('RPI calculation'!$A$9:$A$356,$A57)=0,"Not in 2026 D1 source",INDEX('RPI calculation'!$O$9:$O$356,MATCH($A57,'RPI calculation'!$A$9:$A$356,0)))</f>
        <v>Matches standings</v>
      </c>
      <c r="V57" s="1" t="str">
        <f>IF(COUNTIF('RPI calculation'!$A$9:$A$356,$A57)=0,"",INDEX('RPI calculation'!$E$9:$E$356,MATCH($A57,'RPI calculation'!$A$9:$A$356,0))&amp;"-"&amp;INDEX('RPI calculation'!$F$9:$F$356,MATCH($A57,'RPI calculation'!$A$9:$A$356,0)))</f>
        <v>5-5</v>
      </c>
      <c r="W57" s="1" t="str">
        <f>IF(COUNTIF('RPI calculation'!$A$9:$A$356,$A57)=0,"",INDEX('RPI calculation'!$H$9:$H$356,MATCH($A57,'RPI calculation'!$A$9:$A$356,0))&amp;"-"&amp;INDEX('RPI calculation'!$I$9:$I$356,MATCH($A57,'RPI calculation'!$A$9:$A$356,0)))</f>
        <v>5-5</v>
      </c>
      <c r="X57" s="1">
        <f>IF(COUNTIF('RPI calculation'!$A$9:$A$356,$A57)=0,"",INDEX('RPI calculation'!$G$9:$G$356,MATCH($A57,'RPI calculation'!$A$9:$A$356,0)))</f>
        <v>0</v>
      </c>
      <c r="Y57" s="1" t="str">
        <f>IF(COUNTIF('NCAA 2025'!$B$9:$B$356,$A57)=0,"",INDEX('NCAA 2025'!$C$9:$C$356,MATCH($A57,'NCAA 2025'!$B$9:$B$356,0)))</f>
        <v>25-5</v>
      </c>
    </row>
    <row r="58" spans="1:25" ht="21" customHeight="1">
      <c r="A58" s="1" t="s">
        <v>70</v>
      </c>
      <c r="B58" s="16">
        <f>IF(COUNTIF('NCAA 2025'!$B$9:$B$356,$A58)=0,"New in 2026",INDEX('NCAA 2025'!$A$9:$A$356,MATCH($A58,'NCAA 2025'!$B$9:$B$356,0)))</f>
        <v>279</v>
      </c>
      <c r="C58" s="1" t="str">
        <f>IF(COUNTIF('RPI calculation'!$A$9:$A$356,$A58)=0,"",INDEX('RPI calculation'!$B$9:$B$356,MATCH($A58,'RPI calculation'!$A$9:$A$356,0)))</f>
        <v>Ivy League</v>
      </c>
      <c r="D58" s="16" t="str">
        <f>IF(COUNTIF('RPI calculation'!$A$9:$A$356,$A58)=0,"",INDEX('RPI calculation'!$C$9:$C$356,MATCH($A58,'RPI calculation'!$A$9:$A$356,0))&amp;"-"&amp;INDEX('RPI calculation'!$D$9:$D$356,MATCH($A58,'RPI calculation'!$A$9:$A$356,0)))</f>
        <v>9-0</v>
      </c>
      <c r="E58" s="16" t="str">
        <f>IF(COUNTIF(Standings!$A$9:$A$356,$A58)=0,"",INDEX(Standings!$H$9:$H$356,MATCH($A58,Standings!$A$9:$A$356,0))&amp;"-"&amp;INDEX(Standings!$I$9:$I$356,MATCH($A58,Standings!$A$9:$A$356,0)))</f>
        <v>0-0</v>
      </c>
      <c r="F58" s="16">
        <f>IF(COUNTIF('RPI calculation'!$A$9:$A$356,$A58)=0,"",INDEX('RPI calculation'!$AE$9:$AE$356,MATCH($A58,'RPI calculation'!$A$9:$A$356,0)))</f>
        <v>50</v>
      </c>
      <c r="G58" s="16">
        <f>IF(COUNTIF('RPI calculation'!$A$9:$A$356,$A58)=0,"",INDEX('RPI calculation'!$N$9:$N$356,MATCH($A58,'RPI calculation'!$A$9:$A$356,0)))</f>
        <v>47</v>
      </c>
      <c r="H58" s="20">
        <f>IF(COUNTIF('RPI calculation'!$A$9:$A$356,$A58)=0,"",INDEX('RPI calculation'!$AF$9:$AF$356,MATCH($A58,'RPI calculation'!$A$9:$A$356,0)))</f>
        <v>-3</v>
      </c>
      <c r="I58" s="9">
        <f>IF(COUNTIF('RPI calculation'!$A$9:$A$356,$A58)=0,"",INDEX('RPI calculation'!$AD$9:$AD$356,MATCH($A58,'RPI calculation'!$A$9:$A$356,0)))</f>
        <v>0.60494132375761156</v>
      </c>
      <c r="J58" s="9">
        <f>IF(COUNTIF('RPI calculation'!$A$9:$A$356,$A58)=0,"",INDEX('RPI calculation'!$M$9:$M$356,MATCH($A58,'RPI calculation'!$A$9:$A$356,0)))</f>
        <v>0.60494132375761156</v>
      </c>
      <c r="K58" s="7" t="s">
        <v>22</v>
      </c>
      <c r="L58" s="7" t="s">
        <v>23</v>
      </c>
      <c r="M58" s="7" t="s">
        <v>24</v>
      </c>
      <c r="N58" s="7"/>
      <c r="O58" s="7"/>
      <c r="P58" s="7"/>
      <c r="Q58" s="8"/>
      <c r="R58" s="7"/>
      <c r="S58" s="7" t="s">
        <v>23</v>
      </c>
      <c r="T58" s="7"/>
      <c r="U58" s="1" t="str">
        <f>IF(COUNTIF('RPI calculation'!$A$9:$A$356,$A58)=0,"Not in 2026 D1 source",INDEX('RPI calculation'!$O$9:$O$356,MATCH($A58,'RPI calculation'!$A$9:$A$356,0)))</f>
        <v>Matches standings</v>
      </c>
      <c r="V58" s="1" t="str">
        <f>IF(COUNTIF('RPI calculation'!$A$9:$A$356,$A58)=0,"",INDEX('RPI calculation'!$E$9:$E$356,MATCH($A58,'RPI calculation'!$A$9:$A$356,0))&amp;"-"&amp;INDEX('RPI calculation'!$F$9:$F$356,MATCH($A58,'RPI calculation'!$A$9:$A$356,0)))</f>
        <v>9-0</v>
      </c>
      <c r="W58" s="1" t="str">
        <f>IF(COUNTIF('RPI calculation'!$A$9:$A$356,$A58)=0,"",INDEX('RPI calculation'!$H$9:$H$356,MATCH($A58,'RPI calculation'!$A$9:$A$356,0))&amp;"-"&amp;INDEX('RPI calculation'!$I$9:$I$356,MATCH($A58,'RPI calculation'!$A$9:$A$356,0)))</f>
        <v>9-0</v>
      </c>
      <c r="X58" s="1">
        <f>IF(COUNTIF('RPI calculation'!$A$9:$A$356,$A58)=0,"",INDEX('RPI calculation'!$G$9:$G$356,MATCH($A58,'RPI calculation'!$A$9:$A$356,0)))</f>
        <v>0</v>
      </c>
      <c r="Y58" s="1" t="str">
        <f>IF(COUNTIF('NCAA 2025'!$B$9:$B$356,$A58)=0,"",INDEX('NCAA 2025'!$C$9:$C$356,MATCH($A58,'NCAA 2025'!$B$9:$B$356,0)))</f>
        <v>7-15</v>
      </c>
    </row>
    <row r="59" spans="1:25" ht="21" customHeight="1">
      <c r="A59" s="1" t="s">
        <v>78</v>
      </c>
      <c r="B59" s="16">
        <f>IF(COUNTIF('NCAA 2025'!$B$9:$B$356,$A59)=0,"New in 2026",INDEX('NCAA 2025'!$A$9:$A$356,MATCH($A59,'NCAA 2025'!$B$9:$B$356,0)))</f>
        <v>4</v>
      </c>
      <c r="C59" s="1" t="str">
        <f>IF(COUNTIF('RPI calculation'!$A$9:$A$356,$A59)=0,"",INDEX('RPI calculation'!$B$9:$B$356,MATCH($A59,'RPI calculation'!$A$9:$A$356,0)))</f>
        <v>SEC</v>
      </c>
      <c r="D59" s="16" t="str">
        <f>IF(COUNTIF('RPI calculation'!$A$9:$A$356,$A59)=0,"",INDEX('RPI calculation'!$C$9:$C$356,MATCH($A59,'RPI calculation'!$A$9:$A$356,0))&amp;"-"&amp;INDEX('RPI calculation'!$D$9:$D$356,MATCH($A59,'RPI calculation'!$A$9:$A$356,0)))</f>
        <v>6-5</v>
      </c>
      <c r="E59" s="16" t="str">
        <f>IF(COUNTIF(Standings!$A$9:$A$356,$A59)=0,"",INDEX(Standings!$H$9:$H$356,MATCH($A59,Standings!$A$9:$A$356,0))&amp;"-"&amp;INDEX(Standings!$I$9:$I$356,MATCH($A59,Standings!$A$9:$A$356,0)))</f>
        <v>0-0</v>
      </c>
      <c r="F59" s="16">
        <f>IF(COUNTIF('RPI calculation'!$A$9:$A$356,$A59)=0,"",INDEX('RPI calculation'!$AE$9:$AE$356,MATCH($A59,'RPI calculation'!$A$9:$A$356,0)))</f>
        <v>51</v>
      </c>
      <c r="G59" s="16">
        <f>IF(COUNTIF('RPI calculation'!$A$9:$A$356,$A59)=0,"",INDEX('RPI calculation'!$N$9:$N$356,MATCH($A59,'RPI calculation'!$A$9:$A$356,0)))</f>
        <v>55</v>
      </c>
      <c r="H59" s="20">
        <f>IF(COUNTIF('RPI calculation'!$A$9:$A$356,$A59)=0,"",INDEX('RPI calculation'!$AF$9:$AF$356,MATCH($A59,'RPI calculation'!$A$9:$A$356,0)))</f>
        <v>4</v>
      </c>
      <c r="I59" s="9">
        <f>IF(COUNTIF('RPI calculation'!$A$9:$A$356,$A59)=0,"",INDEX('RPI calculation'!$AD$9:$AD$356,MATCH($A59,'RPI calculation'!$A$9:$A$356,0)))</f>
        <v>0.60302396840149008</v>
      </c>
      <c r="J59" s="9">
        <f>IF(COUNTIF('RPI calculation'!$A$9:$A$356,$A59)=0,"",INDEX('RPI calculation'!$M$9:$M$356,MATCH($A59,'RPI calculation'!$A$9:$A$356,0)))</f>
        <v>0.59912396840149007</v>
      </c>
      <c r="K59" s="7" t="s">
        <v>22</v>
      </c>
      <c r="L59" s="7" t="s">
        <v>23</v>
      </c>
      <c r="M59" s="7" t="s">
        <v>24</v>
      </c>
      <c r="N59" s="7"/>
      <c r="O59" s="7"/>
      <c r="P59" s="7"/>
      <c r="Q59" s="8"/>
      <c r="R59" s="7"/>
      <c r="S59" s="7" t="s">
        <v>23</v>
      </c>
      <c r="T59" s="7"/>
      <c r="U59" s="1" t="str">
        <f>IF(COUNTIF('RPI calculation'!$A$9:$A$356,$A59)=0,"Not in 2026 D1 source",INDEX('RPI calculation'!$O$9:$O$356,MATCH($A59,'RPI calculation'!$A$9:$A$356,0)))</f>
        <v>Matches standings</v>
      </c>
      <c r="V59" s="1" t="str">
        <f>IF(COUNTIF('RPI calculation'!$A$9:$A$356,$A59)=0,"",INDEX('RPI calculation'!$E$9:$E$356,MATCH($A59,'RPI calculation'!$A$9:$A$356,0))&amp;"-"&amp;INDEX('RPI calculation'!$F$9:$F$356,MATCH($A59,'RPI calculation'!$A$9:$A$356,0)))</f>
        <v>6-5</v>
      </c>
      <c r="W59" s="1" t="str">
        <f>IF(COUNTIF('RPI calculation'!$A$9:$A$356,$A59)=0,"",INDEX('RPI calculation'!$H$9:$H$356,MATCH($A59,'RPI calculation'!$A$9:$A$356,0))&amp;"-"&amp;INDEX('RPI calculation'!$I$9:$I$356,MATCH($A59,'RPI calculation'!$A$9:$A$356,0)))</f>
        <v>6-5</v>
      </c>
      <c r="X59" s="1">
        <f>IF(COUNTIF('RPI calculation'!$A$9:$A$356,$A59)=0,"",INDEX('RPI calculation'!$G$9:$G$356,MATCH($A59,'RPI calculation'!$A$9:$A$356,0)))</f>
        <v>0</v>
      </c>
      <c r="Y59" s="1" t="str">
        <f>IF(COUNTIF('NCAA 2025'!$B$9:$B$356,$A59)=0,"",INDEX('NCAA 2025'!$C$9:$C$356,MATCH($A59,'NCAA 2025'!$B$9:$B$356,0)))</f>
        <v>29-4</v>
      </c>
    </row>
    <row r="60" spans="1:25" ht="21" customHeight="1">
      <c r="A60" s="1" t="s">
        <v>72</v>
      </c>
      <c r="B60" s="16">
        <f>IF(COUNTIF('NCAA 2025'!$B$9:$B$356,$A60)=0,"New in 2026",INDEX('NCAA 2025'!$A$9:$A$356,MATCH($A60,'NCAA 2025'!$B$9:$B$356,0)))</f>
        <v>41</v>
      </c>
      <c r="C60" s="1" t="str">
        <f>IF(COUNTIF('RPI calculation'!$A$9:$A$356,$A60)=0,"",INDEX('RPI calculation'!$B$9:$B$356,MATCH($A60,'RPI calculation'!$A$9:$A$356,0)))</f>
        <v>Big 12</v>
      </c>
      <c r="D60" s="16" t="str">
        <f>IF(COUNTIF('RPI calculation'!$A$9:$A$356,$A60)=0,"",INDEX('RPI calculation'!$C$9:$C$356,MATCH($A60,'RPI calculation'!$A$9:$A$356,0))&amp;"-"&amp;INDEX('RPI calculation'!$D$9:$D$356,MATCH($A60,'RPI calculation'!$A$9:$A$356,0)))</f>
        <v>8-3</v>
      </c>
      <c r="E60" s="16" t="str">
        <f>IF(COUNTIF(Standings!$A$9:$A$356,$A60)=0,"",INDEX(Standings!$H$9:$H$356,MATCH($A60,Standings!$A$9:$A$356,0))&amp;"-"&amp;INDEX(Standings!$I$9:$I$356,MATCH($A60,Standings!$A$9:$A$356,0)))</f>
        <v>0-0</v>
      </c>
      <c r="F60" s="16">
        <f>IF(COUNTIF('RPI calculation'!$A$9:$A$356,$A60)=0,"",INDEX('RPI calculation'!$AE$9:$AE$356,MATCH($A60,'RPI calculation'!$A$9:$A$356,0)))</f>
        <v>52</v>
      </c>
      <c r="G60" s="16">
        <f>IF(COUNTIF('RPI calculation'!$A$9:$A$356,$A60)=0,"",INDEX('RPI calculation'!$N$9:$N$356,MATCH($A60,'RPI calculation'!$A$9:$A$356,0)))</f>
        <v>49</v>
      </c>
      <c r="H60" s="20">
        <f>IF(COUNTIF('RPI calculation'!$A$9:$A$356,$A60)=0,"",INDEX('RPI calculation'!$AF$9:$AF$356,MATCH($A60,'RPI calculation'!$A$9:$A$356,0)))</f>
        <v>-3</v>
      </c>
      <c r="I60" s="9">
        <f>IF(COUNTIF('RPI calculation'!$A$9:$A$356,$A60)=0,"",INDEX('RPI calculation'!$AD$9:$AD$356,MATCH($A60,'RPI calculation'!$A$9:$A$356,0)))</f>
        <v>0.60270624453217436</v>
      </c>
      <c r="J60" s="9">
        <f>IF(COUNTIF('RPI calculation'!$A$9:$A$356,$A60)=0,"",INDEX('RPI calculation'!$M$9:$M$356,MATCH($A60,'RPI calculation'!$A$9:$A$356,0)))</f>
        <v>0.60270624453217436</v>
      </c>
      <c r="K60" s="7" t="s">
        <v>22</v>
      </c>
      <c r="L60" s="7" t="s">
        <v>23</v>
      </c>
      <c r="M60" s="7" t="s">
        <v>24</v>
      </c>
      <c r="N60" s="7"/>
      <c r="O60" s="7"/>
      <c r="P60" s="7"/>
      <c r="Q60" s="8"/>
      <c r="R60" s="7"/>
      <c r="S60" s="7" t="s">
        <v>23</v>
      </c>
      <c r="T60" s="7"/>
      <c r="U60" s="1" t="str">
        <f>IF(COUNTIF('RPI calculation'!$A$9:$A$356,$A60)=0,"Not in 2026 D1 source",INDEX('RPI calculation'!$O$9:$O$356,MATCH($A60,'RPI calculation'!$A$9:$A$356,0)))</f>
        <v>Matches standings</v>
      </c>
      <c r="V60" s="1" t="str">
        <f>IF(COUNTIF('RPI calculation'!$A$9:$A$356,$A60)=0,"",INDEX('RPI calculation'!$E$9:$E$356,MATCH($A60,'RPI calculation'!$A$9:$A$356,0))&amp;"-"&amp;INDEX('RPI calculation'!$F$9:$F$356,MATCH($A60,'RPI calculation'!$A$9:$A$356,0)))</f>
        <v>8-3</v>
      </c>
      <c r="W60" s="1" t="str">
        <f>IF(COUNTIF('RPI calculation'!$A$9:$A$356,$A60)=0,"",INDEX('RPI calculation'!$H$9:$H$356,MATCH($A60,'RPI calculation'!$A$9:$A$356,0))&amp;"-"&amp;INDEX('RPI calculation'!$I$9:$I$356,MATCH($A60,'RPI calculation'!$A$9:$A$356,0)))</f>
        <v>8-3</v>
      </c>
      <c r="X60" s="1">
        <f>IF(COUNTIF('RPI calculation'!$A$9:$A$356,$A60)=0,"",INDEX('RPI calculation'!$G$9:$G$356,MATCH($A60,'RPI calculation'!$A$9:$A$356,0)))</f>
        <v>0</v>
      </c>
      <c r="Y60" s="1" t="str">
        <f>IF(COUNTIF('NCAA 2025'!$B$9:$B$356,$A60)=0,"",INDEX('NCAA 2025'!$C$9:$C$356,MATCH($A60,'NCAA 2025'!$B$9:$B$356,0)))</f>
        <v>15-15</v>
      </c>
    </row>
    <row r="61" spans="1:25" ht="21" customHeight="1">
      <c r="A61" s="1" t="s">
        <v>73</v>
      </c>
      <c r="B61" s="16">
        <f>IF(COUNTIF('NCAA 2025'!$B$9:$B$356,$A61)=0,"New in 2026",INDEX('NCAA 2025'!$A$9:$A$356,MATCH($A61,'NCAA 2025'!$B$9:$B$356,0)))</f>
        <v>119</v>
      </c>
      <c r="C61" s="1" t="str">
        <f>IF(COUNTIF('RPI calculation'!$A$9:$A$356,$A61)=0,"",INDEX('RPI calculation'!$B$9:$B$356,MATCH($A61,'RPI calculation'!$A$9:$A$356,0)))</f>
        <v>ACC</v>
      </c>
      <c r="D61" s="16" t="str">
        <f>IF(COUNTIF('RPI calculation'!$A$9:$A$356,$A61)=0,"",INDEX('RPI calculation'!$C$9:$C$356,MATCH($A61,'RPI calculation'!$A$9:$A$356,0))&amp;"-"&amp;INDEX('RPI calculation'!$D$9:$D$356,MATCH($A61,'RPI calculation'!$A$9:$A$356,0)))</f>
        <v>9-2</v>
      </c>
      <c r="E61" s="16" t="str">
        <f>IF(COUNTIF(Standings!$A$9:$A$356,$A61)=0,"",INDEX(Standings!$H$9:$H$356,MATCH($A61,Standings!$A$9:$A$356,0))&amp;"-"&amp;INDEX(Standings!$I$9:$I$356,MATCH($A61,Standings!$A$9:$A$356,0)))</f>
        <v>0-0</v>
      </c>
      <c r="F61" s="16">
        <f>IF(COUNTIF('RPI calculation'!$A$9:$A$356,$A61)=0,"",INDEX('RPI calculation'!$AE$9:$AE$356,MATCH($A61,'RPI calculation'!$A$9:$A$356,0)))</f>
        <v>53</v>
      </c>
      <c r="G61" s="16">
        <f>IF(COUNTIF('RPI calculation'!$A$9:$A$356,$A61)=0,"",INDEX('RPI calculation'!$N$9:$N$356,MATCH($A61,'RPI calculation'!$A$9:$A$356,0)))</f>
        <v>50</v>
      </c>
      <c r="H61" s="20">
        <f>IF(COUNTIF('RPI calculation'!$A$9:$A$356,$A61)=0,"",INDEX('RPI calculation'!$AF$9:$AF$356,MATCH($A61,'RPI calculation'!$A$9:$A$356,0)))</f>
        <v>-3</v>
      </c>
      <c r="I61" s="9">
        <f>IF(COUNTIF('RPI calculation'!$A$9:$A$356,$A61)=0,"",INDEX('RPI calculation'!$AD$9:$AD$356,MATCH($A61,'RPI calculation'!$A$9:$A$356,0)))</f>
        <v>0.60246060244596755</v>
      </c>
      <c r="J61" s="9">
        <f>IF(COUNTIF('RPI calculation'!$A$9:$A$356,$A61)=0,"",INDEX('RPI calculation'!$M$9:$M$356,MATCH($A61,'RPI calculation'!$A$9:$A$356,0)))</f>
        <v>0.60246060244596755</v>
      </c>
      <c r="K61" s="7" t="s">
        <v>22</v>
      </c>
      <c r="L61" s="7" t="s">
        <v>23</v>
      </c>
      <c r="M61" s="7" t="s">
        <v>24</v>
      </c>
      <c r="N61" s="7"/>
      <c r="O61" s="7"/>
      <c r="P61" s="7"/>
      <c r="Q61" s="8"/>
      <c r="R61" s="7"/>
      <c r="S61" s="7" t="s">
        <v>23</v>
      </c>
      <c r="T61" s="7"/>
      <c r="U61" s="1" t="str">
        <f>IF(COUNTIF('RPI calculation'!$A$9:$A$356,$A61)=0,"Not in 2026 D1 source",INDEX('RPI calculation'!$O$9:$O$356,MATCH($A61,'RPI calculation'!$A$9:$A$356,0)))</f>
        <v>Matches standings</v>
      </c>
      <c r="V61" s="1" t="str">
        <f>IF(COUNTIF('RPI calculation'!$A$9:$A$356,$A61)=0,"",INDEX('RPI calculation'!$E$9:$E$356,MATCH($A61,'RPI calculation'!$A$9:$A$356,0))&amp;"-"&amp;INDEX('RPI calculation'!$F$9:$F$356,MATCH($A61,'RPI calculation'!$A$9:$A$356,0)))</f>
        <v>9-2</v>
      </c>
      <c r="W61" s="1" t="str">
        <f>IF(COUNTIF('RPI calculation'!$A$9:$A$356,$A61)=0,"",INDEX('RPI calculation'!$H$9:$H$356,MATCH($A61,'RPI calculation'!$A$9:$A$356,0))&amp;"-"&amp;INDEX('RPI calculation'!$I$9:$I$356,MATCH($A61,'RPI calculation'!$A$9:$A$356,0)))</f>
        <v>9-2</v>
      </c>
      <c r="X61" s="1">
        <f>IF(COUNTIF('RPI calculation'!$A$9:$A$356,$A61)=0,"",INDEX('RPI calculation'!$G$9:$G$356,MATCH($A61,'RPI calculation'!$A$9:$A$356,0)))</f>
        <v>0</v>
      </c>
      <c r="Y61" s="1" t="str">
        <f>IF(COUNTIF('NCAA 2025'!$B$9:$B$356,$A61)=0,"",INDEX('NCAA 2025'!$C$9:$C$356,MATCH($A61,'NCAA 2025'!$B$9:$B$356,0)))</f>
        <v>15-15</v>
      </c>
    </row>
    <row r="62" spans="1:25" ht="21" customHeight="1">
      <c r="A62" s="1" t="s">
        <v>77</v>
      </c>
      <c r="B62" s="16">
        <f>IF(COUNTIF('NCAA 2025'!$B$9:$B$356,$A62)=0,"New in 2026",INDEX('NCAA 2025'!$A$9:$A$356,MATCH($A62,'NCAA 2025'!$B$9:$B$356,0)))</f>
        <v>22</v>
      </c>
      <c r="C62" s="1" t="str">
        <f>IF(COUNTIF('RPI calculation'!$A$9:$A$356,$A62)=0,"",INDEX('RPI calculation'!$B$9:$B$356,MATCH($A62,'RPI calculation'!$A$9:$A$356,0)))</f>
        <v>Big 12</v>
      </c>
      <c r="D62" s="16" t="str">
        <f>IF(COUNTIF('RPI calculation'!$A$9:$A$356,$A62)=0,"",INDEX('RPI calculation'!$C$9:$C$356,MATCH($A62,'RPI calculation'!$A$9:$A$356,0))&amp;"-"&amp;INDEX('RPI calculation'!$D$9:$D$356,MATCH($A62,'RPI calculation'!$A$9:$A$356,0)))</f>
        <v>9-1</v>
      </c>
      <c r="E62" s="16" t="str">
        <f>IF(COUNTIF(Standings!$A$9:$A$356,$A62)=0,"",INDEX(Standings!$H$9:$H$356,MATCH($A62,Standings!$A$9:$A$356,0))&amp;"-"&amp;INDEX(Standings!$I$9:$I$356,MATCH($A62,Standings!$A$9:$A$356,0)))</f>
        <v>0-0</v>
      </c>
      <c r="F62" s="16">
        <f>IF(COUNTIF('RPI calculation'!$A$9:$A$356,$A62)=0,"",INDEX('RPI calculation'!$AE$9:$AE$356,MATCH($A62,'RPI calculation'!$A$9:$A$356,0)))</f>
        <v>54</v>
      </c>
      <c r="G62" s="16">
        <f>IF(COUNTIF('RPI calculation'!$A$9:$A$356,$A62)=0,"",INDEX('RPI calculation'!$N$9:$N$356,MATCH($A62,'RPI calculation'!$A$9:$A$356,0)))</f>
        <v>54</v>
      </c>
      <c r="H62" s="20">
        <f>IF(COUNTIF('RPI calculation'!$A$9:$A$356,$A62)=0,"",INDEX('RPI calculation'!$AF$9:$AF$356,MATCH($A62,'RPI calculation'!$A$9:$A$356,0)))</f>
        <v>0</v>
      </c>
      <c r="I62" s="9">
        <f>IF(COUNTIF('RPI calculation'!$A$9:$A$356,$A62)=0,"",INDEX('RPI calculation'!$AD$9:$AD$356,MATCH($A62,'RPI calculation'!$A$9:$A$356,0)))</f>
        <v>0.60059769830338017</v>
      </c>
      <c r="J62" s="9">
        <f>IF(COUNTIF('RPI calculation'!$A$9:$A$356,$A62)=0,"",INDEX('RPI calculation'!$M$9:$M$356,MATCH($A62,'RPI calculation'!$A$9:$A$356,0)))</f>
        <v>0.5992976983033802</v>
      </c>
      <c r="K62" s="7" t="s">
        <v>22</v>
      </c>
      <c r="L62" s="7" t="s">
        <v>23</v>
      </c>
      <c r="M62" s="7" t="s">
        <v>24</v>
      </c>
      <c r="N62" s="7"/>
      <c r="O62" s="7"/>
      <c r="P62" s="7"/>
      <c r="Q62" s="8"/>
      <c r="R62" s="7"/>
      <c r="S62" s="7" t="s">
        <v>23</v>
      </c>
      <c r="T62" s="7"/>
      <c r="U62" s="1" t="str">
        <f>IF(COUNTIF('RPI calculation'!$A$9:$A$356,$A62)=0,"Not in 2026 D1 source",INDEX('RPI calculation'!$O$9:$O$356,MATCH($A62,'RPI calculation'!$A$9:$A$356,0)))</f>
        <v>Matches standings</v>
      </c>
      <c r="V62" s="1" t="str">
        <f>IF(COUNTIF('RPI calculation'!$A$9:$A$356,$A62)=0,"",INDEX('RPI calculation'!$E$9:$E$356,MATCH($A62,'RPI calculation'!$A$9:$A$356,0))&amp;"-"&amp;INDEX('RPI calculation'!$F$9:$F$356,MATCH($A62,'RPI calculation'!$A$9:$A$356,0)))</f>
        <v>9-1</v>
      </c>
      <c r="W62" s="1" t="str">
        <f>IF(COUNTIF('RPI calculation'!$A$9:$A$356,$A62)=0,"",INDEX('RPI calculation'!$H$9:$H$356,MATCH($A62,'RPI calculation'!$A$9:$A$356,0))&amp;"-"&amp;INDEX('RPI calculation'!$I$9:$I$356,MATCH($A62,'RPI calculation'!$A$9:$A$356,0)))</f>
        <v>9-1</v>
      </c>
      <c r="X62" s="1">
        <f>IF(COUNTIF('RPI calculation'!$A$9:$A$356,$A62)=0,"",INDEX('RPI calculation'!$G$9:$G$356,MATCH($A62,'RPI calculation'!$A$9:$A$356,0)))</f>
        <v>0</v>
      </c>
      <c r="Y62" s="1" t="str">
        <f>IF(COUNTIF('NCAA 2025'!$B$9:$B$356,$A62)=0,"",INDEX('NCAA 2025'!$C$9:$C$356,MATCH($A62,'NCAA 2025'!$B$9:$B$356,0)))</f>
        <v>23-9</v>
      </c>
    </row>
    <row r="63" spans="1:25" ht="21" customHeight="1">
      <c r="A63" s="1" t="s">
        <v>76</v>
      </c>
      <c r="B63" s="16">
        <f>IF(COUNTIF('NCAA 2025'!$B$9:$B$356,$A63)=0,"New in 2026",INDEX('NCAA 2025'!$A$9:$A$356,MATCH($A63,'NCAA 2025'!$B$9:$B$356,0)))</f>
        <v>150</v>
      </c>
      <c r="C63" s="1" t="str">
        <f>IF(COUNTIF('RPI calculation'!$A$9:$A$356,$A63)=0,"",INDEX('RPI calculation'!$B$9:$B$356,MATCH($A63,'RPI calculation'!$A$9:$A$356,0)))</f>
        <v>Big East</v>
      </c>
      <c r="D63" s="16" t="str">
        <f>IF(COUNTIF('RPI calculation'!$A$9:$A$356,$A63)=0,"",INDEX('RPI calculation'!$C$9:$C$356,MATCH($A63,'RPI calculation'!$A$9:$A$356,0))&amp;"-"&amp;INDEX('RPI calculation'!$D$9:$D$356,MATCH($A63,'RPI calculation'!$A$9:$A$356,0)))</f>
        <v>8-3</v>
      </c>
      <c r="E63" s="16" t="str">
        <f>IF(COUNTIF(Standings!$A$9:$A$356,$A63)=0,"",INDEX(Standings!$H$9:$H$356,MATCH($A63,Standings!$A$9:$A$356,0))&amp;"-"&amp;INDEX(Standings!$I$9:$I$356,MATCH($A63,Standings!$A$9:$A$356,0)))</f>
        <v>0-0</v>
      </c>
      <c r="F63" s="16">
        <f>IF(COUNTIF('RPI calculation'!$A$9:$A$356,$A63)=0,"",INDEX('RPI calculation'!$AE$9:$AE$356,MATCH($A63,'RPI calculation'!$A$9:$A$356,0)))</f>
        <v>55</v>
      </c>
      <c r="G63" s="16">
        <f>IF(COUNTIF('RPI calculation'!$A$9:$A$356,$A63)=0,"",INDEX('RPI calculation'!$N$9:$N$356,MATCH($A63,'RPI calculation'!$A$9:$A$356,0)))</f>
        <v>53</v>
      </c>
      <c r="H63" s="20">
        <f>IF(COUNTIF('RPI calculation'!$A$9:$A$356,$A63)=0,"",INDEX('RPI calculation'!$AF$9:$AF$356,MATCH($A63,'RPI calculation'!$A$9:$A$356,0)))</f>
        <v>-2</v>
      </c>
      <c r="I63" s="9">
        <f>IF(COUNTIF('RPI calculation'!$A$9:$A$356,$A63)=0,"",INDEX('RPI calculation'!$AD$9:$AD$356,MATCH($A63,'RPI calculation'!$A$9:$A$356,0)))</f>
        <v>0.60026189795817897</v>
      </c>
      <c r="J63" s="9">
        <f>IF(COUNTIF('RPI calculation'!$A$9:$A$356,$A63)=0,"",INDEX('RPI calculation'!$M$9:$M$356,MATCH($A63,'RPI calculation'!$A$9:$A$356,0)))</f>
        <v>0.60026189795817897</v>
      </c>
      <c r="K63" s="7" t="s">
        <v>22</v>
      </c>
      <c r="L63" s="7" t="s">
        <v>23</v>
      </c>
      <c r="M63" s="7" t="s">
        <v>24</v>
      </c>
      <c r="N63" s="7"/>
      <c r="O63" s="7"/>
      <c r="P63" s="7"/>
      <c r="Q63" s="8"/>
      <c r="R63" s="7"/>
      <c r="S63" s="7" t="s">
        <v>23</v>
      </c>
      <c r="T63" s="7"/>
      <c r="U63" s="1" t="str">
        <f>IF(COUNTIF('RPI calculation'!$A$9:$A$356,$A63)=0,"Not in 2026 D1 source",INDEX('RPI calculation'!$O$9:$O$356,MATCH($A63,'RPI calculation'!$A$9:$A$356,0)))</f>
        <v>Matches standings</v>
      </c>
      <c r="V63" s="1" t="str">
        <f>IF(COUNTIF('RPI calculation'!$A$9:$A$356,$A63)=0,"",INDEX('RPI calculation'!$E$9:$E$356,MATCH($A63,'RPI calculation'!$A$9:$A$356,0))&amp;"-"&amp;INDEX('RPI calculation'!$F$9:$F$356,MATCH($A63,'RPI calculation'!$A$9:$A$356,0)))</f>
        <v>8-3</v>
      </c>
      <c r="W63" s="1" t="str">
        <f>IF(COUNTIF('RPI calculation'!$A$9:$A$356,$A63)=0,"",INDEX('RPI calculation'!$H$9:$H$356,MATCH($A63,'RPI calculation'!$A$9:$A$356,0))&amp;"-"&amp;INDEX('RPI calculation'!$I$9:$I$356,MATCH($A63,'RPI calculation'!$A$9:$A$356,0)))</f>
        <v>8-3</v>
      </c>
      <c r="X63" s="1">
        <f>IF(COUNTIF('RPI calculation'!$A$9:$A$356,$A63)=0,"",INDEX('RPI calculation'!$G$9:$G$356,MATCH($A63,'RPI calculation'!$A$9:$A$356,0)))</f>
        <v>0</v>
      </c>
      <c r="Y63" s="1" t="str">
        <f>IF(COUNTIF('NCAA 2025'!$B$9:$B$356,$A63)=0,"",INDEX('NCAA 2025'!$C$9:$C$356,MATCH($A63,'NCAA 2025'!$B$9:$B$356,0)))</f>
        <v>14-13</v>
      </c>
    </row>
    <row r="64" spans="1:25" ht="21" customHeight="1">
      <c r="A64" s="1" t="s">
        <v>79</v>
      </c>
      <c r="B64" s="16">
        <f>IF(COUNTIF('NCAA 2025'!$B$9:$B$356,$A64)=0,"New in 2026",INDEX('NCAA 2025'!$A$9:$A$356,MATCH($A64,'NCAA 2025'!$B$9:$B$356,0)))</f>
        <v>179</v>
      </c>
      <c r="C64" s="1" t="str">
        <f>IF(COUNTIF('RPI calculation'!$A$9:$A$356,$A64)=0,"",INDEX('RPI calculation'!$B$9:$B$356,MATCH($A64,'RPI calculation'!$A$9:$A$356,0)))</f>
        <v>Big Ten</v>
      </c>
      <c r="D64" s="16" t="str">
        <f>IF(COUNTIF('RPI calculation'!$A$9:$A$356,$A64)=0,"",INDEX('RPI calculation'!$C$9:$C$356,MATCH($A64,'RPI calculation'!$A$9:$A$356,0))&amp;"-"&amp;INDEX('RPI calculation'!$D$9:$D$356,MATCH($A64,'RPI calculation'!$A$9:$A$356,0)))</f>
        <v>9-3</v>
      </c>
      <c r="E64" s="16" t="str">
        <f>IF(COUNTIF(Standings!$A$9:$A$356,$A64)=0,"",INDEX(Standings!$H$9:$H$356,MATCH($A64,Standings!$A$9:$A$356,0))&amp;"-"&amp;INDEX(Standings!$I$9:$I$356,MATCH($A64,Standings!$A$9:$A$356,0)))</f>
        <v>0-0</v>
      </c>
      <c r="F64" s="16">
        <f>IF(COUNTIF('RPI calculation'!$A$9:$A$356,$A64)=0,"",INDEX('RPI calculation'!$AE$9:$AE$356,MATCH($A64,'RPI calculation'!$A$9:$A$356,0)))</f>
        <v>56</v>
      </c>
      <c r="G64" s="16">
        <f>IF(COUNTIF('RPI calculation'!$A$9:$A$356,$A64)=0,"",INDEX('RPI calculation'!$N$9:$N$356,MATCH($A64,'RPI calculation'!$A$9:$A$356,0)))</f>
        <v>56</v>
      </c>
      <c r="H64" s="20">
        <f>IF(COUNTIF('RPI calculation'!$A$9:$A$356,$A64)=0,"",INDEX('RPI calculation'!$AF$9:$AF$356,MATCH($A64,'RPI calculation'!$A$9:$A$356,0)))</f>
        <v>0</v>
      </c>
      <c r="I64" s="9">
        <f>IF(COUNTIF('RPI calculation'!$A$9:$A$356,$A64)=0,"",INDEX('RPI calculation'!$AD$9:$AD$356,MATCH($A64,'RPI calculation'!$A$9:$A$356,0)))</f>
        <v>0.59879569113986608</v>
      </c>
      <c r="J64" s="9">
        <f>IF(COUNTIF('RPI calculation'!$A$9:$A$356,$A64)=0,"",INDEX('RPI calculation'!$M$9:$M$356,MATCH($A64,'RPI calculation'!$A$9:$A$356,0)))</f>
        <v>0.59879569113986608</v>
      </c>
      <c r="K64" s="7" t="s">
        <v>22</v>
      </c>
      <c r="L64" s="7" t="s">
        <v>23</v>
      </c>
      <c r="M64" s="7" t="s">
        <v>24</v>
      </c>
      <c r="N64" s="7"/>
      <c r="O64" s="7"/>
      <c r="P64" s="7"/>
      <c r="Q64" s="8"/>
      <c r="R64" s="7"/>
      <c r="S64" s="7" t="s">
        <v>23</v>
      </c>
      <c r="T64" s="7"/>
      <c r="U64" s="1" t="str">
        <f>IF(COUNTIF('RPI calculation'!$A$9:$A$356,$A64)=0,"Not in 2026 D1 source",INDEX('RPI calculation'!$O$9:$O$356,MATCH($A64,'RPI calculation'!$A$9:$A$356,0)))</f>
        <v>Matches standings</v>
      </c>
      <c r="V64" s="1" t="str">
        <f>IF(COUNTIF('RPI calculation'!$A$9:$A$356,$A64)=0,"",INDEX('RPI calculation'!$E$9:$E$356,MATCH($A64,'RPI calculation'!$A$9:$A$356,0))&amp;"-"&amp;INDEX('RPI calculation'!$F$9:$F$356,MATCH($A64,'RPI calculation'!$A$9:$A$356,0)))</f>
        <v>9-3</v>
      </c>
      <c r="W64" s="1" t="str">
        <f>IF(COUNTIF('RPI calculation'!$A$9:$A$356,$A64)=0,"",INDEX('RPI calculation'!$H$9:$H$356,MATCH($A64,'RPI calculation'!$A$9:$A$356,0))&amp;"-"&amp;INDEX('RPI calculation'!$I$9:$I$356,MATCH($A64,'RPI calculation'!$A$9:$A$356,0)))</f>
        <v>9-3</v>
      </c>
      <c r="X64" s="1">
        <f>IF(COUNTIF('RPI calculation'!$A$9:$A$356,$A64)=0,"",INDEX('RPI calculation'!$G$9:$G$356,MATCH($A64,'RPI calculation'!$A$9:$A$356,0)))</f>
        <v>0</v>
      </c>
      <c r="Y64" s="1" t="str">
        <f>IF(COUNTIF('NCAA 2025'!$B$9:$B$356,$A64)=0,"",INDEX('NCAA 2025'!$C$9:$C$356,MATCH($A64,'NCAA 2025'!$B$9:$B$356,0)))</f>
        <v>12-20</v>
      </c>
    </row>
    <row r="65" spans="1:25" ht="21" customHeight="1">
      <c r="A65" s="1" t="s">
        <v>82</v>
      </c>
      <c r="B65" s="16">
        <f>IF(COUNTIF('NCAA 2025'!$B$9:$B$356,$A65)=0,"New in 2026",INDEX('NCAA 2025'!$A$9:$A$356,MATCH($A65,'NCAA 2025'!$B$9:$B$356,0)))</f>
        <v>30</v>
      </c>
      <c r="C65" s="1" t="str">
        <f>IF(COUNTIF('RPI calculation'!$A$9:$A$356,$A65)=0,"",INDEX('RPI calculation'!$B$9:$B$356,MATCH($A65,'RPI calculation'!$A$9:$A$356,0)))</f>
        <v>CUSA</v>
      </c>
      <c r="D65" s="16" t="str">
        <f>IF(COUNTIF('RPI calculation'!$A$9:$A$356,$A65)=0,"",INDEX('RPI calculation'!$C$9:$C$356,MATCH($A65,'RPI calculation'!$A$9:$A$356,0))&amp;"-"&amp;INDEX('RPI calculation'!$D$9:$D$356,MATCH($A65,'RPI calculation'!$A$9:$A$356,0)))</f>
        <v>6-5</v>
      </c>
      <c r="E65" s="16" t="str">
        <f>IF(COUNTIF(Standings!$A$9:$A$356,$A65)=0,"",INDEX(Standings!$H$9:$H$356,MATCH($A65,Standings!$A$9:$A$356,0))&amp;"-"&amp;INDEX(Standings!$I$9:$I$356,MATCH($A65,Standings!$A$9:$A$356,0)))</f>
        <v>0-0</v>
      </c>
      <c r="F65" s="16">
        <f>IF(COUNTIF('RPI calculation'!$A$9:$A$356,$A65)=0,"",INDEX('RPI calculation'!$AE$9:$AE$356,MATCH($A65,'RPI calculation'!$A$9:$A$356,0)))</f>
        <v>57</v>
      </c>
      <c r="G65" s="16">
        <f>IF(COUNTIF('RPI calculation'!$A$9:$A$356,$A65)=0,"",INDEX('RPI calculation'!$N$9:$N$356,MATCH($A65,'RPI calculation'!$A$9:$A$356,0)))</f>
        <v>59</v>
      </c>
      <c r="H65" s="20">
        <f>IF(COUNTIF('RPI calculation'!$A$9:$A$356,$A65)=0,"",INDEX('RPI calculation'!$AF$9:$AF$356,MATCH($A65,'RPI calculation'!$A$9:$A$356,0)))</f>
        <v>2</v>
      </c>
      <c r="I65" s="9">
        <f>IF(COUNTIF('RPI calculation'!$A$9:$A$356,$A65)=0,"",INDEX('RPI calculation'!$AD$9:$AD$356,MATCH($A65,'RPI calculation'!$A$9:$A$356,0)))</f>
        <v>0.59752774058036062</v>
      </c>
      <c r="J65" s="9">
        <f>IF(COUNTIF('RPI calculation'!$A$9:$A$356,$A65)=0,"",INDEX('RPI calculation'!$M$9:$M$356,MATCH($A65,'RPI calculation'!$A$9:$A$356,0)))</f>
        <v>0.59492774058036058</v>
      </c>
      <c r="K65" s="7" t="s">
        <v>22</v>
      </c>
      <c r="L65" s="7" t="s">
        <v>23</v>
      </c>
      <c r="M65" s="7" t="s">
        <v>24</v>
      </c>
      <c r="N65" s="7"/>
      <c r="O65" s="7"/>
      <c r="P65" s="7"/>
      <c r="Q65" s="8"/>
      <c r="R65" s="7"/>
      <c r="S65" s="7" t="s">
        <v>23</v>
      </c>
      <c r="T65" s="7"/>
      <c r="U65" s="1" t="str">
        <f>IF(COUNTIF('RPI calculation'!$A$9:$A$356,$A65)=0,"Not in 2026 D1 source",INDEX('RPI calculation'!$O$9:$O$356,MATCH($A65,'RPI calculation'!$A$9:$A$356,0)))</f>
        <v>Review: standings differ</v>
      </c>
      <c r="V65" s="1" t="str">
        <f>IF(COUNTIF('RPI calculation'!$A$9:$A$356,$A65)=0,"",INDEX('RPI calculation'!$E$9:$E$356,MATCH($A65,'RPI calculation'!$A$9:$A$356,0))&amp;"-"&amp;INDEX('RPI calculation'!$F$9:$F$356,MATCH($A65,'RPI calculation'!$A$9:$A$356,0)))</f>
        <v>6-6</v>
      </c>
      <c r="W65" s="1" t="str">
        <f>IF(COUNTIF('RPI calculation'!$A$9:$A$356,$A65)=0,"",INDEX('RPI calculation'!$H$9:$H$356,MATCH($A65,'RPI calculation'!$A$9:$A$356,0))&amp;"-"&amp;INDEX('RPI calculation'!$I$9:$I$356,MATCH($A65,'RPI calculation'!$A$9:$A$356,0)))</f>
        <v>6-6</v>
      </c>
      <c r="X65" s="1">
        <f>IF(COUNTIF('RPI calculation'!$A$9:$A$356,$A65)=0,"",INDEX('RPI calculation'!$G$9:$G$356,MATCH($A65,'RPI calculation'!$A$9:$A$356,0)))</f>
        <v>0</v>
      </c>
      <c r="Y65" s="1" t="str">
        <f>IF(COUNTIF('NCAA 2025'!$B$9:$B$356,$A65)=0,"",INDEX('NCAA 2025'!$C$9:$C$356,MATCH($A65,'NCAA 2025'!$B$9:$B$356,0)))</f>
        <v>27-6</v>
      </c>
    </row>
    <row r="66" spans="1:25" ht="21" customHeight="1">
      <c r="A66" s="1" t="s">
        <v>80</v>
      </c>
      <c r="B66" s="16">
        <f>IF(COUNTIF('NCAA 2025'!$B$9:$B$356,$A66)=0,"New in 2026",INDEX('NCAA 2025'!$A$9:$A$356,MATCH($A66,'NCAA 2025'!$B$9:$B$356,0)))</f>
        <v>44</v>
      </c>
      <c r="C66" s="1" t="str">
        <f>IF(COUNTIF('RPI calculation'!$A$9:$A$356,$A66)=0,"",INDEX('RPI calculation'!$B$9:$B$356,MATCH($A66,'RPI calculation'!$A$9:$A$356,0)))</f>
        <v>WCC</v>
      </c>
      <c r="D66" s="16" t="str">
        <f>IF(COUNTIF('RPI calculation'!$A$9:$A$356,$A66)=0,"",INDEX('RPI calculation'!$C$9:$C$356,MATCH($A66,'RPI calculation'!$A$9:$A$356,0))&amp;"-"&amp;INDEX('RPI calculation'!$D$9:$D$356,MATCH($A66,'RPI calculation'!$A$9:$A$356,0)))</f>
        <v>8-3</v>
      </c>
      <c r="E66" s="16" t="str">
        <f>IF(COUNTIF(Standings!$A$9:$A$356,$A66)=0,"",INDEX(Standings!$H$9:$H$356,MATCH($A66,Standings!$A$9:$A$356,0))&amp;"-"&amp;INDEX(Standings!$I$9:$I$356,MATCH($A66,Standings!$A$9:$A$356,0)))</f>
        <v>0-0</v>
      </c>
      <c r="F66" s="16">
        <f>IF(COUNTIF('RPI calculation'!$A$9:$A$356,$A66)=0,"",INDEX('RPI calculation'!$AE$9:$AE$356,MATCH($A66,'RPI calculation'!$A$9:$A$356,0)))</f>
        <v>58</v>
      </c>
      <c r="G66" s="16">
        <f>IF(COUNTIF('RPI calculation'!$A$9:$A$356,$A66)=0,"",INDEX('RPI calculation'!$N$9:$N$356,MATCH($A66,'RPI calculation'!$A$9:$A$356,0)))</f>
        <v>57</v>
      </c>
      <c r="H66" s="20">
        <f>IF(COUNTIF('RPI calculation'!$A$9:$A$356,$A66)=0,"",INDEX('RPI calculation'!$AF$9:$AF$356,MATCH($A66,'RPI calculation'!$A$9:$A$356,0)))</f>
        <v>-1</v>
      </c>
      <c r="I66" s="9">
        <f>IF(COUNTIF('RPI calculation'!$A$9:$A$356,$A66)=0,"",INDEX('RPI calculation'!$AD$9:$AD$356,MATCH($A66,'RPI calculation'!$A$9:$A$356,0)))</f>
        <v>0.59722834223092491</v>
      </c>
      <c r="J66" s="9">
        <f>IF(COUNTIF('RPI calculation'!$A$9:$A$356,$A66)=0,"",INDEX('RPI calculation'!$M$9:$M$356,MATCH($A66,'RPI calculation'!$A$9:$A$356,0)))</f>
        <v>0.59722834223092491</v>
      </c>
      <c r="K66" s="7" t="s">
        <v>22</v>
      </c>
      <c r="L66" s="7" t="s">
        <v>23</v>
      </c>
      <c r="M66" s="7" t="s">
        <v>24</v>
      </c>
      <c r="N66" s="7"/>
      <c r="O66" s="7"/>
      <c r="P66" s="7"/>
      <c r="Q66" s="8"/>
      <c r="R66" s="7"/>
      <c r="S66" s="7" t="s">
        <v>23</v>
      </c>
      <c r="T66" s="7"/>
      <c r="U66" s="1" t="str">
        <f>IF(COUNTIF('RPI calculation'!$A$9:$A$356,$A66)=0,"Not in 2026 D1 source",INDEX('RPI calculation'!$O$9:$O$356,MATCH($A66,'RPI calculation'!$A$9:$A$356,0)))</f>
        <v>Matches standings</v>
      </c>
      <c r="V66" s="1" t="str">
        <f>IF(COUNTIF('RPI calculation'!$A$9:$A$356,$A66)=0,"",INDEX('RPI calculation'!$E$9:$E$356,MATCH($A66,'RPI calculation'!$A$9:$A$356,0))&amp;"-"&amp;INDEX('RPI calculation'!$F$9:$F$356,MATCH($A66,'RPI calculation'!$A$9:$A$356,0)))</f>
        <v>8-3</v>
      </c>
      <c r="W66" s="1" t="str">
        <f>IF(COUNTIF('RPI calculation'!$A$9:$A$356,$A66)=0,"",INDEX('RPI calculation'!$H$9:$H$356,MATCH($A66,'RPI calculation'!$A$9:$A$356,0))&amp;"-"&amp;INDEX('RPI calculation'!$I$9:$I$356,MATCH($A66,'RPI calculation'!$A$9:$A$356,0)))</f>
        <v>8-3</v>
      </c>
      <c r="X66" s="1">
        <f>IF(COUNTIF('RPI calculation'!$A$9:$A$356,$A66)=0,"",INDEX('RPI calculation'!$G$9:$G$356,MATCH($A66,'RPI calculation'!$A$9:$A$356,0)))</f>
        <v>0</v>
      </c>
      <c r="Y66" s="1" t="str">
        <f>IF(COUNTIF('NCAA 2025'!$B$9:$B$356,$A66)=0,"",INDEX('NCAA 2025'!$C$9:$C$356,MATCH($A66,'NCAA 2025'!$B$9:$B$356,0)))</f>
        <v>21-8</v>
      </c>
    </row>
    <row r="67" spans="1:25" ht="21" customHeight="1">
      <c r="A67" s="1" t="s">
        <v>81</v>
      </c>
      <c r="B67" s="16">
        <f>IF(COUNTIF('NCAA 2025'!$B$9:$B$356,$A67)=0,"New in 2026",INDEX('NCAA 2025'!$A$9:$A$356,MATCH($A67,'NCAA 2025'!$B$9:$B$356,0)))</f>
        <v>75</v>
      </c>
      <c r="C67" s="1" t="str">
        <f>IF(COUNTIF('RPI calculation'!$A$9:$A$356,$A67)=0,"",INDEX('RPI calculation'!$B$9:$B$356,MATCH($A67,'RPI calculation'!$A$9:$A$356,0)))</f>
        <v>Pac-12</v>
      </c>
      <c r="D67" s="16" t="str">
        <f>IF(COUNTIF('RPI calculation'!$A$9:$A$356,$A67)=0,"",INDEX('RPI calculation'!$C$9:$C$356,MATCH($A67,'RPI calculation'!$A$9:$A$356,0))&amp;"-"&amp;INDEX('RPI calculation'!$D$9:$D$356,MATCH($A67,'RPI calculation'!$A$9:$A$356,0)))</f>
        <v>8-5</v>
      </c>
      <c r="E67" s="16" t="str">
        <f>IF(COUNTIF(Standings!$A$9:$A$356,$A67)=0,"",INDEX(Standings!$H$9:$H$356,MATCH($A67,Standings!$A$9:$A$356,0))&amp;"-"&amp;INDEX(Standings!$I$9:$I$356,MATCH($A67,Standings!$A$9:$A$356,0)))</f>
        <v>0-0</v>
      </c>
      <c r="F67" s="16">
        <f>IF(COUNTIF('RPI calculation'!$A$9:$A$356,$A67)=0,"",INDEX('RPI calculation'!$AE$9:$AE$356,MATCH($A67,'RPI calculation'!$A$9:$A$356,0)))</f>
        <v>59</v>
      </c>
      <c r="G67" s="16">
        <f>IF(COUNTIF('RPI calculation'!$A$9:$A$356,$A67)=0,"",INDEX('RPI calculation'!$N$9:$N$356,MATCH($A67,'RPI calculation'!$A$9:$A$356,0)))</f>
        <v>58</v>
      </c>
      <c r="H67" s="20">
        <f>IF(COUNTIF('RPI calculation'!$A$9:$A$356,$A67)=0,"",INDEX('RPI calculation'!$AF$9:$AF$356,MATCH($A67,'RPI calculation'!$A$9:$A$356,0)))</f>
        <v>-1</v>
      </c>
      <c r="I67" s="9">
        <f>IF(COUNTIF('RPI calculation'!$A$9:$A$356,$A67)=0,"",INDEX('RPI calculation'!$AD$9:$AD$356,MATCH($A67,'RPI calculation'!$A$9:$A$356,0)))</f>
        <v>0.59702666266867888</v>
      </c>
      <c r="J67" s="9">
        <f>IF(COUNTIF('RPI calculation'!$A$9:$A$356,$A67)=0,"",INDEX('RPI calculation'!$M$9:$M$356,MATCH($A67,'RPI calculation'!$A$9:$A$356,0)))</f>
        <v>0.59572666266867891</v>
      </c>
      <c r="K67" s="7" t="s">
        <v>22</v>
      </c>
      <c r="L67" s="7" t="s">
        <v>23</v>
      </c>
      <c r="M67" s="7" t="s">
        <v>24</v>
      </c>
      <c r="N67" s="7"/>
      <c r="O67" s="7"/>
      <c r="P67" s="7"/>
      <c r="Q67" s="8"/>
      <c r="R67" s="7"/>
      <c r="S67" s="7" t="s">
        <v>23</v>
      </c>
      <c r="T67" s="7"/>
      <c r="U67" s="1" t="str">
        <f>IF(COUNTIF('RPI calculation'!$A$9:$A$356,$A67)=0,"Not in 2026 D1 source",INDEX('RPI calculation'!$O$9:$O$356,MATCH($A67,'RPI calculation'!$A$9:$A$356,0)))</f>
        <v>Matches standings</v>
      </c>
      <c r="V67" s="1" t="str">
        <f>IF(COUNTIF('RPI calculation'!$A$9:$A$356,$A67)=0,"",INDEX('RPI calculation'!$E$9:$E$356,MATCH($A67,'RPI calculation'!$A$9:$A$356,0))&amp;"-"&amp;INDEX('RPI calculation'!$F$9:$F$356,MATCH($A67,'RPI calculation'!$A$9:$A$356,0)))</f>
        <v>8-5</v>
      </c>
      <c r="W67" s="1" t="str">
        <f>IF(COUNTIF('RPI calculation'!$A$9:$A$356,$A67)=0,"",INDEX('RPI calculation'!$H$9:$H$356,MATCH($A67,'RPI calculation'!$A$9:$A$356,0))&amp;"-"&amp;INDEX('RPI calculation'!$I$9:$I$356,MATCH($A67,'RPI calculation'!$A$9:$A$356,0)))</f>
        <v>8-5</v>
      </c>
      <c r="X67" s="1">
        <f>IF(COUNTIF('RPI calculation'!$A$9:$A$356,$A67)=0,"",INDEX('RPI calculation'!$G$9:$G$356,MATCH($A67,'RPI calculation'!$A$9:$A$356,0)))</f>
        <v>0</v>
      </c>
      <c r="Y67" s="1" t="str">
        <f>IF(COUNTIF('NCAA 2025'!$B$9:$B$356,$A67)=0,"",INDEX('NCAA 2025'!$C$9:$C$356,MATCH($A67,'NCAA 2025'!$B$9:$B$356,0)))</f>
        <v>20-11</v>
      </c>
    </row>
    <row r="68" spans="1:25" ht="21" customHeight="1">
      <c r="A68" s="1" t="s">
        <v>83</v>
      </c>
      <c r="B68" s="16">
        <f>IF(COUNTIF('NCAA 2025'!$B$9:$B$356,$A68)=0,"New in 2026",INDEX('NCAA 2025'!$A$9:$A$356,MATCH($A68,'NCAA 2025'!$B$9:$B$356,0)))</f>
        <v>110</v>
      </c>
      <c r="C68" s="1" t="str">
        <f>IF(COUNTIF('RPI calculation'!$A$9:$A$356,$A68)=0,"",INDEX('RPI calculation'!$B$9:$B$356,MATCH($A68,'RPI calculation'!$A$9:$A$356,0)))</f>
        <v>Ivy League</v>
      </c>
      <c r="D68" s="16" t="str">
        <f>IF(COUNTIF('RPI calculation'!$A$9:$A$356,$A68)=0,"",INDEX('RPI calculation'!$C$9:$C$356,MATCH($A68,'RPI calculation'!$A$9:$A$356,0))&amp;"-"&amp;INDEX('RPI calculation'!$D$9:$D$356,MATCH($A68,'RPI calculation'!$A$9:$A$356,0)))</f>
        <v>6-2</v>
      </c>
      <c r="E68" s="16" t="str">
        <f>IF(COUNTIF(Standings!$A$9:$A$356,$A68)=0,"",INDEX(Standings!$H$9:$H$356,MATCH($A68,Standings!$A$9:$A$356,0))&amp;"-"&amp;INDEX(Standings!$I$9:$I$356,MATCH($A68,Standings!$A$9:$A$356,0)))</f>
        <v>0-0</v>
      </c>
      <c r="F68" s="16">
        <f>IF(COUNTIF('RPI calculation'!$A$9:$A$356,$A68)=0,"",INDEX('RPI calculation'!$AE$9:$AE$356,MATCH($A68,'RPI calculation'!$A$9:$A$356,0)))</f>
        <v>60</v>
      </c>
      <c r="G68" s="16">
        <f>IF(COUNTIF('RPI calculation'!$A$9:$A$356,$A68)=0,"",INDEX('RPI calculation'!$N$9:$N$356,MATCH($A68,'RPI calculation'!$A$9:$A$356,0)))</f>
        <v>60</v>
      </c>
      <c r="H68" s="20">
        <f>IF(COUNTIF('RPI calculation'!$A$9:$A$356,$A68)=0,"",INDEX('RPI calculation'!$AF$9:$AF$356,MATCH($A68,'RPI calculation'!$A$9:$A$356,0)))</f>
        <v>0</v>
      </c>
      <c r="I68" s="9">
        <f>IF(COUNTIF('RPI calculation'!$A$9:$A$356,$A68)=0,"",INDEX('RPI calculation'!$AD$9:$AD$356,MATCH($A68,'RPI calculation'!$A$9:$A$356,0)))</f>
        <v>0.59406550218995591</v>
      </c>
      <c r="J68" s="9">
        <f>IF(COUNTIF('RPI calculation'!$A$9:$A$356,$A68)=0,"",INDEX('RPI calculation'!$M$9:$M$356,MATCH($A68,'RPI calculation'!$A$9:$A$356,0)))</f>
        <v>0.59406550218995591</v>
      </c>
      <c r="K68" s="7" t="s">
        <v>22</v>
      </c>
      <c r="L68" s="7" t="s">
        <v>23</v>
      </c>
      <c r="M68" s="7" t="s">
        <v>24</v>
      </c>
      <c r="N68" s="7"/>
      <c r="O68" s="7"/>
      <c r="P68" s="7"/>
      <c r="Q68" s="8"/>
      <c r="R68" s="7"/>
      <c r="S68" s="7" t="s">
        <v>23</v>
      </c>
      <c r="T68" s="7"/>
      <c r="U68" s="1" t="str">
        <f>IF(COUNTIF('RPI calculation'!$A$9:$A$356,$A68)=0,"Not in 2026 D1 source",INDEX('RPI calculation'!$O$9:$O$356,MATCH($A68,'RPI calculation'!$A$9:$A$356,0)))</f>
        <v>Matches standings</v>
      </c>
      <c r="V68" s="1" t="str">
        <f>IF(COUNTIF('RPI calculation'!$A$9:$A$356,$A68)=0,"",INDEX('RPI calculation'!$E$9:$E$356,MATCH($A68,'RPI calculation'!$A$9:$A$356,0))&amp;"-"&amp;INDEX('RPI calculation'!$F$9:$F$356,MATCH($A68,'RPI calculation'!$A$9:$A$356,0)))</f>
        <v>6-2</v>
      </c>
      <c r="W68" s="1" t="str">
        <f>IF(COUNTIF('RPI calculation'!$A$9:$A$356,$A68)=0,"",INDEX('RPI calculation'!$H$9:$H$356,MATCH($A68,'RPI calculation'!$A$9:$A$356,0))&amp;"-"&amp;INDEX('RPI calculation'!$I$9:$I$356,MATCH($A68,'RPI calculation'!$A$9:$A$356,0)))</f>
        <v>6-2</v>
      </c>
      <c r="X68" s="1">
        <f>IF(COUNTIF('RPI calculation'!$A$9:$A$356,$A68)=0,"",INDEX('RPI calculation'!$G$9:$G$356,MATCH($A68,'RPI calculation'!$A$9:$A$356,0)))</f>
        <v>0</v>
      </c>
      <c r="Y68" s="1" t="str">
        <f>IF(COUNTIF('NCAA 2025'!$B$9:$B$356,$A68)=0,"",INDEX('NCAA 2025'!$C$9:$C$356,MATCH($A68,'NCAA 2025'!$B$9:$B$356,0)))</f>
        <v>15-9</v>
      </c>
    </row>
    <row r="69" spans="1:25" ht="21" customHeight="1">
      <c r="A69" s="1" t="s">
        <v>90</v>
      </c>
      <c r="B69" s="16">
        <f>IF(COUNTIF('NCAA 2025'!$B$9:$B$356,$A69)=0,"New in 2026",INDEX('NCAA 2025'!$A$9:$A$356,MATCH($A69,'NCAA 2025'!$B$9:$B$356,0)))</f>
        <v>28</v>
      </c>
      <c r="C69" s="1" t="str">
        <f>IF(COUNTIF('RPI calculation'!$A$9:$A$356,$A69)=0,"",INDEX('RPI calculation'!$B$9:$B$356,MATCH($A69,'RPI calculation'!$A$9:$A$356,0)))</f>
        <v>American</v>
      </c>
      <c r="D69" s="16" t="str">
        <f>IF(COUNTIF('RPI calculation'!$A$9:$A$356,$A69)=0,"",INDEX('RPI calculation'!$C$9:$C$356,MATCH($A69,'RPI calculation'!$A$9:$A$356,0))&amp;"-"&amp;INDEX('RPI calculation'!$D$9:$D$356,MATCH($A69,'RPI calculation'!$A$9:$A$356,0)))</f>
        <v>6-5</v>
      </c>
      <c r="E69" s="16" t="str">
        <f>IF(COUNTIF(Standings!$A$9:$A$356,$A69)=0,"",INDEX(Standings!$H$9:$H$356,MATCH($A69,Standings!$A$9:$A$356,0))&amp;"-"&amp;INDEX(Standings!$I$9:$I$356,MATCH($A69,Standings!$A$9:$A$356,0)))</f>
        <v>0-0</v>
      </c>
      <c r="F69" s="16">
        <f>IF(COUNTIF('RPI calculation'!$A$9:$A$356,$A69)=0,"",INDEX('RPI calculation'!$AE$9:$AE$356,MATCH($A69,'RPI calculation'!$A$9:$A$356,0)))</f>
        <v>61</v>
      </c>
      <c r="G69" s="16">
        <f>IF(COUNTIF('RPI calculation'!$A$9:$A$356,$A69)=0,"",INDEX('RPI calculation'!$N$9:$N$356,MATCH($A69,'RPI calculation'!$A$9:$A$356,0)))</f>
        <v>67</v>
      </c>
      <c r="H69" s="20">
        <f>IF(COUNTIF('RPI calculation'!$A$9:$A$356,$A69)=0,"",INDEX('RPI calculation'!$AF$9:$AF$356,MATCH($A69,'RPI calculation'!$A$9:$A$356,0)))</f>
        <v>6</v>
      </c>
      <c r="I69" s="9">
        <f>IF(COUNTIF('RPI calculation'!$A$9:$A$356,$A69)=0,"",INDEX('RPI calculation'!$AD$9:$AD$356,MATCH($A69,'RPI calculation'!$A$9:$A$356,0)))</f>
        <v>0.59267179781880197</v>
      </c>
      <c r="J69" s="9">
        <f>IF(COUNTIF('RPI calculation'!$A$9:$A$356,$A69)=0,"",INDEX('RPI calculation'!$M$9:$M$356,MATCH($A69,'RPI calculation'!$A$9:$A$356,0)))</f>
        <v>0.58877179781880196</v>
      </c>
      <c r="K69" s="7" t="s">
        <v>22</v>
      </c>
      <c r="L69" s="7" t="s">
        <v>23</v>
      </c>
      <c r="M69" s="7" t="s">
        <v>24</v>
      </c>
      <c r="N69" s="7"/>
      <c r="O69" s="7"/>
      <c r="P69" s="7"/>
      <c r="Q69" s="8"/>
      <c r="R69" s="7"/>
      <c r="S69" s="7" t="s">
        <v>23</v>
      </c>
      <c r="T69" s="7"/>
      <c r="U69" s="1" t="str">
        <f>IF(COUNTIF('RPI calculation'!$A$9:$A$356,$A69)=0,"Not in 2026 D1 source",INDEX('RPI calculation'!$O$9:$O$356,MATCH($A69,'RPI calculation'!$A$9:$A$356,0)))</f>
        <v>Matches standings</v>
      </c>
      <c r="V69" s="1" t="str">
        <f>IF(COUNTIF('RPI calculation'!$A$9:$A$356,$A69)=0,"",INDEX('RPI calculation'!$E$9:$E$356,MATCH($A69,'RPI calculation'!$A$9:$A$356,0))&amp;"-"&amp;INDEX('RPI calculation'!$F$9:$F$356,MATCH($A69,'RPI calculation'!$A$9:$A$356,0)))</f>
        <v>6-5</v>
      </c>
      <c r="W69" s="1" t="str">
        <f>IF(COUNTIF('RPI calculation'!$A$9:$A$356,$A69)=0,"",INDEX('RPI calculation'!$H$9:$H$356,MATCH($A69,'RPI calculation'!$A$9:$A$356,0))&amp;"-"&amp;INDEX('RPI calculation'!$I$9:$I$356,MATCH($A69,'RPI calculation'!$A$9:$A$356,0)))</f>
        <v>6-5</v>
      </c>
      <c r="X69" s="1">
        <f>IF(COUNTIF('RPI calculation'!$A$9:$A$356,$A69)=0,"",INDEX('RPI calculation'!$G$9:$G$356,MATCH($A69,'RPI calculation'!$A$9:$A$356,0)))</f>
        <v>0</v>
      </c>
      <c r="Y69" s="1" t="str">
        <f>IF(COUNTIF('NCAA 2025'!$B$9:$B$356,$A69)=0,"",INDEX('NCAA 2025'!$C$9:$C$356,MATCH($A69,'NCAA 2025'!$B$9:$B$356,0)))</f>
        <v>21-10</v>
      </c>
    </row>
    <row r="70" spans="1:25" ht="21" customHeight="1">
      <c r="A70" s="1" t="s">
        <v>84</v>
      </c>
      <c r="B70" s="16">
        <f>IF(COUNTIF('NCAA 2025'!$B$9:$B$356,$A70)=0,"New in 2026",INDEX('NCAA 2025'!$A$9:$A$356,MATCH($A70,'NCAA 2025'!$B$9:$B$356,0)))</f>
        <v>116</v>
      </c>
      <c r="C70" s="1" t="str">
        <f>IF(COUNTIF('RPI calculation'!$A$9:$A$356,$A70)=0,"",INDEX('RPI calculation'!$B$9:$B$356,MATCH($A70,'RPI calculation'!$A$9:$A$356,0)))</f>
        <v>CAA</v>
      </c>
      <c r="D70" s="16" t="str">
        <f>IF(COUNTIF('RPI calculation'!$A$9:$A$356,$A70)=0,"",INDEX('RPI calculation'!$C$9:$C$356,MATCH($A70,'RPI calculation'!$A$9:$A$356,0))&amp;"-"&amp;INDEX('RPI calculation'!$D$9:$D$356,MATCH($A70,'RPI calculation'!$A$9:$A$356,0)))</f>
        <v>10-2</v>
      </c>
      <c r="E70" s="16" t="str">
        <f>IF(COUNTIF(Standings!$A$9:$A$356,$A70)=0,"",INDEX(Standings!$H$9:$H$356,MATCH($A70,Standings!$A$9:$A$356,0))&amp;"-"&amp;INDEX(Standings!$I$9:$I$356,MATCH($A70,Standings!$A$9:$A$356,0)))</f>
        <v>2-0</v>
      </c>
      <c r="F70" s="16">
        <f>IF(COUNTIF('RPI calculation'!$A$9:$A$356,$A70)=0,"",INDEX('RPI calculation'!$AE$9:$AE$356,MATCH($A70,'RPI calculation'!$A$9:$A$356,0)))</f>
        <v>62</v>
      </c>
      <c r="G70" s="16">
        <f>IF(COUNTIF('RPI calculation'!$A$9:$A$356,$A70)=0,"",INDEX('RPI calculation'!$N$9:$N$356,MATCH($A70,'RPI calculation'!$A$9:$A$356,0)))</f>
        <v>61</v>
      </c>
      <c r="H70" s="20">
        <f>IF(COUNTIF('RPI calculation'!$A$9:$A$356,$A70)=0,"",INDEX('RPI calculation'!$AF$9:$AF$356,MATCH($A70,'RPI calculation'!$A$9:$A$356,0)))</f>
        <v>-1</v>
      </c>
      <c r="I70" s="9">
        <f>IF(COUNTIF('RPI calculation'!$A$9:$A$356,$A70)=0,"",INDEX('RPI calculation'!$AD$9:$AD$356,MATCH($A70,'RPI calculation'!$A$9:$A$356,0)))</f>
        <v>0.59197545817878605</v>
      </c>
      <c r="J70" s="9">
        <f>IF(COUNTIF('RPI calculation'!$A$9:$A$356,$A70)=0,"",INDEX('RPI calculation'!$M$9:$M$356,MATCH($A70,'RPI calculation'!$A$9:$A$356,0)))</f>
        <v>0.59197545817878605</v>
      </c>
      <c r="K70" s="7" t="s">
        <v>22</v>
      </c>
      <c r="L70" s="7" t="s">
        <v>23</v>
      </c>
      <c r="M70" s="7" t="s">
        <v>24</v>
      </c>
      <c r="N70" s="7"/>
      <c r="O70" s="7"/>
      <c r="P70" s="7"/>
      <c r="Q70" s="8"/>
      <c r="R70" s="7"/>
      <c r="S70" s="7" t="s">
        <v>23</v>
      </c>
      <c r="T70" s="7"/>
      <c r="U70" s="1" t="str">
        <f>IF(COUNTIF('RPI calculation'!$A$9:$A$356,$A70)=0,"Not in 2026 D1 source",INDEX('RPI calculation'!$O$9:$O$356,MATCH($A70,'RPI calculation'!$A$9:$A$356,0)))</f>
        <v>Matches standings</v>
      </c>
      <c r="V70" s="1" t="str">
        <f>IF(COUNTIF('RPI calculation'!$A$9:$A$356,$A70)=0,"",INDEX('RPI calculation'!$E$9:$E$356,MATCH($A70,'RPI calculation'!$A$9:$A$356,0))&amp;"-"&amp;INDEX('RPI calculation'!$F$9:$F$356,MATCH($A70,'RPI calculation'!$A$9:$A$356,0)))</f>
        <v>10-2</v>
      </c>
      <c r="W70" s="1" t="str">
        <f>IF(COUNTIF('RPI calculation'!$A$9:$A$356,$A70)=0,"",INDEX('RPI calculation'!$H$9:$H$356,MATCH($A70,'RPI calculation'!$A$9:$A$356,0))&amp;"-"&amp;INDEX('RPI calculation'!$I$9:$I$356,MATCH($A70,'RPI calculation'!$A$9:$A$356,0)))</f>
        <v>10-2</v>
      </c>
      <c r="X70" s="1">
        <f>IF(COUNTIF('RPI calculation'!$A$9:$A$356,$A70)=0,"",INDEX('RPI calculation'!$G$9:$G$356,MATCH($A70,'RPI calculation'!$A$9:$A$356,0)))</f>
        <v>0</v>
      </c>
      <c r="Y70" s="1" t="str">
        <f>IF(COUNTIF('NCAA 2025'!$B$9:$B$356,$A70)=0,"",INDEX('NCAA 2025'!$C$9:$C$356,MATCH($A70,'NCAA 2025'!$B$9:$B$356,0)))</f>
        <v>18-10</v>
      </c>
    </row>
    <row r="71" spans="1:25" ht="21" customHeight="1">
      <c r="A71" s="1" t="s">
        <v>85</v>
      </c>
      <c r="B71" s="16">
        <f>IF(COUNTIF('NCAA 2025'!$B$9:$B$356,$A71)=0,"New in 2026",INDEX('NCAA 2025'!$A$9:$A$356,MATCH($A71,'NCAA 2025'!$B$9:$B$356,0)))</f>
        <v>85</v>
      </c>
      <c r="C71" s="1" t="str">
        <f>IF(COUNTIF('RPI calculation'!$A$9:$A$356,$A71)=0,"",INDEX('RPI calculation'!$B$9:$B$356,MATCH($A71,'RPI calculation'!$A$9:$A$356,0)))</f>
        <v>Big South</v>
      </c>
      <c r="D71" s="16" t="str">
        <f>IF(COUNTIF('RPI calculation'!$A$9:$A$356,$A71)=0,"",INDEX('RPI calculation'!$C$9:$C$356,MATCH($A71,'RPI calculation'!$A$9:$A$356,0))&amp;"-"&amp;INDEX('RPI calculation'!$D$9:$D$356,MATCH($A71,'RPI calculation'!$A$9:$A$356,0)))</f>
        <v>6-4</v>
      </c>
      <c r="E71" s="16" t="str">
        <f>IF(COUNTIF(Standings!$A$9:$A$356,$A71)=0,"",INDEX(Standings!$H$9:$H$356,MATCH($A71,Standings!$A$9:$A$356,0))&amp;"-"&amp;INDEX(Standings!$I$9:$I$356,MATCH($A71,Standings!$A$9:$A$356,0)))</f>
        <v>0-0</v>
      </c>
      <c r="F71" s="16">
        <f>IF(COUNTIF('RPI calculation'!$A$9:$A$356,$A71)=0,"",INDEX('RPI calculation'!$AE$9:$AE$356,MATCH($A71,'RPI calculation'!$A$9:$A$356,0)))</f>
        <v>63</v>
      </c>
      <c r="G71" s="16">
        <f>IF(COUNTIF('RPI calculation'!$A$9:$A$356,$A71)=0,"",INDEX('RPI calculation'!$N$9:$N$356,MATCH($A71,'RPI calculation'!$A$9:$A$356,0)))</f>
        <v>62</v>
      </c>
      <c r="H71" s="20">
        <f>IF(COUNTIF('RPI calculation'!$A$9:$A$356,$A71)=0,"",INDEX('RPI calculation'!$AF$9:$AF$356,MATCH($A71,'RPI calculation'!$A$9:$A$356,0)))</f>
        <v>-1</v>
      </c>
      <c r="I71" s="9">
        <f>IF(COUNTIF('RPI calculation'!$A$9:$A$356,$A71)=0,"",INDEX('RPI calculation'!$AD$9:$AD$356,MATCH($A71,'RPI calculation'!$A$9:$A$356,0)))</f>
        <v>0.59146324361665259</v>
      </c>
      <c r="J71" s="9">
        <f>IF(COUNTIF('RPI calculation'!$A$9:$A$356,$A71)=0,"",INDEX('RPI calculation'!$M$9:$M$356,MATCH($A71,'RPI calculation'!$A$9:$A$356,0)))</f>
        <v>0.59146324361665259</v>
      </c>
      <c r="K71" s="7" t="s">
        <v>22</v>
      </c>
      <c r="L71" s="7" t="s">
        <v>23</v>
      </c>
      <c r="M71" s="7" t="s">
        <v>24</v>
      </c>
      <c r="N71" s="7"/>
      <c r="O71" s="7"/>
      <c r="P71" s="7"/>
      <c r="Q71" s="8"/>
      <c r="R71" s="7"/>
      <c r="S71" s="7" t="s">
        <v>23</v>
      </c>
      <c r="T71" s="7"/>
      <c r="U71" s="1" t="str">
        <f>IF(COUNTIF('RPI calculation'!$A$9:$A$356,$A71)=0,"Not in 2026 D1 source",INDEX('RPI calculation'!$O$9:$O$356,MATCH($A71,'RPI calculation'!$A$9:$A$356,0)))</f>
        <v>Matches standings</v>
      </c>
      <c r="V71" s="1" t="str">
        <f>IF(COUNTIF('RPI calculation'!$A$9:$A$356,$A71)=0,"",INDEX('RPI calculation'!$E$9:$E$356,MATCH($A71,'RPI calculation'!$A$9:$A$356,0))&amp;"-"&amp;INDEX('RPI calculation'!$F$9:$F$356,MATCH($A71,'RPI calculation'!$A$9:$A$356,0)))</f>
        <v>6-4</v>
      </c>
      <c r="W71" s="1" t="str">
        <f>IF(COUNTIF('RPI calculation'!$A$9:$A$356,$A71)=0,"",INDEX('RPI calculation'!$H$9:$H$356,MATCH($A71,'RPI calculation'!$A$9:$A$356,0))&amp;"-"&amp;INDEX('RPI calculation'!$I$9:$I$356,MATCH($A71,'RPI calculation'!$A$9:$A$356,0)))</f>
        <v>6-4</v>
      </c>
      <c r="X71" s="1">
        <f>IF(COUNTIF('RPI calculation'!$A$9:$A$356,$A71)=0,"",INDEX('RPI calculation'!$G$9:$G$356,MATCH($A71,'RPI calculation'!$A$9:$A$356,0)))</f>
        <v>0</v>
      </c>
      <c r="Y71" s="1" t="str">
        <f>IF(COUNTIF('NCAA 2025'!$B$9:$B$356,$A71)=0,"",INDEX('NCAA 2025'!$C$9:$C$356,MATCH($A71,'NCAA 2025'!$B$9:$B$356,0)))</f>
        <v>18-10</v>
      </c>
    </row>
    <row r="72" spans="1:25" ht="21" customHeight="1">
      <c r="A72" s="1" t="s">
        <v>92</v>
      </c>
      <c r="B72" s="16">
        <f>IF(COUNTIF('NCAA 2025'!$B$9:$B$356,$A72)=0,"New in 2026",INDEX('NCAA 2025'!$A$9:$A$356,MATCH($A72,'NCAA 2025'!$B$9:$B$356,0)))</f>
        <v>50</v>
      </c>
      <c r="C72" s="1" t="str">
        <f>IF(COUNTIF('RPI calculation'!$A$9:$A$356,$A72)=0,"",INDEX('RPI calculation'!$B$9:$B$356,MATCH($A72,'RPI calculation'!$A$9:$A$356,0)))</f>
        <v>Atlantic 10</v>
      </c>
      <c r="D72" s="16" t="str">
        <f>IF(COUNTIF('RPI calculation'!$A$9:$A$356,$A72)=0,"",INDEX('RPI calculation'!$C$9:$C$356,MATCH($A72,'RPI calculation'!$A$9:$A$356,0))&amp;"-"&amp;INDEX('RPI calculation'!$D$9:$D$356,MATCH($A72,'RPI calculation'!$A$9:$A$356,0)))</f>
        <v>8-5</v>
      </c>
      <c r="E72" s="16" t="str">
        <f>IF(COUNTIF(Standings!$A$9:$A$356,$A72)=0,"",INDEX(Standings!$H$9:$H$356,MATCH($A72,Standings!$A$9:$A$356,0))&amp;"-"&amp;INDEX(Standings!$I$9:$I$356,MATCH($A72,Standings!$A$9:$A$356,0)))</f>
        <v>0-0</v>
      </c>
      <c r="F72" s="16">
        <f>IF(COUNTIF('RPI calculation'!$A$9:$A$356,$A72)=0,"",INDEX('RPI calculation'!$AE$9:$AE$356,MATCH($A72,'RPI calculation'!$A$9:$A$356,0)))</f>
        <v>64</v>
      </c>
      <c r="G72" s="16">
        <f>IF(COUNTIF('RPI calculation'!$A$9:$A$356,$A72)=0,"",INDEX('RPI calculation'!$N$9:$N$356,MATCH($A72,'RPI calculation'!$A$9:$A$356,0)))</f>
        <v>69</v>
      </c>
      <c r="H72" s="20">
        <f>IF(COUNTIF('RPI calculation'!$A$9:$A$356,$A72)=0,"",INDEX('RPI calculation'!$AF$9:$AF$356,MATCH($A72,'RPI calculation'!$A$9:$A$356,0)))</f>
        <v>5</v>
      </c>
      <c r="I72" s="9">
        <f>IF(COUNTIF('RPI calculation'!$A$9:$A$356,$A72)=0,"",INDEX('RPI calculation'!$AD$9:$AD$356,MATCH($A72,'RPI calculation'!$A$9:$A$356,0)))</f>
        <v>0.59137073528323536</v>
      </c>
      <c r="J72" s="9">
        <f>IF(COUNTIF('RPI calculation'!$A$9:$A$356,$A72)=0,"",INDEX('RPI calculation'!$M$9:$M$356,MATCH($A72,'RPI calculation'!$A$9:$A$356,0)))</f>
        <v>0.58747073528323535</v>
      </c>
      <c r="K72" s="7" t="s">
        <v>22</v>
      </c>
      <c r="L72" s="7" t="s">
        <v>23</v>
      </c>
      <c r="M72" s="7" t="s">
        <v>24</v>
      </c>
      <c r="N72" s="7"/>
      <c r="O72" s="7"/>
      <c r="P72" s="7"/>
      <c r="Q72" s="8"/>
      <c r="R72" s="7"/>
      <c r="S72" s="7" t="s">
        <v>23</v>
      </c>
      <c r="T72" s="7"/>
      <c r="U72" s="1" t="str">
        <f>IF(COUNTIF('RPI calculation'!$A$9:$A$356,$A72)=0,"Not in 2026 D1 source",INDEX('RPI calculation'!$O$9:$O$356,MATCH($A72,'RPI calculation'!$A$9:$A$356,0)))</f>
        <v>Matches standings</v>
      </c>
      <c r="V72" s="1" t="str">
        <f>IF(COUNTIF('RPI calculation'!$A$9:$A$356,$A72)=0,"",INDEX('RPI calculation'!$E$9:$E$356,MATCH($A72,'RPI calculation'!$A$9:$A$356,0))&amp;"-"&amp;INDEX('RPI calculation'!$F$9:$F$356,MATCH($A72,'RPI calculation'!$A$9:$A$356,0)))</f>
        <v>8-5</v>
      </c>
      <c r="W72" s="1" t="str">
        <f>IF(COUNTIF('RPI calculation'!$A$9:$A$356,$A72)=0,"",INDEX('RPI calculation'!$H$9:$H$356,MATCH($A72,'RPI calculation'!$A$9:$A$356,0))&amp;"-"&amp;INDEX('RPI calculation'!$I$9:$I$356,MATCH($A72,'RPI calculation'!$A$9:$A$356,0)))</f>
        <v>8-5</v>
      </c>
      <c r="X72" s="1">
        <f>IF(COUNTIF('RPI calculation'!$A$9:$A$356,$A72)=0,"",INDEX('RPI calculation'!$G$9:$G$356,MATCH($A72,'RPI calculation'!$A$9:$A$356,0)))</f>
        <v>0</v>
      </c>
      <c r="Y72" s="1" t="str">
        <f>IF(COUNTIF('NCAA 2025'!$B$9:$B$356,$A72)=0,"",INDEX('NCAA 2025'!$C$9:$C$356,MATCH($A72,'NCAA 2025'!$B$9:$B$356,0)))</f>
        <v>23-7</v>
      </c>
    </row>
    <row r="73" spans="1:25" ht="21" customHeight="1">
      <c r="A73" s="1" t="s">
        <v>88</v>
      </c>
      <c r="B73" s="16">
        <f>IF(COUNTIF('NCAA 2025'!$B$9:$B$356,$A73)=0,"New in 2026",INDEX('NCAA 2025'!$A$9:$A$356,MATCH($A73,'NCAA 2025'!$B$9:$B$356,0)))</f>
        <v>168</v>
      </c>
      <c r="C73" s="1" t="str">
        <f>IF(COUNTIF('RPI calculation'!$A$9:$A$356,$A73)=0,"",INDEX('RPI calculation'!$B$9:$B$356,MATCH($A73,'RPI calculation'!$A$9:$A$356,0)))</f>
        <v>ACC</v>
      </c>
      <c r="D73" s="16" t="str">
        <f>IF(COUNTIF('RPI calculation'!$A$9:$A$356,$A73)=0,"",INDEX('RPI calculation'!$C$9:$C$356,MATCH($A73,'RPI calculation'!$A$9:$A$356,0))&amp;"-"&amp;INDEX('RPI calculation'!$D$9:$D$356,MATCH($A73,'RPI calculation'!$A$9:$A$356,0)))</f>
        <v>10-1</v>
      </c>
      <c r="E73" s="16" t="str">
        <f>IF(COUNTIF(Standings!$A$9:$A$356,$A73)=0,"",INDEX(Standings!$H$9:$H$356,MATCH($A73,Standings!$A$9:$A$356,0))&amp;"-"&amp;INDEX(Standings!$I$9:$I$356,MATCH($A73,Standings!$A$9:$A$356,0)))</f>
        <v>0-0</v>
      </c>
      <c r="F73" s="16">
        <f>IF(COUNTIF('RPI calculation'!$A$9:$A$356,$A73)=0,"",INDEX('RPI calculation'!$AE$9:$AE$356,MATCH($A73,'RPI calculation'!$A$9:$A$356,0)))</f>
        <v>65</v>
      </c>
      <c r="G73" s="16">
        <f>IF(COUNTIF('RPI calculation'!$A$9:$A$356,$A73)=0,"",INDEX('RPI calculation'!$N$9:$N$356,MATCH($A73,'RPI calculation'!$A$9:$A$356,0)))</f>
        <v>65</v>
      </c>
      <c r="H73" s="20">
        <f>IF(COUNTIF('RPI calculation'!$A$9:$A$356,$A73)=0,"",INDEX('RPI calculation'!$AF$9:$AF$356,MATCH($A73,'RPI calculation'!$A$9:$A$356,0)))</f>
        <v>0</v>
      </c>
      <c r="I73" s="9">
        <f>IF(COUNTIF('RPI calculation'!$A$9:$A$356,$A73)=0,"",INDEX('RPI calculation'!$AD$9:$AD$356,MATCH($A73,'RPI calculation'!$A$9:$A$356,0)))</f>
        <v>0.59095787727906279</v>
      </c>
      <c r="J73" s="9">
        <f>IF(COUNTIF('RPI calculation'!$A$9:$A$356,$A73)=0,"",INDEX('RPI calculation'!$M$9:$M$356,MATCH($A73,'RPI calculation'!$A$9:$A$356,0)))</f>
        <v>0.58965787727906283</v>
      </c>
      <c r="K73" s="7" t="s">
        <v>22</v>
      </c>
      <c r="L73" s="7" t="s">
        <v>23</v>
      </c>
      <c r="M73" s="7" t="s">
        <v>24</v>
      </c>
      <c r="N73" s="7"/>
      <c r="O73" s="7"/>
      <c r="P73" s="7"/>
      <c r="Q73" s="8"/>
      <c r="R73" s="7"/>
      <c r="S73" s="7" t="s">
        <v>23</v>
      </c>
      <c r="T73" s="7"/>
      <c r="U73" s="1" t="str">
        <f>IF(COUNTIF('RPI calculation'!$A$9:$A$356,$A73)=0,"Not in 2026 D1 source",INDEX('RPI calculation'!$O$9:$O$356,MATCH($A73,'RPI calculation'!$A$9:$A$356,0)))</f>
        <v>Matches standings</v>
      </c>
      <c r="V73" s="1" t="str">
        <f>IF(COUNTIF('RPI calculation'!$A$9:$A$356,$A73)=0,"",INDEX('RPI calculation'!$E$9:$E$356,MATCH($A73,'RPI calculation'!$A$9:$A$356,0))&amp;"-"&amp;INDEX('RPI calculation'!$F$9:$F$356,MATCH($A73,'RPI calculation'!$A$9:$A$356,0)))</f>
        <v>10-1</v>
      </c>
      <c r="W73" s="1" t="str">
        <f>IF(COUNTIF('RPI calculation'!$A$9:$A$356,$A73)=0,"",INDEX('RPI calculation'!$H$9:$H$356,MATCH($A73,'RPI calculation'!$A$9:$A$356,0))&amp;"-"&amp;INDEX('RPI calculation'!$I$9:$I$356,MATCH($A73,'RPI calculation'!$A$9:$A$356,0)))</f>
        <v>10-1</v>
      </c>
      <c r="X73" s="1">
        <f>IF(COUNTIF('RPI calculation'!$A$9:$A$356,$A73)=0,"",INDEX('RPI calculation'!$G$9:$G$356,MATCH($A73,'RPI calculation'!$A$9:$A$356,0)))</f>
        <v>0</v>
      </c>
      <c r="Y73" s="1" t="str">
        <f>IF(COUNTIF('NCAA 2025'!$B$9:$B$356,$A73)=0,"",INDEX('NCAA 2025'!$C$9:$C$356,MATCH($A73,'NCAA 2025'!$B$9:$B$356,0)))</f>
        <v>9-21</v>
      </c>
    </row>
    <row r="74" spans="1:25" ht="21" customHeight="1">
      <c r="A74" s="1" t="s">
        <v>86</v>
      </c>
      <c r="B74" s="16">
        <f>IF(COUNTIF('NCAA 2025'!$B$9:$B$356,$A74)=0,"New in 2026",INDEX('NCAA 2025'!$A$9:$A$356,MATCH($A74,'NCAA 2025'!$B$9:$B$356,0)))</f>
        <v>270</v>
      </c>
      <c r="C74" s="1" t="str">
        <f>IF(COUNTIF('RPI calculation'!$A$9:$A$356,$A74)=0,"",INDEX('RPI calculation'!$B$9:$B$356,MATCH($A74,'RPI calculation'!$A$9:$A$356,0)))</f>
        <v>OVC</v>
      </c>
      <c r="D74" s="16" t="str">
        <f>IF(COUNTIF('RPI calculation'!$A$9:$A$356,$A74)=0,"",INDEX('RPI calculation'!$C$9:$C$356,MATCH($A74,'RPI calculation'!$A$9:$A$356,0))&amp;"-"&amp;INDEX('RPI calculation'!$D$9:$D$356,MATCH($A74,'RPI calculation'!$A$9:$A$356,0)))</f>
        <v>10-2</v>
      </c>
      <c r="E74" s="16" t="str">
        <f>IF(COUNTIF(Standings!$A$9:$A$356,$A74)=0,"",INDEX(Standings!$H$9:$H$356,MATCH($A74,Standings!$A$9:$A$356,0))&amp;"-"&amp;INDEX(Standings!$I$9:$I$356,MATCH($A74,Standings!$A$9:$A$356,0)))</f>
        <v>0-0</v>
      </c>
      <c r="F74" s="16">
        <f>IF(COUNTIF('RPI calculation'!$A$9:$A$356,$A74)=0,"",INDEX('RPI calculation'!$AE$9:$AE$356,MATCH($A74,'RPI calculation'!$A$9:$A$356,0)))</f>
        <v>66</v>
      </c>
      <c r="G74" s="16">
        <f>IF(COUNTIF('RPI calculation'!$A$9:$A$356,$A74)=0,"",INDEX('RPI calculation'!$N$9:$N$356,MATCH($A74,'RPI calculation'!$A$9:$A$356,0)))</f>
        <v>63</v>
      </c>
      <c r="H74" s="20">
        <f>IF(COUNTIF('RPI calculation'!$A$9:$A$356,$A74)=0,"",INDEX('RPI calculation'!$AF$9:$AF$356,MATCH($A74,'RPI calculation'!$A$9:$A$356,0)))</f>
        <v>-3</v>
      </c>
      <c r="I74" s="9">
        <f>IF(COUNTIF('RPI calculation'!$A$9:$A$356,$A74)=0,"",INDEX('RPI calculation'!$AD$9:$AD$356,MATCH($A74,'RPI calculation'!$A$9:$A$356,0)))</f>
        <v>0.59021368081974146</v>
      </c>
      <c r="J74" s="9">
        <f>IF(COUNTIF('RPI calculation'!$A$9:$A$356,$A74)=0,"",INDEX('RPI calculation'!$M$9:$M$356,MATCH($A74,'RPI calculation'!$A$9:$A$356,0)))</f>
        <v>0.59021368081974146</v>
      </c>
      <c r="K74" s="7" t="s">
        <v>22</v>
      </c>
      <c r="L74" s="7" t="s">
        <v>23</v>
      </c>
      <c r="M74" s="7" t="s">
        <v>24</v>
      </c>
      <c r="N74" s="7"/>
      <c r="O74" s="7"/>
      <c r="P74" s="7"/>
      <c r="Q74" s="8"/>
      <c r="R74" s="7"/>
      <c r="S74" s="7" t="s">
        <v>23</v>
      </c>
      <c r="T74" s="7"/>
      <c r="U74" s="1" t="str">
        <f>IF(COUNTIF('RPI calculation'!$A$9:$A$356,$A74)=0,"Not in 2026 D1 source",INDEX('RPI calculation'!$O$9:$O$356,MATCH($A74,'RPI calculation'!$A$9:$A$356,0)))</f>
        <v>Matches standings</v>
      </c>
      <c r="V74" s="1" t="str">
        <f>IF(COUNTIF('RPI calculation'!$A$9:$A$356,$A74)=0,"",INDEX('RPI calculation'!$E$9:$E$356,MATCH($A74,'RPI calculation'!$A$9:$A$356,0))&amp;"-"&amp;INDEX('RPI calculation'!$F$9:$F$356,MATCH($A74,'RPI calculation'!$A$9:$A$356,0)))</f>
        <v>10-2</v>
      </c>
      <c r="W74" s="1" t="str">
        <f>IF(COUNTIF('RPI calculation'!$A$9:$A$356,$A74)=0,"",INDEX('RPI calculation'!$H$9:$H$356,MATCH($A74,'RPI calculation'!$A$9:$A$356,0))&amp;"-"&amp;INDEX('RPI calculation'!$I$9:$I$356,MATCH($A74,'RPI calculation'!$A$9:$A$356,0)))</f>
        <v>10-2</v>
      </c>
      <c r="X74" s="1">
        <f>IF(COUNTIF('RPI calculation'!$A$9:$A$356,$A74)=0,"",INDEX('RPI calculation'!$G$9:$G$356,MATCH($A74,'RPI calculation'!$A$9:$A$356,0)))</f>
        <v>0</v>
      </c>
      <c r="Y74" s="1" t="str">
        <f>IF(COUNTIF('NCAA 2025'!$B$9:$B$356,$A74)=0,"",INDEX('NCAA 2025'!$C$9:$C$356,MATCH($A74,'NCAA 2025'!$B$9:$B$356,0)))</f>
        <v>11-16</v>
      </c>
    </row>
    <row r="75" spans="1:25" ht="21" customHeight="1">
      <c r="A75" s="1" t="s">
        <v>87</v>
      </c>
      <c r="B75" s="16">
        <f>IF(COUNTIF('NCAA 2025'!$B$9:$B$356,$A75)=0,"New in 2026",INDEX('NCAA 2025'!$A$9:$A$356,MATCH($A75,'NCAA 2025'!$B$9:$B$356,0)))</f>
        <v>54</v>
      </c>
      <c r="C75" s="1" t="str">
        <f>IF(COUNTIF('RPI calculation'!$A$9:$A$356,$A75)=0,"",INDEX('RPI calculation'!$B$9:$B$356,MATCH($A75,'RPI calculation'!$A$9:$A$356,0)))</f>
        <v>SEC</v>
      </c>
      <c r="D75" s="16" t="str">
        <f>IF(COUNTIF('RPI calculation'!$A$9:$A$356,$A75)=0,"",INDEX('RPI calculation'!$C$9:$C$356,MATCH($A75,'RPI calculation'!$A$9:$A$356,0))&amp;"-"&amp;INDEX('RPI calculation'!$D$9:$D$356,MATCH($A75,'RPI calculation'!$A$9:$A$356,0)))</f>
        <v>10-2</v>
      </c>
      <c r="E75" s="16" t="str">
        <f>IF(COUNTIF(Standings!$A$9:$A$356,$A75)=0,"",INDEX(Standings!$H$9:$H$356,MATCH($A75,Standings!$A$9:$A$356,0))&amp;"-"&amp;INDEX(Standings!$I$9:$I$356,MATCH($A75,Standings!$A$9:$A$356,0)))</f>
        <v>0-0</v>
      </c>
      <c r="F75" s="16">
        <f>IF(COUNTIF('RPI calculation'!$A$9:$A$356,$A75)=0,"",INDEX('RPI calculation'!$AE$9:$AE$356,MATCH($A75,'RPI calculation'!$A$9:$A$356,0)))</f>
        <v>67</v>
      </c>
      <c r="G75" s="16">
        <f>IF(COUNTIF('RPI calculation'!$A$9:$A$356,$A75)=0,"",INDEX('RPI calculation'!$N$9:$N$356,MATCH($A75,'RPI calculation'!$A$9:$A$356,0)))</f>
        <v>64</v>
      </c>
      <c r="H75" s="20">
        <f>IF(COUNTIF('RPI calculation'!$A$9:$A$356,$A75)=0,"",INDEX('RPI calculation'!$AF$9:$AF$356,MATCH($A75,'RPI calculation'!$A$9:$A$356,0)))</f>
        <v>-3</v>
      </c>
      <c r="I75" s="9">
        <f>IF(COUNTIF('RPI calculation'!$A$9:$A$356,$A75)=0,"",INDEX('RPI calculation'!$AD$9:$AD$356,MATCH($A75,'RPI calculation'!$A$9:$A$356,0)))</f>
        <v>0.58984373199927176</v>
      </c>
      <c r="J75" s="9">
        <f>IF(COUNTIF('RPI calculation'!$A$9:$A$356,$A75)=0,"",INDEX('RPI calculation'!$M$9:$M$356,MATCH($A75,'RPI calculation'!$A$9:$A$356,0)))</f>
        <v>0.58984373199927176</v>
      </c>
      <c r="K75" s="7" t="s">
        <v>22</v>
      </c>
      <c r="L75" s="7" t="s">
        <v>23</v>
      </c>
      <c r="M75" s="7" t="s">
        <v>24</v>
      </c>
      <c r="N75" s="7"/>
      <c r="O75" s="7"/>
      <c r="P75" s="7"/>
      <c r="Q75" s="8"/>
      <c r="R75" s="7"/>
      <c r="S75" s="7" t="s">
        <v>23</v>
      </c>
      <c r="T75" s="7"/>
      <c r="U75" s="1" t="str">
        <f>IF(COUNTIF('RPI calculation'!$A$9:$A$356,$A75)=0,"Not in 2026 D1 source",INDEX('RPI calculation'!$O$9:$O$356,MATCH($A75,'RPI calculation'!$A$9:$A$356,0)))</f>
        <v>Matches standings</v>
      </c>
      <c r="V75" s="1" t="str">
        <f>IF(COUNTIF('RPI calculation'!$A$9:$A$356,$A75)=0,"",INDEX('RPI calculation'!$E$9:$E$356,MATCH($A75,'RPI calculation'!$A$9:$A$356,0))&amp;"-"&amp;INDEX('RPI calculation'!$F$9:$F$356,MATCH($A75,'RPI calculation'!$A$9:$A$356,0)))</f>
        <v>10-2</v>
      </c>
      <c r="W75" s="1" t="str">
        <f>IF(COUNTIF('RPI calculation'!$A$9:$A$356,$A75)=0,"",INDEX('RPI calculation'!$H$9:$H$356,MATCH($A75,'RPI calculation'!$A$9:$A$356,0))&amp;"-"&amp;INDEX('RPI calculation'!$I$9:$I$356,MATCH($A75,'RPI calculation'!$A$9:$A$356,0)))</f>
        <v>10-2</v>
      </c>
      <c r="X75" s="1">
        <f>IF(COUNTIF('RPI calculation'!$A$9:$A$356,$A75)=0,"",INDEX('RPI calculation'!$G$9:$G$356,MATCH($A75,'RPI calculation'!$A$9:$A$356,0)))</f>
        <v>0</v>
      </c>
      <c r="Y75" s="1" t="str">
        <f>IF(COUNTIF('NCAA 2025'!$B$9:$B$356,$A75)=0,"",INDEX('NCAA 2025'!$C$9:$C$356,MATCH($A75,'NCAA 2025'!$B$9:$B$356,0)))</f>
        <v>17-11</v>
      </c>
    </row>
    <row r="76" spans="1:25" ht="21" customHeight="1">
      <c r="A76" s="1" t="s">
        <v>89</v>
      </c>
      <c r="B76" s="16">
        <f>IF(COUNTIF('NCAA 2025'!$B$9:$B$356,$A76)=0,"New in 2026",INDEX('NCAA 2025'!$A$9:$A$356,MATCH($A76,'NCAA 2025'!$B$9:$B$356,0)))</f>
        <v>204</v>
      </c>
      <c r="C76" s="1" t="str">
        <f>IF(COUNTIF('RPI calculation'!$A$9:$A$356,$A76)=0,"",INDEX('RPI calculation'!$B$9:$B$356,MATCH($A76,'RPI calculation'!$A$9:$A$356,0)))</f>
        <v>WCC</v>
      </c>
      <c r="D76" s="16" t="str">
        <f>IF(COUNTIF('RPI calculation'!$A$9:$A$356,$A76)=0,"",INDEX('RPI calculation'!$C$9:$C$356,MATCH($A76,'RPI calculation'!$A$9:$A$356,0))&amp;"-"&amp;INDEX('RPI calculation'!$D$9:$D$356,MATCH($A76,'RPI calculation'!$A$9:$A$356,0)))</f>
        <v>9-2</v>
      </c>
      <c r="E76" s="16" t="str">
        <f>IF(COUNTIF(Standings!$A$9:$A$356,$A76)=0,"",INDEX(Standings!$H$9:$H$356,MATCH($A76,Standings!$A$9:$A$356,0))&amp;"-"&amp;INDEX(Standings!$I$9:$I$356,MATCH($A76,Standings!$A$9:$A$356,0)))</f>
        <v>0-0</v>
      </c>
      <c r="F76" s="16">
        <f>IF(COUNTIF('RPI calculation'!$A$9:$A$356,$A76)=0,"",INDEX('RPI calculation'!$AE$9:$AE$356,MATCH($A76,'RPI calculation'!$A$9:$A$356,0)))</f>
        <v>68</v>
      </c>
      <c r="G76" s="16">
        <f>IF(COUNTIF('RPI calculation'!$A$9:$A$356,$A76)=0,"",INDEX('RPI calculation'!$N$9:$N$356,MATCH($A76,'RPI calculation'!$A$9:$A$356,0)))</f>
        <v>66</v>
      </c>
      <c r="H76" s="20">
        <f>IF(COUNTIF('RPI calculation'!$A$9:$A$356,$A76)=0,"",INDEX('RPI calculation'!$AF$9:$AF$356,MATCH($A76,'RPI calculation'!$A$9:$A$356,0)))</f>
        <v>-2</v>
      </c>
      <c r="I76" s="9">
        <f>IF(COUNTIF('RPI calculation'!$A$9:$A$356,$A76)=0,"",INDEX('RPI calculation'!$AD$9:$AD$356,MATCH($A76,'RPI calculation'!$A$9:$A$356,0)))</f>
        <v>0.58898464941853368</v>
      </c>
      <c r="J76" s="9">
        <f>IF(COUNTIF('RPI calculation'!$A$9:$A$356,$A76)=0,"",INDEX('RPI calculation'!$M$9:$M$356,MATCH($A76,'RPI calculation'!$A$9:$A$356,0)))</f>
        <v>0.58898464941853368</v>
      </c>
      <c r="K76" s="7" t="s">
        <v>22</v>
      </c>
      <c r="L76" s="7" t="s">
        <v>23</v>
      </c>
      <c r="M76" s="7" t="s">
        <v>24</v>
      </c>
      <c r="N76" s="7"/>
      <c r="O76" s="7"/>
      <c r="P76" s="7"/>
      <c r="Q76" s="8"/>
      <c r="R76" s="7"/>
      <c r="S76" s="7" t="s">
        <v>23</v>
      </c>
      <c r="T76" s="7"/>
      <c r="U76" s="1" t="str">
        <f>IF(COUNTIF('RPI calculation'!$A$9:$A$356,$A76)=0,"Not in 2026 D1 source",INDEX('RPI calculation'!$O$9:$O$356,MATCH($A76,'RPI calculation'!$A$9:$A$356,0)))</f>
        <v>Matches standings</v>
      </c>
      <c r="V76" s="1" t="str">
        <f>IF(COUNTIF('RPI calculation'!$A$9:$A$356,$A76)=0,"",INDEX('RPI calculation'!$E$9:$E$356,MATCH($A76,'RPI calculation'!$A$9:$A$356,0))&amp;"-"&amp;INDEX('RPI calculation'!$F$9:$F$356,MATCH($A76,'RPI calculation'!$A$9:$A$356,0)))</f>
        <v>9-2</v>
      </c>
      <c r="W76" s="1" t="str">
        <f>IF(COUNTIF('RPI calculation'!$A$9:$A$356,$A76)=0,"",INDEX('RPI calculation'!$H$9:$H$356,MATCH($A76,'RPI calculation'!$A$9:$A$356,0))&amp;"-"&amp;INDEX('RPI calculation'!$I$9:$I$356,MATCH($A76,'RPI calculation'!$A$9:$A$356,0)))</f>
        <v>9-2</v>
      </c>
      <c r="X76" s="1">
        <f>IF(COUNTIF('RPI calculation'!$A$9:$A$356,$A76)=0,"",INDEX('RPI calculation'!$G$9:$G$356,MATCH($A76,'RPI calculation'!$A$9:$A$356,0)))</f>
        <v>0</v>
      </c>
      <c r="Y76" s="1" t="str">
        <f>IF(COUNTIF('NCAA 2025'!$B$9:$B$356,$A76)=0,"",INDEX('NCAA 2025'!$C$9:$C$356,MATCH($A76,'NCAA 2025'!$B$9:$B$356,0)))</f>
        <v>7-20</v>
      </c>
    </row>
    <row r="77" spans="1:25" ht="21" customHeight="1">
      <c r="A77" s="1" t="s">
        <v>91</v>
      </c>
      <c r="B77" s="16">
        <f>IF(COUNTIF('NCAA 2025'!$B$9:$B$356,$A77)=0,"New in 2026",INDEX('NCAA 2025'!$A$9:$A$356,MATCH($A77,'NCAA 2025'!$B$9:$B$356,0)))</f>
        <v>196</v>
      </c>
      <c r="C77" s="1" t="str">
        <f>IF(COUNTIF('RPI calculation'!$A$9:$A$356,$A77)=0,"",INDEX('RPI calculation'!$B$9:$B$356,MATCH($A77,'RPI calculation'!$A$9:$A$356,0)))</f>
        <v>Big Ten</v>
      </c>
      <c r="D77" s="16" t="str">
        <f>IF(COUNTIF('RPI calculation'!$A$9:$A$356,$A77)=0,"",INDEX('RPI calculation'!$C$9:$C$356,MATCH($A77,'RPI calculation'!$A$9:$A$356,0))&amp;"-"&amp;INDEX('RPI calculation'!$D$9:$D$356,MATCH($A77,'RPI calculation'!$A$9:$A$356,0)))</f>
        <v>10-1</v>
      </c>
      <c r="E77" s="16" t="str">
        <f>IF(COUNTIF(Standings!$A$9:$A$356,$A77)=0,"",INDEX(Standings!$H$9:$H$356,MATCH($A77,Standings!$A$9:$A$356,0))&amp;"-"&amp;INDEX(Standings!$I$9:$I$356,MATCH($A77,Standings!$A$9:$A$356,0)))</f>
        <v>0-0</v>
      </c>
      <c r="F77" s="16">
        <f>IF(COUNTIF('RPI calculation'!$A$9:$A$356,$A77)=0,"",INDEX('RPI calculation'!$AE$9:$AE$356,MATCH($A77,'RPI calculation'!$A$9:$A$356,0)))</f>
        <v>69</v>
      </c>
      <c r="G77" s="16">
        <f>IF(COUNTIF('RPI calculation'!$A$9:$A$356,$A77)=0,"",INDEX('RPI calculation'!$N$9:$N$356,MATCH($A77,'RPI calculation'!$A$9:$A$356,0)))</f>
        <v>68</v>
      </c>
      <c r="H77" s="20">
        <f>IF(COUNTIF('RPI calculation'!$A$9:$A$356,$A77)=0,"",INDEX('RPI calculation'!$AF$9:$AF$356,MATCH($A77,'RPI calculation'!$A$9:$A$356,0)))</f>
        <v>-1</v>
      </c>
      <c r="I77" s="9">
        <f>IF(COUNTIF('RPI calculation'!$A$9:$A$356,$A77)=0,"",INDEX('RPI calculation'!$AD$9:$AD$356,MATCH($A77,'RPI calculation'!$A$9:$A$356,0)))</f>
        <v>0.58807272254069776</v>
      </c>
      <c r="J77" s="9">
        <f>IF(COUNTIF('RPI calculation'!$A$9:$A$356,$A77)=0,"",INDEX('RPI calculation'!$M$9:$M$356,MATCH($A77,'RPI calculation'!$A$9:$A$356,0)))</f>
        <v>0.58807272254069776</v>
      </c>
      <c r="K77" s="7" t="s">
        <v>22</v>
      </c>
      <c r="L77" s="7" t="s">
        <v>23</v>
      </c>
      <c r="M77" s="7" t="s">
        <v>24</v>
      </c>
      <c r="N77" s="7"/>
      <c r="O77" s="7"/>
      <c r="P77" s="7"/>
      <c r="Q77" s="8"/>
      <c r="R77" s="7"/>
      <c r="S77" s="7" t="s">
        <v>23</v>
      </c>
      <c r="T77" s="7"/>
      <c r="U77" s="1" t="str">
        <f>IF(COUNTIF('RPI calculation'!$A$9:$A$356,$A77)=0,"Not in 2026 D1 source",INDEX('RPI calculation'!$O$9:$O$356,MATCH($A77,'RPI calculation'!$A$9:$A$356,0)))</f>
        <v>Matches standings</v>
      </c>
      <c r="V77" s="1" t="str">
        <f>IF(COUNTIF('RPI calculation'!$A$9:$A$356,$A77)=0,"",INDEX('RPI calculation'!$E$9:$E$356,MATCH($A77,'RPI calculation'!$A$9:$A$356,0))&amp;"-"&amp;INDEX('RPI calculation'!$F$9:$F$356,MATCH($A77,'RPI calculation'!$A$9:$A$356,0)))</f>
        <v>10-1</v>
      </c>
      <c r="W77" s="1" t="str">
        <f>IF(COUNTIF('RPI calculation'!$A$9:$A$356,$A77)=0,"",INDEX('RPI calculation'!$H$9:$H$356,MATCH($A77,'RPI calculation'!$A$9:$A$356,0))&amp;"-"&amp;INDEX('RPI calculation'!$I$9:$I$356,MATCH($A77,'RPI calculation'!$A$9:$A$356,0)))</f>
        <v>10-1</v>
      </c>
      <c r="X77" s="1">
        <f>IF(COUNTIF('RPI calculation'!$A$9:$A$356,$A77)=0,"",INDEX('RPI calculation'!$G$9:$G$356,MATCH($A77,'RPI calculation'!$A$9:$A$356,0)))</f>
        <v>0</v>
      </c>
      <c r="Y77" s="1" t="str">
        <f>IF(COUNTIF('NCAA 2025'!$B$9:$B$356,$A77)=0,"",INDEX('NCAA 2025'!$C$9:$C$356,MATCH($A77,'NCAA 2025'!$B$9:$B$356,0)))</f>
        <v>8-22</v>
      </c>
    </row>
    <row r="78" spans="1:25" ht="21" customHeight="1">
      <c r="A78" s="1" t="s">
        <v>93</v>
      </c>
      <c r="B78" s="16">
        <f>IF(COUNTIF('NCAA 2025'!$B$9:$B$356,$A78)=0,"New in 2026",INDEX('NCAA 2025'!$A$9:$A$356,MATCH($A78,'NCAA 2025'!$B$9:$B$356,0)))</f>
        <v>52</v>
      </c>
      <c r="C78" s="1" t="str">
        <f>IF(COUNTIF('RPI calculation'!$A$9:$A$356,$A78)=0,"",INDEX('RPI calculation'!$B$9:$B$356,MATCH($A78,'RPI calculation'!$A$9:$A$356,0)))</f>
        <v>SEC</v>
      </c>
      <c r="D78" s="16" t="str">
        <f>IF(COUNTIF('RPI calculation'!$A$9:$A$356,$A78)=0,"",INDEX('RPI calculation'!$C$9:$C$356,MATCH($A78,'RPI calculation'!$A$9:$A$356,0))&amp;"-"&amp;INDEX('RPI calculation'!$D$9:$D$356,MATCH($A78,'RPI calculation'!$A$9:$A$356,0)))</f>
        <v>7-4</v>
      </c>
      <c r="E78" s="16" t="str">
        <f>IF(COUNTIF(Standings!$A$9:$A$356,$A78)=0,"",INDEX(Standings!$H$9:$H$356,MATCH($A78,Standings!$A$9:$A$356,0))&amp;"-"&amp;INDEX(Standings!$I$9:$I$356,MATCH($A78,Standings!$A$9:$A$356,0)))</f>
        <v>0-0</v>
      </c>
      <c r="F78" s="16">
        <f>IF(COUNTIF('RPI calculation'!$A$9:$A$356,$A78)=0,"",INDEX('RPI calculation'!$AE$9:$AE$356,MATCH($A78,'RPI calculation'!$A$9:$A$356,0)))</f>
        <v>70</v>
      </c>
      <c r="G78" s="16">
        <f>IF(COUNTIF('RPI calculation'!$A$9:$A$356,$A78)=0,"",INDEX('RPI calculation'!$N$9:$N$356,MATCH($A78,'RPI calculation'!$A$9:$A$356,0)))</f>
        <v>70</v>
      </c>
      <c r="H78" s="20">
        <f>IF(COUNTIF('RPI calculation'!$A$9:$A$356,$A78)=0,"",INDEX('RPI calculation'!$AF$9:$AF$356,MATCH($A78,'RPI calculation'!$A$9:$A$356,0)))</f>
        <v>0</v>
      </c>
      <c r="I78" s="9">
        <f>IF(COUNTIF('RPI calculation'!$A$9:$A$356,$A78)=0,"",INDEX('RPI calculation'!$AD$9:$AD$356,MATCH($A78,'RPI calculation'!$A$9:$A$356,0)))</f>
        <v>0.58790933122968247</v>
      </c>
      <c r="J78" s="9">
        <f>IF(COUNTIF('RPI calculation'!$A$9:$A$356,$A78)=0,"",INDEX('RPI calculation'!$M$9:$M$356,MATCH($A78,'RPI calculation'!$A$9:$A$356,0)))</f>
        <v>0.58660933122968251</v>
      </c>
      <c r="K78" s="7" t="s">
        <v>22</v>
      </c>
      <c r="L78" s="7" t="s">
        <v>23</v>
      </c>
      <c r="M78" s="7" t="s">
        <v>24</v>
      </c>
      <c r="N78" s="7"/>
      <c r="O78" s="7"/>
      <c r="P78" s="7"/>
      <c r="Q78" s="8"/>
      <c r="R78" s="7"/>
      <c r="S78" s="7" t="s">
        <v>23</v>
      </c>
      <c r="T78" s="7"/>
      <c r="U78" s="1" t="str">
        <f>IF(COUNTIF('RPI calculation'!$A$9:$A$356,$A78)=0,"Not in 2026 D1 source",INDEX('RPI calculation'!$O$9:$O$356,MATCH($A78,'RPI calculation'!$A$9:$A$356,0)))</f>
        <v>Matches standings</v>
      </c>
      <c r="V78" s="1" t="str">
        <f>IF(COUNTIF('RPI calculation'!$A$9:$A$356,$A78)=0,"",INDEX('RPI calculation'!$E$9:$E$356,MATCH($A78,'RPI calculation'!$A$9:$A$356,0))&amp;"-"&amp;INDEX('RPI calculation'!$F$9:$F$356,MATCH($A78,'RPI calculation'!$A$9:$A$356,0)))</f>
        <v>7-4</v>
      </c>
      <c r="W78" s="1" t="str">
        <f>IF(COUNTIF('RPI calculation'!$A$9:$A$356,$A78)=0,"",INDEX('RPI calculation'!$H$9:$H$356,MATCH($A78,'RPI calculation'!$A$9:$A$356,0))&amp;"-"&amp;INDEX('RPI calculation'!$I$9:$I$356,MATCH($A78,'RPI calculation'!$A$9:$A$356,0)))</f>
        <v>7-4</v>
      </c>
      <c r="X78" s="1">
        <f>IF(COUNTIF('RPI calculation'!$A$9:$A$356,$A78)=0,"",INDEX('RPI calculation'!$G$9:$G$356,MATCH($A78,'RPI calculation'!$A$9:$A$356,0)))</f>
        <v>0</v>
      </c>
      <c r="Y78" s="1" t="str">
        <f>IF(COUNTIF('NCAA 2025'!$B$9:$B$356,$A78)=0,"",INDEX('NCAA 2025'!$C$9:$C$356,MATCH($A78,'NCAA 2025'!$B$9:$B$356,0)))</f>
        <v>17-11</v>
      </c>
    </row>
    <row r="79" spans="1:25" ht="21" customHeight="1">
      <c r="A79" s="1" t="s">
        <v>94</v>
      </c>
      <c r="B79" s="16">
        <f>IF(COUNTIF('NCAA 2025'!$B$9:$B$356,$A79)=0,"New in 2026",INDEX('NCAA 2025'!$A$9:$A$356,MATCH($A79,'NCAA 2025'!$B$9:$B$356,0)))</f>
        <v>161</v>
      </c>
      <c r="C79" s="1" t="str">
        <f>IF(COUNTIF('RPI calculation'!$A$9:$A$356,$A79)=0,"",INDEX('RPI calculation'!$B$9:$B$356,MATCH($A79,'RPI calculation'!$A$9:$A$356,0)))</f>
        <v>Mountain West</v>
      </c>
      <c r="D79" s="16" t="str">
        <f>IF(COUNTIF('RPI calculation'!$A$9:$A$356,$A79)=0,"",INDEX('RPI calculation'!$C$9:$C$356,MATCH($A79,'RPI calculation'!$A$9:$A$356,0))&amp;"-"&amp;INDEX('RPI calculation'!$D$9:$D$356,MATCH($A79,'RPI calculation'!$A$9:$A$356,0)))</f>
        <v>8-3</v>
      </c>
      <c r="E79" s="16" t="str">
        <f>IF(COUNTIF(Standings!$A$9:$A$356,$A79)=0,"",INDEX(Standings!$H$9:$H$356,MATCH($A79,Standings!$A$9:$A$356,0))&amp;"-"&amp;INDEX(Standings!$I$9:$I$356,MATCH($A79,Standings!$A$9:$A$356,0)))</f>
        <v>0-0</v>
      </c>
      <c r="F79" s="16">
        <f>IF(COUNTIF('RPI calculation'!$A$9:$A$356,$A79)=0,"",INDEX('RPI calculation'!$AE$9:$AE$356,MATCH($A79,'RPI calculation'!$A$9:$A$356,0)))</f>
        <v>71</v>
      </c>
      <c r="G79" s="16">
        <f>IF(COUNTIF('RPI calculation'!$A$9:$A$356,$A79)=0,"",INDEX('RPI calculation'!$N$9:$N$356,MATCH($A79,'RPI calculation'!$A$9:$A$356,0)))</f>
        <v>71</v>
      </c>
      <c r="H79" s="20">
        <f>IF(COUNTIF('RPI calculation'!$A$9:$A$356,$A79)=0,"",INDEX('RPI calculation'!$AF$9:$AF$356,MATCH($A79,'RPI calculation'!$A$9:$A$356,0)))</f>
        <v>0</v>
      </c>
      <c r="I79" s="9">
        <f>IF(COUNTIF('RPI calculation'!$A$9:$A$356,$A79)=0,"",INDEX('RPI calculation'!$AD$9:$AD$356,MATCH($A79,'RPI calculation'!$A$9:$A$356,0)))</f>
        <v>0.58516635205168266</v>
      </c>
      <c r="J79" s="9">
        <f>IF(COUNTIF('RPI calculation'!$A$9:$A$356,$A79)=0,"",INDEX('RPI calculation'!$M$9:$M$356,MATCH($A79,'RPI calculation'!$A$9:$A$356,0)))</f>
        <v>0.58516635205168266</v>
      </c>
      <c r="K79" s="7" t="s">
        <v>22</v>
      </c>
      <c r="L79" s="7" t="s">
        <v>23</v>
      </c>
      <c r="M79" s="7" t="s">
        <v>24</v>
      </c>
      <c r="N79" s="7"/>
      <c r="O79" s="7"/>
      <c r="P79" s="7"/>
      <c r="Q79" s="8"/>
      <c r="R79" s="7"/>
      <c r="S79" s="7" t="s">
        <v>23</v>
      </c>
      <c r="T79" s="7"/>
      <c r="U79" s="1" t="str">
        <f>IF(COUNTIF('RPI calculation'!$A$9:$A$356,$A79)=0,"Not in 2026 D1 source",INDEX('RPI calculation'!$O$9:$O$356,MATCH($A79,'RPI calculation'!$A$9:$A$356,0)))</f>
        <v>Matches standings</v>
      </c>
      <c r="V79" s="1" t="str">
        <f>IF(COUNTIF('RPI calculation'!$A$9:$A$356,$A79)=0,"",INDEX('RPI calculation'!$E$9:$E$356,MATCH($A79,'RPI calculation'!$A$9:$A$356,0))&amp;"-"&amp;INDEX('RPI calculation'!$F$9:$F$356,MATCH($A79,'RPI calculation'!$A$9:$A$356,0)))</f>
        <v>8-3</v>
      </c>
      <c r="W79" s="1" t="str">
        <f>IF(COUNTIF('RPI calculation'!$A$9:$A$356,$A79)=0,"",INDEX('RPI calculation'!$H$9:$H$356,MATCH($A79,'RPI calculation'!$A$9:$A$356,0))&amp;"-"&amp;INDEX('RPI calculation'!$I$9:$I$356,MATCH($A79,'RPI calculation'!$A$9:$A$356,0)))</f>
        <v>8-3</v>
      </c>
      <c r="X79" s="1">
        <f>IF(COUNTIF('RPI calculation'!$A$9:$A$356,$A79)=0,"",INDEX('RPI calculation'!$G$9:$G$356,MATCH($A79,'RPI calculation'!$A$9:$A$356,0)))</f>
        <v>0</v>
      </c>
      <c r="Y79" s="1" t="str">
        <f>IF(COUNTIF('NCAA 2025'!$B$9:$B$356,$A79)=0,"",INDEX('NCAA 2025'!$C$9:$C$356,MATCH($A79,'NCAA 2025'!$B$9:$B$356,0)))</f>
        <v>12-17</v>
      </c>
    </row>
    <row r="80" spans="1:25" ht="21" customHeight="1">
      <c r="A80" s="1" t="s">
        <v>100</v>
      </c>
      <c r="B80" s="16">
        <f>IF(COUNTIF('NCAA 2025'!$B$9:$B$356,$A80)=0,"New in 2026",INDEX('NCAA 2025'!$A$9:$A$356,MATCH($A80,'NCAA 2025'!$B$9:$B$356,0)))</f>
        <v>62</v>
      </c>
      <c r="C80" s="1" t="str">
        <f>IF(COUNTIF('RPI calculation'!$A$9:$A$356,$A80)=0,"",INDEX('RPI calculation'!$B$9:$B$356,MATCH($A80,'RPI calculation'!$A$9:$A$356,0)))</f>
        <v>ACC</v>
      </c>
      <c r="D80" s="16" t="str">
        <f>IF(COUNTIF('RPI calculation'!$A$9:$A$356,$A80)=0,"",INDEX('RPI calculation'!$C$9:$C$356,MATCH($A80,'RPI calculation'!$A$9:$A$356,0))&amp;"-"&amp;INDEX('RPI calculation'!$D$9:$D$356,MATCH($A80,'RPI calculation'!$A$9:$A$356,0)))</f>
        <v>5-5</v>
      </c>
      <c r="E80" s="16" t="str">
        <f>IF(COUNTIF(Standings!$A$9:$A$356,$A80)=0,"",INDEX(Standings!$H$9:$H$356,MATCH($A80,Standings!$A$9:$A$356,0))&amp;"-"&amp;INDEX(Standings!$I$9:$I$356,MATCH($A80,Standings!$A$9:$A$356,0)))</f>
        <v>0-0</v>
      </c>
      <c r="F80" s="16">
        <f>IF(COUNTIF('RPI calculation'!$A$9:$A$356,$A80)=0,"",INDEX('RPI calculation'!$AE$9:$AE$356,MATCH($A80,'RPI calculation'!$A$9:$A$356,0)))</f>
        <v>72</v>
      </c>
      <c r="G80" s="16">
        <f>IF(COUNTIF('RPI calculation'!$A$9:$A$356,$A80)=0,"",INDEX('RPI calculation'!$N$9:$N$356,MATCH($A80,'RPI calculation'!$A$9:$A$356,0)))</f>
        <v>77</v>
      </c>
      <c r="H80" s="20">
        <f>IF(COUNTIF('RPI calculation'!$A$9:$A$356,$A80)=0,"",INDEX('RPI calculation'!$AF$9:$AF$356,MATCH($A80,'RPI calculation'!$A$9:$A$356,0)))</f>
        <v>5</v>
      </c>
      <c r="I80" s="9">
        <f>IF(COUNTIF('RPI calculation'!$A$9:$A$356,$A80)=0,"",INDEX('RPI calculation'!$AD$9:$AD$356,MATCH($A80,'RPI calculation'!$A$9:$A$356,0)))</f>
        <v>0.58480708038103868</v>
      </c>
      <c r="J80" s="9">
        <f>IF(COUNTIF('RPI calculation'!$A$9:$A$356,$A80)=0,"",INDEX('RPI calculation'!$M$9:$M$356,MATCH($A80,'RPI calculation'!$A$9:$A$356,0)))</f>
        <v>0.58090708038103867</v>
      </c>
      <c r="K80" s="7" t="s">
        <v>22</v>
      </c>
      <c r="L80" s="7" t="s">
        <v>23</v>
      </c>
      <c r="M80" s="7" t="s">
        <v>24</v>
      </c>
      <c r="N80" s="7"/>
      <c r="O80" s="7"/>
      <c r="P80" s="7"/>
      <c r="Q80" s="8"/>
      <c r="R80" s="7"/>
      <c r="S80" s="7" t="s">
        <v>23</v>
      </c>
      <c r="T80" s="7"/>
      <c r="U80" s="1" t="str">
        <f>IF(COUNTIF('RPI calculation'!$A$9:$A$356,$A80)=0,"Not in 2026 D1 source",INDEX('RPI calculation'!$O$9:$O$356,MATCH($A80,'RPI calculation'!$A$9:$A$356,0)))</f>
        <v>Matches standings</v>
      </c>
      <c r="V80" s="1" t="str">
        <f>IF(COUNTIF('RPI calculation'!$A$9:$A$356,$A80)=0,"",INDEX('RPI calculation'!$E$9:$E$356,MATCH($A80,'RPI calculation'!$A$9:$A$356,0))&amp;"-"&amp;INDEX('RPI calculation'!$F$9:$F$356,MATCH($A80,'RPI calculation'!$A$9:$A$356,0)))</f>
        <v>5-5</v>
      </c>
      <c r="W80" s="1" t="str">
        <f>IF(COUNTIF('RPI calculation'!$A$9:$A$356,$A80)=0,"",INDEX('RPI calculation'!$H$9:$H$356,MATCH($A80,'RPI calculation'!$A$9:$A$356,0))&amp;"-"&amp;INDEX('RPI calculation'!$I$9:$I$356,MATCH($A80,'RPI calculation'!$A$9:$A$356,0)))</f>
        <v>5-5</v>
      </c>
      <c r="X80" s="1">
        <f>IF(COUNTIF('RPI calculation'!$A$9:$A$356,$A80)=0,"",INDEX('RPI calculation'!$G$9:$G$356,MATCH($A80,'RPI calculation'!$A$9:$A$356,0)))</f>
        <v>0</v>
      </c>
      <c r="Y80" s="1" t="str">
        <f>IF(COUNTIF('NCAA 2025'!$B$9:$B$356,$A80)=0,"",INDEX('NCAA 2025'!$C$9:$C$356,MATCH($A80,'NCAA 2025'!$B$9:$B$356,0)))</f>
        <v>16-13</v>
      </c>
    </row>
    <row r="81" spans="1:25" ht="21" customHeight="1">
      <c r="A81" s="1" t="s">
        <v>95</v>
      </c>
      <c r="B81" s="16">
        <f>IF(COUNTIF('NCAA 2025'!$B$9:$B$356,$A81)=0,"New in 2026",INDEX('NCAA 2025'!$A$9:$A$356,MATCH($A81,'NCAA 2025'!$B$9:$B$356,0)))</f>
        <v>175</v>
      </c>
      <c r="C81" s="1" t="str">
        <f>IF(COUNTIF('RPI calculation'!$A$9:$A$356,$A81)=0,"",INDEX('RPI calculation'!$B$9:$B$356,MATCH($A81,'RPI calculation'!$A$9:$A$356,0)))</f>
        <v>CAA</v>
      </c>
      <c r="D81" s="16" t="str">
        <f>IF(COUNTIF('RPI calculation'!$A$9:$A$356,$A81)=0,"",INDEX('RPI calculation'!$C$9:$C$356,MATCH($A81,'RPI calculation'!$A$9:$A$356,0))&amp;"-"&amp;INDEX('RPI calculation'!$D$9:$D$356,MATCH($A81,'RPI calculation'!$A$9:$A$356,0)))</f>
        <v>8-4</v>
      </c>
      <c r="E81" s="16" t="str">
        <f>IF(COUNTIF(Standings!$A$9:$A$356,$A81)=0,"",INDEX(Standings!$H$9:$H$356,MATCH($A81,Standings!$A$9:$A$356,0))&amp;"-"&amp;INDEX(Standings!$I$9:$I$356,MATCH($A81,Standings!$A$9:$A$356,0)))</f>
        <v>2-0</v>
      </c>
      <c r="F81" s="16">
        <f>IF(COUNTIF('RPI calculation'!$A$9:$A$356,$A81)=0,"",INDEX('RPI calculation'!$AE$9:$AE$356,MATCH($A81,'RPI calculation'!$A$9:$A$356,0)))</f>
        <v>73</v>
      </c>
      <c r="G81" s="16">
        <f>IF(COUNTIF('RPI calculation'!$A$9:$A$356,$A81)=0,"",INDEX('RPI calculation'!$N$9:$N$356,MATCH($A81,'RPI calculation'!$A$9:$A$356,0)))</f>
        <v>72</v>
      </c>
      <c r="H81" s="20">
        <f>IF(COUNTIF('RPI calculation'!$A$9:$A$356,$A81)=0,"",INDEX('RPI calculation'!$AF$9:$AF$356,MATCH($A81,'RPI calculation'!$A$9:$A$356,0)))</f>
        <v>-1</v>
      </c>
      <c r="I81" s="9">
        <f>IF(COUNTIF('RPI calculation'!$A$9:$A$356,$A81)=0,"",INDEX('RPI calculation'!$AD$9:$AD$356,MATCH($A81,'RPI calculation'!$A$9:$A$356,0)))</f>
        <v>0.58452164298360632</v>
      </c>
      <c r="J81" s="9">
        <f>IF(COUNTIF('RPI calculation'!$A$9:$A$356,$A81)=0,"",INDEX('RPI calculation'!$M$9:$M$356,MATCH($A81,'RPI calculation'!$A$9:$A$356,0)))</f>
        <v>0.58452164298360632</v>
      </c>
      <c r="K81" s="7" t="s">
        <v>22</v>
      </c>
      <c r="L81" s="7" t="s">
        <v>23</v>
      </c>
      <c r="M81" s="7" t="s">
        <v>24</v>
      </c>
      <c r="N81" s="7"/>
      <c r="O81" s="7"/>
      <c r="P81" s="7"/>
      <c r="Q81" s="8"/>
      <c r="R81" s="7"/>
      <c r="S81" s="7" t="s">
        <v>23</v>
      </c>
      <c r="T81" s="7"/>
      <c r="U81" s="1" t="str">
        <f>IF(COUNTIF('RPI calculation'!$A$9:$A$356,$A81)=0,"Not in 2026 D1 source",INDEX('RPI calculation'!$O$9:$O$356,MATCH($A81,'RPI calculation'!$A$9:$A$356,0)))</f>
        <v>Matches standings</v>
      </c>
      <c r="V81" s="1" t="str">
        <f>IF(COUNTIF('RPI calculation'!$A$9:$A$356,$A81)=0,"",INDEX('RPI calculation'!$E$9:$E$356,MATCH($A81,'RPI calculation'!$A$9:$A$356,0))&amp;"-"&amp;INDEX('RPI calculation'!$F$9:$F$356,MATCH($A81,'RPI calculation'!$A$9:$A$356,0)))</f>
        <v>8-4</v>
      </c>
      <c r="W81" s="1" t="str">
        <f>IF(COUNTIF('RPI calculation'!$A$9:$A$356,$A81)=0,"",INDEX('RPI calculation'!$H$9:$H$356,MATCH($A81,'RPI calculation'!$A$9:$A$356,0))&amp;"-"&amp;INDEX('RPI calculation'!$I$9:$I$356,MATCH($A81,'RPI calculation'!$A$9:$A$356,0)))</f>
        <v>8-4</v>
      </c>
      <c r="X81" s="1">
        <f>IF(COUNTIF('RPI calculation'!$A$9:$A$356,$A81)=0,"",INDEX('RPI calculation'!$G$9:$G$356,MATCH($A81,'RPI calculation'!$A$9:$A$356,0)))</f>
        <v>0</v>
      </c>
      <c r="Y81" s="1" t="str">
        <f>IF(COUNTIF('NCAA 2025'!$B$9:$B$356,$A81)=0,"",INDEX('NCAA 2025'!$C$9:$C$356,MATCH($A81,'NCAA 2025'!$B$9:$B$356,0)))</f>
        <v>12-15</v>
      </c>
    </row>
    <row r="82" spans="1:25" ht="21" customHeight="1">
      <c r="A82" s="1" t="s">
        <v>96</v>
      </c>
      <c r="B82" s="16">
        <f>IF(COUNTIF('NCAA 2025'!$B$9:$B$356,$A82)=0,"New in 2026",INDEX('NCAA 2025'!$A$9:$A$356,MATCH($A82,'NCAA 2025'!$B$9:$B$356,0)))</f>
        <v>188</v>
      </c>
      <c r="C82" s="1" t="str">
        <f>IF(COUNTIF('RPI calculation'!$A$9:$A$356,$A82)=0,"",INDEX('RPI calculation'!$B$9:$B$356,MATCH($A82,'RPI calculation'!$A$9:$A$356,0)))</f>
        <v>Big Ten</v>
      </c>
      <c r="D82" s="16" t="str">
        <f>IF(COUNTIF('RPI calculation'!$A$9:$A$356,$A82)=0,"",INDEX('RPI calculation'!$C$9:$C$356,MATCH($A82,'RPI calculation'!$A$9:$A$356,0))&amp;"-"&amp;INDEX('RPI calculation'!$D$9:$D$356,MATCH($A82,'RPI calculation'!$A$9:$A$356,0)))</f>
        <v>7-3</v>
      </c>
      <c r="E82" s="16" t="str">
        <f>IF(COUNTIF(Standings!$A$9:$A$356,$A82)=0,"",INDEX(Standings!$H$9:$H$356,MATCH($A82,Standings!$A$9:$A$356,0))&amp;"-"&amp;INDEX(Standings!$I$9:$I$356,MATCH($A82,Standings!$A$9:$A$356,0)))</f>
        <v>0-0</v>
      </c>
      <c r="F82" s="16">
        <f>IF(COUNTIF('RPI calculation'!$A$9:$A$356,$A82)=0,"",INDEX('RPI calculation'!$AE$9:$AE$356,MATCH($A82,'RPI calculation'!$A$9:$A$356,0)))</f>
        <v>74</v>
      </c>
      <c r="G82" s="16">
        <f>IF(COUNTIF('RPI calculation'!$A$9:$A$356,$A82)=0,"",INDEX('RPI calculation'!$N$9:$N$356,MATCH($A82,'RPI calculation'!$A$9:$A$356,0)))</f>
        <v>73</v>
      </c>
      <c r="H82" s="20">
        <f>IF(COUNTIF('RPI calculation'!$A$9:$A$356,$A82)=0,"",INDEX('RPI calculation'!$AF$9:$AF$356,MATCH($A82,'RPI calculation'!$A$9:$A$356,0)))</f>
        <v>-1</v>
      </c>
      <c r="I82" s="9">
        <f>IF(COUNTIF('RPI calculation'!$A$9:$A$356,$A82)=0,"",INDEX('RPI calculation'!$AD$9:$AD$356,MATCH($A82,'RPI calculation'!$A$9:$A$356,0)))</f>
        <v>0.58305991462241458</v>
      </c>
      <c r="J82" s="9">
        <f>IF(COUNTIF('RPI calculation'!$A$9:$A$356,$A82)=0,"",INDEX('RPI calculation'!$M$9:$M$356,MATCH($A82,'RPI calculation'!$A$9:$A$356,0)))</f>
        <v>0.58305991462241458</v>
      </c>
      <c r="K82" s="7" t="s">
        <v>22</v>
      </c>
      <c r="L82" s="7" t="s">
        <v>23</v>
      </c>
      <c r="M82" s="7" t="s">
        <v>24</v>
      </c>
      <c r="N82" s="7"/>
      <c r="O82" s="7"/>
      <c r="P82" s="7"/>
      <c r="Q82" s="8"/>
      <c r="R82" s="7"/>
      <c r="S82" s="7" t="s">
        <v>23</v>
      </c>
      <c r="T82" s="7"/>
      <c r="U82" s="1" t="str">
        <f>IF(COUNTIF('RPI calculation'!$A$9:$A$356,$A82)=0,"Not in 2026 D1 source",INDEX('RPI calculation'!$O$9:$O$356,MATCH($A82,'RPI calculation'!$A$9:$A$356,0)))</f>
        <v>Matches standings</v>
      </c>
      <c r="V82" s="1" t="str">
        <f>IF(COUNTIF('RPI calculation'!$A$9:$A$356,$A82)=0,"",INDEX('RPI calculation'!$E$9:$E$356,MATCH($A82,'RPI calculation'!$A$9:$A$356,0))&amp;"-"&amp;INDEX('RPI calculation'!$F$9:$F$356,MATCH($A82,'RPI calculation'!$A$9:$A$356,0)))</f>
        <v>7-3</v>
      </c>
      <c r="W82" s="1" t="str">
        <f>IF(COUNTIF('RPI calculation'!$A$9:$A$356,$A82)=0,"",INDEX('RPI calculation'!$H$9:$H$356,MATCH($A82,'RPI calculation'!$A$9:$A$356,0))&amp;"-"&amp;INDEX('RPI calculation'!$I$9:$I$356,MATCH($A82,'RPI calculation'!$A$9:$A$356,0)))</f>
        <v>7-3</v>
      </c>
      <c r="X82" s="1">
        <f>IF(COUNTIF('RPI calculation'!$A$9:$A$356,$A82)=0,"",INDEX('RPI calculation'!$G$9:$G$356,MATCH($A82,'RPI calculation'!$A$9:$A$356,0)))</f>
        <v>0</v>
      </c>
      <c r="Y82" s="1" t="str">
        <f>IF(COUNTIF('NCAA 2025'!$B$9:$B$356,$A82)=0,"",INDEX('NCAA 2025'!$C$9:$C$356,MATCH($A82,'NCAA 2025'!$B$9:$B$356,0)))</f>
        <v>6-22</v>
      </c>
    </row>
    <row r="83" spans="1:25" ht="21" customHeight="1">
      <c r="A83" s="1" t="s">
        <v>97</v>
      </c>
      <c r="B83" s="16">
        <f>IF(COUNTIF('NCAA 2025'!$B$9:$B$356,$A83)=0,"New in 2026",INDEX('NCAA 2025'!$A$9:$A$356,MATCH($A83,'NCAA 2025'!$B$9:$B$356,0)))</f>
        <v>178</v>
      </c>
      <c r="C83" s="1" t="str">
        <f>IF(COUNTIF('RPI calculation'!$A$9:$A$356,$A83)=0,"",INDEX('RPI calculation'!$B$9:$B$356,MATCH($A83,'RPI calculation'!$A$9:$A$356,0)))</f>
        <v>SEC</v>
      </c>
      <c r="D83" s="16" t="str">
        <f>IF(COUNTIF('RPI calculation'!$A$9:$A$356,$A83)=0,"",INDEX('RPI calculation'!$C$9:$C$356,MATCH($A83,'RPI calculation'!$A$9:$A$356,0))&amp;"-"&amp;INDEX('RPI calculation'!$D$9:$D$356,MATCH($A83,'RPI calculation'!$A$9:$A$356,0)))</f>
        <v>8-3</v>
      </c>
      <c r="E83" s="16" t="str">
        <f>IF(COUNTIF(Standings!$A$9:$A$356,$A83)=0,"",INDEX(Standings!$H$9:$H$356,MATCH($A83,Standings!$A$9:$A$356,0))&amp;"-"&amp;INDEX(Standings!$I$9:$I$356,MATCH($A83,Standings!$A$9:$A$356,0)))</f>
        <v>0-0</v>
      </c>
      <c r="F83" s="16">
        <f>IF(COUNTIF('RPI calculation'!$A$9:$A$356,$A83)=0,"",INDEX('RPI calculation'!$AE$9:$AE$356,MATCH($A83,'RPI calculation'!$A$9:$A$356,0)))</f>
        <v>75</v>
      </c>
      <c r="G83" s="16">
        <f>IF(COUNTIF('RPI calculation'!$A$9:$A$356,$A83)=0,"",INDEX('RPI calculation'!$N$9:$N$356,MATCH($A83,'RPI calculation'!$A$9:$A$356,0)))</f>
        <v>74</v>
      </c>
      <c r="H83" s="20">
        <f>IF(COUNTIF('RPI calculation'!$A$9:$A$356,$A83)=0,"",INDEX('RPI calculation'!$AF$9:$AF$356,MATCH($A83,'RPI calculation'!$A$9:$A$356,0)))</f>
        <v>-1</v>
      </c>
      <c r="I83" s="9">
        <f>IF(COUNTIF('RPI calculation'!$A$9:$A$356,$A83)=0,"",INDEX('RPI calculation'!$AD$9:$AD$356,MATCH($A83,'RPI calculation'!$A$9:$A$356,0)))</f>
        <v>0.58104467002108184</v>
      </c>
      <c r="J83" s="9">
        <f>IF(COUNTIF('RPI calculation'!$A$9:$A$356,$A83)=0,"",INDEX('RPI calculation'!$M$9:$M$356,MATCH($A83,'RPI calculation'!$A$9:$A$356,0)))</f>
        <v>0.58104467002108184</v>
      </c>
      <c r="K83" s="7" t="s">
        <v>22</v>
      </c>
      <c r="L83" s="7" t="s">
        <v>23</v>
      </c>
      <c r="M83" s="7" t="s">
        <v>24</v>
      </c>
      <c r="N83" s="7"/>
      <c r="O83" s="7"/>
      <c r="P83" s="7"/>
      <c r="Q83" s="8"/>
      <c r="R83" s="7"/>
      <c r="S83" s="7" t="s">
        <v>23</v>
      </c>
      <c r="T83" s="7"/>
      <c r="U83" s="1" t="str">
        <f>IF(COUNTIF('RPI calculation'!$A$9:$A$356,$A83)=0,"Not in 2026 D1 source",INDEX('RPI calculation'!$O$9:$O$356,MATCH($A83,'RPI calculation'!$A$9:$A$356,0)))</f>
        <v>Matches standings</v>
      </c>
      <c r="V83" s="1" t="str">
        <f>IF(COUNTIF('RPI calculation'!$A$9:$A$356,$A83)=0,"",INDEX('RPI calculation'!$E$9:$E$356,MATCH($A83,'RPI calculation'!$A$9:$A$356,0))&amp;"-"&amp;INDEX('RPI calculation'!$F$9:$F$356,MATCH($A83,'RPI calculation'!$A$9:$A$356,0)))</f>
        <v>8-3</v>
      </c>
      <c r="W83" s="1" t="str">
        <f>IF(COUNTIF('RPI calculation'!$A$9:$A$356,$A83)=0,"",INDEX('RPI calculation'!$H$9:$H$356,MATCH($A83,'RPI calculation'!$A$9:$A$356,0))&amp;"-"&amp;INDEX('RPI calculation'!$I$9:$I$356,MATCH($A83,'RPI calculation'!$A$9:$A$356,0)))</f>
        <v>8-3</v>
      </c>
      <c r="X83" s="1">
        <f>IF(COUNTIF('RPI calculation'!$A$9:$A$356,$A83)=0,"",INDEX('RPI calculation'!$G$9:$G$356,MATCH($A83,'RPI calculation'!$A$9:$A$356,0)))</f>
        <v>0</v>
      </c>
      <c r="Y83" s="1" t="str">
        <f>IF(COUNTIF('NCAA 2025'!$B$9:$B$356,$A83)=0,"",INDEX('NCAA 2025'!$C$9:$C$356,MATCH($A83,'NCAA 2025'!$B$9:$B$356,0)))</f>
        <v>5-22</v>
      </c>
    </row>
    <row r="84" spans="1:25" ht="21" customHeight="1">
      <c r="A84" s="1" t="s">
        <v>98</v>
      </c>
      <c r="B84" s="16">
        <f>IF(COUNTIF('NCAA 2025'!$B$9:$B$356,$A84)=0,"New in 2026",INDEX('NCAA 2025'!$A$9:$A$356,MATCH($A84,'NCAA 2025'!$B$9:$B$356,0)))</f>
        <v>72</v>
      </c>
      <c r="C84" s="1" t="str">
        <f>IF(COUNTIF('RPI calculation'!$A$9:$A$356,$A84)=0,"",INDEX('RPI calculation'!$B$9:$B$356,MATCH($A84,'RPI calculation'!$A$9:$A$356,0)))</f>
        <v>Summit League</v>
      </c>
      <c r="D84" s="16" t="str">
        <f>IF(COUNTIF('RPI calculation'!$A$9:$A$356,$A84)=0,"",INDEX('RPI calculation'!$C$9:$C$356,MATCH($A84,'RPI calculation'!$A$9:$A$356,0))&amp;"-"&amp;INDEX('RPI calculation'!$D$9:$D$356,MATCH($A84,'RPI calculation'!$A$9:$A$356,0)))</f>
        <v>7-4</v>
      </c>
      <c r="E84" s="16" t="str">
        <f>IF(COUNTIF(Standings!$A$9:$A$356,$A84)=0,"",INDEX(Standings!$H$9:$H$356,MATCH($A84,Standings!$A$9:$A$356,0))&amp;"-"&amp;INDEX(Standings!$I$9:$I$356,MATCH($A84,Standings!$A$9:$A$356,0)))</f>
        <v>0-0</v>
      </c>
      <c r="F84" s="16">
        <f>IF(COUNTIF('RPI calculation'!$A$9:$A$356,$A84)=0,"",INDEX('RPI calculation'!$AE$9:$AE$356,MATCH($A84,'RPI calculation'!$A$9:$A$356,0)))</f>
        <v>76</v>
      </c>
      <c r="G84" s="16">
        <f>IF(COUNTIF('RPI calculation'!$A$9:$A$356,$A84)=0,"",INDEX('RPI calculation'!$N$9:$N$356,MATCH($A84,'RPI calculation'!$A$9:$A$356,0)))</f>
        <v>75</v>
      </c>
      <c r="H84" s="20">
        <f>IF(COUNTIF('RPI calculation'!$A$9:$A$356,$A84)=0,"",INDEX('RPI calculation'!$AF$9:$AF$356,MATCH($A84,'RPI calculation'!$A$9:$A$356,0)))</f>
        <v>-1</v>
      </c>
      <c r="I84" s="9">
        <f>IF(COUNTIF('RPI calculation'!$A$9:$A$356,$A84)=0,"",INDEX('RPI calculation'!$AD$9:$AD$356,MATCH($A84,'RPI calculation'!$A$9:$A$356,0)))</f>
        <v>0.58099485886460744</v>
      </c>
      <c r="J84" s="9">
        <f>IF(COUNTIF('RPI calculation'!$A$9:$A$356,$A84)=0,"",INDEX('RPI calculation'!$M$9:$M$356,MATCH($A84,'RPI calculation'!$A$9:$A$356,0)))</f>
        <v>0.58099485886460744</v>
      </c>
      <c r="K84" s="7" t="s">
        <v>22</v>
      </c>
      <c r="L84" s="7" t="s">
        <v>23</v>
      </c>
      <c r="M84" s="7" t="s">
        <v>24</v>
      </c>
      <c r="N84" s="7"/>
      <c r="O84" s="7"/>
      <c r="P84" s="7"/>
      <c r="Q84" s="8"/>
      <c r="R84" s="7"/>
      <c r="S84" s="7" t="s">
        <v>23</v>
      </c>
      <c r="T84" s="7"/>
      <c r="U84" s="1" t="str">
        <f>IF(COUNTIF('RPI calculation'!$A$9:$A$356,$A84)=0,"Not in 2026 D1 source",INDEX('RPI calculation'!$O$9:$O$356,MATCH($A84,'RPI calculation'!$A$9:$A$356,0)))</f>
        <v>Matches standings</v>
      </c>
      <c r="V84" s="1" t="str">
        <f>IF(COUNTIF('RPI calculation'!$A$9:$A$356,$A84)=0,"",INDEX('RPI calculation'!$E$9:$E$356,MATCH($A84,'RPI calculation'!$A$9:$A$356,0))&amp;"-"&amp;INDEX('RPI calculation'!$F$9:$F$356,MATCH($A84,'RPI calculation'!$A$9:$A$356,0)))</f>
        <v>7-4</v>
      </c>
      <c r="W84" s="1" t="str">
        <f>IF(COUNTIF('RPI calculation'!$A$9:$A$356,$A84)=0,"",INDEX('RPI calculation'!$H$9:$H$356,MATCH($A84,'RPI calculation'!$A$9:$A$356,0))&amp;"-"&amp;INDEX('RPI calculation'!$I$9:$I$356,MATCH($A84,'RPI calculation'!$A$9:$A$356,0)))</f>
        <v>7-4</v>
      </c>
      <c r="X84" s="1">
        <f>IF(COUNTIF('RPI calculation'!$A$9:$A$356,$A84)=0,"",INDEX('RPI calculation'!$G$9:$G$356,MATCH($A84,'RPI calculation'!$A$9:$A$356,0)))</f>
        <v>0</v>
      </c>
      <c r="Y84" s="1" t="str">
        <f>IF(COUNTIF('NCAA 2025'!$B$9:$B$356,$A84)=0,"",INDEX('NCAA 2025'!$C$9:$C$356,MATCH($A84,'NCAA 2025'!$B$9:$B$356,0)))</f>
        <v>20-9</v>
      </c>
    </row>
    <row r="85" spans="1:25" ht="21" customHeight="1">
      <c r="A85" s="1" t="s">
        <v>99</v>
      </c>
      <c r="B85" s="16">
        <f>IF(COUNTIF('NCAA 2025'!$B$9:$B$356,$A85)=0,"New in 2026",INDEX('NCAA 2025'!$A$9:$A$356,MATCH($A85,'NCAA 2025'!$B$9:$B$356,0)))</f>
        <v>39</v>
      </c>
      <c r="C85" s="1" t="str">
        <f>IF(COUNTIF('RPI calculation'!$A$9:$A$356,$A85)=0,"",INDEX('RPI calculation'!$B$9:$B$356,MATCH($A85,'RPI calculation'!$A$9:$A$356,0)))</f>
        <v>Big East</v>
      </c>
      <c r="D85" s="16" t="str">
        <f>IF(COUNTIF('RPI calculation'!$A$9:$A$356,$A85)=0,"",INDEX('RPI calculation'!$C$9:$C$356,MATCH($A85,'RPI calculation'!$A$9:$A$356,0))&amp;"-"&amp;INDEX('RPI calculation'!$D$9:$D$356,MATCH($A85,'RPI calculation'!$A$9:$A$356,0)))</f>
        <v>7-4</v>
      </c>
      <c r="E85" s="16" t="str">
        <f>IF(COUNTIF(Standings!$A$9:$A$356,$A85)=0,"",INDEX(Standings!$H$9:$H$356,MATCH($A85,Standings!$A$9:$A$356,0))&amp;"-"&amp;INDEX(Standings!$I$9:$I$356,MATCH($A85,Standings!$A$9:$A$356,0)))</f>
        <v>0-0</v>
      </c>
      <c r="F85" s="16">
        <f>IF(COUNTIF('RPI calculation'!$A$9:$A$356,$A85)=0,"",INDEX('RPI calculation'!$AE$9:$AE$356,MATCH($A85,'RPI calculation'!$A$9:$A$356,0)))</f>
        <v>77</v>
      </c>
      <c r="G85" s="16">
        <f>IF(COUNTIF('RPI calculation'!$A$9:$A$356,$A85)=0,"",INDEX('RPI calculation'!$N$9:$N$356,MATCH($A85,'RPI calculation'!$A$9:$A$356,0)))</f>
        <v>76</v>
      </c>
      <c r="H85" s="20">
        <f>IF(COUNTIF('RPI calculation'!$A$9:$A$356,$A85)=0,"",INDEX('RPI calculation'!$AF$9:$AF$356,MATCH($A85,'RPI calculation'!$A$9:$A$356,0)))</f>
        <v>-1</v>
      </c>
      <c r="I85" s="9">
        <f>IF(COUNTIF('RPI calculation'!$A$9:$A$356,$A85)=0,"",INDEX('RPI calculation'!$AD$9:$AD$356,MATCH($A85,'RPI calculation'!$A$9:$A$356,0)))</f>
        <v>0.58097800628103657</v>
      </c>
      <c r="J85" s="9">
        <f>IF(COUNTIF('RPI calculation'!$A$9:$A$356,$A85)=0,"",INDEX('RPI calculation'!$M$9:$M$356,MATCH($A85,'RPI calculation'!$A$9:$A$356,0)))</f>
        <v>0.58097800628103657</v>
      </c>
      <c r="K85" s="7" t="s">
        <v>22</v>
      </c>
      <c r="L85" s="7" t="s">
        <v>23</v>
      </c>
      <c r="M85" s="7" t="s">
        <v>24</v>
      </c>
      <c r="N85" s="7"/>
      <c r="O85" s="7"/>
      <c r="P85" s="7"/>
      <c r="Q85" s="8"/>
      <c r="R85" s="7"/>
      <c r="S85" s="7" t="s">
        <v>23</v>
      </c>
      <c r="T85" s="7"/>
      <c r="U85" s="1" t="str">
        <f>IF(COUNTIF('RPI calculation'!$A$9:$A$356,$A85)=0,"Not in 2026 D1 source",INDEX('RPI calculation'!$O$9:$O$356,MATCH($A85,'RPI calculation'!$A$9:$A$356,0)))</f>
        <v>Matches standings</v>
      </c>
      <c r="V85" s="1" t="str">
        <f>IF(COUNTIF('RPI calculation'!$A$9:$A$356,$A85)=0,"",INDEX('RPI calculation'!$E$9:$E$356,MATCH($A85,'RPI calculation'!$A$9:$A$356,0))&amp;"-"&amp;INDEX('RPI calculation'!$F$9:$F$356,MATCH($A85,'RPI calculation'!$A$9:$A$356,0)))</f>
        <v>7-4</v>
      </c>
      <c r="W85" s="1" t="str">
        <f>IF(COUNTIF('RPI calculation'!$A$9:$A$356,$A85)=0,"",INDEX('RPI calculation'!$H$9:$H$356,MATCH($A85,'RPI calculation'!$A$9:$A$356,0))&amp;"-"&amp;INDEX('RPI calculation'!$I$9:$I$356,MATCH($A85,'RPI calculation'!$A$9:$A$356,0)))</f>
        <v>7-4</v>
      </c>
      <c r="X85" s="1">
        <f>IF(COUNTIF('RPI calculation'!$A$9:$A$356,$A85)=0,"",INDEX('RPI calculation'!$G$9:$G$356,MATCH($A85,'RPI calculation'!$A$9:$A$356,0)))</f>
        <v>0</v>
      </c>
      <c r="Y85" s="1" t="str">
        <f>IF(COUNTIF('NCAA 2025'!$B$9:$B$356,$A85)=0,"",INDEX('NCAA 2025'!$C$9:$C$356,MATCH($A85,'NCAA 2025'!$B$9:$B$356,0)))</f>
        <v>20-8</v>
      </c>
    </row>
    <row r="86" spans="1:25" ht="21" customHeight="1">
      <c r="A86" s="1" t="s">
        <v>101</v>
      </c>
      <c r="B86" s="16">
        <f>IF(COUNTIF('NCAA 2025'!$B$9:$B$356,$A86)=0,"New in 2026",INDEX('NCAA 2025'!$A$9:$A$356,MATCH($A86,'NCAA 2025'!$B$9:$B$356,0)))</f>
        <v>122</v>
      </c>
      <c r="C86" s="1" t="str">
        <f>IF(COUNTIF('RPI calculation'!$A$9:$A$356,$A86)=0,"",INDEX('RPI calculation'!$B$9:$B$356,MATCH($A86,'RPI calculation'!$A$9:$A$356,0)))</f>
        <v>CUSA</v>
      </c>
      <c r="D86" s="16" t="str">
        <f>IF(COUNTIF('RPI calculation'!$A$9:$A$356,$A86)=0,"",INDEX('RPI calculation'!$C$9:$C$356,MATCH($A86,'RPI calculation'!$A$9:$A$356,0))&amp;"-"&amp;INDEX('RPI calculation'!$D$9:$D$356,MATCH($A86,'RPI calculation'!$A$9:$A$356,0)))</f>
        <v>8-4</v>
      </c>
      <c r="E86" s="16" t="str">
        <f>IF(COUNTIF(Standings!$A$9:$A$356,$A86)=0,"",INDEX(Standings!$H$9:$H$356,MATCH($A86,Standings!$A$9:$A$356,0))&amp;"-"&amp;INDEX(Standings!$I$9:$I$356,MATCH($A86,Standings!$A$9:$A$356,0)))</f>
        <v>0-0</v>
      </c>
      <c r="F86" s="16">
        <f>IF(COUNTIF('RPI calculation'!$A$9:$A$356,$A86)=0,"",INDEX('RPI calculation'!$AE$9:$AE$356,MATCH($A86,'RPI calculation'!$A$9:$A$356,0)))</f>
        <v>78</v>
      </c>
      <c r="G86" s="16">
        <f>IF(COUNTIF('RPI calculation'!$A$9:$A$356,$A86)=0,"",INDEX('RPI calculation'!$N$9:$N$356,MATCH($A86,'RPI calculation'!$A$9:$A$356,0)))</f>
        <v>78</v>
      </c>
      <c r="H86" s="20">
        <f>IF(COUNTIF('RPI calculation'!$A$9:$A$356,$A86)=0,"",INDEX('RPI calculation'!$AF$9:$AF$356,MATCH($A86,'RPI calculation'!$A$9:$A$356,0)))</f>
        <v>0</v>
      </c>
      <c r="I86" s="9">
        <f>IF(COUNTIF('RPI calculation'!$A$9:$A$356,$A86)=0,"",INDEX('RPI calculation'!$AD$9:$AD$356,MATCH($A86,'RPI calculation'!$A$9:$A$356,0)))</f>
        <v>0.58054080114844009</v>
      </c>
      <c r="J86" s="9">
        <f>IF(COUNTIF('RPI calculation'!$A$9:$A$356,$A86)=0,"",INDEX('RPI calculation'!$M$9:$M$356,MATCH($A86,'RPI calculation'!$A$9:$A$356,0)))</f>
        <v>0.58054080114844009</v>
      </c>
      <c r="K86" s="7" t="s">
        <v>22</v>
      </c>
      <c r="L86" s="7" t="s">
        <v>23</v>
      </c>
      <c r="M86" s="7" t="s">
        <v>24</v>
      </c>
      <c r="N86" s="7"/>
      <c r="O86" s="7"/>
      <c r="P86" s="7"/>
      <c r="Q86" s="8"/>
      <c r="R86" s="7"/>
      <c r="S86" s="7" t="s">
        <v>23</v>
      </c>
      <c r="T86" s="7"/>
      <c r="U86" s="1" t="str">
        <f>IF(COUNTIF('RPI calculation'!$A$9:$A$356,$A86)=0,"Not in 2026 D1 source",INDEX('RPI calculation'!$O$9:$O$356,MATCH($A86,'RPI calculation'!$A$9:$A$356,0)))</f>
        <v>Matches standings</v>
      </c>
      <c r="V86" s="1" t="str">
        <f>IF(COUNTIF('RPI calculation'!$A$9:$A$356,$A86)=0,"",INDEX('RPI calculation'!$E$9:$E$356,MATCH($A86,'RPI calculation'!$A$9:$A$356,0))&amp;"-"&amp;INDEX('RPI calculation'!$F$9:$F$356,MATCH($A86,'RPI calculation'!$A$9:$A$356,0)))</f>
        <v>8-4</v>
      </c>
      <c r="W86" s="1" t="str">
        <f>IF(COUNTIF('RPI calculation'!$A$9:$A$356,$A86)=0,"",INDEX('RPI calculation'!$H$9:$H$356,MATCH($A86,'RPI calculation'!$A$9:$A$356,0))&amp;"-"&amp;INDEX('RPI calculation'!$I$9:$I$356,MATCH($A86,'RPI calculation'!$A$9:$A$356,0)))</f>
        <v>8-4</v>
      </c>
      <c r="X86" s="1">
        <f>IF(COUNTIF('RPI calculation'!$A$9:$A$356,$A86)=0,"",INDEX('RPI calculation'!$G$9:$G$356,MATCH($A86,'RPI calculation'!$A$9:$A$356,0)))</f>
        <v>0</v>
      </c>
      <c r="Y86" s="1" t="str">
        <f>IF(COUNTIF('NCAA 2025'!$B$9:$B$356,$A86)=0,"",INDEX('NCAA 2025'!$C$9:$C$356,MATCH($A86,'NCAA 2025'!$B$9:$B$356,0)))</f>
        <v>20-10</v>
      </c>
    </row>
    <row r="87" spans="1:25" ht="21" customHeight="1">
      <c r="A87" s="1" t="s">
        <v>106</v>
      </c>
      <c r="B87" s="16">
        <f>IF(COUNTIF('NCAA 2025'!$B$9:$B$356,$A87)=0,"New in 2026",INDEX('NCAA 2025'!$A$9:$A$356,MATCH($A87,'NCAA 2025'!$B$9:$B$356,0)))</f>
        <v>15</v>
      </c>
      <c r="C87" s="1" t="str">
        <f>IF(COUNTIF('RPI calculation'!$A$9:$A$356,$A87)=0,"",INDEX('RPI calculation'!$B$9:$B$356,MATCH($A87,'RPI calculation'!$A$9:$A$356,0)))</f>
        <v>Big Ten</v>
      </c>
      <c r="D87" s="16" t="str">
        <f>IF(COUNTIF('RPI calculation'!$A$9:$A$356,$A87)=0,"",INDEX('RPI calculation'!$C$9:$C$356,MATCH($A87,'RPI calculation'!$A$9:$A$356,0))&amp;"-"&amp;INDEX('RPI calculation'!$D$9:$D$356,MATCH($A87,'RPI calculation'!$A$9:$A$356,0)))</f>
        <v>6-4</v>
      </c>
      <c r="E87" s="16" t="str">
        <f>IF(COUNTIF(Standings!$A$9:$A$356,$A87)=0,"",INDEX(Standings!$H$9:$H$356,MATCH($A87,Standings!$A$9:$A$356,0))&amp;"-"&amp;INDEX(Standings!$I$9:$I$356,MATCH($A87,Standings!$A$9:$A$356,0)))</f>
        <v>0-0</v>
      </c>
      <c r="F87" s="16">
        <f>IF(COUNTIF('RPI calculation'!$A$9:$A$356,$A87)=0,"",INDEX('RPI calculation'!$AE$9:$AE$356,MATCH($A87,'RPI calculation'!$A$9:$A$356,0)))</f>
        <v>79</v>
      </c>
      <c r="G87" s="16">
        <f>IF(COUNTIF('RPI calculation'!$A$9:$A$356,$A87)=0,"",INDEX('RPI calculation'!$N$9:$N$356,MATCH($A87,'RPI calculation'!$A$9:$A$356,0)))</f>
        <v>83</v>
      </c>
      <c r="H87" s="20">
        <f>IF(COUNTIF('RPI calculation'!$A$9:$A$356,$A87)=0,"",INDEX('RPI calculation'!$AF$9:$AF$356,MATCH($A87,'RPI calculation'!$A$9:$A$356,0)))</f>
        <v>4</v>
      </c>
      <c r="I87" s="9">
        <f>IF(COUNTIF('RPI calculation'!$A$9:$A$356,$A87)=0,"",INDEX('RPI calculation'!$AD$9:$AD$356,MATCH($A87,'RPI calculation'!$A$9:$A$356,0)))</f>
        <v>0.57932836017097378</v>
      </c>
      <c r="J87" s="9">
        <f>IF(COUNTIF('RPI calculation'!$A$9:$A$356,$A87)=0,"",INDEX('RPI calculation'!$M$9:$M$356,MATCH($A87,'RPI calculation'!$A$9:$A$356,0)))</f>
        <v>0.57412836017097379</v>
      </c>
      <c r="K87" s="7" t="s">
        <v>22</v>
      </c>
      <c r="L87" s="7" t="s">
        <v>23</v>
      </c>
      <c r="M87" s="7" t="s">
        <v>24</v>
      </c>
      <c r="N87" s="7"/>
      <c r="O87" s="7"/>
      <c r="P87" s="7"/>
      <c r="Q87" s="8"/>
      <c r="R87" s="7"/>
      <c r="S87" s="7" t="s">
        <v>23</v>
      </c>
      <c r="T87" s="7"/>
      <c r="U87" s="1" t="str">
        <f>IF(COUNTIF('RPI calculation'!$A$9:$A$356,$A87)=0,"Not in 2026 D1 source",INDEX('RPI calculation'!$O$9:$O$356,MATCH($A87,'RPI calculation'!$A$9:$A$356,0)))</f>
        <v>Matches standings</v>
      </c>
      <c r="V87" s="1" t="str">
        <f>IF(COUNTIF('RPI calculation'!$A$9:$A$356,$A87)=0,"",INDEX('RPI calculation'!$E$9:$E$356,MATCH($A87,'RPI calculation'!$A$9:$A$356,0))&amp;"-"&amp;INDEX('RPI calculation'!$F$9:$F$356,MATCH($A87,'RPI calculation'!$A$9:$A$356,0)))</f>
        <v>6-4</v>
      </c>
      <c r="W87" s="1" t="str">
        <f>IF(COUNTIF('RPI calculation'!$A$9:$A$356,$A87)=0,"",INDEX('RPI calculation'!$H$9:$H$356,MATCH($A87,'RPI calculation'!$A$9:$A$356,0))&amp;"-"&amp;INDEX('RPI calculation'!$I$9:$I$356,MATCH($A87,'RPI calculation'!$A$9:$A$356,0)))</f>
        <v>6-4</v>
      </c>
      <c r="X87" s="1">
        <f>IF(COUNTIF('RPI calculation'!$A$9:$A$356,$A87)=0,"",INDEX('RPI calculation'!$G$9:$G$356,MATCH($A87,'RPI calculation'!$A$9:$A$356,0)))</f>
        <v>0</v>
      </c>
      <c r="Y87" s="1" t="str">
        <f>IF(COUNTIF('NCAA 2025'!$B$9:$B$356,$A87)=0,"",INDEX('NCAA 2025'!$C$9:$C$356,MATCH($A87,'NCAA 2025'!$B$9:$B$356,0)))</f>
        <v>25-7</v>
      </c>
    </row>
    <row r="88" spans="1:25" ht="21" customHeight="1">
      <c r="A88" s="1" t="s">
        <v>104</v>
      </c>
      <c r="B88" s="16">
        <f>IF(COUNTIF('NCAA 2025'!$B$9:$B$356,$A88)=0,"New in 2026",INDEX('NCAA 2025'!$A$9:$A$356,MATCH($A88,'NCAA 2025'!$B$9:$B$356,0)))</f>
        <v>146</v>
      </c>
      <c r="C88" s="1" t="str">
        <f>IF(COUNTIF('RPI calculation'!$A$9:$A$356,$A88)=0,"",INDEX('RPI calculation'!$B$9:$B$356,MATCH($A88,'RPI calculation'!$A$9:$A$356,0)))</f>
        <v>ACC</v>
      </c>
      <c r="D88" s="16" t="str">
        <f>IF(COUNTIF('RPI calculation'!$A$9:$A$356,$A88)=0,"",INDEX('RPI calculation'!$C$9:$C$356,MATCH($A88,'RPI calculation'!$A$9:$A$356,0))&amp;"-"&amp;INDEX('RPI calculation'!$D$9:$D$356,MATCH($A88,'RPI calculation'!$A$9:$A$356,0)))</f>
        <v>6-5</v>
      </c>
      <c r="E88" s="16" t="str">
        <f>IF(COUNTIF(Standings!$A$9:$A$356,$A88)=0,"",INDEX(Standings!$H$9:$H$356,MATCH($A88,Standings!$A$9:$A$356,0))&amp;"-"&amp;INDEX(Standings!$I$9:$I$356,MATCH($A88,Standings!$A$9:$A$356,0)))</f>
        <v>0-0</v>
      </c>
      <c r="F88" s="16">
        <f>IF(COUNTIF('RPI calculation'!$A$9:$A$356,$A88)=0,"",INDEX('RPI calculation'!$AE$9:$AE$356,MATCH($A88,'RPI calculation'!$A$9:$A$356,0)))</f>
        <v>80</v>
      </c>
      <c r="G88" s="16">
        <f>IF(COUNTIF('RPI calculation'!$A$9:$A$356,$A88)=0,"",INDEX('RPI calculation'!$N$9:$N$356,MATCH($A88,'RPI calculation'!$A$9:$A$356,0)))</f>
        <v>81</v>
      </c>
      <c r="H88" s="20">
        <f>IF(COUNTIF('RPI calculation'!$A$9:$A$356,$A88)=0,"",INDEX('RPI calculation'!$AF$9:$AF$356,MATCH($A88,'RPI calculation'!$A$9:$A$356,0)))</f>
        <v>1</v>
      </c>
      <c r="I88" s="9">
        <f>IF(COUNTIF('RPI calculation'!$A$9:$A$356,$A88)=0,"",INDEX('RPI calculation'!$AD$9:$AD$356,MATCH($A88,'RPI calculation'!$A$9:$A$356,0)))</f>
        <v>0.57681487653760377</v>
      </c>
      <c r="J88" s="9">
        <f>IF(COUNTIF('RPI calculation'!$A$9:$A$356,$A88)=0,"",INDEX('RPI calculation'!$M$9:$M$356,MATCH($A88,'RPI calculation'!$A$9:$A$356,0)))</f>
        <v>0.5755148765376038</v>
      </c>
      <c r="K88" s="7" t="s">
        <v>22</v>
      </c>
      <c r="L88" s="7" t="s">
        <v>23</v>
      </c>
      <c r="M88" s="7" t="s">
        <v>24</v>
      </c>
      <c r="N88" s="7"/>
      <c r="O88" s="7"/>
      <c r="P88" s="7"/>
      <c r="Q88" s="8"/>
      <c r="R88" s="7"/>
      <c r="S88" s="7" t="s">
        <v>23</v>
      </c>
      <c r="T88" s="7"/>
      <c r="U88" s="1" t="str">
        <f>IF(COUNTIF('RPI calculation'!$A$9:$A$356,$A88)=0,"Not in 2026 D1 source",INDEX('RPI calculation'!$O$9:$O$356,MATCH($A88,'RPI calculation'!$A$9:$A$356,0)))</f>
        <v>Matches standings</v>
      </c>
      <c r="V88" s="1" t="str">
        <f>IF(COUNTIF('RPI calculation'!$A$9:$A$356,$A88)=0,"",INDEX('RPI calculation'!$E$9:$E$356,MATCH($A88,'RPI calculation'!$A$9:$A$356,0))&amp;"-"&amp;INDEX('RPI calculation'!$F$9:$F$356,MATCH($A88,'RPI calculation'!$A$9:$A$356,0)))</f>
        <v>6-5</v>
      </c>
      <c r="W88" s="1" t="str">
        <f>IF(COUNTIF('RPI calculation'!$A$9:$A$356,$A88)=0,"",INDEX('RPI calculation'!$H$9:$H$356,MATCH($A88,'RPI calculation'!$A$9:$A$356,0))&amp;"-"&amp;INDEX('RPI calculation'!$I$9:$I$356,MATCH($A88,'RPI calculation'!$A$9:$A$356,0)))</f>
        <v>6-5</v>
      </c>
      <c r="X88" s="1">
        <f>IF(COUNTIF('RPI calculation'!$A$9:$A$356,$A88)=0,"",INDEX('RPI calculation'!$G$9:$G$356,MATCH($A88,'RPI calculation'!$A$9:$A$356,0)))</f>
        <v>0</v>
      </c>
      <c r="Y88" s="1" t="str">
        <f>IF(COUNTIF('NCAA 2025'!$B$9:$B$356,$A88)=0,"",INDEX('NCAA 2025'!$C$9:$C$356,MATCH($A88,'NCAA 2025'!$B$9:$B$356,0)))</f>
        <v>15-16</v>
      </c>
    </row>
    <row r="89" spans="1:25" ht="21" customHeight="1">
      <c r="A89" s="1" t="s">
        <v>102</v>
      </c>
      <c r="B89" s="16">
        <f>IF(COUNTIF('NCAA 2025'!$B$9:$B$356,$A89)=0,"New in 2026",INDEX('NCAA 2025'!$A$9:$A$356,MATCH($A89,'NCAA 2025'!$B$9:$B$356,0)))</f>
        <v>37</v>
      </c>
      <c r="C89" s="1" t="str">
        <f>IF(COUNTIF('RPI calculation'!$A$9:$A$356,$A89)=0,"",INDEX('RPI calculation'!$B$9:$B$356,MATCH($A89,'RPI calculation'!$A$9:$A$356,0)))</f>
        <v>American</v>
      </c>
      <c r="D89" s="16" t="str">
        <f>IF(COUNTIF('RPI calculation'!$A$9:$A$356,$A89)=0,"",INDEX('RPI calculation'!$C$9:$C$356,MATCH($A89,'RPI calculation'!$A$9:$A$356,0))&amp;"-"&amp;INDEX('RPI calculation'!$D$9:$D$356,MATCH($A89,'RPI calculation'!$A$9:$A$356,0)))</f>
        <v>8-3</v>
      </c>
      <c r="E89" s="16" t="str">
        <f>IF(COUNTIF(Standings!$A$9:$A$356,$A89)=0,"",INDEX(Standings!$H$9:$H$356,MATCH($A89,Standings!$A$9:$A$356,0))&amp;"-"&amp;INDEX(Standings!$I$9:$I$356,MATCH($A89,Standings!$A$9:$A$356,0)))</f>
        <v>0-0</v>
      </c>
      <c r="F89" s="16">
        <f>IF(COUNTIF('RPI calculation'!$A$9:$A$356,$A89)=0,"",INDEX('RPI calculation'!$AE$9:$AE$356,MATCH($A89,'RPI calculation'!$A$9:$A$356,0)))</f>
        <v>81</v>
      </c>
      <c r="G89" s="16">
        <f>IF(COUNTIF('RPI calculation'!$A$9:$A$356,$A89)=0,"",INDEX('RPI calculation'!$N$9:$N$356,MATCH($A89,'RPI calculation'!$A$9:$A$356,0)))</f>
        <v>79</v>
      </c>
      <c r="H89" s="20">
        <f>IF(COUNTIF('RPI calculation'!$A$9:$A$356,$A89)=0,"",INDEX('RPI calculation'!$AF$9:$AF$356,MATCH($A89,'RPI calculation'!$A$9:$A$356,0)))</f>
        <v>-2</v>
      </c>
      <c r="I89" s="9">
        <f>IF(COUNTIF('RPI calculation'!$A$9:$A$356,$A89)=0,"",INDEX('RPI calculation'!$AD$9:$AD$356,MATCH($A89,'RPI calculation'!$A$9:$A$356,0)))</f>
        <v>0.57679869242455328</v>
      </c>
      <c r="J89" s="9">
        <f>IF(COUNTIF('RPI calculation'!$A$9:$A$356,$A89)=0,"",INDEX('RPI calculation'!$M$9:$M$356,MATCH($A89,'RPI calculation'!$A$9:$A$356,0)))</f>
        <v>0.57679869242455328</v>
      </c>
      <c r="K89" s="7" t="s">
        <v>22</v>
      </c>
      <c r="L89" s="7" t="s">
        <v>23</v>
      </c>
      <c r="M89" s="7" t="s">
        <v>24</v>
      </c>
      <c r="N89" s="7"/>
      <c r="O89" s="7"/>
      <c r="P89" s="7"/>
      <c r="Q89" s="8"/>
      <c r="R89" s="7"/>
      <c r="S89" s="7" t="s">
        <v>23</v>
      </c>
      <c r="T89" s="7"/>
      <c r="U89" s="1" t="str">
        <f>IF(COUNTIF('RPI calculation'!$A$9:$A$356,$A89)=0,"Not in 2026 D1 source",INDEX('RPI calculation'!$O$9:$O$356,MATCH($A89,'RPI calculation'!$A$9:$A$356,0)))</f>
        <v>Matches standings</v>
      </c>
      <c r="V89" s="1" t="str">
        <f>IF(COUNTIF('RPI calculation'!$A$9:$A$356,$A89)=0,"",INDEX('RPI calculation'!$E$9:$E$356,MATCH($A89,'RPI calculation'!$A$9:$A$356,0))&amp;"-"&amp;INDEX('RPI calculation'!$F$9:$F$356,MATCH($A89,'RPI calculation'!$A$9:$A$356,0)))</f>
        <v>8-3</v>
      </c>
      <c r="W89" s="1" t="str">
        <f>IF(COUNTIF('RPI calculation'!$A$9:$A$356,$A89)=0,"",INDEX('RPI calculation'!$H$9:$H$356,MATCH($A89,'RPI calculation'!$A$9:$A$356,0))&amp;"-"&amp;INDEX('RPI calculation'!$I$9:$I$356,MATCH($A89,'RPI calculation'!$A$9:$A$356,0)))</f>
        <v>8-3</v>
      </c>
      <c r="X89" s="1">
        <f>IF(COUNTIF('RPI calculation'!$A$9:$A$356,$A89)=0,"",INDEX('RPI calculation'!$G$9:$G$356,MATCH($A89,'RPI calculation'!$A$9:$A$356,0)))</f>
        <v>0</v>
      </c>
      <c r="Y89" s="1" t="str">
        <f>IF(COUNTIF('NCAA 2025'!$B$9:$B$356,$A89)=0,"",INDEX('NCAA 2025'!$C$9:$C$356,MATCH($A89,'NCAA 2025'!$B$9:$B$356,0)))</f>
        <v>25-7</v>
      </c>
    </row>
    <row r="90" spans="1:25" ht="21" customHeight="1">
      <c r="A90" s="1" t="s">
        <v>103</v>
      </c>
      <c r="B90" s="16">
        <f>IF(COUNTIF('NCAA 2025'!$B$9:$B$356,$A90)=0,"New in 2026",INDEX('NCAA 2025'!$A$9:$A$356,MATCH($A90,'NCAA 2025'!$B$9:$B$356,0)))</f>
        <v>19</v>
      </c>
      <c r="C90" s="1" t="str">
        <f>IF(COUNTIF('RPI calculation'!$A$9:$A$356,$A90)=0,"",INDEX('RPI calculation'!$B$9:$B$356,MATCH($A90,'RPI calculation'!$A$9:$A$356,0)))</f>
        <v>Mountain West</v>
      </c>
      <c r="D90" s="16" t="str">
        <f>IF(COUNTIF('RPI calculation'!$A$9:$A$356,$A90)=0,"",INDEX('RPI calculation'!$C$9:$C$356,MATCH($A90,'RPI calculation'!$A$9:$A$356,0))&amp;"-"&amp;INDEX('RPI calculation'!$D$9:$D$356,MATCH($A90,'RPI calculation'!$A$9:$A$356,0)))</f>
        <v>8-3</v>
      </c>
      <c r="E90" s="16" t="str">
        <f>IF(COUNTIF(Standings!$A$9:$A$356,$A90)=0,"",INDEX(Standings!$H$9:$H$356,MATCH($A90,Standings!$A$9:$A$356,0))&amp;"-"&amp;INDEX(Standings!$I$9:$I$356,MATCH($A90,Standings!$A$9:$A$356,0)))</f>
        <v>0-0</v>
      </c>
      <c r="F90" s="16">
        <f>IF(COUNTIF('RPI calculation'!$A$9:$A$356,$A90)=0,"",INDEX('RPI calculation'!$AE$9:$AE$356,MATCH($A90,'RPI calculation'!$A$9:$A$356,0)))</f>
        <v>82</v>
      </c>
      <c r="G90" s="16">
        <f>IF(COUNTIF('RPI calculation'!$A$9:$A$356,$A90)=0,"",INDEX('RPI calculation'!$N$9:$N$356,MATCH($A90,'RPI calculation'!$A$9:$A$356,0)))</f>
        <v>80</v>
      </c>
      <c r="H90" s="20">
        <f>IF(COUNTIF('RPI calculation'!$A$9:$A$356,$A90)=0,"",INDEX('RPI calculation'!$AF$9:$AF$356,MATCH($A90,'RPI calculation'!$A$9:$A$356,0)))</f>
        <v>-2</v>
      </c>
      <c r="I90" s="9">
        <f>IF(COUNTIF('RPI calculation'!$A$9:$A$356,$A90)=0,"",INDEX('RPI calculation'!$AD$9:$AD$356,MATCH($A90,'RPI calculation'!$A$9:$A$356,0)))</f>
        <v>0.57555461704910749</v>
      </c>
      <c r="J90" s="9">
        <f>IF(COUNTIF('RPI calculation'!$A$9:$A$356,$A90)=0,"",INDEX('RPI calculation'!$M$9:$M$356,MATCH($A90,'RPI calculation'!$A$9:$A$356,0)))</f>
        <v>0.57555461704910749</v>
      </c>
      <c r="K90" s="7" t="s">
        <v>22</v>
      </c>
      <c r="L90" s="7" t="s">
        <v>23</v>
      </c>
      <c r="M90" s="7" t="s">
        <v>24</v>
      </c>
      <c r="N90" s="7"/>
      <c r="O90" s="7"/>
      <c r="P90" s="7"/>
      <c r="Q90" s="8"/>
      <c r="R90" s="7"/>
      <c r="S90" s="7" t="s">
        <v>23</v>
      </c>
      <c r="T90" s="7"/>
      <c r="U90" s="1" t="str">
        <f>IF(COUNTIF('RPI calculation'!$A$9:$A$356,$A90)=0,"Not in 2026 D1 source",INDEX('RPI calculation'!$O$9:$O$356,MATCH($A90,'RPI calculation'!$A$9:$A$356,0)))</f>
        <v>Matches standings</v>
      </c>
      <c r="V90" s="1" t="str">
        <f>IF(COUNTIF('RPI calculation'!$A$9:$A$356,$A90)=0,"",INDEX('RPI calculation'!$E$9:$E$356,MATCH($A90,'RPI calculation'!$A$9:$A$356,0))&amp;"-"&amp;INDEX('RPI calculation'!$F$9:$F$356,MATCH($A90,'RPI calculation'!$A$9:$A$356,0)))</f>
        <v>8-3</v>
      </c>
      <c r="W90" s="1" t="str">
        <f>IF(COUNTIF('RPI calculation'!$A$9:$A$356,$A90)=0,"",INDEX('RPI calculation'!$H$9:$H$356,MATCH($A90,'RPI calculation'!$A$9:$A$356,0))&amp;"-"&amp;INDEX('RPI calculation'!$I$9:$I$356,MATCH($A90,'RPI calculation'!$A$9:$A$356,0)))</f>
        <v>8-3</v>
      </c>
      <c r="X90" s="1">
        <f>IF(COUNTIF('RPI calculation'!$A$9:$A$356,$A90)=0,"",INDEX('RPI calculation'!$G$9:$G$356,MATCH($A90,'RPI calculation'!$A$9:$A$356,0)))</f>
        <v>0</v>
      </c>
      <c r="Y90" s="1" t="str">
        <f>IF(COUNTIF('NCAA 2025'!$B$9:$B$356,$A90)=0,"",INDEX('NCAA 2025'!$C$9:$C$356,MATCH($A90,'NCAA 2025'!$B$9:$B$356,0)))</f>
        <v>25-5</v>
      </c>
    </row>
    <row r="91" spans="1:25" ht="21" customHeight="1">
      <c r="A91" s="1" t="s">
        <v>105</v>
      </c>
      <c r="B91" s="16">
        <f>IF(COUNTIF('NCAA 2025'!$B$9:$B$356,$A91)=0,"New in 2026",INDEX('NCAA 2025'!$A$9:$A$356,MATCH($A91,'NCAA 2025'!$B$9:$B$356,0)))</f>
        <v>91</v>
      </c>
      <c r="C91" s="1" t="str">
        <f>IF(COUNTIF('RPI calculation'!$A$9:$A$356,$A91)=0,"",INDEX('RPI calculation'!$B$9:$B$356,MATCH($A91,'RPI calculation'!$A$9:$A$356,0)))</f>
        <v>Patriot</v>
      </c>
      <c r="D91" s="16" t="str">
        <f>IF(COUNTIF('RPI calculation'!$A$9:$A$356,$A91)=0,"",INDEX('RPI calculation'!$C$9:$C$356,MATCH($A91,'RPI calculation'!$A$9:$A$356,0))&amp;"-"&amp;INDEX('RPI calculation'!$D$9:$D$356,MATCH($A91,'RPI calculation'!$A$9:$A$356,0)))</f>
        <v>7-4</v>
      </c>
      <c r="E91" s="16" t="str">
        <f>IF(COUNTIF(Standings!$A$9:$A$356,$A91)=0,"",INDEX(Standings!$H$9:$H$356,MATCH($A91,Standings!$A$9:$A$356,0))&amp;"-"&amp;INDEX(Standings!$I$9:$I$356,MATCH($A91,Standings!$A$9:$A$356,0)))</f>
        <v>1-1</v>
      </c>
      <c r="F91" s="16">
        <f>IF(COUNTIF('RPI calculation'!$A$9:$A$356,$A91)=0,"",INDEX('RPI calculation'!$AE$9:$AE$356,MATCH($A91,'RPI calculation'!$A$9:$A$356,0)))</f>
        <v>83</v>
      </c>
      <c r="G91" s="16">
        <f>IF(COUNTIF('RPI calculation'!$A$9:$A$356,$A91)=0,"",INDEX('RPI calculation'!$N$9:$N$356,MATCH($A91,'RPI calculation'!$A$9:$A$356,0)))</f>
        <v>82</v>
      </c>
      <c r="H91" s="20">
        <f>IF(COUNTIF('RPI calculation'!$A$9:$A$356,$A91)=0,"",INDEX('RPI calculation'!$AF$9:$AF$356,MATCH($A91,'RPI calculation'!$A$9:$A$356,0)))</f>
        <v>-1</v>
      </c>
      <c r="I91" s="9">
        <f>IF(COUNTIF('RPI calculation'!$A$9:$A$356,$A91)=0,"",INDEX('RPI calculation'!$AD$9:$AD$356,MATCH($A91,'RPI calculation'!$A$9:$A$356,0)))</f>
        <v>0.57467796522806858</v>
      </c>
      <c r="J91" s="9">
        <f>IF(COUNTIF('RPI calculation'!$A$9:$A$356,$A91)=0,"",INDEX('RPI calculation'!$M$9:$M$356,MATCH($A91,'RPI calculation'!$A$9:$A$356,0)))</f>
        <v>0.57467796522806858</v>
      </c>
      <c r="K91" s="7" t="s">
        <v>22</v>
      </c>
      <c r="L91" s="7" t="s">
        <v>23</v>
      </c>
      <c r="M91" s="7" t="s">
        <v>24</v>
      </c>
      <c r="N91" s="7"/>
      <c r="O91" s="7"/>
      <c r="P91" s="7"/>
      <c r="Q91" s="8"/>
      <c r="R91" s="7"/>
      <c r="S91" s="7" t="s">
        <v>23</v>
      </c>
      <c r="T91" s="7"/>
      <c r="U91" s="1" t="str">
        <f>IF(COUNTIF('RPI calculation'!$A$9:$A$356,$A91)=0,"Not in 2026 D1 source",INDEX('RPI calculation'!$O$9:$O$356,MATCH($A91,'RPI calculation'!$A$9:$A$356,0)))</f>
        <v>Matches standings</v>
      </c>
      <c r="V91" s="1" t="str">
        <f>IF(COUNTIF('RPI calculation'!$A$9:$A$356,$A91)=0,"",INDEX('RPI calculation'!$E$9:$E$356,MATCH($A91,'RPI calculation'!$A$9:$A$356,0))&amp;"-"&amp;INDEX('RPI calculation'!$F$9:$F$356,MATCH($A91,'RPI calculation'!$A$9:$A$356,0)))</f>
        <v>7-4</v>
      </c>
      <c r="W91" s="1" t="str">
        <f>IF(COUNTIF('RPI calculation'!$A$9:$A$356,$A91)=0,"",INDEX('RPI calculation'!$H$9:$H$356,MATCH($A91,'RPI calculation'!$A$9:$A$356,0))&amp;"-"&amp;INDEX('RPI calculation'!$I$9:$I$356,MATCH($A91,'RPI calculation'!$A$9:$A$356,0)))</f>
        <v>7-4</v>
      </c>
      <c r="X91" s="1">
        <f>IF(COUNTIF('RPI calculation'!$A$9:$A$356,$A91)=0,"",INDEX('RPI calculation'!$G$9:$G$356,MATCH($A91,'RPI calculation'!$A$9:$A$356,0)))</f>
        <v>0</v>
      </c>
      <c r="Y91" s="1" t="str">
        <f>IF(COUNTIF('NCAA 2025'!$B$9:$B$356,$A91)=0,"",INDEX('NCAA 2025'!$C$9:$C$356,MATCH($A91,'NCAA 2025'!$B$9:$B$356,0)))</f>
        <v>19-9</v>
      </c>
    </row>
    <row r="92" spans="1:25" ht="21" customHeight="1">
      <c r="A92" s="1" t="s">
        <v>107</v>
      </c>
      <c r="B92" s="16">
        <f>IF(COUNTIF('NCAA 2025'!$B$9:$B$356,$A92)=0,"New in 2026",INDEX('NCAA 2025'!$A$9:$A$356,MATCH($A92,'NCAA 2025'!$B$9:$B$356,0)))</f>
        <v>187</v>
      </c>
      <c r="C92" s="1" t="str">
        <f>IF(COUNTIF('RPI calculation'!$A$9:$A$356,$A92)=0,"",INDEX('RPI calculation'!$B$9:$B$356,MATCH($A92,'RPI calculation'!$A$9:$A$356,0)))</f>
        <v>CUSA</v>
      </c>
      <c r="D92" s="16" t="str">
        <f>IF(COUNTIF('RPI calculation'!$A$9:$A$356,$A92)=0,"",INDEX('RPI calculation'!$C$9:$C$356,MATCH($A92,'RPI calculation'!$A$9:$A$356,0))&amp;"-"&amp;INDEX('RPI calculation'!$D$9:$D$356,MATCH($A92,'RPI calculation'!$A$9:$A$356,0)))</f>
        <v>9-3</v>
      </c>
      <c r="E92" s="16" t="str">
        <f>IF(COUNTIF(Standings!$A$9:$A$356,$A92)=0,"",INDEX(Standings!$H$9:$H$356,MATCH($A92,Standings!$A$9:$A$356,0))&amp;"-"&amp;INDEX(Standings!$I$9:$I$356,MATCH($A92,Standings!$A$9:$A$356,0)))</f>
        <v>0-0</v>
      </c>
      <c r="F92" s="16">
        <f>IF(COUNTIF('RPI calculation'!$A$9:$A$356,$A92)=0,"",INDEX('RPI calculation'!$AE$9:$AE$356,MATCH($A92,'RPI calculation'!$A$9:$A$356,0)))</f>
        <v>84</v>
      </c>
      <c r="G92" s="16">
        <f>IF(COUNTIF('RPI calculation'!$A$9:$A$356,$A92)=0,"",INDEX('RPI calculation'!$N$9:$N$356,MATCH($A92,'RPI calculation'!$A$9:$A$356,0)))</f>
        <v>84</v>
      </c>
      <c r="H92" s="20">
        <f>IF(COUNTIF('RPI calculation'!$A$9:$A$356,$A92)=0,"",INDEX('RPI calculation'!$AF$9:$AF$356,MATCH($A92,'RPI calculation'!$A$9:$A$356,0)))</f>
        <v>0</v>
      </c>
      <c r="I92" s="9">
        <f>IF(COUNTIF('RPI calculation'!$A$9:$A$356,$A92)=0,"",INDEX('RPI calculation'!$AD$9:$AD$356,MATCH($A92,'RPI calculation'!$A$9:$A$356,0)))</f>
        <v>0.5746129422489975</v>
      </c>
      <c r="J92" s="9">
        <f>IF(COUNTIF('RPI calculation'!$A$9:$A$356,$A92)=0,"",INDEX('RPI calculation'!$M$9:$M$356,MATCH($A92,'RPI calculation'!$A$9:$A$356,0)))</f>
        <v>0.57331294224899754</v>
      </c>
      <c r="K92" s="7" t="s">
        <v>22</v>
      </c>
      <c r="L92" s="7" t="s">
        <v>23</v>
      </c>
      <c r="M92" s="7" t="s">
        <v>24</v>
      </c>
      <c r="N92" s="7"/>
      <c r="O92" s="7"/>
      <c r="P92" s="7"/>
      <c r="Q92" s="8"/>
      <c r="R92" s="7"/>
      <c r="S92" s="7" t="s">
        <v>23</v>
      </c>
      <c r="T92" s="7"/>
      <c r="U92" s="1" t="str">
        <f>IF(COUNTIF('RPI calculation'!$A$9:$A$356,$A92)=0,"Not in 2026 D1 source",INDEX('RPI calculation'!$O$9:$O$356,MATCH($A92,'RPI calculation'!$A$9:$A$356,0)))</f>
        <v>Matches standings</v>
      </c>
      <c r="V92" s="1" t="str">
        <f>IF(COUNTIF('RPI calculation'!$A$9:$A$356,$A92)=0,"",INDEX('RPI calculation'!$E$9:$E$356,MATCH($A92,'RPI calculation'!$A$9:$A$356,0))&amp;"-"&amp;INDEX('RPI calculation'!$F$9:$F$356,MATCH($A92,'RPI calculation'!$A$9:$A$356,0)))</f>
        <v>9-3</v>
      </c>
      <c r="W92" s="1" t="str">
        <f>IF(COUNTIF('RPI calculation'!$A$9:$A$356,$A92)=0,"",INDEX('RPI calculation'!$H$9:$H$356,MATCH($A92,'RPI calculation'!$A$9:$A$356,0))&amp;"-"&amp;INDEX('RPI calculation'!$I$9:$I$356,MATCH($A92,'RPI calculation'!$A$9:$A$356,0)))</f>
        <v>9-3</v>
      </c>
      <c r="X92" s="1">
        <f>IF(COUNTIF('RPI calculation'!$A$9:$A$356,$A92)=0,"",INDEX('RPI calculation'!$G$9:$G$356,MATCH($A92,'RPI calculation'!$A$9:$A$356,0)))</f>
        <v>0</v>
      </c>
      <c r="Y92" s="1" t="str">
        <f>IF(COUNTIF('NCAA 2025'!$B$9:$B$356,$A92)=0,"",INDEX('NCAA 2025'!$C$9:$C$356,MATCH($A92,'NCAA 2025'!$B$9:$B$356,0)))</f>
        <v>12-17</v>
      </c>
    </row>
    <row r="93" spans="1:25" ht="21" customHeight="1">
      <c r="A93" s="1" t="s">
        <v>108</v>
      </c>
      <c r="B93" s="16">
        <f>IF(COUNTIF('NCAA 2025'!$B$9:$B$356,$A93)=0,"New in 2026",INDEX('NCAA 2025'!$A$9:$A$356,MATCH($A93,'NCAA 2025'!$B$9:$B$356,0)))</f>
        <v>200</v>
      </c>
      <c r="C93" s="1" t="str">
        <f>IF(COUNTIF('RPI calculation'!$A$9:$A$356,$A93)=0,"",INDEX('RPI calculation'!$B$9:$B$356,MATCH($A93,'RPI calculation'!$A$9:$A$356,0)))</f>
        <v>Patriot</v>
      </c>
      <c r="D93" s="16" t="str">
        <f>IF(COUNTIF('RPI calculation'!$A$9:$A$356,$A93)=0,"",INDEX('RPI calculation'!$C$9:$C$356,MATCH($A93,'RPI calculation'!$A$9:$A$356,0))&amp;"-"&amp;INDEX('RPI calculation'!$D$9:$D$356,MATCH($A93,'RPI calculation'!$A$9:$A$356,0)))</f>
        <v>9-1</v>
      </c>
      <c r="E93" s="16" t="str">
        <f>IF(COUNTIF(Standings!$A$9:$A$356,$A93)=0,"",INDEX(Standings!$H$9:$H$356,MATCH($A93,Standings!$A$9:$A$356,0))&amp;"-"&amp;INDEX(Standings!$I$9:$I$356,MATCH($A93,Standings!$A$9:$A$356,0)))</f>
        <v>2-0</v>
      </c>
      <c r="F93" s="16">
        <f>IF(COUNTIF('RPI calculation'!$A$9:$A$356,$A93)=0,"",INDEX('RPI calculation'!$AE$9:$AE$356,MATCH($A93,'RPI calculation'!$A$9:$A$356,0)))</f>
        <v>85</v>
      </c>
      <c r="G93" s="16">
        <f>IF(COUNTIF('RPI calculation'!$A$9:$A$356,$A93)=0,"",INDEX('RPI calculation'!$N$9:$N$356,MATCH($A93,'RPI calculation'!$A$9:$A$356,0)))</f>
        <v>85</v>
      </c>
      <c r="H93" s="20">
        <f>IF(COUNTIF('RPI calculation'!$A$9:$A$356,$A93)=0,"",INDEX('RPI calculation'!$AF$9:$AF$356,MATCH($A93,'RPI calculation'!$A$9:$A$356,0)))</f>
        <v>0</v>
      </c>
      <c r="I93" s="9">
        <f>IF(COUNTIF('RPI calculation'!$A$9:$A$356,$A93)=0,"",INDEX('RPI calculation'!$AD$9:$AD$356,MATCH($A93,'RPI calculation'!$A$9:$A$356,0)))</f>
        <v>0.56838907911080105</v>
      </c>
      <c r="J93" s="9">
        <f>IF(COUNTIF('RPI calculation'!$A$9:$A$356,$A93)=0,"",INDEX('RPI calculation'!$M$9:$M$356,MATCH($A93,'RPI calculation'!$A$9:$A$356,0)))</f>
        <v>0.5709890791108011</v>
      </c>
      <c r="K93" s="7" t="s">
        <v>22</v>
      </c>
      <c r="L93" s="7" t="s">
        <v>23</v>
      </c>
      <c r="M93" s="7" t="s">
        <v>24</v>
      </c>
      <c r="N93" s="7"/>
      <c r="O93" s="7"/>
      <c r="P93" s="7"/>
      <c r="Q93" s="8"/>
      <c r="R93" s="7"/>
      <c r="S93" s="7" t="s">
        <v>23</v>
      </c>
      <c r="T93" s="7"/>
      <c r="U93" s="1" t="str">
        <f>IF(COUNTIF('RPI calculation'!$A$9:$A$356,$A93)=0,"Not in 2026 D1 source",INDEX('RPI calculation'!$O$9:$O$356,MATCH($A93,'RPI calculation'!$A$9:$A$356,0)))</f>
        <v>Matches standings</v>
      </c>
      <c r="V93" s="1" t="str">
        <f>IF(COUNTIF('RPI calculation'!$A$9:$A$356,$A93)=0,"",INDEX('RPI calculation'!$E$9:$E$356,MATCH($A93,'RPI calculation'!$A$9:$A$356,0))&amp;"-"&amp;INDEX('RPI calculation'!$F$9:$F$356,MATCH($A93,'RPI calculation'!$A$9:$A$356,0)))</f>
        <v>9-1</v>
      </c>
      <c r="W93" s="1" t="str">
        <f>IF(COUNTIF('RPI calculation'!$A$9:$A$356,$A93)=0,"",INDEX('RPI calculation'!$H$9:$H$356,MATCH($A93,'RPI calculation'!$A$9:$A$356,0))&amp;"-"&amp;INDEX('RPI calculation'!$I$9:$I$356,MATCH($A93,'RPI calculation'!$A$9:$A$356,0)))</f>
        <v>9-1</v>
      </c>
      <c r="X93" s="1">
        <f>IF(COUNTIF('RPI calculation'!$A$9:$A$356,$A93)=0,"",INDEX('RPI calculation'!$G$9:$G$356,MATCH($A93,'RPI calculation'!$A$9:$A$356,0)))</f>
        <v>0</v>
      </c>
      <c r="Y93" s="1" t="str">
        <f>IF(COUNTIF('NCAA 2025'!$B$9:$B$356,$A93)=0,"",INDEX('NCAA 2025'!$C$9:$C$356,MATCH($A93,'NCAA 2025'!$B$9:$B$356,0)))</f>
        <v>12-14</v>
      </c>
    </row>
    <row r="94" spans="1:25" ht="21" customHeight="1">
      <c r="A94" s="1" t="s">
        <v>109</v>
      </c>
      <c r="B94" s="16">
        <f>IF(COUNTIF('NCAA 2025'!$B$9:$B$356,$A94)=0,"New in 2026",INDEX('NCAA 2025'!$A$9:$A$356,MATCH($A94,'NCAA 2025'!$B$9:$B$356,0)))</f>
        <v>113</v>
      </c>
      <c r="C94" s="1" t="str">
        <f>IF(COUNTIF('RPI calculation'!$A$9:$A$356,$A94)=0,"",INDEX('RPI calculation'!$B$9:$B$356,MATCH($A94,'RPI calculation'!$A$9:$A$356,0)))</f>
        <v>Horizon</v>
      </c>
      <c r="D94" s="16" t="str">
        <f>IF(COUNTIF('RPI calculation'!$A$9:$A$356,$A94)=0,"",INDEX('RPI calculation'!$C$9:$C$356,MATCH($A94,'RPI calculation'!$A$9:$A$356,0))&amp;"-"&amp;INDEX('RPI calculation'!$D$9:$D$356,MATCH($A94,'RPI calculation'!$A$9:$A$356,0)))</f>
        <v>5-6</v>
      </c>
      <c r="E94" s="16" t="str">
        <f>IF(COUNTIF(Standings!$A$9:$A$356,$A94)=0,"",INDEX(Standings!$H$9:$H$356,MATCH($A94,Standings!$A$9:$A$356,0))&amp;"-"&amp;INDEX(Standings!$I$9:$I$356,MATCH($A94,Standings!$A$9:$A$356,0)))</f>
        <v>0-0</v>
      </c>
      <c r="F94" s="16">
        <f>IF(COUNTIF('RPI calculation'!$A$9:$A$356,$A94)=0,"",INDEX('RPI calculation'!$AE$9:$AE$356,MATCH($A94,'RPI calculation'!$A$9:$A$356,0)))</f>
        <v>86</v>
      </c>
      <c r="G94" s="16">
        <f>IF(COUNTIF('RPI calculation'!$A$9:$A$356,$A94)=0,"",INDEX('RPI calculation'!$N$9:$N$356,MATCH($A94,'RPI calculation'!$A$9:$A$356,0)))</f>
        <v>86</v>
      </c>
      <c r="H94" s="20">
        <f>IF(COUNTIF('RPI calculation'!$A$9:$A$356,$A94)=0,"",INDEX('RPI calculation'!$AF$9:$AF$356,MATCH($A94,'RPI calculation'!$A$9:$A$356,0)))</f>
        <v>0</v>
      </c>
      <c r="I94" s="9">
        <f>IF(COUNTIF('RPI calculation'!$A$9:$A$356,$A94)=0,"",INDEX('RPI calculation'!$AD$9:$AD$356,MATCH($A94,'RPI calculation'!$A$9:$A$356,0)))</f>
        <v>0.56741859966377872</v>
      </c>
      <c r="J94" s="9">
        <f>IF(COUNTIF('RPI calculation'!$A$9:$A$356,$A94)=0,"",INDEX('RPI calculation'!$M$9:$M$356,MATCH($A94,'RPI calculation'!$A$9:$A$356,0)))</f>
        <v>0.56741859966377872</v>
      </c>
      <c r="K94" s="7" t="s">
        <v>22</v>
      </c>
      <c r="L94" s="7" t="s">
        <v>23</v>
      </c>
      <c r="M94" s="7" t="s">
        <v>24</v>
      </c>
      <c r="N94" s="7"/>
      <c r="O94" s="7"/>
      <c r="P94" s="7"/>
      <c r="Q94" s="8"/>
      <c r="R94" s="7"/>
      <c r="S94" s="7" t="s">
        <v>23</v>
      </c>
      <c r="T94" s="7"/>
      <c r="U94" s="1" t="str">
        <f>IF(COUNTIF('RPI calculation'!$A$9:$A$356,$A94)=0,"Not in 2026 D1 source",INDEX('RPI calculation'!$O$9:$O$356,MATCH($A94,'RPI calculation'!$A$9:$A$356,0)))</f>
        <v>Matches standings</v>
      </c>
      <c r="V94" s="1" t="str">
        <f>IF(COUNTIF('RPI calculation'!$A$9:$A$356,$A94)=0,"",INDEX('RPI calculation'!$E$9:$E$356,MATCH($A94,'RPI calculation'!$A$9:$A$356,0))&amp;"-"&amp;INDEX('RPI calculation'!$F$9:$F$356,MATCH($A94,'RPI calculation'!$A$9:$A$356,0)))</f>
        <v>5-6</v>
      </c>
      <c r="W94" s="1" t="str">
        <f>IF(COUNTIF('RPI calculation'!$A$9:$A$356,$A94)=0,"",INDEX('RPI calculation'!$H$9:$H$356,MATCH($A94,'RPI calculation'!$A$9:$A$356,0))&amp;"-"&amp;INDEX('RPI calculation'!$I$9:$I$356,MATCH($A94,'RPI calculation'!$A$9:$A$356,0)))</f>
        <v>5-6</v>
      </c>
      <c r="X94" s="1">
        <f>IF(COUNTIF('RPI calculation'!$A$9:$A$356,$A94)=0,"",INDEX('RPI calculation'!$G$9:$G$356,MATCH($A94,'RPI calculation'!$A$9:$A$356,0)))</f>
        <v>0</v>
      </c>
      <c r="Y94" s="1" t="str">
        <f>IF(COUNTIF('NCAA 2025'!$B$9:$B$356,$A94)=0,"",INDEX('NCAA 2025'!$C$9:$C$356,MATCH($A94,'NCAA 2025'!$B$9:$B$356,0)))</f>
        <v>22-9</v>
      </c>
    </row>
    <row r="95" spans="1:25" ht="21" customHeight="1">
      <c r="A95" s="1" t="s">
        <v>110</v>
      </c>
      <c r="B95" s="16">
        <f>IF(COUNTIF('NCAA 2025'!$B$9:$B$356,$A95)=0,"New in 2026",INDEX('NCAA 2025'!$A$9:$A$356,MATCH($A95,'NCAA 2025'!$B$9:$B$356,0)))</f>
        <v>227</v>
      </c>
      <c r="C95" s="1" t="str">
        <f>IF(COUNTIF('RPI calculation'!$A$9:$A$356,$A95)=0,"",INDEX('RPI calculation'!$B$9:$B$356,MATCH($A95,'RPI calculation'!$A$9:$A$356,0)))</f>
        <v>Ivy League</v>
      </c>
      <c r="D95" s="16" t="str">
        <f>IF(COUNTIF('RPI calculation'!$A$9:$A$356,$A95)=0,"",INDEX('RPI calculation'!$C$9:$C$356,MATCH($A95,'RPI calculation'!$A$9:$A$356,0))&amp;"-"&amp;INDEX('RPI calculation'!$D$9:$D$356,MATCH($A95,'RPI calculation'!$A$9:$A$356,0)))</f>
        <v>8-2</v>
      </c>
      <c r="E95" s="16" t="str">
        <f>IF(COUNTIF(Standings!$A$9:$A$356,$A95)=0,"",INDEX(Standings!$H$9:$H$356,MATCH($A95,Standings!$A$9:$A$356,0))&amp;"-"&amp;INDEX(Standings!$I$9:$I$356,MATCH($A95,Standings!$A$9:$A$356,0)))</f>
        <v>0-0</v>
      </c>
      <c r="F95" s="16">
        <f>IF(COUNTIF('RPI calculation'!$A$9:$A$356,$A95)=0,"",INDEX('RPI calculation'!$AE$9:$AE$356,MATCH($A95,'RPI calculation'!$A$9:$A$356,0)))</f>
        <v>87</v>
      </c>
      <c r="G95" s="16">
        <f>IF(COUNTIF('RPI calculation'!$A$9:$A$356,$A95)=0,"",INDEX('RPI calculation'!$N$9:$N$356,MATCH($A95,'RPI calculation'!$A$9:$A$356,0)))</f>
        <v>87</v>
      </c>
      <c r="H95" s="20">
        <f>IF(COUNTIF('RPI calculation'!$A$9:$A$356,$A95)=0,"",INDEX('RPI calculation'!$AF$9:$AF$356,MATCH($A95,'RPI calculation'!$A$9:$A$356,0)))</f>
        <v>0</v>
      </c>
      <c r="I95" s="9">
        <f>IF(COUNTIF('RPI calculation'!$A$9:$A$356,$A95)=0,"",INDEX('RPI calculation'!$AD$9:$AD$356,MATCH($A95,'RPI calculation'!$A$9:$A$356,0)))</f>
        <v>0.56682215085106991</v>
      </c>
      <c r="J95" s="9">
        <f>IF(COUNTIF('RPI calculation'!$A$9:$A$356,$A95)=0,"",INDEX('RPI calculation'!$M$9:$M$356,MATCH($A95,'RPI calculation'!$A$9:$A$356,0)))</f>
        <v>0.56682215085106991</v>
      </c>
      <c r="K95" s="7" t="s">
        <v>22</v>
      </c>
      <c r="L95" s="7" t="s">
        <v>23</v>
      </c>
      <c r="M95" s="7" t="s">
        <v>24</v>
      </c>
      <c r="N95" s="7"/>
      <c r="O95" s="7"/>
      <c r="P95" s="7"/>
      <c r="Q95" s="8"/>
      <c r="R95" s="7"/>
      <c r="S95" s="7" t="s">
        <v>23</v>
      </c>
      <c r="T95" s="7"/>
      <c r="U95" s="1" t="str">
        <f>IF(COUNTIF('RPI calculation'!$A$9:$A$356,$A95)=0,"Not in 2026 D1 source",INDEX('RPI calculation'!$O$9:$O$356,MATCH($A95,'RPI calculation'!$A$9:$A$356,0)))</f>
        <v>Matches standings</v>
      </c>
      <c r="V95" s="1" t="str">
        <f>IF(COUNTIF('RPI calculation'!$A$9:$A$356,$A95)=0,"",INDEX('RPI calculation'!$E$9:$E$356,MATCH($A95,'RPI calculation'!$A$9:$A$356,0))&amp;"-"&amp;INDEX('RPI calculation'!$F$9:$F$356,MATCH($A95,'RPI calculation'!$A$9:$A$356,0)))</f>
        <v>8-2</v>
      </c>
      <c r="W95" s="1" t="str">
        <f>IF(COUNTIF('RPI calculation'!$A$9:$A$356,$A95)=0,"",INDEX('RPI calculation'!$H$9:$H$356,MATCH($A95,'RPI calculation'!$A$9:$A$356,0))&amp;"-"&amp;INDEX('RPI calculation'!$I$9:$I$356,MATCH($A95,'RPI calculation'!$A$9:$A$356,0)))</f>
        <v>8-2</v>
      </c>
      <c r="X95" s="1">
        <f>IF(COUNTIF('RPI calculation'!$A$9:$A$356,$A95)=0,"",INDEX('RPI calculation'!$G$9:$G$356,MATCH($A95,'RPI calculation'!$A$9:$A$356,0)))</f>
        <v>0</v>
      </c>
      <c r="Y95" s="1" t="str">
        <f>IF(COUNTIF('NCAA 2025'!$B$9:$B$356,$A95)=0,"",INDEX('NCAA 2025'!$C$9:$C$356,MATCH($A95,'NCAA 2025'!$B$9:$B$356,0)))</f>
        <v>12-12</v>
      </c>
    </row>
    <row r="96" spans="1:25" ht="21" customHeight="1">
      <c r="A96" s="1" t="s">
        <v>112</v>
      </c>
      <c r="B96" s="16">
        <f>IF(COUNTIF('NCAA 2025'!$B$9:$B$356,$A96)=0,"New in 2026",INDEX('NCAA 2025'!$A$9:$A$356,MATCH($A96,'NCAA 2025'!$B$9:$B$356,0)))</f>
        <v>89</v>
      </c>
      <c r="C96" s="1" t="str">
        <f>IF(COUNTIF('RPI calculation'!$A$9:$A$356,$A96)=0,"",INDEX('RPI calculation'!$B$9:$B$356,MATCH($A96,'RPI calculation'!$A$9:$A$356,0)))</f>
        <v>American</v>
      </c>
      <c r="D96" s="16" t="str">
        <f>IF(COUNTIF('RPI calculation'!$A$9:$A$356,$A96)=0,"",INDEX('RPI calculation'!$C$9:$C$356,MATCH($A96,'RPI calculation'!$A$9:$A$356,0))&amp;"-"&amp;INDEX('RPI calculation'!$D$9:$D$356,MATCH($A96,'RPI calculation'!$A$9:$A$356,0)))</f>
        <v>7-4</v>
      </c>
      <c r="E96" s="16" t="str">
        <f>IF(COUNTIF(Standings!$A$9:$A$356,$A96)=0,"",INDEX(Standings!$H$9:$H$356,MATCH($A96,Standings!$A$9:$A$356,0))&amp;"-"&amp;INDEX(Standings!$I$9:$I$356,MATCH($A96,Standings!$A$9:$A$356,0)))</f>
        <v>0-0</v>
      </c>
      <c r="F96" s="16">
        <f>IF(COUNTIF('RPI calculation'!$A$9:$A$356,$A96)=0,"",INDEX('RPI calculation'!$AE$9:$AE$356,MATCH($A96,'RPI calculation'!$A$9:$A$356,0)))</f>
        <v>88</v>
      </c>
      <c r="G96" s="16">
        <f>IF(COUNTIF('RPI calculation'!$A$9:$A$356,$A96)=0,"",INDEX('RPI calculation'!$N$9:$N$356,MATCH($A96,'RPI calculation'!$A$9:$A$356,0)))</f>
        <v>89</v>
      </c>
      <c r="H96" s="20">
        <f>IF(COUNTIF('RPI calculation'!$A$9:$A$356,$A96)=0,"",INDEX('RPI calculation'!$AF$9:$AF$356,MATCH($A96,'RPI calculation'!$A$9:$A$356,0)))</f>
        <v>1</v>
      </c>
      <c r="I96" s="9">
        <f>IF(COUNTIF('RPI calculation'!$A$9:$A$356,$A96)=0,"",INDEX('RPI calculation'!$AD$9:$AD$356,MATCH($A96,'RPI calculation'!$A$9:$A$356,0)))</f>
        <v>0.56606567937901375</v>
      </c>
      <c r="J96" s="9">
        <f>IF(COUNTIF('RPI calculation'!$A$9:$A$356,$A96)=0,"",INDEX('RPI calculation'!$M$9:$M$356,MATCH($A96,'RPI calculation'!$A$9:$A$356,0)))</f>
        <v>0.56606567937901375</v>
      </c>
      <c r="K96" s="7" t="s">
        <v>22</v>
      </c>
      <c r="L96" s="7" t="s">
        <v>23</v>
      </c>
      <c r="M96" s="7" t="s">
        <v>24</v>
      </c>
      <c r="N96" s="7"/>
      <c r="O96" s="7"/>
      <c r="P96" s="7"/>
      <c r="Q96" s="8"/>
      <c r="R96" s="7"/>
      <c r="S96" s="7" t="s">
        <v>23</v>
      </c>
      <c r="T96" s="7"/>
      <c r="U96" s="1" t="str">
        <f>IF(COUNTIF('RPI calculation'!$A$9:$A$356,$A96)=0,"Not in 2026 D1 source",INDEX('RPI calculation'!$O$9:$O$356,MATCH($A96,'RPI calculation'!$A$9:$A$356,0)))</f>
        <v>Matches standings</v>
      </c>
      <c r="V96" s="1" t="str">
        <f>IF(COUNTIF('RPI calculation'!$A$9:$A$356,$A96)=0,"",INDEX('RPI calculation'!$E$9:$E$356,MATCH($A96,'RPI calculation'!$A$9:$A$356,0))&amp;"-"&amp;INDEX('RPI calculation'!$F$9:$F$356,MATCH($A96,'RPI calculation'!$A$9:$A$356,0)))</f>
        <v>7-4</v>
      </c>
      <c r="W96" s="1" t="str">
        <f>IF(COUNTIF('RPI calculation'!$A$9:$A$356,$A96)=0,"",INDEX('RPI calculation'!$H$9:$H$356,MATCH($A96,'RPI calculation'!$A$9:$A$356,0))&amp;"-"&amp;INDEX('RPI calculation'!$I$9:$I$356,MATCH($A96,'RPI calculation'!$A$9:$A$356,0)))</f>
        <v>7-4</v>
      </c>
      <c r="X96" s="1">
        <f>IF(COUNTIF('RPI calculation'!$A$9:$A$356,$A96)=0,"",INDEX('RPI calculation'!$G$9:$G$356,MATCH($A96,'RPI calculation'!$A$9:$A$356,0)))</f>
        <v>0</v>
      </c>
      <c r="Y96" s="1" t="str">
        <f>IF(COUNTIF('NCAA 2025'!$B$9:$B$356,$A96)=0,"",INDEX('NCAA 2025'!$C$9:$C$356,MATCH($A96,'NCAA 2025'!$B$9:$B$356,0)))</f>
        <v>21-9</v>
      </c>
    </row>
    <row r="97" spans="1:25" ht="21" customHeight="1">
      <c r="A97" s="1" t="s">
        <v>115</v>
      </c>
      <c r="B97" s="16">
        <f>IF(COUNTIF('NCAA 2025'!$B$9:$B$356,$A97)=0,"New in 2026",INDEX('NCAA 2025'!$A$9:$A$356,MATCH($A97,'NCAA 2025'!$B$9:$B$356,0)))</f>
        <v>61</v>
      </c>
      <c r="C97" s="1" t="str">
        <f>IF(COUNTIF('RPI calculation'!$A$9:$A$356,$A97)=0,"",INDEX('RPI calculation'!$B$9:$B$356,MATCH($A97,'RPI calculation'!$A$9:$A$356,0)))</f>
        <v>Patriot</v>
      </c>
      <c r="D97" s="16" t="str">
        <f>IF(COUNTIF('RPI calculation'!$A$9:$A$356,$A97)=0,"",INDEX('RPI calculation'!$C$9:$C$356,MATCH($A97,'RPI calculation'!$A$9:$A$356,0))&amp;"-"&amp;INDEX('RPI calculation'!$D$9:$D$356,MATCH($A97,'RPI calculation'!$A$9:$A$356,0)))</f>
        <v>7-4</v>
      </c>
      <c r="E97" s="16" t="str">
        <f>IF(COUNTIF(Standings!$A$9:$A$356,$A97)=0,"",INDEX(Standings!$H$9:$H$356,MATCH($A97,Standings!$A$9:$A$356,0))&amp;"-"&amp;INDEX(Standings!$I$9:$I$356,MATCH($A97,Standings!$A$9:$A$356,0)))</f>
        <v>2-0</v>
      </c>
      <c r="F97" s="16">
        <f>IF(COUNTIF('RPI calculation'!$A$9:$A$356,$A97)=0,"",INDEX('RPI calculation'!$AE$9:$AE$356,MATCH($A97,'RPI calculation'!$A$9:$A$356,0)))</f>
        <v>89</v>
      </c>
      <c r="G97" s="16">
        <f>IF(COUNTIF('RPI calculation'!$A$9:$A$356,$A97)=0,"",INDEX('RPI calculation'!$N$9:$N$356,MATCH($A97,'RPI calculation'!$A$9:$A$356,0)))</f>
        <v>92</v>
      </c>
      <c r="H97" s="20">
        <f>IF(COUNTIF('RPI calculation'!$A$9:$A$356,$A97)=0,"",INDEX('RPI calculation'!$AF$9:$AF$356,MATCH($A97,'RPI calculation'!$A$9:$A$356,0)))</f>
        <v>3</v>
      </c>
      <c r="I97" s="9">
        <f>IF(COUNTIF('RPI calculation'!$A$9:$A$356,$A97)=0,"",INDEX('RPI calculation'!$AD$9:$AD$356,MATCH($A97,'RPI calculation'!$A$9:$A$356,0)))</f>
        <v>0.56530822228990263</v>
      </c>
      <c r="J97" s="9">
        <f>IF(COUNTIF('RPI calculation'!$A$9:$A$356,$A97)=0,"",INDEX('RPI calculation'!$M$9:$M$356,MATCH($A97,'RPI calculation'!$A$9:$A$356,0)))</f>
        <v>0.56400822228990266</v>
      </c>
      <c r="K97" s="7" t="s">
        <v>22</v>
      </c>
      <c r="L97" s="7" t="s">
        <v>23</v>
      </c>
      <c r="M97" s="7" t="s">
        <v>24</v>
      </c>
      <c r="N97" s="7"/>
      <c r="O97" s="7"/>
      <c r="P97" s="7"/>
      <c r="Q97" s="8"/>
      <c r="R97" s="7"/>
      <c r="S97" s="7" t="s">
        <v>23</v>
      </c>
      <c r="T97" s="7"/>
      <c r="U97" s="1" t="str">
        <f>IF(COUNTIF('RPI calculation'!$A$9:$A$356,$A97)=0,"Not in 2026 D1 source",INDEX('RPI calculation'!$O$9:$O$356,MATCH($A97,'RPI calculation'!$A$9:$A$356,0)))</f>
        <v>Matches standings</v>
      </c>
      <c r="V97" s="1" t="str">
        <f>IF(COUNTIF('RPI calculation'!$A$9:$A$356,$A97)=0,"",INDEX('RPI calculation'!$E$9:$E$356,MATCH($A97,'RPI calculation'!$A$9:$A$356,0))&amp;"-"&amp;INDEX('RPI calculation'!$F$9:$F$356,MATCH($A97,'RPI calculation'!$A$9:$A$356,0)))</f>
        <v>7-4</v>
      </c>
      <c r="W97" s="1" t="str">
        <f>IF(COUNTIF('RPI calculation'!$A$9:$A$356,$A97)=0,"",INDEX('RPI calculation'!$H$9:$H$356,MATCH($A97,'RPI calculation'!$A$9:$A$356,0))&amp;"-"&amp;INDEX('RPI calculation'!$I$9:$I$356,MATCH($A97,'RPI calculation'!$A$9:$A$356,0)))</f>
        <v>7-4</v>
      </c>
      <c r="X97" s="1">
        <f>IF(COUNTIF('RPI calculation'!$A$9:$A$356,$A97)=0,"",INDEX('RPI calculation'!$G$9:$G$356,MATCH($A97,'RPI calculation'!$A$9:$A$356,0)))</f>
        <v>0</v>
      </c>
      <c r="Y97" s="1" t="str">
        <f>IF(COUNTIF('NCAA 2025'!$B$9:$B$356,$A97)=0,"",INDEX('NCAA 2025'!$C$9:$C$356,MATCH($A97,'NCAA 2025'!$B$9:$B$356,0)))</f>
        <v>24-5</v>
      </c>
    </row>
    <row r="98" spans="1:25" ht="21" customHeight="1">
      <c r="A98" s="1" t="s">
        <v>113</v>
      </c>
      <c r="B98" s="16">
        <f>IF(COUNTIF('NCAA 2025'!$B$9:$B$356,$A98)=0,"New in 2026",INDEX('NCAA 2025'!$A$9:$A$356,MATCH($A98,'NCAA 2025'!$B$9:$B$356,0)))</f>
        <v>90</v>
      </c>
      <c r="C98" s="1" t="str">
        <f>IF(COUNTIF('RPI calculation'!$A$9:$A$356,$A98)=0,"",INDEX('RPI calculation'!$B$9:$B$356,MATCH($A98,'RPI calculation'!$A$9:$A$356,0)))</f>
        <v>Big 12</v>
      </c>
      <c r="D98" s="16" t="str">
        <f>IF(COUNTIF('RPI calculation'!$A$9:$A$356,$A98)=0,"",INDEX('RPI calculation'!$C$9:$C$356,MATCH($A98,'RPI calculation'!$A$9:$A$356,0))&amp;"-"&amp;INDEX('RPI calculation'!$D$9:$D$356,MATCH($A98,'RPI calculation'!$A$9:$A$356,0)))</f>
        <v>7-3</v>
      </c>
      <c r="E98" s="16" t="str">
        <f>IF(COUNTIF(Standings!$A$9:$A$356,$A98)=0,"",INDEX(Standings!$H$9:$H$356,MATCH($A98,Standings!$A$9:$A$356,0))&amp;"-"&amp;INDEX(Standings!$I$9:$I$356,MATCH($A98,Standings!$A$9:$A$356,0)))</f>
        <v>0-0</v>
      </c>
      <c r="F98" s="16">
        <f>IF(COUNTIF('RPI calculation'!$A$9:$A$356,$A98)=0,"",INDEX('RPI calculation'!$AE$9:$AE$356,MATCH($A98,'RPI calculation'!$A$9:$A$356,0)))</f>
        <v>90</v>
      </c>
      <c r="G98" s="16">
        <f>IF(COUNTIF('RPI calculation'!$A$9:$A$356,$A98)=0,"",INDEX('RPI calculation'!$N$9:$N$356,MATCH($A98,'RPI calculation'!$A$9:$A$356,0)))</f>
        <v>90</v>
      </c>
      <c r="H98" s="20">
        <f>IF(COUNTIF('RPI calculation'!$A$9:$A$356,$A98)=0,"",INDEX('RPI calculation'!$AF$9:$AF$356,MATCH($A98,'RPI calculation'!$A$9:$A$356,0)))</f>
        <v>0</v>
      </c>
      <c r="I98" s="9">
        <f>IF(COUNTIF('RPI calculation'!$A$9:$A$356,$A98)=0,"",INDEX('RPI calculation'!$AD$9:$AD$356,MATCH($A98,'RPI calculation'!$A$9:$A$356,0)))</f>
        <v>0.5652756343859564</v>
      </c>
      <c r="J98" s="9">
        <f>IF(COUNTIF('RPI calculation'!$A$9:$A$356,$A98)=0,"",INDEX('RPI calculation'!$M$9:$M$356,MATCH($A98,'RPI calculation'!$A$9:$A$356,0)))</f>
        <v>0.5652756343859564</v>
      </c>
      <c r="K98" s="7" t="s">
        <v>22</v>
      </c>
      <c r="L98" s="7" t="s">
        <v>23</v>
      </c>
      <c r="M98" s="7" t="s">
        <v>24</v>
      </c>
      <c r="N98" s="7"/>
      <c r="O98" s="7"/>
      <c r="P98" s="7"/>
      <c r="Q98" s="8"/>
      <c r="R98" s="7"/>
      <c r="S98" s="7" t="s">
        <v>23</v>
      </c>
      <c r="T98" s="7"/>
      <c r="U98" s="1" t="str">
        <f>IF(COUNTIF('RPI calculation'!$A$9:$A$356,$A98)=0,"Not in 2026 D1 source",INDEX('RPI calculation'!$O$9:$O$356,MATCH($A98,'RPI calculation'!$A$9:$A$356,0)))</f>
        <v>Matches standings</v>
      </c>
      <c r="V98" s="1" t="str">
        <f>IF(COUNTIF('RPI calculation'!$A$9:$A$356,$A98)=0,"",INDEX('RPI calculation'!$E$9:$E$356,MATCH($A98,'RPI calculation'!$A$9:$A$356,0))&amp;"-"&amp;INDEX('RPI calculation'!$F$9:$F$356,MATCH($A98,'RPI calculation'!$A$9:$A$356,0)))</f>
        <v>7-3</v>
      </c>
      <c r="W98" s="1" t="str">
        <f>IF(COUNTIF('RPI calculation'!$A$9:$A$356,$A98)=0,"",INDEX('RPI calculation'!$H$9:$H$356,MATCH($A98,'RPI calculation'!$A$9:$A$356,0))&amp;"-"&amp;INDEX('RPI calculation'!$I$9:$I$356,MATCH($A98,'RPI calculation'!$A$9:$A$356,0)))</f>
        <v>7-3</v>
      </c>
      <c r="X98" s="1">
        <f>IF(COUNTIF('RPI calculation'!$A$9:$A$356,$A98)=0,"",INDEX('RPI calculation'!$G$9:$G$356,MATCH($A98,'RPI calculation'!$A$9:$A$356,0)))</f>
        <v>0</v>
      </c>
      <c r="Y98" s="1" t="str">
        <f>IF(COUNTIF('NCAA 2025'!$B$9:$B$356,$A98)=0,"",INDEX('NCAA 2025'!$C$9:$C$356,MATCH($A98,'NCAA 2025'!$B$9:$B$356,0)))</f>
        <v>15-15</v>
      </c>
    </row>
    <row r="99" spans="1:25" ht="21" customHeight="1">
      <c r="A99" s="1" t="s">
        <v>114</v>
      </c>
      <c r="B99" s="16">
        <f>IF(COUNTIF('NCAA 2025'!$B$9:$B$356,$A99)=0,"New in 2026",INDEX('NCAA 2025'!$A$9:$A$356,MATCH($A99,'NCAA 2025'!$B$9:$B$356,0)))</f>
        <v>100</v>
      </c>
      <c r="C99" s="1" t="str">
        <f>IF(COUNTIF('RPI calculation'!$A$9:$A$356,$A99)=0,"",INDEX('RPI calculation'!$B$9:$B$356,MATCH($A99,'RPI calculation'!$A$9:$A$356,0)))</f>
        <v>Mountain West</v>
      </c>
      <c r="D99" s="16" t="str">
        <f>IF(COUNTIF('RPI calculation'!$A$9:$A$356,$A99)=0,"",INDEX('RPI calculation'!$C$9:$C$356,MATCH($A99,'RPI calculation'!$A$9:$A$356,0))&amp;"-"&amp;INDEX('RPI calculation'!$D$9:$D$356,MATCH($A99,'RPI calculation'!$A$9:$A$356,0)))</f>
        <v>7-4</v>
      </c>
      <c r="E99" s="16" t="str">
        <f>IF(COUNTIF(Standings!$A$9:$A$356,$A99)=0,"",INDEX(Standings!$H$9:$H$356,MATCH($A99,Standings!$A$9:$A$356,0))&amp;"-"&amp;INDEX(Standings!$I$9:$I$356,MATCH($A99,Standings!$A$9:$A$356,0)))</f>
        <v>0-0</v>
      </c>
      <c r="F99" s="16">
        <f>IF(COUNTIF('RPI calculation'!$A$9:$A$356,$A99)=0,"",INDEX('RPI calculation'!$AE$9:$AE$356,MATCH($A99,'RPI calculation'!$A$9:$A$356,0)))</f>
        <v>91</v>
      </c>
      <c r="G99" s="16">
        <f>IF(COUNTIF('RPI calculation'!$A$9:$A$356,$A99)=0,"",INDEX('RPI calculation'!$N$9:$N$356,MATCH($A99,'RPI calculation'!$A$9:$A$356,0)))</f>
        <v>91</v>
      </c>
      <c r="H99" s="20">
        <f>IF(COUNTIF('RPI calculation'!$A$9:$A$356,$A99)=0,"",INDEX('RPI calculation'!$AF$9:$AF$356,MATCH($A99,'RPI calculation'!$A$9:$A$356,0)))</f>
        <v>0</v>
      </c>
      <c r="I99" s="9">
        <f>IF(COUNTIF('RPI calculation'!$A$9:$A$356,$A99)=0,"",INDEX('RPI calculation'!$AD$9:$AD$356,MATCH($A99,'RPI calculation'!$A$9:$A$356,0)))</f>
        <v>0.56514504076739192</v>
      </c>
      <c r="J99" s="9">
        <f>IF(COUNTIF('RPI calculation'!$A$9:$A$356,$A99)=0,"",INDEX('RPI calculation'!$M$9:$M$356,MATCH($A99,'RPI calculation'!$A$9:$A$356,0)))</f>
        <v>0.56514504076739192</v>
      </c>
      <c r="K99" s="7" t="s">
        <v>22</v>
      </c>
      <c r="L99" s="7" t="s">
        <v>23</v>
      </c>
      <c r="M99" s="7" t="s">
        <v>24</v>
      </c>
      <c r="N99" s="7"/>
      <c r="O99" s="7"/>
      <c r="P99" s="7"/>
      <c r="Q99" s="8"/>
      <c r="R99" s="7"/>
      <c r="S99" s="7" t="s">
        <v>23</v>
      </c>
      <c r="T99" s="7"/>
      <c r="U99" s="1" t="str">
        <f>IF(COUNTIF('RPI calculation'!$A$9:$A$356,$A99)=0,"Not in 2026 D1 source",INDEX('RPI calculation'!$O$9:$O$356,MATCH($A99,'RPI calculation'!$A$9:$A$356,0)))</f>
        <v>Matches standings</v>
      </c>
      <c r="V99" s="1" t="str">
        <f>IF(COUNTIF('RPI calculation'!$A$9:$A$356,$A99)=0,"",INDEX('RPI calculation'!$E$9:$E$356,MATCH($A99,'RPI calculation'!$A$9:$A$356,0))&amp;"-"&amp;INDEX('RPI calculation'!$F$9:$F$356,MATCH($A99,'RPI calculation'!$A$9:$A$356,0)))</f>
        <v>7-4</v>
      </c>
      <c r="W99" s="1" t="str">
        <f>IF(COUNTIF('RPI calculation'!$A$9:$A$356,$A99)=0,"",INDEX('RPI calculation'!$H$9:$H$356,MATCH($A99,'RPI calculation'!$A$9:$A$356,0))&amp;"-"&amp;INDEX('RPI calculation'!$I$9:$I$356,MATCH($A99,'RPI calculation'!$A$9:$A$356,0)))</f>
        <v>7-4</v>
      </c>
      <c r="X99" s="1">
        <f>IF(COUNTIF('RPI calculation'!$A$9:$A$356,$A99)=0,"",INDEX('RPI calculation'!$G$9:$G$356,MATCH($A99,'RPI calculation'!$A$9:$A$356,0)))</f>
        <v>0</v>
      </c>
      <c r="Y99" s="1" t="str">
        <f>IF(COUNTIF('NCAA 2025'!$B$9:$B$356,$A99)=0,"",INDEX('NCAA 2025'!$C$9:$C$356,MATCH($A99,'NCAA 2025'!$B$9:$B$356,0)))</f>
        <v>17-13</v>
      </c>
    </row>
    <row r="100" spans="1:25" ht="21" customHeight="1">
      <c r="A100" s="1" t="s">
        <v>111</v>
      </c>
      <c r="B100" s="16" t="str">
        <f>IF(COUNTIF('NCAA 2025'!$B$9:$B$356,$A100)=0,"New in 2026",INDEX('NCAA 2025'!$A$9:$A$356,MATCH($A100,'NCAA 2025'!$B$9:$B$356,0)))</f>
        <v>New in 2026</v>
      </c>
      <c r="C100" s="1" t="str">
        <f>IF(COUNTIF('RPI calculation'!$A$9:$A$356,$A100)=0,"",INDEX('RPI calculation'!$B$9:$B$356,MATCH($A100,'RPI calculation'!$A$9:$A$356,0)))</f>
        <v>ASUN</v>
      </c>
      <c r="D100" s="16" t="str">
        <f>IF(COUNTIF('RPI calculation'!$A$9:$A$356,$A100)=0,"",INDEX('RPI calculation'!$C$9:$C$356,MATCH($A100,'RPI calculation'!$A$9:$A$356,0))&amp;"-"&amp;INDEX('RPI calculation'!$D$9:$D$356,MATCH($A100,'RPI calculation'!$A$9:$A$356,0)))</f>
        <v>8-2</v>
      </c>
      <c r="E100" s="16" t="str">
        <f>IF(COUNTIF(Standings!$A$9:$A$356,$A100)=0,"",INDEX(Standings!$H$9:$H$356,MATCH($A100,Standings!$A$9:$A$356,0))&amp;"-"&amp;INDEX(Standings!$I$9:$I$356,MATCH($A100,Standings!$A$9:$A$356,0)))</f>
        <v>0-0</v>
      </c>
      <c r="F100" s="16">
        <f>IF(COUNTIF('RPI calculation'!$A$9:$A$356,$A100)=0,"",INDEX('RPI calculation'!$AE$9:$AE$356,MATCH($A100,'RPI calculation'!$A$9:$A$356,0)))</f>
        <v>92</v>
      </c>
      <c r="G100" s="16">
        <f>IF(COUNTIF('RPI calculation'!$A$9:$A$356,$A100)=0,"",INDEX('RPI calculation'!$N$9:$N$356,MATCH($A100,'RPI calculation'!$A$9:$A$356,0)))</f>
        <v>88</v>
      </c>
      <c r="H100" s="20">
        <f>IF(COUNTIF('RPI calculation'!$A$9:$A$356,$A100)=0,"",INDEX('RPI calculation'!$AF$9:$AF$356,MATCH($A100,'RPI calculation'!$A$9:$A$356,0)))</f>
        <v>-4</v>
      </c>
      <c r="I100" s="9">
        <f>IF(COUNTIF('RPI calculation'!$A$9:$A$356,$A100)=0,"",INDEX('RPI calculation'!$AD$9:$AD$356,MATCH($A100,'RPI calculation'!$A$9:$A$356,0)))</f>
        <v>0.5639594192914269</v>
      </c>
      <c r="J100" s="9">
        <f>IF(COUNTIF('RPI calculation'!$A$9:$A$356,$A100)=0,"",INDEX('RPI calculation'!$M$9:$M$356,MATCH($A100,'RPI calculation'!$A$9:$A$356,0)))</f>
        <v>0.56655941929142695</v>
      </c>
      <c r="K100" s="7" t="s">
        <v>22</v>
      </c>
      <c r="L100" s="7" t="s">
        <v>23</v>
      </c>
      <c r="M100" s="7" t="s">
        <v>24</v>
      </c>
      <c r="N100" s="7"/>
      <c r="O100" s="7"/>
      <c r="P100" s="7"/>
      <c r="Q100" s="8"/>
      <c r="R100" s="7"/>
      <c r="S100" s="7" t="s">
        <v>23</v>
      </c>
      <c r="T100" s="7"/>
      <c r="U100" s="1" t="str">
        <f>IF(COUNTIF('RPI calculation'!$A$9:$A$356,$A100)=0,"Not in 2026 D1 source",INDEX('RPI calculation'!$O$9:$O$356,MATCH($A100,'RPI calculation'!$A$9:$A$356,0)))</f>
        <v>Matches standings</v>
      </c>
      <c r="V100" s="1" t="str">
        <f>IF(COUNTIF('RPI calculation'!$A$9:$A$356,$A100)=0,"",INDEX('RPI calculation'!$E$9:$E$356,MATCH($A100,'RPI calculation'!$A$9:$A$356,0))&amp;"-"&amp;INDEX('RPI calculation'!$F$9:$F$356,MATCH($A100,'RPI calculation'!$A$9:$A$356,0)))</f>
        <v>8-2</v>
      </c>
      <c r="W100" s="1" t="str">
        <f>IF(COUNTIF('RPI calculation'!$A$9:$A$356,$A100)=0,"",INDEX('RPI calculation'!$H$9:$H$356,MATCH($A100,'RPI calculation'!$A$9:$A$356,0))&amp;"-"&amp;INDEX('RPI calculation'!$I$9:$I$356,MATCH($A100,'RPI calculation'!$A$9:$A$356,0)))</f>
        <v>5-1</v>
      </c>
      <c r="X100" s="1">
        <f>IF(COUNTIF('RPI calculation'!$A$9:$A$356,$A100)=0,"",INDEX('RPI calculation'!$G$9:$G$356,MATCH($A100,'RPI calculation'!$A$9:$A$356,0)))</f>
        <v>4</v>
      </c>
      <c r="Y100" s="1" t="str">
        <f>IF(COUNTIF('NCAA 2025'!$B$9:$B$356,$A100)=0,"",INDEX('NCAA 2025'!$C$9:$C$356,MATCH($A100,'NCAA 2025'!$B$9:$B$356,0)))</f>
        <v/>
      </c>
    </row>
    <row r="101" spans="1:25" ht="21" customHeight="1">
      <c r="A101" s="1" t="s">
        <v>116</v>
      </c>
      <c r="B101" s="16">
        <f>IF(COUNTIF('NCAA 2025'!$B$9:$B$356,$A101)=0,"New in 2026",INDEX('NCAA 2025'!$A$9:$A$356,MATCH($A101,'NCAA 2025'!$B$9:$B$356,0)))</f>
        <v>226</v>
      </c>
      <c r="C101" s="1" t="str">
        <f>IF(COUNTIF('RPI calculation'!$A$9:$A$356,$A101)=0,"",INDEX('RPI calculation'!$B$9:$B$356,MATCH($A101,'RPI calculation'!$A$9:$A$356,0)))</f>
        <v>Big Sky</v>
      </c>
      <c r="D101" s="16" t="str">
        <f>IF(COUNTIF('RPI calculation'!$A$9:$A$356,$A101)=0,"",INDEX('RPI calculation'!$C$9:$C$356,MATCH($A101,'RPI calculation'!$A$9:$A$356,0))&amp;"-"&amp;INDEX('RPI calculation'!$D$9:$D$356,MATCH($A101,'RPI calculation'!$A$9:$A$356,0)))</f>
        <v>8-4</v>
      </c>
      <c r="E101" s="16" t="str">
        <f>IF(COUNTIF(Standings!$A$9:$A$356,$A101)=0,"",INDEX(Standings!$H$9:$H$356,MATCH($A101,Standings!$A$9:$A$356,0))&amp;"-"&amp;INDEX(Standings!$I$9:$I$356,MATCH($A101,Standings!$A$9:$A$356,0)))</f>
        <v>0-0</v>
      </c>
      <c r="F101" s="16">
        <f>IF(COUNTIF('RPI calculation'!$A$9:$A$356,$A101)=0,"",INDEX('RPI calculation'!$AE$9:$AE$356,MATCH($A101,'RPI calculation'!$A$9:$A$356,0)))</f>
        <v>93</v>
      </c>
      <c r="G101" s="16">
        <f>IF(COUNTIF('RPI calculation'!$A$9:$A$356,$A101)=0,"",INDEX('RPI calculation'!$N$9:$N$356,MATCH($A101,'RPI calculation'!$A$9:$A$356,0)))</f>
        <v>93</v>
      </c>
      <c r="H101" s="20">
        <f>IF(COUNTIF('RPI calculation'!$A$9:$A$356,$A101)=0,"",INDEX('RPI calculation'!$AF$9:$AF$356,MATCH($A101,'RPI calculation'!$A$9:$A$356,0)))</f>
        <v>0</v>
      </c>
      <c r="I101" s="9">
        <f>IF(COUNTIF('RPI calculation'!$A$9:$A$356,$A101)=0,"",INDEX('RPI calculation'!$AD$9:$AD$356,MATCH($A101,'RPI calculation'!$A$9:$A$356,0)))</f>
        <v>0.56376052199333082</v>
      </c>
      <c r="J101" s="9">
        <f>IF(COUNTIF('RPI calculation'!$A$9:$A$356,$A101)=0,"",INDEX('RPI calculation'!$M$9:$M$356,MATCH($A101,'RPI calculation'!$A$9:$A$356,0)))</f>
        <v>0.56376052199333082</v>
      </c>
      <c r="K101" s="7" t="s">
        <v>22</v>
      </c>
      <c r="L101" s="7" t="s">
        <v>23</v>
      </c>
      <c r="M101" s="7" t="s">
        <v>24</v>
      </c>
      <c r="N101" s="7"/>
      <c r="O101" s="7"/>
      <c r="P101" s="7"/>
      <c r="Q101" s="8"/>
      <c r="R101" s="7"/>
      <c r="S101" s="7" t="s">
        <v>23</v>
      </c>
      <c r="T101" s="7"/>
      <c r="U101" s="1" t="str">
        <f>IF(COUNTIF('RPI calculation'!$A$9:$A$356,$A101)=0,"Not in 2026 D1 source",INDEX('RPI calculation'!$O$9:$O$356,MATCH($A101,'RPI calculation'!$A$9:$A$356,0)))</f>
        <v>Matches standings</v>
      </c>
      <c r="V101" s="1" t="str">
        <f>IF(COUNTIF('RPI calculation'!$A$9:$A$356,$A101)=0,"",INDEX('RPI calculation'!$E$9:$E$356,MATCH($A101,'RPI calculation'!$A$9:$A$356,0))&amp;"-"&amp;INDEX('RPI calculation'!$F$9:$F$356,MATCH($A101,'RPI calculation'!$A$9:$A$356,0)))</f>
        <v>8-4</v>
      </c>
      <c r="W101" s="1" t="str">
        <f>IF(COUNTIF('RPI calculation'!$A$9:$A$356,$A101)=0,"",INDEX('RPI calculation'!$H$9:$H$356,MATCH($A101,'RPI calculation'!$A$9:$A$356,0))&amp;"-"&amp;INDEX('RPI calculation'!$I$9:$I$356,MATCH($A101,'RPI calculation'!$A$9:$A$356,0)))</f>
        <v>8-4</v>
      </c>
      <c r="X101" s="1">
        <f>IF(COUNTIF('RPI calculation'!$A$9:$A$356,$A101)=0,"",INDEX('RPI calculation'!$G$9:$G$356,MATCH($A101,'RPI calculation'!$A$9:$A$356,0)))</f>
        <v>0</v>
      </c>
      <c r="Y101" s="1" t="str">
        <f>IF(COUNTIF('NCAA 2025'!$B$9:$B$356,$A101)=0,"",INDEX('NCAA 2025'!$C$9:$C$356,MATCH($A101,'NCAA 2025'!$B$9:$B$356,0)))</f>
        <v>13-18</v>
      </c>
    </row>
    <row r="102" spans="1:25" ht="21" customHeight="1">
      <c r="A102" s="1" t="s">
        <v>117</v>
      </c>
      <c r="B102" s="16">
        <f>IF(COUNTIF('NCAA 2025'!$B$9:$B$356,$A102)=0,"New in 2026",INDEX('NCAA 2025'!$A$9:$A$356,MATCH($A102,'NCAA 2025'!$B$9:$B$356,0)))</f>
        <v>181</v>
      </c>
      <c r="C102" s="1" t="str">
        <f>IF(COUNTIF('RPI calculation'!$A$9:$A$356,$A102)=0,"",INDEX('RPI calculation'!$B$9:$B$356,MATCH($A102,'RPI calculation'!$A$9:$A$356,0)))</f>
        <v>ASUN</v>
      </c>
      <c r="D102" s="16" t="str">
        <f>IF(COUNTIF('RPI calculation'!$A$9:$A$356,$A102)=0,"",INDEX('RPI calculation'!$C$9:$C$356,MATCH($A102,'RPI calculation'!$A$9:$A$356,0))&amp;"-"&amp;INDEX('RPI calculation'!$D$9:$D$356,MATCH($A102,'RPI calculation'!$A$9:$A$356,0)))</f>
        <v>7-5</v>
      </c>
      <c r="E102" s="16" t="str">
        <f>IF(COUNTIF(Standings!$A$9:$A$356,$A102)=0,"",INDEX(Standings!$H$9:$H$356,MATCH($A102,Standings!$A$9:$A$356,0))&amp;"-"&amp;INDEX(Standings!$I$9:$I$356,MATCH($A102,Standings!$A$9:$A$356,0)))</f>
        <v>0-0</v>
      </c>
      <c r="F102" s="16">
        <f>IF(COUNTIF('RPI calculation'!$A$9:$A$356,$A102)=0,"",INDEX('RPI calculation'!$AE$9:$AE$356,MATCH($A102,'RPI calculation'!$A$9:$A$356,0)))</f>
        <v>94</v>
      </c>
      <c r="G102" s="16">
        <f>IF(COUNTIF('RPI calculation'!$A$9:$A$356,$A102)=0,"",INDEX('RPI calculation'!$N$9:$N$356,MATCH($A102,'RPI calculation'!$A$9:$A$356,0)))</f>
        <v>94</v>
      </c>
      <c r="H102" s="20">
        <f>IF(COUNTIF('RPI calculation'!$A$9:$A$356,$A102)=0,"",INDEX('RPI calculation'!$AF$9:$AF$356,MATCH($A102,'RPI calculation'!$A$9:$A$356,0)))</f>
        <v>0</v>
      </c>
      <c r="I102" s="9">
        <f>IF(COUNTIF('RPI calculation'!$A$9:$A$356,$A102)=0,"",INDEX('RPI calculation'!$AD$9:$AD$356,MATCH($A102,'RPI calculation'!$A$9:$A$356,0)))</f>
        <v>0.56162492041407397</v>
      </c>
      <c r="J102" s="9">
        <f>IF(COUNTIF('RPI calculation'!$A$9:$A$356,$A102)=0,"",INDEX('RPI calculation'!$M$9:$M$356,MATCH($A102,'RPI calculation'!$A$9:$A$356,0)))</f>
        <v>0.56162492041407397</v>
      </c>
      <c r="K102" s="7" t="s">
        <v>22</v>
      </c>
      <c r="L102" s="7" t="s">
        <v>23</v>
      </c>
      <c r="M102" s="7" t="s">
        <v>24</v>
      </c>
      <c r="N102" s="7"/>
      <c r="O102" s="7"/>
      <c r="P102" s="7"/>
      <c r="Q102" s="8"/>
      <c r="R102" s="7"/>
      <c r="S102" s="7" t="s">
        <v>23</v>
      </c>
      <c r="T102" s="7"/>
      <c r="U102" s="1" t="str">
        <f>IF(COUNTIF('RPI calculation'!$A$9:$A$356,$A102)=0,"Not in 2026 D1 source",INDEX('RPI calculation'!$O$9:$O$356,MATCH($A102,'RPI calculation'!$A$9:$A$356,0)))</f>
        <v>Matches standings</v>
      </c>
      <c r="V102" s="1" t="str">
        <f>IF(COUNTIF('RPI calculation'!$A$9:$A$356,$A102)=0,"",INDEX('RPI calculation'!$E$9:$E$356,MATCH($A102,'RPI calculation'!$A$9:$A$356,0))&amp;"-"&amp;INDEX('RPI calculation'!$F$9:$F$356,MATCH($A102,'RPI calculation'!$A$9:$A$356,0)))</f>
        <v>7-5</v>
      </c>
      <c r="W102" s="1" t="str">
        <f>IF(COUNTIF('RPI calculation'!$A$9:$A$356,$A102)=0,"",INDEX('RPI calculation'!$H$9:$H$356,MATCH($A102,'RPI calculation'!$A$9:$A$356,0))&amp;"-"&amp;INDEX('RPI calculation'!$I$9:$I$356,MATCH($A102,'RPI calculation'!$A$9:$A$356,0)))</f>
        <v>7-5</v>
      </c>
      <c r="X102" s="1">
        <f>IF(COUNTIF('RPI calculation'!$A$9:$A$356,$A102)=0,"",INDEX('RPI calculation'!$G$9:$G$356,MATCH($A102,'RPI calculation'!$A$9:$A$356,0)))</f>
        <v>0</v>
      </c>
      <c r="Y102" s="1" t="str">
        <f>IF(COUNTIF('NCAA 2025'!$B$9:$B$356,$A102)=0,"",INDEX('NCAA 2025'!$C$9:$C$356,MATCH($A102,'NCAA 2025'!$B$9:$B$356,0)))</f>
        <v>14-17</v>
      </c>
    </row>
    <row r="103" spans="1:25" ht="21" customHeight="1">
      <c r="A103" s="1" t="s">
        <v>122</v>
      </c>
      <c r="B103" s="16">
        <f>IF(COUNTIF('NCAA 2025'!$B$9:$B$356,$A103)=0,"New in 2026",INDEX('NCAA 2025'!$A$9:$A$356,MATCH($A103,'NCAA 2025'!$B$9:$B$356,0)))</f>
        <v>17</v>
      </c>
      <c r="C103" s="1" t="str">
        <f>IF(COUNTIF('RPI calculation'!$A$9:$A$356,$A103)=0,"",INDEX('RPI calculation'!$B$9:$B$356,MATCH($A103,'RPI calculation'!$A$9:$A$356,0)))</f>
        <v>ACC</v>
      </c>
      <c r="D103" s="16" t="str">
        <f>IF(COUNTIF('RPI calculation'!$A$9:$A$356,$A103)=0,"",INDEX('RPI calculation'!$C$9:$C$356,MATCH($A103,'RPI calculation'!$A$9:$A$356,0))&amp;"-"&amp;INDEX('RPI calculation'!$D$9:$D$356,MATCH($A103,'RPI calculation'!$A$9:$A$356,0)))</f>
        <v>2-7</v>
      </c>
      <c r="E103" s="16" t="str">
        <f>IF(COUNTIF(Standings!$A$9:$A$356,$A103)=0,"",INDEX(Standings!$H$9:$H$356,MATCH($A103,Standings!$A$9:$A$356,0))&amp;"-"&amp;INDEX(Standings!$I$9:$I$356,MATCH($A103,Standings!$A$9:$A$356,0)))</f>
        <v>0-0</v>
      </c>
      <c r="F103" s="16">
        <f>IF(COUNTIF('RPI calculation'!$A$9:$A$356,$A103)=0,"",INDEX('RPI calculation'!$AE$9:$AE$356,MATCH($A103,'RPI calculation'!$A$9:$A$356,0)))</f>
        <v>95</v>
      </c>
      <c r="G103" s="16">
        <f>IF(COUNTIF('RPI calculation'!$A$9:$A$356,$A103)=0,"",INDEX('RPI calculation'!$N$9:$N$356,MATCH($A103,'RPI calculation'!$A$9:$A$356,0)))</f>
        <v>99</v>
      </c>
      <c r="H103" s="20">
        <f>IF(COUNTIF('RPI calculation'!$A$9:$A$356,$A103)=0,"",INDEX('RPI calculation'!$AF$9:$AF$356,MATCH($A103,'RPI calculation'!$A$9:$A$356,0)))</f>
        <v>4</v>
      </c>
      <c r="I103" s="9">
        <f>IF(COUNTIF('RPI calculation'!$A$9:$A$356,$A103)=0,"",INDEX('RPI calculation'!$AD$9:$AD$356,MATCH($A103,'RPI calculation'!$A$9:$A$356,0)))</f>
        <v>0.55995288516275477</v>
      </c>
      <c r="J103" s="9">
        <f>IF(COUNTIF('RPI calculation'!$A$9:$A$356,$A103)=0,"",INDEX('RPI calculation'!$M$9:$M$356,MATCH($A103,'RPI calculation'!$A$9:$A$356,0)))</f>
        <v>0.55735288516275472</v>
      </c>
      <c r="K103" s="7" t="s">
        <v>22</v>
      </c>
      <c r="L103" s="7" t="s">
        <v>23</v>
      </c>
      <c r="M103" s="7" t="s">
        <v>24</v>
      </c>
      <c r="N103" s="7"/>
      <c r="O103" s="7"/>
      <c r="P103" s="7"/>
      <c r="Q103" s="8"/>
      <c r="R103" s="7"/>
      <c r="S103" s="7" t="s">
        <v>23</v>
      </c>
      <c r="T103" s="7"/>
      <c r="U103" s="1" t="str">
        <f>IF(COUNTIF('RPI calculation'!$A$9:$A$356,$A103)=0,"Not in 2026 D1 source",INDEX('RPI calculation'!$O$9:$O$356,MATCH($A103,'RPI calculation'!$A$9:$A$356,0)))</f>
        <v>Matches standings</v>
      </c>
      <c r="V103" s="1" t="str">
        <f>IF(COUNTIF('RPI calculation'!$A$9:$A$356,$A103)=0,"",INDEX('RPI calculation'!$E$9:$E$356,MATCH($A103,'RPI calculation'!$A$9:$A$356,0))&amp;"-"&amp;INDEX('RPI calculation'!$F$9:$F$356,MATCH($A103,'RPI calculation'!$A$9:$A$356,0)))</f>
        <v>2-7</v>
      </c>
      <c r="W103" s="1" t="str">
        <f>IF(COUNTIF('RPI calculation'!$A$9:$A$356,$A103)=0,"",INDEX('RPI calculation'!$H$9:$H$356,MATCH($A103,'RPI calculation'!$A$9:$A$356,0))&amp;"-"&amp;INDEX('RPI calculation'!$I$9:$I$356,MATCH($A103,'RPI calculation'!$A$9:$A$356,0)))</f>
        <v>2-7</v>
      </c>
      <c r="X103" s="1">
        <f>IF(COUNTIF('RPI calculation'!$A$9:$A$356,$A103)=0,"",INDEX('RPI calculation'!$G$9:$G$356,MATCH($A103,'RPI calculation'!$A$9:$A$356,0)))</f>
        <v>0</v>
      </c>
      <c r="Y103" s="1" t="str">
        <f>IF(COUNTIF('NCAA 2025'!$B$9:$B$356,$A103)=0,"",INDEX('NCAA 2025'!$C$9:$C$356,MATCH($A103,'NCAA 2025'!$B$9:$B$356,0)))</f>
        <v>27-6</v>
      </c>
    </row>
    <row r="104" spans="1:25" ht="21" customHeight="1">
      <c r="A104" s="1" t="s">
        <v>118</v>
      </c>
      <c r="B104" s="16">
        <f>IF(COUNTIF('NCAA 2025'!$B$9:$B$356,$A104)=0,"New in 2026",INDEX('NCAA 2025'!$A$9:$A$356,MATCH($A104,'NCAA 2025'!$B$9:$B$356,0)))</f>
        <v>141</v>
      </c>
      <c r="C104" s="1" t="str">
        <f>IF(COUNTIF('RPI calculation'!$A$9:$A$356,$A104)=0,"",INDEX('RPI calculation'!$B$9:$B$356,MATCH($A104,'RPI calculation'!$A$9:$A$356,0)))</f>
        <v>MAC</v>
      </c>
      <c r="D104" s="16" t="str">
        <f>IF(COUNTIF('RPI calculation'!$A$9:$A$356,$A104)=0,"",INDEX('RPI calculation'!$C$9:$C$356,MATCH($A104,'RPI calculation'!$A$9:$A$356,0))&amp;"-"&amp;INDEX('RPI calculation'!$D$9:$D$356,MATCH($A104,'RPI calculation'!$A$9:$A$356,0)))</f>
        <v>8-3</v>
      </c>
      <c r="E104" s="16" t="str">
        <f>IF(COUNTIF(Standings!$A$9:$A$356,$A104)=0,"",INDEX(Standings!$H$9:$H$356,MATCH($A104,Standings!$A$9:$A$356,0))&amp;"-"&amp;INDEX(Standings!$I$9:$I$356,MATCH($A104,Standings!$A$9:$A$356,0)))</f>
        <v>0-0</v>
      </c>
      <c r="F104" s="16">
        <f>IF(COUNTIF('RPI calculation'!$A$9:$A$356,$A104)=0,"",INDEX('RPI calculation'!$AE$9:$AE$356,MATCH($A104,'RPI calculation'!$A$9:$A$356,0)))</f>
        <v>96</v>
      </c>
      <c r="G104" s="16">
        <f>IF(COUNTIF('RPI calculation'!$A$9:$A$356,$A104)=0,"",INDEX('RPI calculation'!$N$9:$N$356,MATCH($A104,'RPI calculation'!$A$9:$A$356,0)))</f>
        <v>95</v>
      </c>
      <c r="H104" s="20">
        <f>IF(COUNTIF('RPI calculation'!$A$9:$A$356,$A104)=0,"",INDEX('RPI calculation'!$AF$9:$AF$356,MATCH($A104,'RPI calculation'!$A$9:$A$356,0)))</f>
        <v>-1</v>
      </c>
      <c r="I104" s="9">
        <f>IF(COUNTIF('RPI calculation'!$A$9:$A$356,$A104)=0,"",INDEX('RPI calculation'!$AD$9:$AD$356,MATCH($A104,'RPI calculation'!$A$9:$A$356,0)))</f>
        <v>0.55876424899582611</v>
      </c>
      <c r="J104" s="9">
        <f>IF(COUNTIF('RPI calculation'!$A$9:$A$356,$A104)=0,"",INDEX('RPI calculation'!$M$9:$M$356,MATCH($A104,'RPI calculation'!$A$9:$A$356,0)))</f>
        <v>0.55876424899582611</v>
      </c>
      <c r="K104" s="7" t="s">
        <v>22</v>
      </c>
      <c r="L104" s="7" t="s">
        <v>23</v>
      </c>
      <c r="M104" s="7" t="s">
        <v>24</v>
      </c>
      <c r="N104" s="7"/>
      <c r="O104" s="7"/>
      <c r="P104" s="7"/>
      <c r="Q104" s="8"/>
      <c r="R104" s="7"/>
      <c r="S104" s="7" t="s">
        <v>23</v>
      </c>
      <c r="T104" s="7"/>
      <c r="U104" s="1" t="str">
        <f>IF(COUNTIF('RPI calculation'!$A$9:$A$356,$A104)=0,"Not in 2026 D1 source",INDEX('RPI calculation'!$O$9:$O$356,MATCH($A104,'RPI calculation'!$A$9:$A$356,0)))</f>
        <v>Matches standings</v>
      </c>
      <c r="V104" s="1" t="str">
        <f>IF(COUNTIF('RPI calculation'!$A$9:$A$356,$A104)=0,"",INDEX('RPI calculation'!$E$9:$E$356,MATCH($A104,'RPI calculation'!$A$9:$A$356,0))&amp;"-"&amp;INDEX('RPI calculation'!$F$9:$F$356,MATCH($A104,'RPI calculation'!$A$9:$A$356,0)))</f>
        <v>8-3</v>
      </c>
      <c r="W104" s="1" t="str">
        <f>IF(COUNTIF('RPI calculation'!$A$9:$A$356,$A104)=0,"",INDEX('RPI calculation'!$H$9:$H$356,MATCH($A104,'RPI calculation'!$A$9:$A$356,0))&amp;"-"&amp;INDEX('RPI calculation'!$I$9:$I$356,MATCH($A104,'RPI calculation'!$A$9:$A$356,0)))</f>
        <v>8-3</v>
      </c>
      <c r="X104" s="1">
        <f>IF(COUNTIF('RPI calculation'!$A$9:$A$356,$A104)=0,"",INDEX('RPI calculation'!$G$9:$G$356,MATCH($A104,'RPI calculation'!$A$9:$A$356,0)))</f>
        <v>0</v>
      </c>
      <c r="Y104" s="1" t="str">
        <f>IF(COUNTIF('NCAA 2025'!$B$9:$B$356,$A104)=0,"",INDEX('NCAA 2025'!$C$9:$C$356,MATCH($A104,'NCAA 2025'!$B$9:$B$356,0)))</f>
        <v>17-16</v>
      </c>
    </row>
    <row r="105" spans="1:25" ht="21" customHeight="1">
      <c r="A105" s="1" t="s">
        <v>119</v>
      </c>
      <c r="B105" s="16">
        <f>IF(COUNTIF('NCAA 2025'!$B$9:$B$356,$A105)=0,"New in 2026",INDEX('NCAA 2025'!$A$9:$A$356,MATCH($A105,'NCAA 2025'!$B$9:$B$356,0)))</f>
        <v>70</v>
      </c>
      <c r="C105" s="1" t="str">
        <f>IF(COUNTIF('RPI calculation'!$A$9:$A$356,$A105)=0,"",INDEX('RPI calculation'!$B$9:$B$356,MATCH($A105,'RPI calculation'!$A$9:$A$356,0)))</f>
        <v>UAC</v>
      </c>
      <c r="D105" s="16" t="str">
        <f>IF(COUNTIF('RPI calculation'!$A$9:$A$356,$A105)=0,"",INDEX('RPI calculation'!$C$9:$C$356,MATCH($A105,'RPI calculation'!$A$9:$A$356,0))&amp;"-"&amp;INDEX('RPI calculation'!$D$9:$D$356,MATCH($A105,'RPI calculation'!$A$9:$A$356,0)))</f>
        <v>10-2</v>
      </c>
      <c r="E105" s="16" t="str">
        <f>IF(COUNTIF(Standings!$A$9:$A$356,$A105)=0,"",INDEX(Standings!$H$9:$H$356,MATCH($A105,Standings!$A$9:$A$356,0))&amp;"-"&amp;INDEX(Standings!$I$9:$I$356,MATCH($A105,Standings!$A$9:$A$356,0)))</f>
        <v>0-0</v>
      </c>
      <c r="F105" s="16">
        <f>IF(COUNTIF('RPI calculation'!$A$9:$A$356,$A105)=0,"",INDEX('RPI calculation'!$AE$9:$AE$356,MATCH($A105,'RPI calculation'!$A$9:$A$356,0)))</f>
        <v>97</v>
      </c>
      <c r="G105" s="16">
        <f>IF(COUNTIF('RPI calculation'!$A$9:$A$356,$A105)=0,"",INDEX('RPI calculation'!$N$9:$N$356,MATCH($A105,'RPI calculation'!$A$9:$A$356,0)))</f>
        <v>96</v>
      </c>
      <c r="H105" s="20">
        <f>IF(COUNTIF('RPI calculation'!$A$9:$A$356,$A105)=0,"",INDEX('RPI calculation'!$AF$9:$AF$356,MATCH($A105,'RPI calculation'!$A$9:$A$356,0)))</f>
        <v>-1</v>
      </c>
      <c r="I105" s="9">
        <f>IF(COUNTIF('RPI calculation'!$A$9:$A$356,$A105)=0,"",INDEX('RPI calculation'!$AD$9:$AD$356,MATCH($A105,'RPI calculation'!$A$9:$A$356,0)))</f>
        <v>0.55871278071229169</v>
      </c>
      <c r="J105" s="9">
        <f>IF(COUNTIF('RPI calculation'!$A$9:$A$356,$A105)=0,"",INDEX('RPI calculation'!$M$9:$M$356,MATCH($A105,'RPI calculation'!$A$9:$A$356,0)))</f>
        <v>0.55871278071229169</v>
      </c>
      <c r="K105" s="7" t="s">
        <v>22</v>
      </c>
      <c r="L105" s="7" t="s">
        <v>23</v>
      </c>
      <c r="M105" s="7" t="s">
        <v>24</v>
      </c>
      <c r="N105" s="7"/>
      <c r="O105" s="7"/>
      <c r="P105" s="7"/>
      <c r="Q105" s="8"/>
      <c r="R105" s="7"/>
      <c r="S105" s="7" t="s">
        <v>23</v>
      </c>
      <c r="T105" s="7"/>
      <c r="U105" s="1" t="str">
        <f>IF(COUNTIF('RPI calculation'!$A$9:$A$356,$A105)=0,"Not in 2026 D1 source",INDEX('RPI calculation'!$O$9:$O$356,MATCH($A105,'RPI calculation'!$A$9:$A$356,0)))</f>
        <v>Matches standings</v>
      </c>
      <c r="V105" s="1" t="str">
        <f>IF(COUNTIF('RPI calculation'!$A$9:$A$356,$A105)=0,"",INDEX('RPI calculation'!$E$9:$E$356,MATCH($A105,'RPI calculation'!$A$9:$A$356,0))&amp;"-"&amp;INDEX('RPI calculation'!$F$9:$F$356,MATCH($A105,'RPI calculation'!$A$9:$A$356,0)))</f>
        <v>10-2</v>
      </c>
      <c r="W105" s="1" t="str">
        <f>IF(COUNTIF('RPI calculation'!$A$9:$A$356,$A105)=0,"",INDEX('RPI calculation'!$H$9:$H$356,MATCH($A105,'RPI calculation'!$A$9:$A$356,0))&amp;"-"&amp;INDEX('RPI calculation'!$I$9:$I$356,MATCH($A105,'RPI calculation'!$A$9:$A$356,0)))</f>
        <v>10-2</v>
      </c>
      <c r="X105" s="1">
        <f>IF(COUNTIF('RPI calculation'!$A$9:$A$356,$A105)=0,"",INDEX('RPI calculation'!$G$9:$G$356,MATCH($A105,'RPI calculation'!$A$9:$A$356,0)))</f>
        <v>0</v>
      </c>
      <c r="Y105" s="1" t="str">
        <f>IF(COUNTIF('NCAA 2025'!$B$9:$B$356,$A105)=0,"",INDEX('NCAA 2025'!$C$9:$C$356,MATCH($A105,'NCAA 2025'!$B$9:$B$356,0)))</f>
        <v>22-9</v>
      </c>
    </row>
    <row r="106" spans="1:25" ht="21" customHeight="1">
      <c r="A106" s="1" t="s">
        <v>120</v>
      </c>
      <c r="B106" s="16">
        <f>IF(COUNTIF('NCAA 2025'!$B$9:$B$356,$A106)=0,"New in 2026",INDEX('NCAA 2025'!$A$9:$A$356,MATCH($A106,'NCAA 2025'!$B$9:$B$356,0)))</f>
        <v>78</v>
      </c>
      <c r="C106" s="1" t="str">
        <f>IF(COUNTIF('RPI calculation'!$A$9:$A$356,$A106)=0,"",INDEX('RPI calculation'!$B$9:$B$356,MATCH($A106,'RPI calculation'!$A$9:$A$356,0)))</f>
        <v>SEC</v>
      </c>
      <c r="D106" s="16" t="str">
        <f>IF(COUNTIF('RPI calculation'!$A$9:$A$356,$A106)=0,"",INDEX('RPI calculation'!$C$9:$C$356,MATCH($A106,'RPI calculation'!$A$9:$A$356,0))&amp;"-"&amp;INDEX('RPI calculation'!$D$9:$D$356,MATCH($A106,'RPI calculation'!$A$9:$A$356,0)))</f>
        <v>6-5</v>
      </c>
      <c r="E106" s="16" t="str">
        <f>IF(COUNTIF(Standings!$A$9:$A$356,$A106)=0,"",INDEX(Standings!$H$9:$H$356,MATCH($A106,Standings!$A$9:$A$356,0))&amp;"-"&amp;INDEX(Standings!$I$9:$I$356,MATCH($A106,Standings!$A$9:$A$356,0)))</f>
        <v>0-0</v>
      </c>
      <c r="F106" s="16">
        <f>IF(COUNTIF('RPI calculation'!$A$9:$A$356,$A106)=0,"",INDEX('RPI calculation'!$AE$9:$AE$356,MATCH($A106,'RPI calculation'!$A$9:$A$356,0)))</f>
        <v>98</v>
      </c>
      <c r="G106" s="16">
        <f>IF(COUNTIF('RPI calculation'!$A$9:$A$356,$A106)=0,"",INDEX('RPI calculation'!$N$9:$N$356,MATCH($A106,'RPI calculation'!$A$9:$A$356,0)))</f>
        <v>97</v>
      </c>
      <c r="H106" s="20">
        <f>IF(COUNTIF('RPI calculation'!$A$9:$A$356,$A106)=0,"",INDEX('RPI calculation'!$AF$9:$AF$356,MATCH($A106,'RPI calculation'!$A$9:$A$356,0)))</f>
        <v>-1</v>
      </c>
      <c r="I106" s="9">
        <f>IF(COUNTIF('RPI calculation'!$A$9:$A$356,$A106)=0,"",INDEX('RPI calculation'!$AD$9:$AD$356,MATCH($A106,'RPI calculation'!$A$9:$A$356,0)))</f>
        <v>0.55865604003689406</v>
      </c>
      <c r="J106" s="9">
        <f>IF(COUNTIF('RPI calculation'!$A$9:$A$356,$A106)=0,"",INDEX('RPI calculation'!$M$9:$M$356,MATCH($A106,'RPI calculation'!$A$9:$A$356,0)))</f>
        <v>0.55865604003689406</v>
      </c>
      <c r="K106" s="7" t="s">
        <v>22</v>
      </c>
      <c r="L106" s="7" t="s">
        <v>23</v>
      </c>
      <c r="M106" s="7" t="s">
        <v>24</v>
      </c>
      <c r="N106" s="7"/>
      <c r="O106" s="7"/>
      <c r="P106" s="7"/>
      <c r="Q106" s="8"/>
      <c r="R106" s="7"/>
      <c r="S106" s="7" t="s">
        <v>23</v>
      </c>
      <c r="T106" s="7"/>
      <c r="U106" s="1" t="str">
        <f>IF(COUNTIF('RPI calculation'!$A$9:$A$356,$A106)=0,"Not in 2026 D1 source",INDEX('RPI calculation'!$O$9:$O$356,MATCH($A106,'RPI calculation'!$A$9:$A$356,0)))</f>
        <v>Matches standings</v>
      </c>
      <c r="V106" s="1" t="str">
        <f>IF(COUNTIF('RPI calculation'!$A$9:$A$356,$A106)=0,"",INDEX('RPI calculation'!$E$9:$E$356,MATCH($A106,'RPI calculation'!$A$9:$A$356,0))&amp;"-"&amp;INDEX('RPI calculation'!$F$9:$F$356,MATCH($A106,'RPI calculation'!$A$9:$A$356,0)))</f>
        <v>6-5</v>
      </c>
      <c r="W106" s="1" t="str">
        <f>IF(COUNTIF('RPI calculation'!$A$9:$A$356,$A106)=0,"",INDEX('RPI calculation'!$H$9:$H$356,MATCH($A106,'RPI calculation'!$A$9:$A$356,0))&amp;"-"&amp;INDEX('RPI calculation'!$I$9:$I$356,MATCH($A106,'RPI calculation'!$A$9:$A$356,0)))</f>
        <v>6-5</v>
      </c>
      <c r="X106" s="1">
        <f>IF(COUNTIF('RPI calculation'!$A$9:$A$356,$A106)=0,"",INDEX('RPI calculation'!$G$9:$G$356,MATCH($A106,'RPI calculation'!$A$9:$A$356,0)))</f>
        <v>0</v>
      </c>
      <c r="Y106" s="1" t="str">
        <f>IF(COUNTIF('NCAA 2025'!$B$9:$B$356,$A106)=0,"",INDEX('NCAA 2025'!$C$9:$C$356,MATCH($A106,'NCAA 2025'!$B$9:$B$356,0)))</f>
        <v>14-15</v>
      </c>
    </row>
    <row r="107" spans="1:25" ht="21" customHeight="1">
      <c r="A107" s="1" t="s">
        <v>121</v>
      </c>
      <c r="B107" s="16">
        <f>IF(COUNTIF('NCAA 2025'!$B$9:$B$356,$A107)=0,"New in 2026",INDEX('NCAA 2025'!$A$9:$A$356,MATCH($A107,'NCAA 2025'!$B$9:$B$356,0)))</f>
        <v>124</v>
      </c>
      <c r="C107" s="1" t="str">
        <f>IF(COUNTIF('RPI calculation'!$A$9:$A$356,$A107)=0,"",INDEX('RPI calculation'!$B$9:$B$356,MATCH($A107,'RPI calculation'!$A$9:$A$356,0)))</f>
        <v>Sun Belt</v>
      </c>
      <c r="D107" s="16" t="str">
        <f>IF(COUNTIF('RPI calculation'!$A$9:$A$356,$A107)=0,"",INDEX('RPI calculation'!$C$9:$C$356,MATCH($A107,'RPI calculation'!$A$9:$A$356,0))&amp;"-"&amp;INDEX('RPI calculation'!$D$9:$D$356,MATCH($A107,'RPI calculation'!$A$9:$A$356,0)))</f>
        <v>8-4</v>
      </c>
      <c r="E107" s="16" t="str">
        <f>IF(COUNTIF(Standings!$A$9:$A$356,$A107)=0,"",INDEX(Standings!$H$9:$H$356,MATCH($A107,Standings!$A$9:$A$356,0))&amp;"-"&amp;INDEX(Standings!$I$9:$I$356,MATCH($A107,Standings!$A$9:$A$356,0)))</f>
        <v>0-0</v>
      </c>
      <c r="F107" s="16">
        <f>IF(COUNTIF('RPI calculation'!$A$9:$A$356,$A107)=0,"",INDEX('RPI calculation'!$AE$9:$AE$356,MATCH($A107,'RPI calculation'!$A$9:$A$356,0)))</f>
        <v>99</v>
      </c>
      <c r="G107" s="16">
        <f>IF(COUNTIF('RPI calculation'!$A$9:$A$356,$A107)=0,"",INDEX('RPI calculation'!$N$9:$N$356,MATCH($A107,'RPI calculation'!$A$9:$A$356,0)))</f>
        <v>98</v>
      </c>
      <c r="H107" s="20">
        <f>IF(COUNTIF('RPI calculation'!$A$9:$A$356,$A107)=0,"",INDEX('RPI calculation'!$AF$9:$AF$356,MATCH($A107,'RPI calculation'!$A$9:$A$356,0)))</f>
        <v>-1</v>
      </c>
      <c r="I107" s="9">
        <f>IF(COUNTIF('RPI calculation'!$A$9:$A$356,$A107)=0,"",INDEX('RPI calculation'!$AD$9:$AD$356,MATCH($A107,'RPI calculation'!$A$9:$A$356,0)))</f>
        <v>0.5585783280487534</v>
      </c>
      <c r="J107" s="9">
        <f>IF(COUNTIF('RPI calculation'!$A$9:$A$356,$A107)=0,"",INDEX('RPI calculation'!$M$9:$M$356,MATCH($A107,'RPI calculation'!$A$9:$A$356,0)))</f>
        <v>0.5585783280487534</v>
      </c>
      <c r="K107" s="7" t="s">
        <v>22</v>
      </c>
      <c r="L107" s="7" t="s">
        <v>23</v>
      </c>
      <c r="M107" s="7" t="s">
        <v>24</v>
      </c>
      <c r="N107" s="7"/>
      <c r="O107" s="7"/>
      <c r="P107" s="7"/>
      <c r="Q107" s="8"/>
      <c r="R107" s="7"/>
      <c r="S107" s="7" t="s">
        <v>23</v>
      </c>
      <c r="T107" s="7"/>
      <c r="U107" s="1" t="str">
        <f>IF(COUNTIF('RPI calculation'!$A$9:$A$356,$A107)=0,"Not in 2026 D1 source",INDEX('RPI calculation'!$O$9:$O$356,MATCH($A107,'RPI calculation'!$A$9:$A$356,0)))</f>
        <v>Matches standings</v>
      </c>
      <c r="V107" s="1" t="str">
        <f>IF(COUNTIF('RPI calculation'!$A$9:$A$356,$A107)=0,"",INDEX('RPI calculation'!$E$9:$E$356,MATCH($A107,'RPI calculation'!$A$9:$A$356,0))&amp;"-"&amp;INDEX('RPI calculation'!$F$9:$F$356,MATCH($A107,'RPI calculation'!$A$9:$A$356,0)))</f>
        <v>8-4</v>
      </c>
      <c r="W107" s="1" t="str">
        <f>IF(COUNTIF('RPI calculation'!$A$9:$A$356,$A107)=0,"",INDEX('RPI calculation'!$H$9:$H$356,MATCH($A107,'RPI calculation'!$A$9:$A$356,0))&amp;"-"&amp;INDEX('RPI calculation'!$I$9:$I$356,MATCH($A107,'RPI calculation'!$A$9:$A$356,0)))</f>
        <v>8-4</v>
      </c>
      <c r="X107" s="1">
        <f>IF(COUNTIF('RPI calculation'!$A$9:$A$356,$A107)=0,"",INDEX('RPI calculation'!$G$9:$G$356,MATCH($A107,'RPI calculation'!$A$9:$A$356,0)))</f>
        <v>0</v>
      </c>
      <c r="Y107" s="1" t="str">
        <f>IF(COUNTIF('NCAA 2025'!$B$9:$B$356,$A107)=0,"",INDEX('NCAA 2025'!$C$9:$C$356,MATCH($A107,'NCAA 2025'!$B$9:$B$356,0)))</f>
        <v>19-9</v>
      </c>
    </row>
    <row r="108" spans="1:25" ht="21" customHeight="1">
      <c r="A108" s="1" t="s">
        <v>123</v>
      </c>
      <c r="B108" s="16">
        <f>IF(COUNTIF('NCAA 2025'!$B$9:$B$356,$A108)=0,"New in 2026",INDEX('NCAA 2025'!$A$9:$A$356,MATCH($A108,'NCAA 2025'!$B$9:$B$356,0)))</f>
        <v>131</v>
      </c>
      <c r="C108" s="1" t="str">
        <f>IF(COUNTIF('RPI calculation'!$A$9:$A$356,$A108)=0,"",INDEX('RPI calculation'!$B$9:$B$356,MATCH($A108,'RPI calculation'!$A$9:$A$356,0)))</f>
        <v>Big East</v>
      </c>
      <c r="D108" s="16" t="str">
        <f>IF(COUNTIF('RPI calculation'!$A$9:$A$356,$A108)=0,"",INDEX('RPI calculation'!$C$9:$C$356,MATCH($A108,'RPI calculation'!$A$9:$A$356,0))&amp;"-"&amp;INDEX('RPI calculation'!$D$9:$D$356,MATCH($A108,'RPI calculation'!$A$9:$A$356,0)))</f>
        <v>8-3</v>
      </c>
      <c r="E108" s="16" t="str">
        <f>IF(COUNTIF(Standings!$A$9:$A$356,$A108)=0,"",INDEX(Standings!$H$9:$H$356,MATCH($A108,Standings!$A$9:$A$356,0))&amp;"-"&amp;INDEX(Standings!$I$9:$I$356,MATCH($A108,Standings!$A$9:$A$356,0)))</f>
        <v>0-0</v>
      </c>
      <c r="F108" s="16">
        <f>IF(COUNTIF('RPI calculation'!$A$9:$A$356,$A108)=0,"",INDEX('RPI calculation'!$AE$9:$AE$356,MATCH($A108,'RPI calculation'!$A$9:$A$356,0)))</f>
        <v>100</v>
      </c>
      <c r="G108" s="16">
        <f>IF(COUNTIF('RPI calculation'!$A$9:$A$356,$A108)=0,"",INDEX('RPI calculation'!$N$9:$N$356,MATCH($A108,'RPI calculation'!$A$9:$A$356,0)))</f>
        <v>100</v>
      </c>
      <c r="H108" s="20">
        <f>IF(COUNTIF('RPI calculation'!$A$9:$A$356,$A108)=0,"",INDEX('RPI calculation'!$AF$9:$AF$356,MATCH($A108,'RPI calculation'!$A$9:$A$356,0)))</f>
        <v>0</v>
      </c>
      <c r="I108" s="9">
        <f>IF(COUNTIF('RPI calculation'!$A$9:$A$356,$A108)=0,"",INDEX('RPI calculation'!$AD$9:$AD$356,MATCH($A108,'RPI calculation'!$A$9:$A$356,0)))</f>
        <v>0.55669981288352499</v>
      </c>
      <c r="J108" s="9">
        <f>IF(COUNTIF('RPI calculation'!$A$9:$A$356,$A108)=0,"",INDEX('RPI calculation'!$M$9:$M$356,MATCH($A108,'RPI calculation'!$A$9:$A$356,0)))</f>
        <v>0.55669981288352499</v>
      </c>
      <c r="K108" s="7" t="s">
        <v>22</v>
      </c>
      <c r="L108" s="7" t="s">
        <v>23</v>
      </c>
      <c r="M108" s="7" t="s">
        <v>24</v>
      </c>
      <c r="N108" s="7"/>
      <c r="O108" s="7"/>
      <c r="P108" s="7"/>
      <c r="Q108" s="8"/>
      <c r="R108" s="7"/>
      <c r="S108" s="7" t="s">
        <v>23</v>
      </c>
      <c r="T108" s="7"/>
      <c r="U108" s="1" t="str">
        <f>IF(COUNTIF('RPI calculation'!$A$9:$A$356,$A108)=0,"Not in 2026 D1 source",INDEX('RPI calculation'!$O$9:$O$356,MATCH($A108,'RPI calculation'!$A$9:$A$356,0)))</f>
        <v>Matches standings</v>
      </c>
      <c r="V108" s="1" t="str">
        <f>IF(COUNTIF('RPI calculation'!$A$9:$A$356,$A108)=0,"",INDEX('RPI calculation'!$E$9:$E$356,MATCH($A108,'RPI calculation'!$A$9:$A$356,0))&amp;"-"&amp;INDEX('RPI calculation'!$F$9:$F$356,MATCH($A108,'RPI calculation'!$A$9:$A$356,0)))</f>
        <v>8-3</v>
      </c>
      <c r="W108" s="1" t="str">
        <f>IF(COUNTIF('RPI calculation'!$A$9:$A$356,$A108)=0,"",INDEX('RPI calculation'!$H$9:$H$356,MATCH($A108,'RPI calculation'!$A$9:$A$356,0))&amp;"-"&amp;INDEX('RPI calculation'!$I$9:$I$356,MATCH($A108,'RPI calculation'!$A$9:$A$356,0)))</f>
        <v>8-3</v>
      </c>
      <c r="X108" s="1">
        <f>IF(COUNTIF('RPI calculation'!$A$9:$A$356,$A108)=0,"",INDEX('RPI calculation'!$G$9:$G$356,MATCH($A108,'RPI calculation'!$A$9:$A$356,0)))</f>
        <v>0</v>
      </c>
      <c r="Y108" s="1" t="str">
        <f>IF(COUNTIF('NCAA 2025'!$B$9:$B$356,$A108)=0,"",INDEX('NCAA 2025'!$C$9:$C$356,MATCH($A108,'NCAA 2025'!$B$9:$B$356,0)))</f>
        <v>14-15</v>
      </c>
    </row>
    <row r="109" spans="1:25" ht="21" customHeight="1">
      <c r="A109" s="1" t="s">
        <v>124</v>
      </c>
      <c r="B109" s="16">
        <f>IF(COUNTIF('NCAA 2025'!$B$9:$B$356,$A109)=0,"New in 2026",INDEX('NCAA 2025'!$A$9:$A$356,MATCH($A109,'NCAA 2025'!$B$9:$B$356,0)))</f>
        <v>68</v>
      </c>
      <c r="C109" s="1" t="str">
        <f>IF(COUNTIF('RPI calculation'!$A$9:$A$356,$A109)=0,"",INDEX('RPI calculation'!$B$9:$B$356,MATCH($A109,'RPI calculation'!$A$9:$A$356,0)))</f>
        <v>CAA</v>
      </c>
      <c r="D109" s="16" t="str">
        <f>IF(COUNTIF('RPI calculation'!$A$9:$A$356,$A109)=0,"",INDEX('RPI calculation'!$C$9:$C$356,MATCH($A109,'RPI calculation'!$A$9:$A$356,0))&amp;"-"&amp;INDEX('RPI calculation'!$D$9:$D$356,MATCH($A109,'RPI calculation'!$A$9:$A$356,0)))</f>
        <v>7-3</v>
      </c>
      <c r="E109" s="16" t="str">
        <f>IF(COUNTIF(Standings!$A$9:$A$356,$A109)=0,"",INDEX(Standings!$H$9:$H$356,MATCH($A109,Standings!$A$9:$A$356,0))&amp;"-"&amp;INDEX(Standings!$I$9:$I$356,MATCH($A109,Standings!$A$9:$A$356,0)))</f>
        <v>2-0</v>
      </c>
      <c r="F109" s="16">
        <f>IF(COUNTIF('RPI calculation'!$A$9:$A$356,$A109)=0,"",INDEX('RPI calculation'!$AE$9:$AE$356,MATCH($A109,'RPI calculation'!$A$9:$A$356,0)))</f>
        <v>101</v>
      </c>
      <c r="G109" s="16">
        <f>IF(COUNTIF('RPI calculation'!$A$9:$A$356,$A109)=0,"",INDEX('RPI calculation'!$N$9:$N$356,MATCH($A109,'RPI calculation'!$A$9:$A$356,0)))</f>
        <v>101</v>
      </c>
      <c r="H109" s="20">
        <f>IF(COUNTIF('RPI calculation'!$A$9:$A$356,$A109)=0,"",INDEX('RPI calculation'!$AF$9:$AF$356,MATCH($A109,'RPI calculation'!$A$9:$A$356,0)))</f>
        <v>0</v>
      </c>
      <c r="I109" s="9">
        <f>IF(COUNTIF('RPI calculation'!$A$9:$A$356,$A109)=0,"",INDEX('RPI calculation'!$AD$9:$AD$356,MATCH($A109,'RPI calculation'!$A$9:$A$356,0)))</f>
        <v>0.55592431327090419</v>
      </c>
      <c r="J109" s="9">
        <f>IF(COUNTIF('RPI calculation'!$A$9:$A$356,$A109)=0,"",INDEX('RPI calculation'!$M$9:$M$356,MATCH($A109,'RPI calculation'!$A$9:$A$356,0)))</f>
        <v>0.55592431327090419</v>
      </c>
      <c r="K109" s="7" t="s">
        <v>22</v>
      </c>
      <c r="L109" s="7" t="s">
        <v>23</v>
      </c>
      <c r="M109" s="7" t="s">
        <v>24</v>
      </c>
      <c r="N109" s="7"/>
      <c r="O109" s="7"/>
      <c r="P109" s="7"/>
      <c r="Q109" s="8"/>
      <c r="R109" s="7"/>
      <c r="S109" s="7" t="s">
        <v>23</v>
      </c>
      <c r="T109" s="7"/>
      <c r="U109" s="1" t="str">
        <f>IF(COUNTIF('RPI calculation'!$A$9:$A$356,$A109)=0,"Not in 2026 D1 source",INDEX('RPI calculation'!$O$9:$O$356,MATCH($A109,'RPI calculation'!$A$9:$A$356,0)))</f>
        <v>Matches standings</v>
      </c>
      <c r="V109" s="1" t="str">
        <f>IF(COUNTIF('RPI calculation'!$A$9:$A$356,$A109)=0,"",INDEX('RPI calculation'!$E$9:$E$356,MATCH($A109,'RPI calculation'!$A$9:$A$356,0))&amp;"-"&amp;INDEX('RPI calculation'!$F$9:$F$356,MATCH($A109,'RPI calculation'!$A$9:$A$356,0)))</f>
        <v>7-3</v>
      </c>
      <c r="W109" s="1" t="str">
        <f>IF(COUNTIF('RPI calculation'!$A$9:$A$356,$A109)=0,"",INDEX('RPI calculation'!$H$9:$H$356,MATCH($A109,'RPI calculation'!$A$9:$A$356,0))&amp;"-"&amp;INDEX('RPI calculation'!$I$9:$I$356,MATCH($A109,'RPI calculation'!$A$9:$A$356,0)))</f>
        <v>7-3</v>
      </c>
      <c r="X109" s="1">
        <f>IF(COUNTIF('RPI calculation'!$A$9:$A$356,$A109)=0,"",INDEX('RPI calculation'!$G$9:$G$356,MATCH($A109,'RPI calculation'!$A$9:$A$356,0)))</f>
        <v>0</v>
      </c>
      <c r="Y109" s="1" t="str">
        <f>IF(COUNTIF('NCAA 2025'!$B$9:$B$356,$A109)=0,"",INDEX('NCAA 2025'!$C$9:$C$356,MATCH($A109,'NCAA 2025'!$B$9:$B$356,0)))</f>
        <v>22-4</v>
      </c>
    </row>
    <row r="110" spans="1:25" ht="21" customHeight="1">
      <c r="A110" s="1" t="s">
        <v>125</v>
      </c>
      <c r="B110" s="16">
        <f>IF(COUNTIF('NCAA 2025'!$B$9:$B$356,$A110)=0,"New in 2026",INDEX('NCAA 2025'!$A$9:$A$356,MATCH($A110,'NCAA 2025'!$B$9:$B$356,0)))</f>
        <v>228</v>
      </c>
      <c r="C110" s="1" t="str">
        <f>IF(COUNTIF('RPI calculation'!$A$9:$A$356,$A110)=0,"",INDEX('RPI calculation'!$B$9:$B$356,MATCH($A110,'RPI calculation'!$A$9:$A$356,0)))</f>
        <v>WCC</v>
      </c>
      <c r="D110" s="16" t="str">
        <f>IF(COUNTIF('RPI calculation'!$A$9:$A$356,$A110)=0,"",INDEX('RPI calculation'!$C$9:$C$356,MATCH($A110,'RPI calculation'!$A$9:$A$356,0))&amp;"-"&amp;INDEX('RPI calculation'!$D$9:$D$356,MATCH($A110,'RPI calculation'!$A$9:$A$356,0)))</f>
        <v>8-2</v>
      </c>
      <c r="E110" s="16" t="str">
        <f>IF(COUNTIF(Standings!$A$9:$A$356,$A110)=0,"",INDEX(Standings!$H$9:$H$356,MATCH($A110,Standings!$A$9:$A$356,0))&amp;"-"&amp;INDEX(Standings!$I$9:$I$356,MATCH($A110,Standings!$A$9:$A$356,0)))</f>
        <v>0-0</v>
      </c>
      <c r="F110" s="16">
        <f>IF(COUNTIF('RPI calculation'!$A$9:$A$356,$A110)=0,"",INDEX('RPI calculation'!$AE$9:$AE$356,MATCH($A110,'RPI calculation'!$A$9:$A$356,0)))</f>
        <v>102</v>
      </c>
      <c r="G110" s="16">
        <f>IF(COUNTIF('RPI calculation'!$A$9:$A$356,$A110)=0,"",INDEX('RPI calculation'!$N$9:$N$356,MATCH($A110,'RPI calculation'!$A$9:$A$356,0)))</f>
        <v>102</v>
      </c>
      <c r="H110" s="20">
        <f>IF(COUNTIF('RPI calculation'!$A$9:$A$356,$A110)=0,"",INDEX('RPI calculation'!$AF$9:$AF$356,MATCH($A110,'RPI calculation'!$A$9:$A$356,0)))</f>
        <v>0</v>
      </c>
      <c r="I110" s="9">
        <f>IF(COUNTIF('RPI calculation'!$A$9:$A$356,$A110)=0,"",INDEX('RPI calculation'!$AD$9:$AD$356,MATCH($A110,'RPI calculation'!$A$9:$A$356,0)))</f>
        <v>0.55571747416444384</v>
      </c>
      <c r="J110" s="9">
        <f>IF(COUNTIF('RPI calculation'!$A$9:$A$356,$A110)=0,"",INDEX('RPI calculation'!$M$9:$M$356,MATCH($A110,'RPI calculation'!$A$9:$A$356,0)))</f>
        <v>0.55571747416444384</v>
      </c>
      <c r="K110" s="7" t="s">
        <v>22</v>
      </c>
      <c r="L110" s="7" t="s">
        <v>23</v>
      </c>
      <c r="M110" s="7" t="s">
        <v>24</v>
      </c>
      <c r="N110" s="7"/>
      <c r="O110" s="7"/>
      <c r="P110" s="7"/>
      <c r="Q110" s="8"/>
      <c r="R110" s="7"/>
      <c r="S110" s="7" t="s">
        <v>23</v>
      </c>
      <c r="T110" s="7"/>
      <c r="U110" s="1" t="str">
        <f>IF(COUNTIF('RPI calculation'!$A$9:$A$356,$A110)=0,"Not in 2026 D1 source",INDEX('RPI calculation'!$O$9:$O$356,MATCH($A110,'RPI calculation'!$A$9:$A$356,0)))</f>
        <v>Review: standings differ</v>
      </c>
      <c r="V110" s="1" t="str">
        <f>IF(COUNTIF('RPI calculation'!$A$9:$A$356,$A110)=0,"",INDEX('RPI calculation'!$E$9:$E$356,MATCH($A110,'RPI calculation'!$A$9:$A$356,0))&amp;"-"&amp;INDEX('RPI calculation'!$F$9:$F$356,MATCH($A110,'RPI calculation'!$A$9:$A$356,0)))</f>
        <v>7-2</v>
      </c>
      <c r="W110" s="1" t="str">
        <f>IF(COUNTIF('RPI calculation'!$A$9:$A$356,$A110)=0,"",INDEX('RPI calculation'!$H$9:$H$356,MATCH($A110,'RPI calculation'!$A$9:$A$356,0))&amp;"-"&amp;INDEX('RPI calculation'!$I$9:$I$356,MATCH($A110,'RPI calculation'!$A$9:$A$356,0)))</f>
        <v>7-2</v>
      </c>
      <c r="X110" s="1">
        <f>IF(COUNTIF('RPI calculation'!$A$9:$A$356,$A110)=0,"",INDEX('RPI calculation'!$G$9:$G$356,MATCH($A110,'RPI calculation'!$A$9:$A$356,0)))</f>
        <v>0</v>
      </c>
      <c r="Y110" s="1" t="str">
        <f>IF(COUNTIF('NCAA 2025'!$B$9:$B$356,$A110)=0,"",INDEX('NCAA 2025'!$C$9:$C$356,MATCH($A110,'NCAA 2025'!$B$9:$B$356,0)))</f>
        <v>14-15</v>
      </c>
    </row>
    <row r="111" spans="1:25" ht="21" customHeight="1">
      <c r="A111" s="1" t="s">
        <v>126</v>
      </c>
      <c r="B111" s="16">
        <f>IF(COUNTIF('NCAA 2025'!$B$9:$B$356,$A111)=0,"New in 2026",INDEX('NCAA 2025'!$A$9:$A$356,MATCH($A111,'NCAA 2025'!$B$9:$B$356,0)))</f>
        <v>176</v>
      </c>
      <c r="C111" s="1" t="str">
        <f>IF(COUNTIF('RPI calculation'!$A$9:$A$356,$A111)=0,"",INDEX('RPI calculation'!$B$9:$B$356,MATCH($A111,'RPI calculation'!$A$9:$A$356,0)))</f>
        <v>ACC</v>
      </c>
      <c r="D111" s="16" t="str">
        <f>IF(COUNTIF('RPI calculation'!$A$9:$A$356,$A111)=0,"",INDEX('RPI calculation'!$C$9:$C$356,MATCH($A111,'RPI calculation'!$A$9:$A$356,0))&amp;"-"&amp;INDEX('RPI calculation'!$D$9:$D$356,MATCH($A111,'RPI calculation'!$A$9:$A$356,0)))</f>
        <v>9-2</v>
      </c>
      <c r="E111" s="16" t="str">
        <f>IF(COUNTIF(Standings!$A$9:$A$356,$A111)=0,"",INDEX(Standings!$H$9:$H$356,MATCH($A111,Standings!$A$9:$A$356,0))&amp;"-"&amp;INDEX(Standings!$I$9:$I$356,MATCH($A111,Standings!$A$9:$A$356,0)))</f>
        <v>0-0</v>
      </c>
      <c r="F111" s="16">
        <f>IF(COUNTIF('RPI calculation'!$A$9:$A$356,$A111)=0,"",INDEX('RPI calculation'!$AE$9:$AE$356,MATCH($A111,'RPI calculation'!$A$9:$A$356,0)))</f>
        <v>103</v>
      </c>
      <c r="G111" s="16">
        <f>IF(COUNTIF('RPI calculation'!$A$9:$A$356,$A111)=0,"",INDEX('RPI calculation'!$N$9:$N$356,MATCH($A111,'RPI calculation'!$A$9:$A$356,0)))</f>
        <v>103</v>
      </c>
      <c r="H111" s="20">
        <f>IF(COUNTIF('RPI calculation'!$A$9:$A$356,$A111)=0,"",INDEX('RPI calculation'!$AF$9:$AF$356,MATCH($A111,'RPI calculation'!$A$9:$A$356,0)))</f>
        <v>0</v>
      </c>
      <c r="I111" s="9">
        <f>IF(COUNTIF('RPI calculation'!$A$9:$A$356,$A111)=0,"",INDEX('RPI calculation'!$AD$9:$AD$356,MATCH($A111,'RPI calculation'!$A$9:$A$356,0)))</f>
        <v>0.55363195360526629</v>
      </c>
      <c r="J111" s="9">
        <f>IF(COUNTIF('RPI calculation'!$A$9:$A$356,$A111)=0,"",INDEX('RPI calculation'!$M$9:$M$356,MATCH($A111,'RPI calculation'!$A$9:$A$356,0)))</f>
        <v>0.55363195360526629</v>
      </c>
      <c r="K111" s="7" t="s">
        <v>22</v>
      </c>
      <c r="L111" s="7" t="s">
        <v>23</v>
      </c>
      <c r="M111" s="7" t="s">
        <v>24</v>
      </c>
      <c r="N111" s="7"/>
      <c r="O111" s="7"/>
      <c r="P111" s="7"/>
      <c r="Q111" s="8"/>
      <c r="R111" s="7"/>
      <c r="S111" s="7" t="s">
        <v>23</v>
      </c>
      <c r="T111" s="7"/>
      <c r="U111" s="1" t="str">
        <f>IF(COUNTIF('RPI calculation'!$A$9:$A$356,$A111)=0,"Not in 2026 D1 source",INDEX('RPI calculation'!$O$9:$O$356,MATCH($A111,'RPI calculation'!$A$9:$A$356,0)))</f>
        <v>Matches standings</v>
      </c>
      <c r="V111" s="1" t="str">
        <f>IF(COUNTIF('RPI calculation'!$A$9:$A$356,$A111)=0,"",INDEX('RPI calculation'!$E$9:$E$356,MATCH($A111,'RPI calculation'!$A$9:$A$356,0))&amp;"-"&amp;INDEX('RPI calculation'!$F$9:$F$356,MATCH($A111,'RPI calculation'!$A$9:$A$356,0)))</f>
        <v>9-2</v>
      </c>
      <c r="W111" s="1" t="str">
        <f>IF(COUNTIF('RPI calculation'!$A$9:$A$356,$A111)=0,"",INDEX('RPI calculation'!$H$9:$H$356,MATCH($A111,'RPI calculation'!$A$9:$A$356,0))&amp;"-"&amp;INDEX('RPI calculation'!$I$9:$I$356,MATCH($A111,'RPI calculation'!$A$9:$A$356,0)))</f>
        <v>9-2</v>
      </c>
      <c r="X111" s="1">
        <f>IF(COUNTIF('RPI calculation'!$A$9:$A$356,$A111)=0,"",INDEX('RPI calculation'!$G$9:$G$356,MATCH($A111,'RPI calculation'!$A$9:$A$356,0)))</f>
        <v>0</v>
      </c>
      <c r="Y111" s="1" t="str">
        <f>IF(COUNTIF('NCAA 2025'!$B$9:$B$356,$A111)=0,"",INDEX('NCAA 2025'!$C$9:$C$356,MATCH($A111,'NCAA 2025'!$B$9:$B$356,0)))</f>
        <v>16-16</v>
      </c>
    </row>
    <row r="112" spans="1:25" ht="21" customHeight="1">
      <c r="A112" s="1" t="s">
        <v>130</v>
      </c>
      <c r="B112" s="16">
        <f>IF(COUNTIF('NCAA 2025'!$B$9:$B$356,$A112)=0,"New in 2026",INDEX('NCAA 2025'!$A$9:$A$356,MATCH($A112,'NCAA 2025'!$B$9:$B$356,0)))</f>
        <v>223</v>
      </c>
      <c r="C112" s="1" t="str">
        <f>IF(COUNTIF('RPI calculation'!$A$9:$A$356,$A112)=0,"",INDEX('RPI calculation'!$B$9:$B$356,MATCH($A112,'RPI calculation'!$A$9:$A$356,0)))</f>
        <v>NEC</v>
      </c>
      <c r="D112" s="16" t="str">
        <f>IF(COUNTIF('RPI calculation'!$A$9:$A$356,$A112)=0,"",INDEX('RPI calculation'!$C$9:$C$356,MATCH($A112,'RPI calculation'!$A$9:$A$356,0))&amp;"-"&amp;INDEX('RPI calculation'!$D$9:$D$356,MATCH($A112,'RPI calculation'!$A$9:$A$356,0)))</f>
        <v>3-7</v>
      </c>
      <c r="E112" s="16" t="str">
        <f>IF(COUNTIF(Standings!$A$9:$A$356,$A112)=0,"",INDEX(Standings!$H$9:$H$356,MATCH($A112,Standings!$A$9:$A$356,0))&amp;"-"&amp;INDEX(Standings!$I$9:$I$356,MATCH($A112,Standings!$A$9:$A$356,0)))</f>
        <v>0-0</v>
      </c>
      <c r="F112" s="16">
        <f>IF(COUNTIF('RPI calculation'!$A$9:$A$356,$A112)=0,"",INDEX('RPI calculation'!$AE$9:$AE$356,MATCH($A112,'RPI calculation'!$A$9:$A$356,0)))</f>
        <v>104</v>
      </c>
      <c r="G112" s="16">
        <f>IF(COUNTIF('RPI calculation'!$A$9:$A$356,$A112)=0,"",INDEX('RPI calculation'!$N$9:$N$356,MATCH($A112,'RPI calculation'!$A$9:$A$356,0)))</f>
        <v>107</v>
      </c>
      <c r="H112" s="20">
        <f>IF(COUNTIF('RPI calculation'!$A$9:$A$356,$A112)=0,"",INDEX('RPI calculation'!$AF$9:$AF$356,MATCH($A112,'RPI calculation'!$A$9:$A$356,0)))</f>
        <v>3</v>
      </c>
      <c r="I112" s="9">
        <f>IF(COUNTIF('RPI calculation'!$A$9:$A$356,$A112)=0,"",INDEX('RPI calculation'!$AD$9:$AD$356,MATCH($A112,'RPI calculation'!$A$9:$A$356,0)))</f>
        <v>0.5531009220086871</v>
      </c>
      <c r="J112" s="9">
        <f>IF(COUNTIF('RPI calculation'!$A$9:$A$356,$A112)=0,"",INDEX('RPI calculation'!$M$9:$M$356,MATCH($A112,'RPI calculation'!$A$9:$A$356,0)))</f>
        <v>0.54920092200868709</v>
      </c>
      <c r="K112" s="7" t="s">
        <v>22</v>
      </c>
      <c r="L112" s="7" t="s">
        <v>23</v>
      </c>
      <c r="M112" s="7" t="s">
        <v>24</v>
      </c>
      <c r="N112" s="7"/>
      <c r="O112" s="7"/>
      <c r="P112" s="7"/>
      <c r="Q112" s="8"/>
      <c r="R112" s="7"/>
      <c r="S112" s="7" t="s">
        <v>23</v>
      </c>
      <c r="T112" s="7"/>
      <c r="U112" s="1" t="str">
        <f>IF(COUNTIF('RPI calculation'!$A$9:$A$356,$A112)=0,"Not in 2026 D1 source",INDEX('RPI calculation'!$O$9:$O$356,MATCH($A112,'RPI calculation'!$A$9:$A$356,0)))</f>
        <v>Matches standings</v>
      </c>
      <c r="V112" s="1" t="str">
        <f>IF(COUNTIF('RPI calculation'!$A$9:$A$356,$A112)=0,"",INDEX('RPI calculation'!$E$9:$E$356,MATCH($A112,'RPI calculation'!$A$9:$A$356,0))&amp;"-"&amp;INDEX('RPI calculation'!$F$9:$F$356,MATCH($A112,'RPI calculation'!$A$9:$A$356,0)))</f>
        <v>3-7</v>
      </c>
      <c r="W112" s="1" t="str">
        <f>IF(COUNTIF('RPI calculation'!$A$9:$A$356,$A112)=0,"",INDEX('RPI calculation'!$H$9:$H$356,MATCH($A112,'RPI calculation'!$A$9:$A$356,0))&amp;"-"&amp;INDEX('RPI calculation'!$I$9:$I$356,MATCH($A112,'RPI calculation'!$A$9:$A$356,0)))</f>
        <v>3-7</v>
      </c>
      <c r="X112" s="1">
        <f>IF(COUNTIF('RPI calculation'!$A$9:$A$356,$A112)=0,"",INDEX('RPI calculation'!$G$9:$G$356,MATCH($A112,'RPI calculation'!$A$9:$A$356,0)))</f>
        <v>0</v>
      </c>
      <c r="Y112" s="1" t="str">
        <f>IF(COUNTIF('NCAA 2025'!$B$9:$B$356,$A112)=0,"",INDEX('NCAA 2025'!$C$9:$C$356,MATCH($A112,'NCAA 2025'!$B$9:$B$356,0)))</f>
        <v>20-9</v>
      </c>
    </row>
    <row r="113" spans="1:25" ht="21" customHeight="1">
      <c r="A113" s="1" t="s">
        <v>131</v>
      </c>
      <c r="B113" s="16">
        <f>IF(COUNTIF('NCAA 2025'!$B$9:$B$356,$A113)=0,"New in 2026",INDEX('NCAA 2025'!$A$9:$A$356,MATCH($A113,'NCAA 2025'!$B$9:$B$356,0)))</f>
        <v>101</v>
      </c>
      <c r="C113" s="1" t="str">
        <f>IF(COUNTIF('RPI calculation'!$A$9:$A$356,$A113)=0,"",INDEX('RPI calculation'!$B$9:$B$356,MATCH($A113,'RPI calculation'!$A$9:$A$356,0)))</f>
        <v>Sun Belt</v>
      </c>
      <c r="D113" s="16" t="str">
        <f>IF(COUNTIF('RPI calculation'!$A$9:$A$356,$A113)=0,"",INDEX('RPI calculation'!$C$9:$C$356,MATCH($A113,'RPI calculation'!$A$9:$A$356,0))&amp;"-"&amp;INDEX('RPI calculation'!$D$9:$D$356,MATCH($A113,'RPI calculation'!$A$9:$A$356,0)))</f>
        <v>5-7</v>
      </c>
      <c r="E113" s="16" t="str">
        <f>IF(COUNTIF(Standings!$A$9:$A$356,$A113)=0,"",INDEX(Standings!$H$9:$H$356,MATCH($A113,Standings!$A$9:$A$356,0))&amp;"-"&amp;INDEX(Standings!$I$9:$I$356,MATCH($A113,Standings!$A$9:$A$356,0)))</f>
        <v>0-0</v>
      </c>
      <c r="F113" s="16">
        <f>IF(COUNTIF('RPI calculation'!$A$9:$A$356,$A113)=0,"",INDEX('RPI calculation'!$AE$9:$AE$356,MATCH($A113,'RPI calculation'!$A$9:$A$356,0)))</f>
        <v>105</v>
      </c>
      <c r="G113" s="16">
        <f>IF(COUNTIF('RPI calculation'!$A$9:$A$356,$A113)=0,"",INDEX('RPI calculation'!$N$9:$N$356,MATCH($A113,'RPI calculation'!$A$9:$A$356,0)))</f>
        <v>108</v>
      </c>
      <c r="H113" s="20">
        <f>IF(COUNTIF('RPI calculation'!$A$9:$A$356,$A113)=0,"",INDEX('RPI calculation'!$AF$9:$AF$356,MATCH($A113,'RPI calculation'!$A$9:$A$356,0)))</f>
        <v>3</v>
      </c>
      <c r="I113" s="9">
        <f>IF(COUNTIF('RPI calculation'!$A$9:$A$356,$A113)=0,"",INDEX('RPI calculation'!$AD$9:$AD$356,MATCH($A113,'RPI calculation'!$A$9:$A$356,0)))</f>
        <v>0.55143497321865387</v>
      </c>
      <c r="J113" s="9">
        <f>IF(COUNTIF('RPI calculation'!$A$9:$A$356,$A113)=0,"",INDEX('RPI calculation'!$M$9:$M$356,MATCH($A113,'RPI calculation'!$A$9:$A$356,0)))</f>
        <v>0.54883497321865382</v>
      </c>
      <c r="K113" s="7" t="s">
        <v>22</v>
      </c>
      <c r="L113" s="7" t="s">
        <v>23</v>
      </c>
      <c r="M113" s="7" t="s">
        <v>24</v>
      </c>
      <c r="N113" s="7"/>
      <c r="O113" s="7"/>
      <c r="P113" s="7"/>
      <c r="Q113" s="8"/>
      <c r="R113" s="7"/>
      <c r="S113" s="7" t="s">
        <v>23</v>
      </c>
      <c r="T113" s="7"/>
      <c r="U113" s="1" t="str">
        <f>IF(COUNTIF('RPI calculation'!$A$9:$A$356,$A113)=0,"Not in 2026 D1 source",INDEX('RPI calculation'!$O$9:$O$356,MATCH($A113,'RPI calculation'!$A$9:$A$356,0)))</f>
        <v>Matches standings</v>
      </c>
      <c r="V113" s="1" t="str">
        <f>IF(COUNTIF('RPI calculation'!$A$9:$A$356,$A113)=0,"",INDEX('RPI calculation'!$E$9:$E$356,MATCH($A113,'RPI calculation'!$A$9:$A$356,0))&amp;"-"&amp;INDEX('RPI calculation'!$F$9:$F$356,MATCH($A113,'RPI calculation'!$A$9:$A$356,0)))</f>
        <v>5-7</v>
      </c>
      <c r="W113" s="1" t="str">
        <f>IF(COUNTIF('RPI calculation'!$A$9:$A$356,$A113)=0,"",INDEX('RPI calculation'!$H$9:$H$356,MATCH($A113,'RPI calculation'!$A$9:$A$356,0))&amp;"-"&amp;INDEX('RPI calculation'!$I$9:$I$356,MATCH($A113,'RPI calculation'!$A$9:$A$356,0)))</f>
        <v>5-7</v>
      </c>
      <c r="X113" s="1">
        <f>IF(COUNTIF('RPI calculation'!$A$9:$A$356,$A113)=0,"",INDEX('RPI calculation'!$G$9:$G$356,MATCH($A113,'RPI calculation'!$A$9:$A$356,0)))</f>
        <v>0</v>
      </c>
      <c r="Y113" s="1" t="str">
        <f>IF(COUNTIF('NCAA 2025'!$B$9:$B$356,$A113)=0,"",INDEX('NCAA 2025'!$C$9:$C$356,MATCH($A113,'NCAA 2025'!$B$9:$B$356,0)))</f>
        <v>15-14</v>
      </c>
    </row>
    <row r="114" spans="1:25" ht="21" customHeight="1">
      <c r="A114" s="1" t="s">
        <v>127</v>
      </c>
      <c r="B114" s="16">
        <f>IF(COUNTIF('NCAA 2025'!$B$9:$B$356,$A114)=0,"New in 2026",INDEX('NCAA 2025'!$A$9:$A$356,MATCH($A114,'NCAA 2025'!$B$9:$B$356,0)))</f>
        <v>95</v>
      </c>
      <c r="C114" s="1" t="str">
        <f>IF(COUNTIF('RPI calculation'!$A$9:$A$356,$A114)=0,"",INDEX('RPI calculation'!$B$9:$B$356,MATCH($A114,'RPI calculation'!$A$9:$A$356,0)))</f>
        <v>Sun Belt</v>
      </c>
      <c r="D114" s="16" t="str">
        <f>IF(COUNTIF('RPI calculation'!$A$9:$A$356,$A114)=0,"",INDEX('RPI calculation'!$C$9:$C$356,MATCH($A114,'RPI calculation'!$A$9:$A$356,0))&amp;"-"&amp;INDEX('RPI calculation'!$D$9:$D$356,MATCH($A114,'RPI calculation'!$A$9:$A$356,0)))</f>
        <v>4-5</v>
      </c>
      <c r="E114" s="16" t="str">
        <f>IF(COUNTIF(Standings!$A$9:$A$356,$A114)=0,"",INDEX(Standings!$H$9:$H$356,MATCH($A114,Standings!$A$9:$A$356,0))&amp;"-"&amp;INDEX(Standings!$I$9:$I$356,MATCH($A114,Standings!$A$9:$A$356,0)))</f>
        <v>0-0</v>
      </c>
      <c r="F114" s="16">
        <f>IF(COUNTIF('RPI calculation'!$A$9:$A$356,$A114)=0,"",INDEX('RPI calculation'!$AE$9:$AE$356,MATCH($A114,'RPI calculation'!$A$9:$A$356,0)))</f>
        <v>106</v>
      </c>
      <c r="G114" s="16">
        <f>IF(COUNTIF('RPI calculation'!$A$9:$A$356,$A114)=0,"",INDEX('RPI calculation'!$N$9:$N$356,MATCH($A114,'RPI calculation'!$A$9:$A$356,0)))</f>
        <v>104</v>
      </c>
      <c r="H114" s="20">
        <f>IF(COUNTIF('RPI calculation'!$A$9:$A$356,$A114)=0,"",INDEX('RPI calculation'!$AF$9:$AF$356,MATCH($A114,'RPI calculation'!$A$9:$A$356,0)))</f>
        <v>-2</v>
      </c>
      <c r="I114" s="9">
        <f>IF(COUNTIF('RPI calculation'!$A$9:$A$356,$A114)=0,"",INDEX('RPI calculation'!$AD$9:$AD$356,MATCH($A114,'RPI calculation'!$A$9:$A$356,0)))</f>
        <v>0.55102274074285862</v>
      </c>
      <c r="J114" s="9">
        <f>IF(COUNTIF('RPI calculation'!$A$9:$A$356,$A114)=0,"",INDEX('RPI calculation'!$M$9:$M$356,MATCH($A114,'RPI calculation'!$A$9:$A$356,0)))</f>
        <v>0.55102274074285862</v>
      </c>
      <c r="K114" s="7" t="s">
        <v>22</v>
      </c>
      <c r="L114" s="7" t="s">
        <v>23</v>
      </c>
      <c r="M114" s="7" t="s">
        <v>24</v>
      </c>
      <c r="N114" s="7"/>
      <c r="O114" s="7"/>
      <c r="P114" s="7"/>
      <c r="Q114" s="8"/>
      <c r="R114" s="7"/>
      <c r="S114" s="7" t="s">
        <v>23</v>
      </c>
      <c r="T114" s="7"/>
      <c r="U114" s="1" t="str">
        <f>IF(COUNTIF('RPI calculation'!$A$9:$A$356,$A114)=0,"Not in 2026 D1 source",INDEX('RPI calculation'!$O$9:$O$356,MATCH($A114,'RPI calculation'!$A$9:$A$356,0)))</f>
        <v>Matches standings</v>
      </c>
      <c r="V114" s="1" t="str">
        <f>IF(COUNTIF('RPI calculation'!$A$9:$A$356,$A114)=0,"",INDEX('RPI calculation'!$E$9:$E$356,MATCH($A114,'RPI calculation'!$A$9:$A$356,0))&amp;"-"&amp;INDEX('RPI calculation'!$F$9:$F$356,MATCH($A114,'RPI calculation'!$A$9:$A$356,0)))</f>
        <v>4-5</v>
      </c>
      <c r="W114" s="1" t="str">
        <f>IF(COUNTIF('RPI calculation'!$A$9:$A$356,$A114)=0,"",INDEX('RPI calculation'!$H$9:$H$356,MATCH($A114,'RPI calculation'!$A$9:$A$356,0))&amp;"-"&amp;INDEX('RPI calculation'!$I$9:$I$356,MATCH($A114,'RPI calculation'!$A$9:$A$356,0)))</f>
        <v>4-5</v>
      </c>
      <c r="X114" s="1">
        <f>IF(COUNTIF('RPI calculation'!$A$9:$A$356,$A114)=0,"",INDEX('RPI calculation'!$G$9:$G$356,MATCH($A114,'RPI calculation'!$A$9:$A$356,0)))</f>
        <v>0</v>
      </c>
      <c r="Y114" s="1" t="str">
        <f>IF(COUNTIF('NCAA 2025'!$B$9:$B$356,$A114)=0,"",INDEX('NCAA 2025'!$C$9:$C$356,MATCH($A114,'NCAA 2025'!$B$9:$B$356,0)))</f>
        <v>18-11</v>
      </c>
    </row>
    <row r="115" spans="1:25" ht="21" customHeight="1">
      <c r="A115" s="1" t="s">
        <v>128</v>
      </c>
      <c r="B115" s="16">
        <f>IF(COUNTIF('NCAA 2025'!$B$9:$B$356,$A115)=0,"New in 2026",INDEX('NCAA 2025'!$A$9:$A$356,MATCH($A115,'NCAA 2025'!$B$9:$B$356,0)))</f>
        <v>215</v>
      </c>
      <c r="C115" s="1" t="str">
        <f>IF(COUNTIF('RPI calculation'!$A$9:$A$356,$A115)=0,"",INDEX('RPI calculation'!$B$9:$B$356,MATCH($A115,'RPI calculation'!$A$9:$A$356,0)))</f>
        <v>Atlantic 10</v>
      </c>
      <c r="D115" s="16" t="str">
        <f>IF(COUNTIF('RPI calculation'!$A$9:$A$356,$A115)=0,"",INDEX('RPI calculation'!$C$9:$C$356,MATCH($A115,'RPI calculation'!$A$9:$A$356,0))&amp;"-"&amp;INDEX('RPI calculation'!$D$9:$D$356,MATCH($A115,'RPI calculation'!$A$9:$A$356,0)))</f>
        <v>7-4</v>
      </c>
      <c r="E115" s="16" t="str">
        <f>IF(COUNTIF(Standings!$A$9:$A$356,$A115)=0,"",INDEX(Standings!$H$9:$H$356,MATCH($A115,Standings!$A$9:$A$356,0))&amp;"-"&amp;INDEX(Standings!$I$9:$I$356,MATCH($A115,Standings!$A$9:$A$356,0)))</f>
        <v>0-0</v>
      </c>
      <c r="F115" s="16">
        <f>IF(COUNTIF('RPI calculation'!$A$9:$A$356,$A115)=0,"",INDEX('RPI calculation'!$AE$9:$AE$356,MATCH($A115,'RPI calculation'!$A$9:$A$356,0)))</f>
        <v>107</v>
      </c>
      <c r="G115" s="16">
        <f>IF(COUNTIF('RPI calculation'!$A$9:$A$356,$A115)=0,"",INDEX('RPI calculation'!$N$9:$N$356,MATCH($A115,'RPI calculation'!$A$9:$A$356,0)))</f>
        <v>105</v>
      </c>
      <c r="H115" s="20">
        <f>IF(COUNTIF('RPI calculation'!$A$9:$A$356,$A115)=0,"",INDEX('RPI calculation'!$AF$9:$AF$356,MATCH($A115,'RPI calculation'!$A$9:$A$356,0)))</f>
        <v>-2</v>
      </c>
      <c r="I115" s="9">
        <f>IF(COUNTIF('RPI calculation'!$A$9:$A$356,$A115)=0,"",INDEX('RPI calculation'!$AD$9:$AD$356,MATCH($A115,'RPI calculation'!$A$9:$A$356,0)))</f>
        <v>0.55004244043758499</v>
      </c>
      <c r="J115" s="9">
        <f>IF(COUNTIF('RPI calculation'!$A$9:$A$356,$A115)=0,"",INDEX('RPI calculation'!$M$9:$M$356,MATCH($A115,'RPI calculation'!$A$9:$A$356,0)))</f>
        <v>0.55004244043758499</v>
      </c>
      <c r="K115" s="7" t="s">
        <v>22</v>
      </c>
      <c r="L115" s="7" t="s">
        <v>23</v>
      </c>
      <c r="M115" s="7" t="s">
        <v>24</v>
      </c>
      <c r="N115" s="7"/>
      <c r="O115" s="7"/>
      <c r="P115" s="7"/>
      <c r="Q115" s="8"/>
      <c r="R115" s="7"/>
      <c r="S115" s="7" t="s">
        <v>23</v>
      </c>
      <c r="T115" s="7"/>
      <c r="U115" s="1" t="str">
        <f>IF(COUNTIF('RPI calculation'!$A$9:$A$356,$A115)=0,"Not in 2026 D1 source",INDEX('RPI calculation'!$O$9:$O$356,MATCH($A115,'RPI calculation'!$A$9:$A$356,0)))</f>
        <v>Matches standings</v>
      </c>
      <c r="V115" s="1" t="str">
        <f>IF(COUNTIF('RPI calculation'!$A$9:$A$356,$A115)=0,"",INDEX('RPI calculation'!$E$9:$E$356,MATCH($A115,'RPI calculation'!$A$9:$A$356,0))&amp;"-"&amp;INDEX('RPI calculation'!$F$9:$F$356,MATCH($A115,'RPI calculation'!$A$9:$A$356,0)))</f>
        <v>7-4</v>
      </c>
      <c r="W115" s="1" t="str">
        <f>IF(COUNTIF('RPI calculation'!$A$9:$A$356,$A115)=0,"",INDEX('RPI calculation'!$H$9:$H$356,MATCH($A115,'RPI calculation'!$A$9:$A$356,0))&amp;"-"&amp;INDEX('RPI calculation'!$I$9:$I$356,MATCH($A115,'RPI calculation'!$A$9:$A$356,0)))</f>
        <v>7-4</v>
      </c>
      <c r="X115" s="1">
        <f>IF(COUNTIF('RPI calculation'!$A$9:$A$356,$A115)=0,"",INDEX('RPI calculation'!$G$9:$G$356,MATCH($A115,'RPI calculation'!$A$9:$A$356,0)))</f>
        <v>0</v>
      </c>
      <c r="Y115" s="1" t="str">
        <f>IF(COUNTIF('NCAA 2025'!$B$9:$B$356,$A115)=0,"",INDEX('NCAA 2025'!$C$9:$C$356,MATCH($A115,'NCAA 2025'!$B$9:$B$356,0)))</f>
        <v>12-16</v>
      </c>
    </row>
    <row r="116" spans="1:25" ht="21" customHeight="1">
      <c r="A116" s="1" t="s">
        <v>129</v>
      </c>
      <c r="B116" s="16">
        <f>IF(COUNTIF('NCAA 2025'!$B$9:$B$356,$A116)=0,"New in 2026",INDEX('NCAA 2025'!$A$9:$A$356,MATCH($A116,'NCAA 2025'!$B$9:$B$356,0)))</f>
        <v>231</v>
      </c>
      <c r="C116" s="1" t="str">
        <f>IF(COUNTIF('RPI calculation'!$A$9:$A$356,$A116)=0,"",INDEX('RPI calculation'!$B$9:$B$356,MATCH($A116,'RPI calculation'!$A$9:$A$356,0)))</f>
        <v>Big South</v>
      </c>
      <c r="D116" s="16" t="str">
        <f>IF(COUNTIF('RPI calculation'!$A$9:$A$356,$A116)=0,"",INDEX('RPI calculation'!$C$9:$C$356,MATCH($A116,'RPI calculation'!$A$9:$A$356,0))&amp;"-"&amp;INDEX('RPI calculation'!$D$9:$D$356,MATCH($A116,'RPI calculation'!$A$9:$A$356,0)))</f>
        <v>12-3</v>
      </c>
      <c r="E116" s="16" t="str">
        <f>IF(COUNTIF(Standings!$A$9:$A$356,$A116)=0,"",INDEX(Standings!$H$9:$H$356,MATCH($A116,Standings!$A$9:$A$356,0))&amp;"-"&amp;INDEX(Standings!$I$9:$I$356,MATCH($A116,Standings!$A$9:$A$356,0)))</f>
        <v>0-0</v>
      </c>
      <c r="F116" s="16">
        <f>IF(COUNTIF('RPI calculation'!$A$9:$A$356,$A116)=0,"",INDEX('RPI calculation'!$AE$9:$AE$356,MATCH($A116,'RPI calculation'!$A$9:$A$356,0)))</f>
        <v>108</v>
      </c>
      <c r="G116" s="16">
        <f>IF(COUNTIF('RPI calculation'!$A$9:$A$356,$A116)=0,"",INDEX('RPI calculation'!$N$9:$N$356,MATCH($A116,'RPI calculation'!$A$9:$A$356,0)))</f>
        <v>106</v>
      </c>
      <c r="H116" s="20">
        <f>IF(COUNTIF('RPI calculation'!$A$9:$A$356,$A116)=0,"",INDEX('RPI calculation'!$AF$9:$AF$356,MATCH($A116,'RPI calculation'!$A$9:$A$356,0)))</f>
        <v>-2</v>
      </c>
      <c r="I116" s="9">
        <f>IF(COUNTIF('RPI calculation'!$A$9:$A$356,$A116)=0,"",INDEX('RPI calculation'!$AD$9:$AD$356,MATCH($A116,'RPI calculation'!$A$9:$A$356,0)))</f>
        <v>0.54954191817458764</v>
      </c>
      <c r="J116" s="9">
        <f>IF(COUNTIF('RPI calculation'!$A$9:$A$356,$A116)=0,"",INDEX('RPI calculation'!$M$9:$M$356,MATCH($A116,'RPI calculation'!$A$9:$A$356,0)))</f>
        <v>0.54954191817458764</v>
      </c>
      <c r="K116" s="7" t="s">
        <v>22</v>
      </c>
      <c r="L116" s="7" t="s">
        <v>23</v>
      </c>
      <c r="M116" s="7" t="s">
        <v>24</v>
      </c>
      <c r="N116" s="7"/>
      <c r="O116" s="7"/>
      <c r="P116" s="7"/>
      <c r="Q116" s="8"/>
      <c r="R116" s="7"/>
      <c r="S116" s="7" t="s">
        <v>23</v>
      </c>
      <c r="T116" s="7"/>
      <c r="U116" s="1" t="str">
        <f>IF(COUNTIF('RPI calculation'!$A$9:$A$356,$A116)=0,"Not in 2026 D1 source",INDEX('RPI calculation'!$O$9:$O$356,MATCH($A116,'RPI calculation'!$A$9:$A$356,0)))</f>
        <v>Matches standings</v>
      </c>
      <c r="V116" s="1" t="str">
        <f>IF(COUNTIF('RPI calculation'!$A$9:$A$356,$A116)=0,"",INDEX('RPI calculation'!$E$9:$E$356,MATCH($A116,'RPI calculation'!$A$9:$A$356,0))&amp;"-"&amp;INDEX('RPI calculation'!$F$9:$F$356,MATCH($A116,'RPI calculation'!$A$9:$A$356,0)))</f>
        <v>12-3</v>
      </c>
      <c r="W116" s="1" t="str">
        <f>IF(COUNTIF('RPI calculation'!$A$9:$A$356,$A116)=0,"",INDEX('RPI calculation'!$H$9:$H$356,MATCH($A116,'RPI calculation'!$A$9:$A$356,0))&amp;"-"&amp;INDEX('RPI calculation'!$I$9:$I$356,MATCH($A116,'RPI calculation'!$A$9:$A$356,0)))</f>
        <v>11-3</v>
      </c>
      <c r="X116" s="1">
        <f>IF(COUNTIF('RPI calculation'!$A$9:$A$356,$A116)=0,"",INDEX('RPI calculation'!$G$9:$G$356,MATCH($A116,'RPI calculation'!$A$9:$A$356,0)))</f>
        <v>1</v>
      </c>
      <c r="Y116" s="1" t="str">
        <f>IF(COUNTIF('NCAA 2025'!$B$9:$B$356,$A116)=0,"",INDEX('NCAA 2025'!$C$9:$C$356,MATCH($A116,'NCAA 2025'!$B$9:$B$356,0)))</f>
        <v>12-18</v>
      </c>
    </row>
    <row r="117" spans="1:25" ht="21" customHeight="1">
      <c r="A117" s="1" t="s">
        <v>132</v>
      </c>
      <c r="B117" s="16">
        <f>IF(COUNTIF('NCAA 2025'!$B$9:$B$356,$A117)=0,"New in 2026",INDEX('NCAA 2025'!$A$9:$A$356,MATCH($A117,'NCAA 2025'!$B$9:$B$356,0)))</f>
        <v>240</v>
      </c>
      <c r="C117" s="1" t="str">
        <f>IF(COUNTIF('RPI calculation'!$A$9:$A$356,$A117)=0,"",INDEX('RPI calculation'!$B$9:$B$356,MATCH($A117,'RPI calculation'!$A$9:$A$356,0)))</f>
        <v>CUSA</v>
      </c>
      <c r="D117" s="16" t="str">
        <f>IF(COUNTIF('RPI calculation'!$A$9:$A$356,$A117)=0,"",INDEX('RPI calculation'!$C$9:$C$356,MATCH($A117,'RPI calculation'!$A$9:$A$356,0))&amp;"-"&amp;INDEX('RPI calculation'!$D$9:$D$356,MATCH($A117,'RPI calculation'!$A$9:$A$356,0)))</f>
        <v>9-3</v>
      </c>
      <c r="E117" s="16" t="str">
        <f>IF(COUNTIF(Standings!$A$9:$A$356,$A117)=0,"",INDEX(Standings!$H$9:$H$356,MATCH($A117,Standings!$A$9:$A$356,0))&amp;"-"&amp;INDEX(Standings!$I$9:$I$356,MATCH($A117,Standings!$A$9:$A$356,0)))</f>
        <v>0-0</v>
      </c>
      <c r="F117" s="16">
        <f>IF(COUNTIF('RPI calculation'!$A$9:$A$356,$A117)=0,"",INDEX('RPI calculation'!$AE$9:$AE$356,MATCH($A117,'RPI calculation'!$A$9:$A$356,0)))</f>
        <v>109</v>
      </c>
      <c r="G117" s="16">
        <f>IF(COUNTIF('RPI calculation'!$A$9:$A$356,$A117)=0,"",INDEX('RPI calculation'!$N$9:$N$356,MATCH($A117,'RPI calculation'!$A$9:$A$356,0)))</f>
        <v>109</v>
      </c>
      <c r="H117" s="20">
        <f>IF(COUNTIF('RPI calculation'!$A$9:$A$356,$A117)=0,"",INDEX('RPI calculation'!$AF$9:$AF$356,MATCH($A117,'RPI calculation'!$A$9:$A$356,0)))</f>
        <v>0</v>
      </c>
      <c r="I117" s="9">
        <f>IF(COUNTIF('RPI calculation'!$A$9:$A$356,$A117)=0,"",INDEX('RPI calculation'!$AD$9:$AD$356,MATCH($A117,'RPI calculation'!$A$9:$A$356,0)))</f>
        <v>0.54648600546236759</v>
      </c>
      <c r="J117" s="9">
        <f>IF(COUNTIF('RPI calculation'!$A$9:$A$356,$A117)=0,"",INDEX('RPI calculation'!$M$9:$M$356,MATCH($A117,'RPI calculation'!$A$9:$A$356,0)))</f>
        <v>0.54648600546236759</v>
      </c>
      <c r="K117" s="7" t="s">
        <v>22</v>
      </c>
      <c r="L117" s="7" t="s">
        <v>23</v>
      </c>
      <c r="M117" s="7" t="s">
        <v>24</v>
      </c>
      <c r="N117" s="7"/>
      <c r="O117" s="7"/>
      <c r="P117" s="7"/>
      <c r="Q117" s="8"/>
      <c r="R117" s="7"/>
      <c r="S117" s="7" t="s">
        <v>23</v>
      </c>
      <c r="T117" s="7"/>
      <c r="U117" s="1" t="str">
        <f>IF(COUNTIF('RPI calculation'!$A$9:$A$356,$A117)=0,"Not in 2026 D1 source",INDEX('RPI calculation'!$O$9:$O$356,MATCH($A117,'RPI calculation'!$A$9:$A$356,0)))</f>
        <v>Matches standings</v>
      </c>
      <c r="V117" s="1" t="str">
        <f>IF(COUNTIF('RPI calculation'!$A$9:$A$356,$A117)=0,"",INDEX('RPI calculation'!$E$9:$E$356,MATCH($A117,'RPI calculation'!$A$9:$A$356,0))&amp;"-"&amp;INDEX('RPI calculation'!$F$9:$F$356,MATCH($A117,'RPI calculation'!$A$9:$A$356,0)))</f>
        <v>9-3</v>
      </c>
      <c r="W117" s="1" t="str">
        <f>IF(COUNTIF('RPI calculation'!$A$9:$A$356,$A117)=0,"",INDEX('RPI calculation'!$H$9:$H$356,MATCH($A117,'RPI calculation'!$A$9:$A$356,0))&amp;"-"&amp;INDEX('RPI calculation'!$I$9:$I$356,MATCH($A117,'RPI calculation'!$A$9:$A$356,0)))</f>
        <v>9-3</v>
      </c>
      <c r="X117" s="1">
        <f>IF(COUNTIF('RPI calculation'!$A$9:$A$356,$A117)=0,"",INDEX('RPI calculation'!$G$9:$G$356,MATCH($A117,'RPI calculation'!$A$9:$A$356,0)))</f>
        <v>0</v>
      </c>
      <c r="Y117" s="1" t="str">
        <f>IF(COUNTIF('NCAA 2025'!$B$9:$B$356,$A117)=0,"",INDEX('NCAA 2025'!$C$9:$C$356,MATCH($A117,'NCAA 2025'!$B$9:$B$356,0)))</f>
        <v>11-17</v>
      </c>
    </row>
    <row r="118" spans="1:25" ht="21" customHeight="1">
      <c r="A118" s="1" t="s">
        <v>133</v>
      </c>
      <c r="B118" s="16">
        <f>IF(COUNTIF('NCAA 2025'!$B$9:$B$356,$A118)=0,"New in 2026",INDEX('NCAA 2025'!$A$9:$A$356,MATCH($A118,'NCAA 2025'!$B$9:$B$356,0)))</f>
        <v>83</v>
      </c>
      <c r="C118" s="1" t="str">
        <f>IF(COUNTIF('RPI calculation'!$A$9:$A$356,$A118)=0,"",INDEX('RPI calculation'!$B$9:$B$356,MATCH($A118,'RPI calculation'!$A$9:$A$356,0)))</f>
        <v>SEC</v>
      </c>
      <c r="D118" s="16" t="str">
        <f>IF(COUNTIF('RPI calculation'!$A$9:$A$356,$A118)=0,"",INDEX('RPI calculation'!$C$9:$C$356,MATCH($A118,'RPI calculation'!$A$9:$A$356,0))&amp;"-"&amp;INDEX('RPI calculation'!$D$9:$D$356,MATCH($A118,'RPI calculation'!$A$9:$A$356,0)))</f>
        <v>5-4</v>
      </c>
      <c r="E118" s="16" t="str">
        <f>IF(COUNTIF(Standings!$A$9:$A$356,$A118)=0,"",INDEX(Standings!$H$9:$H$356,MATCH($A118,Standings!$A$9:$A$356,0))&amp;"-"&amp;INDEX(Standings!$I$9:$I$356,MATCH($A118,Standings!$A$9:$A$356,0)))</f>
        <v>0-0</v>
      </c>
      <c r="F118" s="16">
        <f>IF(COUNTIF('RPI calculation'!$A$9:$A$356,$A118)=0,"",INDEX('RPI calculation'!$AE$9:$AE$356,MATCH($A118,'RPI calculation'!$A$9:$A$356,0)))</f>
        <v>110</v>
      </c>
      <c r="G118" s="16">
        <f>IF(COUNTIF('RPI calculation'!$A$9:$A$356,$A118)=0,"",INDEX('RPI calculation'!$N$9:$N$356,MATCH($A118,'RPI calculation'!$A$9:$A$356,0)))</f>
        <v>110</v>
      </c>
      <c r="H118" s="20">
        <f>IF(COUNTIF('RPI calculation'!$A$9:$A$356,$A118)=0,"",INDEX('RPI calculation'!$AF$9:$AF$356,MATCH($A118,'RPI calculation'!$A$9:$A$356,0)))</f>
        <v>0</v>
      </c>
      <c r="I118" s="9">
        <f>IF(COUNTIF('RPI calculation'!$A$9:$A$356,$A118)=0,"",INDEX('RPI calculation'!$AD$9:$AD$356,MATCH($A118,'RPI calculation'!$A$9:$A$356,0)))</f>
        <v>0.54597449384696861</v>
      </c>
      <c r="J118" s="9">
        <f>IF(COUNTIF('RPI calculation'!$A$9:$A$356,$A118)=0,"",INDEX('RPI calculation'!$M$9:$M$356,MATCH($A118,'RPI calculation'!$A$9:$A$356,0)))</f>
        <v>0.54597449384696861</v>
      </c>
      <c r="K118" s="7" t="s">
        <v>22</v>
      </c>
      <c r="L118" s="7" t="s">
        <v>23</v>
      </c>
      <c r="M118" s="7" t="s">
        <v>24</v>
      </c>
      <c r="N118" s="7"/>
      <c r="O118" s="7"/>
      <c r="P118" s="7"/>
      <c r="Q118" s="8"/>
      <c r="R118" s="7"/>
      <c r="S118" s="7" t="s">
        <v>23</v>
      </c>
      <c r="T118" s="7"/>
      <c r="U118" s="1" t="str">
        <f>IF(COUNTIF('RPI calculation'!$A$9:$A$356,$A118)=0,"Not in 2026 D1 source",INDEX('RPI calculation'!$O$9:$O$356,MATCH($A118,'RPI calculation'!$A$9:$A$356,0)))</f>
        <v>Matches standings</v>
      </c>
      <c r="V118" s="1" t="str">
        <f>IF(COUNTIF('RPI calculation'!$A$9:$A$356,$A118)=0,"",INDEX('RPI calculation'!$E$9:$E$356,MATCH($A118,'RPI calculation'!$A$9:$A$356,0))&amp;"-"&amp;INDEX('RPI calculation'!$F$9:$F$356,MATCH($A118,'RPI calculation'!$A$9:$A$356,0)))</f>
        <v>5-4</v>
      </c>
      <c r="W118" s="1" t="str">
        <f>IF(COUNTIF('RPI calculation'!$A$9:$A$356,$A118)=0,"",INDEX('RPI calculation'!$H$9:$H$356,MATCH($A118,'RPI calculation'!$A$9:$A$356,0))&amp;"-"&amp;INDEX('RPI calculation'!$I$9:$I$356,MATCH($A118,'RPI calculation'!$A$9:$A$356,0)))</f>
        <v>5-4</v>
      </c>
      <c r="X118" s="1">
        <f>IF(COUNTIF('RPI calculation'!$A$9:$A$356,$A118)=0,"",INDEX('RPI calculation'!$G$9:$G$356,MATCH($A118,'RPI calculation'!$A$9:$A$356,0)))</f>
        <v>0</v>
      </c>
      <c r="Y118" s="1" t="str">
        <f>IF(COUNTIF('NCAA 2025'!$B$9:$B$356,$A118)=0,"",INDEX('NCAA 2025'!$C$9:$C$356,MATCH($A118,'NCAA 2025'!$B$9:$B$356,0)))</f>
        <v>13-14</v>
      </c>
    </row>
    <row r="119" spans="1:25" ht="21" customHeight="1">
      <c r="A119" s="1" t="s">
        <v>135</v>
      </c>
      <c r="B119" s="16">
        <f>IF(COUNTIF('NCAA 2025'!$B$9:$B$356,$A119)=0,"New in 2026",INDEX('NCAA 2025'!$A$9:$A$356,MATCH($A119,'NCAA 2025'!$B$9:$B$356,0)))</f>
        <v>156</v>
      </c>
      <c r="C119" s="1" t="str">
        <f>IF(COUNTIF('RPI calculation'!$A$9:$A$356,$A119)=0,"",INDEX('RPI calculation'!$B$9:$B$356,MATCH($A119,'RPI calculation'!$A$9:$A$356,0)))</f>
        <v>American</v>
      </c>
      <c r="D119" s="16" t="str">
        <f>IF(COUNTIF('RPI calculation'!$A$9:$A$356,$A119)=0,"",INDEX('RPI calculation'!$C$9:$C$356,MATCH($A119,'RPI calculation'!$A$9:$A$356,0))&amp;"-"&amp;INDEX('RPI calculation'!$D$9:$D$356,MATCH($A119,'RPI calculation'!$A$9:$A$356,0)))</f>
        <v>9-2</v>
      </c>
      <c r="E119" s="16" t="str">
        <f>IF(COUNTIF(Standings!$A$9:$A$356,$A119)=0,"",INDEX(Standings!$H$9:$H$356,MATCH($A119,Standings!$A$9:$A$356,0))&amp;"-"&amp;INDEX(Standings!$I$9:$I$356,MATCH($A119,Standings!$A$9:$A$356,0)))</f>
        <v>0-0</v>
      </c>
      <c r="F119" s="16">
        <f>IF(COUNTIF('RPI calculation'!$A$9:$A$356,$A119)=0,"",INDEX('RPI calculation'!$AE$9:$AE$356,MATCH($A119,'RPI calculation'!$A$9:$A$356,0)))</f>
        <v>111</v>
      </c>
      <c r="G119" s="16">
        <f>IF(COUNTIF('RPI calculation'!$A$9:$A$356,$A119)=0,"",INDEX('RPI calculation'!$N$9:$N$356,MATCH($A119,'RPI calculation'!$A$9:$A$356,0)))</f>
        <v>112</v>
      </c>
      <c r="H119" s="20">
        <f>IF(COUNTIF('RPI calculation'!$A$9:$A$356,$A119)=0,"",INDEX('RPI calculation'!$AF$9:$AF$356,MATCH($A119,'RPI calculation'!$A$9:$A$356,0)))</f>
        <v>1</v>
      </c>
      <c r="I119" s="9">
        <f>IF(COUNTIF('RPI calculation'!$A$9:$A$356,$A119)=0,"",INDEX('RPI calculation'!$AD$9:$AD$356,MATCH($A119,'RPI calculation'!$A$9:$A$356,0)))</f>
        <v>0.54555721354963771</v>
      </c>
      <c r="J119" s="9">
        <f>IF(COUNTIF('RPI calculation'!$A$9:$A$356,$A119)=0,"",INDEX('RPI calculation'!$M$9:$M$356,MATCH($A119,'RPI calculation'!$A$9:$A$356,0)))</f>
        <v>0.54555721354963771</v>
      </c>
      <c r="K119" s="7" t="s">
        <v>22</v>
      </c>
      <c r="L119" s="7" t="s">
        <v>23</v>
      </c>
      <c r="M119" s="7" t="s">
        <v>24</v>
      </c>
      <c r="N119" s="7"/>
      <c r="O119" s="7"/>
      <c r="P119" s="7"/>
      <c r="Q119" s="8"/>
      <c r="R119" s="7"/>
      <c r="S119" s="7" t="s">
        <v>23</v>
      </c>
      <c r="T119" s="7"/>
      <c r="U119" s="1" t="str">
        <f>IF(COUNTIF('RPI calculation'!$A$9:$A$356,$A119)=0,"Not in 2026 D1 source",INDEX('RPI calculation'!$O$9:$O$356,MATCH($A119,'RPI calculation'!$A$9:$A$356,0)))</f>
        <v>Matches standings</v>
      </c>
      <c r="V119" s="1" t="str">
        <f>IF(COUNTIF('RPI calculation'!$A$9:$A$356,$A119)=0,"",INDEX('RPI calculation'!$E$9:$E$356,MATCH($A119,'RPI calculation'!$A$9:$A$356,0))&amp;"-"&amp;INDEX('RPI calculation'!$F$9:$F$356,MATCH($A119,'RPI calculation'!$A$9:$A$356,0)))</f>
        <v>9-2</v>
      </c>
      <c r="W119" s="1" t="str">
        <f>IF(COUNTIF('RPI calculation'!$A$9:$A$356,$A119)=0,"",INDEX('RPI calculation'!$H$9:$H$356,MATCH($A119,'RPI calculation'!$A$9:$A$356,0))&amp;"-"&amp;INDEX('RPI calculation'!$I$9:$I$356,MATCH($A119,'RPI calculation'!$A$9:$A$356,0)))</f>
        <v>9-2</v>
      </c>
      <c r="X119" s="1">
        <f>IF(COUNTIF('RPI calculation'!$A$9:$A$356,$A119)=0,"",INDEX('RPI calculation'!$G$9:$G$356,MATCH($A119,'RPI calculation'!$A$9:$A$356,0)))</f>
        <v>0</v>
      </c>
      <c r="Y119" s="1" t="str">
        <f>IF(COUNTIF('NCAA 2025'!$B$9:$B$356,$A119)=0,"",INDEX('NCAA 2025'!$C$9:$C$356,MATCH($A119,'NCAA 2025'!$B$9:$B$356,0)))</f>
        <v>13-15</v>
      </c>
    </row>
    <row r="120" spans="1:25" ht="21" customHeight="1">
      <c r="A120" s="1" t="s">
        <v>136</v>
      </c>
      <c r="B120" s="16">
        <f>IF(COUNTIF('NCAA 2025'!$B$9:$B$356,$A120)=0,"New in 2026",INDEX('NCAA 2025'!$A$9:$A$356,MATCH($A120,'NCAA 2025'!$B$9:$B$356,0)))</f>
        <v>47</v>
      </c>
      <c r="C120" s="1" t="str">
        <f>IF(COUNTIF('RPI calculation'!$A$9:$A$356,$A120)=0,"",INDEX('RPI calculation'!$B$9:$B$356,MATCH($A120,'RPI calculation'!$A$9:$A$356,0)))</f>
        <v>Sun Belt</v>
      </c>
      <c r="D120" s="16" t="str">
        <f>IF(COUNTIF('RPI calculation'!$A$9:$A$356,$A120)=0,"",INDEX('RPI calculation'!$C$9:$C$356,MATCH($A120,'RPI calculation'!$A$9:$A$356,0))&amp;"-"&amp;INDEX('RPI calculation'!$D$9:$D$356,MATCH($A120,'RPI calculation'!$A$9:$A$356,0)))</f>
        <v>5-5</v>
      </c>
      <c r="E120" s="16" t="str">
        <f>IF(COUNTIF(Standings!$A$9:$A$356,$A120)=0,"",INDEX(Standings!$H$9:$H$356,MATCH($A120,Standings!$A$9:$A$356,0))&amp;"-"&amp;INDEX(Standings!$I$9:$I$356,MATCH($A120,Standings!$A$9:$A$356,0)))</f>
        <v>0-0</v>
      </c>
      <c r="F120" s="16">
        <f>IF(COUNTIF('RPI calculation'!$A$9:$A$356,$A120)=0,"",INDEX('RPI calculation'!$AE$9:$AE$356,MATCH($A120,'RPI calculation'!$A$9:$A$356,0)))</f>
        <v>112</v>
      </c>
      <c r="G120" s="16">
        <f>IF(COUNTIF('RPI calculation'!$A$9:$A$356,$A120)=0,"",INDEX('RPI calculation'!$N$9:$N$356,MATCH($A120,'RPI calculation'!$A$9:$A$356,0)))</f>
        <v>113</v>
      </c>
      <c r="H120" s="20">
        <f>IF(COUNTIF('RPI calculation'!$A$9:$A$356,$A120)=0,"",INDEX('RPI calculation'!$AF$9:$AF$356,MATCH($A120,'RPI calculation'!$A$9:$A$356,0)))</f>
        <v>1</v>
      </c>
      <c r="I120" s="9">
        <f>IF(COUNTIF('RPI calculation'!$A$9:$A$356,$A120)=0,"",INDEX('RPI calculation'!$AD$9:$AD$356,MATCH($A120,'RPI calculation'!$A$9:$A$356,0)))</f>
        <v>0.54413088059635262</v>
      </c>
      <c r="J120" s="9">
        <f>IF(COUNTIF('RPI calculation'!$A$9:$A$356,$A120)=0,"",INDEX('RPI calculation'!$M$9:$M$356,MATCH($A120,'RPI calculation'!$A$9:$A$356,0)))</f>
        <v>0.54413088059635262</v>
      </c>
      <c r="K120" s="7" t="s">
        <v>22</v>
      </c>
      <c r="L120" s="7" t="s">
        <v>23</v>
      </c>
      <c r="M120" s="7" t="s">
        <v>24</v>
      </c>
      <c r="N120" s="7"/>
      <c r="O120" s="7"/>
      <c r="P120" s="7"/>
      <c r="Q120" s="8"/>
      <c r="R120" s="7"/>
      <c r="S120" s="7" t="s">
        <v>23</v>
      </c>
      <c r="T120" s="7"/>
      <c r="U120" s="1" t="str">
        <f>IF(COUNTIF('RPI calculation'!$A$9:$A$356,$A120)=0,"Not in 2026 D1 source",INDEX('RPI calculation'!$O$9:$O$356,MATCH($A120,'RPI calculation'!$A$9:$A$356,0)))</f>
        <v>Matches standings</v>
      </c>
      <c r="V120" s="1" t="str">
        <f>IF(COUNTIF('RPI calculation'!$A$9:$A$356,$A120)=0,"",INDEX('RPI calculation'!$E$9:$E$356,MATCH($A120,'RPI calculation'!$A$9:$A$356,0))&amp;"-"&amp;INDEX('RPI calculation'!$F$9:$F$356,MATCH($A120,'RPI calculation'!$A$9:$A$356,0)))</f>
        <v>5-5</v>
      </c>
      <c r="W120" s="1" t="str">
        <f>IF(COUNTIF('RPI calculation'!$A$9:$A$356,$A120)=0,"",INDEX('RPI calculation'!$H$9:$H$356,MATCH($A120,'RPI calculation'!$A$9:$A$356,0))&amp;"-"&amp;INDEX('RPI calculation'!$I$9:$I$356,MATCH($A120,'RPI calculation'!$A$9:$A$356,0)))</f>
        <v>5-5</v>
      </c>
      <c r="X120" s="1">
        <f>IF(COUNTIF('RPI calculation'!$A$9:$A$356,$A120)=0,"",INDEX('RPI calculation'!$G$9:$G$356,MATCH($A120,'RPI calculation'!$A$9:$A$356,0)))</f>
        <v>0</v>
      </c>
      <c r="Y120" s="1" t="str">
        <f>IF(COUNTIF('NCAA 2025'!$B$9:$B$356,$A120)=0,"",INDEX('NCAA 2025'!$C$9:$C$356,MATCH($A120,'NCAA 2025'!$B$9:$B$356,0)))</f>
        <v>22-9</v>
      </c>
    </row>
    <row r="121" spans="1:25" ht="21" customHeight="1">
      <c r="A121" s="1" t="s">
        <v>146</v>
      </c>
      <c r="B121" s="16">
        <f>IF(COUNTIF('NCAA 2025'!$B$9:$B$356,$A121)=0,"New in 2026",INDEX('NCAA 2025'!$A$9:$A$356,MATCH($A121,'NCAA 2025'!$B$9:$B$356,0)))</f>
        <v>49</v>
      </c>
      <c r="C121" s="1" t="str">
        <f>IF(COUNTIF('RPI calculation'!$A$9:$A$356,$A121)=0,"",INDEX('RPI calculation'!$B$9:$B$356,MATCH($A121,'RPI calculation'!$A$9:$A$356,0)))</f>
        <v>Mountain West</v>
      </c>
      <c r="D121" s="16" t="str">
        <f>IF(COUNTIF('RPI calculation'!$A$9:$A$356,$A121)=0,"",INDEX('RPI calculation'!$C$9:$C$356,MATCH($A121,'RPI calculation'!$A$9:$A$356,0))&amp;"-"&amp;INDEX('RPI calculation'!$D$9:$D$356,MATCH($A121,'RPI calculation'!$A$9:$A$356,0)))</f>
        <v>3-8</v>
      </c>
      <c r="E121" s="16" t="str">
        <f>IF(COUNTIF(Standings!$A$9:$A$356,$A121)=0,"",INDEX(Standings!$H$9:$H$356,MATCH($A121,Standings!$A$9:$A$356,0))&amp;"-"&amp;INDEX(Standings!$I$9:$I$356,MATCH($A121,Standings!$A$9:$A$356,0)))</f>
        <v>0-0</v>
      </c>
      <c r="F121" s="16">
        <f>IF(COUNTIF('RPI calculation'!$A$9:$A$356,$A121)=0,"",INDEX('RPI calculation'!$AE$9:$AE$356,MATCH($A121,'RPI calculation'!$A$9:$A$356,0)))</f>
        <v>113</v>
      </c>
      <c r="G121" s="16">
        <f>IF(COUNTIF('RPI calculation'!$A$9:$A$356,$A121)=0,"",INDEX('RPI calculation'!$N$9:$N$356,MATCH($A121,'RPI calculation'!$A$9:$A$356,0)))</f>
        <v>123</v>
      </c>
      <c r="H121" s="20">
        <f>IF(COUNTIF('RPI calculation'!$A$9:$A$356,$A121)=0,"",INDEX('RPI calculation'!$AF$9:$AF$356,MATCH($A121,'RPI calculation'!$A$9:$A$356,0)))</f>
        <v>10</v>
      </c>
      <c r="I121" s="9">
        <f>IF(COUNTIF('RPI calculation'!$A$9:$A$356,$A121)=0,"",INDEX('RPI calculation'!$AD$9:$AD$356,MATCH($A121,'RPI calculation'!$A$9:$A$356,0)))</f>
        <v>0.54404392925715239</v>
      </c>
      <c r="J121" s="9">
        <f>IF(COUNTIF('RPI calculation'!$A$9:$A$356,$A121)=0,"",INDEX('RPI calculation'!$M$9:$M$356,MATCH($A121,'RPI calculation'!$A$9:$A$356,0)))</f>
        <v>0.53884392925715241</v>
      </c>
      <c r="K121" s="7" t="s">
        <v>22</v>
      </c>
      <c r="L121" s="7" t="s">
        <v>23</v>
      </c>
      <c r="M121" s="7" t="s">
        <v>24</v>
      </c>
      <c r="N121" s="7"/>
      <c r="O121" s="7"/>
      <c r="P121" s="7"/>
      <c r="Q121" s="8"/>
      <c r="R121" s="7"/>
      <c r="S121" s="7" t="s">
        <v>23</v>
      </c>
      <c r="T121" s="7"/>
      <c r="U121" s="1" t="str">
        <f>IF(COUNTIF('RPI calculation'!$A$9:$A$356,$A121)=0,"Not in 2026 D1 source",INDEX('RPI calculation'!$O$9:$O$356,MATCH($A121,'RPI calculation'!$A$9:$A$356,0)))</f>
        <v>Review: standings differ</v>
      </c>
      <c r="V121" s="1" t="str">
        <f>IF(COUNTIF('RPI calculation'!$A$9:$A$356,$A121)=0,"",INDEX('RPI calculation'!$E$9:$E$356,MATCH($A121,'RPI calculation'!$A$9:$A$356,0))&amp;"-"&amp;INDEX('RPI calculation'!$F$9:$F$356,MATCH($A121,'RPI calculation'!$A$9:$A$356,0)))</f>
        <v>4-7</v>
      </c>
      <c r="W121" s="1" t="str">
        <f>IF(COUNTIF('RPI calculation'!$A$9:$A$356,$A121)=0,"",INDEX('RPI calculation'!$H$9:$H$356,MATCH($A121,'RPI calculation'!$A$9:$A$356,0))&amp;"-"&amp;INDEX('RPI calculation'!$I$9:$I$356,MATCH($A121,'RPI calculation'!$A$9:$A$356,0)))</f>
        <v>4-7</v>
      </c>
      <c r="X121" s="1">
        <f>IF(COUNTIF('RPI calculation'!$A$9:$A$356,$A121)=0,"",INDEX('RPI calculation'!$G$9:$G$356,MATCH($A121,'RPI calculation'!$A$9:$A$356,0)))</f>
        <v>0</v>
      </c>
      <c r="Y121" s="1" t="str">
        <f>IF(COUNTIF('NCAA 2025'!$B$9:$B$356,$A121)=0,"",INDEX('NCAA 2025'!$C$9:$C$356,MATCH($A121,'NCAA 2025'!$B$9:$B$356,0)))</f>
        <v>21-7</v>
      </c>
    </row>
    <row r="122" spans="1:25" ht="21" customHeight="1">
      <c r="A122" s="1" t="s">
        <v>134</v>
      </c>
      <c r="B122" s="16">
        <f>IF(COUNTIF('NCAA 2025'!$B$9:$B$356,$A122)=0,"New in 2026",INDEX('NCAA 2025'!$A$9:$A$356,MATCH($A122,'NCAA 2025'!$B$9:$B$356,0)))</f>
        <v>242</v>
      </c>
      <c r="C122" s="1" t="str">
        <f>IF(COUNTIF('RPI calculation'!$A$9:$A$356,$A122)=0,"",INDEX('RPI calculation'!$B$9:$B$356,MATCH($A122,'RPI calculation'!$A$9:$A$356,0)))</f>
        <v>American</v>
      </c>
      <c r="D122" s="16" t="str">
        <f>IF(COUNTIF('RPI calculation'!$A$9:$A$356,$A122)=0,"",INDEX('RPI calculation'!$C$9:$C$356,MATCH($A122,'RPI calculation'!$A$9:$A$356,0))&amp;"-"&amp;INDEX('RPI calculation'!$D$9:$D$356,MATCH($A122,'RPI calculation'!$A$9:$A$356,0)))</f>
        <v>5-6</v>
      </c>
      <c r="E122" s="16" t="str">
        <f>IF(COUNTIF(Standings!$A$9:$A$356,$A122)=0,"",INDEX(Standings!$H$9:$H$356,MATCH($A122,Standings!$A$9:$A$356,0))&amp;"-"&amp;INDEX(Standings!$I$9:$I$356,MATCH($A122,Standings!$A$9:$A$356,0)))</f>
        <v>0-0</v>
      </c>
      <c r="F122" s="16">
        <f>IF(COUNTIF('RPI calculation'!$A$9:$A$356,$A122)=0,"",INDEX('RPI calculation'!$AE$9:$AE$356,MATCH($A122,'RPI calculation'!$A$9:$A$356,0)))</f>
        <v>114</v>
      </c>
      <c r="G122" s="16">
        <f>IF(COUNTIF('RPI calculation'!$A$9:$A$356,$A122)=0,"",INDEX('RPI calculation'!$N$9:$N$356,MATCH($A122,'RPI calculation'!$A$9:$A$356,0)))</f>
        <v>111</v>
      </c>
      <c r="H122" s="20">
        <f>IF(COUNTIF('RPI calculation'!$A$9:$A$356,$A122)=0,"",INDEX('RPI calculation'!$AF$9:$AF$356,MATCH($A122,'RPI calculation'!$A$9:$A$356,0)))</f>
        <v>-3</v>
      </c>
      <c r="I122" s="9">
        <f>IF(COUNTIF('RPI calculation'!$A$9:$A$356,$A122)=0,"",INDEX('RPI calculation'!$AD$9:$AD$356,MATCH($A122,'RPI calculation'!$A$9:$A$356,0)))</f>
        <v>0.54326487955978309</v>
      </c>
      <c r="J122" s="9">
        <f>IF(COUNTIF('RPI calculation'!$A$9:$A$356,$A122)=0,"",INDEX('RPI calculation'!$M$9:$M$356,MATCH($A122,'RPI calculation'!$A$9:$A$356,0)))</f>
        <v>0.54586487955978313</v>
      </c>
      <c r="K122" s="7" t="s">
        <v>22</v>
      </c>
      <c r="L122" s="7" t="s">
        <v>23</v>
      </c>
      <c r="M122" s="7" t="s">
        <v>24</v>
      </c>
      <c r="N122" s="7"/>
      <c r="O122" s="7"/>
      <c r="P122" s="7"/>
      <c r="Q122" s="8"/>
      <c r="R122" s="7"/>
      <c r="S122" s="7" t="s">
        <v>23</v>
      </c>
      <c r="T122" s="7"/>
      <c r="U122" s="1" t="str">
        <f>IF(COUNTIF('RPI calculation'!$A$9:$A$356,$A122)=0,"Not in 2026 D1 source",INDEX('RPI calculation'!$O$9:$O$356,MATCH($A122,'RPI calculation'!$A$9:$A$356,0)))</f>
        <v>Matches standings</v>
      </c>
      <c r="V122" s="1" t="str">
        <f>IF(COUNTIF('RPI calculation'!$A$9:$A$356,$A122)=0,"",INDEX('RPI calculation'!$E$9:$E$356,MATCH($A122,'RPI calculation'!$A$9:$A$356,0))&amp;"-"&amp;INDEX('RPI calculation'!$F$9:$F$356,MATCH($A122,'RPI calculation'!$A$9:$A$356,0)))</f>
        <v>5-6</v>
      </c>
      <c r="W122" s="1" t="str">
        <f>IF(COUNTIF('RPI calculation'!$A$9:$A$356,$A122)=0,"",INDEX('RPI calculation'!$H$9:$H$356,MATCH($A122,'RPI calculation'!$A$9:$A$356,0))&amp;"-"&amp;INDEX('RPI calculation'!$I$9:$I$356,MATCH($A122,'RPI calculation'!$A$9:$A$356,0)))</f>
        <v>5-6</v>
      </c>
      <c r="X122" s="1">
        <f>IF(COUNTIF('RPI calculation'!$A$9:$A$356,$A122)=0,"",INDEX('RPI calculation'!$G$9:$G$356,MATCH($A122,'RPI calculation'!$A$9:$A$356,0)))</f>
        <v>0</v>
      </c>
      <c r="Y122" s="1" t="str">
        <f>IF(COUNTIF('NCAA 2025'!$B$9:$B$356,$A122)=0,"",INDEX('NCAA 2025'!$C$9:$C$356,MATCH($A122,'NCAA 2025'!$B$9:$B$356,0)))</f>
        <v>11-20</v>
      </c>
    </row>
    <row r="123" spans="1:25" ht="21" customHeight="1">
      <c r="A123" s="1" t="s">
        <v>137</v>
      </c>
      <c r="B123" s="16">
        <f>IF(COUNTIF('NCAA 2025'!$B$9:$B$356,$A123)=0,"New in 2026",INDEX('NCAA 2025'!$A$9:$A$356,MATCH($A123,'NCAA 2025'!$B$9:$B$356,0)))</f>
        <v>26</v>
      </c>
      <c r="C123" s="1" t="str">
        <f>IF(COUNTIF('RPI calculation'!$A$9:$A$356,$A123)=0,"",INDEX('RPI calculation'!$B$9:$B$356,MATCH($A123,'RPI calculation'!$A$9:$A$356,0)))</f>
        <v>Big 12</v>
      </c>
      <c r="D123" s="16" t="str">
        <f>IF(COUNTIF('RPI calculation'!$A$9:$A$356,$A123)=0,"",INDEX('RPI calculation'!$C$9:$C$356,MATCH($A123,'RPI calculation'!$A$9:$A$356,0))&amp;"-"&amp;INDEX('RPI calculation'!$D$9:$D$356,MATCH($A123,'RPI calculation'!$A$9:$A$356,0)))</f>
        <v>6-5</v>
      </c>
      <c r="E123" s="16" t="str">
        <f>IF(COUNTIF(Standings!$A$9:$A$356,$A123)=0,"",INDEX(Standings!$H$9:$H$356,MATCH($A123,Standings!$A$9:$A$356,0))&amp;"-"&amp;INDEX(Standings!$I$9:$I$356,MATCH($A123,Standings!$A$9:$A$356,0)))</f>
        <v>0-0</v>
      </c>
      <c r="F123" s="16">
        <f>IF(COUNTIF('RPI calculation'!$A$9:$A$356,$A123)=0,"",INDEX('RPI calculation'!$AE$9:$AE$356,MATCH($A123,'RPI calculation'!$A$9:$A$356,0)))</f>
        <v>115</v>
      </c>
      <c r="G123" s="16">
        <f>IF(COUNTIF('RPI calculation'!$A$9:$A$356,$A123)=0,"",INDEX('RPI calculation'!$N$9:$N$356,MATCH($A123,'RPI calculation'!$A$9:$A$356,0)))</f>
        <v>114</v>
      </c>
      <c r="H123" s="20">
        <f>IF(COUNTIF('RPI calculation'!$A$9:$A$356,$A123)=0,"",INDEX('RPI calculation'!$AF$9:$AF$356,MATCH($A123,'RPI calculation'!$A$9:$A$356,0)))</f>
        <v>-1</v>
      </c>
      <c r="I123" s="9">
        <f>IF(COUNTIF('RPI calculation'!$A$9:$A$356,$A123)=0,"",INDEX('RPI calculation'!$AD$9:$AD$356,MATCH($A123,'RPI calculation'!$A$9:$A$356,0)))</f>
        <v>0.54268317483710049</v>
      </c>
      <c r="J123" s="9">
        <f>IF(COUNTIF('RPI calculation'!$A$9:$A$356,$A123)=0,"",INDEX('RPI calculation'!$M$9:$M$356,MATCH($A123,'RPI calculation'!$A$9:$A$356,0)))</f>
        <v>0.54268317483710049</v>
      </c>
      <c r="K123" s="7" t="s">
        <v>22</v>
      </c>
      <c r="L123" s="7" t="s">
        <v>23</v>
      </c>
      <c r="M123" s="7" t="s">
        <v>24</v>
      </c>
      <c r="N123" s="7"/>
      <c r="O123" s="7"/>
      <c r="P123" s="7"/>
      <c r="Q123" s="8"/>
      <c r="R123" s="7"/>
      <c r="S123" s="7" t="s">
        <v>23</v>
      </c>
      <c r="T123" s="7"/>
      <c r="U123" s="1" t="str">
        <f>IF(COUNTIF('RPI calculation'!$A$9:$A$356,$A123)=0,"Not in 2026 D1 source",INDEX('RPI calculation'!$O$9:$O$356,MATCH($A123,'RPI calculation'!$A$9:$A$356,0)))</f>
        <v>Matches standings</v>
      </c>
      <c r="V123" s="1" t="str">
        <f>IF(COUNTIF('RPI calculation'!$A$9:$A$356,$A123)=0,"",INDEX('RPI calculation'!$E$9:$E$356,MATCH($A123,'RPI calculation'!$A$9:$A$356,0))&amp;"-"&amp;INDEX('RPI calculation'!$F$9:$F$356,MATCH($A123,'RPI calculation'!$A$9:$A$356,0)))</f>
        <v>6-5</v>
      </c>
      <c r="W123" s="1" t="str">
        <f>IF(COUNTIF('RPI calculation'!$A$9:$A$356,$A123)=0,"",INDEX('RPI calculation'!$H$9:$H$356,MATCH($A123,'RPI calculation'!$A$9:$A$356,0))&amp;"-"&amp;INDEX('RPI calculation'!$I$9:$I$356,MATCH($A123,'RPI calculation'!$A$9:$A$356,0)))</f>
        <v>6-5</v>
      </c>
      <c r="X123" s="1">
        <f>IF(COUNTIF('RPI calculation'!$A$9:$A$356,$A123)=0,"",INDEX('RPI calculation'!$G$9:$G$356,MATCH($A123,'RPI calculation'!$A$9:$A$356,0)))</f>
        <v>0</v>
      </c>
      <c r="Y123" s="1" t="str">
        <f>IF(COUNTIF('NCAA 2025'!$B$9:$B$356,$A123)=0,"",INDEX('NCAA 2025'!$C$9:$C$356,MATCH($A123,'NCAA 2025'!$B$9:$B$356,0)))</f>
        <v>23-8</v>
      </c>
    </row>
    <row r="124" spans="1:25" ht="21" customHeight="1">
      <c r="A124" s="1" t="s">
        <v>141</v>
      </c>
      <c r="B124" s="16">
        <f>IF(COUNTIF('NCAA 2025'!$B$9:$B$356,$A124)=0,"New in 2026",INDEX('NCAA 2025'!$A$9:$A$356,MATCH($A124,'NCAA 2025'!$B$9:$B$356,0)))</f>
        <v>115</v>
      </c>
      <c r="C124" s="1" t="str">
        <f>IF(COUNTIF('RPI calculation'!$A$9:$A$356,$A124)=0,"",INDEX('RPI calculation'!$B$9:$B$356,MATCH($A124,'RPI calculation'!$A$9:$A$356,0)))</f>
        <v>Horizon</v>
      </c>
      <c r="D124" s="16" t="str">
        <f>IF(COUNTIF('RPI calculation'!$A$9:$A$356,$A124)=0,"",INDEX('RPI calculation'!$C$9:$C$356,MATCH($A124,'RPI calculation'!$A$9:$A$356,0))&amp;"-"&amp;INDEX('RPI calculation'!$D$9:$D$356,MATCH($A124,'RPI calculation'!$A$9:$A$356,0)))</f>
        <v>5-5</v>
      </c>
      <c r="E124" s="16" t="str">
        <f>IF(COUNTIF(Standings!$A$9:$A$356,$A124)=0,"",INDEX(Standings!$H$9:$H$356,MATCH($A124,Standings!$A$9:$A$356,0))&amp;"-"&amp;INDEX(Standings!$I$9:$I$356,MATCH($A124,Standings!$A$9:$A$356,0)))</f>
        <v>0-0</v>
      </c>
      <c r="F124" s="16">
        <f>IF(COUNTIF('RPI calculation'!$A$9:$A$356,$A124)=0,"",INDEX('RPI calculation'!$AE$9:$AE$356,MATCH($A124,'RPI calculation'!$A$9:$A$356,0)))</f>
        <v>116</v>
      </c>
      <c r="G124" s="16">
        <f>IF(COUNTIF('RPI calculation'!$A$9:$A$356,$A124)=0,"",INDEX('RPI calculation'!$N$9:$N$356,MATCH($A124,'RPI calculation'!$A$9:$A$356,0)))</f>
        <v>118</v>
      </c>
      <c r="H124" s="20">
        <f>IF(COUNTIF('RPI calculation'!$A$9:$A$356,$A124)=0,"",INDEX('RPI calculation'!$AF$9:$AF$356,MATCH($A124,'RPI calculation'!$A$9:$A$356,0)))</f>
        <v>2</v>
      </c>
      <c r="I124" s="9">
        <f>IF(COUNTIF('RPI calculation'!$A$9:$A$356,$A124)=0,"",INDEX('RPI calculation'!$AD$9:$AD$356,MATCH($A124,'RPI calculation'!$A$9:$A$356,0)))</f>
        <v>0.54265243609504976</v>
      </c>
      <c r="J124" s="9">
        <f>IF(COUNTIF('RPI calculation'!$A$9:$A$356,$A124)=0,"",INDEX('RPI calculation'!$M$9:$M$356,MATCH($A124,'RPI calculation'!$A$9:$A$356,0)))</f>
        <v>0.54005243609504971</v>
      </c>
      <c r="K124" s="7" t="s">
        <v>22</v>
      </c>
      <c r="L124" s="7" t="s">
        <v>23</v>
      </c>
      <c r="M124" s="7" t="s">
        <v>24</v>
      </c>
      <c r="N124" s="7"/>
      <c r="O124" s="7"/>
      <c r="P124" s="7"/>
      <c r="Q124" s="8"/>
      <c r="R124" s="7"/>
      <c r="S124" s="7" t="s">
        <v>23</v>
      </c>
      <c r="T124" s="7"/>
      <c r="U124" s="1" t="str">
        <f>IF(COUNTIF('RPI calculation'!$A$9:$A$356,$A124)=0,"Not in 2026 D1 source",INDEX('RPI calculation'!$O$9:$O$356,MATCH($A124,'RPI calculation'!$A$9:$A$356,0)))</f>
        <v>Matches standings</v>
      </c>
      <c r="V124" s="1" t="str">
        <f>IF(COUNTIF('RPI calculation'!$A$9:$A$356,$A124)=0,"",INDEX('RPI calculation'!$E$9:$E$356,MATCH($A124,'RPI calculation'!$A$9:$A$356,0))&amp;"-"&amp;INDEX('RPI calculation'!$F$9:$F$356,MATCH($A124,'RPI calculation'!$A$9:$A$356,0)))</f>
        <v>5-5</v>
      </c>
      <c r="W124" s="1" t="str">
        <f>IF(COUNTIF('RPI calculation'!$A$9:$A$356,$A124)=0,"",INDEX('RPI calculation'!$H$9:$H$356,MATCH($A124,'RPI calculation'!$A$9:$A$356,0))&amp;"-"&amp;INDEX('RPI calculation'!$I$9:$I$356,MATCH($A124,'RPI calculation'!$A$9:$A$356,0)))</f>
        <v>5-5</v>
      </c>
      <c r="X124" s="1">
        <f>IF(COUNTIF('RPI calculation'!$A$9:$A$356,$A124)=0,"",INDEX('RPI calculation'!$G$9:$G$356,MATCH($A124,'RPI calculation'!$A$9:$A$356,0)))</f>
        <v>0</v>
      </c>
      <c r="Y124" s="1" t="str">
        <f>IF(COUNTIF('NCAA 2025'!$B$9:$B$356,$A124)=0,"",INDEX('NCAA 2025'!$C$9:$C$356,MATCH($A124,'NCAA 2025'!$B$9:$B$356,0)))</f>
        <v>21-11</v>
      </c>
    </row>
    <row r="125" spans="1:25" ht="21" customHeight="1">
      <c r="A125" s="1" t="s">
        <v>138</v>
      </c>
      <c r="B125" s="16">
        <f>IF(COUNTIF('NCAA 2025'!$B$9:$B$356,$A125)=0,"New in 2026",INDEX('NCAA 2025'!$A$9:$A$356,MATCH($A125,'NCAA 2025'!$B$9:$B$356,0)))</f>
        <v>36</v>
      </c>
      <c r="C125" s="1" t="str">
        <f>IF(COUNTIF('RPI calculation'!$A$9:$A$356,$A125)=0,"",INDEX('RPI calculation'!$B$9:$B$356,MATCH($A125,'RPI calculation'!$A$9:$A$356,0)))</f>
        <v>Summit League</v>
      </c>
      <c r="D125" s="16" t="str">
        <f>IF(COUNTIF('RPI calculation'!$A$9:$A$356,$A125)=0,"",INDEX('RPI calculation'!$C$9:$C$356,MATCH($A125,'RPI calculation'!$A$9:$A$356,0))&amp;"-"&amp;INDEX('RPI calculation'!$D$9:$D$356,MATCH($A125,'RPI calculation'!$A$9:$A$356,0)))</f>
        <v>4-7</v>
      </c>
      <c r="E125" s="16" t="str">
        <f>IF(COUNTIF(Standings!$A$9:$A$356,$A125)=0,"",INDEX(Standings!$H$9:$H$356,MATCH($A125,Standings!$A$9:$A$356,0))&amp;"-"&amp;INDEX(Standings!$I$9:$I$356,MATCH($A125,Standings!$A$9:$A$356,0)))</f>
        <v>0-0</v>
      </c>
      <c r="F125" s="16">
        <f>IF(COUNTIF('RPI calculation'!$A$9:$A$356,$A125)=0,"",INDEX('RPI calculation'!$AE$9:$AE$356,MATCH($A125,'RPI calculation'!$A$9:$A$356,0)))</f>
        <v>117</v>
      </c>
      <c r="G125" s="16">
        <f>IF(COUNTIF('RPI calculation'!$A$9:$A$356,$A125)=0,"",INDEX('RPI calculation'!$N$9:$N$356,MATCH($A125,'RPI calculation'!$A$9:$A$356,0)))</f>
        <v>115</v>
      </c>
      <c r="H125" s="20">
        <f>IF(COUNTIF('RPI calculation'!$A$9:$A$356,$A125)=0,"",INDEX('RPI calculation'!$AF$9:$AF$356,MATCH($A125,'RPI calculation'!$A$9:$A$356,0)))</f>
        <v>-2</v>
      </c>
      <c r="I125" s="9">
        <f>IF(COUNTIF('RPI calculation'!$A$9:$A$356,$A125)=0,"",INDEX('RPI calculation'!$AD$9:$AD$356,MATCH($A125,'RPI calculation'!$A$9:$A$356,0)))</f>
        <v>0.54168584726479008</v>
      </c>
      <c r="J125" s="9">
        <f>IF(COUNTIF('RPI calculation'!$A$9:$A$356,$A125)=0,"",INDEX('RPI calculation'!$M$9:$M$356,MATCH($A125,'RPI calculation'!$A$9:$A$356,0)))</f>
        <v>0.54168584726479008</v>
      </c>
      <c r="K125" s="7" t="s">
        <v>22</v>
      </c>
      <c r="L125" s="7" t="s">
        <v>23</v>
      </c>
      <c r="M125" s="7" t="s">
        <v>24</v>
      </c>
      <c r="N125" s="7"/>
      <c r="O125" s="7"/>
      <c r="P125" s="7"/>
      <c r="Q125" s="8"/>
      <c r="R125" s="7"/>
      <c r="S125" s="7" t="s">
        <v>23</v>
      </c>
      <c r="T125" s="7"/>
      <c r="U125" s="1" t="str">
        <f>IF(COUNTIF('RPI calculation'!$A$9:$A$356,$A125)=0,"Not in 2026 D1 source",INDEX('RPI calculation'!$O$9:$O$356,MATCH($A125,'RPI calculation'!$A$9:$A$356,0)))</f>
        <v>Matches standings</v>
      </c>
      <c r="V125" s="1" t="str">
        <f>IF(COUNTIF('RPI calculation'!$A$9:$A$356,$A125)=0,"",INDEX('RPI calculation'!$E$9:$E$356,MATCH($A125,'RPI calculation'!$A$9:$A$356,0))&amp;"-"&amp;INDEX('RPI calculation'!$F$9:$F$356,MATCH($A125,'RPI calculation'!$A$9:$A$356,0)))</f>
        <v>4-7</v>
      </c>
      <c r="W125" s="1" t="str">
        <f>IF(COUNTIF('RPI calculation'!$A$9:$A$356,$A125)=0,"",INDEX('RPI calculation'!$H$9:$H$356,MATCH($A125,'RPI calculation'!$A$9:$A$356,0))&amp;"-"&amp;INDEX('RPI calculation'!$I$9:$I$356,MATCH($A125,'RPI calculation'!$A$9:$A$356,0)))</f>
        <v>4-7</v>
      </c>
      <c r="X125" s="1">
        <f>IF(COUNTIF('RPI calculation'!$A$9:$A$356,$A125)=0,"",INDEX('RPI calculation'!$G$9:$G$356,MATCH($A125,'RPI calculation'!$A$9:$A$356,0)))</f>
        <v>0</v>
      </c>
      <c r="Y125" s="1" t="str">
        <f>IF(COUNTIF('NCAA 2025'!$B$9:$B$356,$A125)=0,"",INDEX('NCAA 2025'!$C$9:$C$356,MATCH($A125,'NCAA 2025'!$B$9:$B$356,0)))</f>
        <v>23-5</v>
      </c>
    </row>
    <row r="126" spans="1:25" ht="21" customHeight="1">
      <c r="A126" s="1" t="s">
        <v>147</v>
      </c>
      <c r="B126" s="16">
        <f>IF(COUNTIF('NCAA 2025'!$B$9:$B$356,$A126)=0,"New in 2026",INDEX('NCAA 2025'!$A$9:$A$356,MATCH($A126,'NCAA 2025'!$B$9:$B$356,0)))</f>
        <v>32</v>
      </c>
      <c r="C126" s="1" t="str">
        <f>IF(COUNTIF('RPI calculation'!$A$9:$A$356,$A126)=0,"",INDEX('RPI calculation'!$B$9:$B$356,MATCH($A126,'RPI calculation'!$A$9:$A$356,0)))</f>
        <v>Big East</v>
      </c>
      <c r="D126" s="16" t="str">
        <f>IF(COUNTIF('RPI calculation'!$A$9:$A$356,$A126)=0,"",INDEX('RPI calculation'!$C$9:$C$356,MATCH($A126,'RPI calculation'!$A$9:$A$356,0))&amp;"-"&amp;INDEX('RPI calculation'!$D$9:$D$356,MATCH($A126,'RPI calculation'!$A$9:$A$356,0)))</f>
        <v>5-5</v>
      </c>
      <c r="E126" s="16" t="str">
        <f>IF(COUNTIF(Standings!$A$9:$A$356,$A126)=0,"",INDEX(Standings!$H$9:$H$356,MATCH($A126,Standings!$A$9:$A$356,0))&amp;"-"&amp;INDEX(Standings!$I$9:$I$356,MATCH($A126,Standings!$A$9:$A$356,0)))</f>
        <v>0-0</v>
      </c>
      <c r="F126" s="16">
        <f>IF(COUNTIF('RPI calculation'!$A$9:$A$356,$A126)=0,"",INDEX('RPI calculation'!$AE$9:$AE$356,MATCH($A126,'RPI calculation'!$A$9:$A$356,0)))</f>
        <v>118</v>
      </c>
      <c r="G126" s="16">
        <f>IF(COUNTIF('RPI calculation'!$A$9:$A$356,$A126)=0,"",INDEX('RPI calculation'!$N$9:$N$356,MATCH($A126,'RPI calculation'!$A$9:$A$356,0)))</f>
        <v>124</v>
      </c>
      <c r="H126" s="20">
        <f>IF(COUNTIF('RPI calculation'!$A$9:$A$356,$A126)=0,"",INDEX('RPI calculation'!$AF$9:$AF$356,MATCH($A126,'RPI calculation'!$A$9:$A$356,0)))</f>
        <v>6</v>
      </c>
      <c r="I126" s="9">
        <f>IF(COUNTIF('RPI calculation'!$A$9:$A$356,$A126)=0,"",INDEX('RPI calculation'!$AD$9:$AD$356,MATCH($A126,'RPI calculation'!$A$9:$A$356,0)))</f>
        <v>0.5416223988833837</v>
      </c>
      <c r="J126" s="9">
        <f>IF(COUNTIF('RPI calculation'!$A$9:$A$356,$A126)=0,"",INDEX('RPI calculation'!$M$9:$M$356,MATCH($A126,'RPI calculation'!$A$9:$A$356,0)))</f>
        <v>0.53772239888338369</v>
      </c>
      <c r="K126" s="7" t="s">
        <v>22</v>
      </c>
      <c r="L126" s="7" t="s">
        <v>23</v>
      </c>
      <c r="M126" s="7" t="s">
        <v>24</v>
      </c>
      <c r="N126" s="7"/>
      <c r="O126" s="7"/>
      <c r="P126" s="7"/>
      <c r="Q126" s="8"/>
      <c r="R126" s="7"/>
      <c r="S126" s="7" t="s">
        <v>23</v>
      </c>
      <c r="T126" s="7"/>
      <c r="U126" s="1" t="str">
        <f>IF(COUNTIF('RPI calculation'!$A$9:$A$356,$A126)=0,"Not in 2026 D1 source",INDEX('RPI calculation'!$O$9:$O$356,MATCH($A126,'RPI calculation'!$A$9:$A$356,0)))</f>
        <v>Matches standings</v>
      </c>
      <c r="V126" s="1" t="str">
        <f>IF(COUNTIF('RPI calculation'!$A$9:$A$356,$A126)=0,"",INDEX('RPI calculation'!$E$9:$E$356,MATCH($A126,'RPI calculation'!$A$9:$A$356,0))&amp;"-"&amp;INDEX('RPI calculation'!$F$9:$F$356,MATCH($A126,'RPI calculation'!$A$9:$A$356,0)))</f>
        <v>5-5</v>
      </c>
      <c r="W126" s="1" t="str">
        <f>IF(COUNTIF('RPI calculation'!$A$9:$A$356,$A126)=0,"",INDEX('RPI calculation'!$H$9:$H$356,MATCH($A126,'RPI calculation'!$A$9:$A$356,0))&amp;"-"&amp;INDEX('RPI calculation'!$I$9:$I$356,MATCH($A126,'RPI calculation'!$A$9:$A$356,0)))</f>
        <v>5-5</v>
      </c>
      <c r="X126" s="1">
        <f>IF(COUNTIF('RPI calculation'!$A$9:$A$356,$A126)=0,"",INDEX('RPI calculation'!$G$9:$G$356,MATCH($A126,'RPI calculation'!$A$9:$A$356,0)))</f>
        <v>0</v>
      </c>
      <c r="Y126" s="1" t="str">
        <f>IF(COUNTIF('NCAA 2025'!$B$9:$B$356,$A126)=0,"",INDEX('NCAA 2025'!$C$9:$C$356,MATCH($A126,'NCAA 2025'!$B$9:$B$356,0)))</f>
        <v>18-11</v>
      </c>
    </row>
    <row r="127" spans="1:25" ht="21" customHeight="1">
      <c r="A127" s="1" t="s">
        <v>140</v>
      </c>
      <c r="B127" s="16">
        <f>IF(COUNTIF('NCAA 2025'!$B$9:$B$356,$A127)=0,"New in 2026",INDEX('NCAA 2025'!$A$9:$A$356,MATCH($A127,'NCAA 2025'!$B$9:$B$356,0)))</f>
        <v>209</v>
      </c>
      <c r="C127" s="1" t="str">
        <f>IF(COUNTIF('RPI calculation'!$A$9:$A$356,$A127)=0,"",INDEX('RPI calculation'!$B$9:$B$356,MATCH($A127,'RPI calculation'!$A$9:$A$356,0)))</f>
        <v>Big Sky</v>
      </c>
      <c r="D127" s="16" t="str">
        <f>IF(COUNTIF('RPI calculation'!$A$9:$A$356,$A127)=0,"",INDEX('RPI calculation'!$C$9:$C$356,MATCH($A127,'RPI calculation'!$A$9:$A$356,0))&amp;"-"&amp;INDEX('RPI calculation'!$D$9:$D$356,MATCH($A127,'RPI calculation'!$A$9:$A$356,0)))</f>
        <v>7-4</v>
      </c>
      <c r="E127" s="16" t="str">
        <f>IF(COUNTIF(Standings!$A$9:$A$356,$A127)=0,"",INDEX(Standings!$H$9:$H$356,MATCH($A127,Standings!$A$9:$A$356,0))&amp;"-"&amp;INDEX(Standings!$I$9:$I$356,MATCH($A127,Standings!$A$9:$A$356,0)))</f>
        <v>0-0</v>
      </c>
      <c r="F127" s="16">
        <f>IF(COUNTIF('RPI calculation'!$A$9:$A$356,$A127)=0,"",INDEX('RPI calculation'!$AE$9:$AE$356,MATCH($A127,'RPI calculation'!$A$9:$A$356,0)))</f>
        <v>119</v>
      </c>
      <c r="G127" s="16">
        <f>IF(COUNTIF('RPI calculation'!$A$9:$A$356,$A127)=0,"",INDEX('RPI calculation'!$N$9:$N$356,MATCH($A127,'RPI calculation'!$A$9:$A$356,0)))</f>
        <v>117</v>
      </c>
      <c r="H127" s="20">
        <f>IF(COUNTIF('RPI calculation'!$A$9:$A$356,$A127)=0,"",INDEX('RPI calculation'!$AF$9:$AF$356,MATCH($A127,'RPI calculation'!$A$9:$A$356,0)))</f>
        <v>-2</v>
      </c>
      <c r="I127" s="9">
        <f>IF(COUNTIF('RPI calculation'!$A$9:$A$356,$A127)=0,"",INDEX('RPI calculation'!$AD$9:$AD$356,MATCH($A127,'RPI calculation'!$A$9:$A$356,0)))</f>
        <v>0.54159706923904583</v>
      </c>
      <c r="J127" s="9">
        <f>IF(COUNTIF('RPI calculation'!$A$9:$A$356,$A127)=0,"",INDEX('RPI calculation'!$M$9:$M$356,MATCH($A127,'RPI calculation'!$A$9:$A$356,0)))</f>
        <v>0.54029706923904586</v>
      </c>
      <c r="K127" s="7" t="s">
        <v>22</v>
      </c>
      <c r="L127" s="7" t="s">
        <v>23</v>
      </c>
      <c r="M127" s="7" t="s">
        <v>24</v>
      </c>
      <c r="N127" s="7"/>
      <c r="O127" s="7"/>
      <c r="P127" s="7"/>
      <c r="Q127" s="8"/>
      <c r="R127" s="7"/>
      <c r="S127" s="7" t="s">
        <v>23</v>
      </c>
      <c r="T127" s="7"/>
      <c r="U127" s="1" t="str">
        <f>IF(COUNTIF('RPI calculation'!$A$9:$A$356,$A127)=0,"Not in 2026 D1 source",INDEX('RPI calculation'!$O$9:$O$356,MATCH($A127,'RPI calculation'!$A$9:$A$356,0)))</f>
        <v>Matches standings</v>
      </c>
      <c r="V127" s="1" t="str">
        <f>IF(COUNTIF('RPI calculation'!$A$9:$A$356,$A127)=0,"",INDEX('RPI calculation'!$E$9:$E$356,MATCH($A127,'RPI calculation'!$A$9:$A$356,0))&amp;"-"&amp;INDEX('RPI calculation'!$F$9:$F$356,MATCH($A127,'RPI calculation'!$A$9:$A$356,0)))</f>
        <v>7-4</v>
      </c>
      <c r="W127" s="1" t="str">
        <f>IF(COUNTIF('RPI calculation'!$A$9:$A$356,$A127)=0,"",INDEX('RPI calculation'!$H$9:$H$356,MATCH($A127,'RPI calculation'!$A$9:$A$356,0))&amp;"-"&amp;INDEX('RPI calculation'!$I$9:$I$356,MATCH($A127,'RPI calculation'!$A$9:$A$356,0)))</f>
        <v>7-4</v>
      </c>
      <c r="X127" s="1">
        <f>IF(COUNTIF('RPI calculation'!$A$9:$A$356,$A127)=0,"",INDEX('RPI calculation'!$G$9:$G$356,MATCH($A127,'RPI calculation'!$A$9:$A$356,0)))</f>
        <v>0</v>
      </c>
      <c r="Y127" s="1" t="str">
        <f>IF(COUNTIF('NCAA 2025'!$B$9:$B$356,$A127)=0,"",INDEX('NCAA 2025'!$C$9:$C$356,MATCH($A127,'NCAA 2025'!$B$9:$B$356,0)))</f>
        <v>13-15</v>
      </c>
    </row>
    <row r="128" spans="1:25" ht="21" customHeight="1">
      <c r="A128" s="1" t="s">
        <v>139</v>
      </c>
      <c r="B128" s="16">
        <f>IF(COUNTIF('NCAA 2025'!$B$9:$B$356,$A128)=0,"New in 2026",INDEX('NCAA 2025'!$A$9:$A$356,MATCH($A128,'NCAA 2025'!$B$9:$B$356,0)))</f>
        <v>190</v>
      </c>
      <c r="C128" s="1" t="str">
        <f>IF(COUNTIF('RPI calculation'!$A$9:$A$356,$A128)=0,"",INDEX('RPI calculation'!$B$9:$B$356,MATCH($A128,'RPI calculation'!$A$9:$A$356,0)))</f>
        <v>SoCon</v>
      </c>
      <c r="D128" s="16" t="str">
        <f>IF(COUNTIF('RPI calculation'!$A$9:$A$356,$A128)=0,"",INDEX('RPI calculation'!$C$9:$C$356,MATCH($A128,'RPI calculation'!$A$9:$A$356,0))&amp;"-"&amp;INDEX('RPI calculation'!$D$9:$D$356,MATCH($A128,'RPI calculation'!$A$9:$A$356,0)))</f>
        <v>7-4</v>
      </c>
      <c r="E128" s="16" t="str">
        <f>IF(COUNTIF(Standings!$A$9:$A$356,$A128)=0,"",INDEX(Standings!$H$9:$H$356,MATCH($A128,Standings!$A$9:$A$356,0))&amp;"-"&amp;INDEX(Standings!$I$9:$I$356,MATCH($A128,Standings!$A$9:$A$356,0)))</f>
        <v>0-0</v>
      </c>
      <c r="F128" s="16">
        <f>IF(COUNTIF('RPI calculation'!$A$9:$A$356,$A128)=0,"",INDEX('RPI calculation'!$AE$9:$AE$356,MATCH($A128,'RPI calculation'!$A$9:$A$356,0)))</f>
        <v>120</v>
      </c>
      <c r="G128" s="16">
        <f>IF(COUNTIF('RPI calculation'!$A$9:$A$356,$A128)=0,"",INDEX('RPI calculation'!$N$9:$N$356,MATCH($A128,'RPI calculation'!$A$9:$A$356,0)))</f>
        <v>116</v>
      </c>
      <c r="H128" s="20">
        <f>IF(COUNTIF('RPI calculation'!$A$9:$A$356,$A128)=0,"",INDEX('RPI calculation'!$AF$9:$AF$356,MATCH($A128,'RPI calculation'!$A$9:$A$356,0)))</f>
        <v>-4</v>
      </c>
      <c r="I128" s="9">
        <f>IF(COUNTIF('RPI calculation'!$A$9:$A$356,$A128)=0,"",INDEX('RPI calculation'!$AD$9:$AD$356,MATCH($A128,'RPI calculation'!$A$9:$A$356,0)))</f>
        <v>0.54097772416947565</v>
      </c>
      <c r="J128" s="9">
        <f>IF(COUNTIF('RPI calculation'!$A$9:$A$356,$A128)=0,"",INDEX('RPI calculation'!$M$9:$M$356,MATCH($A128,'RPI calculation'!$A$9:$A$356,0)))</f>
        <v>0.54097772416947565</v>
      </c>
      <c r="K128" s="7" t="s">
        <v>22</v>
      </c>
      <c r="L128" s="7" t="s">
        <v>23</v>
      </c>
      <c r="M128" s="7" t="s">
        <v>24</v>
      </c>
      <c r="N128" s="7"/>
      <c r="O128" s="7"/>
      <c r="P128" s="7"/>
      <c r="Q128" s="8"/>
      <c r="R128" s="7"/>
      <c r="S128" s="7" t="s">
        <v>23</v>
      </c>
      <c r="T128" s="7"/>
      <c r="U128" s="1" t="str">
        <f>IF(COUNTIF('RPI calculation'!$A$9:$A$356,$A128)=0,"Not in 2026 D1 source",INDEX('RPI calculation'!$O$9:$O$356,MATCH($A128,'RPI calculation'!$A$9:$A$356,0)))</f>
        <v>Matches standings</v>
      </c>
      <c r="V128" s="1" t="str">
        <f>IF(COUNTIF('RPI calculation'!$A$9:$A$356,$A128)=0,"",INDEX('RPI calculation'!$E$9:$E$356,MATCH($A128,'RPI calculation'!$A$9:$A$356,0))&amp;"-"&amp;INDEX('RPI calculation'!$F$9:$F$356,MATCH($A128,'RPI calculation'!$A$9:$A$356,0)))</f>
        <v>7-4</v>
      </c>
      <c r="W128" s="1" t="str">
        <f>IF(COUNTIF('RPI calculation'!$A$9:$A$356,$A128)=0,"",INDEX('RPI calculation'!$H$9:$H$356,MATCH($A128,'RPI calculation'!$A$9:$A$356,0))&amp;"-"&amp;INDEX('RPI calculation'!$I$9:$I$356,MATCH($A128,'RPI calculation'!$A$9:$A$356,0)))</f>
        <v>7-4</v>
      </c>
      <c r="X128" s="1">
        <f>IF(COUNTIF('RPI calculation'!$A$9:$A$356,$A128)=0,"",INDEX('RPI calculation'!$G$9:$G$356,MATCH($A128,'RPI calculation'!$A$9:$A$356,0)))</f>
        <v>0</v>
      </c>
      <c r="Y128" s="1" t="str">
        <f>IF(COUNTIF('NCAA 2025'!$B$9:$B$356,$A128)=0,"",INDEX('NCAA 2025'!$C$9:$C$356,MATCH($A128,'NCAA 2025'!$B$9:$B$356,0)))</f>
        <v>17-12</v>
      </c>
    </row>
    <row r="129" spans="1:25" ht="21" customHeight="1">
      <c r="A129" s="1" t="s">
        <v>143</v>
      </c>
      <c r="B129" s="16">
        <f>IF(COUNTIF('NCAA 2025'!$B$9:$B$356,$A129)=0,"New in 2026",INDEX('NCAA 2025'!$A$9:$A$356,MATCH($A129,'NCAA 2025'!$B$9:$B$356,0)))</f>
        <v>104</v>
      </c>
      <c r="C129" s="1" t="str">
        <f>IF(COUNTIF('RPI calculation'!$A$9:$A$356,$A129)=0,"",INDEX('RPI calculation'!$B$9:$B$356,MATCH($A129,'RPI calculation'!$A$9:$A$356,0)))</f>
        <v>MAAC</v>
      </c>
      <c r="D129" s="16" t="str">
        <f>IF(COUNTIF('RPI calculation'!$A$9:$A$356,$A129)=0,"",INDEX('RPI calculation'!$C$9:$C$356,MATCH($A129,'RPI calculation'!$A$9:$A$356,0))&amp;"-"&amp;INDEX('RPI calculation'!$D$9:$D$356,MATCH($A129,'RPI calculation'!$A$9:$A$356,0)))</f>
        <v>6-5</v>
      </c>
      <c r="E129" s="16" t="str">
        <f>IF(COUNTIF(Standings!$A$9:$A$356,$A129)=0,"",INDEX(Standings!$H$9:$H$356,MATCH($A129,Standings!$A$9:$A$356,0))&amp;"-"&amp;INDEX(Standings!$I$9:$I$356,MATCH($A129,Standings!$A$9:$A$356,0)))</f>
        <v>0-0</v>
      </c>
      <c r="F129" s="16">
        <f>IF(COUNTIF('RPI calculation'!$A$9:$A$356,$A129)=0,"",INDEX('RPI calculation'!$AE$9:$AE$356,MATCH($A129,'RPI calculation'!$A$9:$A$356,0)))</f>
        <v>121</v>
      </c>
      <c r="G129" s="16">
        <f>IF(COUNTIF('RPI calculation'!$A$9:$A$356,$A129)=0,"",INDEX('RPI calculation'!$N$9:$N$356,MATCH($A129,'RPI calculation'!$A$9:$A$356,0)))</f>
        <v>120</v>
      </c>
      <c r="H129" s="20">
        <f>IF(COUNTIF('RPI calculation'!$A$9:$A$356,$A129)=0,"",INDEX('RPI calculation'!$AF$9:$AF$356,MATCH($A129,'RPI calculation'!$A$9:$A$356,0)))</f>
        <v>-1</v>
      </c>
      <c r="I129" s="9">
        <f>IF(COUNTIF('RPI calculation'!$A$9:$A$356,$A129)=0,"",INDEX('RPI calculation'!$AD$9:$AD$356,MATCH($A129,'RPI calculation'!$A$9:$A$356,0)))</f>
        <v>0.53964280958685229</v>
      </c>
      <c r="J129" s="9">
        <f>IF(COUNTIF('RPI calculation'!$A$9:$A$356,$A129)=0,"",INDEX('RPI calculation'!$M$9:$M$356,MATCH($A129,'RPI calculation'!$A$9:$A$356,0)))</f>
        <v>0.53964280958685229</v>
      </c>
      <c r="K129" s="7" t="s">
        <v>22</v>
      </c>
      <c r="L129" s="7" t="s">
        <v>23</v>
      </c>
      <c r="M129" s="7" t="s">
        <v>24</v>
      </c>
      <c r="N129" s="7"/>
      <c r="O129" s="7"/>
      <c r="P129" s="7"/>
      <c r="Q129" s="8"/>
      <c r="R129" s="7"/>
      <c r="S129" s="7" t="s">
        <v>23</v>
      </c>
      <c r="T129" s="7"/>
      <c r="U129" s="1" t="str">
        <f>IF(COUNTIF('RPI calculation'!$A$9:$A$356,$A129)=0,"Not in 2026 D1 source",INDEX('RPI calculation'!$O$9:$O$356,MATCH($A129,'RPI calculation'!$A$9:$A$356,0)))</f>
        <v>Matches standings</v>
      </c>
      <c r="V129" s="1" t="str">
        <f>IF(COUNTIF('RPI calculation'!$A$9:$A$356,$A129)=0,"",INDEX('RPI calculation'!$E$9:$E$356,MATCH($A129,'RPI calculation'!$A$9:$A$356,0))&amp;"-"&amp;INDEX('RPI calculation'!$F$9:$F$356,MATCH($A129,'RPI calculation'!$A$9:$A$356,0)))</f>
        <v>6-5</v>
      </c>
      <c r="W129" s="1" t="str">
        <f>IF(COUNTIF('RPI calculation'!$A$9:$A$356,$A129)=0,"",INDEX('RPI calculation'!$H$9:$H$356,MATCH($A129,'RPI calculation'!$A$9:$A$356,0))&amp;"-"&amp;INDEX('RPI calculation'!$I$9:$I$356,MATCH($A129,'RPI calculation'!$A$9:$A$356,0)))</f>
        <v>6-5</v>
      </c>
      <c r="X129" s="1">
        <f>IF(COUNTIF('RPI calculation'!$A$9:$A$356,$A129)=0,"",INDEX('RPI calculation'!$G$9:$G$356,MATCH($A129,'RPI calculation'!$A$9:$A$356,0)))</f>
        <v>0</v>
      </c>
      <c r="Y129" s="1" t="str">
        <f>IF(COUNTIF('NCAA 2025'!$B$9:$B$356,$A129)=0,"",INDEX('NCAA 2025'!$C$9:$C$356,MATCH($A129,'NCAA 2025'!$B$9:$B$356,0)))</f>
        <v>25-6</v>
      </c>
    </row>
    <row r="130" spans="1:25" ht="21" customHeight="1">
      <c r="A130" s="1" t="s">
        <v>144</v>
      </c>
      <c r="B130" s="16">
        <f>IF(COUNTIF('NCAA 2025'!$B$9:$B$356,$A130)=0,"New in 2026",INDEX('NCAA 2025'!$A$9:$A$356,MATCH($A130,'NCAA 2025'!$B$9:$B$356,0)))</f>
        <v>162</v>
      </c>
      <c r="C130" s="1" t="str">
        <f>IF(COUNTIF('RPI calculation'!$A$9:$A$356,$A130)=0,"",INDEX('RPI calculation'!$B$9:$B$356,MATCH($A130,'RPI calculation'!$A$9:$A$356,0)))</f>
        <v>Big Sky</v>
      </c>
      <c r="D130" s="16" t="str">
        <f>IF(COUNTIF('RPI calculation'!$A$9:$A$356,$A130)=0,"",INDEX('RPI calculation'!$C$9:$C$356,MATCH($A130,'RPI calculation'!$A$9:$A$356,0))&amp;"-"&amp;INDEX('RPI calculation'!$D$9:$D$356,MATCH($A130,'RPI calculation'!$A$9:$A$356,0)))</f>
        <v>7-3</v>
      </c>
      <c r="E130" s="16" t="str">
        <f>IF(COUNTIF(Standings!$A$9:$A$356,$A130)=0,"",INDEX(Standings!$H$9:$H$356,MATCH($A130,Standings!$A$9:$A$356,0))&amp;"-"&amp;INDEX(Standings!$I$9:$I$356,MATCH($A130,Standings!$A$9:$A$356,0)))</f>
        <v>0-0</v>
      </c>
      <c r="F130" s="16">
        <f>IF(COUNTIF('RPI calculation'!$A$9:$A$356,$A130)=0,"",INDEX('RPI calculation'!$AE$9:$AE$356,MATCH($A130,'RPI calculation'!$A$9:$A$356,0)))</f>
        <v>122</v>
      </c>
      <c r="G130" s="16">
        <f>IF(COUNTIF('RPI calculation'!$A$9:$A$356,$A130)=0,"",INDEX('RPI calculation'!$N$9:$N$356,MATCH($A130,'RPI calculation'!$A$9:$A$356,0)))</f>
        <v>121</v>
      </c>
      <c r="H130" s="20">
        <f>IF(COUNTIF('RPI calculation'!$A$9:$A$356,$A130)=0,"",INDEX('RPI calculation'!$AF$9:$AF$356,MATCH($A130,'RPI calculation'!$A$9:$A$356,0)))</f>
        <v>-1</v>
      </c>
      <c r="I130" s="9">
        <f>IF(COUNTIF('RPI calculation'!$A$9:$A$356,$A130)=0,"",INDEX('RPI calculation'!$AD$9:$AD$356,MATCH($A130,'RPI calculation'!$A$9:$A$356,0)))</f>
        <v>0.5394459750757099</v>
      </c>
      <c r="J130" s="9">
        <f>IF(COUNTIF('RPI calculation'!$A$9:$A$356,$A130)=0,"",INDEX('RPI calculation'!$M$9:$M$356,MATCH($A130,'RPI calculation'!$A$9:$A$356,0)))</f>
        <v>0.5394459750757099</v>
      </c>
      <c r="K130" s="7" t="s">
        <v>22</v>
      </c>
      <c r="L130" s="7" t="s">
        <v>23</v>
      </c>
      <c r="M130" s="7" t="s">
        <v>24</v>
      </c>
      <c r="N130" s="7"/>
      <c r="O130" s="7"/>
      <c r="P130" s="7"/>
      <c r="Q130" s="8"/>
      <c r="R130" s="7"/>
      <c r="S130" s="7" t="s">
        <v>23</v>
      </c>
      <c r="T130" s="7"/>
      <c r="U130" s="1" t="str">
        <f>IF(COUNTIF('RPI calculation'!$A$9:$A$356,$A130)=0,"Not in 2026 D1 source",INDEX('RPI calculation'!$O$9:$O$356,MATCH($A130,'RPI calculation'!$A$9:$A$356,0)))</f>
        <v>Matches standings</v>
      </c>
      <c r="V130" s="1" t="str">
        <f>IF(COUNTIF('RPI calculation'!$A$9:$A$356,$A130)=0,"",INDEX('RPI calculation'!$E$9:$E$356,MATCH($A130,'RPI calculation'!$A$9:$A$356,0))&amp;"-"&amp;INDEX('RPI calculation'!$F$9:$F$356,MATCH($A130,'RPI calculation'!$A$9:$A$356,0)))</f>
        <v>7-3</v>
      </c>
      <c r="W130" s="1" t="str">
        <f>IF(COUNTIF('RPI calculation'!$A$9:$A$356,$A130)=0,"",INDEX('RPI calculation'!$H$9:$H$356,MATCH($A130,'RPI calculation'!$A$9:$A$356,0))&amp;"-"&amp;INDEX('RPI calculation'!$I$9:$I$356,MATCH($A130,'RPI calculation'!$A$9:$A$356,0)))</f>
        <v>7-3</v>
      </c>
      <c r="X130" s="1">
        <f>IF(COUNTIF('RPI calculation'!$A$9:$A$356,$A130)=0,"",INDEX('RPI calculation'!$G$9:$G$356,MATCH($A130,'RPI calculation'!$A$9:$A$356,0)))</f>
        <v>0</v>
      </c>
      <c r="Y130" s="1" t="str">
        <f>IF(COUNTIF('NCAA 2025'!$B$9:$B$356,$A130)=0,"",INDEX('NCAA 2025'!$C$9:$C$356,MATCH($A130,'NCAA 2025'!$B$9:$B$356,0)))</f>
        <v>18-12</v>
      </c>
    </row>
    <row r="131" spans="1:25" ht="21" customHeight="1">
      <c r="A131" s="1" t="s">
        <v>145</v>
      </c>
      <c r="B131" s="16">
        <f>IF(COUNTIF('NCAA 2025'!$B$9:$B$356,$A131)=0,"New in 2026",INDEX('NCAA 2025'!$A$9:$A$356,MATCH($A131,'NCAA 2025'!$B$9:$B$356,0)))</f>
        <v>94</v>
      </c>
      <c r="C131" s="1" t="str">
        <f>IF(COUNTIF('RPI calculation'!$A$9:$A$356,$A131)=0,"",INDEX('RPI calculation'!$B$9:$B$356,MATCH($A131,'RPI calculation'!$A$9:$A$356,0)))</f>
        <v>ACC</v>
      </c>
      <c r="D131" s="16" t="str">
        <f>IF(COUNTIF('RPI calculation'!$A$9:$A$356,$A131)=0,"",INDEX('RPI calculation'!$C$9:$C$356,MATCH($A131,'RPI calculation'!$A$9:$A$356,0))&amp;"-"&amp;INDEX('RPI calculation'!$D$9:$D$356,MATCH($A131,'RPI calculation'!$A$9:$A$356,0)))</f>
        <v>6-6</v>
      </c>
      <c r="E131" s="16" t="str">
        <f>IF(COUNTIF(Standings!$A$9:$A$356,$A131)=0,"",INDEX(Standings!$H$9:$H$356,MATCH($A131,Standings!$A$9:$A$356,0))&amp;"-"&amp;INDEX(Standings!$I$9:$I$356,MATCH($A131,Standings!$A$9:$A$356,0)))</f>
        <v>0-0</v>
      </c>
      <c r="F131" s="16">
        <f>IF(COUNTIF('RPI calculation'!$A$9:$A$356,$A131)=0,"",INDEX('RPI calculation'!$AE$9:$AE$356,MATCH($A131,'RPI calculation'!$A$9:$A$356,0)))</f>
        <v>123</v>
      </c>
      <c r="G131" s="16">
        <f>IF(COUNTIF('RPI calculation'!$A$9:$A$356,$A131)=0,"",INDEX('RPI calculation'!$N$9:$N$356,MATCH($A131,'RPI calculation'!$A$9:$A$356,0)))</f>
        <v>122</v>
      </c>
      <c r="H131" s="20">
        <f>IF(COUNTIF('RPI calculation'!$A$9:$A$356,$A131)=0,"",INDEX('RPI calculation'!$AF$9:$AF$356,MATCH($A131,'RPI calculation'!$A$9:$A$356,0)))</f>
        <v>-1</v>
      </c>
      <c r="I131" s="9">
        <f>IF(COUNTIF('RPI calculation'!$A$9:$A$356,$A131)=0,"",INDEX('RPI calculation'!$AD$9:$AD$356,MATCH($A131,'RPI calculation'!$A$9:$A$356,0)))</f>
        <v>0.53924798118817641</v>
      </c>
      <c r="J131" s="9">
        <f>IF(COUNTIF('RPI calculation'!$A$9:$A$356,$A131)=0,"",INDEX('RPI calculation'!$M$9:$M$356,MATCH($A131,'RPI calculation'!$A$9:$A$356,0)))</f>
        <v>0.53924798118817641</v>
      </c>
      <c r="K131" s="7" t="s">
        <v>22</v>
      </c>
      <c r="L131" s="7" t="s">
        <v>23</v>
      </c>
      <c r="M131" s="7" t="s">
        <v>24</v>
      </c>
      <c r="N131" s="7"/>
      <c r="O131" s="7"/>
      <c r="P131" s="7"/>
      <c r="Q131" s="8"/>
      <c r="R131" s="7"/>
      <c r="S131" s="7" t="s">
        <v>23</v>
      </c>
      <c r="T131" s="7"/>
      <c r="U131" s="1" t="str">
        <f>IF(COUNTIF('RPI calculation'!$A$9:$A$356,$A131)=0,"Not in 2026 D1 source",INDEX('RPI calculation'!$O$9:$O$356,MATCH($A131,'RPI calculation'!$A$9:$A$356,0)))</f>
        <v>Matches standings</v>
      </c>
      <c r="V131" s="1" t="str">
        <f>IF(COUNTIF('RPI calculation'!$A$9:$A$356,$A131)=0,"",INDEX('RPI calculation'!$E$9:$E$356,MATCH($A131,'RPI calculation'!$A$9:$A$356,0))&amp;"-"&amp;INDEX('RPI calculation'!$F$9:$F$356,MATCH($A131,'RPI calculation'!$A$9:$A$356,0)))</f>
        <v>6-6</v>
      </c>
      <c r="W131" s="1" t="str">
        <f>IF(COUNTIF('RPI calculation'!$A$9:$A$356,$A131)=0,"",INDEX('RPI calculation'!$H$9:$H$356,MATCH($A131,'RPI calculation'!$A$9:$A$356,0))&amp;"-"&amp;INDEX('RPI calculation'!$I$9:$I$356,MATCH($A131,'RPI calculation'!$A$9:$A$356,0)))</f>
        <v>6-6</v>
      </c>
      <c r="X131" s="1">
        <f>IF(COUNTIF('RPI calculation'!$A$9:$A$356,$A131)=0,"",INDEX('RPI calculation'!$G$9:$G$356,MATCH($A131,'RPI calculation'!$A$9:$A$356,0)))</f>
        <v>0</v>
      </c>
      <c r="Y131" s="1" t="str">
        <f>IF(COUNTIF('NCAA 2025'!$B$9:$B$356,$A131)=0,"",INDEX('NCAA 2025'!$C$9:$C$356,MATCH($A131,'NCAA 2025'!$B$9:$B$356,0)))</f>
        <v>18-14</v>
      </c>
    </row>
    <row r="132" spans="1:25" ht="21" customHeight="1">
      <c r="A132" s="1" t="s">
        <v>148</v>
      </c>
      <c r="B132" s="16">
        <f>IF(COUNTIF('NCAA 2025'!$B$9:$B$356,$A132)=0,"New in 2026",INDEX('NCAA 2025'!$A$9:$A$356,MATCH($A132,'NCAA 2025'!$B$9:$B$356,0)))</f>
        <v>154</v>
      </c>
      <c r="C132" s="1" t="str">
        <f>IF(COUNTIF('RPI calculation'!$A$9:$A$356,$A132)=0,"",INDEX('RPI calculation'!$B$9:$B$356,MATCH($A132,'RPI calculation'!$A$9:$A$356,0)))</f>
        <v>Pac-12</v>
      </c>
      <c r="D132" s="16" t="str">
        <f>IF(COUNTIF('RPI calculation'!$A$9:$A$356,$A132)=0,"",INDEX('RPI calculation'!$C$9:$C$356,MATCH($A132,'RPI calculation'!$A$9:$A$356,0))&amp;"-"&amp;INDEX('RPI calculation'!$D$9:$D$356,MATCH($A132,'RPI calculation'!$A$9:$A$356,0)))</f>
        <v>5-5</v>
      </c>
      <c r="E132" s="16" t="str">
        <f>IF(COUNTIF(Standings!$A$9:$A$356,$A132)=0,"",INDEX(Standings!$H$9:$H$356,MATCH($A132,Standings!$A$9:$A$356,0))&amp;"-"&amp;INDEX(Standings!$I$9:$I$356,MATCH($A132,Standings!$A$9:$A$356,0)))</f>
        <v>0-0</v>
      </c>
      <c r="F132" s="16">
        <f>IF(COUNTIF('RPI calculation'!$A$9:$A$356,$A132)=0,"",INDEX('RPI calculation'!$AE$9:$AE$356,MATCH($A132,'RPI calculation'!$A$9:$A$356,0)))</f>
        <v>124</v>
      </c>
      <c r="G132" s="16">
        <f>IF(COUNTIF('RPI calculation'!$A$9:$A$356,$A132)=0,"",INDEX('RPI calculation'!$N$9:$N$356,MATCH($A132,'RPI calculation'!$A$9:$A$356,0)))</f>
        <v>125</v>
      </c>
      <c r="H132" s="20">
        <f>IF(COUNTIF('RPI calculation'!$A$9:$A$356,$A132)=0,"",INDEX('RPI calculation'!$AF$9:$AF$356,MATCH($A132,'RPI calculation'!$A$9:$A$356,0)))</f>
        <v>1</v>
      </c>
      <c r="I132" s="9">
        <f>IF(COUNTIF('RPI calculation'!$A$9:$A$356,$A132)=0,"",INDEX('RPI calculation'!$AD$9:$AD$356,MATCH($A132,'RPI calculation'!$A$9:$A$356,0)))</f>
        <v>0.53888524372653157</v>
      </c>
      <c r="J132" s="9">
        <f>IF(COUNTIF('RPI calculation'!$A$9:$A$356,$A132)=0,"",INDEX('RPI calculation'!$M$9:$M$356,MATCH($A132,'RPI calculation'!$A$9:$A$356,0)))</f>
        <v>0.53628524372653152</v>
      </c>
      <c r="K132" s="7" t="s">
        <v>22</v>
      </c>
      <c r="L132" s="7" t="s">
        <v>23</v>
      </c>
      <c r="M132" s="7" t="s">
        <v>24</v>
      </c>
      <c r="N132" s="7"/>
      <c r="O132" s="7"/>
      <c r="P132" s="7"/>
      <c r="Q132" s="8"/>
      <c r="R132" s="7"/>
      <c r="S132" s="7" t="s">
        <v>23</v>
      </c>
      <c r="T132" s="7"/>
      <c r="U132" s="1" t="str">
        <f>IF(COUNTIF('RPI calculation'!$A$9:$A$356,$A132)=0,"Not in 2026 D1 source",INDEX('RPI calculation'!$O$9:$O$356,MATCH($A132,'RPI calculation'!$A$9:$A$356,0)))</f>
        <v>Matches standings</v>
      </c>
      <c r="V132" s="1" t="str">
        <f>IF(COUNTIF('RPI calculation'!$A$9:$A$356,$A132)=0,"",INDEX('RPI calculation'!$E$9:$E$356,MATCH($A132,'RPI calculation'!$A$9:$A$356,0))&amp;"-"&amp;INDEX('RPI calculation'!$F$9:$F$356,MATCH($A132,'RPI calculation'!$A$9:$A$356,0)))</f>
        <v>5-5</v>
      </c>
      <c r="W132" s="1" t="str">
        <f>IF(COUNTIF('RPI calculation'!$A$9:$A$356,$A132)=0,"",INDEX('RPI calculation'!$H$9:$H$356,MATCH($A132,'RPI calculation'!$A$9:$A$356,0))&amp;"-"&amp;INDEX('RPI calculation'!$I$9:$I$356,MATCH($A132,'RPI calculation'!$A$9:$A$356,0)))</f>
        <v>5-5</v>
      </c>
      <c r="X132" s="1">
        <f>IF(COUNTIF('RPI calculation'!$A$9:$A$356,$A132)=0,"",INDEX('RPI calculation'!$G$9:$G$356,MATCH($A132,'RPI calculation'!$A$9:$A$356,0)))</f>
        <v>0</v>
      </c>
      <c r="Y132" s="1" t="str">
        <f>IF(COUNTIF('NCAA 2025'!$B$9:$B$356,$A132)=0,"",INDEX('NCAA 2025'!$C$9:$C$356,MATCH($A132,'NCAA 2025'!$B$9:$B$356,0)))</f>
        <v>17-11</v>
      </c>
    </row>
    <row r="133" spans="1:25" ht="21" customHeight="1">
      <c r="A133" s="1" t="s">
        <v>142</v>
      </c>
      <c r="B133" s="16">
        <f>IF(COUNTIF('NCAA 2025'!$B$9:$B$356,$A133)=0,"New in 2026",INDEX('NCAA 2025'!$A$9:$A$356,MATCH($A133,'NCAA 2025'!$B$9:$B$356,0)))</f>
        <v>103</v>
      </c>
      <c r="C133" s="1" t="str">
        <f>IF(COUNTIF('RPI calculation'!$A$9:$A$356,$A133)=0,"",INDEX('RPI calculation'!$B$9:$B$356,MATCH($A133,'RPI calculation'!$A$9:$A$356,0)))</f>
        <v>SEC</v>
      </c>
      <c r="D133" s="16" t="str">
        <f>IF(COUNTIF('RPI calculation'!$A$9:$A$356,$A133)=0,"",INDEX('RPI calculation'!$C$9:$C$356,MATCH($A133,'RPI calculation'!$A$9:$A$356,0))&amp;"-"&amp;INDEX('RPI calculation'!$D$9:$D$356,MATCH($A133,'RPI calculation'!$A$9:$A$356,0)))</f>
        <v>8-1</v>
      </c>
      <c r="E133" s="16" t="str">
        <f>IF(COUNTIF(Standings!$A$9:$A$356,$A133)=0,"",INDEX(Standings!$H$9:$H$356,MATCH($A133,Standings!$A$9:$A$356,0))&amp;"-"&amp;INDEX(Standings!$I$9:$I$356,MATCH($A133,Standings!$A$9:$A$356,0)))</f>
        <v>0-0</v>
      </c>
      <c r="F133" s="16">
        <f>IF(COUNTIF('RPI calculation'!$A$9:$A$356,$A133)=0,"",INDEX('RPI calculation'!$AE$9:$AE$356,MATCH($A133,'RPI calculation'!$A$9:$A$356,0)))</f>
        <v>125</v>
      </c>
      <c r="G133" s="16">
        <f>IF(COUNTIF('RPI calculation'!$A$9:$A$356,$A133)=0,"",INDEX('RPI calculation'!$N$9:$N$356,MATCH($A133,'RPI calculation'!$A$9:$A$356,0)))</f>
        <v>119</v>
      </c>
      <c r="H133" s="20">
        <f>IF(COUNTIF('RPI calculation'!$A$9:$A$356,$A133)=0,"",INDEX('RPI calculation'!$AF$9:$AF$356,MATCH($A133,'RPI calculation'!$A$9:$A$356,0)))</f>
        <v>-6</v>
      </c>
      <c r="I133" s="9">
        <f>IF(COUNTIF('RPI calculation'!$A$9:$A$356,$A133)=0,"",INDEX('RPI calculation'!$AD$9:$AD$356,MATCH($A133,'RPI calculation'!$A$9:$A$356,0)))</f>
        <v>0.53870409309016221</v>
      </c>
      <c r="J133" s="9">
        <f>IF(COUNTIF('RPI calculation'!$A$9:$A$356,$A133)=0,"",INDEX('RPI calculation'!$M$9:$M$356,MATCH($A133,'RPI calculation'!$A$9:$A$356,0)))</f>
        <v>0.54000409309016217</v>
      </c>
      <c r="K133" s="7" t="s">
        <v>22</v>
      </c>
      <c r="L133" s="7" t="s">
        <v>23</v>
      </c>
      <c r="M133" s="7" t="s">
        <v>24</v>
      </c>
      <c r="N133" s="7"/>
      <c r="O133" s="7"/>
      <c r="P133" s="7"/>
      <c r="Q133" s="8"/>
      <c r="R133" s="7"/>
      <c r="S133" s="7" t="s">
        <v>23</v>
      </c>
      <c r="T133" s="7"/>
      <c r="U133" s="1" t="str">
        <f>IF(COUNTIF('RPI calculation'!$A$9:$A$356,$A133)=0,"Not in 2026 D1 source",INDEX('RPI calculation'!$O$9:$O$356,MATCH($A133,'RPI calculation'!$A$9:$A$356,0)))</f>
        <v>Matches standings</v>
      </c>
      <c r="V133" s="1" t="str">
        <f>IF(COUNTIF('RPI calculation'!$A$9:$A$356,$A133)=0,"",INDEX('RPI calculation'!$E$9:$E$356,MATCH($A133,'RPI calculation'!$A$9:$A$356,0))&amp;"-"&amp;INDEX('RPI calculation'!$F$9:$F$356,MATCH($A133,'RPI calculation'!$A$9:$A$356,0)))</f>
        <v>8-1</v>
      </c>
      <c r="W133" s="1" t="str">
        <f>IF(COUNTIF('RPI calculation'!$A$9:$A$356,$A133)=0,"",INDEX('RPI calculation'!$H$9:$H$356,MATCH($A133,'RPI calculation'!$A$9:$A$356,0))&amp;"-"&amp;INDEX('RPI calculation'!$I$9:$I$356,MATCH($A133,'RPI calculation'!$A$9:$A$356,0)))</f>
        <v>8-1</v>
      </c>
      <c r="X133" s="1">
        <f>IF(COUNTIF('RPI calculation'!$A$9:$A$356,$A133)=0,"",INDEX('RPI calculation'!$G$9:$G$356,MATCH($A133,'RPI calculation'!$A$9:$A$356,0)))</f>
        <v>0</v>
      </c>
      <c r="Y133" s="1" t="str">
        <f>IF(COUNTIF('NCAA 2025'!$B$9:$B$356,$A133)=0,"",INDEX('NCAA 2025'!$C$9:$C$356,MATCH($A133,'NCAA 2025'!$B$9:$B$356,0)))</f>
        <v>14-13</v>
      </c>
    </row>
    <row r="134" spans="1:25" ht="21" customHeight="1">
      <c r="A134" s="1" t="s">
        <v>149</v>
      </c>
      <c r="B134" s="16">
        <f>IF(COUNTIF('NCAA 2025'!$B$9:$B$356,$A134)=0,"New in 2026",INDEX('NCAA 2025'!$A$9:$A$356,MATCH($A134,'NCAA 2025'!$B$9:$B$356,0)))</f>
        <v>129</v>
      </c>
      <c r="C134" s="1" t="str">
        <f>IF(COUNTIF('RPI calculation'!$A$9:$A$356,$A134)=0,"",INDEX('RPI calculation'!$B$9:$B$356,MATCH($A134,'RPI calculation'!$A$9:$A$356,0)))</f>
        <v>SoCon</v>
      </c>
      <c r="D134" s="16" t="str">
        <f>IF(COUNTIF('RPI calculation'!$A$9:$A$356,$A134)=0,"",INDEX('RPI calculation'!$C$9:$C$356,MATCH($A134,'RPI calculation'!$A$9:$A$356,0))&amp;"-"&amp;INDEX('RPI calculation'!$D$9:$D$356,MATCH($A134,'RPI calculation'!$A$9:$A$356,0)))</f>
        <v>6-5</v>
      </c>
      <c r="E134" s="16" t="str">
        <f>IF(COUNTIF(Standings!$A$9:$A$356,$A134)=0,"",INDEX(Standings!$H$9:$H$356,MATCH($A134,Standings!$A$9:$A$356,0))&amp;"-"&amp;INDEX(Standings!$I$9:$I$356,MATCH($A134,Standings!$A$9:$A$356,0)))</f>
        <v>0-0</v>
      </c>
      <c r="F134" s="16">
        <f>IF(COUNTIF('RPI calculation'!$A$9:$A$356,$A134)=0,"",INDEX('RPI calculation'!$AE$9:$AE$356,MATCH($A134,'RPI calculation'!$A$9:$A$356,0)))</f>
        <v>126</v>
      </c>
      <c r="G134" s="16">
        <f>IF(COUNTIF('RPI calculation'!$A$9:$A$356,$A134)=0,"",INDEX('RPI calculation'!$N$9:$N$356,MATCH($A134,'RPI calculation'!$A$9:$A$356,0)))</f>
        <v>126</v>
      </c>
      <c r="H134" s="20">
        <f>IF(COUNTIF('RPI calculation'!$A$9:$A$356,$A134)=0,"",INDEX('RPI calculation'!$AF$9:$AF$356,MATCH($A134,'RPI calculation'!$A$9:$A$356,0)))</f>
        <v>0</v>
      </c>
      <c r="I134" s="9">
        <f>IF(COUNTIF('RPI calculation'!$A$9:$A$356,$A134)=0,"",INDEX('RPI calculation'!$AD$9:$AD$356,MATCH($A134,'RPI calculation'!$A$9:$A$356,0)))</f>
        <v>0.53524801550443524</v>
      </c>
      <c r="J134" s="9">
        <f>IF(COUNTIF('RPI calculation'!$A$9:$A$356,$A134)=0,"",INDEX('RPI calculation'!$M$9:$M$356,MATCH($A134,'RPI calculation'!$A$9:$A$356,0)))</f>
        <v>0.53524801550443524</v>
      </c>
      <c r="K134" s="7" t="s">
        <v>22</v>
      </c>
      <c r="L134" s="7" t="s">
        <v>23</v>
      </c>
      <c r="M134" s="7" t="s">
        <v>24</v>
      </c>
      <c r="N134" s="7"/>
      <c r="O134" s="7"/>
      <c r="P134" s="7"/>
      <c r="Q134" s="8"/>
      <c r="R134" s="7"/>
      <c r="S134" s="7" t="s">
        <v>23</v>
      </c>
      <c r="T134" s="7"/>
      <c r="U134" s="1" t="str">
        <f>IF(COUNTIF('RPI calculation'!$A$9:$A$356,$A134)=0,"Not in 2026 D1 source",INDEX('RPI calculation'!$O$9:$O$356,MATCH($A134,'RPI calculation'!$A$9:$A$356,0)))</f>
        <v>Matches standings</v>
      </c>
      <c r="V134" s="1" t="str">
        <f>IF(COUNTIF('RPI calculation'!$A$9:$A$356,$A134)=0,"",INDEX('RPI calculation'!$E$9:$E$356,MATCH($A134,'RPI calculation'!$A$9:$A$356,0))&amp;"-"&amp;INDEX('RPI calculation'!$F$9:$F$356,MATCH($A134,'RPI calculation'!$A$9:$A$356,0)))</f>
        <v>6-5</v>
      </c>
      <c r="W134" s="1" t="str">
        <f>IF(COUNTIF('RPI calculation'!$A$9:$A$356,$A134)=0,"",INDEX('RPI calculation'!$H$9:$H$356,MATCH($A134,'RPI calculation'!$A$9:$A$356,0))&amp;"-"&amp;INDEX('RPI calculation'!$I$9:$I$356,MATCH($A134,'RPI calculation'!$A$9:$A$356,0)))</f>
        <v>6-5</v>
      </c>
      <c r="X134" s="1">
        <f>IF(COUNTIF('RPI calculation'!$A$9:$A$356,$A134)=0,"",INDEX('RPI calculation'!$G$9:$G$356,MATCH($A134,'RPI calculation'!$A$9:$A$356,0)))</f>
        <v>0</v>
      </c>
      <c r="Y134" s="1" t="str">
        <f>IF(COUNTIF('NCAA 2025'!$B$9:$B$356,$A134)=0,"",INDEX('NCAA 2025'!$C$9:$C$356,MATCH($A134,'NCAA 2025'!$B$9:$B$356,0)))</f>
        <v>17-14</v>
      </c>
    </row>
    <row r="135" spans="1:25" ht="21" customHeight="1">
      <c r="A135" s="1" t="s">
        <v>150</v>
      </c>
      <c r="B135" s="16">
        <f>IF(COUNTIF('NCAA 2025'!$B$9:$B$356,$A135)=0,"New in 2026",INDEX('NCAA 2025'!$A$9:$A$356,MATCH($A135,'NCAA 2025'!$B$9:$B$356,0)))</f>
        <v>134</v>
      </c>
      <c r="C135" s="1" t="str">
        <f>IF(COUNTIF('RPI calculation'!$A$9:$A$356,$A135)=0,"",INDEX('RPI calculation'!$B$9:$B$356,MATCH($A135,'RPI calculation'!$A$9:$A$356,0)))</f>
        <v>ACC</v>
      </c>
      <c r="D135" s="16" t="str">
        <f>IF(COUNTIF('RPI calculation'!$A$9:$A$356,$A135)=0,"",INDEX('RPI calculation'!$C$9:$C$356,MATCH($A135,'RPI calculation'!$A$9:$A$356,0))&amp;"-"&amp;INDEX('RPI calculation'!$D$9:$D$356,MATCH($A135,'RPI calculation'!$A$9:$A$356,0)))</f>
        <v>4-5</v>
      </c>
      <c r="E135" s="16" t="str">
        <f>IF(COUNTIF(Standings!$A$9:$A$356,$A135)=0,"",INDEX(Standings!$H$9:$H$356,MATCH($A135,Standings!$A$9:$A$356,0))&amp;"-"&amp;INDEX(Standings!$I$9:$I$356,MATCH($A135,Standings!$A$9:$A$356,0)))</f>
        <v>0-0</v>
      </c>
      <c r="F135" s="16">
        <f>IF(COUNTIF('RPI calculation'!$A$9:$A$356,$A135)=0,"",INDEX('RPI calculation'!$AE$9:$AE$356,MATCH($A135,'RPI calculation'!$A$9:$A$356,0)))</f>
        <v>127</v>
      </c>
      <c r="G135" s="16">
        <f>IF(COUNTIF('RPI calculation'!$A$9:$A$356,$A135)=0,"",INDEX('RPI calculation'!$N$9:$N$356,MATCH($A135,'RPI calculation'!$A$9:$A$356,0)))</f>
        <v>127</v>
      </c>
      <c r="H135" s="20">
        <f>IF(COUNTIF('RPI calculation'!$A$9:$A$356,$A135)=0,"",INDEX('RPI calculation'!$AF$9:$AF$356,MATCH($A135,'RPI calculation'!$A$9:$A$356,0)))</f>
        <v>0</v>
      </c>
      <c r="I135" s="9">
        <f>IF(COUNTIF('RPI calculation'!$A$9:$A$356,$A135)=0,"",INDEX('RPI calculation'!$AD$9:$AD$356,MATCH($A135,'RPI calculation'!$A$9:$A$356,0)))</f>
        <v>0.53431224407918432</v>
      </c>
      <c r="J135" s="9">
        <f>IF(COUNTIF('RPI calculation'!$A$9:$A$356,$A135)=0,"",INDEX('RPI calculation'!$M$9:$M$356,MATCH($A135,'RPI calculation'!$A$9:$A$356,0)))</f>
        <v>0.53431224407918432</v>
      </c>
      <c r="K135" s="7" t="s">
        <v>22</v>
      </c>
      <c r="L135" s="7" t="s">
        <v>23</v>
      </c>
      <c r="M135" s="7" t="s">
        <v>24</v>
      </c>
      <c r="N135" s="7"/>
      <c r="O135" s="7"/>
      <c r="P135" s="7"/>
      <c r="Q135" s="8"/>
      <c r="R135" s="7"/>
      <c r="S135" s="7" t="s">
        <v>23</v>
      </c>
      <c r="T135" s="7"/>
      <c r="U135" s="1" t="str">
        <f>IF(COUNTIF('RPI calculation'!$A$9:$A$356,$A135)=0,"Not in 2026 D1 source",INDEX('RPI calculation'!$O$9:$O$356,MATCH($A135,'RPI calculation'!$A$9:$A$356,0)))</f>
        <v>Matches standings</v>
      </c>
      <c r="V135" s="1" t="str">
        <f>IF(COUNTIF('RPI calculation'!$A$9:$A$356,$A135)=0,"",INDEX('RPI calculation'!$E$9:$E$356,MATCH($A135,'RPI calculation'!$A$9:$A$356,0))&amp;"-"&amp;INDEX('RPI calculation'!$F$9:$F$356,MATCH($A135,'RPI calculation'!$A$9:$A$356,0)))</f>
        <v>4-5</v>
      </c>
      <c r="W135" s="1" t="str">
        <f>IF(COUNTIF('RPI calculation'!$A$9:$A$356,$A135)=0,"",INDEX('RPI calculation'!$H$9:$H$356,MATCH($A135,'RPI calculation'!$A$9:$A$356,0))&amp;"-"&amp;INDEX('RPI calculation'!$I$9:$I$356,MATCH($A135,'RPI calculation'!$A$9:$A$356,0)))</f>
        <v>4-5</v>
      </c>
      <c r="X135" s="1">
        <f>IF(COUNTIF('RPI calculation'!$A$9:$A$356,$A135)=0,"",INDEX('RPI calculation'!$G$9:$G$356,MATCH($A135,'RPI calculation'!$A$9:$A$356,0)))</f>
        <v>0</v>
      </c>
      <c r="Y135" s="1" t="str">
        <f>IF(COUNTIF('NCAA 2025'!$B$9:$B$356,$A135)=0,"",INDEX('NCAA 2025'!$C$9:$C$356,MATCH($A135,'NCAA 2025'!$B$9:$B$356,0)))</f>
        <v>13-17</v>
      </c>
    </row>
    <row r="136" spans="1:25" ht="21" customHeight="1">
      <c r="A136" s="1" t="s">
        <v>151</v>
      </c>
      <c r="B136" s="16">
        <f>IF(COUNTIF('NCAA 2025'!$B$9:$B$356,$A136)=0,"New in 2026",INDEX('NCAA 2025'!$A$9:$A$356,MATCH($A136,'NCAA 2025'!$B$9:$B$356,0)))</f>
        <v>268</v>
      </c>
      <c r="C136" s="1" t="str">
        <f>IF(COUNTIF('RPI calculation'!$A$9:$A$356,$A136)=0,"",INDEX('RPI calculation'!$B$9:$B$356,MATCH($A136,'RPI calculation'!$A$9:$A$356,0)))</f>
        <v>UAC</v>
      </c>
      <c r="D136" s="16" t="str">
        <f>IF(COUNTIF('RPI calculation'!$A$9:$A$356,$A136)=0,"",INDEX('RPI calculation'!$C$9:$C$356,MATCH($A136,'RPI calculation'!$A$9:$A$356,0))&amp;"-"&amp;INDEX('RPI calculation'!$D$9:$D$356,MATCH($A136,'RPI calculation'!$A$9:$A$356,0)))</f>
        <v>6-6</v>
      </c>
      <c r="E136" s="16" t="str">
        <f>IF(COUNTIF(Standings!$A$9:$A$356,$A136)=0,"",INDEX(Standings!$H$9:$H$356,MATCH($A136,Standings!$A$9:$A$356,0))&amp;"-"&amp;INDEX(Standings!$I$9:$I$356,MATCH($A136,Standings!$A$9:$A$356,0)))</f>
        <v>0-0</v>
      </c>
      <c r="F136" s="16">
        <f>IF(COUNTIF('RPI calculation'!$A$9:$A$356,$A136)=0,"",INDEX('RPI calculation'!$AE$9:$AE$356,MATCH($A136,'RPI calculation'!$A$9:$A$356,0)))</f>
        <v>128</v>
      </c>
      <c r="G136" s="16">
        <f>IF(COUNTIF('RPI calculation'!$A$9:$A$356,$A136)=0,"",INDEX('RPI calculation'!$N$9:$N$356,MATCH($A136,'RPI calculation'!$A$9:$A$356,0)))</f>
        <v>128</v>
      </c>
      <c r="H136" s="20">
        <f>IF(COUNTIF('RPI calculation'!$A$9:$A$356,$A136)=0,"",INDEX('RPI calculation'!$AF$9:$AF$356,MATCH($A136,'RPI calculation'!$A$9:$A$356,0)))</f>
        <v>0</v>
      </c>
      <c r="I136" s="9">
        <f>IF(COUNTIF('RPI calculation'!$A$9:$A$356,$A136)=0,"",INDEX('RPI calculation'!$AD$9:$AD$356,MATCH($A136,'RPI calculation'!$A$9:$A$356,0)))</f>
        <v>0.53404316831618692</v>
      </c>
      <c r="J136" s="9">
        <f>IF(COUNTIF('RPI calculation'!$A$9:$A$356,$A136)=0,"",INDEX('RPI calculation'!$M$9:$M$356,MATCH($A136,'RPI calculation'!$A$9:$A$356,0)))</f>
        <v>0.53404316831618692</v>
      </c>
      <c r="K136" s="7" t="s">
        <v>22</v>
      </c>
      <c r="L136" s="7" t="s">
        <v>23</v>
      </c>
      <c r="M136" s="7" t="s">
        <v>24</v>
      </c>
      <c r="N136" s="7"/>
      <c r="O136" s="7"/>
      <c r="P136" s="7"/>
      <c r="Q136" s="8"/>
      <c r="R136" s="7"/>
      <c r="S136" s="7" t="s">
        <v>23</v>
      </c>
      <c r="T136" s="7"/>
      <c r="U136" s="1" t="str">
        <f>IF(COUNTIF('RPI calculation'!$A$9:$A$356,$A136)=0,"Not in 2026 D1 source",INDEX('RPI calculation'!$O$9:$O$356,MATCH($A136,'RPI calculation'!$A$9:$A$356,0)))</f>
        <v>Matches standings</v>
      </c>
      <c r="V136" s="1" t="str">
        <f>IF(COUNTIF('RPI calculation'!$A$9:$A$356,$A136)=0,"",INDEX('RPI calculation'!$E$9:$E$356,MATCH($A136,'RPI calculation'!$A$9:$A$356,0))&amp;"-"&amp;INDEX('RPI calculation'!$F$9:$F$356,MATCH($A136,'RPI calculation'!$A$9:$A$356,0)))</f>
        <v>6-6</v>
      </c>
      <c r="W136" s="1" t="str">
        <f>IF(COUNTIF('RPI calculation'!$A$9:$A$356,$A136)=0,"",INDEX('RPI calculation'!$H$9:$H$356,MATCH($A136,'RPI calculation'!$A$9:$A$356,0))&amp;"-"&amp;INDEX('RPI calculation'!$I$9:$I$356,MATCH($A136,'RPI calculation'!$A$9:$A$356,0)))</f>
        <v>6-6</v>
      </c>
      <c r="X136" s="1">
        <f>IF(COUNTIF('RPI calculation'!$A$9:$A$356,$A136)=0,"",INDEX('RPI calculation'!$G$9:$G$356,MATCH($A136,'RPI calculation'!$A$9:$A$356,0)))</f>
        <v>0</v>
      </c>
      <c r="Y136" s="1" t="str">
        <f>IF(COUNTIF('NCAA 2025'!$B$9:$B$356,$A136)=0,"",INDEX('NCAA 2025'!$C$9:$C$356,MATCH($A136,'NCAA 2025'!$B$9:$B$356,0)))</f>
        <v>11-14</v>
      </c>
    </row>
    <row r="137" spans="1:25" ht="21" customHeight="1">
      <c r="A137" s="1" t="s">
        <v>152</v>
      </c>
      <c r="B137" s="16">
        <f>IF(COUNTIF('NCAA 2025'!$B$9:$B$356,$A137)=0,"New in 2026",INDEX('NCAA 2025'!$A$9:$A$356,MATCH($A137,'NCAA 2025'!$B$9:$B$356,0)))</f>
        <v>166</v>
      </c>
      <c r="C137" s="1" t="str">
        <f>IF(COUNTIF('RPI calculation'!$A$9:$A$356,$A137)=0,"",INDEX('RPI calculation'!$B$9:$B$356,MATCH($A137,'RPI calculation'!$A$9:$A$356,0)))</f>
        <v>Sun Belt</v>
      </c>
      <c r="D137" s="16" t="str">
        <f>IF(COUNTIF('RPI calculation'!$A$9:$A$356,$A137)=0,"",INDEX('RPI calculation'!$C$9:$C$356,MATCH($A137,'RPI calculation'!$A$9:$A$356,0))&amp;"-"&amp;INDEX('RPI calculation'!$D$9:$D$356,MATCH($A137,'RPI calculation'!$A$9:$A$356,0)))</f>
        <v>7-4</v>
      </c>
      <c r="E137" s="16" t="str">
        <f>IF(COUNTIF(Standings!$A$9:$A$356,$A137)=0,"",INDEX(Standings!$H$9:$H$356,MATCH($A137,Standings!$A$9:$A$356,0))&amp;"-"&amp;INDEX(Standings!$I$9:$I$356,MATCH($A137,Standings!$A$9:$A$356,0)))</f>
        <v>0-0</v>
      </c>
      <c r="F137" s="16">
        <f>IF(COUNTIF('RPI calculation'!$A$9:$A$356,$A137)=0,"",INDEX('RPI calculation'!$AE$9:$AE$356,MATCH($A137,'RPI calculation'!$A$9:$A$356,0)))</f>
        <v>129</v>
      </c>
      <c r="G137" s="16">
        <f>IF(COUNTIF('RPI calculation'!$A$9:$A$356,$A137)=0,"",INDEX('RPI calculation'!$N$9:$N$356,MATCH($A137,'RPI calculation'!$A$9:$A$356,0)))</f>
        <v>129</v>
      </c>
      <c r="H137" s="20">
        <f>IF(COUNTIF('RPI calculation'!$A$9:$A$356,$A137)=0,"",INDEX('RPI calculation'!$AF$9:$AF$356,MATCH($A137,'RPI calculation'!$A$9:$A$356,0)))</f>
        <v>0</v>
      </c>
      <c r="I137" s="9">
        <f>IF(COUNTIF('RPI calculation'!$A$9:$A$356,$A137)=0,"",INDEX('RPI calculation'!$AD$9:$AD$356,MATCH($A137,'RPI calculation'!$A$9:$A$356,0)))</f>
        <v>0.53273993286519117</v>
      </c>
      <c r="J137" s="9">
        <f>IF(COUNTIF('RPI calculation'!$A$9:$A$356,$A137)=0,"",INDEX('RPI calculation'!$M$9:$M$356,MATCH($A137,'RPI calculation'!$A$9:$A$356,0)))</f>
        <v>0.53273993286519117</v>
      </c>
      <c r="K137" s="7" t="s">
        <v>22</v>
      </c>
      <c r="L137" s="7" t="s">
        <v>23</v>
      </c>
      <c r="M137" s="7" t="s">
        <v>24</v>
      </c>
      <c r="N137" s="7"/>
      <c r="O137" s="7"/>
      <c r="P137" s="7"/>
      <c r="Q137" s="8"/>
      <c r="R137" s="7"/>
      <c r="S137" s="7" t="s">
        <v>23</v>
      </c>
      <c r="T137" s="7"/>
      <c r="U137" s="1" t="str">
        <f>IF(COUNTIF('RPI calculation'!$A$9:$A$356,$A137)=0,"Not in 2026 D1 source",INDEX('RPI calculation'!$O$9:$O$356,MATCH($A137,'RPI calculation'!$A$9:$A$356,0)))</f>
        <v>Matches standings</v>
      </c>
      <c r="V137" s="1" t="str">
        <f>IF(COUNTIF('RPI calculation'!$A$9:$A$356,$A137)=0,"",INDEX('RPI calculation'!$E$9:$E$356,MATCH($A137,'RPI calculation'!$A$9:$A$356,0))&amp;"-"&amp;INDEX('RPI calculation'!$F$9:$F$356,MATCH($A137,'RPI calculation'!$A$9:$A$356,0)))</f>
        <v>7-4</v>
      </c>
      <c r="W137" s="1" t="str">
        <f>IF(COUNTIF('RPI calculation'!$A$9:$A$356,$A137)=0,"",INDEX('RPI calculation'!$H$9:$H$356,MATCH($A137,'RPI calculation'!$A$9:$A$356,0))&amp;"-"&amp;INDEX('RPI calculation'!$I$9:$I$356,MATCH($A137,'RPI calculation'!$A$9:$A$356,0)))</f>
        <v>7-4</v>
      </c>
      <c r="X137" s="1">
        <f>IF(COUNTIF('RPI calculation'!$A$9:$A$356,$A137)=0,"",INDEX('RPI calculation'!$G$9:$G$356,MATCH($A137,'RPI calculation'!$A$9:$A$356,0)))</f>
        <v>0</v>
      </c>
      <c r="Y137" s="1" t="str">
        <f>IF(COUNTIF('NCAA 2025'!$B$9:$B$356,$A137)=0,"",INDEX('NCAA 2025'!$C$9:$C$356,MATCH($A137,'NCAA 2025'!$B$9:$B$356,0)))</f>
        <v>15-15</v>
      </c>
    </row>
    <row r="138" spans="1:25" ht="21" customHeight="1">
      <c r="A138" s="1" t="s">
        <v>153</v>
      </c>
      <c r="B138" s="16">
        <f>IF(COUNTIF('NCAA 2025'!$B$9:$B$356,$A138)=0,"New in 2026",INDEX('NCAA 2025'!$A$9:$A$356,MATCH($A138,'NCAA 2025'!$B$9:$B$356,0)))</f>
        <v>64</v>
      </c>
      <c r="C138" s="1" t="str">
        <f>IF(COUNTIF('RPI calculation'!$A$9:$A$356,$A138)=0,"",INDEX('RPI calculation'!$B$9:$B$356,MATCH($A138,'RPI calculation'!$A$9:$A$356,0)))</f>
        <v>MVC</v>
      </c>
      <c r="D138" s="16" t="str">
        <f>IF(COUNTIF('RPI calculation'!$A$9:$A$356,$A138)=0,"",INDEX('RPI calculation'!$C$9:$C$356,MATCH($A138,'RPI calculation'!$A$9:$A$356,0))&amp;"-"&amp;INDEX('RPI calculation'!$D$9:$D$356,MATCH($A138,'RPI calculation'!$A$9:$A$356,0)))</f>
        <v>5-7</v>
      </c>
      <c r="E138" s="16" t="str">
        <f>IF(COUNTIF(Standings!$A$9:$A$356,$A138)=0,"",INDEX(Standings!$H$9:$H$356,MATCH($A138,Standings!$A$9:$A$356,0))&amp;"-"&amp;INDEX(Standings!$I$9:$I$356,MATCH($A138,Standings!$A$9:$A$356,0)))</f>
        <v>0-0</v>
      </c>
      <c r="F138" s="16">
        <f>IF(COUNTIF('RPI calculation'!$A$9:$A$356,$A138)=0,"",INDEX('RPI calculation'!$AE$9:$AE$356,MATCH($A138,'RPI calculation'!$A$9:$A$356,0)))</f>
        <v>130</v>
      </c>
      <c r="G138" s="16">
        <f>IF(COUNTIF('RPI calculation'!$A$9:$A$356,$A138)=0,"",INDEX('RPI calculation'!$N$9:$N$356,MATCH($A138,'RPI calculation'!$A$9:$A$356,0)))</f>
        <v>130</v>
      </c>
      <c r="H138" s="20">
        <f>IF(COUNTIF('RPI calculation'!$A$9:$A$356,$A138)=0,"",INDEX('RPI calculation'!$AF$9:$AF$356,MATCH($A138,'RPI calculation'!$A$9:$A$356,0)))</f>
        <v>0</v>
      </c>
      <c r="I138" s="9">
        <f>IF(COUNTIF('RPI calculation'!$A$9:$A$356,$A138)=0,"",INDEX('RPI calculation'!$AD$9:$AD$356,MATCH($A138,'RPI calculation'!$A$9:$A$356,0)))</f>
        <v>0.53229930081492582</v>
      </c>
      <c r="J138" s="9">
        <f>IF(COUNTIF('RPI calculation'!$A$9:$A$356,$A138)=0,"",INDEX('RPI calculation'!$M$9:$M$356,MATCH($A138,'RPI calculation'!$A$9:$A$356,0)))</f>
        <v>0.53229930081492582</v>
      </c>
      <c r="K138" s="7" t="s">
        <v>22</v>
      </c>
      <c r="L138" s="7" t="s">
        <v>23</v>
      </c>
      <c r="M138" s="7" t="s">
        <v>24</v>
      </c>
      <c r="N138" s="7"/>
      <c r="O138" s="7"/>
      <c r="P138" s="7"/>
      <c r="Q138" s="8"/>
      <c r="R138" s="7"/>
      <c r="S138" s="7" t="s">
        <v>23</v>
      </c>
      <c r="T138" s="7"/>
      <c r="U138" s="1" t="str">
        <f>IF(COUNTIF('RPI calculation'!$A$9:$A$356,$A138)=0,"Not in 2026 D1 source",INDEX('RPI calculation'!$O$9:$O$356,MATCH($A138,'RPI calculation'!$A$9:$A$356,0)))</f>
        <v>Matches standings</v>
      </c>
      <c r="V138" s="1" t="str">
        <f>IF(COUNTIF('RPI calculation'!$A$9:$A$356,$A138)=0,"",INDEX('RPI calculation'!$E$9:$E$356,MATCH($A138,'RPI calculation'!$A$9:$A$356,0))&amp;"-"&amp;INDEX('RPI calculation'!$F$9:$F$356,MATCH($A138,'RPI calculation'!$A$9:$A$356,0)))</f>
        <v>5-7</v>
      </c>
      <c r="W138" s="1" t="str">
        <f>IF(COUNTIF('RPI calculation'!$A$9:$A$356,$A138)=0,"",INDEX('RPI calculation'!$H$9:$H$356,MATCH($A138,'RPI calculation'!$A$9:$A$356,0))&amp;"-"&amp;INDEX('RPI calculation'!$I$9:$I$356,MATCH($A138,'RPI calculation'!$A$9:$A$356,0)))</f>
        <v>5-7</v>
      </c>
      <c r="X138" s="1">
        <f>IF(COUNTIF('RPI calculation'!$A$9:$A$356,$A138)=0,"",INDEX('RPI calculation'!$G$9:$G$356,MATCH($A138,'RPI calculation'!$A$9:$A$356,0)))</f>
        <v>0</v>
      </c>
      <c r="Y138" s="1" t="str">
        <f>IF(COUNTIF('NCAA 2025'!$B$9:$B$356,$A138)=0,"",INDEX('NCAA 2025'!$C$9:$C$356,MATCH($A138,'NCAA 2025'!$B$9:$B$356,0)))</f>
        <v>18-12</v>
      </c>
    </row>
    <row r="139" spans="1:25" ht="21" customHeight="1">
      <c r="A139" s="1" t="s">
        <v>154</v>
      </c>
      <c r="B139" s="16">
        <f>IF(COUNTIF('NCAA 2025'!$B$9:$B$356,$A139)=0,"New in 2026",INDEX('NCAA 2025'!$A$9:$A$356,MATCH($A139,'NCAA 2025'!$B$9:$B$356,0)))</f>
        <v>149</v>
      </c>
      <c r="C139" s="1" t="str">
        <f>IF(COUNTIF('RPI calculation'!$A$9:$A$356,$A139)=0,"",INDEX('RPI calculation'!$B$9:$B$356,MATCH($A139,'RPI calculation'!$A$9:$A$356,0)))</f>
        <v>SoCon</v>
      </c>
      <c r="D139" s="16" t="str">
        <f>IF(COUNTIF('RPI calculation'!$A$9:$A$356,$A139)=0,"",INDEX('RPI calculation'!$C$9:$C$356,MATCH($A139,'RPI calculation'!$A$9:$A$356,0))&amp;"-"&amp;INDEX('RPI calculation'!$D$9:$D$356,MATCH($A139,'RPI calculation'!$A$9:$A$356,0)))</f>
        <v>6-5</v>
      </c>
      <c r="E139" s="16" t="str">
        <f>IF(COUNTIF(Standings!$A$9:$A$356,$A139)=0,"",INDEX(Standings!$H$9:$H$356,MATCH($A139,Standings!$A$9:$A$356,0))&amp;"-"&amp;INDEX(Standings!$I$9:$I$356,MATCH($A139,Standings!$A$9:$A$356,0)))</f>
        <v>0-0</v>
      </c>
      <c r="F139" s="16">
        <f>IF(COUNTIF('RPI calculation'!$A$9:$A$356,$A139)=0,"",INDEX('RPI calculation'!$AE$9:$AE$356,MATCH($A139,'RPI calculation'!$A$9:$A$356,0)))</f>
        <v>131</v>
      </c>
      <c r="G139" s="16">
        <f>IF(COUNTIF('RPI calculation'!$A$9:$A$356,$A139)=0,"",INDEX('RPI calculation'!$N$9:$N$356,MATCH($A139,'RPI calculation'!$A$9:$A$356,0)))</f>
        <v>131</v>
      </c>
      <c r="H139" s="20">
        <f>IF(COUNTIF('RPI calculation'!$A$9:$A$356,$A139)=0,"",INDEX('RPI calculation'!$AF$9:$AF$356,MATCH($A139,'RPI calculation'!$A$9:$A$356,0)))</f>
        <v>0</v>
      </c>
      <c r="I139" s="9">
        <f>IF(COUNTIF('RPI calculation'!$A$9:$A$356,$A139)=0,"",INDEX('RPI calculation'!$AD$9:$AD$356,MATCH($A139,'RPI calculation'!$A$9:$A$356,0)))</f>
        <v>0.52957491421408176</v>
      </c>
      <c r="J139" s="9">
        <f>IF(COUNTIF('RPI calculation'!$A$9:$A$356,$A139)=0,"",INDEX('RPI calculation'!$M$9:$M$356,MATCH($A139,'RPI calculation'!$A$9:$A$356,0)))</f>
        <v>0.52957491421408176</v>
      </c>
      <c r="K139" s="7" t="s">
        <v>22</v>
      </c>
      <c r="L139" s="7" t="s">
        <v>23</v>
      </c>
      <c r="M139" s="7" t="s">
        <v>24</v>
      </c>
      <c r="N139" s="7"/>
      <c r="O139" s="7"/>
      <c r="P139" s="7"/>
      <c r="Q139" s="8"/>
      <c r="R139" s="7"/>
      <c r="S139" s="7" t="s">
        <v>23</v>
      </c>
      <c r="T139" s="7"/>
      <c r="U139" s="1" t="str">
        <f>IF(COUNTIF('RPI calculation'!$A$9:$A$356,$A139)=0,"Not in 2026 D1 source",INDEX('RPI calculation'!$O$9:$O$356,MATCH($A139,'RPI calculation'!$A$9:$A$356,0)))</f>
        <v>Matches standings</v>
      </c>
      <c r="V139" s="1" t="str">
        <f>IF(COUNTIF('RPI calculation'!$A$9:$A$356,$A139)=0,"",INDEX('RPI calculation'!$E$9:$E$356,MATCH($A139,'RPI calculation'!$A$9:$A$356,0))&amp;"-"&amp;INDEX('RPI calculation'!$F$9:$F$356,MATCH($A139,'RPI calculation'!$A$9:$A$356,0)))</f>
        <v>6-5</v>
      </c>
      <c r="W139" s="1" t="str">
        <f>IF(COUNTIF('RPI calculation'!$A$9:$A$356,$A139)=0,"",INDEX('RPI calculation'!$H$9:$H$356,MATCH($A139,'RPI calculation'!$A$9:$A$356,0))&amp;"-"&amp;INDEX('RPI calculation'!$I$9:$I$356,MATCH($A139,'RPI calculation'!$A$9:$A$356,0)))</f>
        <v>6-5</v>
      </c>
      <c r="X139" s="1">
        <f>IF(COUNTIF('RPI calculation'!$A$9:$A$356,$A139)=0,"",INDEX('RPI calculation'!$G$9:$G$356,MATCH($A139,'RPI calculation'!$A$9:$A$356,0)))</f>
        <v>0</v>
      </c>
      <c r="Y139" s="1" t="str">
        <f>IF(COUNTIF('NCAA 2025'!$B$9:$B$356,$A139)=0,"",INDEX('NCAA 2025'!$C$9:$C$356,MATCH($A139,'NCAA 2025'!$B$9:$B$356,0)))</f>
        <v>21-9</v>
      </c>
    </row>
    <row r="140" spans="1:25" ht="21" customHeight="1">
      <c r="A140" s="1" t="s">
        <v>155</v>
      </c>
      <c r="B140" s="16">
        <f>IF(COUNTIF('NCAA 2025'!$B$9:$B$356,$A140)=0,"New in 2026",INDEX('NCAA 2025'!$A$9:$A$356,MATCH($A140,'NCAA 2025'!$B$9:$B$356,0)))</f>
        <v>202</v>
      </c>
      <c r="C140" s="1" t="str">
        <f>IF(COUNTIF('RPI calculation'!$A$9:$A$356,$A140)=0,"",INDEX('RPI calculation'!$B$9:$B$356,MATCH($A140,'RPI calculation'!$A$9:$A$356,0)))</f>
        <v>CUSA</v>
      </c>
      <c r="D140" s="16" t="str">
        <f>IF(COUNTIF('RPI calculation'!$A$9:$A$356,$A140)=0,"",INDEX('RPI calculation'!$C$9:$C$356,MATCH($A140,'RPI calculation'!$A$9:$A$356,0))&amp;"-"&amp;INDEX('RPI calculation'!$D$9:$D$356,MATCH($A140,'RPI calculation'!$A$9:$A$356,0)))</f>
        <v>9-4</v>
      </c>
      <c r="E140" s="16" t="str">
        <f>IF(COUNTIF(Standings!$A$9:$A$356,$A140)=0,"",INDEX(Standings!$H$9:$H$356,MATCH($A140,Standings!$A$9:$A$356,0))&amp;"-"&amp;INDEX(Standings!$I$9:$I$356,MATCH($A140,Standings!$A$9:$A$356,0)))</f>
        <v>0-0</v>
      </c>
      <c r="F140" s="16">
        <f>IF(COUNTIF('RPI calculation'!$A$9:$A$356,$A140)=0,"",INDEX('RPI calculation'!$AE$9:$AE$356,MATCH($A140,'RPI calculation'!$A$9:$A$356,0)))</f>
        <v>132</v>
      </c>
      <c r="G140" s="16">
        <f>IF(COUNTIF('RPI calculation'!$A$9:$A$356,$A140)=0,"",INDEX('RPI calculation'!$N$9:$N$356,MATCH($A140,'RPI calculation'!$A$9:$A$356,0)))</f>
        <v>132</v>
      </c>
      <c r="H140" s="20">
        <f>IF(COUNTIF('RPI calculation'!$A$9:$A$356,$A140)=0,"",INDEX('RPI calculation'!$AF$9:$AF$356,MATCH($A140,'RPI calculation'!$A$9:$A$356,0)))</f>
        <v>0</v>
      </c>
      <c r="I140" s="9">
        <f>IF(COUNTIF('RPI calculation'!$A$9:$A$356,$A140)=0,"",INDEX('RPI calculation'!$AD$9:$AD$356,MATCH($A140,'RPI calculation'!$A$9:$A$356,0)))</f>
        <v>0.52754389554819892</v>
      </c>
      <c r="J140" s="9">
        <f>IF(COUNTIF('RPI calculation'!$A$9:$A$356,$A140)=0,"",INDEX('RPI calculation'!$M$9:$M$356,MATCH($A140,'RPI calculation'!$A$9:$A$356,0)))</f>
        <v>0.52754389554819892</v>
      </c>
      <c r="K140" s="7" t="s">
        <v>22</v>
      </c>
      <c r="L140" s="7" t="s">
        <v>23</v>
      </c>
      <c r="M140" s="7" t="s">
        <v>24</v>
      </c>
      <c r="N140" s="7"/>
      <c r="O140" s="7"/>
      <c r="P140" s="7"/>
      <c r="Q140" s="8"/>
      <c r="R140" s="7"/>
      <c r="S140" s="7" t="s">
        <v>23</v>
      </c>
      <c r="T140" s="7"/>
      <c r="U140" s="1" t="str">
        <f>IF(COUNTIF('RPI calculation'!$A$9:$A$356,$A140)=0,"Not in 2026 D1 source",INDEX('RPI calculation'!$O$9:$O$356,MATCH($A140,'RPI calculation'!$A$9:$A$356,0)))</f>
        <v>Matches standings</v>
      </c>
      <c r="V140" s="1" t="str">
        <f>IF(COUNTIF('RPI calculation'!$A$9:$A$356,$A140)=0,"",INDEX('RPI calculation'!$E$9:$E$356,MATCH($A140,'RPI calculation'!$A$9:$A$356,0))&amp;"-"&amp;INDEX('RPI calculation'!$F$9:$F$356,MATCH($A140,'RPI calculation'!$A$9:$A$356,0)))</f>
        <v>9-4</v>
      </c>
      <c r="W140" s="1" t="str">
        <f>IF(COUNTIF('RPI calculation'!$A$9:$A$356,$A140)=0,"",INDEX('RPI calculation'!$H$9:$H$356,MATCH($A140,'RPI calculation'!$A$9:$A$356,0))&amp;"-"&amp;INDEX('RPI calculation'!$I$9:$I$356,MATCH($A140,'RPI calculation'!$A$9:$A$356,0)))</f>
        <v>9-4</v>
      </c>
      <c r="X140" s="1">
        <f>IF(COUNTIF('RPI calculation'!$A$9:$A$356,$A140)=0,"",INDEX('RPI calculation'!$G$9:$G$356,MATCH($A140,'RPI calculation'!$A$9:$A$356,0)))</f>
        <v>0</v>
      </c>
      <c r="Y140" s="1" t="str">
        <f>IF(COUNTIF('NCAA 2025'!$B$9:$B$356,$A140)=0,"",INDEX('NCAA 2025'!$C$9:$C$356,MATCH($A140,'NCAA 2025'!$B$9:$B$356,0)))</f>
        <v>11-18</v>
      </c>
    </row>
    <row r="141" spans="1:25" ht="21" customHeight="1">
      <c r="A141" s="1" t="s">
        <v>156</v>
      </c>
      <c r="B141" s="16">
        <f>IF(COUNTIF('NCAA 2025'!$B$9:$B$356,$A141)=0,"New in 2026",INDEX('NCAA 2025'!$A$9:$A$356,MATCH($A141,'NCAA 2025'!$B$9:$B$356,0)))</f>
        <v>177</v>
      </c>
      <c r="C141" s="1" t="str">
        <f>IF(COUNTIF('RPI calculation'!$A$9:$A$356,$A141)=0,"",INDEX('RPI calculation'!$B$9:$B$356,MATCH($A141,'RPI calculation'!$A$9:$A$356,0)))</f>
        <v>MAC</v>
      </c>
      <c r="D141" s="16" t="str">
        <f>IF(COUNTIF('RPI calculation'!$A$9:$A$356,$A141)=0,"",INDEX('RPI calculation'!$C$9:$C$356,MATCH($A141,'RPI calculation'!$A$9:$A$356,0))&amp;"-"&amp;INDEX('RPI calculation'!$D$9:$D$356,MATCH($A141,'RPI calculation'!$A$9:$A$356,0)))</f>
        <v>7-4</v>
      </c>
      <c r="E141" s="16" t="str">
        <f>IF(COUNTIF(Standings!$A$9:$A$356,$A141)=0,"",INDEX(Standings!$H$9:$H$356,MATCH($A141,Standings!$A$9:$A$356,0))&amp;"-"&amp;INDEX(Standings!$I$9:$I$356,MATCH($A141,Standings!$A$9:$A$356,0)))</f>
        <v>0-0</v>
      </c>
      <c r="F141" s="16">
        <f>IF(COUNTIF('RPI calculation'!$A$9:$A$356,$A141)=0,"",INDEX('RPI calculation'!$AE$9:$AE$356,MATCH($A141,'RPI calculation'!$A$9:$A$356,0)))</f>
        <v>133</v>
      </c>
      <c r="G141" s="16">
        <f>IF(COUNTIF('RPI calculation'!$A$9:$A$356,$A141)=0,"",INDEX('RPI calculation'!$N$9:$N$356,MATCH($A141,'RPI calculation'!$A$9:$A$356,0)))</f>
        <v>133</v>
      </c>
      <c r="H141" s="20">
        <f>IF(COUNTIF('RPI calculation'!$A$9:$A$356,$A141)=0,"",INDEX('RPI calculation'!$AF$9:$AF$356,MATCH($A141,'RPI calculation'!$A$9:$A$356,0)))</f>
        <v>0</v>
      </c>
      <c r="I141" s="9">
        <f>IF(COUNTIF('RPI calculation'!$A$9:$A$356,$A141)=0,"",INDEX('RPI calculation'!$AD$9:$AD$356,MATCH($A141,'RPI calculation'!$A$9:$A$356,0)))</f>
        <v>0.52737668375968993</v>
      </c>
      <c r="J141" s="9">
        <f>IF(COUNTIF('RPI calculation'!$A$9:$A$356,$A141)=0,"",INDEX('RPI calculation'!$M$9:$M$356,MATCH($A141,'RPI calculation'!$A$9:$A$356,0)))</f>
        <v>0.52737668375968993</v>
      </c>
      <c r="K141" s="7" t="s">
        <v>22</v>
      </c>
      <c r="L141" s="7" t="s">
        <v>23</v>
      </c>
      <c r="M141" s="7" t="s">
        <v>24</v>
      </c>
      <c r="N141" s="7"/>
      <c r="O141" s="7"/>
      <c r="P141" s="7"/>
      <c r="Q141" s="8"/>
      <c r="R141" s="7"/>
      <c r="S141" s="7" t="s">
        <v>23</v>
      </c>
      <c r="T141" s="7"/>
      <c r="U141" s="1" t="str">
        <f>IF(COUNTIF('RPI calculation'!$A$9:$A$356,$A141)=0,"Not in 2026 D1 source",INDEX('RPI calculation'!$O$9:$O$356,MATCH($A141,'RPI calculation'!$A$9:$A$356,0)))</f>
        <v>Matches standings</v>
      </c>
      <c r="V141" s="1" t="str">
        <f>IF(COUNTIF('RPI calculation'!$A$9:$A$356,$A141)=0,"",INDEX('RPI calculation'!$E$9:$E$356,MATCH($A141,'RPI calculation'!$A$9:$A$356,0))&amp;"-"&amp;INDEX('RPI calculation'!$F$9:$F$356,MATCH($A141,'RPI calculation'!$A$9:$A$356,0)))</f>
        <v>7-4</v>
      </c>
      <c r="W141" s="1" t="str">
        <f>IF(COUNTIF('RPI calculation'!$A$9:$A$356,$A141)=0,"",INDEX('RPI calculation'!$H$9:$H$356,MATCH($A141,'RPI calculation'!$A$9:$A$356,0))&amp;"-"&amp;INDEX('RPI calculation'!$I$9:$I$356,MATCH($A141,'RPI calculation'!$A$9:$A$356,0)))</f>
        <v>7-4</v>
      </c>
      <c r="X141" s="1">
        <f>IF(COUNTIF('RPI calculation'!$A$9:$A$356,$A141)=0,"",INDEX('RPI calculation'!$G$9:$G$356,MATCH($A141,'RPI calculation'!$A$9:$A$356,0)))</f>
        <v>0</v>
      </c>
      <c r="Y141" s="1" t="str">
        <f>IF(COUNTIF('NCAA 2025'!$B$9:$B$356,$A141)=0,"",INDEX('NCAA 2025'!$C$9:$C$356,MATCH($A141,'NCAA 2025'!$B$9:$B$356,0)))</f>
        <v>14-17</v>
      </c>
    </row>
    <row r="142" spans="1:25" ht="21" customHeight="1">
      <c r="A142" s="1" t="s">
        <v>157</v>
      </c>
      <c r="B142" s="16">
        <f>IF(COUNTIF('NCAA 2025'!$B$9:$B$356,$A142)=0,"New in 2026",INDEX('NCAA 2025'!$A$9:$A$356,MATCH($A142,'NCAA 2025'!$B$9:$B$356,0)))</f>
        <v>250</v>
      </c>
      <c r="C142" s="1" t="str">
        <f>IF(COUNTIF('RPI calculation'!$A$9:$A$356,$A142)=0,"",INDEX('RPI calculation'!$B$9:$B$356,MATCH($A142,'RPI calculation'!$A$9:$A$356,0)))</f>
        <v>America East</v>
      </c>
      <c r="D142" s="16" t="str">
        <f>IF(COUNTIF('RPI calculation'!$A$9:$A$356,$A142)=0,"",INDEX('RPI calculation'!$C$9:$C$356,MATCH($A142,'RPI calculation'!$A$9:$A$356,0))&amp;"-"&amp;INDEX('RPI calculation'!$D$9:$D$356,MATCH($A142,'RPI calculation'!$A$9:$A$356,0)))</f>
        <v>9-3</v>
      </c>
      <c r="E142" s="16" t="str">
        <f>IF(COUNTIF(Standings!$A$9:$A$356,$A142)=0,"",INDEX(Standings!$H$9:$H$356,MATCH($A142,Standings!$A$9:$A$356,0))&amp;"-"&amp;INDEX(Standings!$I$9:$I$356,MATCH($A142,Standings!$A$9:$A$356,0)))</f>
        <v>0-0</v>
      </c>
      <c r="F142" s="16">
        <f>IF(COUNTIF('RPI calculation'!$A$9:$A$356,$A142)=0,"",INDEX('RPI calculation'!$AE$9:$AE$356,MATCH($A142,'RPI calculation'!$A$9:$A$356,0)))</f>
        <v>134</v>
      </c>
      <c r="G142" s="16">
        <f>IF(COUNTIF('RPI calculation'!$A$9:$A$356,$A142)=0,"",INDEX('RPI calculation'!$N$9:$N$356,MATCH($A142,'RPI calculation'!$A$9:$A$356,0)))</f>
        <v>134</v>
      </c>
      <c r="H142" s="20">
        <f>IF(COUNTIF('RPI calculation'!$A$9:$A$356,$A142)=0,"",INDEX('RPI calculation'!$AF$9:$AF$356,MATCH($A142,'RPI calculation'!$A$9:$A$356,0)))</f>
        <v>0</v>
      </c>
      <c r="I142" s="9">
        <f>IF(COUNTIF('RPI calculation'!$A$9:$A$356,$A142)=0,"",INDEX('RPI calculation'!$AD$9:$AD$356,MATCH($A142,'RPI calculation'!$A$9:$A$356,0)))</f>
        <v>0.52683667680335067</v>
      </c>
      <c r="J142" s="9">
        <f>IF(COUNTIF('RPI calculation'!$A$9:$A$356,$A142)=0,"",INDEX('RPI calculation'!$M$9:$M$356,MATCH($A142,'RPI calculation'!$A$9:$A$356,0)))</f>
        <v>0.52683667680335067</v>
      </c>
      <c r="K142" s="7" t="s">
        <v>22</v>
      </c>
      <c r="L142" s="7" t="s">
        <v>23</v>
      </c>
      <c r="M142" s="7" t="s">
        <v>24</v>
      </c>
      <c r="N142" s="7"/>
      <c r="O142" s="7"/>
      <c r="P142" s="7"/>
      <c r="Q142" s="8"/>
      <c r="R142" s="7"/>
      <c r="S142" s="7" t="s">
        <v>23</v>
      </c>
      <c r="T142" s="7"/>
      <c r="U142" s="1" t="str">
        <f>IF(COUNTIF('RPI calculation'!$A$9:$A$356,$A142)=0,"Not in 2026 D1 source",INDEX('RPI calculation'!$O$9:$O$356,MATCH($A142,'RPI calculation'!$A$9:$A$356,0)))</f>
        <v>Matches standings</v>
      </c>
      <c r="V142" s="1" t="str">
        <f>IF(COUNTIF('RPI calculation'!$A$9:$A$356,$A142)=0,"",INDEX('RPI calculation'!$E$9:$E$356,MATCH($A142,'RPI calculation'!$A$9:$A$356,0))&amp;"-"&amp;INDEX('RPI calculation'!$F$9:$F$356,MATCH($A142,'RPI calculation'!$A$9:$A$356,0)))</f>
        <v>9-3</v>
      </c>
      <c r="W142" s="1" t="str">
        <f>IF(COUNTIF('RPI calculation'!$A$9:$A$356,$A142)=0,"",INDEX('RPI calculation'!$H$9:$H$356,MATCH($A142,'RPI calculation'!$A$9:$A$356,0))&amp;"-"&amp;INDEX('RPI calculation'!$I$9:$I$356,MATCH($A142,'RPI calculation'!$A$9:$A$356,0)))</f>
        <v>9-3</v>
      </c>
      <c r="X142" s="1">
        <f>IF(COUNTIF('RPI calculation'!$A$9:$A$356,$A142)=0,"",INDEX('RPI calculation'!$G$9:$G$356,MATCH($A142,'RPI calculation'!$A$9:$A$356,0)))</f>
        <v>0</v>
      </c>
      <c r="Y142" s="1" t="str">
        <f>IF(COUNTIF('NCAA 2025'!$B$9:$B$356,$A142)=0,"",INDEX('NCAA 2025'!$C$9:$C$356,MATCH($A142,'NCAA 2025'!$B$9:$B$356,0)))</f>
        <v>9-14</v>
      </c>
    </row>
    <row r="143" spans="1:25" ht="21" customHeight="1">
      <c r="A143" s="1" t="s">
        <v>158</v>
      </c>
      <c r="B143" s="16">
        <f>IF(COUNTIF('NCAA 2025'!$B$9:$B$356,$A143)=0,"New in 2026",INDEX('NCAA 2025'!$A$9:$A$356,MATCH($A143,'NCAA 2025'!$B$9:$B$356,0)))</f>
        <v>243</v>
      </c>
      <c r="C143" s="1" t="str">
        <f>IF(COUNTIF('RPI calculation'!$A$9:$A$356,$A143)=0,"",INDEX('RPI calculation'!$B$9:$B$356,MATCH($A143,'RPI calculation'!$A$9:$A$356,0)))</f>
        <v>Horizon</v>
      </c>
      <c r="D143" s="16" t="str">
        <f>IF(COUNTIF('RPI calculation'!$A$9:$A$356,$A143)=0,"",INDEX('RPI calculation'!$C$9:$C$356,MATCH($A143,'RPI calculation'!$A$9:$A$356,0))&amp;"-"&amp;INDEX('RPI calculation'!$D$9:$D$356,MATCH($A143,'RPI calculation'!$A$9:$A$356,0)))</f>
        <v>5-6</v>
      </c>
      <c r="E143" s="16" t="str">
        <f>IF(COUNTIF(Standings!$A$9:$A$356,$A143)=0,"",INDEX(Standings!$H$9:$H$356,MATCH($A143,Standings!$A$9:$A$356,0))&amp;"-"&amp;INDEX(Standings!$I$9:$I$356,MATCH($A143,Standings!$A$9:$A$356,0)))</f>
        <v>0-0</v>
      </c>
      <c r="F143" s="16">
        <f>IF(COUNTIF('RPI calculation'!$A$9:$A$356,$A143)=0,"",INDEX('RPI calculation'!$AE$9:$AE$356,MATCH($A143,'RPI calculation'!$A$9:$A$356,0)))</f>
        <v>135</v>
      </c>
      <c r="G143" s="16">
        <f>IF(COUNTIF('RPI calculation'!$A$9:$A$356,$A143)=0,"",INDEX('RPI calculation'!$N$9:$N$356,MATCH($A143,'RPI calculation'!$A$9:$A$356,0)))</f>
        <v>135</v>
      </c>
      <c r="H143" s="20">
        <f>IF(COUNTIF('RPI calculation'!$A$9:$A$356,$A143)=0,"",INDEX('RPI calculation'!$AF$9:$AF$356,MATCH($A143,'RPI calculation'!$A$9:$A$356,0)))</f>
        <v>0</v>
      </c>
      <c r="I143" s="9">
        <f>IF(COUNTIF('RPI calculation'!$A$9:$A$356,$A143)=0,"",INDEX('RPI calculation'!$AD$9:$AD$356,MATCH($A143,'RPI calculation'!$A$9:$A$356,0)))</f>
        <v>0.52582106662340822</v>
      </c>
      <c r="J143" s="9">
        <f>IF(COUNTIF('RPI calculation'!$A$9:$A$356,$A143)=0,"",INDEX('RPI calculation'!$M$9:$M$356,MATCH($A143,'RPI calculation'!$A$9:$A$356,0)))</f>
        <v>0.52582106662340822</v>
      </c>
      <c r="K143" s="7" t="s">
        <v>22</v>
      </c>
      <c r="L143" s="7" t="s">
        <v>23</v>
      </c>
      <c r="M143" s="7" t="s">
        <v>24</v>
      </c>
      <c r="N143" s="7"/>
      <c r="O143" s="7"/>
      <c r="P143" s="7"/>
      <c r="Q143" s="8"/>
      <c r="R143" s="7"/>
      <c r="S143" s="7" t="s">
        <v>23</v>
      </c>
      <c r="T143" s="7"/>
      <c r="U143" s="1" t="str">
        <f>IF(COUNTIF('RPI calculation'!$A$9:$A$356,$A143)=0,"Not in 2026 D1 source",INDEX('RPI calculation'!$O$9:$O$356,MATCH($A143,'RPI calculation'!$A$9:$A$356,0)))</f>
        <v>Matches standings</v>
      </c>
      <c r="V143" s="1" t="str">
        <f>IF(COUNTIF('RPI calculation'!$A$9:$A$356,$A143)=0,"",INDEX('RPI calculation'!$E$9:$E$356,MATCH($A143,'RPI calculation'!$A$9:$A$356,0))&amp;"-"&amp;INDEX('RPI calculation'!$F$9:$F$356,MATCH($A143,'RPI calculation'!$A$9:$A$356,0)))</f>
        <v>5-6</v>
      </c>
      <c r="W143" s="1" t="str">
        <f>IF(COUNTIF('RPI calculation'!$A$9:$A$356,$A143)=0,"",INDEX('RPI calculation'!$H$9:$H$356,MATCH($A143,'RPI calculation'!$A$9:$A$356,0))&amp;"-"&amp;INDEX('RPI calculation'!$I$9:$I$356,MATCH($A143,'RPI calculation'!$A$9:$A$356,0)))</f>
        <v>5-6</v>
      </c>
      <c r="X143" s="1">
        <f>IF(COUNTIF('RPI calculation'!$A$9:$A$356,$A143)=0,"",INDEX('RPI calculation'!$G$9:$G$356,MATCH($A143,'RPI calculation'!$A$9:$A$356,0)))</f>
        <v>0</v>
      </c>
      <c r="Y143" s="1" t="str">
        <f>IF(COUNTIF('NCAA 2025'!$B$9:$B$356,$A143)=0,"",INDEX('NCAA 2025'!$C$9:$C$356,MATCH($A143,'NCAA 2025'!$B$9:$B$356,0)))</f>
        <v>11-21</v>
      </c>
    </row>
    <row r="144" spans="1:25" ht="21" customHeight="1">
      <c r="A144" s="1" t="s">
        <v>160</v>
      </c>
      <c r="B144" s="16">
        <f>IF(COUNTIF('NCAA 2025'!$B$9:$B$356,$A144)=0,"New in 2026",INDEX('NCAA 2025'!$A$9:$A$356,MATCH($A144,'NCAA 2025'!$B$9:$B$356,0)))</f>
        <v>229</v>
      </c>
      <c r="C144" s="1" t="str">
        <f>IF(COUNTIF('RPI calculation'!$A$9:$A$356,$A144)=0,"",INDEX('RPI calculation'!$B$9:$B$356,MATCH($A144,'RPI calculation'!$A$9:$A$356,0)))</f>
        <v>MVC</v>
      </c>
      <c r="D144" s="16" t="str">
        <f>IF(COUNTIF('RPI calculation'!$A$9:$A$356,$A144)=0,"",INDEX('RPI calculation'!$C$9:$C$356,MATCH($A144,'RPI calculation'!$A$9:$A$356,0))&amp;"-"&amp;INDEX('RPI calculation'!$D$9:$D$356,MATCH($A144,'RPI calculation'!$A$9:$A$356,0)))</f>
        <v>3-8</v>
      </c>
      <c r="E144" s="16" t="str">
        <f>IF(COUNTIF(Standings!$A$9:$A$356,$A144)=0,"",INDEX(Standings!$H$9:$H$356,MATCH($A144,Standings!$A$9:$A$356,0))&amp;"-"&amp;INDEX(Standings!$I$9:$I$356,MATCH($A144,Standings!$A$9:$A$356,0)))</f>
        <v>0-0</v>
      </c>
      <c r="F144" s="16">
        <f>IF(COUNTIF('RPI calculation'!$A$9:$A$356,$A144)=0,"",INDEX('RPI calculation'!$AE$9:$AE$356,MATCH($A144,'RPI calculation'!$A$9:$A$356,0)))</f>
        <v>136</v>
      </c>
      <c r="G144" s="16">
        <f>IF(COUNTIF('RPI calculation'!$A$9:$A$356,$A144)=0,"",INDEX('RPI calculation'!$N$9:$N$356,MATCH($A144,'RPI calculation'!$A$9:$A$356,0)))</f>
        <v>137</v>
      </c>
      <c r="H144" s="20">
        <f>IF(COUNTIF('RPI calculation'!$A$9:$A$356,$A144)=0,"",INDEX('RPI calculation'!$AF$9:$AF$356,MATCH($A144,'RPI calculation'!$A$9:$A$356,0)))</f>
        <v>1</v>
      </c>
      <c r="I144" s="9">
        <f>IF(COUNTIF('RPI calculation'!$A$9:$A$356,$A144)=0,"",INDEX('RPI calculation'!$AD$9:$AD$356,MATCH($A144,'RPI calculation'!$A$9:$A$356,0)))</f>
        <v>0.52490412419561872</v>
      </c>
      <c r="J144" s="9">
        <f>IF(COUNTIF('RPI calculation'!$A$9:$A$356,$A144)=0,"",INDEX('RPI calculation'!$M$9:$M$356,MATCH($A144,'RPI calculation'!$A$9:$A$356,0)))</f>
        <v>0.52490412419561872</v>
      </c>
      <c r="K144" s="7" t="s">
        <v>22</v>
      </c>
      <c r="L144" s="7" t="s">
        <v>23</v>
      </c>
      <c r="M144" s="7" t="s">
        <v>24</v>
      </c>
      <c r="N144" s="7"/>
      <c r="O144" s="7"/>
      <c r="P144" s="7"/>
      <c r="Q144" s="8"/>
      <c r="R144" s="7"/>
      <c r="S144" s="7" t="s">
        <v>23</v>
      </c>
      <c r="T144" s="7"/>
      <c r="U144" s="1" t="str">
        <f>IF(COUNTIF('RPI calculation'!$A$9:$A$356,$A144)=0,"Not in 2026 D1 source",INDEX('RPI calculation'!$O$9:$O$356,MATCH($A144,'RPI calculation'!$A$9:$A$356,0)))</f>
        <v>Matches standings</v>
      </c>
      <c r="V144" s="1" t="str">
        <f>IF(COUNTIF('RPI calculation'!$A$9:$A$356,$A144)=0,"",INDEX('RPI calculation'!$E$9:$E$356,MATCH($A144,'RPI calculation'!$A$9:$A$356,0))&amp;"-"&amp;INDEX('RPI calculation'!$F$9:$F$356,MATCH($A144,'RPI calculation'!$A$9:$A$356,0)))</f>
        <v>3-8</v>
      </c>
      <c r="W144" s="1" t="str">
        <f>IF(COUNTIF('RPI calculation'!$A$9:$A$356,$A144)=0,"",INDEX('RPI calculation'!$H$9:$H$356,MATCH($A144,'RPI calculation'!$A$9:$A$356,0))&amp;"-"&amp;INDEX('RPI calculation'!$I$9:$I$356,MATCH($A144,'RPI calculation'!$A$9:$A$356,0)))</f>
        <v>3-8</v>
      </c>
      <c r="X144" s="1">
        <f>IF(COUNTIF('RPI calculation'!$A$9:$A$356,$A144)=0,"",INDEX('RPI calculation'!$G$9:$G$356,MATCH($A144,'RPI calculation'!$A$9:$A$356,0)))</f>
        <v>0</v>
      </c>
      <c r="Y144" s="1" t="str">
        <f>IF(COUNTIF('NCAA 2025'!$B$9:$B$356,$A144)=0,"",INDEX('NCAA 2025'!$C$9:$C$356,MATCH($A144,'NCAA 2025'!$B$9:$B$356,0)))</f>
        <v>17-11</v>
      </c>
    </row>
    <row r="145" spans="1:25" ht="21" customHeight="1">
      <c r="A145" s="1" t="s">
        <v>161</v>
      </c>
      <c r="B145" s="16">
        <f>IF(COUNTIF('NCAA 2025'!$B$9:$B$356,$A145)=0,"New in 2026",INDEX('NCAA 2025'!$A$9:$A$356,MATCH($A145,'NCAA 2025'!$B$9:$B$356,0)))</f>
        <v>208</v>
      </c>
      <c r="C145" s="1" t="str">
        <f>IF(COUNTIF('RPI calculation'!$A$9:$A$356,$A145)=0,"",INDEX('RPI calculation'!$B$9:$B$356,MATCH($A145,'RPI calculation'!$A$9:$A$356,0)))</f>
        <v>Horizon</v>
      </c>
      <c r="D145" s="16" t="str">
        <f>IF(COUNTIF('RPI calculation'!$A$9:$A$356,$A145)=0,"",INDEX('RPI calculation'!$C$9:$C$356,MATCH($A145,'RPI calculation'!$A$9:$A$356,0))&amp;"-"&amp;INDEX('RPI calculation'!$D$9:$D$356,MATCH($A145,'RPI calculation'!$A$9:$A$356,0)))</f>
        <v>5-8</v>
      </c>
      <c r="E145" s="16" t="str">
        <f>IF(COUNTIF(Standings!$A$9:$A$356,$A145)=0,"",INDEX(Standings!$H$9:$H$356,MATCH($A145,Standings!$A$9:$A$356,0))&amp;"-"&amp;INDEX(Standings!$I$9:$I$356,MATCH($A145,Standings!$A$9:$A$356,0)))</f>
        <v>0-0</v>
      </c>
      <c r="F145" s="16">
        <f>IF(COUNTIF('RPI calculation'!$A$9:$A$356,$A145)=0,"",INDEX('RPI calculation'!$AE$9:$AE$356,MATCH($A145,'RPI calculation'!$A$9:$A$356,0)))</f>
        <v>137</v>
      </c>
      <c r="G145" s="16">
        <f>IF(COUNTIF('RPI calculation'!$A$9:$A$356,$A145)=0,"",INDEX('RPI calculation'!$N$9:$N$356,MATCH($A145,'RPI calculation'!$A$9:$A$356,0)))</f>
        <v>138</v>
      </c>
      <c r="H145" s="20">
        <f>IF(COUNTIF('RPI calculation'!$A$9:$A$356,$A145)=0,"",INDEX('RPI calculation'!$AF$9:$AF$356,MATCH($A145,'RPI calculation'!$A$9:$A$356,0)))</f>
        <v>1</v>
      </c>
      <c r="I145" s="9">
        <f>IF(COUNTIF('RPI calculation'!$A$9:$A$356,$A145)=0,"",INDEX('RPI calculation'!$AD$9:$AD$356,MATCH($A145,'RPI calculation'!$A$9:$A$356,0)))</f>
        <v>0.52275458262492069</v>
      </c>
      <c r="J145" s="9">
        <f>IF(COUNTIF('RPI calculation'!$A$9:$A$356,$A145)=0,"",INDEX('RPI calculation'!$M$9:$M$356,MATCH($A145,'RPI calculation'!$A$9:$A$356,0)))</f>
        <v>0.52275458262492069</v>
      </c>
      <c r="K145" s="7" t="s">
        <v>22</v>
      </c>
      <c r="L145" s="7" t="s">
        <v>23</v>
      </c>
      <c r="M145" s="7" t="s">
        <v>24</v>
      </c>
      <c r="N145" s="7"/>
      <c r="O145" s="7"/>
      <c r="P145" s="7"/>
      <c r="Q145" s="8"/>
      <c r="R145" s="7"/>
      <c r="S145" s="7" t="s">
        <v>23</v>
      </c>
      <c r="T145" s="7"/>
      <c r="U145" s="1" t="str">
        <f>IF(COUNTIF('RPI calculation'!$A$9:$A$356,$A145)=0,"Not in 2026 D1 source",INDEX('RPI calculation'!$O$9:$O$356,MATCH($A145,'RPI calculation'!$A$9:$A$356,0)))</f>
        <v>Matches standings</v>
      </c>
      <c r="V145" s="1" t="str">
        <f>IF(COUNTIF('RPI calculation'!$A$9:$A$356,$A145)=0,"",INDEX('RPI calculation'!$E$9:$E$356,MATCH($A145,'RPI calculation'!$A$9:$A$356,0))&amp;"-"&amp;INDEX('RPI calculation'!$F$9:$F$356,MATCH($A145,'RPI calculation'!$A$9:$A$356,0)))</f>
        <v>5-8</v>
      </c>
      <c r="W145" s="1" t="str">
        <f>IF(COUNTIF('RPI calculation'!$A$9:$A$356,$A145)=0,"",INDEX('RPI calculation'!$H$9:$H$356,MATCH($A145,'RPI calculation'!$A$9:$A$356,0))&amp;"-"&amp;INDEX('RPI calculation'!$I$9:$I$356,MATCH($A145,'RPI calculation'!$A$9:$A$356,0)))</f>
        <v>5-8</v>
      </c>
      <c r="X145" s="1">
        <f>IF(COUNTIF('RPI calculation'!$A$9:$A$356,$A145)=0,"",INDEX('RPI calculation'!$G$9:$G$356,MATCH($A145,'RPI calculation'!$A$9:$A$356,0)))</f>
        <v>0</v>
      </c>
      <c r="Y145" s="1" t="str">
        <f>IF(COUNTIF('NCAA 2025'!$B$9:$B$356,$A145)=0,"",INDEX('NCAA 2025'!$C$9:$C$356,MATCH($A145,'NCAA 2025'!$B$9:$B$356,0)))</f>
        <v>18-14</v>
      </c>
    </row>
    <row r="146" spans="1:25" ht="21" customHeight="1">
      <c r="A146" s="1" t="s">
        <v>159</v>
      </c>
      <c r="B146" s="16">
        <f>IF(COUNTIF('NCAA 2025'!$B$9:$B$356,$A146)=0,"New in 2026",INDEX('NCAA 2025'!$A$9:$A$356,MATCH($A146,'NCAA 2025'!$B$9:$B$356,0)))</f>
        <v>206</v>
      </c>
      <c r="C146" s="1" t="str">
        <f>IF(COUNTIF('RPI calculation'!$A$9:$A$356,$A146)=0,"",INDEX('RPI calculation'!$B$9:$B$356,MATCH($A146,'RPI calculation'!$A$9:$A$356,0)))</f>
        <v>UAC</v>
      </c>
      <c r="D146" s="16" t="str">
        <f>IF(COUNTIF('RPI calculation'!$A$9:$A$356,$A146)=0,"",INDEX('RPI calculation'!$C$9:$C$356,MATCH($A146,'RPI calculation'!$A$9:$A$356,0))&amp;"-"&amp;INDEX('RPI calculation'!$D$9:$D$356,MATCH($A146,'RPI calculation'!$A$9:$A$356,0)))</f>
        <v>10-3</v>
      </c>
      <c r="E146" s="16" t="str">
        <f>IF(COUNTIF(Standings!$A$9:$A$356,$A146)=0,"",INDEX(Standings!$H$9:$H$356,MATCH($A146,Standings!$A$9:$A$356,0))&amp;"-"&amp;INDEX(Standings!$I$9:$I$356,MATCH($A146,Standings!$A$9:$A$356,0)))</f>
        <v>0-0</v>
      </c>
      <c r="F146" s="16">
        <f>IF(COUNTIF('RPI calculation'!$A$9:$A$356,$A146)=0,"",INDEX('RPI calculation'!$AE$9:$AE$356,MATCH($A146,'RPI calculation'!$A$9:$A$356,0)))</f>
        <v>138</v>
      </c>
      <c r="G146" s="16">
        <f>IF(COUNTIF('RPI calculation'!$A$9:$A$356,$A146)=0,"",INDEX('RPI calculation'!$N$9:$N$356,MATCH($A146,'RPI calculation'!$A$9:$A$356,0)))</f>
        <v>136</v>
      </c>
      <c r="H146" s="20">
        <f>IF(COUNTIF('RPI calculation'!$A$9:$A$356,$A146)=0,"",INDEX('RPI calculation'!$AF$9:$AF$356,MATCH($A146,'RPI calculation'!$A$9:$A$356,0)))</f>
        <v>-2</v>
      </c>
      <c r="I146" s="9">
        <f>IF(COUNTIF('RPI calculation'!$A$9:$A$356,$A146)=0,"",INDEX('RPI calculation'!$AD$9:$AD$356,MATCH($A146,'RPI calculation'!$A$9:$A$356,0)))</f>
        <v>0.52253112025568316</v>
      </c>
      <c r="J146" s="9">
        <f>IF(COUNTIF('RPI calculation'!$A$9:$A$356,$A146)=0,"",INDEX('RPI calculation'!$M$9:$M$356,MATCH($A146,'RPI calculation'!$A$9:$A$356,0)))</f>
        <v>0.5251311202556832</v>
      </c>
      <c r="K146" s="7" t="s">
        <v>22</v>
      </c>
      <c r="L146" s="7" t="s">
        <v>23</v>
      </c>
      <c r="M146" s="7" t="s">
        <v>24</v>
      </c>
      <c r="N146" s="7"/>
      <c r="O146" s="7"/>
      <c r="P146" s="7"/>
      <c r="Q146" s="8"/>
      <c r="R146" s="7"/>
      <c r="S146" s="7" t="s">
        <v>23</v>
      </c>
      <c r="T146" s="7"/>
      <c r="U146" s="1" t="str">
        <f>IF(COUNTIF('RPI calculation'!$A$9:$A$356,$A146)=0,"Not in 2026 D1 source",INDEX('RPI calculation'!$O$9:$O$356,MATCH($A146,'RPI calculation'!$A$9:$A$356,0)))</f>
        <v>Matches standings</v>
      </c>
      <c r="V146" s="1" t="str">
        <f>IF(COUNTIF('RPI calculation'!$A$9:$A$356,$A146)=0,"",INDEX('RPI calculation'!$E$9:$E$356,MATCH($A146,'RPI calculation'!$A$9:$A$356,0))&amp;"-"&amp;INDEX('RPI calculation'!$F$9:$F$356,MATCH($A146,'RPI calculation'!$A$9:$A$356,0)))</f>
        <v>10-3</v>
      </c>
      <c r="W146" s="1" t="str">
        <f>IF(COUNTIF('RPI calculation'!$A$9:$A$356,$A146)=0,"",INDEX('RPI calculation'!$H$9:$H$356,MATCH($A146,'RPI calculation'!$A$9:$A$356,0))&amp;"-"&amp;INDEX('RPI calculation'!$I$9:$I$356,MATCH($A146,'RPI calculation'!$A$9:$A$356,0)))</f>
        <v>10-3</v>
      </c>
      <c r="X146" s="1">
        <f>IF(COUNTIF('RPI calculation'!$A$9:$A$356,$A146)=0,"",INDEX('RPI calculation'!$G$9:$G$356,MATCH($A146,'RPI calculation'!$A$9:$A$356,0)))</f>
        <v>0</v>
      </c>
      <c r="Y146" s="1" t="str">
        <f>IF(COUNTIF('NCAA 2025'!$B$9:$B$356,$A146)=0,"",INDEX('NCAA 2025'!$C$9:$C$356,MATCH($A146,'NCAA 2025'!$B$9:$B$356,0)))</f>
        <v>14-16</v>
      </c>
    </row>
    <row r="147" spans="1:25" ht="21" customHeight="1">
      <c r="A147" s="1" t="s">
        <v>162</v>
      </c>
      <c r="B147" s="16">
        <f>IF(COUNTIF('NCAA 2025'!$B$9:$B$356,$A147)=0,"New in 2026",INDEX('NCAA 2025'!$A$9:$A$356,MATCH($A147,'NCAA 2025'!$B$9:$B$356,0)))</f>
        <v>87</v>
      </c>
      <c r="C147" s="1" t="str">
        <f>IF(COUNTIF('RPI calculation'!$A$9:$A$356,$A147)=0,"",INDEX('RPI calculation'!$B$9:$B$356,MATCH($A147,'RPI calculation'!$A$9:$A$356,0)))</f>
        <v>Mountain West</v>
      </c>
      <c r="D147" s="16" t="str">
        <f>IF(COUNTIF('RPI calculation'!$A$9:$A$356,$A147)=0,"",INDEX('RPI calculation'!$C$9:$C$356,MATCH($A147,'RPI calculation'!$A$9:$A$356,0))&amp;"-"&amp;INDEX('RPI calculation'!$D$9:$D$356,MATCH($A147,'RPI calculation'!$A$9:$A$356,0)))</f>
        <v>6-5</v>
      </c>
      <c r="E147" s="16" t="str">
        <f>IF(COUNTIF(Standings!$A$9:$A$356,$A147)=0,"",INDEX(Standings!$H$9:$H$356,MATCH($A147,Standings!$A$9:$A$356,0))&amp;"-"&amp;INDEX(Standings!$I$9:$I$356,MATCH($A147,Standings!$A$9:$A$356,0)))</f>
        <v>0-0</v>
      </c>
      <c r="F147" s="16">
        <f>IF(COUNTIF('RPI calculation'!$A$9:$A$356,$A147)=0,"",INDEX('RPI calculation'!$AE$9:$AE$356,MATCH($A147,'RPI calculation'!$A$9:$A$356,0)))</f>
        <v>139</v>
      </c>
      <c r="G147" s="16">
        <f>IF(COUNTIF('RPI calculation'!$A$9:$A$356,$A147)=0,"",INDEX('RPI calculation'!$N$9:$N$356,MATCH($A147,'RPI calculation'!$A$9:$A$356,0)))</f>
        <v>139</v>
      </c>
      <c r="H147" s="20">
        <f>IF(COUNTIF('RPI calculation'!$A$9:$A$356,$A147)=0,"",INDEX('RPI calculation'!$AF$9:$AF$356,MATCH($A147,'RPI calculation'!$A$9:$A$356,0)))</f>
        <v>0</v>
      </c>
      <c r="I147" s="9">
        <f>IF(COUNTIF('RPI calculation'!$A$9:$A$356,$A147)=0,"",INDEX('RPI calculation'!$AD$9:$AD$356,MATCH($A147,'RPI calculation'!$A$9:$A$356,0)))</f>
        <v>0.52188134285718513</v>
      </c>
      <c r="J147" s="9">
        <f>IF(COUNTIF('RPI calculation'!$A$9:$A$356,$A147)=0,"",INDEX('RPI calculation'!$M$9:$M$356,MATCH($A147,'RPI calculation'!$A$9:$A$356,0)))</f>
        <v>0.52188134285718513</v>
      </c>
      <c r="K147" s="7" t="s">
        <v>22</v>
      </c>
      <c r="L147" s="7" t="s">
        <v>23</v>
      </c>
      <c r="M147" s="7" t="s">
        <v>24</v>
      </c>
      <c r="N147" s="7"/>
      <c r="O147" s="7"/>
      <c r="P147" s="7"/>
      <c r="Q147" s="8"/>
      <c r="R147" s="7"/>
      <c r="S147" s="7" t="s">
        <v>23</v>
      </c>
      <c r="T147" s="7"/>
      <c r="U147" s="1" t="str">
        <f>IF(COUNTIF('RPI calculation'!$A$9:$A$356,$A147)=0,"Not in 2026 D1 source",INDEX('RPI calculation'!$O$9:$O$356,MATCH($A147,'RPI calculation'!$A$9:$A$356,0)))</f>
        <v>Matches standings</v>
      </c>
      <c r="V147" s="1" t="str">
        <f>IF(COUNTIF('RPI calculation'!$A$9:$A$356,$A147)=0,"",INDEX('RPI calculation'!$E$9:$E$356,MATCH($A147,'RPI calculation'!$A$9:$A$356,0))&amp;"-"&amp;INDEX('RPI calculation'!$F$9:$F$356,MATCH($A147,'RPI calculation'!$A$9:$A$356,0)))</f>
        <v>6-5</v>
      </c>
      <c r="W147" s="1" t="str">
        <f>IF(COUNTIF('RPI calculation'!$A$9:$A$356,$A147)=0,"",INDEX('RPI calculation'!$H$9:$H$356,MATCH($A147,'RPI calculation'!$A$9:$A$356,0))&amp;"-"&amp;INDEX('RPI calculation'!$I$9:$I$356,MATCH($A147,'RPI calculation'!$A$9:$A$356,0)))</f>
        <v>6-5</v>
      </c>
      <c r="X147" s="1">
        <f>IF(COUNTIF('RPI calculation'!$A$9:$A$356,$A147)=0,"",INDEX('RPI calculation'!$G$9:$G$356,MATCH($A147,'RPI calculation'!$A$9:$A$356,0)))</f>
        <v>0</v>
      </c>
      <c r="Y147" s="1" t="str">
        <f>IF(COUNTIF('NCAA 2025'!$B$9:$B$356,$A147)=0,"",INDEX('NCAA 2025'!$C$9:$C$356,MATCH($A147,'NCAA 2025'!$B$9:$B$356,0)))</f>
        <v>17-13</v>
      </c>
    </row>
    <row r="148" spans="1:25" ht="21" customHeight="1">
      <c r="A148" s="1" t="s">
        <v>163</v>
      </c>
      <c r="B148" s="16">
        <f>IF(COUNTIF('NCAA 2025'!$B$9:$B$356,$A148)=0,"New in 2026",INDEX('NCAA 2025'!$A$9:$A$356,MATCH($A148,'NCAA 2025'!$B$9:$B$356,0)))</f>
        <v>180</v>
      </c>
      <c r="C148" s="1" t="str">
        <f>IF(COUNTIF('RPI calculation'!$A$9:$A$356,$A148)=0,"",INDEX('RPI calculation'!$B$9:$B$356,MATCH($A148,'RPI calculation'!$A$9:$A$356,0)))</f>
        <v>Big West</v>
      </c>
      <c r="D148" s="16" t="str">
        <f>IF(COUNTIF('RPI calculation'!$A$9:$A$356,$A148)=0,"",INDEX('RPI calculation'!$C$9:$C$356,MATCH($A148,'RPI calculation'!$A$9:$A$356,0))&amp;"-"&amp;INDEX('RPI calculation'!$D$9:$D$356,MATCH($A148,'RPI calculation'!$A$9:$A$356,0)))</f>
        <v>4-6</v>
      </c>
      <c r="E148" s="16" t="str">
        <f>IF(COUNTIF(Standings!$A$9:$A$356,$A148)=0,"",INDEX(Standings!$H$9:$H$356,MATCH($A148,Standings!$A$9:$A$356,0))&amp;"-"&amp;INDEX(Standings!$I$9:$I$356,MATCH($A148,Standings!$A$9:$A$356,0)))</f>
        <v>0-0</v>
      </c>
      <c r="F148" s="16">
        <f>IF(COUNTIF('RPI calculation'!$A$9:$A$356,$A148)=0,"",INDEX('RPI calculation'!$AE$9:$AE$356,MATCH($A148,'RPI calculation'!$A$9:$A$356,0)))</f>
        <v>140</v>
      </c>
      <c r="G148" s="16">
        <f>IF(COUNTIF('RPI calculation'!$A$9:$A$356,$A148)=0,"",INDEX('RPI calculation'!$N$9:$N$356,MATCH($A148,'RPI calculation'!$A$9:$A$356,0)))</f>
        <v>140</v>
      </c>
      <c r="H148" s="20">
        <f>IF(COUNTIF('RPI calculation'!$A$9:$A$356,$A148)=0,"",INDEX('RPI calculation'!$AF$9:$AF$356,MATCH($A148,'RPI calculation'!$A$9:$A$356,0)))</f>
        <v>0</v>
      </c>
      <c r="I148" s="9">
        <f>IF(COUNTIF('RPI calculation'!$A$9:$A$356,$A148)=0,"",INDEX('RPI calculation'!$AD$9:$AD$356,MATCH($A148,'RPI calculation'!$A$9:$A$356,0)))</f>
        <v>0.52176230440434979</v>
      </c>
      <c r="J148" s="9">
        <f>IF(COUNTIF('RPI calculation'!$A$9:$A$356,$A148)=0,"",INDEX('RPI calculation'!$M$9:$M$356,MATCH($A148,'RPI calculation'!$A$9:$A$356,0)))</f>
        <v>0.52176230440434979</v>
      </c>
      <c r="K148" s="7" t="s">
        <v>22</v>
      </c>
      <c r="L148" s="7" t="s">
        <v>23</v>
      </c>
      <c r="M148" s="7" t="s">
        <v>24</v>
      </c>
      <c r="N148" s="7"/>
      <c r="O148" s="7"/>
      <c r="P148" s="7"/>
      <c r="Q148" s="8"/>
      <c r="R148" s="7"/>
      <c r="S148" s="7" t="s">
        <v>23</v>
      </c>
      <c r="T148" s="7"/>
      <c r="U148" s="1" t="str">
        <f>IF(COUNTIF('RPI calculation'!$A$9:$A$356,$A148)=0,"Not in 2026 D1 source",INDEX('RPI calculation'!$O$9:$O$356,MATCH($A148,'RPI calculation'!$A$9:$A$356,0)))</f>
        <v>Matches standings</v>
      </c>
      <c r="V148" s="1" t="str">
        <f>IF(COUNTIF('RPI calculation'!$A$9:$A$356,$A148)=0,"",INDEX('RPI calculation'!$E$9:$E$356,MATCH($A148,'RPI calculation'!$A$9:$A$356,0))&amp;"-"&amp;INDEX('RPI calculation'!$F$9:$F$356,MATCH($A148,'RPI calculation'!$A$9:$A$356,0)))</f>
        <v>4-6</v>
      </c>
      <c r="W148" s="1" t="str">
        <f>IF(COUNTIF('RPI calculation'!$A$9:$A$356,$A148)=0,"",INDEX('RPI calculation'!$H$9:$H$356,MATCH($A148,'RPI calculation'!$A$9:$A$356,0))&amp;"-"&amp;INDEX('RPI calculation'!$I$9:$I$356,MATCH($A148,'RPI calculation'!$A$9:$A$356,0)))</f>
        <v>4-6</v>
      </c>
      <c r="X148" s="1">
        <f>IF(COUNTIF('RPI calculation'!$A$9:$A$356,$A148)=0,"",INDEX('RPI calculation'!$G$9:$G$356,MATCH($A148,'RPI calculation'!$A$9:$A$356,0)))</f>
        <v>0</v>
      </c>
      <c r="Y148" s="1" t="str">
        <f>IF(COUNTIF('NCAA 2025'!$B$9:$B$356,$A148)=0,"",INDEX('NCAA 2025'!$C$9:$C$356,MATCH($A148,'NCAA 2025'!$B$9:$B$356,0)))</f>
        <v>17-13</v>
      </c>
    </row>
    <row r="149" spans="1:25" ht="21" customHeight="1">
      <c r="A149" s="1" t="s">
        <v>164</v>
      </c>
      <c r="B149" s="16">
        <f>IF(COUNTIF('NCAA 2025'!$B$9:$B$356,$A149)=0,"New in 2026",INDEX('NCAA 2025'!$A$9:$A$356,MATCH($A149,'NCAA 2025'!$B$9:$B$356,0)))</f>
        <v>248</v>
      </c>
      <c r="C149" s="1" t="str">
        <f>IF(COUNTIF('RPI calculation'!$A$9:$A$356,$A149)=0,"",INDEX('RPI calculation'!$B$9:$B$356,MATCH($A149,'RPI calculation'!$A$9:$A$356,0)))</f>
        <v>MAC</v>
      </c>
      <c r="D149" s="16" t="str">
        <f>IF(COUNTIF('RPI calculation'!$A$9:$A$356,$A149)=0,"",INDEX('RPI calculation'!$C$9:$C$356,MATCH($A149,'RPI calculation'!$A$9:$A$356,0))&amp;"-"&amp;INDEX('RPI calculation'!$D$9:$D$356,MATCH($A149,'RPI calculation'!$A$9:$A$356,0)))</f>
        <v>8-3</v>
      </c>
      <c r="E149" s="16" t="str">
        <f>IF(COUNTIF(Standings!$A$9:$A$356,$A149)=0,"",INDEX(Standings!$H$9:$H$356,MATCH($A149,Standings!$A$9:$A$356,0))&amp;"-"&amp;INDEX(Standings!$I$9:$I$356,MATCH($A149,Standings!$A$9:$A$356,0)))</f>
        <v>0-0</v>
      </c>
      <c r="F149" s="16">
        <f>IF(COUNTIF('RPI calculation'!$A$9:$A$356,$A149)=0,"",INDEX('RPI calculation'!$AE$9:$AE$356,MATCH($A149,'RPI calculation'!$A$9:$A$356,0)))</f>
        <v>141</v>
      </c>
      <c r="G149" s="16">
        <f>IF(COUNTIF('RPI calculation'!$A$9:$A$356,$A149)=0,"",INDEX('RPI calculation'!$N$9:$N$356,MATCH($A149,'RPI calculation'!$A$9:$A$356,0)))</f>
        <v>141</v>
      </c>
      <c r="H149" s="20">
        <f>IF(COUNTIF('RPI calculation'!$A$9:$A$356,$A149)=0,"",INDEX('RPI calculation'!$AF$9:$AF$356,MATCH($A149,'RPI calculation'!$A$9:$A$356,0)))</f>
        <v>0</v>
      </c>
      <c r="I149" s="9">
        <f>IF(COUNTIF('RPI calculation'!$A$9:$A$356,$A149)=0,"",INDEX('RPI calculation'!$AD$9:$AD$356,MATCH($A149,'RPI calculation'!$A$9:$A$356,0)))</f>
        <v>0.5200054880731495</v>
      </c>
      <c r="J149" s="9">
        <f>IF(COUNTIF('RPI calculation'!$A$9:$A$356,$A149)=0,"",INDEX('RPI calculation'!$M$9:$M$356,MATCH($A149,'RPI calculation'!$A$9:$A$356,0)))</f>
        <v>0.5200054880731495</v>
      </c>
      <c r="K149" s="7" t="s">
        <v>22</v>
      </c>
      <c r="L149" s="7" t="s">
        <v>23</v>
      </c>
      <c r="M149" s="7" t="s">
        <v>24</v>
      </c>
      <c r="N149" s="7"/>
      <c r="O149" s="7"/>
      <c r="P149" s="7"/>
      <c r="Q149" s="8"/>
      <c r="R149" s="7"/>
      <c r="S149" s="7" t="s">
        <v>23</v>
      </c>
      <c r="T149" s="7"/>
      <c r="U149" s="1" t="str">
        <f>IF(COUNTIF('RPI calculation'!$A$9:$A$356,$A149)=0,"Not in 2026 D1 source",INDEX('RPI calculation'!$O$9:$O$356,MATCH($A149,'RPI calculation'!$A$9:$A$356,0)))</f>
        <v>Matches standings</v>
      </c>
      <c r="V149" s="1" t="str">
        <f>IF(COUNTIF('RPI calculation'!$A$9:$A$356,$A149)=0,"",INDEX('RPI calculation'!$E$9:$E$356,MATCH($A149,'RPI calculation'!$A$9:$A$356,0))&amp;"-"&amp;INDEX('RPI calculation'!$F$9:$F$356,MATCH($A149,'RPI calculation'!$A$9:$A$356,0)))</f>
        <v>8-3</v>
      </c>
      <c r="W149" s="1" t="str">
        <f>IF(COUNTIF('RPI calculation'!$A$9:$A$356,$A149)=0,"",INDEX('RPI calculation'!$H$9:$H$356,MATCH($A149,'RPI calculation'!$A$9:$A$356,0))&amp;"-"&amp;INDEX('RPI calculation'!$I$9:$I$356,MATCH($A149,'RPI calculation'!$A$9:$A$356,0)))</f>
        <v>8-3</v>
      </c>
      <c r="X149" s="1">
        <f>IF(COUNTIF('RPI calculation'!$A$9:$A$356,$A149)=0,"",INDEX('RPI calculation'!$G$9:$G$356,MATCH($A149,'RPI calculation'!$A$9:$A$356,0)))</f>
        <v>0</v>
      </c>
      <c r="Y149" s="1" t="str">
        <f>IF(COUNTIF('NCAA 2025'!$B$9:$B$356,$A149)=0,"",INDEX('NCAA 2025'!$C$9:$C$356,MATCH($A149,'NCAA 2025'!$B$9:$B$356,0)))</f>
        <v>9-18</v>
      </c>
    </row>
    <row r="150" spans="1:25" ht="21" customHeight="1">
      <c r="A150" s="1" t="s">
        <v>165</v>
      </c>
      <c r="B150" s="16">
        <f>IF(COUNTIF('NCAA 2025'!$B$9:$B$356,$A150)=0,"New in 2026",INDEX('NCAA 2025'!$A$9:$A$356,MATCH($A150,'NCAA 2025'!$B$9:$B$356,0)))</f>
        <v>217</v>
      </c>
      <c r="C150" s="1" t="str">
        <f>IF(COUNTIF('RPI calculation'!$A$9:$A$356,$A150)=0,"",INDEX('RPI calculation'!$B$9:$B$356,MATCH($A150,'RPI calculation'!$A$9:$A$356,0)))</f>
        <v>Atlantic 10</v>
      </c>
      <c r="D150" s="16" t="str">
        <f>IF(COUNTIF('RPI calculation'!$A$9:$A$356,$A150)=0,"",INDEX('RPI calculation'!$C$9:$C$356,MATCH($A150,'RPI calculation'!$A$9:$A$356,0))&amp;"-"&amp;INDEX('RPI calculation'!$D$9:$D$356,MATCH($A150,'RPI calculation'!$A$9:$A$356,0)))</f>
        <v>5-6</v>
      </c>
      <c r="E150" s="16" t="str">
        <f>IF(COUNTIF(Standings!$A$9:$A$356,$A150)=0,"",INDEX(Standings!$H$9:$H$356,MATCH($A150,Standings!$A$9:$A$356,0))&amp;"-"&amp;INDEX(Standings!$I$9:$I$356,MATCH($A150,Standings!$A$9:$A$356,0)))</f>
        <v>0-0</v>
      </c>
      <c r="F150" s="16">
        <f>IF(COUNTIF('RPI calculation'!$A$9:$A$356,$A150)=0,"",INDEX('RPI calculation'!$AE$9:$AE$356,MATCH($A150,'RPI calculation'!$A$9:$A$356,0)))</f>
        <v>142</v>
      </c>
      <c r="G150" s="16">
        <f>IF(COUNTIF('RPI calculation'!$A$9:$A$356,$A150)=0,"",INDEX('RPI calculation'!$N$9:$N$356,MATCH($A150,'RPI calculation'!$A$9:$A$356,0)))</f>
        <v>142</v>
      </c>
      <c r="H150" s="20">
        <f>IF(COUNTIF('RPI calculation'!$A$9:$A$356,$A150)=0,"",INDEX('RPI calculation'!$AF$9:$AF$356,MATCH($A150,'RPI calculation'!$A$9:$A$356,0)))</f>
        <v>0</v>
      </c>
      <c r="I150" s="9">
        <f>IF(COUNTIF('RPI calculation'!$A$9:$A$356,$A150)=0,"",INDEX('RPI calculation'!$AD$9:$AD$356,MATCH($A150,'RPI calculation'!$A$9:$A$356,0)))</f>
        <v>0.5194281551590435</v>
      </c>
      <c r="J150" s="9">
        <f>IF(COUNTIF('RPI calculation'!$A$9:$A$356,$A150)=0,"",INDEX('RPI calculation'!$M$9:$M$356,MATCH($A150,'RPI calculation'!$A$9:$A$356,0)))</f>
        <v>0.5194281551590435</v>
      </c>
      <c r="K150" s="7" t="s">
        <v>22</v>
      </c>
      <c r="L150" s="7" t="s">
        <v>23</v>
      </c>
      <c r="M150" s="7" t="s">
        <v>24</v>
      </c>
      <c r="N150" s="7"/>
      <c r="O150" s="7"/>
      <c r="P150" s="7"/>
      <c r="Q150" s="8"/>
      <c r="R150" s="7"/>
      <c r="S150" s="7" t="s">
        <v>23</v>
      </c>
      <c r="T150" s="7"/>
      <c r="U150" s="1" t="str">
        <f>IF(COUNTIF('RPI calculation'!$A$9:$A$356,$A150)=0,"Not in 2026 D1 source",INDEX('RPI calculation'!$O$9:$O$356,MATCH($A150,'RPI calculation'!$A$9:$A$356,0)))</f>
        <v>Matches standings</v>
      </c>
      <c r="V150" s="1" t="str">
        <f>IF(COUNTIF('RPI calculation'!$A$9:$A$356,$A150)=0,"",INDEX('RPI calculation'!$E$9:$E$356,MATCH($A150,'RPI calculation'!$A$9:$A$356,0))&amp;"-"&amp;INDEX('RPI calculation'!$F$9:$F$356,MATCH($A150,'RPI calculation'!$A$9:$A$356,0)))</f>
        <v>5-6</v>
      </c>
      <c r="W150" s="1" t="str">
        <f>IF(COUNTIF('RPI calculation'!$A$9:$A$356,$A150)=0,"",INDEX('RPI calculation'!$H$9:$H$356,MATCH($A150,'RPI calculation'!$A$9:$A$356,0))&amp;"-"&amp;INDEX('RPI calculation'!$I$9:$I$356,MATCH($A150,'RPI calculation'!$A$9:$A$356,0)))</f>
        <v>5-6</v>
      </c>
      <c r="X150" s="1">
        <f>IF(COUNTIF('RPI calculation'!$A$9:$A$356,$A150)=0,"",INDEX('RPI calculation'!$G$9:$G$356,MATCH($A150,'RPI calculation'!$A$9:$A$356,0)))</f>
        <v>0</v>
      </c>
      <c r="Y150" s="1" t="str">
        <f>IF(COUNTIF('NCAA 2025'!$B$9:$B$356,$A150)=0,"",INDEX('NCAA 2025'!$C$9:$C$356,MATCH($A150,'NCAA 2025'!$B$9:$B$356,0)))</f>
        <v>13-16</v>
      </c>
    </row>
    <row r="151" spans="1:25" ht="21" customHeight="1">
      <c r="A151" s="1" t="s">
        <v>166</v>
      </c>
      <c r="B151" s="16">
        <f>IF(COUNTIF('NCAA 2025'!$B$9:$B$356,$A151)=0,"New in 2026",INDEX('NCAA 2025'!$A$9:$A$356,MATCH($A151,'NCAA 2025'!$B$9:$B$356,0)))</f>
        <v>92</v>
      </c>
      <c r="C151" s="1" t="str">
        <f>IF(COUNTIF('RPI calculation'!$A$9:$A$356,$A151)=0,"",INDEX('RPI calculation'!$B$9:$B$356,MATCH($A151,'RPI calculation'!$A$9:$A$356,0)))</f>
        <v>Big Sky</v>
      </c>
      <c r="D151" s="16" t="str">
        <f>IF(COUNTIF('RPI calculation'!$A$9:$A$356,$A151)=0,"",INDEX('RPI calculation'!$C$9:$C$356,MATCH($A151,'RPI calculation'!$A$9:$A$356,0))&amp;"-"&amp;INDEX('RPI calculation'!$D$9:$D$356,MATCH($A151,'RPI calculation'!$A$9:$A$356,0)))</f>
        <v>7-3</v>
      </c>
      <c r="E151" s="16" t="str">
        <f>IF(COUNTIF(Standings!$A$9:$A$356,$A151)=0,"",INDEX(Standings!$H$9:$H$356,MATCH($A151,Standings!$A$9:$A$356,0))&amp;"-"&amp;INDEX(Standings!$I$9:$I$356,MATCH($A151,Standings!$A$9:$A$356,0)))</f>
        <v>0-0</v>
      </c>
      <c r="F151" s="16">
        <f>IF(COUNTIF('RPI calculation'!$A$9:$A$356,$A151)=0,"",INDEX('RPI calculation'!$AE$9:$AE$356,MATCH($A151,'RPI calculation'!$A$9:$A$356,0)))</f>
        <v>143</v>
      </c>
      <c r="G151" s="16">
        <f>IF(COUNTIF('RPI calculation'!$A$9:$A$356,$A151)=0,"",INDEX('RPI calculation'!$N$9:$N$356,MATCH($A151,'RPI calculation'!$A$9:$A$356,0)))</f>
        <v>143</v>
      </c>
      <c r="H151" s="20">
        <f>IF(COUNTIF('RPI calculation'!$A$9:$A$356,$A151)=0,"",INDEX('RPI calculation'!$AF$9:$AF$356,MATCH($A151,'RPI calculation'!$A$9:$A$356,0)))</f>
        <v>0</v>
      </c>
      <c r="I151" s="9">
        <f>IF(COUNTIF('RPI calculation'!$A$9:$A$356,$A151)=0,"",INDEX('RPI calculation'!$AD$9:$AD$356,MATCH($A151,'RPI calculation'!$A$9:$A$356,0)))</f>
        <v>0.51905314382587109</v>
      </c>
      <c r="J151" s="9">
        <f>IF(COUNTIF('RPI calculation'!$A$9:$A$356,$A151)=0,"",INDEX('RPI calculation'!$M$9:$M$356,MATCH($A151,'RPI calculation'!$A$9:$A$356,0)))</f>
        <v>0.51905314382587109</v>
      </c>
      <c r="K151" s="7" t="s">
        <v>22</v>
      </c>
      <c r="L151" s="7" t="s">
        <v>23</v>
      </c>
      <c r="M151" s="7" t="s">
        <v>24</v>
      </c>
      <c r="N151" s="7"/>
      <c r="O151" s="7"/>
      <c r="P151" s="7"/>
      <c r="Q151" s="8"/>
      <c r="R151" s="7"/>
      <c r="S151" s="7" t="s">
        <v>23</v>
      </c>
      <c r="T151" s="7"/>
      <c r="U151" s="1" t="str">
        <f>IF(COUNTIF('RPI calculation'!$A$9:$A$356,$A151)=0,"Not in 2026 D1 source",INDEX('RPI calculation'!$O$9:$O$356,MATCH($A151,'RPI calculation'!$A$9:$A$356,0)))</f>
        <v>Matches standings</v>
      </c>
      <c r="V151" s="1" t="str">
        <f>IF(COUNTIF('RPI calculation'!$A$9:$A$356,$A151)=0,"",INDEX('RPI calculation'!$E$9:$E$356,MATCH($A151,'RPI calculation'!$A$9:$A$356,0))&amp;"-"&amp;INDEX('RPI calculation'!$F$9:$F$356,MATCH($A151,'RPI calculation'!$A$9:$A$356,0)))</f>
        <v>7-3</v>
      </c>
      <c r="W151" s="1" t="str">
        <f>IF(COUNTIF('RPI calculation'!$A$9:$A$356,$A151)=0,"",INDEX('RPI calculation'!$H$9:$H$356,MATCH($A151,'RPI calculation'!$A$9:$A$356,0))&amp;"-"&amp;INDEX('RPI calculation'!$I$9:$I$356,MATCH($A151,'RPI calculation'!$A$9:$A$356,0)))</f>
        <v>7-3</v>
      </c>
      <c r="X151" s="1">
        <f>IF(COUNTIF('RPI calculation'!$A$9:$A$356,$A151)=0,"",INDEX('RPI calculation'!$G$9:$G$356,MATCH($A151,'RPI calculation'!$A$9:$A$356,0)))</f>
        <v>0</v>
      </c>
      <c r="Y151" s="1" t="str">
        <f>IF(COUNTIF('NCAA 2025'!$B$9:$B$356,$A151)=0,"",INDEX('NCAA 2025'!$C$9:$C$356,MATCH($A151,'NCAA 2025'!$B$9:$B$356,0)))</f>
        <v>21-6</v>
      </c>
    </row>
    <row r="152" spans="1:25" ht="21" customHeight="1">
      <c r="A152" s="1" t="s">
        <v>167</v>
      </c>
      <c r="B152" s="16">
        <f>IF(COUNTIF('NCAA 2025'!$B$9:$B$356,$A152)=0,"New in 2026",INDEX('NCAA 2025'!$A$9:$A$356,MATCH($A152,'NCAA 2025'!$B$9:$B$356,0)))</f>
        <v>81</v>
      </c>
      <c r="C152" s="1" t="str">
        <f>IF(COUNTIF('RPI calculation'!$A$9:$A$356,$A152)=0,"",INDEX('RPI calculation'!$B$9:$B$356,MATCH($A152,'RPI calculation'!$A$9:$A$356,0)))</f>
        <v>CUSA</v>
      </c>
      <c r="D152" s="16" t="str">
        <f>IF(COUNTIF('RPI calculation'!$A$9:$A$356,$A152)=0,"",INDEX('RPI calculation'!$C$9:$C$356,MATCH($A152,'RPI calculation'!$A$9:$A$356,0))&amp;"-"&amp;INDEX('RPI calculation'!$D$9:$D$356,MATCH($A152,'RPI calculation'!$A$9:$A$356,0)))</f>
        <v>9-4</v>
      </c>
      <c r="E152" s="16" t="str">
        <f>IF(COUNTIF(Standings!$A$9:$A$356,$A152)=0,"",INDEX(Standings!$H$9:$H$356,MATCH($A152,Standings!$A$9:$A$356,0))&amp;"-"&amp;INDEX(Standings!$I$9:$I$356,MATCH($A152,Standings!$A$9:$A$356,0)))</f>
        <v>0-0</v>
      </c>
      <c r="F152" s="16">
        <f>IF(COUNTIF('RPI calculation'!$A$9:$A$356,$A152)=0,"",INDEX('RPI calculation'!$AE$9:$AE$356,MATCH($A152,'RPI calculation'!$A$9:$A$356,0)))</f>
        <v>144</v>
      </c>
      <c r="G152" s="16">
        <f>IF(COUNTIF('RPI calculation'!$A$9:$A$356,$A152)=0,"",INDEX('RPI calculation'!$N$9:$N$356,MATCH($A152,'RPI calculation'!$A$9:$A$356,0)))</f>
        <v>144</v>
      </c>
      <c r="H152" s="20">
        <f>IF(COUNTIF('RPI calculation'!$A$9:$A$356,$A152)=0,"",INDEX('RPI calculation'!$AF$9:$AF$356,MATCH($A152,'RPI calculation'!$A$9:$A$356,0)))</f>
        <v>0</v>
      </c>
      <c r="I152" s="9">
        <f>IF(COUNTIF('RPI calculation'!$A$9:$A$356,$A152)=0,"",INDEX('RPI calculation'!$AD$9:$AD$356,MATCH($A152,'RPI calculation'!$A$9:$A$356,0)))</f>
        <v>0.51893093947945346</v>
      </c>
      <c r="J152" s="9">
        <f>IF(COUNTIF('RPI calculation'!$A$9:$A$356,$A152)=0,"",INDEX('RPI calculation'!$M$9:$M$356,MATCH($A152,'RPI calculation'!$A$9:$A$356,0)))</f>
        <v>0.51893093947945346</v>
      </c>
      <c r="K152" s="7" t="s">
        <v>22</v>
      </c>
      <c r="L152" s="7" t="s">
        <v>23</v>
      </c>
      <c r="M152" s="7" t="s">
        <v>24</v>
      </c>
      <c r="N152" s="7"/>
      <c r="O152" s="7"/>
      <c r="P152" s="7"/>
      <c r="Q152" s="8"/>
      <c r="R152" s="7"/>
      <c r="S152" s="7" t="s">
        <v>23</v>
      </c>
      <c r="T152" s="7"/>
      <c r="U152" s="1" t="str">
        <f>IF(COUNTIF('RPI calculation'!$A$9:$A$356,$A152)=0,"Not in 2026 D1 source",INDEX('RPI calculation'!$O$9:$O$356,MATCH($A152,'RPI calculation'!$A$9:$A$356,0)))</f>
        <v>Matches standings</v>
      </c>
      <c r="V152" s="1" t="str">
        <f>IF(COUNTIF('RPI calculation'!$A$9:$A$356,$A152)=0,"",INDEX('RPI calculation'!$E$9:$E$356,MATCH($A152,'RPI calculation'!$A$9:$A$356,0))&amp;"-"&amp;INDEX('RPI calculation'!$F$9:$F$356,MATCH($A152,'RPI calculation'!$A$9:$A$356,0)))</f>
        <v>9-4</v>
      </c>
      <c r="W152" s="1" t="str">
        <f>IF(COUNTIF('RPI calculation'!$A$9:$A$356,$A152)=0,"",INDEX('RPI calculation'!$H$9:$H$356,MATCH($A152,'RPI calculation'!$A$9:$A$356,0))&amp;"-"&amp;INDEX('RPI calculation'!$I$9:$I$356,MATCH($A152,'RPI calculation'!$A$9:$A$356,0)))</f>
        <v>9-4</v>
      </c>
      <c r="X152" s="1">
        <f>IF(COUNTIF('RPI calculation'!$A$9:$A$356,$A152)=0,"",INDEX('RPI calculation'!$G$9:$G$356,MATCH($A152,'RPI calculation'!$A$9:$A$356,0)))</f>
        <v>0</v>
      </c>
      <c r="Y152" s="1" t="str">
        <f>IF(COUNTIF('NCAA 2025'!$B$9:$B$356,$A152)=0,"",INDEX('NCAA 2025'!$C$9:$C$356,MATCH($A152,'NCAA 2025'!$B$9:$B$356,0)))</f>
        <v>20-12</v>
      </c>
    </row>
    <row r="153" spans="1:25" ht="21" customHeight="1">
      <c r="A153" s="1" t="s">
        <v>176</v>
      </c>
      <c r="B153" s="16">
        <f>IF(COUNTIF('NCAA 2025'!$B$9:$B$356,$A153)=0,"New in 2026",INDEX('NCAA 2025'!$A$9:$A$356,MATCH($A153,'NCAA 2025'!$B$9:$B$356,0)))</f>
        <v>121</v>
      </c>
      <c r="C153" s="1" t="str">
        <f>IF(COUNTIF('RPI calculation'!$A$9:$A$356,$A153)=0,"",INDEX('RPI calculation'!$B$9:$B$356,MATCH($A153,'RPI calculation'!$A$9:$A$356,0)))</f>
        <v>ACC</v>
      </c>
      <c r="D153" s="16" t="str">
        <f>IF(COUNTIF('RPI calculation'!$A$9:$A$356,$A153)=0,"",INDEX('RPI calculation'!$C$9:$C$356,MATCH($A153,'RPI calculation'!$A$9:$A$356,0))&amp;"-"&amp;INDEX('RPI calculation'!$D$9:$D$356,MATCH($A153,'RPI calculation'!$A$9:$A$356,0)))</f>
        <v>3-6</v>
      </c>
      <c r="E153" s="16" t="str">
        <f>IF(COUNTIF(Standings!$A$9:$A$356,$A153)=0,"",INDEX(Standings!$H$9:$H$356,MATCH($A153,Standings!$A$9:$A$356,0))&amp;"-"&amp;INDEX(Standings!$I$9:$I$356,MATCH($A153,Standings!$A$9:$A$356,0)))</f>
        <v>0-0</v>
      </c>
      <c r="F153" s="16">
        <f>IF(COUNTIF('RPI calculation'!$A$9:$A$356,$A153)=0,"",INDEX('RPI calculation'!$AE$9:$AE$356,MATCH($A153,'RPI calculation'!$A$9:$A$356,0)))</f>
        <v>145</v>
      </c>
      <c r="G153" s="16">
        <f>IF(COUNTIF('RPI calculation'!$A$9:$A$356,$A153)=0,"",INDEX('RPI calculation'!$N$9:$N$356,MATCH($A153,'RPI calculation'!$A$9:$A$356,0)))</f>
        <v>153</v>
      </c>
      <c r="H153" s="20">
        <f>IF(COUNTIF('RPI calculation'!$A$9:$A$356,$A153)=0,"",INDEX('RPI calculation'!$AF$9:$AF$356,MATCH($A153,'RPI calculation'!$A$9:$A$356,0)))</f>
        <v>8</v>
      </c>
      <c r="I153" s="9">
        <f>IF(COUNTIF('RPI calculation'!$A$9:$A$356,$A153)=0,"",INDEX('RPI calculation'!$AD$9:$AD$356,MATCH($A153,'RPI calculation'!$A$9:$A$356,0)))</f>
        <v>0.51886142816218572</v>
      </c>
      <c r="J153" s="9">
        <f>IF(COUNTIF('RPI calculation'!$A$9:$A$356,$A153)=0,"",INDEX('RPI calculation'!$M$9:$M$356,MATCH($A153,'RPI calculation'!$A$9:$A$356,0)))</f>
        <v>0.51496142816218571</v>
      </c>
      <c r="K153" s="7" t="s">
        <v>22</v>
      </c>
      <c r="L153" s="7" t="s">
        <v>23</v>
      </c>
      <c r="M153" s="7" t="s">
        <v>24</v>
      </c>
      <c r="N153" s="7"/>
      <c r="O153" s="7"/>
      <c r="P153" s="7"/>
      <c r="Q153" s="8"/>
      <c r="R153" s="7"/>
      <c r="S153" s="7" t="s">
        <v>23</v>
      </c>
      <c r="T153" s="7"/>
      <c r="U153" s="1" t="str">
        <f>IF(COUNTIF('RPI calculation'!$A$9:$A$356,$A153)=0,"Not in 2026 D1 source",INDEX('RPI calculation'!$O$9:$O$356,MATCH($A153,'RPI calculation'!$A$9:$A$356,0)))</f>
        <v>Matches standings</v>
      </c>
      <c r="V153" s="1" t="str">
        <f>IF(COUNTIF('RPI calculation'!$A$9:$A$356,$A153)=0,"",INDEX('RPI calculation'!$E$9:$E$356,MATCH($A153,'RPI calculation'!$A$9:$A$356,0))&amp;"-"&amp;INDEX('RPI calculation'!$F$9:$F$356,MATCH($A153,'RPI calculation'!$A$9:$A$356,0)))</f>
        <v>3-6</v>
      </c>
      <c r="W153" s="1" t="str">
        <f>IF(COUNTIF('RPI calculation'!$A$9:$A$356,$A153)=0,"",INDEX('RPI calculation'!$H$9:$H$356,MATCH($A153,'RPI calculation'!$A$9:$A$356,0))&amp;"-"&amp;INDEX('RPI calculation'!$I$9:$I$356,MATCH($A153,'RPI calculation'!$A$9:$A$356,0)))</f>
        <v>3-6</v>
      </c>
      <c r="X153" s="1">
        <f>IF(COUNTIF('RPI calculation'!$A$9:$A$356,$A153)=0,"",INDEX('RPI calculation'!$G$9:$G$356,MATCH($A153,'RPI calculation'!$A$9:$A$356,0)))</f>
        <v>0</v>
      </c>
      <c r="Y153" s="1" t="str">
        <f>IF(COUNTIF('NCAA 2025'!$B$9:$B$356,$A153)=0,"",INDEX('NCAA 2025'!$C$9:$C$356,MATCH($A153,'NCAA 2025'!$B$9:$B$356,0)))</f>
        <v>12-16</v>
      </c>
    </row>
    <row r="154" spans="1:25" ht="21" customHeight="1">
      <c r="A154" s="1" t="s">
        <v>168</v>
      </c>
      <c r="B154" s="16">
        <f>IF(COUNTIF('NCAA 2025'!$B$9:$B$356,$A154)=0,"New in 2026",INDEX('NCAA 2025'!$A$9:$A$356,MATCH($A154,'NCAA 2025'!$B$9:$B$356,0)))</f>
        <v>163</v>
      </c>
      <c r="C154" s="1" t="str">
        <f>IF(COUNTIF('RPI calculation'!$A$9:$A$356,$A154)=0,"",INDEX('RPI calculation'!$B$9:$B$356,MATCH($A154,'RPI calculation'!$A$9:$A$356,0)))</f>
        <v>Big 12</v>
      </c>
      <c r="D154" s="16" t="str">
        <f>IF(COUNTIF('RPI calculation'!$A$9:$A$356,$A154)=0,"",INDEX('RPI calculation'!$C$9:$C$356,MATCH($A154,'RPI calculation'!$A$9:$A$356,0))&amp;"-"&amp;INDEX('RPI calculation'!$D$9:$D$356,MATCH($A154,'RPI calculation'!$A$9:$A$356,0)))</f>
        <v>7-4</v>
      </c>
      <c r="E154" s="16" t="str">
        <f>IF(COUNTIF(Standings!$A$9:$A$356,$A154)=0,"",INDEX(Standings!$H$9:$H$356,MATCH($A154,Standings!$A$9:$A$356,0))&amp;"-"&amp;INDEX(Standings!$I$9:$I$356,MATCH($A154,Standings!$A$9:$A$356,0)))</f>
        <v>0-0</v>
      </c>
      <c r="F154" s="16">
        <f>IF(COUNTIF('RPI calculation'!$A$9:$A$356,$A154)=0,"",INDEX('RPI calculation'!$AE$9:$AE$356,MATCH($A154,'RPI calculation'!$A$9:$A$356,0)))</f>
        <v>146</v>
      </c>
      <c r="G154" s="16">
        <f>IF(COUNTIF('RPI calculation'!$A$9:$A$356,$A154)=0,"",INDEX('RPI calculation'!$N$9:$N$356,MATCH($A154,'RPI calculation'!$A$9:$A$356,0)))</f>
        <v>145</v>
      </c>
      <c r="H154" s="20">
        <f>IF(COUNTIF('RPI calculation'!$A$9:$A$356,$A154)=0,"",INDEX('RPI calculation'!$AF$9:$AF$356,MATCH($A154,'RPI calculation'!$A$9:$A$356,0)))</f>
        <v>-1</v>
      </c>
      <c r="I154" s="9">
        <f>IF(COUNTIF('RPI calculation'!$A$9:$A$356,$A154)=0,"",INDEX('RPI calculation'!$AD$9:$AD$356,MATCH($A154,'RPI calculation'!$A$9:$A$356,0)))</f>
        <v>0.51864898786042035</v>
      </c>
      <c r="J154" s="9">
        <f>IF(COUNTIF('RPI calculation'!$A$9:$A$356,$A154)=0,"",INDEX('RPI calculation'!$M$9:$M$356,MATCH($A154,'RPI calculation'!$A$9:$A$356,0)))</f>
        <v>0.51864898786042035</v>
      </c>
      <c r="K154" s="7" t="s">
        <v>22</v>
      </c>
      <c r="L154" s="7" t="s">
        <v>23</v>
      </c>
      <c r="M154" s="7" t="s">
        <v>24</v>
      </c>
      <c r="N154" s="7"/>
      <c r="O154" s="7"/>
      <c r="P154" s="7"/>
      <c r="Q154" s="8"/>
      <c r="R154" s="7"/>
      <c r="S154" s="7" t="s">
        <v>23</v>
      </c>
      <c r="T154" s="7"/>
      <c r="U154" s="1" t="str">
        <f>IF(COUNTIF('RPI calculation'!$A$9:$A$356,$A154)=0,"Not in 2026 D1 source",INDEX('RPI calculation'!$O$9:$O$356,MATCH($A154,'RPI calculation'!$A$9:$A$356,0)))</f>
        <v>Matches standings</v>
      </c>
      <c r="V154" s="1" t="str">
        <f>IF(COUNTIF('RPI calculation'!$A$9:$A$356,$A154)=0,"",INDEX('RPI calculation'!$E$9:$E$356,MATCH($A154,'RPI calculation'!$A$9:$A$356,0))&amp;"-"&amp;INDEX('RPI calculation'!$F$9:$F$356,MATCH($A154,'RPI calculation'!$A$9:$A$356,0)))</f>
        <v>7-4</v>
      </c>
      <c r="W154" s="1" t="str">
        <f>IF(COUNTIF('RPI calculation'!$A$9:$A$356,$A154)=0,"",INDEX('RPI calculation'!$H$9:$H$356,MATCH($A154,'RPI calculation'!$A$9:$A$356,0))&amp;"-"&amp;INDEX('RPI calculation'!$I$9:$I$356,MATCH($A154,'RPI calculation'!$A$9:$A$356,0)))</f>
        <v>7-4</v>
      </c>
      <c r="X154" s="1">
        <f>IF(COUNTIF('RPI calculation'!$A$9:$A$356,$A154)=0,"",INDEX('RPI calculation'!$G$9:$G$356,MATCH($A154,'RPI calculation'!$A$9:$A$356,0)))</f>
        <v>0</v>
      </c>
      <c r="Y154" s="1" t="str">
        <f>IF(COUNTIF('NCAA 2025'!$B$9:$B$356,$A154)=0,"",INDEX('NCAA 2025'!$C$9:$C$356,MATCH($A154,'NCAA 2025'!$B$9:$B$356,0)))</f>
        <v>9-20</v>
      </c>
    </row>
    <row r="155" spans="1:25" ht="21" customHeight="1">
      <c r="A155" s="1" t="s">
        <v>169</v>
      </c>
      <c r="B155" s="16">
        <f>IF(COUNTIF('NCAA 2025'!$B$9:$B$356,$A155)=0,"New in 2026",INDEX('NCAA 2025'!$A$9:$A$356,MATCH($A155,'NCAA 2025'!$B$9:$B$356,0)))</f>
        <v>93</v>
      </c>
      <c r="C155" s="1" t="str">
        <f>IF(COUNTIF('RPI calculation'!$A$9:$A$356,$A155)=0,"",INDEX('RPI calculation'!$B$9:$B$356,MATCH($A155,'RPI calculation'!$A$9:$A$356,0)))</f>
        <v>OVC</v>
      </c>
      <c r="D155" s="16" t="str">
        <f>IF(COUNTIF('RPI calculation'!$A$9:$A$356,$A155)=0,"",INDEX('RPI calculation'!$C$9:$C$356,MATCH($A155,'RPI calculation'!$A$9:$A$356,0))&amp;"-"&amp;INDEX('RPI calculation'!$D$9:$D$356,MATCH($A155,'RPI calculation'!$A$9:$A$356,0)))</f>
        <v>4-6</v>
      </c>
      <c r="E155" s="16" t="str">
        <f>IF(COUNTIF(Standings!$A$9:$A$356,$A155)=0,"",INDEX(Standings!$H$9:$H$356,MATCH($A155,Standings!$A$9:$A$356,0))&amp;"-"&amp;INDEX(Standings!$I$9:$I$356,MATCH($A155,Standings!$A$9:$A$356,0)))</f>
        <v>0-0</v>
      </c>
      <c r="F155" s="16">
        <f>IF(COUNTIF('RPI calculation'!$A$9:$A$356,$A155)=0,"",INDEX('RPI calculation'!$AE$9:$AE$356,MATCH($A155,'RPI calculation'!$A$9:$A$356,0)))</f>
        <v>147</v>
      </c>
      <c r="G155" s="16">
        <f>IF(COUNTIF('RPI calculation'!$A$9:$A$356,$A155)=0,"",INDEX('RPI calculation'!$N$9:$N$356,MATCH($A155,'RPI calculation'!$A$9:$A$356,0)))</f>
        <v>146</v>
      </c>
      <c r="H155" s="20">
        <f>IF(COUNTIF('RPI calculation'!$A$9:$A$356,$A155)=0,"",INDEX('RPI calculation'!$AF$9:$AF$356,MATCH($A155,'RPI calculation'!$A$9:$A$356,0)))</f>
        <v>-1</v>
      </c>
      <c r="I155" s="9">
        <f>IF(COUNTIF('RPI calculation'!$A$9:$A$356,$A155)=0,"",INDEX('RPI calculation'!$AD$9:$AD$356,MATCH($A155,'RPI calculation'!$A$9:$A$356,0)))</f>
        <v>0.518345439808508</v>
      </c>
      <c r="J155" s="9">
        <f>IF(COUNTIF('RPI calculation'!$A$9:$A$356,$A155)=0,"",INDEX('RPI calculation'!$M$9:$M$356,MATCH($A155,'RPI calculation'!$A$9:$A$356,0)))</f>
        <v>0.518345439808508</v>
      </c>
      <c r="K155" s="7" t="s">
        <v>22</v>
      </c>
      <c r="L155" s="7" t="s">
        <v>23</v>
      </c>
      <c r="M155" s="7" t="s">
        <v>24</v>
      </c>
      <c r="N155" s="7"/>
      <c r="O155" s="7"/>
      <c r="P155" s="7"/>
      <c r="Q155" s="8"/>
      <c r="R155" s="7"/>
      <c r="S155" s="7" t="s">
        <v>23</v>
      </c>
      <c r="T155" s="7"/>
      <c r="U155" s="1" t="str">
        <f>IF(COUNTIF('RPI calculation'!$A$9:$A$356,$A155)=0,"Not in 2026 D1 source",INDEX('RPI calculation'!$O$9:$O$356,MATCH($A155,'RPI calculation'!$A$9:$A$356,0)))</f>
        <v>Matches standings</v>
      </c>
      <c r="V155" s="1" t="str">
        <f>IF(COUNTIF('RPI calculation'!$A$9:$A$356,$A155)=0,"",INDEX('RPI calculation'!$E$9:$E$356,MATCH($A155,'RPI calculation'!$A$9:$A$356,0))&amp;"-"&amp;INDEX('RPI calculation'!$F$9:$F$356,MATCH($A155,'RPI calculation'!$A$9:$A$356,0)))</f>
        <v>4-6</v>
      </c>
      <c r="W155" s="1" t="str">
        <f>IF(COUNTIF('RPI calculation'!$A$9:$A$356,$A155)=0,"",INDEX('RPI calculation'!$H$9:$H$356,MATCH($A155,'RPI calculation'!$A$9:$A$356,0))&amp;"-"&amp;INDEX('RPI calculation'!$I$9:$I$356,MATCH($A155,'RPI calculation'!$A$9:$A$356,0)))</f>
        <v>4-6</v>
      </c>
      <c r="X155" s="1">
        <f>IF(COUNTIF('RPI calculation'!$A$9:$A$356,$A155)=0,"",INDEX('RPI calculation'!$G$9:$G$356,MATCH($A155,'RPI calculation'!$A$9:$A$356,0)))</f>
        <v>0</v>
      </c>
      <c r="Y155" s="1" t="str">
        <f>IF(COUNTIF('NCAA 2025'!$B$9:$B$356,$A155)=0,"",INDEX('NCAA 2025'!$C$9:$C$356,MATCH($A155,'NCAA 2025'!$B$9:$B$356,0)))</f>
        <v>23-9</v>
      </c>
    </row>
    <row r="156" spans="1:25" ht="21" customHeight="1">
      <c r="A156" s="1" t="s">
        <v>170</v>
      </c>
      <c r="B156" s="16">
        <f>IF(COUNTIF('NCAA 2025'!$B$9:$B$356,$A156)=0,"New in 2026",INDEX('NCAA 2025'!$A$9:$A$356,MATCH($A156,'NCAA 2025'!$B$9:$B$356,0)))</f>
        <v>174</v>
      </c>
      <c r="C156" s="1" t="str">
        <f>IF(COUNTIF('RPI calculation'!$A$9:$A$356,$A156)=0,"",INDEX('RPI calculation'!$B$9:$B$356,MATCH($A156,'RPI calculation'!$A$9:$A$356,0)))</f>
        <v>Sun Belt</v>
      </c>
      <c r="D156" s="16" t="str">
        <f>IF(COUNTIF('RPI calculation'!$A$9:$A$356,$A156)=0,"",INDEX('RPI calculation'!$C$9:$C$356,MATCH($A156,'RPI calculation'!$A$9:$A$356,0))&amp;"-"&amp;INDEX('RPI calculation'!$D$9:$D$356,MATCH($A156,'RPI calculation'!$A$9:$A$356,0)))</f>
        <v>5-4</v>
      </c>
      <c r="E156" s="16" t="str">
        <f>IF(COUNTIF(Standings!$A$9:$A$356,$A156)=0,"",INDEX(Standings!$H$9:$H$356,MATCH($A156,Standings!$A$9:$A$356,0))&amp;"-"&amp;INDEX(Standings!$I$9:$I$356,MATCH($A156,Standings!$A$9:$A$356,0)))</f>
        <v>0-0</v>
      </c>
      <c r="F156" s="16">
        <f>IF(COUNTIF('RPI calculation'!$A$9:$A$356,$A156)=0,"",INDEX('RPI calculation'!$AE$9:$AE$356,MATCH($A156,'RPI calculation'!$A$9:$A$356,0)))</f>
        <v>148</v>
      </c>
      <c r="G156" s="16">
        <f>IF(COUNTIF('RPI calculation'!$A$9:$A$356,$A156)=0,"",INDEX('RPI calculation'!$N$9:$N$356,MATCH($A156,'RPI calculation'!$A$9:$A$356,0)))</f>
        <v>147</v>
      </c>
      <c r="H156" s="20">
        <f>IF(COUNTIF('RPI calculation'!$A$9:$A$356,$A156)=0,"",INDEX('RPI calculation'!$AF$9:$AF$356,MATCH($A156,'RPI calculation'!$A$9:$A$356,0)))</f>
        <v>-1</v>
      </c>
      <c r="I156" s="9">
        <f>IF(COUNTIF('RPI calculation'!$A$9:$A$356,$A156)=0,"",INDEX('RPI calculation'!$AD$9:$AD$356,MATCH($A156,'RPI calculation'!$A$9:$A$356,0)))</f>
        <v>0.51797501063283891</v>
      </c>
      <c r="J156" s="9">
        <f>IF(COUNTIF('RPI calculation'!$A$9:$A$356,$A156)=0,"",INDEX('RPI calculation'!$M$9:$M$356,MATCH($A156,'RPI calculation'!$A$9:$A$356,0)))</f>
        <v>0.51797501063283891</v>
      </c>
      <c r="K156" s="7" t="s">
        <v>22</v>
      </c>
      <c r="L156" s="7" t="s">
        <v>23</v>
      </c>
      <c r="M156" s="7" t="s">
        <v>24</v>
      </c>
      <c r="N156" s="7"/>
      <c r="O156" s="7"/>
      <c r="P156" s="7"/>
      <c r="Q156" s="8"/>
      <c r="R156" s="7"/>
      <c r="S156" s="7" t="s">
        <v>23</v>
      </c>
      <c r="T156" s="7"/>
      <c r="U156" s="1" t="str">
        <f>IF(COUNTIF('RPI calculation'!$A$9:$A$356,$A156)=0,"Not in 2026 D1 source",INDEX('RPI calculation'!$O$9:$O$356,MATCH($A156,'RPI calculation'!$A$9:$A$356,0)))</f>
        <v>Matches standings</v>
      </c>
      <c r="V156" s="1" t="str">
        <f>IF(COUNTIF('RPI calculation'!$A$9:$A$356,$A156)=0,"",INDEX('RPI calculation'!$E$9:$E$356,MATCH($A156,'RPI calculation'!$A$9:$A$356,0))&amp;"-"&amp;INDEX('RPI calculation'!$F$9:$F$356,MATCH($A156,'RPI calculation'!$A$9:$A$356,0)))</f>
        <v>5-4</v>
      </c>
      <c r="W156" s="1" t="str">
        <f>IF(COUNTIF('RPI calculation'!$A$9:$A$356,$A156)=0,"",INDEX('RPI calculation'!$H$9:$H$356,MATCH($A156,'RPI calculation'!$A$9:$A$356,0))&amp;"-"&amp;INDEX('RPI calculation'!$I$9:$I$356,MATCH($A156,'RPI calculation'!$A$9:$A$356,0)))</f>
        <v>5-4</v>
      </c>
      <c r="X156" s="1">
        <f>IF(COUNTIF('RPI calculation'!$A$9:$A$356,$A156)=0,"",INDEX('RPI calculation'!$G$9:$G$356,MATCH($A156,'RPI calculation'!$A$9:$A$356,0)))</f>
        <v>0</v>
      </c>
      <c r="Y156" s="1" t="str">
        <f>IF(COUNTIF('NCAA 2025'!$B$9:$B$356,$A156)=0,"",INDEX('NCAA 2025'!$C$9:$C$356,MATCH($A156,'NCAA 2025'!$B$9:$B$356,0)))</f>
        <v>10-16</v>
      </c>
    </row>
    <row r="157" spans="1:25" ht="21" customHeight="1">
      <c r="A157" s="1" t="s">
        <v>172</v>
      </c>
      <c r="B157" s="16">
        <f>IF(COUNTIF('NCAA 2025'!$B$9:$B$356,$A157)=0,"New in 2026",INDEX('NCAA 2025'!$A$9:$A$356,MATCH($A157,'NCAA 2025'!$B$9:$B$356,0)))</f>
        <v>79</v>
      </c>
      <c r="C157" s="1" t="str">
        <f>IF(COUNTIF('RPI calculation'!$A$9:$A$356,$A157)=0,"",INDEX('RPI calculation'!$B$9:$B$356,MATCH($A157,'RPI calculation'!$A$9:$A$356,0)))</f>
        <v>American</v>
      </c>
      <c r="D157" s="16" t="str">
        <f>IF(COUNTIF('RPI calculation'!$A$9:$A$356,$A157)=0,"",INDEX('RPI calculation'!$C$9:$C$356,MATCH($A157,'RPI calculation'!$A$9:$A$356,0))&amp;"-"&amp;INDEX('RPI calculation'!$D$9:$D$356,MATCH($A157,'RPI calculation'!$A$9:$A$356,0)))</f>
        <v>7-4</v>
      </c>
      <c r="E157" s="16" t="str">
        <f>IF(COUNTIF(Standings!$A$9:$A$356,$A157)=0,"",INDEX(Standings!$H$9:$H$356,MATCH($A157,Standings!$A$9:$A$356,0))&amp;"-"&amp;INDEX(Standings!$I$9:$I$356,MATCH($A157,Standings!$A$9:$A$356,0)))</f>
        <v>0-0</v>
      </c>
      <c r="F157" s="16">
        <f>IF(COUNTIF('RPI calculation'!$A$9:$A$356,$A157)=0,"",INDEX('RPI calculation'!$AE$9:$AE$356,MATCH($A157,'RPI calculation'!$A$9:$A$356,0)))</f>
        <v>149</v>
      </c>
      <c r="G157" s="16">
        <f>IF(COUNTIF('RPI calculation'!$A$9:$A$356,$A157)=0,"",INDEX('RPI calculation'!$N$9:$N$356,MATCH($A157,'RPI calculation'!$A$9:$A$356,0)))</f>
        <v>149</v>
      </c>
      <c r="H157" s="20">
        <f>IF(COUNTIF('RPI calculation'!$A$9:$A$356,$A157)=0,"",INDEX('RPI calculation'!$AF$9:$AF$356,MATCH($A157,'RPI calculation'!$A$9:$A$356,0)))</f>
        <v>0</v>
      </c>
      <c r="I157" s="9">
        <f>IF(COUNTIF('RPI calculation'!$A$9:$A$356,$A157)=0,"",INDEX('RPI calculation'!$AD$9:$AD$356,MATCH($A157,'RPI calculation'!$A$9:$A$356,0)))</f>
        <v>0.51787301503210592</v>
      </c>
      <c r="J157" s="9">
        <f>IF(COUNTIF('RPI calculation'!$A$9:$A$356,$A157)=0,"",INDEX('RPI calculation'!$M$9:$M$356,MATCH($A157,'RPI calculation'!$A$9:$A$356,0)))</f>
        <v>0.51787301503210592</v>
      </c>
      <c r="K157" s="7" t="s">
        <v>22</v>
      </c>
      <c r="L157" s="7" t="s">
        <v>23</v>
      </c>
      <c r="M157" s="7" t="s">
        <v>24</v>
      </c>
      <c r="N157" s="7"/>
      <c r="O157" s="7"/>
      <c r="P157" s="7"/>
      <c r="Q157" s="8"/>
      <c r="R157" s="7"/>
      <c r="S157" s="7" t="s">
        <v>23</v>
      </c>
      <c r="T157" s="7"/>
      <c r="U157" s="1" t="str">
        <f>IF(COUNTIF('RPI calculation'!$A$9:$A$356,$A157)=0,"Not in 2026 D1 source",INDEX('RPI calculation'!$O$9:$O$356,MATCH($A157,'RPI calculation'!$A$9:$A$356,0)))</f>
        <v>Matches standings</v>
      </c>
      <c r="V157" s="1" t="str">
        <f>IF(COUNTIF('RPI calculation'!$A$9:$A$356,$A157)=0,"",INDEX('RPI calculation'!$E$9:$E$356,MATCH($A157,'RPI calculation'!$A$9:$A$356,0))&amp;"-"&amp;INDEX('RPI calculation'!$F$9:$F$356,MATCH($A157,'RPI calculation'!$A$9:$A$356,0)))</f>
        <v>7-4</v>
      </c>
      <c r="W157" s="1" t="str">
        <f>IF(COUNTIF('RPI calculation'!$A$9:$A$356,$A157)=0,"",INDEX('RPI calculation'!$H$9:$H$356,MATCH($A157,'RPI calculation'!$A$9:$A$356,0))&amp;"-"&amp;INDEX('RPI calculation'!$I$9:$I$356,MATCH($A157,'RPI calculation'!$A$9:$A$356,0)))</f>
        <v>7-4</v>
      </c>
      <c r="X157" s="1">
        <f>IF(COUNTIF('RPI calculation'!$A$9:$A$356,$A157)=0,"",INDEX('RPI calculation'!$G$9:$G$356,MATCH($A157,'RPI calculation'!$A$9:$A$356,0)))</f>
        <v>0</v>
      </c>
      <c r="Y157" s="1" t="str">
        <f>IF(COUNTIF('NCAA 2025'!$B$9:$B$356,$A157)=0,"",INDEX('NCAA 2025'!$C$9:$C$356,MATCH($A157,'NCAA 2025'!$B$9:$B$356,0)))</f>
        <v>19-11</v>
      </c>
    </row>
    <row r="158" spans="1:25" ht="21" customHeight="1">
      <c r="A158" s="1" t="s">
        <v>173</v>
      </c>
      <c r="B158" s="16">
        <f>IF(COUNTIF('NCAA 2025'!$B$9:$B$356,$A158)=0,"New in 2026",INDEX('NCAA 2025'!$A$9:$A$356,MATCH($A158,'NCAA 2025'!$B$9:$B$356,0)))</f>
        <v>101</v>
      </c>
      <c r="C158" s="1" t="str">
        <f>IF(COUNTIF('RPI calculation'!$A$9:$A$356,$A158)=0,"",INDEX('RPI calculation'!$B$9:$B$356,MATCH($A158,'RPI calculation'!$A$9:$A$356,0)))</f>
        <v>CAA</v>
      </c>
      <c r="D158" s="16" t="str">
        <f>IF(COUNTIF('RPI calculation'!$A$9:$A$356,$A158)=0,"",INDEX('RPI calculation'!$C$9:$C$356,MATCH($A158,'RPI calculation'!$A$9:$A$356,0))&amp;"-"&amp;INDEX('RPI calculation'!$D$9:$D$356,MATCH($A158,'RPI calculation'!$A$9:$A$356,0)))</f>
        <v>4-7</v>
      </c>
      <c r="E158" s="16" t="str">
        <f>IF(COUNTIF(Standings!$A$9:$A$356,$A158)=0,"",INDEX(Standings!$H$9:$H$356,MATCH($A158,Standings!$A$9:$A$356,0))&amp;"-"&amp;INDEX(Standings!$I$9:$I$356,MATCH($A158,Standings!$A$9:$A$356,0)))</f>
        <v>0-0</v>
      </c>
      <c r="F158" s="16">
        <f>IF(COUNTIF('RPI calculation'!$A$9:$A$356,$A158)=0,"",INDEX('RPI calculation'!$AE$9:$AE$356,MATCH($A158,'RPI calculation'!$A$9:$A$356,0)))</f>
        <v>150</v>
      </c>
      <c r="G158" s="16">
        <f>IF(COUNTIF('RPI calculation'!$A$9:$A$356,$A158)=0,"",INDEX('RPI calculation'!$N$9:$N$356,MATCH($A158,'RPI calculation'!$A$9:$A$356,0)))</f>
        <v>150</v>
      </c>
      <c r="H158" s="20">
        <f>IF(COUNTIF('RPI calculation'!$A$9:$A$356,$A158)=0,"",INDEX('RPI calculation'!$AF$9:$AF$356,MATCH($A158,'RPI calculation'!$A$9:$A$356,0)))</f>
        <v>0</v>
      </c>
      <c r="I158" s="9">
        <f>IF(COUNTIF('RPI calculation'!$A$9:$A$356,$A158)=0,"",INDEX('RPI calculation'!$AD$9:$AD$356,MATCH($A158,'RPI calculation'!$A$9:$A$356,0)))</f>
        <v>0.51661937255428991</v>
      </c>
      <c r="J158" s="9">
        <f>IF(COUNTIF('RPI calculation'!$A$9:$A$356,$A158)=0,"",INDEX('RPI calculation'!$M$9:$M$356,MATCH($A158,'RPI calculation'!$A$9:$A$356,0)))</f>
        <v>0.51661937255428991</v>
      </c>
      <c r="K158" s="7" t="s">
        <v>22</v>
      </c>
      <c r="L158" s="7" t="s">
        <v>23</v>
      </c>
      <c r="M158" s="7" t="s">
        <v>24</v>
      </c>
      <c r="N158" s="7"/>
      <c r="O158" s="7"/>
      <c r="P158" s="7"/>
      <c r="Q158" s="8"/>
      <c r="R158" s="7"/>
      <c r="S158" s="7" t="s">
        <v>23</v>
      </c>
      <c r="T158" s="7"/>
      <c r="U158" s="1" t="str">
        <f>IF(COUNTIF('RPI calculation'!$A$9:$A$356,$A158)=0,"Not in 2026 D1 source",INDEX('RPI calculation'!$O$9:$O$356,MATCH($A158,'RPI calculation'!$A$9:$A$356,0)))</f>
        <v>Matches standings</v>
      </c>
      <c r="V158" s="1" t="str">
        <f>IF(COUNTIF('RPI calculation'!$A$9:$A$356,$A158)=0,"",INDEX('RPI calculation'!$E$9:$E$356,MATCH($A158,'RPI calculation'!$A$9:$A$356,0))&amp;"-"&amp;INDEX('RPI calculation'!$F$9:$F$356,MATCH($A158,'RPI calculation'!$A$9:$A$356,0)))</f>
        <v>4-7</v>
      </c>
      <c r="W158" s="1" t="str">
        <f>IF(COUNTIF('RPI calculation'!$A$9:$A$356,$A158)=0,"",INDEX('RPI calculation'!$H$9:$H$356,MATCH($A158,'RPI calculation'!$A$9:$A$356,0))&amp;"-"&amp;INDEX('RPI calculation'!$I$9:$I$356,MATCH($A158,'RPI calculation'!$A$9:$A$356,0)))</f>
        <v>4-7</v>
      </c>
      <c r="X158" s="1">
        <f>IF(COUNTIF('RPI calculation'!$A$9:$A$356,$A158)=0,"",INDEX('RPI calculation'!$G$9:$G$356,MATCH($A158,'RPI calculation'!$A$9:$A$356,0)))</f>
        <v>0</v>
      </c>
      <c r="Y158" s="1" t="str">
        <f>IF(COUNTIF('NCAA 2025'!$B$9:$B$356,$A158)=0,"",INDEX('NCAA 2025'!$C$9:$C$356,MATCH($A158,'NCAA 2025'!$B$9:$B$356,0)))</f>
        <v>23-7</v>
      </c>
    </row>
    <row r="159" spans="1:25" ht="21" customHeight="1">
      <c r="A159" s="1" t="s">
        <v>174</v>
      </c>
      <c r="B159" s="16">
        <f>IF(COUNTIF('NCAA 2025'!$B$9:$B$356,$A159)=0,"New in 2026",INDEX('NCAA 2025'!$A$9:$A$356,MATCH($A159,'NCAA 2025'!$B$9:$B$356,0)))</f>
        <v>269</v>
      </c>
      <c r="C159" s="1" t="str">
        <f>IF(COUNTIF('RPI calculation'!$A$9:$A$356,$A159)=0,"",INDEX('RPI calculation'!$B$9:$B$356,MATCH($A159,'RPI calculation'!$A$9:$A$356,0)))</f>
        <v>MVC</v>
      </c>
      <c r="D159" s="16" t="str">
        <f>IF(COUNTIF('RPI calculation'!$A$9:$A$356,$A159)=0,"",INDEX('RPI calculation'!$C$9:$C$356,MATCH($A159,'RPI calculation'!$A$9:$A$356,0))&amp;"-"&amp;INDEX('RPI calculation'!$D$9:$D$356,MATCH($A159,'RPI calculation'!$A$9:$A$356,0)))</f>
        <v>6-5</v>
      </c>
      <c r="E159" s="16" t="str">
        <f>IF(COUNTIF(Standings!$A$9:$A$356,$A159)=0,"",INDEX(Standings!$H$9:$H$356,MATCH($A159,Standings!$A$9:$A$356,0))&amp;"-"&amp;INDEX(Standings!$I$9:$I$356,MATCH($A159,Standings!$A$9:$A$356,0)))</f>
        <v>0-0</v>
      </c>
      <c r="F159" s="16">
        <f>IF(COUNTIF('RPI calculation'!$A$9:$A$356,$A159)=0,"",INDEX('RPI calculation'!$AE$9:$AE$356,MATCH($A159,'RPI calculation'!$A$9:$A$356,0)))</f>
        <v>151</v>
      </c>
      <c r="G159" s="16">
        <f>IF(COUNTIF('RPI calculation'!$A$9:$A$356,$A159)=0,"",INDEX('RPI calculation'!$N$9:$N$356,MATCH($A159,'RPI calculation'!$A$9:$A$356,0)))</f>
        <v>151</v>
      </c>
      <c r="H159" s="20">
        <f>IF(COUNTIF('RPI calculation'!$A$9:$A$356,$A159)=0,"",INDEX('RPI calculation'!$AF$9:$AF$356,MATCH($A159,'RPI calculation'!$A$9:$A$356,0)))</f>
        <v>0</v>
      </c>
      <c r="I159" s="9">
        <f>IF(COUNTIF('RPI calculation'!$A$9:$A$356,$A159)=0,"",INDEX('RPI calculation'!$AD$9:$AD$356,MATCH($A159,'RPI calculation'!$A$9:$A$356,0)))</f>
        <v>0.51537085523139248</v>
      </c>
      <c r="J159" s="9">
        <f>IF(COUNTIF('RPI calculation'!$A$9:$A$356,$A159)=0,"",INDEX('RPI calculation'!$M$9:$M$356,MATCH($A159,'RPI calculation'!$A$9:$A$356,0)))</f>
        <v>0.51537085523139248</v>
      </c>
      <c r="K159" s="7" t="s">
        <v>22</v>
      </c>
      <c r="L159" s="7" t="s">
        <v>23</v>
      </c>
      <c r="M159" s="7" t="s">
        <v>24</v>
      </c>
      <c r="N159" s="7"/>
      <c r="O159" s="7"/>
      <c r="P159" s="7"/>
      <c r="Q159" s="8"/>
      <c r="R159" s="7"/>
      <c r="S159" s="7" t="s">
        <v>23</v>
      </c>
      <c r="T159" s="7"/>
      <c r="U159" s="1" t="str">
        <f>IF(COUNTIF('RPI calculation'!$A$9:$A$356,$A159)=0,"Not in 2026 D1 source",INDEX('RPI calculation'!$O$9:$O$356,MATCH($A159,'RPI calculation'!$A$9:$A$356,0)))</f>
        <v>Matches standings</v>
      </c>
      <c r="V159" s="1" t="str">
        <f>IF(COUNTIF('RPI calculation'!$A$9:$A$356,$A159)=0,"",INDEX('RPI calculation'!$E$9:$E$356,MATCH($A159,'RPI calculation'!$A$9:$A$356,0))&amp;"-"&amp;INDEX('RPI calculation'!$F$9:$F$356,MATCH($A159,'RPI calculation'!$A$9:$A$356,0)))</f>
        <v>6-5</v>
      </c>
      <c r="W159" s="1" t="str">
        <f>IF(COUNTIF('RPI calculation'!$A$9:$A$356,$A159)=0,"",INDEX('RPI calculation'!$H$9:$H$356,MATCH($A159,'RPI calculation'!$A$9:$A$356,0))&amp;"-"&amp;INDEX('RPI calculation'!$I$9:$I$356,MATCH($A159,'RPI calculation'!$A$9:$A$356,0)))</f>
        <v>6-5</v>
      </c>
      <c r="X159" s="1">
        <f>IF(COUNTIF('RPI calculation'!$A$9:$A$356,$A159)=0,"",INDEX('RPI calculation'!$G$9:$G$356,MATCH($A159,'RPI calculation'!$A$9:$A$356,0)))</f>
        <v>0</v>
      </c>
      <c r="Y159" s="1" t="str">
        <f>IF(COUNTIF('NCAA 2025'!$B$9:$B$356,$A159)=0,"",INDEX('NCAA 2025'!$C$9:$C$356,MATCH($A159,'NCAA 2025'!$B$9:$B$356,0)))</f>
        <v>9-19</v>
      </c>
    </row>
    <row r="160" spans="1:25" ht="21" customHeight="1">
      <c r="A160" s="1" t="s">
        <v>171</v>
      </c>
      <c r="B160" s="16">
        <f>IF(COUNTIF('NCAA 2025'!$B$9:$B$356,$A160)=0,"New in 2026",INDEX('NCAA 2025'!$A$9:$A$356,MATCH($A160,'NCAA 2025'!$B$9:$B$356,0)))</f>
        <v>192</v>
      </c>
      <c r="C160" s="1" t="str">
        <f>IF(COUNTIF('RPI calculation'!$A$9:$A$356,$A160)=0,"",INDEX('RPI calculation'!$B$9:$B$356,MATCH($A160,'RPI calculation'!$A$9:$A$356,0)))</f>
        <v>Big East</v>
      </c>
      <c r="D160" s="16" t="str">
        <f>IF(COUNTIF('RPI calculation'!$A$9:$A$356,$A160)=0,"",INDEX('RPI calculation'!$C$9:$C$356,MATCH($A160,'RPI calculation'!$A$9:$A$356,0))&amp;"-"&amp;INDEX('RPI calculation'!$D$9:$D$356,MATCH($A160,'RPI calculation'!$A$9:$A$356,0)))</f>
        <v>10-3</v>
      </c>
      <c r="E160" s="16" t="str">
        <f>IF(COUNTIF(Standings!$A$9:$A$356,$A160)=0,"",INDEX(Standings!$H$9:$H$356,MATCH($A160,Standings!$A$9:$A$356,0))&amp;"-"&amp;INDEX(Standings!$I$9:$I$356,MATCH($A160,Standings!$A$9:$A$356,0)))</f>
        <v>0-0</v>
      </c>
      <c r="F160" s="16">
        <f>IF(COUNTIF('RPI calculation'!$A$9:$A$356,$A160)=0,"",INDEX('RPI calculation'!$AE$9:$AE$356,MATCH($A160,'RPI calculation'!$A$9:$A$356,0)))</f>
        <v>152</v>
      </c>
      <c r="G160" s="16">
        <f>IF(COUNTIF('RPI calculation'!$A$9:$A$356,$A160)=0,"",INDEX('RPI calculation'!$N$9:$N$356,MATCH($A160,'RPI calculation'!$A$9:$A$356,0)))</f>
        <v>148</v>
      </c>
      <c r="H160" s="20">
        <f>IF(COUNTIF('RPI calculation'!$A$9:$A$356,$A160)=0,"",INDEX('RPI calculation'!$AF$9:$AF$356,MATCH($A160,'RPI calculation'!$A$9:$A$356,0)))</f>
        <v>-4</v>
      </c>
      <c r="I160" s="9">
        <f>IF(COUNTIF('RPI calculation'!$A$9:$A$356,$A160)=0,"",INDEX('RPI calculation'!$AD$9:$AD$356,MATCH($A160,'RPI calculation'!$A$9:$A$356,0)))</f>
        <v>0.5153380326787087</v>
      </c>
      <c r="J160" s="9">
        <f>IF(COUNTIF('RPI calculation'!$A$9:$A$356,$A160)=0,"",INDEX('RPI calculation'!$M$9:$M$356,MATCH($A160,'RPI calculation'!$A$9:$A$356,0)))</f>
        <v>0.51793803267870875</v>
      </c>
      <c r="K160" s="7" t="s">
        <v>22</v>
      </c>
      <c r="L160" s="7" t="s">
        <v>23</v>
      </c>
      <c r="M160" s="7" t="s">
        <v>24</v>
      </c>
      <c r="N160" s="7"/>
      <c r="O160" s="7"/>
      <c r="P160" s="7"/>
      <c r="Q160" s="8"/>
      <c r="R160" s="7"/>
      <c r="S160" s="7" t="s">
        <v>23</v>
      </c>
      <c r="T160" s="7"/>
      <c r="U160" s="1" t="str">
        <f>IF(COUNTIF('RPI calculation'!$A$9:$A$356,$A160)=0,"Not in 2026 D1 source",INDEX('RPI calculation'!$O$9:$O$356,MATCH($A160,'RPI calculation'!$A$9:$A$356,0)))</f>
        <v>Matches standings</v>
      </c>
      <c r="V160" s="1" t="str">
        <f>IF(COUNTIF('RPI calculation'!$A$9:$A$356,$A160)=0,"",INDEX('RPI calculation'!$E$9:$E$356,MATCH($A160,'RPI calculation'!$A$9:$A$356,0))&amp;"-"&amp;INDEX('RPI calculation'!$F$9:$F$356,MATCH($A160,'RPI calculation'!$A$9:$A$356,0)))</f>
        <v>10-3</v>
      </c>
      <c r="W160" s="1" t="str">
        <f>IF(COUNTIF('RPI calculation'!$A$9:$A$356,$A160)=0,"",INDEX('RPI calculation'!$H$9:$H$356,MATCH($A160,'RPI calculation'!$A$9:$A$356,0))&amp;"-"&amp;INDEX('RPI calculation'!$I$9:$I$356,MATCH($A160,'RPI calculation'!$A$9:$A$356,0)))</f>
        <v>10-3</v>
      </c>
      <c r="X160" s="1">
        <f>IF(COUNTIF('RPI calculation'!$A$9:$A$356,$A160)=0,"",INDEX('RPI calculation'!$G$9:$G$356,MATCH($A160,'RPI calculation'!$A$9:$A$356,0)))</f>
        <v>0</v>
      </c>
      <c r="Y160" s="1" t="str">
        <f>IF(COUNTIF('NCAA 2025'!$B$9:$B$356,$A160)=0,"",INDEX('NCAA 2025'!$C$9:$C$356,MATCH($A160,'NCAA 2025'!$B$9:$B$356,0)))</f>
        <v>10-19</v>
      </c>
    </row>
    <row r="161" spans="1:25" ht="21" customHeight="1">
      <c r="A161" s="1" t="s">
        <v>175</v>
      </c>
      <c r="B161" s="16">
        <f>IF(COUNTIF('NCAA 2025'!$B$9:$B$356,$A161)=0,"New in 2026",INDEX('NCAA 2025'!$A$9:$A$356,MATCH($A161,'NCAA 2025'!$B$9:$B$356,0)))</f>
        <v>292</v>
      </c>
      <c r="C161" s="1" t="str">
        <f>IF(COUNTIF('RPI calculation'!$A$9:$A$356,$A161)=0,"",INDEX('RPI calculation'!$B$9:$B$356,MATCH($A161,'RPI calculation'!$A$9:$A$356,0)))</f>
        <v>MAAC</v>
      </c>
      <c r="D161" s="16" t="str">
        <f>IF(COUNTIF('RPI calculation'!$A$9:$A$356,$A161)=0,"",INDEX('RPI calculation'!$C$9:$C$356,MATCH($A161,'RPI calculation'!$A$9:$A$356,0))&amp;"-"&amp;INDEX('RPI calculation'!$D$9:$D$356,MATCH($A161,'RPI calculation'!$A$9:$A$356,0)))</f>
        <v>7-5</v>
      </c>
      <c r="E161" s="16" t="str">
        <f>IF(COUNTIF(Standings!$A$9:$A$356,$A161)=0,"",INDEX(Standings!$H$9:$H$356,MATCH($A161,Standings!$A$9:$A$356,0))&amp;"-"&amp;INDEX(Standings!$I$9:$I$356,MATCH($A161,Standings!$A$9:$A$356,0)))</f>
        <v>0-0</v>
      </c>
      <c r="F161" s="16">
        <f>IF(COUNTIF('RPI calculation'!$A$9:$A$356,$A161)=0,"",INDEX('RPI calculation'!$AE$9:$AE$356,MATCH($A161,'RPI calculation'!$A$9:$A$356,0)))</f>
        <v>153</v>
      </c>
      <c r="G161" s="16">
        <f>IF(COUNTIF('RPI calculation'!$A$9:$A$356,$A161)=0,"",INDEX('RPI calculation'!$N$9:$N$356,MATCH($A161,'RPI calculation'!$A$9:$A$356,0)))</f>
        <v>152</v>
      </c>
      <c r="H161" s="20">
        <f>IF(COUNTIF('RPI calculation'!$A$9:$A$356,$A161)=0,"",INDEX('RPI calculation'!$AF$9:$AF$356,MATCH($A161,'RPI calculation'!$A$9:$A$356,0)))</f>
        <v>-1</v>
      </c>
      <c r="I161" s="9">
        <f>IF(COUNTIF('RPI calculation'!$A$9:$A$356,$A161)=0,"",INDEX('RPI calculation'!$AD$9:$AD$356,MATCH($A161,'RPI calculation'!$A$9:$A$356,0)))</f>
        <v>0.51509365541605001</v>
      </c>
      <c r="J161" s="9">
        <f>IF(COUNTIF('RPI calculation'!$A$9:$A$356,$A161)=0,"",INDEX('RPI calculation'!$M$9:$M$356,MATCH($A161,'RPI calculation'!$A$9:$A$356,0)))</f>
        <v>0.51509365541605001</v>
      </c>
      <c r="K161" s="7" t="s">
        <v>22</v>
      </c>
      <c r="L161" s="7" t="s">
        <v>23</v>
      </c>
      <c r="M161" s="7" t="s">
        <v>24</v>
      </c>
      <c r="N161" s="7"/>
      <c r="O161" s="7"/>
      <c r="P161" s="7"/>
      <c r="Q161" s="8"/>
      <c r="R161" s="7"/>
      <c r="S161" s="7" t="s">
        <v>23</v>
      </c>
      <c r="T161" s="7"/>
      <c r="U161" s="1" t="str">
        <f>IF(COUNTIF('RPI calculation'!$A$9:$A$356,$A161)=0,"Not in 2026 D1 source",INDEX('RPI calculation'!$O$9:$O$356,MATCH($A161,'RPI calculation'!$A$9:$A$356,0)))</f>
        <v>Matches standings</v>
      </c>
      <c r="V161" s="1" t="str">
        <f>IF(COUNTIF('RPI calculation'!$A$9:$A$356,$A161)=0,"",INDEX('RPI calculation'!$E$9:$E$356,MATCH($A161,'RPI calculation'!$A$9:$A$356,0))&amp;"-"&amp;INDEX('RPI calculation'!$F$9:$F$356,MATCH($A161,'RPI calculation'!$A$9:$A$356,0)))</f>
        <v>7-5</v>
      </c>
      <c r="W161" s="1" t="str">
        <f>IF(COUNTIF('RPI calculation'!$A$9:$A$356,$A161)=0,"",INDEX('RPI calculation'!$H$9:$H$356,MATCH($A161,'RPI calculation'!$A$9:$A$356,0))&amp;"-"&amp;INDEX('RPI calculation'!$I$9:$I$356,MATCH($A161,'RPI calculation'!$A$9:$A$356,0)))</f>
        <v>7-5</v>
      </c>
      <c r="X161" s="1">
        <f>IF(COUNTIF('RPI calculation'!$A$9:$A$356,$A161)=0,"",INDEX('RPI calculation'!$G$9:$G$356,MATCH($A161,'RPI calculation'!$A$9:$A$356,0)))</f>
        <v>0</v>
      </c>
      <c r="Y161" s="1" t="str">
        <f>IF(COUNTIF('NCAA 2025'!$B$9:$B$356,$A161)=0,"",INDEX('NCAA 2025'!$C$9:$C$356,MATCH($A161,'NCAA 2025'!$B$9:$B$356,0)))</f>
        <v>11-19</v>
      </c>
    </row>
    <row r="162" spans="1:25" ht="21" customHeight="1">
      <c r="A162" s="1" t="s">
        <v>177</v>
      </c>
      <c r="B162" s="16">
        <f>IF(COUNTIF('NCAA 2025'!$B$9:$B$356,$A162)=0,"New in 2026",INDEX('NCAA 2025'!$A$9:$A$356,MATCH($A162,'NCAA 2025'!$B$9:$B$356,0)))</f>
        <v>140</v>
      </c>
      <c r="C162" s="1" t="str">
        <f>IF(COUNTIF('RPI calculation'!$A$9:$A$356,$A162)=0,"",INDEX('RPI calculation'!$B$9:$B$356,MATCH($A162,'RPI calculation'!$A$9:$A$356,0)))</f>
        <v>Big West</v>
      </c>
      <c r="D162" s="16" t="str">
        <f>IF(COUNTIF('RPI calculation'!$A$9:$A$356,$A162)=0,"",INDEX('RPI calculation'!$C$9:$C$356,MATCH($A162,'RPI calculation'!$A$9:$A$356,0))&amp;"-"&amp;INDEX('RPI calculation'!$D$9:$D$356,MATCH($A162,'RPI calculation'!$A$9:$A$356,0)))</f>
        <v>5-6</v>
      </c>
      <c r="E162" s="16" t="str">
        <f>IF(COUNTIF(Standings!$A$9:$A$356,$A162)=0,"",INDEX(Standings!$H$9:$H$356,MATCH($A162,Standings!$A$9:$A$356,0))&amp;"-"&amp;INDEX(Standings!$I$9:$I$356,MATCH($A162,Standings!$A$9:$A$356,0)))</f>
        <v>0-0</v>
      </c>
      <c r="F162" s="16">
        <f>IF(COUNTIF('RPI calculation'!$A$9:$A$356,$A162)=0,"",INDEX('RPI calculation'!$AE$9:$AE$356,MATCH($A162,'RPI calculation'!$A$9:$A$356,0)))</f>
        <v>154</v>
      </c>
      <c r="G162" s="16">
        <f>IF(COUNTIF('RPI calculation'!$A$9:$A$356,$A162)=0,"",INDEX('RPI calculation'!$N$9:$N$356,MATCH($A162,'RPI calculation'!$A$9:$A$356,0)))</f>
        <v>154</v>
      </c>
      <c r="H162" s="20">
        <f>IF(COUNTIF('RPI calculation'!$A$9:$A$356,$A162)=0,"",INDEX('RPI calculation'!$AF$9:$AF$356,MATCH($A162,'RPI calculation'!$A$9:$A$356,0)))</f>
        <v>0</v>
      </c>
      <c r="I162" s="9">
        <f>IF(COUNTIF('RPI calculation'!$A$9:$A$356,$A162)=0,"",INDEX('RPI calculation'!$AD$9:$AD$356,MATCH($A162,'RPI calculation'!$A$9:$A$356,0)))</f>
        <v>0.51304060817570041</v>
      </c>
      <c r="J162" s="9">
        <f>IF(COUNTIF('RPI calculation'!$A$9:$A$356,$A162)=0,"",INDEX('RPI calculation'!$M$9:$M$356,MATCH($A162,'RPI calculation'!$A$9:$A$356,0)))</f>
        <v>0.51304060817570041</v>
      </c>
      <c r="K162" s="7" t="s">
        <v>22</v>
      </c>
      <c r="L162" s="7" t="s">
        <v>23</v>
      </c>
      <c r="M162" s="7" t="s">
        <v>24</v>
      </c>
      <c r="N162" s="7"/>
      <c r="O162" s="7"/>
      <c r="P162" s="7"/>
      <c r="Q162" s="8"/>
      <c r="R162" s="7"/>
      <c r="S162" s="7" t="s">
        <v>23</v>
      </c>
      <c r="T162" s="7"/>
      <c r="U162" s="1" t="str">
        <f>IF(COUNTIF('RPI calculation'!$A$9:$A$356,$A162)=0,"Not in 2026 D1 source",INDEX('RPI calculation'!$O$9:$O$356,MATCH($A162,'RPI calculation'!$A$9:$A$356,0)))</f>
        <v>Matches standings</v>
      </c>
      <c r="V162" s="1" t="str">
        <f>IF(COUNTIF('RPI calculation'!$A$9:$A$356,$A162)=0,"",INDEX('RPI calculation'!$E$9:$E$356,MATCH($A162,'RPI calculation'!$A$9:$A$356,0))&amp;"-"&amp;INDEX('RPI calculation'!$F$9:$F$356,MATCH($A162,'RPI calculation'!$A$9:$A$356,0)))</f>
        <v>5-6</v>
      </c>
      <c r="W162" s="1" t="str">
        <f>IF(COUNTIF('RPI calculation'!$A$9:$A$356,$A162)=0,"",INDEX('RPI calculation'!$H$9:$H$356,MATCH($A162,'RPI calculation'!$A$9:$A$356,0))&amp;"-"&amp;INDEX('RPI calculation'!$I$9:$I$356,MATCH($A162,'RPI calculation'!$A$9:$A$356,0)))</f>
        <v>5-6</v>
      </c>
      <c r="X162" s="1">
        <f>IF(COUNTIF('RPI calculation'!$A$9:$A$356,$A162)=0,"",INDEX('RPI calculation'!$G$9:$G$356,MATCH($A162,'RPI calculation'!$A$9:$A$356,0)))</f>
        <v>0</v>
      </c>
      <c r="Y162" s="1" t="str">
        <f>IF(COUNTIF('NCAA 2025'!$B$9:$B$356,$A162)=0,"",INDEX('NCAA 2025'!$C$9:$C$356,MATCH($A162,'NCAA 2025'!$B$9:$B$356,0)))</f>
        <v>20-10</v>
      </c>
    </row>
    <row r="163" spans="1:25" ht="21" customHeight="1">
      <c r="A163" s="1" t="s">
        <v>178</v>
      </c>
      <c r="B163" s="16">
        <f>IF(COUNTIF('NCAA 2025'!$B$9:$B$356,$A163)=0,"New in 2026",INDEX('NCAA 2025'!$A$9:$A$356,MATCH($A163,'NCAA 2025'!$B$9:$B$356,0)))</f>
        <v>24</v>
      </c>
      <c r="C163" s="1" t="str">
        <f>IF(COUNTIF('RPI calculation'!$A$9:$A$356,$A163)=0,"",INDEX('RPI calculation'!$B$9:$B$356,MATCH($A163,'RPI calculation'!$A$9:$A$356,0)))</f>
        <v>MVC</v>
      </c>
      <c r="D163" s="16" t="str">
        <f>IF(COUNTIF('RPI calculation'!$A$9:$A$356,$A163)=0,"",INDEX('RPI calculation'!$C$9:$C$356,MATCH($A163,'RPI calculation'!$A$9:$A$356,0))&amp;"-"&amp;INDEX('RPI calculation'!$D$9:$D$356,MATCH($A163,'RPI calculation'!$A$9:$A$356,0)))</f>
        <v>6-5</v>
      </c>
      <c r="E163" s="16" t="str">
        <f>IF(COUNTIF(Standings!$A$9:$A$356,$A163)=0,"",INDEX(Standings!$H$9:$H$356,MATCH($A163,Standings!$A$9:$A$356,0))&amp;"-"&amp;INDEX(Standings!$I$9:$I$356,MATCH($A163,Standings!$A$9:$A$356,0)))</f>
        <v>0-0</v>
      </c>
      <c r="F163" s="16">
        <f>IF(COUNTIF('RPI calculation'!$A$9:$A$356,$A163)=0,"",INDEX('RPI calculation'!$AE$9:$AE$356,MATCH($A163,'RPI calculation'!$A$9:$A$356,0)))</f>
        <v>155</v>
      </c>
      <c r="G163" s="16">
        <f>IF(COUNTIF('RPI calculation'!$A$9:$A$356,$A163)=0,"",INDEX('RPI calculation'!$N$9:$N$356,MATCH($A163,'RPI calculation'!$A$9:$A$356,0)))</f>
        <v>155</v>
      </c>
      <c r="H163" s="20">
        <f>IF(COUNTIF('RPI calculation'!$A$9:$A$356,$A163)=0,"",INDEX('RPI calculation'!$AF$9:$AF$356,MATCH($A163,'RPI calculation'!$A$9:$A$356,0)))</f>
        <v>0</v>
      </c>
      <c r="I163" s="9">
        <f>IF(COUNTIF('RPI calculation'!$A$9:$A$356,$A163)=0,"",INDEX('RPI calculation'!$AD$9:$AD$356,MATCH($A163,'RPI calculation'!$A$9:$A$356,0)))</f>
        <v>0.51217268182919007</v>
      </c>
      <c r="J163" s="9">
        <f>IF(COUNTIF('RPI calculation'!$A$9:$A$356,$A163)=0,"",INDEX('RPI calculation'!$M$9:$M$356,MATCH($A163,'RPI calculation'!$A$9:$A$356,0)))</f>
        <v>0.51217268182919007</v>
      </c>
      <c r="K163" s="7" t="s">
        <v>22</v>
      </c>
      <c r="L163" s="7" t="s">
        <v>23</v>
      </c>
      <c r="M163" s="7" t="s">
        <v>24</v>
      </c>
      <c r="N163" s="7"/>
      <c r="O163" s="7"/>
      <c r="P163" s="7"/>
      <c r="Q163" s="8"/>
      <c r="R163" s="7"/>
      <c r="S163" s="7" t="s">
        <v>23</v>
      </c>
      <c r="T163" s="7"/>
      <c r="U163" s="1" t="str">
        <f>IF(COUNTIF('RPI calculation'!$A$9:$A$356,$A163)=0,"Not in 2026 D1 source",INDEX('RPI calculation'!$O$9:$O$356,MATCH($A163,'RPI calculation'!$A$9:$A$356,0)))</f>
        <v>Matches standings</v>
      </c>
      <c r="V163" s="1" t="str">
        <f>IF(COUNTIF('RPI calculation'!$A$9:$A$356,$A163)=0,"",INDEX('RPI calculation'!$E$9:$E$356,MATCH($A163,'RPI calculation'!$A$9:$A$356,0))&amp;"-"&amp;INDEX('RPI calculation'!$F$9:$F$356,MATCH($A163,'RPI calculation'!$A$9:$A$356,0)))</f>
        <v>6-5</v>
      </c>
      <c r="W163" s="1" t="str">
        <f>IF(COUNTIF('RPI calculation'!$A$9:$A$356,$A163)=0,"",INDEX('RPI calculation'!$H$9:$H$356,MATCH($A163,'RPI calculation'!$A$9:$A$356,0))&amp;"-"&amp;INDEX('RPI calculation'!$I$9:$I$356,MATCH($A163,'RPI calculation'!$A$9:$A$356,0)))</f>
        <v>6-5</v>
      </c>
      <c r="X163" s="1">
        <f>IF(COUNTIF('RPI calculation'!$A$9:$A$356,$A163)=0,"",INDEX('RPI calculation'!$G$9:$G$356,MATCH($A163,'RPI calculation'!$A$9:$A$356,0)))</f>
        <v>0</v>
      </c>
      <c r="Y163" s="1" t="str">
        <f>IF(COUNTIF('NCAA 2025'!$B$9:$B$356,$A163)=0,"",INDEX('NCAA 2025'!$C$9:$C$356,MATCH($A163,'NCAA 2025'!$B$9:$B$356,0)))</f>
        <v>26-6</v>
      </c>
    </row>
    <row r="164" spans="1:25" ht="21" customHeight="1">
      <c r="A164" s="1" t="s">
        <v>179</v>
      </c>
      <c r="B164" s="16">
        <f>IF(COUNTIF('NCAA 2025'!$B$9:$B$356,$A164)=0,"New in 2026",INDEX('NCAA 2025'!$A$9:$A$356,MATCH($A164,'NCAA 2025'!$B$9:$B$356,0)))</f>
        <v>184</v>
      </c>
      <c r="C164" s="1" t="str">
        <f>IF(COUNTIF('RPI calculation'!$A$9:$A$356,$A164)=0,"",INDEX('RPI calculation'!$B$9:$B$356,MATCH($A164,'RPI calculation'!$A$9:$A$356,0)))</f>
        <v>Big East</v>
      </c>
      <c r="D164" s="16" t="str">
        <f>IF(COUNTIF('RPI calculation'!$A$9:$A$356,$A164)=0,"",INDEX('RPI calculation'!$C$9:$C$356,MATCH($A164,'RPI calculation'!$A$9:$A$356,0))&amp;"-"&amp;INDEX('RPI calculation'!$D$9:$D$356,MATCH($A164,'RPI calculation'!$A$9:$A$356,0)))</f>
        <v>6-6</v>
      </c>
      <c r="E164" s="16" t="str">
        <f>IF(COUNTIF(Standings!$A$9:$A$356,$A164)=0,"",INDEX(Standings!$H$9:$H$356,MATCH($A164,Standings!$A$9:$A$356,0))&amp;"-"&amp;INDEX(Standings!$I$9:$I$356,MATCH($A164,Standings!$A$9:$A$356,0)))</f>
        <v>0-0</v>
      </c>
      <c r="F164" s="16">
        <f>IF(COUNTIF('RPI calculation'!$A$9:$A$356,$A164)=0,"",INDEX('RPI calculation'!$AE$9:$AE$356,MATCH($A164,'RPI calculation'!$A$9:$A$356,0)))</f>
        <v>156</v>
      </c>
      <c r="G164" s="16">
        <f>IF(COUNTIF('RPI calculation'!$A$9:$A$356,$A164)=0,"",INDEX('RPI calculation'!$N$9:$N$356,MATCH($A164,'RPI calculation'!$A$9:$A$356,0)))</f>
        <v>156</v>
      </c>
      <c r="H164" s="20">
        <f>IF(COUNTIF('RPI calculation'!$A$9:$A$356,$A164)=0,"",INDEX('RPI calculation'!$AF$9:$AF$356,MATCH($A164,'RPI calculation'!$A$9:$A$356,0)))</f>
        <v>0</v>
      </c>
      <c r="I164" s="9">
        <f>IF(COUNTIF('RPI calculation'!$A$9:$A$356,$A164)=0,"",INDEX('RPI calculation'!$AD$9:$AD$356,MATCH($A164,'RPI calculation'!$A$9:$A$356,0)))</f>
        <v>0.51104226241901063</v>
      </c>
      <c r="J164" s="9">
        <f>IF(COUNTIF('RPI calculation'!$A$9:$A$356,$A164)=0,"",INDEX('RPI calculation'!$M$9:$M$356,MATCH($A164,'RPI calculation'!$A$9:$A$356,0)))</f>
        <v>0.51104226241901063</v>
      </c>
      <c r="K164" s="7" t="s">
        <v>22</v>
      </c>
      <c r="L164" s="7" t="s">
        <v>23</v>
      </c>
      <c r="M164" s="7" t="s">
        <v>24</v>
      </c>
      <c r="N164" s="7"/>
      <c r="O164" s="7"/>
      <c r="P164" s="7"/>
      <c r="Q164" s="8"/>
      <c r="R164" s="7"/>
      <c r="S164" s="7" t="s">
        <v>23</v>
      </c>
      <c r="T164" s="7"/>
      <c r="U164" s="1" t="str">
        <f>IF(COUNTIF('RPI calculation'!$A$9:$A$356,$A164)=0,"Not in 2026 D1 source",INDEX('RPI calculation'!$O$9:$O$356,MATCH($A164,'RPI calculation'!$A$9:$A$356,0)))</f>
        <v>Matches standings</v>
      </c>
      <c r="V164" s="1" t="str">
        <f>IF(COUNTIF('RPI calculation'!$A$9:$A$356,$A164)=0,"",INDEX('RPI calculation'!$E$9:$E$356,MATCH($A164,'RPI calculation'!$A$9:$A$356,0))&amp;"-"&amp;INDEX('RPI calculation'!$F$9:$F$356,MATCH($A164,'RPI calculation'!$A$9:$A$356,0)))</f>
        <v>6-6</v>
      </c>
      <c r="W164" s="1" t="str">
        <f>IF(COUNTIF('RPI calculation'!$A$9:$A$356,$A164)=0,"",INDEX('RPI calculation'!$H$9:$H$356,MATCH($A164,'RPI calculation'!$A$9:$A$356,0))&amp;"-"&amp;INDEX('RPI calculation'!$I$9:$I$356,MATCH($A164,'RPI calculation'!$A$9:$A$356,0)))</f>
        <v>6-6</v>
      </c>
      <c r="X164" s="1">
        <f>IF(COUNTIF('RPI calculation'!$A$9:$A$356,$A164)=0,"",INDEX('RPI calculation'!$G$9:$G$356,MATCH($A164,'RPI calculation'!$A$9:$A$356,0)))</f>
        <v>0</v>
      </c>
      <c r="Y164" s="1" t="str">
        <f>IF(COUNTIF('NCAA 2025'!$B$9:$B$356,$A164)=0,"",INDEX('NCAA 2025'!$C$9:$C$356,MATCH($A164,'NCAA 2025'!$B$9:$B$356,0)))</f>
        <v>12-17</v>
      </c>
    </row>
    <row r="165" spans="1:25" ht="21" customHeight="1">
      <c r="A165" s="1" t="s">
        <v>180</v>
      </c>
      <c r="B165" s="16">
        <f>IF(COUNTIF('NCAA 2025'!$B$9:$B$356,$A165)=0,"New in 2026",INDEX('NCAA 2025'!$A$9:$A$356,MATCH($A165,'NCAA 2025'!$B$9:$B$356,0)))</f>
        <v>157</v>
      </c>
      <c r="C165" s="1" t="str">
        <f>IF(COUNTIF('RPI calculation'!$A$9:$A$356,$A165)=0,"",INDEX('RPI calculation'!$B$9:$B$356,MATCH($A165,'RPI calculation'!$A$9:$A$356,0)))</f>
        <v>Atlantic 10</v>
      </c>
      <c r="D165" s="16" t="str">
        <f>IF(COUNTIF('RPI calculation'!$A$9:$A$356,$A165)=0,"",INDEX('RPI calculation'!$C$9:$C$356,MATCH($A165,'RPI calculation'!$A$9:$A$356,0))&amp;"-"&amp;INDEX('RPI calculation'!$D$9:$D$356,MATCH($A165,'RPI calculation'!$A$9:$A$356,0)))</f>
        <v>9-2</v>
      </c>
      <c r="E165" s="16" t="str">
        <f>IF(COUNTIF(Standings!$A$9:$A$356,$A165)=0,"",INDEX(Standings!$H$9:$H$356,MATCH($A165,Standings!$A$9:$A$356,0))&amp;"-"&amp;INDEX(Standings!$I$9:$I$356,MATCH($A165,Standings!$A$9:$A$356,0)))</f>
        <v>0-0</v>
      </c>
      <c r="F165" s="16">
        <f>IF(COUNTIF('RPI calculation'!$A$9:$A$356,$A165)=0,"",INDEX('RPI calculation'!$AE$9:$AE$356,MATCH($A165,'RPI calculation'!$A$9:$A$356,0)))</f>
        <v>157</v>
      </c>
      <c r="G165" s="16">
        <f>IF(COUNTIF('RPI calculation'!$A$9:$A$356,$A165)=0,"",INDEX('RPI calculation'!$N$9:$N$356,MATCH($A165,'RPI calculation'!$A$9:$A$356,0)))</f>
        <v>157</v>
      </c>
      <c r="H165" s="20">
        <f>IF(COUNTIF('RPI calculation'!$A$9:$A$356,$A165)=0,"",INDEX('RPI calculation'!$AF$9:$AF$356,MATCH($A165,'RPI calculation'!$A$9:$A$356,0)))</f>
        <v>0</v>
      </c>
      <c r="I165" s="9">
        <f>IF(COUNTIF('RPI calculation'!$A$9:$A$356,$A165)=0,"",INDEX('RPI calculation'!$AD$9:$AD$356,MATCH($A165,'RPI calculation'!$A$9:$A$356,0)))</f>
        <v>0.51035702047926568</v>
      </c>
      <c r="J165" s="9">
        <f>IF(COUNTIF('RPI calculation'!$A$9:$A$356,$A165)=0,"",INDEX('RPI calculation'!$M$9:$M$356,MATCH($A165,'RPI calculation'!$A$9:$A$356,0)))</f>
        <v>0.51035702047926568</v>
      </c>
      <c r="K165" s="7" t="s">
        <v>22</v>
      </c>
      <c r="L165" s="7" t="s">
        <v>23</v>
      </c>
      <c r="M165" s="7" t="s">
        <v>24</v>
      </c>
      <c r="N165" s="7"/>
      <c r="O165" s="7"/>
      <c r="P165" s="7"/>
      <c r="Q165" s="8"/>
      <c r="R165" s="7"/>
      <c r="S165" s="7" t="s">
        <v>23</v>
      </c>
      <c r="T165" s="7"/>
      <c r="U165" s="1" t="str">
        <f>IF(COUNTIF('RPI calculation'!$A$9:$A$356,$A165)=0,"Not in 2026 D1 source",INDEX('RPI calculation'!$O$9:$O$356,MATCH($A165,'RPI calculation'!$A$9:$A$356,0)))</f>
        <v>Matches standings</v>
      </c>
      <c r="V165" s="1" t="str">
        <f>IF(COUNTIF('RPI calculation'!$A$9:$A$356,$A165)=0,"",INDEX('RPI calculation'!$E$9:$E$356,MATCH($A165,'RPI calculation'!$A$9:$A$356,0))&amp;"-"&amp;INDEX('RPI calculation'!$F$9:$F$356,MATCH($A165,'RPI calculation'!$A$9:$A$356,0)))</f>
        <v>9-2</v>
      </c>
      <c r="W165" s="1" t="str">
        <f>IF(COUNTIF('RPI calculation'!$A$9:$A$356,$A165)=0,"",INDEX('RPI calculation'!$H$9:$H$356,MATCH($A165,'RPI calculation'!$A$9:$A$356,0))&amp;"-"&amp;INDEX('RPI calculation'!$I$9:$I$356,MATCH($A165,'RPI calculation'!$A$9:$A$356,0)))</f>
        <v>9-2</v>
      </c>
      <c r="X165" s="1">
        <f>IF(COUNTIF('RPI calculation'!$A$9:$A$356,$A165)=0,"",INDEX('RPI calculation'!$G$9:$G$356,MATCH($A165,'RPI calculation'!$A$9:$A$356,0)))</f>
        <v>0</v>
      </c>
      <c r="Y165" s="1" t="str">
        <f>IF(COUNTIF('NCAA 2025'!$B$9:$B$356,$A165)=0,"",INDEX('NCAA 2025'!$C$9:$C$356,MATCH($A165,'NCAA 2025'!$B$9:$B$356,0)))</f>
        <v>18-13</v>
      </c>
    </row>
    <row r="166" spans="1:25" ht="21" customHeight="1">
      <c r="A166" s="1" t="s">
        <v>181</v>
      </c>
      <c r="B166" s="16">
        <f>IF(COUNTIF('NCAA 2025'!$B$9:$B$356,$A166)=0,"New in 2026",INDEX('NCAA 2025'!$A$9:$A$356,MATCH($A166,'NCAA 2025'!$B$9:$B$356,0)))</f>
        <v>98</v>
      </c>
      <c r="C166" s="1" t="str">
        <f>IF(COUNTIF('RPI calculation'!$A$9:$A$356,$A166)=0,"",INDEX('RPI calculation'!$B$9:$B$356,MATCH($A166,'RPI calculation'!$A$9:$A$356,0)))</f>
        <v>Patriot</v>
      </c>
      <c r="D166" s="16" t="str">
        <f>IF(COUNTIF('RPI calculation'!$A$9:$A$356,$A166)=0,"",INDEX('RPI calculation'!$C$9:$C$356,MATCH($A166,'RPI calculation'!$A$9:$A$356,0))&amp;"-"&amp;INDEX('RPI calculation'!$D$9:$D$356,MATCH($A166,'RPI calculation'!$A$9:$A$356,0)))</f>
        <v>6-5</v>
      </c>
      <c r="E166" s="16" t="str">
        <f>IF(COUNTIF(Standings!$A$9:$A$356,$A166)=0,"",INDEX(Standings!$H$9:$H$356,MATCH($A166,Standings!$A$9:$A$356,0))&amp;"-"&amp;INDEX(Standings!$I$9:$I$356,MATCH($A166,Standings!$A$9:$A$356,0)))</f>
        <v>1-1</v>
      </c>
      <c r="F166" s="16">
        <f>IF(COUNTIF('RPI calculation'!$A$9:$A$356,$A166)=0,"",INDEX('RPI calculation'!$AE$9:$AE$356,MATCH($A166,'RPI calculation'!$A$9:$A$356,0)))</f>
        <v>158</v>
      </c>
      <c r="G166" s="16">
        <f>IF(COUNTIF('RPI calculation'!$A$9:$A$356,$A166)=0,"",INDEX('RPI calculation'!$N$9:$N$356,MATCH($A166,'RPI calculation'!$A$9:$A$356,0)))</f>
        <v>158</v>
      </c>
      <c r="H166" s="20">
        <f>IF(COUNTIF('RPI calculation'!$A$9:$A$356,$A166)=0,"",INDEX('RPI calculation'!$AF$9:$AF$356,MATCH($A166,'RPI calculation'!$A$9:$A$356,0)))</f>
        <v>0</v>
      </c>
      <c r="I166" s="9">
        <f>IF(COUNTIF('RPI calculation'!$A$9:$A$356,$A166)=0,"",INDEX('RPI calculation'!$AD$9:$AD$356,MATCH($A166,'RPI calculation'!$A$9:$A$356,0)))</f>
        <v>0.50910907720480725</v>
      </c>
      <c r="J166" s="9">
        <f>IF(COUNTIF('RPI calculation'!$A$9:$A$356,$A166)=0,"",INDEX('RPI calculation'!$M$9:$M$356,MATCH($A166,'RPI calculation'!$A$9:$A$356,0)))</f>
        <v>0.50910907720480725</v>
      </c>
      <c r="K166" s="7" t="s">
        <v>22</v>
      </c>
      <c r="L166" s="7" t="s">
        <v>23</v>
      </c>
      <c r="M166" s="7" t="s">
        <v>24</v>
      </c>
      <c r="N166" s="7"/>
      <c r="O166" s="7"/>
      <c r="P166" s="7"/>
      <c r="Q166" s="8"/>
      <c r="R166" s="7"/>
      <c r="S166" s="7" t="s">
        <v>23</v>
      </c>
      <c r="T166" s="7"/>
      <c r="U166" s="1" t="str">
        <f>IF(COUNTIF('RPI calculation'!$A$9:$A$356,$A166)=0,"Not in 2026 D1 source",INDEX('RPI calculation'!$O$9:$O$356,MATCH($A166,'RPI calculation'!$A$9:$A$356,0)))</f>
        <v>Matches standings</v>
      </c>
      <c r="V166" s="1" t="str">
        <f>IF(COUNTIF('RPI calculation'!$A$9:$A$356,$A166)=0,"",INDEX('RPI calculation'!$E$9:$E$356,MATCH($A166,'RPI calculation'!$A$9:$A$356,0))&amp;"-"&amp;INDEX('RPI calculation'!$F$9:$F$356,MATCH($A166,'RPI calculation'!$A$9:$A$356,0)))</f>
        <v>6-5</v>
      </c>
      <c r="W166" s="1" t="str">
        <f>IF(COUNTIF('RPI calculation'!$A$9:$A$356,$A166)=0,"",INDEX('RPI calculation'!$H$9:$H$356,MATCH($A166,'RPI calculation'!$A$9:$A$356,0))&amp;"-"&amp;INDEX('RPI calculation'!$I$9:$I$356,MATCH($A166,'RPI calculation'!$A$9:$A$356,0)))</f>
        <v>6-5</v>
      </c>
      <c r="X166" s="1">
        <f>IF(COUNTIF('RPI calculation'!$A$9:$A$356,$A166)=0,"",INDEX('RPI calculation'!$G$9:$G$356,MATCH($A166,'RPI calculation'!$A$9:$A$356,0)))</f>
        <v>0</v>
      </c>
      <c r="Y166" s="1" t="str">
        <f>IF(COUNTIF('NCAA 2025'!$B$9:$B$356,$A166)=0,"",INDEX('NCAA 2025'!$C$9:$C$356,MATCH($A166,'NCAA 2025'!$B$9:$B$356,0)))</f>
        <v>18-10</v>
      </c>
    </row>
    <row r="167" spans="1:25" ht="21" customHeight="1">
      <c r="A167" s="1" t="s">
        <v>182</v>
      </c>
      <c r="B167" s="16">
        <f>IF(COUNTIF('NCAA 2025'!$B$9:$B$356,$A167)=0,"New in 2026",INDEX('NCAA 2025'!$A$9:$A$356,MATCH($A167,'NCAA 2025'!$B$9:$B$356,0)))</f>
        <v>203</v>
      </c>
      <c r="C167" s="1" t="str">
        <f>IF(COUNTIF('RPI calculation'!$A$9:$A$356,$A167)=0,"",INDEX('RPI calculation'!$B$9:$B$356,MATCH($A167,'RPI calculation'!$A$9:$A$356,0)))</f>
        <v>America East</v>
      </c>
      <c r="D167" s="16" t="str">
        <f>IF(COUNTIF('RPI calculation'!$A$9:$A$356,$A167)=0,"",INDEX('RPI calculation'!$C$9:$C$356,MATCH($A167,'RPI calculation'!$A$9:$A$356,0))&amp;"-"&amp;INDEX('RPI calculation'!$D$9:$D$356,MATCH($A167,'RPI calculation'!$A$9:$A$356,0)))</f>
        <v>8-4</v>
      </c>
      <c r="E167" s="16" t="str">
        <f>IF(COUNTIF(Standings!$A$9:$A$356,$A167)=0,"",INDEX(Standings!$H$9:$H$356,MATCH($A167,Standings!$A$9:$A$356,0))&amp;"-"&amp;INDEX(Standings!$I$9:$I$356,MATCH($A167,Standings!$A$9:$A$356,0)))</f>
        <v>0-0</v>
      </c>
      <c r="F167" s="16">
        <f>IF(COUNTIF('RPI calculation'!$A$9:$A$356,$A167)=0,"",INDEX('RPI calculation'!$AE$9:$AE$356,MATCH($A167,'RPI calculation'!$A$9:$A$356,0)))</f>
        <v>159</v>
      </c>
      <c r="G167" s="16">
        <f>IF(COUNTIF('RPI calculation'!$A$9:$A$356,$A167)=0,"",INDEX('RPI calculation'!$N$9:$N$356,MATCH($A167,'RPI calculation'!$A$9:$A$356,0)))</f>
        <v>159</v>
      </c>
      <c r="H167" s="20">
        <f>IF(COUNTIF('RPI calculation'!$A$9:$A$356,$A167)=0,"",INDEX('RPI calculation'!$AF$9:$AF$356,MATCH($A167,'RPI calculation'!$A$9:$A$356,0)))</f>
        <v>0</v>
      </c>
      <c r="I167" s="9">
        <f>IF(COUNTIF('RPI calculation'!$A$9:$A$356,$A167)=0,"",INDEX('RPI calculation'!$AD$9:$AD$356,MATCH($A167,'RPI calculation'!$A$9:$A$356,0)))</f>
        <v>0.50908191051911911</v>
      </c>
      <c r="J167" s="9">
        <f>IF(COUNTIF('RPI calculation'!$A$9:$A$356,$A167)=0,"",INDEX('RPI calculation'!$M$9:$M$356,MATCH($A167,'RPI calculation'!$A$9:$A$356,0)))</f>
        <v>0.50908191051911911</v>
      </c>
      <c r="K167" s="7" t="s">
        <v>22</v>
      </c>
      <c r="L167" s="7" t="s">
        <v>23</v>
      </c>
      <c r="M167" s="7" t="s">
        <v>24</v>
      </c>
      <c r="N167" s="7"/>
      <c r="O167" s="7"/>
      <c r="P167" s="7"/>
      <c r="Q167" s="8"/>
      <c r="R167" s="7"/>
      <c r="S167" s="7" t="s">
        <v>23</v>
      </c>
      <c r="T167" s="7"/>
      <c r="U167" s="1" t="str">
        <f>IF(COUNTIF('RPI calculation'!$A$9:$A$356,$A167)=0,"Not in 2026 D1 source",INDEX('RPI calculation'!$O$9:$O$356,MATCH($A167,'RPI calculation'!$A$9:$A$356,0)))</f>
        <v>Matches standings</v>
      </c>
      <c r="V167" s="1" t="str">
        <f>IF(COUNTIF('RPI calculation'!$A$9:$A$356,$A167)=0,"",INDEX('RPI calculation'!$E$9:$E$356,MATCH($A167,'RPI calculation'!$A$9:$A$356,0))&amp;"-"&amp;INDEX('RPI calculation'!$F$9:$F$356,MATCH($A167,'RPI calculation'!$A$9:$A$356,0)))</f>
        <v>8-4</v>
      </c>
      <c r="W167" s="1" t="str">
        <f>IF(COUNTIF('RPI calculation'!$A$9:$A$356,$A167)=0,"",INDEX('RPI calculation'!$H$9:$H$356,MATCH($A167,'RPI calculation'!$A$9:$A$356,0))&amp;"-"&amp;INDEX('RPI calculation'!$I$9:$I$356,MATCH($A167,'RPI calculation'!$A$9:$A$356,0)))</f>
        <v>8-4</v>
      </c>
      <c r="X167" s="1">
        <f>IF(COUNTIF('RPI calculation'!$A$9:$A$356,$A167)=0,"",INDEX('RPI calculation'!$G$9:$G$356,MATCH($A167,'RPI calculation'!$A$9:$A$356,0)))</f>
        <v>0</v>
      </c>
      <c r="Y167" s="1" t="str">
        <f>IF(COUNTIF('NCAA 2025'!$B$9:$B$356,$A167)=0,"",INDEX('NCAA 2025'!$C$9:$C$356,MATCH($A167,'NCAA 2025'!$B$9:$B$356,0)))</f>
        <v>12-14</v>
      </c>
    </row>
    <row r="168" spans="1:25" ht="21" customHeight="1">
      <c r="A168" s="1" t="s">
        <v>183</v>
      </c>
      <c r="B168" s="16">
        <f>IF(COUNTIF('NCAA 2025'!$B$9:$B$356,$A168)=0,"New in 2026",INDEX('NCAA 2025'!$A$9:$A$356,MATCH($A168,'NCAA 2025'!$B$9:$B$356,0)))</f>
        <v>74</v>
      </c>
      <c r="C168" s="1" t="str">
        <f>IF(COUNTIF('RPI calculation'!$A$9:$A$356,$A168)=0,"",INDEX('RPI calculation'!$B$9:$B$356,MATCH($A168,'RPI calculation'!$A$9:$A$356,0)))</f>
        <v>Big East</v>
      </c>
      <c r="D168" s="16" t="str">
        <f>IF(COUNTIF('RPI calculation'!$A$9:$A$356,$A168)=0,"",INDEX('RPI calculation'!$C$9:$C$356,MATCH($A168,'RPI calculation'!$A$9:$A$356,0))&amp;"-"&amp;INDEX('RPI calculation'!$D$9:$D$356,MATCH($A168,'RPI calculation'!$A$9:$A$356,0)))</f>
        <v>7-6</v>
      </c>
      <c r="E168" s="16" t="str">
        <f>IF(COUNTIF(Standings!$A$9:$A$356,$A168)=0,"",INDEX(Standings!$H$9:$H$356,MATCH($A168,Standings!$A$9:$A$356,0))&amp;"-"&amp;INDEX(Standings!$I$9:$I$356,MATCH($A168,Standings!$A$9:$A$356,0)))</f>
        <v>0-0</v>
      </c>
      <c r="F168" s="16">
        <f>IF(COUNTIF('RPI calculation'!$A$9:$A$356,$A168)=0,"",INDEX('RPI calculation'!$AE$9:$AE$356,MATCH($A168,'RPI calculation'!$A$9:$A$356,0)))</f>
        <v>160</v>
      </c>
      <c r="G168" s="16">
        <f>IF(COUNTIF('RPI calculation'!$A$9:$A$356,$A168)=0,"",INDEX('RPI calculation'!$N$9:$N$356,MATCH($A168,'RPI calculation'!$A$9:$A$356,0)))</f>
        <v>160</v>
      </c>
      <c r="H168" s="20">
        <f>IF(COUNTIF('RPI calculation'!$A$9:$A$356,$A168)=0,"",INDEX('RPI calculation'!$AF$9:$AF$356,MATCH($A168,'RPI calculation'!$A$9:$A$356,0)))</f>
        <v>0</v>
      </c>
      <c r="I168" s="9">
        <f>IF(COUNTIF('RPI calculation'!$A$9:$A$356,$A168)=0,"",INDEX('RPI calculation'!$AD$9:$AD$356,MATCH($A168,'RPI calculation'!$A$9:$A$356,0)))</f>
        <v>0.5074693996366334</v>
      </c>
      <c r="J168" s="9">
        <f>IF(COUNTIF('RPI calculation'!$A$9:$A$356,$A168)=0,"",INDEX('RPI calculation'!$M$9:$M$356,MATCH($A168,'RPI calculation'!$A$9:$A$356,0)))</f>
        <v>0.50876939963663337</v>
      </c>
      <c r="K168" s="7" t="s">
        <v>22</v>
      </c>
      <c r="L168" s="7" t="s">
        <v>23</v>
      </c>
      <c r="M168" s="7" t="s">
        <v>24</v>
      </c>
      <c r="N168" s="7"/>
      <c r="O168" s="7"/>
      <c r="P168" s="7"/>
      <c r="Q168" s="8"/>
      <c r="R168" s="7"/>
      <c r="S168" s="7" t="s">
        <v>23</v>
      </c>
      <c r="T168" s="7"/>
      <c r="U168" s="1" t="str">
        <f>IF(COUNTIF('RPI calculation'!$A$9:$A$356,$A168)=0,"Not in 2026 D1 source",INDEX('RPI calculation'!$O$9:$O$356,MATCH($A168,'RPI calculation'!$A$9:$A$356,0)))</f>
        <v>Matches standings</v>
      </c>
      <c r="V168" s="1" t="str">
        <f>IF(COUNTIF('RPI calculation'!$A$9:$A$356,$A168)=0,"",INDEX('RPI calculation'!$E$9:$E$356,MATCH($A168,'RPI calculation'!$A$9:$A$356,0))&amp;"-"&amp;INDEX('RPI calculation'!$F$9:$F$356,MATCH($A168,'RPI calculation'!$A$9:$A$356,0)))</f>
        <v>7-6</v>
      </c>
      <c r="W168" s="1" t="str">
        <f>IF(COUNTIF('RPI calculation'!$A$9:$A$356,$A168)=0,"",INDEX('RPI calculation'!$H$9:$H$356,MATCH($A168,'RPI calculation'!$A$9:$A$356,0))&amp;"-"&amp;INDEX('RPI calculation'!$I$9:$I$356,MATCH($A168,'RPI calculation'!$A$9:$A$356,0)))</f>
        <v>7-6</v>
      </c>
      <c r="X168" s="1">
        <f>IF(COUNTIF('RPI calculation'!$A$9:$A$356,$A168)=0,"",INDEX('RPI calculation'!$G$9:$G$356,MATCH($A168,'RPI calculation'!$A$9:$A$356,0)))</f>
        <v>0</v>
      </c>
      <c r="Y168" s="1" t="str">
        <f>IF(COUNTIF('NCAA 2025'!$B$9:$B$356,$A168)=0,"",INDEX('NCAA 2025'!$C$9:$C$356,MATCH($A168,'NCAA 2025'!$B$9:$B$356,0)))</f>
        <v>19-9</v>
      </c>
    </row>
    <row r="169" spans="1:25" ht="21" customHeight="1">
      <c r="A169" s="1" t="s">
        <v>185</v>
      </c>
      <c r="B169" s="16">
        <f>IF(COUNTIF('NCAA 2025'!$B$9:$B$356,$A169)=0,"New in 2026",INDEX('NCAA 2025'!$A$9:$A$356,MATCH($A169,'NCAA 2025'!$B$9:$B$356,0)))</f>
        <v>172</v>
      </c>
      <c r="C169" s="1" t="str">
        <f>IF(COUNTIF('RPI calculation'!$A$9:$A$356,$A169)=0,"",INDEX('RPI calculation'!$B$9:$B$356,MATCH($A169,'RPI calculation'!$A$9:$A$356,0)))</f>
        <v>American</v>
      </c>
      <c r="D169" s="16" t="str">
        <f>IF(COUNTIF('RPI calculation'!$A$9:$A$356,$A169)=0,"",INDEX('RPI calculation'!$C$9:$C$356,MATCH($A169,'RPI calculation'!$A$9:$A$356,0))&amp;"-"&amp;INDEX('RPI calculation'!$D$9:$D$356,MATCH($A169,'RPI calculation'!$A$9:$A$356,0)))</f>
        <v>7-5</v>
      </c>
      <c r="E169" s="16" t="str">
        <f>IF(COUNTIF(Standings!$A$9:$A$356,$A169)=0,"",INDEX(Standings!$H$9:$H$356,MATCH($A169,Standings!$A$9:$A$356,0))&amp;"-"&amp;INDEX(Standings!$I$9:$I$356,MATCH($A169,Standings!$A$9:$A$356,0)))</f>
        <v>0-0</v>
      </c>
      <c r="F169" s="16">
        <f>IF(COUNTIF('RPI calculation'!$A$9:$A$356,$A169)=0,"",INDEX('RPI calculation'!$AE$9:$AE$356,MATCH($A169,'RPI calculation'!$A$9:$A$356,0)))</f>
        <v>161</v>
      </c>
      <c r="G169" s="16">
        <f>IF(COUNTIF('RPI calculation'!$A$9:$A$356,$A169)=0,"",INDEX('RPI calculation'!$N$9:$N$356,MATCH($A169,'RPI calculation'!$A$9:$A$356,0)))</f>
        <v>162</v>
      </c>
      <c r="H169" s="20">
        <f>IF(COUNTIF('RPI calculation'!$A$9:$A$356,$A169)=0,"",INDEX('RPI calculation'!$AF$9:$AF$356,MATCH($A169,'RPI calculation'!$A$9:$A$356,0)))</f>
        <v>1</v>
      </c>
      <c r="I169" s="9">
        <f>IF(COUNTIF('RPI calculation'!$A$9:$A$356,$A169)=0,"",INDEX('RPI calculation'!$AD$9:$AD$356,MATCH($A169,'RPI calculation'!$A$9:$A$356,0)))</f>
        <v>0.50740556931844816</v>
      </c>
      <c r="J169" s="9">
        <f>IF(COUNTIF('RPI calculation'!$A$9:$A$356,$A169)=0,"",INDEX('RPI calculation'!$M$9:$M$356,MATCH($A169,'RPI calculation'!$A$9:$A$356,0)))</f>
        <v>0.50740556931844816</v>
      </c>
      <c r="K169" s="7" t="s">
        <v>22</v>
      </c>
      <c r="L169" s="7" t="s">
        <v>23</v>
      </c>
      <c r="M169" s="7" t="s">
        <v>24</v>
      </c>
      <c r="N169" s="7"/>
      <c r="O169" s="7"/>
      <c r="P169" s="7"/>
      <c r="Q169" s="8"/>
      <c r="R169" s="7"/>
      <c r="S169" s="7" t="s">
        <v>23</v>
      </c>
      <c r="T169" s="7"/>
      <c r="U169" s="1" t="str">
        <f>IF(COUNTIF('RPI calculation'!$A$9:$A$356,$A169)=0,"Not in 2026 D1 source",INDEX('RPI calculation'!$O$9:$O$356,MATCH($A169,'RPI calculation'!$A$9:$A$356,0)))</f>
        <v>Matches standings</v>
      </c>
      <c r="V169" s="1" t="str">
        <f>IF(COUNTIF('RPI calculation'!$A$9:$A$356,$A169)=0,"",INDEX('RPI calculation'!$E$9:$E$356,MATCH($A169,'RPI calculation'!$A$9:$A$356,0))&amp;"-"&amp;INDEX('RPI calculation'!$F$9:$F$356,MATCH($A169,'RPI calculation'!$A$9:$A$356,0)))</f>
        <v>7-5</v>
      </c>
      <c r="W169" s="1" t="str">
        <f>IF(COUNTIF('RPI calculation'!$A$9:$A$356,$A169)=0,"",INDEX('RPI calculation'!$H$9:$H$356,MATCH($A169,'RPI calculation'!$A$9:$A$356,0))&amp;"-"&amp;INDEX('RPI calculation'!$I$9:$I$356,MATCH($A169,'RPI calculation'!$A$9:$A$356,0)))</f>
        <v>7-5</v>
      </c>
      <c r="X169" s="1">
        <f>IF(COUNTIF('RPI calculation'!$A$9:$A$356,$A169)=0,"",INDEX('RPI calculation'!$G$9:$G$356,MATCH($A169,'RPI calculation'!$A$9:$A$356,0)))</f>
        <v>0</v>
      </c>
      <c r="Y169" s="1" t="str">
        <f>IF(COUNTIF('NCAA 2025'!$B$9:$B$356,$A169)=0,"",INDEX('NCAA 2025'!$C$9:$C$356,MATCH($A169,'NCAA 2025'!$B$9:$B$356,0)))</f>
        <v>12-15</v>
      </c>
    </row>
    <row r="170" spans="1:25" ht="21" customHeight="1">
      <c r="A170" s="1" t="s">
        <v>190</v>
      </c>
      <c r="B170" s="16">
        <f>IF(COUNTIF('NCAA 2025'!$B$9:$B$356,$A170)=0,"New in 2026",INDEX('NCAA 2025'!$A$9:$A$356,MATCH($A170,'NCAA 2025'!$B$9:$B$356,0)))</f>
        <v>46</v>
      </c>
      <c r="C170" s="1" t="str">
        <f>IF(COUNTIF('RPI calculation'!$A$9:$A$356,$A170)=0,"",INDEX('RPI calculation'!$B$9:$B$356,MATCH($A170,'RPI calculation'!$A$9:$A$356,0)))</f>
        <v>American</v>
      </c>
      <c r="D170" s="16" t="str">
        <f>IF(COUNTIF('RPI calculation'!$A$9:$A$356,$A170)=0,"",INDEX('RPI calculation'!$C$9:$C$356,MATCH($A170,'RPI calculation'!$A$9:$A$356,0))&amp;"-"&amp;INDEX('RPI calculation'!$D$9:$D$356,MATCH($A170,'RPI calculation'!$A$9:$A$356,0)))</f>
        <v>1-9</v>
      </c>
      <c r="E170" s="16" t="str">
        <f>IF(COUNTIF(Standings!$A$9:$A$356,$A170)=0,"",INDEX(Standings!$H$9:$H$356,MATCH($A170,Standings!$A$9:$A$356,0))&amp;"-"&amp;INDEX(Standings!$I$9:$I$356,MATCH($A170,Standings!$A$9:$A$356,0)))</f>
        <v>0-0</v>
      </c>
      <c r="F170" s="16">
        <f>IF(COUNTIF('RPI calculation'!$A$9:$A$356,$A170)=0,"",INDEX('RPI calculation'!$AE$9:$AE$356,MATCH($A170,'RPI calculation'!$A$9:$A$356,0)))</f>
        <v>162</v>
      </c>
      <c r="G170" s="16">
        <f>IF(COUNTIF('RPI calculation'!$A$9:$A$356,$A170)=0,"",INDEX('RPI calculation'!$N$9:$N$356,MATCH($A170,'RPI calculation'!$A$9:$A$356,0)))</f>
        <v>167</v>
      </c>
      <c r="H170" s="20">
        <f>IF(COUNTIF('RPI calculation'!$A$9:$A$356,$A170)=0,"",INDEX('RPI calculation'!$AF$9:$AF$356,MATCH($A170,'RPI calculation'!$A$9:$A$356,0)))</f>
        <v>5</v>
      </c>
      <c r="I170" s="9">
        <f>IF(COUNTIF('RPI calculation'!$A$9:$A$356,$A170)=0,"",INDEX('RPI calculation'!$AD$9:$AD$356,MATCH($A170,'RPI calculation'!$A$9:$A$356,0)))</f>
        <v>0.50708915310278957</v>
      </c>
      <c r="J170" s="9">
        <f>IF(COUNTIF('RPI calculation'!$A$9:$A$356,$A170)=0,"",INDEX('RPI calculation'!$M$9:$M$356,MATCH($A170,'RPI calculation'!$A$9:$A$356,0)))</f>
        <v>0.50448915310278952</v>
      </c>
      <c r="K170" s="7" t="s">
        <v>22</v>
      </c>
      <c r="L170" s="7" t="s">
        <v>23</v>
      </c>
      <c r="M170" s="7" t="s">
        <v>24</v>
      </c>
      <c r="N170" s="7"/>
      <c r="O170" s="7"/>
      <c r="P170" s="7"/>
      <c r="Q170" s="8"/>
      <c r="R170" s="7"/>
      <c r="S170" s="7" t="s">
        <v>23</v>
      </c>
      <c r="T170" s="7"/>
      <c r="U170" s="1" t="str">
        <f>IF(COUNTIF('RPI calculation'!$A$9:$A$356,$A170)=0,"Not in 2026 D1 source",INDEX('RPI calculation'!$O$9:$O$356,MATCH($A170,'RPI calculation'!$A$9:$A$356,0)))</f>
        <v>Matches standings</v>
      </c>
      <c r="V170" s="1" t="str">
        <f>IF(COUNTIF('RPI calculation'!$A$9:$A$356,$A170)=0,"",INDEX('RPI calculation'!$E$9:$E$356,MATCH($A170,'RPI calculation'!$A$9:$A$356,0))&amp;"-"&amp;INDEX('RPI calculation'!$F$9:$F$356,MATCH($A170,'RPI calculation'!$A$9:$A$356,0)))</f>
        <v>1-9</v>
      </c>
      <c r="W170" s="1" t="str">
        <f>IF(COUNTIF('RPI calculation'!$A$9:$A$356,$A170)=0,"",INDEX('RPI calculation'!$H$9:$H$356,MATCH($A170,'RPI calculation'!$A$9:$A$356,0))&amp;"-"&amp;INDEX('RPI calculation'!$I$9:$I$356,MATCH($A170,'RPI calculation'!$A$9:$A$356,0)))</f>
        <v>1-9</v>
      </c>
      <c r="X170" s="1">
        <f>IF(COUNTIF('RPI calculation'!$A$9:$A$356,$A170)=0,"",INDEX('RPI calculation'!$G$9:$G$356,MATCH($A170,'RPI calculation'!$A$9:$A$356,0)))</f>
        <v>0</v>
      </c>
      <c r="Y170" s="1" t="str">
        <f>IF(COUNTIF('NCAA 2025'!$B$9:$B$356,$A170)=0,"",INDEX('NCAA 2025'!$C$9:$C$356,MATCH($A170,'NCAA 2025'!$B$9:$B$356,0)))</f>
        <v>17-13</v>
      </c>
    </row>
    <row r="171" spans="1:25" ht="21" customHeight="1">
      <c r="A171" s="1" t="s">
        <v>187</v>
      </c>
      <c r="B171" s="16">
        <f>IF(COUNTIF('NCAA 2025'!$B$9:$B$356,$A171)=0,"New in 2026",INDEX('NCAA 2025'!$A$9:$A$356,MATCH($A171,'NCAA 2025'!$B$9:$B$356,0)))</f>
        <v>238</v>
      </c>
      <c r="C171" s="1" t="str">
        <f>IF(COUNTIF('RPI calculation'!$A$9:$A$356,$A171)=0,"",INDEX('RPI calculation'!$B$9:$B$356,MATCH($A171,'RPI calculation'!$A$9:$A$356,0)))</f>
        <v>Big South</v>
      </c>
      <c r="D171" s="16" t="str">
        <f>IF(COUNTIF('RPI calculation'!$A$9:$A$356,$A171)=0,"",INDEX('RPI calculation'!$C$9:$C$356,MATCH($A171,'RPI calculation'!$A$9:$A$356,0))&amp;"-"&amp;INDEX('RPI calculation'!$D$9:$D$356,MATCH($A171,'RPI calculation'!$A$9:$A$356,0)))</f>
        <v>8-5</v>
      </c>
      <c r="E171" s="16" t="str">
        <f>IF(COUNTIF(Standings!$A$9:$A$356,$A171)=0,"",INDEX(Standings!$H$9:$H$356,MATCH($A171,Standings!$A$9:$A$356,0))&amp;"-"&amp;INDEX(Standings!$I$9:$I$356,MATCH($A171,Standings!$A$9:$A$356,0)))</f>
        <v>0-0</v>
      </c>
      <c r="F171" s="16">
        <f>IF(COUNTIF('RPI calculation'!$A$9:$A$356,$A171)=0,"",INDEX('RPI calculation'!$AE$9:$AE$356,MATCH($A171,'RPI calculation'!$A$9:$A$356,0)))</f>
        <v>163</v>
      </c>
      <c r="G171" s="16">
        <f>IF(COUNTIF('RPI calculation'!$A$9:$A$356,$A171)=0,"",INDEX('RPI calculation'!$N$9:$N$356,MATCH($A171,'RPI calculation'!$A$9:$A$356,0)))</f>
        <v>164</v>
      </c>
      <c r="H171" s="20">
        <f>IF(COUNTIF('RPI calculation'!$A$9:$A$356,$A171)=0,"",INDEX('RPI calculation'!$AF$9:$AF$356,MATCH($A171,'RPI calculation'!$A$9:$A$356,0)))</f>
        <v>1</v>
      </c>
      <c r="I171" s="9">
        <f>IF(COUNTIF('RPI calculation'!$A$9:$A$356,$A171)=0,"",INDEX('RPI calculation'!$AD$9:$AD$356,MATCH($A171,'RPI calculation'!$A$9:$A$356,0)))</f>
        <v>0.50615719711772689</v>
      </c>
      <c r="J171" s="9">
        <f>IF(COUNTIF('RPI calculation'!$A$9:$A$356,$A171)=0,"",INDEX('RPI calculation'!$M$9:$M$356,MATCH($A171,'RPI calculation'!$A$9:$A$356,0)))</f>
        <v>0.50615719711772689</v>
      </c>
      <c r="K171" s="7" t="s">
        <v>22</v>
      </c>
      <c r="L171" s="7" t="s">
        <v>23</v>
      </c>
      <c r="M171" s="7" t="s">
        <v>24</v>
      </c>
      <c r="N171" s="7"/>
      <c r="O171" s="7"/>
      <c r="P171" s="7"/>
      <c r="Q171" s="8"/>
      <c r="R171" s="7"/>
      <c r="S171" s="7" t="s">
        <v>23</v>
      </c>
      <c r="T171" s="7"/>
      <c r="U171" s="1" t="str">
        <f>IF(COUNTIF('RPI calculation'!$A$9:$A$356,$A171)=0,"Not in 2026 D1 source",INDEX('RPI calculation'!$O$9:$O$356,MATCH($A171,'RPI calculation'!$A$9:$A$356,0)))</f>
        <v>Matches standings</v>
      </c>
      <c r="V171" s="1" t="str">
        <f>IF(COUNTIF('RPI calculation'!$A$9:$A$356,$A171)=0,"",INDEX('RPI calculation'!$E$9:$E$356,MATCH($A171,'RPI calculation'!$A$9:$A$356,0))&amp;"-"&amp;INDEX('RPI calculation'!$F$9:$F$356,MATCH($A171,'RPI calculation'!$A$9:$A$356,0)))</f>
        <v>8-5</v>
      </c>
      <c r="W171" s="1" t="str">
        <f>IF(COUNTIF('RPI calculation'!$A$9:$A$356,$A171)=0,"",INDEX('RPI calculation'!$H$9:$H$356,MATCH($A171,'RPI calculation'!$A$9:$A$356,0))&amp;"-"&amp;INDEX('RPI calculation'!$I$9:$I$356,MATCH($A171,'RPI calculation'!$A$9:$A$356,0)))</f>
        <v>8-5</v>
      </c>
      <c r="X171" s="1">
        <f>IF(COUNTIF('RPI calculation'!$A$9:$A$356,$A171)=0,"",INDEX('RPI calculation'!$G$9:$G$356,MATCH($A171,'RPI calculation'!$A$9:$A$356,0)))</f>
        <v>0</v>
      </c>
      <c r="Y171" s="1" t="str">
        <f>IF(COUNTIF('NCAA 2025'!$B$9:$B$356,$A171)=0,"",INDEX('NCAA 2025'!$C$9:$C$356,MATCH($A171,'NCAA 2025'!$B$9:$B$356,0)))</f>
        <v>16-13</v>
      </c>
    </row>
    <row r="172" spans="1:25" ht="21" customHeight="1">
      <c r="A172" s="1" t="s">
        <v>184</v>
      </c>
      <c r="B172" s="16">
        <f>IF(COUNTIF('NCAA 2025'!$B$9:$B$356,$A172)=0,"New in 2026",INDEX('NCAA 2025'!$A$9:$A$356,MATCH($A172,'NCAA 2025'!$B$9:$B$356,0)))</f>
        <v>325</v>
      </c>
      <c r="C172" s="1" t="str">
        <f>IF(COUNTIF('RPI calculation'!$A$9:$A$356,$A172)=0,"",INDEX('RPI calculation'!$B$9:$B$356,MATCH($A172,'RPI calculation'!$A$9:$A$356,0)))</f>
        <v>Big Sky</v>
      </c>
      <c r="D172" s="16" t="str">
        <f>IF(COUNTIF('RPI calculation'!$A$9:$A$356,$A172)=0,"",INDEX('RPI calculation'!$C$9:$C$356,MATCH($A172,'RPI calculation'!$A$9:$A$356,0))&amp;"-"&amp;INDEX('RPI calculation'!$D$9:$D$356,MATCH($A172,'RPI calculation'!$A$9:$A$356,0)))</f>
        <v>9-3</v>
      </c>
      <c r="E172" s="16" t="str">
        <f>IF(COUNTIF(Standings!$A$9:$A$356,$A172)=0,"",INDEX(Standings!$H$9:$H$356,MATCH($A172,Standings!$A$9:$A$356,0))&amp;"-"&amp;INDEX(Standings!$I$9:$I$356,MATCH($A172,Standings!$A$9:$A$356,0)))</f>
        <v>0-0</v>
      </c>
      <c r="F172" s="16">
        <f>IF(COUNTIF('RPI calculation'!$A$9:$A$356,$A172)=0,"",INDEX('RPI calculation'!$AE$9:$AE$356,MATCH($A172,'RPI calculation'!$A$9:$A$356,0)))</f>
        <v>164</v>
      </c>
      <c r="G172" s="16">
        <f>IF(COUNTIF('RPI calculation'!$A$9:$A$356,$A172)=0,"",INDEX('RPI calculation'!$N$9:$N$356,MATCH($A172,'RPI calculation'!$A$9:$A$356,0)))</f>
        <v>161</v>
      </c>
      <c r="H172" s="20">
        <f>IF(COUNTIF('RPI calculation'!$A$9:$A$356,$A172)=0,"",INDEX('RPI calculation'!$AF$9:$AF$356,MATCH($A172,'RPI calculation'!$A$9:$A$356,0)))</f>
        <v>-3</v>
      </c>
      <c r="I172" s="9">
        <f>IF(COUNTIF('RPI calculation'!$A$9:$A$356,$A172)=0,"",INDEX('RPI calculation'!$AD$9:$AD$356,MATCH($A172,'RPI calculation'!$A$9:$A$356,0)))</f>
        <v>0.50525322754546231</v>
      </c>
      <c r="J172" s="9">
        <f>IF(COUNTIF('RPI calculation'!$A$9:$A$356,$A172)=0,"",INDEX('RPI calculation'!$M$9:$M$356,MATCH($A172,'RPI calculation'!$A$9:$A$356,0)))</f>
        <v>0.50785322754546236</v>
      </c>
      <c r="K172" s="7" t="s">
        <v>22</v>
      </c>
      <c r="L172" s="7" t="s">
        <v>23</v>
      </c>
      <c r="M172" s="7" t="s">
        <v>24</v>
      </c>
      <c r="N172" s="7"/>
      <c r="O172" s="7"/>
      <c r="P172" s="7"/>
      <c r="Q172" s="8"/>
      <c r="R172" s="7"/>
      <c r="S172" s="7" t="s">
        <v>23</v>
      </c>
      <c r="T172" s="7"/>
      <c r="U172" s="1" t="str">
        <f>IF(COUNTIF('RPI calculation'!$A$9:$A$356,$A172)=0,"Not in 2026 D1 source",INDEX('RPI calculation'!$O$9:$O$356,MATCH($A172,'RPI calculation'!$A$9:$A$356,0)))</f>
        <v>Matches standings</v>
      </c>
      <c r="V172" s="1" t="str">
        <f>IF(COUNTIF('RPI calculation'!$A$9:$A$356,$A172)=0,"",INDEX('RPI calculation'!$E$9:$E$356,MATCH($A172,'RPI calculation'!$A$9:$A$356,0))&amp;"-"&amp;INDEX('RPI calculation'!$F$9:$F$356,MATCH($A172,'RPI calculation'!$A$9:$A$356,0)))</f>
        <v>9-3</v>
      </c>
      <c r="W172" s="1" t="str">
        <f>IF(COUNTIF('RPI calculation'!$A$9:$A$356,$A172)=0,"",INDEX('RPI calculation'!$H$9:$H$356,MATCH($A172,'RPI calculation'!$A$9:$A$356,0))&amp;"-"&amp;INDEX('RPI calculation'!$I$9:$I$356,MATCH($A172,'RPI calculation'!$A$9:$A$356,0)))</f>
        <v>9-3</v>
      </c>
      <c r="X172" s="1">
        <f>IF(COUNTIF('RPI calculation'!$A$9:$A$356,$A172)=0,"",INDEX('RPI calculation'!$G$9:$G$356,MATCH($A172,'RPI calculation'!$A$9:$A$356,0)))</f>
        <v>0</v>
      </c>
      <c r="Y172" s="1" t="str">
        <f>IF(COUNTIF('NCAA 2025'!$B$9:$B$356,$A172)=0,"",INDEX('NCAA 2025'!$C$9:$C$356,MATCH($A172,'NCAA 2025'!$B$9:$B$356,0)))</f>
        <v>6-22</v>
      </c>
    </row>
    <row r="173" spans="1:25" ht="21" customHeight="1">
      <c r="A173" s="1" t="s">
        <v>186</v>
      </c>
      <c r="B173" s="16">
        <f>IF(COUNTIF('NCAA 2025'!$B$9:$B$356,$A173)=0,"New in 2026",INDEX('NCAA 2025'!$A$9:$A$356,MATCH($A173,'NCAA 2025'!$B$9:$B$356,0)))</f>
        <v>146</v>
      </c>
      <c r="C173" s="1" t="str">
        <f>IF(COUNTIF('RPI calculation'!$A$9:$A$356,$A173)=0,"",INDEX('RPI calculation'!$B$9:$B$356,MATCH($A173,'RPI calculation'!$A$9:$A$356,0)))</f>
        <v>Atlantic 10</v>
      </c>
      <c r="D173" s="16" t="str">
        <f>IF(COUNTIF('RPI calculation'!$A$9:$A$356,$A173)=0,"",INDEX('RPI calculation'!$C$9:$C$356,MATCH($A173,'RPI calculation'!$A$9:$A$356,0))&amp;"-"&amp;INDEX('RPI calculation'!$D$9:$D$356,MATCH($A173,'RPI calculation'!$A$9:$A$356,0)))</f>
        <v>8-4</v>
      </c>
      <c r="E173" s="16" t="str">
        <f>IF(COUNTIF(Standings!$A$9:$A$356,$A173)=0,"",INDEX(Standings!$H$9:$H$356,MATCH($A173,Standings!$A$9:$A$356,0))&amp;"-"&amp;INDEX(Standings!$I$9:$I$356,MATCH($A173,Standings!$A$9:$A$356,0)))</f>
        <v>0-0</v>
      </c>
      <c r="F173" s="16">
        <f>IF(COUNTIF('RPI calculation'!$A$9:$A$356,$A173)=0,"",INDEX('RPI calculation'!$AE$9:$AE$356,MATCH($A173,'RPI calculation'!$A$9:$A$356,0)))</f>
        <v>165</v>
      </c>
      <c r="G173" s="16">
        <f>IF(COUNTIF('RPI calculation'!$A$9:$A$356,$A173)=0,"",INDEX('RPI calculation'!$N$9:$N$356,MATCH($A173,'RPI calculation'!$A$9:$A$356,0)))</f>
        <v>163</v>
      </c>
      <c r="H173" s="20">
        <f>IF(COUNTIF('RPI calculation'!$A$9:$A$356,$A173)=0,"",INDEX('RPI calculation'!$AF$9:$AF$356,MATCH($A173,'RPI calculation'!$A$9:$A$356,0)))</f>
        <v>-2</v>
      </c>
      <c r="I173" s="9">
        <f>IF(COUNTIF('RPI calculation'!$A$9:$A$356,$A173)=0,"",INDEX('RPI calculation'!$AD$9:$AD$356,MATCH($A173,'RPI calculation'!$A$9:$A$356,0)))</f>
        <v>0.50525102476877926</v>
      </c>
      <c r="J173" s="9">
        <f>IF(COUNTIF('RPI calculation'!$A$9:$A$356,$A173)=0,"",INDEX('RPI calculation'!$M$9:$M$356,MATCH($A173,'RPI calculation'!$A$9:$A$356,0)))</f>
        <v>0.50655102476877922</v>
      </c>
      <c r="K173" s="7" t="s">
        <v>22</v>
      </c>
      <c r="L173" s="7" t="s">
        <v>23</v>
      </c>
      <c r="M173" s="7" t="s">
        <v>24</v>
      </c>
      <c r="N173" s="7"/>
      <c r="O173" s="7"/>
      <c r="P173" s="7"/>
      <c r="Q173" s="8"/>
      <c r="R173" s="7"/>
      <c r="S173" s="7" t="s">
        <v>23</v>
      </c>
      <c r="T173" s="7"/>
      <c r="U173" s="1" t="str">
        <f>IF(COUNTIF('RPI calculation'!$A$9:$A$356,$A173)=0,"Not in 2026 D1 source",INDEX('RPI calculation'!$O$9:$O$356,MATCH($A173,'RPI calculation'!$A$9:$A$356,0)))</f>
        <v>Matches standings</v>
      </c>
      <c r="V173" s="1" t="str">
        <f>IF(COUNTIF('RPI calculation'!$A$9:$A$356,$A173)=0,"",INDEX('RPI calculation'!$E$9:$E$356,MATCH($A173,'RPI calculation'!$A$9:$A$356,0))&amp;"-"&amp;INDEX('RPI calculation'!$F$9:$F$356,MATCH($A173,'RPI calculation'!$A$9:$A$356,0)))</f>
        <v>8-4</v>
      </c>
      <c r="W173" s="1" t="str">
        <f>IF(COUNTIF('RPI calculation'!$A$9:$A$356,$A173)=0,"",INDEX('RPI calculation'!$H$9:$H$356,MATCH($A173,'RPI calculation'!$A$9:$A$356,0))&amp;"-"&amp;INDEX('RPI calculation'!$I$9:$I$356,MATCH($A173,'RPI calculation'!$A$9:$A$356,0)))</f>
        <v>8-4</v>
      </c>
      <c r="X173" s="1">
        <f>IF(COUNTIF('RPI calculation'!$A$9:$A$356,$A173)=0,"",INDEX('RPI calculation'!$G$9:$G$356,MATCH($A173,'RPI calculation'!$A$9:$A$356,0)))</f>
        <v>0</v>
      </c>
      <c r="Y173" s="1" t="str">
        <f>IF(COUNTIF('NCAA 2025'!$B$9:$B$356,$A173)=0,"",INDEX('NCAA 2025'!$C$9:$C$356,MATCH($A173,'NCAA 2025'!$B$9:$B$356,0)))</f>
        <v>17-13</v>
      </c>
    </row>
    <row r="174" spans="1:25" ht="21" customHeight="1">
      <c r="A174" s="1" t="s">
        <v>189</v>
      </c>
      <c r="B174" s="16">
        <f>IF(COUNTIF('NCAA 2025'!$B$9:$B$356,$A174)=0,"New in 2026",INDEX('NCAA 2025'!$A$9:$A$356,MATCH($A174,'NCAA 2025'!$B$9:$B$356,0)))</f>
        <v>171</v>
      </c>
      <c r="C174" s="1" t="str">
        <f>IF(COUNTIF('RPI calculation'!$A$9:$A$356,$A174)=0,"",INDEX('RPI calculation'!$B$9:$B$356,MATCH($A174,'RPI calculation'!$A$9:$A$356,0)))</f>
        <v>America East</v>
      </c>
      <c r="D174" s="16" t="str">
        <f>IF(COUNTIF('RPI calculation'!$A$9:$A$356,$A174)=0,"",INDEX('RPI calculation'!$C$9:$C$356,MATCH($A174,'RPI calculation'!$A$9:$A$356,0))&amp;"-"&amp;INDEX('RPI calculation'!$D$9:$D$356,MATCH($A174,'RPI calculation'!$A$9:$A$356,0)))</f>
        <v>4-5</v>
      </c>
      <c r="E174" s="16" t="str">
        <f>IF(COUNTIF(Standings!$A$9:$A$356,$A174)=0,"",INDEX(Standings!$H$9:$H$356,MATCH($A174,Standings!$A$9:$A$356,0))&amp;"-"&amp;INDEX(Standings!$I$9:$I$356,MATCH($A174,Standings!$A$9:$A$356,0)))</f>
        <v>0-0</v>
      </c>
      <c r="F174" s="16">
        <f>IF(COUNTIF('RPI calculation'!$A$9:$A$356,$A174)=0,"",INDEX('RPI calculation'!$AE$9:$AE$356,MATCH($A174,'RPI calculation'!$A$9:$A$356,0)))</f>
        <v>166</v>
      </c>
      <c r="G174" s="16">
        <f>IF(COUNTIF('RPI calculation'!$A$9:$A$356,$A174)=0,"",INDEX('RPI calculation'!$N$9:$N$356,MATCH($A174,'RPI calculation'!$A$9:$A$356,0)))</f>
        <v>166</v>
      </c>
      <c r="H174" s="20">
        <f>IF(COUNTIF('RPI calculation'!$A$9:$A$356,$A174)=0,"",INDEX('RPI calculation'!$AF$9:$AF$356,MATCH($A174,'RPI calculation'!$A$9:$A$356,0)))</f>
        <v>0</v>
      </c>
      <c r="I174" s="9">
        <f>IF(COUNTIF('RPI calculation'!$A$9:$A$356,$A174)=0,"",INDEX('RPI calculation'!$AD$9:$AD$356,MATCH($A174,'RPI calculation'!$A$9:$A$356,0)))</f>
        <v>0.50458795097999642</v>
      </c>
      <c r="J174" s="9">
        <f>IF(COUNTIF('RPI calculation'!$A$9:$A$356,$A174)=0,"",INDEX('RPI calculation'!$M$9:$M$356,MATCH($A174,'RPI calculation'!$A$9:$A$356,0)))</f>
        <v>0.50458795097999642</v>
      </c>
      <c r="K174" s="7" t="s">
        <v>22</v>
      </c>
      <c r="L174" s="7" t="s">
        <v>23</v>
      </c>
      <c r="M174" s="7" t="s">
        <v>24</v>
      </c>
      <c r="N174" s="7"/>
      <c r="O174" s="7"/>
      <c r="P174" s="7"/>
      <c r="Q174" s="8"/>
      <c r="R174" s="7"/>
      <c r="S174" s="7" t="s">
        <v>23</v>
      </c>
      <c r="T174" s="7"/>
      <c r="U174" s="1" t="str">
        <f>IF(COUNTIF('RPI calculation'!$A$9:$A$356,$A174)=0,"Not in 2026 D1 source",INDEX('RPI calculation'!$O$9:$O$356,MATCH($A174,'RPI calculation'!$A$9:$A$356,0)))</f>
        <v>Matches standings</v>
      </c>
      <c r="V174" s="1" t="str">
        <f>IF(COUNTIF('RPI calculation'!$A$9:$A$356,$A174)=0,"",INDEX('RPI calculation'!$E$9:$E$356,MATCH($A174,'RPI calculation'!$A$9:$A$356,0))&amp;"-"&amp;INDEX('RPI calculation'!$F$9:$F$356,MATCH($A174,'RPI calculation'!$A$9:$A$356,0)))</f>
        <v>4-5</v>
      </c>
      <c r="W174" s="1" t="str">
        <f>IF(COUNTIF('RPI calculation'!$A$9:$A$356,$A174)=0,"",INDEX('RPI calculation'!$H$9:$H$356,MATCH($A174,'RPI calculation'!$A$9:$A$356,0))&amp;"-"&amp;INDEX('RPI calculation'!$I$9:$I$356,MATCH($A174,'RPI calculation'!$A$9:$A$356,0)))</f>
        <v>4-5</v>
      </c>
      <c r="X174" s="1">
        <f>IF(COUNTIF('RPI calculation'!$A$9:$A$356,$A174)=0,"",INDEX('RPI calculation'!$G$9:$G$356,MATCH($A174,'RPI calculation'!$A$9:$A$356,0)))</f>
        <v>0</v>
      </c>
      <c r="Y174" s="1" t="str">
        <f>IF(COUNTIF('NCAA 2025'!$B$9:$B$356,$A174)=0,"",INDEX('NCAA 2025'!$C$9:$C$356,MATCH($A174,'NCAA 2025'!$B$9:$B$356,0)))</f>
        <v>13-12</v>
      </c>
    </row>
    <row r="175" spans="1:25" ht="21" customHeight="1">
      <c r="A175" s="1" t="s">
        <v>188</v>
      </c>
      <c r="B175" s="16">
        <f>IF(COUNTIF('NCAA 2025'!$B$9:$B$356,$A175)=0,"New in 2026",INDEX('NCAA 2025'!$A$9:$A$356,MATCH($A175,'NCAA 2025'!$B$9:$B$356,0)))</f>
        <v>128</v>
      </c>
      <c r="C175" s="1" t="str">
        <f>IF(COUNTIF('RPI calculation'!$A$9:$A$356,$A175)=0,"",INDEX('RPI calculation'!$B$9:$B$356,MATCH($A175,'RPI calculation'!$A$9:$A$356,0)))</f>
        <v>Sun Belt</v>
      </c>
      <c r="D175" s="16" t="str">
        <f>IF(COUNTIF('RPI calculation'!$A$9:$A$356,$A175)=0,"",INDEX('RPI calculation'!$C$9:$C$356,MATCH($A175,'RPI calculation'!$A$9:$A$356,0))&amp;"-"&amp;INDEX('RPI calculation'!$D$9:$D$356,MATCH($A175,'RPI calculation'!$A$9:$A$356,0)))</f>
        <v>6-6</v>
      </c>
      <c r="E175" s="16" t="str">
        <f>IF(COUNTIF(Standings!$A$9:$A$356,$A175)=0,"",INDEX(Standings!$H$9:$H$356,MATCH($A175,Standings!$A$9:$A$356,0))&amp;"-"&amp;INDEX(Standings!$I$9:$I$356,MATCH($A175,Standings!$A$9:$A$356,0)))</f>
        <v>0-0</v>
      </c>
      <c r="F175" s="16">
        <f>IF(COUNTIF('RPI calculation'!$A$9:$A$356,$A175)=0,"",INDEX('RPI calculation'!$AE$9:$AE$356,MATCH($A175,'RPI calculation'!$A$9:$A$356,0)))</f>
        <v>167</v>
      </c>
      <c r="G175" s="16">
        <f>IF(COUNTIF('RPI calculation'!$A$9:$A$356,$A175)=0,"",INDEX('RPI calculation'!$N$9:$N$356,MATCH($A175,'RPI calculation'!$A$9:$A$356,0)))</f>
        <v>165</v>
      </c>
      <c r="H175" s="20">
        <f>IF(COUNTIF('RPI calculation'!$A$9:$A$356,$A175)=0,"",INDEX('RPI calculation'!$AF$9:$AF$356,MATCH($A175,'RPI calculation'!$A$9:$A$356,0)))</f>
        <v>-2</v>
      </c>
      <c r="I175" s="9">
        <f>IF(COUNTIF('RPI calculation'!$A$9:$A$356,$A175)=0,"",INDEX('RPI calculation'!$AD$9:$AD$356,MATCH($A175,'RPI calculation'!$A$9:$A$356,0)))</f>
        <v>0.5044589107896873</v>
      </c>
      <c r="J175" s="9">
        <f>IF(COUNTIF('RPI calculation'!$A$9:$A$356,$A175)=0,"",INDEX('RPI calculation'!$M$9:$M$356,MATCH($A175,'RPI calculation'!$A$9:$A$356,0)))</f>
        <v>0.50575891078968727</v>
      </c>
      <c r="K175" s="7" t="s">
        <v>22</v>
      </c>
      <c r="L175" s="7" t="s">
        <v>23</v>
      </c>
      <c r="M175" s="7" t="s">
        <v>24</v>
      </c>
      <c r="N175" s="7"/>
      <c r="O175" s="7"/>
      <c r="P175" s="7"/>
      <c r="Q175" s="8"/>
      <c r="R175" s="7"/>
      <c r="S175" s="7" t="s">
        <v>23</v>
      </c>
      <c r="T175" s="7"/>
      <c r="U175" s="1" t="str">
        <f>IF(COUNTIF('RPI calculation'!$A$9:$A$356,$A175)=0,"Not in 2026 D1 source",INDEX('RPI calculation'!$O$9:$O$356,MATCH($A175,'RPI calculation'!$A$9:$A$356,0)))</f>
        <v>Matches standings</v>
      </c>
      <c r="V175" s="1" t="str">
        <f>IF(COUNTIF('RPI calculation'!$A$9:$A$356,$A175)=0,"",INDEX('RPI calculation'!$E$9:$E$356,MATCH($A175,'RPI calculation'!$A$9:$A$356,0))&amp;"-"&amp;INDEX('RPI calculation'!$F$9:$F$356,MATCH($A175,'RPI calculation'!$A$9:$A$356,0)))</f>
        <v>6-6</v>
      </c>
      <c r="W175" s="1" t="str">
        <f>IF(COUNTIF('RPI calculation'!$A$9:$A$356,$A175)=0,"",INDEX('RPI calculation'!$H$9:$H$356,MATCH($A175,'RPI calculation'!$A$9:$A$356,0))&amp;"-"&amp;INDEX('RPI calculation'!$I$9:$I$356,MATCH($A175,'RPI calculation'!$A$9:$A$356,0)))</f>
        <v>6-6</v>
      </c>
      <c r="X175" s="1">
        <f>IF(COUNTIF('RPI calculation'!$A$9:$A$356,$A175)=0,"",INDEX('RPI calculation'!$G$9:$G$356,MATCH($A175,'RPI calculation'!$A$9:$A$356,0)))</f>
        <v>0</v>
      </c>
      <c r="Y175" s="1" t="str">
        <f>IF(COUNTIF('NCAA 2025'!$B$9:$B$356,$A175)=0,"",INDEX('NCAA 2025'!$C$9:$C$356,MATCH($A175,'NCAA 2025'!$B$9:$B$356,0)))</f>
        <v>18-10</v>
      </c>
    </row>
    <row r="176" spans="1:25" ht="21" customHeight="1">
      <c r="A176" s="1" t="s">
        <v>191</v>
      </c>
      <c r="B176" s="16">
        <f>IF(COUNTIF('NCAA 2025'!$B$9:$B$356,$A176)=0,"New in 2026",INDEX('NCAA 2025'!$A$9:$A$356,MATCH($A176,'NCAA 2025'!$B$9:$B$356,0)))</f>
        <v>182</v>
      </c>
      <c r="C176" s="1" t="str">
        <f>IF(COUNTIF('RPI calculation'!$A$9:$A$356,$A176)=0,"",INDEX('RPI calculation'!$B$9:$B$356,MATCH($A176,'RPI calculation'!$A$9:$A$356,0)))</f>
        <v>Mountain West</v>
      </c>
      <c r="D176" s="16" t="str">
        <f>IF(COUNTIF('RPI calculation'!$A$9:$A$356,$A176)=0,"",INDEX('RPI calculation'!$C$9:$C$356,MATCH($A176,'RPI calculation'!$A$9:$A$356,0))&amp;"-"&amp;INDEX('RPI calculation'!$D$9:$D$356,MATCH($A176,'RPI calculation'!$A$9:$A$356,0)))</f>
        <v>5-6</v>
      </c>
      <c r="E176" s="16" t="str">
        <f>IF(COUNTIF(Standings!$A$9:$A$356,$A176)=0,"",INDEX(Standings!$H$9:$H$356,MATCH($A176,Standings!$A$9:$A$356,0))&amp;"-"&amp;INDEX(Standings!$I$9:$I$356,MATCH($A176,Standings!$A$9:$A$356,0)))</f>
        <v>0-0</v>
      </c>
      <c r="F176" s="16">
        <f>IF(COUNTIF('RPI calculation'!$A$9:$A$356,$A176)=0,"",INDEX('RPI calculation'!$AE$9:$AE$356,MATCH($A176,'RPI calculation'!$A$9:$A$356,0)))</f>
        <v>168</v>
      </c>
      <c r="G176" s="16">
        <f>IF(COUNTIF('RPI calculation'!$A$9:$A$356,$A176)=0,"",INDEX('RPI calculation'!$N$9:$N$356,MATCH($A176,'RPI calculation'!$A$9:$A$356,0)))</f>
        <v>168</v>
      </c>
      <c r="H176" s="20">
        <f>IF(COUNTIF('RPI calculation'!$A$9:$A$356,$A176)=0,"",INDEX('RPI calculation'!$AF$9:$AF$356,MATCH($A176,'RPI calculation'!$A$9:$A$356,0)))</f>
        <v>0</v>
      </c>
      <c r="I176" s="9">
        <f>IF(COUNTIF('RPI calculation'!$A$9:$A$356,$A176)=0,"",INDEX('RPI calculation'!$AD$9:$AD$356,MATCH($A176,'RPI calculation'!$A$9:$A$356,0)))</f>
        <v>0.50402618833059609</v>
      </c>
      <c r="J176" s="9">
        <f>IF(COUNTIF('RPI calculation'!$A$9:$A$356,$A176)=0,"",INDEX('RPI calculation'!$M$9:$M$356,MATCH($A176,'RPI calculation'!$A$9:$A$356,0)))</f>
        <v>0.50402618833059609</v>
      </c>
      <c r="K176" s="7" t="s">
        <v>22</v>
      </c>
      <c r="L176" s="7" t="s">
        <v>23</v>
      </c>
      <c r="M176" s="7" t="s">
        <v>24</v>
      </c>
      <c r="N176" s="7"/>
      <c r="O176" s="7"/>
      <c r="P176" s="7"/>
      <c r="Q176" s="8"/>
      <c r="R176" s="7"/>
      <c r="S176" s="7" t="s">
        <v>23</v>
      </c>
      <c r="T176" s="7"/>
      <c r="U176" s="1" t="str">
        <f>IF(COUNTIF('RPI calculation'!$A$9:$A$356,$A176)=0,"Not in 2026 D1 source",INDEX('RPI calculation'!$O$9:$O$356,MATCH($A176,'RPI calculation'!$A$9:$A$356,0)))</f>
        <v>Matches standings</v>
      </c>
      <c r="V176" s="1" t="str">
        <f>IF(COUNTIF('RPI calculation'!$A$9:$A$356,$A176)=0,"",INDEX('RPI calculation'!$E$9:$E$356,MATCH($A176,'RPI calculation'!$A$9:$A$356,0))&amp;"-"&amp;INDEX('RPI calculation'!$F$9:$F$356,MATCH($A176,'RPI calculation'!$A$9:$A$356,0)))</f>
        <v>5-6</v>
      </c>
      <c r="W176" s="1" t="str">
        <f>IF(COUNTIF('RPI calculation'!$A$9:$A$356,$A176)=0,"",INDEX('RPI calculation'!$H$9:$H$356,MATCH($A176,'RPI calculation'!$A$9:$A$356,0))&amp;"-"&amp;INDEX('RPI calculation'!$I$9:$I$356,MATCH($A176,'RPI calculation'!$A$9:$A$356,0)))</f>
        <v>5-6</v>
      </c>
      <c r="X176" s="1">
        <f>IF(COUNTIF('RPI calculation'!$A$9:$A$356,$A176)=0,"",INDEX('RPI calculation'!$G$9:$G$356,MATCH($A176,'RPI calculation'!$A$9:$A$356,0)))</f>
        <v>0</v>
      </c>
      <c r="Y176" s="1" t="str">
        <f>IF(COUNTIF('NCAA 2025'!$B$9:$B$356,$A176)=0,"",INDEX('NCAA 2025'!$C$9:$C$356,MATCH($A176,'NCAA 2025'!$B$9:$B$356,0)))</f>
        <v>13-16</v>
      </c>
    </row>
    <row r="177" spans="1:25" ht="21" customHeight="1">
      <c r="A177" s="1" t="s">
        <v>192</v>
      </c>
      <c r="B177" s="16">
        <f>IF(COUNTIF('NCAA 2025'!$B$9:$B$356,$A177)=0,"New in 2026",INDEX('NCAA 2025'!$A$9:$A$356,MATCH($A177,'NCAA 2025'!$B$9:$B$356,0)))</f>
        <v>305</v>
      </c>
      <c r="C177" s="1" t="str">
        <f>IF(COUNTIF('RPI calculation'!$A$9:$A$356,$A177)=0,"",INDEX('RPI calculation'!$B$9:$B$356,MATCH($A177,'RPI calculation'!$A$9:$A$356,0)))</f>
        <v>Horizon</v>
      </c>
      <c r="D177" s="16" t="str">
        <f>IF(COUNTIF('RPI calculation'!$A$9:$A$356,$A177)=0,"",INDEX('RPI calculation'!$C$9:$C$356,MATCH($A177,'RPI calculation'!$A$9:$A$356,0))&amp;"-"&amp;INDEX('RPI calculation'!$D$9:$D$356,MATCH($A177,'RPI calculation'!$A$9:$A$356,0)))</f>
        <v>5-7</v>
      </c>
      <c r="E177" s="16" t="str">
        <f>IF(COUNTIF(Standings!$A$9:$A$356,$A177)=0,"",INDEX(Standings!$H$9:$H$356,MATCH($A177,Standings!$A$9:$A$356,0))&amp;"-"&amp;INDEX(Standings!$I$9:$I$356,MATCH($A177,Standings!$A$9:$A$356,0)))</f>
        <v>0-0</v>
      </c>
      <c r="F177" s="16">
        <f>IF(COUNTIF('RPI calculation'!$A$9:$A$356,$A177)=0,"",INDEX('RPI calculation'!$AE$9:$AE$356,MATCH($A177,'RPI calculation'!$A$9:$A$356,0)))</f>
        <v>169</v>
      </c>
      <c r="G177" s="16">
        <f>IF(COUNTIF('RPI calculation'!$A$9:$A$356,$A177)=0,"",INDEX('RPI calculation'!$N$9:$N$356,MATCH($A177,'RPI calculation'!$A$9:$A$356,0)))</f>
        <v>169</v>
      </c>
      <c r="H177" s="20">
        <f>IF(COUNTIF('RPI calculation'!$A$9:$A$356,$A177)=0,"",INDEX('RPI calculation'!$AF$9:$AF$356,MATCH($A177,'RPI calculation'!$A$9:$A$356,0)))</f>
        <v>0</v>
      </c>
      <c r="I177" s="9">
        <f>IF(COUNTIF('RPI calculation'!$A$9:$A$356,$A177)=0,"",INDEX('RPI calculation'!$AD$9:$AD$356,MATCH($A177,'RPI calculation'!$A$9:$A$356,0)))</f>
        <v>0.50394447522525176</v>
      </c>
      <c r="J177" s="9">
        <f>IF(COUNTIF('RPI calculation'!$A$9:$A$356,$A177)=0,"",INDEX('RPI calculation'!$M$9:$M$356,MATCH($A177,'RPI calculation'!$A$9:$A$356,0)))</f>
        <v>0.50394447522525176</v>
      </c>
      <c r="K177" s="7" t="s">
        <v>22</v>
      </c>
      <c r="L177" s="7" t="s">
        <v>23</v>
      </c>
      <c r="M177" s="7" t="s">
        <v>24</v>
      </c>
      <c r="N177" s="7"/>
      <c r="O177" s="7"/>
      <c r="P177" s="7"/>
      <c r="Q177" s="8"/>
      <c r="R177" s="7"/>
      <c r="S177" s="7" t="s">
        <v>23</v>
      </c>
      <c r="T177" s="7"/>
      <c r="U177" s="1" t="str">
        <f>IF(COUNTIF('RPI calculation'!$A$9:$A$356,$A177)=0,"Not in 2026 D1 source",INDEX('RPI calculation'!$O$9:$O$356,MATCH($A177,'RPI calculation'!$A$9:$A$356,0)))</f>
        <v>Matches standings</v>
      </c>
      <c r="V177" s="1" t="str">
        <f>IF(COUNTIF('RPI calculation'!$A$9:$A$356,$A177)=0,"",INDEX('RPI calculation'!$E$9:$E$356,MATCH($A177,'RPI calculation'!$A$9:$A$356,0))&amp;"-"&amp;INDEX('RPI calculation'!$F$9:$F$356,MATCH($A177,'RPI calculation'!$A$9:$A$356,0)))</f>
        <v>5-7</v>
      </c>
      <c r="W177" s="1" t="str">
        <f>IF(COUNTIF('RPI calculation'!$A$9:$A$356,$A177)=0,"",INDEX('RPI calculation'!$H$9:$H$356,MATCH($A177,'RPI calculation'!$A$9:$A$356,0))&amp;"-"&amp;INDEX('RPI calculation'!$I$9:$I$356,MATCH($A177,'RPI calculation'!$A$9:$A$356,0)))</f>
        <v>5-7</v>
      </c>
      <c r="X177" s="1">
        <f>IF(COUNTIF('RPI calculation'!$A$9:$A$356,$A177)=0,"",INDEX('RPI calculation'!$G$9:$G$356,MATCH($A177,'RPI calculation'!$A$9:$A$356,0)))</f>
        <v>0</v>
      </c>
      <c r="Y177" s="1" t="str">
        <f>IF(COUNTIF('NCAA 2025'!$B$9:$B$356,$A177)=0,"",INDEX('NCAA 2025'!$C$9:$C$356,MATCH($A177,'NCAA 2025'!$B$9:$B$356,0)))</f>
        <v>7-23</v>
      </c>
    </row>
    <row r="178" spans="1:25" ht="21" customHeight="1">
      <c r="A178" s="1" t="s">
        <v>193</v>
      </c>
      <c r="B178" s="16">
        <f>IF(COUNTIF('NCAA 2025'!$B$9:$B$356,$A178)=0,"New in 2026",INDEX('NCAA 2025'!$A$9:$A$356,MATCH($A178,'NCAA 2025'!$B$9:$B$356,0)))</f>
        <v>219</v>
      </c>
      <c r="C178" s="1" t="str">
        <f>IF(COUNTIF('RPI calculation'!$A$9:$A$356,$A178)=0,"",INDEX('RPI calculation'!$B$9:$B$356,MATCH($A178,'RPI calculation'!$A$9:$A$356,0)))</f>
        <v>Summit League</v>
      </c>
      <c r="D178" s="16" t="str">
        <f>IF(COUNTIF('RPI calculation'!$A$9:$A$356,$A178)=0,"",INDEX('RPI calculation'!$C$9:$C$356,MATCH($A178,'RPI calculation'!$A$9:$A$356,0))&amp;"-"&amp;INDEX('RPI calculation'!$D$9:$D$356,MATCH($A178,'RPI calculation'!$A$9:$A$356,0)))</f>
        <v>6-4</v>
      </c>
      <c r="E178" s="16" t="str">
        <f>IF(COUNTIF(Standings!$A$9:$A$356,$A178)=0,"",INDEX(Standings!$H$9:$H$356,MATCH($A178,Standings!$A$9:$A$356,0))&amp;"-"&amp;INDEX(Standings!$I$9:$I$356,MATCH($A178,Standings!$A$9:$A$356,0)))</f>
        <v>0-0</v>
      </c>
      <c r="F178" s="16">
        <f>IF(COUNTIF('RPI calculation'!$A$9:$A$356,$A178)=0,"",INDEX('RPI calculation'!$AE$9:$AE$356,MATCH($A178,'RPI calculation'!$A$9:$A$356,0)))</f>
        <v>170</v>
      </c>
      <c r="G178" s="16">
        <f>IF(COUNTIF('RPI calculation'!$A$9:$A$356,$A178)=0,"",INDEX('RPI calculation'!$N$9:$N$356,MATCH($A178,'RPI calculation'!$A$9:$A$356,0)))</f>
        <v>170</v>
      </c>
      <c r="H178" s="20">
        <f>IF(COUNTIF('RPI calculation'!$A$9:$A$356,$A178)=0,"",INDEX('RPI calculation'!$AF$9:$AF$356,MATCH($A178,'RPI calculation'!$A$9:$A$356,0)))</f>
        <v>0</v>
      </c>
      <c r="I178" s="9">
        <f>IF(COUNTIF('RPI calculation'!$A$9:$A$356,$A178)=0,"",INDEX('RPI calculation'!$AD$9:$AD$356,MATCH($A178,'RPI calculation'!$A$9:$A$356,0)))</f>
        <v>0.50351109107643199</v>
      </c>
      <c r="J178" s="9">
        <f>IF(COUNTIF('RPI calculation'!$A$9:$A$356,$A178)=0,"",INDEX('RPI calculation'!$M$9:$M$356,MATCH($A178,'RPI calculation'!$A$9:$A$356,0)))</f>
        <v>0.50351109107643199</v>
      </c>
      <c r="K178" s="7" t="s">
        <v>22</v>
      </c>
      <c r="L178" s="7" t="s">
        <v>23</v>
      </c>
      <c r="M178" s="7" t="s">
        <v>24</v>
      </c>
      <c r="N178" s="7"/>
      <c r="O178" s="7"/>
      <c r="P178" s="7"/>
      <c r="Q178" s="8"/>
      <c r="R178" s="7"/>
      <c r="S178" s="7" t="s">
        <v>23</v>
      </c>
      <c r="T178" s="7"/>
      <c r="U178" s="1" t="str">
        <f>IF(COUNTIF('RPI calculation'!$A$9:$A$356,$A178)=0,"Not in 2026 D1 source",INDEX('RPI calculation'!$O$9:$O$356,MATCH($A178,'RPI calculation'!$A$9:$A$356,0)))</f>
        <v>Matches standings</v>
      </c>
      <c r="V178" s="1" t="str">
        <f>IF(COUNTIF('RPI calculation'!$A$9:$A$356,$A178)=0,"",INDEX('RPI calculation'!$E$9:$E$356,MATCH($A178,'RPI calculation'!$A$9:$A$356,0))&amp;"-"&amp;INDEX('RPI calculation'!$F$9:$F$356,MATCH($A178,'RPI calculation'!$A$9:$A$356,0)))</f>
        <v>6-4</v>
      </c>
      <c r="W178" s="1" t="str">
        <f>IF(COUNTIF('RPI calculation'!$A$9:$A$356,$A178)=0,"",INDEX('RPI calculation'!$H$9:$H$356,MATCH($A178,'RPI calculation'!$A$9:$A$356,0))&amp;"-"&amp;INDEX('RPI calculation'!$I$9:$I$356,MATCH($A178,'RPI calculation'!$A$9:$A$356,0)))</f>
        <v>6-4</v>
      </c>
      <c r="X178" s="1">
        <f>IF(COUNTIF('RPI calculation'!$A$9:$A$356,$A178)=0,"",INDEX('RPI calculation'!$G$9:$G$356,MATCH($A178,'RPI calculation'!$A$9:$A$356,0)))</f>
        <v>0</v>
      </c>
      <c r="Y178" s="1" t="str">
        <f>IF(COUNTIF('NCAA 2025'!$B$9:$B$356,$A178)=0,"",INDEX('NCAA 2025'!$C$9:$C$356,MATCH($A178,'NCAA 2025'!$B$9:$B$356,0)))</f>
        <v>10-16</v>
      </c>
    </row>
    <row r="179" spans="1:25" ht="21" customHeight="1">
      <c r="A179" s="1" t="s">
        <v>194</v>
      </c>
      <c r="B179" s="16">
        <f>IF(COUNTIF('NCAA 2025'!$B$9:$B$356,$A179)=0,"New in 2026",INDEX('NCAA 2025'!$A$9:$A$356,MATCH($A179,'NCAA 2025'!$B$9:$B$356,0)))</f>
        <v>66</v>
      </c>
      <c r="C179" s="1" t="str">
        <f>IF(COUNTIF('RPI calculation'!$A$9:$A$356,$A179)=0,"",INDEX('RPI calculation'!$B$9:$B$356,MATCH($A179,'RPI calculation'!$A$9:$A$356,0)))</f>
        <v>Southland</v>
      </c>
      <c r="D179" s="16" t="str">
        <f>IF(COUNTIF('RPI calculation'!$A$9:$A$356,$A179)=0,"",INDEX('RPI calculation'!$C$9:$C$356,MATCH($A179,'RPI calculation'!$A$9:$A$356,0))&amp;"-"&amp;INDEX('RPI calculation'!$D$9:$D$356,MATCH($A179,'RPI calculation'!$A$9:$A$356,0)))</f>
        <v>6-7</v>
      </c>
      <c r="E179" s="16" t="str">
        <f>IF(COUNTIF(Standings!$A$9:$A$356,$A179)=0,"",INDEX(Standings!$H$9:$H$356,MATCH($A179,Standings!$A$9:$A$356,0))&amp;"-"&amp;INDEX(Standings!$I$9:$I$356,MATCH($A179,Standings!$A$9:$A$356,0)))</f>
        <v>0-0</v>
      </c>
      <c r="F179" s="16">
        <f>IF(COUNTIF('RPI calculation'!$A$9:$A$356,$A179)=0,"",INDEX('RPI calculation'!$AE$9:$AE$356,MATCH($A179,'RPI calculation'!$A$9:$A$356,0)))</f>
        <v>171</v>
      </c>
      <c r="G179" s="16">
        <f>IF(COUNTIF('RPI calculation'!$A$9:$A$356,$A179)=0,"",INDEX('RPI calculation'!$N$9:$N$356,MATCH($A179,'RPI calculation'!$A$9:$A$356,0)))</f>
        <v>171</v>
      </c>
      <c r="H179" s="20">
        <f>IF(COUNTIF('RPI calculation'!$A$9:$A$356,$A179)=0,"",INDEX('RPI calculation'!$AF$9:$AF$356,MATCH($A179,'RPI calculation'!$A$9:$A$356,0)))</f>
        <v>0</v>
      </c>
      <c r="I179" s="9">
        <f>IF(COUNTIF('RPI calculation'!$A$9:$A$356,$A179)=0,"",INDEX('RPI calculation'!$AD$9:$AD$356,MATCH($A179,'RPI calculation'!$A$9:$A$356,0)))</f>
        <v>0.50341650723710973</v>
      </c>
      <c r="J179" s="9">
        <f>IF(COUNTIF('RPI calculation'!$A$9:$A$356,$A179)=0,"",INDEX('RPI calculation'!$M$9:$M$356,MATCH($A179,'RPI calculation'!$A$9:$A$356,0)))</f>
        <v>0.50341650723710973</v>
      </c>
      <c r="K179" s="7" t="s">
        <v>22</v>
      </c>
      <c r="L179" s="7" t="s">
        <v>23</v>
      </c>
      <c r="M179" s="7" t="s">
        <v>24</v>
      </c>
      <c r="N179" s="7"/>
      <c r="O179" s="7"/>
      <c r="P179" s="7"/>
      <c r="Q179" s="8"/>
      <c r="R179" s="7"/>
      <c r="S179" s="7" t="s">
        <v>23</v>
      </c>
      <c r="T179" s="7"/>
      <c r="U179" s="1" t="str">
        <f>IF(COUNTIF('RPI calculation'!$A$9:$A$356,$A179)=0,"Not in 2026 D1 source",INDEX('RPI calculation'!$O$9:$O$356,MATCH($A179,'RPI calculation'!$A$9:$A$356,0)))</f>
        <v>Matches standings</v>
      </c>
      <c r="V179" s="1" t="str">
        <f>IF(COUNTIF('RPI calculation'!$A$9:$A$356,$A179)=0,"",INDEX('RPI calculation'!$E$9:$E$356,MATCH($A179,'RPI calculation'!$A$9:$A$356,0))&amp;"-"&amp;INDEX('RPI calculation'!$F$9:$F$356,MATCH($A179,'RPI calculation'!$A$9:$A$356,0)))</f>
        <v>6-7</v>
      </c>
      <c r="W179" s="1" t="str">
        <f>IF(COUNTIF('RPI calculation'!$A$9:$A$356,$A179)=0,"",INDEX('RPI calculation'!$H$9:$H$356,MATCH($A179,'RPI calculation'!$A$9:$A$356,0))&amp;"-"&amp;INDEX('RPI calculation'!$I$9:$I$356,MATCH($A179,'RPI calculation'!$A$9:$A$356,0)))</f>
        <v>6-7</v>
      </c>
      <c r="X179" s="1">
        <f>IF(COUNTIF('RPI calculation'!$A$9:$A$356,$A179)=0,"",INDEX('RPI calculation'!$G$9:$G$356,MATCH($A179,'RPI calculation'!$A$9:$A$356,0)))</f>
        <v>0</v>
      </c>
      <c r="Y179" s="1" t="str">
        <f>IF(COUNTIF('NCAA 2025'!$B$9:$B$356,$A179)=0,"",INDEX('NCAA 2025'!$C$9:$C$356,MATCH($A179,'NCAA 2025'!$B$9:$B$356,0)))</f>
        <v>23-8</v>
      </c>
    </row>
    <row r="180" spans="1:25" ht="21" customHeight="1">
      <c r="A180" s="1" t="s">
        <v>195</v>
      </c>
      <c r="B180" s="16">
        <f>IF(COUNTIF('NCAA 2025'!$B$9:$B$356,$A180)=0,"New in 2026",INDEX('NCAA 2025'!$A$9:$A$356,MATCH($A180,'NCAA 2025'!$B$9:$B$356,0)))</f>
        <v>135</v>
      </c>
      <c r="C180" s="1" t="str">
        <f>IF(COUNTIF('RPI calculation'!$A$9:$A$356,$A180)=0,"",INDEX('RPI calculation'!$B$9:$B$356,MATCH($A180,'RPI calculation'!$A$9:$A$356,0)))</f>
        <v>Southland</v>
      </c>
      <c r="D180" s="16" t="str">
        <f>IF(COUNTIF('RPI calculation'!$A$9:$A$356,$A180)=0,"",INDEX('RPI calculation'!$C$9:$C$356,MATCH($A180,'RPI calculation'!$A$9:$A$356,0))&amp;"-"&amp;INDEX('RPI calculation'!$D$9:$D$356,MATCH($A180,'RPI calculation'!$A$9:$A$356,0)))</f>
        <v>2-7</v>
      </c>
      <c r="E180" s="16" t="str">
        <f>IF(COUNTIF(Standings!$A$9:$A$356,$A180)=0,"",INDEX(Standings!$H$9:$H$356,MATCH($A180,Standings!$A$9:$A$356,0))&amp;"-"&amp;INDEX(Standings!$I$9:$I$356,MATCH($A180,Standings!$A$9:$A$356,0)))</f>
        <v>0-0</v>
      </c>
      <c r="F180" s="16">
        <f>IF(COUNTIF('RPI calculation'!$A$9:$A$356,$A180)=0,"",INDEX('RPI calculation'!$AE$9:$AE$356,MATCH($A180,'RPI calculation'!$A$9:$A$356,0)))</f>
        <v>172</v>
      </c>
      <c r="G180" s="16">
        <f>IF(COUNTIF('RPI calculation'!$A$9:$A$356,$A180)=0,"",INDEX('RPI calculation'!$N$9:$N$356,MATCH($A180,'RPI calculation'!$A$9:$A$356,0)))</f>
        <v>172</v>
      </c>
      <c r="H180" s="20">
        <f>IF(COUNTIF('RPI calculation'!$A$9:$A$356,$A180)=0,"",INDEX('RPI calculation'!$AF$9:$AF$356,MATCH($A180,'RPI calculation'!$A$9:$A$356,0)))</f>
        <v>0</v>
      </c>
      <c r="I180" s="9">
        <f>IF(COUNTIF('RPI calculation'!$A$9:$A$356,$A180)=0,"",INDEX('RPI calculation'!$AD$9:$AD$356,MATCH($A180,'RPI calculation'!$A$9:$A$356,0)))</f>
        <v>0.50210282036986587</v>
      </c>
      <c r="J180" s="9">
        <f>IF(COUNTIF('RPI calculation'!$A$9:$A$356,$A180)=0,"",INDEX('RPI calculation'!$M$9:$M$356,MATCH($A180,'RPI calculation'!$A$9:$A$356,0)))</f>
        <v>0.50210282036986587</v>
      </c>
      <c r="K180" s="7" t="s">
        <v>22</v>
      </c>
      <c r="L180" s="7" t="s">
        <v>23</v>
      </c>
      <c r="M180" s="7" t="s">
        <v>24</v>
      </c>
      <c r="N180" s="7"/>
      <c r="O180" s="7"/>
      <c r="P180" s="7"/>
      <c r="Q180" s="8"/>
      <c r="R180" s="7"/>
      <c r="S180" s="7" t="s">
        <v>23</v>
      </c>
      <c r="T180" s="7"/>
      <c r="U180" s="1" t="str">
        <f>IF(COUNTIF('RPI calculation'!$A$9:$A$356,$A180)=0,"Not in 2026 D1 source",INDEX('RPI calculation'!$O$9:$O$356,MATCH($A180,'RPI calculation'!$A$9:$A$356,0)))</f>
        <v>Matches standings</v>
      </c>
      <c r="V180" s="1" t="str">
        <f>IF(COUNTIF('RPI calculation'!$A$9:$A$356,$A180)=0,"",INDEX('RPI calculation'!$E$9:$E$356,MATCH($A180,'RPI calculation'!$A$9:$A$356,0))&amp;"-"&amp;INDEX('RPI calculation'!$F$9:$F$356,MATCH($A180,'RPI calculation'!$A$9:$A$356,0)))</f>
        <v>2-7</v>
      </c>
      <c r="W180" s="1" t="str">
        <f>IF(COUNTIF('RPI calculation'!$A$9:$A$356,$A180)=0,"",INDEX('RPI calculation'!$H$9:$H$356,MATCH($A180,'RPI calculation'!$A$9:$A$356,0))&amp;"-"&amp;INDEX('RPI calculation'!$I$9:$I$356,MATCH($A180,'RPI calculation'!$A$9:$A$356,0)))</f>
        <v>2-7</v>
      </c>
      <c r="X180" s="1">
        <f>IF(COUNTIF('RPI calculation'!$A$9:$A$356,$A180)=0,"",INDEX('RPI calculation'!$G$9:$G$356,MATCH($A180,'RPI calculation'!$A$9:$A$356,0)))</f>
        <v>0</v>
      </c>
      <c r="Y180" s="1" t="str">
        <f>IF(COUNTIF('NCAA 2025'!$B$9:$B$356,$A180)=0,"",INDEX('NCAA 2025'!$C$9:$C$356,MATCH($A180,'NCAA 2025'!$B$9:$B$356,0)))</f>
        <v>17-13</v>
      </c>
    </row>
    <row r="181" spans="1:25" ht="21" customHeight="1">
      <c r="A181" s="1" t="s">
        <v>196</v>
      </c>
      <c r="B181" s="16">
        <f>IF(COUNTIF('NCAA 2025'!$B$9:$B$356,$A181)=0,"New in 2026",INDEX('NCAA 2025'!$A$9:$A$356,MATCH($A181,'NCAA 2025'!$B$9:$B$356,0)))</f>
        <v>170</v>
      </c>
      <c r="C181" s="1" t="str">
        <f>IF(COUNTIF('RPI calculation'!$A$9:$A$356,$A181)=0,"",INDEX('RPI calculation'!$B$9:$B$356,MATCH($A181,'RPI calculation'!$A$9:$A$356,0)))</f>
        <v>Pac-12</v>
      </c>
      <c r="D181" s="16" t="str">
        <f>IF(COUNTIF('RPI calculation'!$A$9:$A$356,$A181)=0,"",INDEX('RPI calculation'!$C$9:$C$356,MATCH($A181,'RPI calculation'!$A$9:$A$356,0))&amp;"-"&amp;INDEX('RPI calculation'!$D$9:$D$356,MATCH($A181,'RPI calculation'!$A$9:$A$356,0)))</f>
        <v>5-5</v>
      </c>
      <c r="E181" s="16" t="str">
        <f>IF(COUNTIF(Standings!$A$9:$A$356,$A181)=0,"",INDEX(Standings!$H$9:$H$356,MATCH($A181,Standings!$A$9:$A$356,0))&amp;"-"&amp;INDEX(Standings!$I$9:$I$356,MATCH($A181,Standings!$A$9:$A$356,0)))</f>
        <v>0-0</v>
      </c>
      <c r="F181" s="16">
        <f>IF(COUNTIF('RPI calculation'!$A$9:$A$356,$A181)=0,"",INDEX('RPI calculation'!$AE$9:$AE$356,MATCH($A181,'RPI calculation'!$A$9:$A$356,0)))</f>
        <v>173</v>
      </c>
      <c r="G181" s="16">
        <f>IF(COUNTIF('RPI calculation'!$A$9:$A$356,$A181)=0,"",INDEX('RPI calculation'!$N$9:$N$356,MATCH($A181,'RPI calculation'!$A$9:$A$356,0)))</f>
        <v>173</v>
      </c>
      <c r="H181" s="20">
        <f>IF(COUNTIF('RPI calculation'!$A$9:$A$356,$A181)=0,"",INDEX('RPI calculation'!$AF$9:$AF$356,MATCH($A181,'RPI calculation'!$A$9:$A$356,0)))</f>
        <v>0</v>
      </c>
      <c r="I181" s="9">
        <f>IF(COUNTIF('RPI calculation'!$A$9:$A$356,$A181)=0,"",INDEX('RPI calculation'!$AD$9:$AD$356,MATCH($A181,'RPI calculation'!$A$9:$A$356,0)))</f>
        <v>0.50130236458266764</v>
      </c>
      <c r="J181" s="9">
        <f>IF(COUNTIF('RPI calculation'!$A$9:$A$356,$A181)=0,"",INDEX('RPI calculation'!$M$9:$M$356,MATCH($A181,'RPI calculation'!$A$9:$A$356,0)))</f>
        <v>0.50130236458266764</v>
      </c>
      <c r="K181" s="7" t="s">
        <v>22</v>
      </c>
      <c r="L181" s="7" t="s">
        <v>23</v>
      </c>
      <c r="M181" s="7" t="s">
        <v>24</v>
      </c>
      <c r="N181" s="7"/>
      <c r="O181" s="7"/>
      <c r="P181" s="7"/>
      <c r="Q181" s="8"/>
      <c r="R181" s="7"/>
      <c r="S181" s="7" t="s">
        <v>23</v>
      </c>
      <c r="T181" s="7"/>
      <c r="U181" s="1" t="str">
        <f>IF(COUNTIF('RPI calculation'!$A$9:$A$356,$A181)=0,"Not in 2026 D1 source",INDEX('RPI calculation'!$O$9:$O$356,MATCH($A181,'RPI calculation'!$A$9:$A$356,0)))</f>
        <v>Matches standings</v>
      </c>
      <c r="V181" s="1" t="str">
        <f>IF(COUNTIF('RPI calculation'!$A$9:$A$356,$A181)=0,"",INDEX('RPI calculation'!$E$9:$E$356,MATCH($A181,'RPI calculation'!$A$9:$A$356,0))&amp;"-"&amp;INDEX('RPI calculation'!$F$9:$F$356,MATCH($A181,'RPI calculation'!$A$9:$A$356,0)))</f>
        <v>5-5</v>
      </c>
      <c r="W181" s="1" t="str">
        <f>IF(COUNTIF('RPI calculation'!$A$9:$A$356,$A181)=0,"",INDEX('RPI calculation'!$H$9:$H$356,MATCH($A181,'RPI calculation'!$A$9:$A$356,0))&amp;"-"&amp;INDEX('RPI calculation'!$I$9:$I$356,MATCH($A181,'RPI calculation'!$A$9:$A$356,0)))</f>
        <v>5-5</v>
      </c>
      <c r="X181" s="1">
        <f>IF(COUNTIF('RPI calculation'!$A$9:$A$356,$A181)=0,"",INDEX('RPI calculation'!$G$9:$G$356,MATCH($A181,'RPI calculation'!$A$9:$A$356,0)))</f>
        <v>0</v>
      </c>
      <c r="Y181" s="1" t="str">
        <f>IF(COUNTIF('NCAA 2025'!$B$9:$B$356,$A181)=0,"",INDEX('NCAA 2025'!$C$9:$C$356,MATCH($A181,'NCAA 2025'!$B$9:$B$356,0)))</f>
        <v>15-16</v>
      </c>
    </row>
    <row r="182" spans="1:25" ht="21" customHeight="1">
      <c r="A182" s="1" t="s">
        <v>197</v>
      </c>
      <c r="B182" s="16">
        <f>IF(COUNTIF('NCAA 2025'!$B$9:$B$356,$A182)=0,"New in 2026",INDEX('NCAA 2025'!$A$9:$A$356,MATCH($A182,'NCAA 2025'!$B$9:$B$356,0)))</f>
        <v>246</v>
      </c>
      <c r="C182" s="1" t="str">
        <f>IF(COUNTIF('RPI calculation'!$A$9:$A$356,$A182)=0,"",INDEX('RPI calculation'!$B$9:$B$356,MATCH($A182,'RPI calculation'!$A$9:$A$356,0)))</f>
        <v>UAC</v>
      </c>
      <c r="D182" s="16" t="str">
        <f>IF(COUNTIF('RPI calculation'!$A$9:$A$356,$A182)=0,"",INDEX('RPI calculation'!$C$9:$C$356,MATCH($A182,'RPI calculation'!$A$9:$A$356,0))&amp;"-"&amp;INDEX('RPI calculation'!$D$9:$D$356,MATCH($A182,'RPI calculation'!$A$9:$A$356,0)))</f>
        <v>8-4</v>
      </c>
      <c r="E182" s="16" t="str">
        <f>IF(COUNTIF(Standings!$A$9:$A$356,$A182)=0,"",INDEX(Standings!$H$9:$H$356,MATCH($A182,Standings!$A$9:$A$356,0))&amp;"-"&amp;INDEX(Standings!$I$9:$I$356,MATCH($A182,Standings!$A$9:$A$356,0)))</f>
        <v>0-0</v>
      </c>
      <c r="F182" s="16">
        <f>IF(COUNTIF('RPI calculation'!$A$9:$A$356,$A182)=0,"",INDEX('RPI calculation'!$AE$9:$AE$356,MATCH($A182,'RPI calculation'!$A$9:$A$356,0)))</f>
        <v>174</v>
      </c>
      <c r="G182" s="16">
        <f>IF(COUNTIF('RPI calculation'!$A$9:$A$356,$A182)=0,"",INDEX('RPI calculation'!$N$9:$N$356,MATCH($A182,'RPI calculation'!$A$9:$A$356,0)))</f>
        <v>174</v>
      </c>
      <c r="H182" s="20">
        <f>IF(COUNTIF('RPI calculation'!$A$9:$A$356,$A182)=0,"",INDEX('RPI calculation'!$AF$9:$AF$356,MATCH($A182,'RPI calculation'!$A$9:$A$356,0)))</f>
        <v>0</v>
      </c>
      <c r="I182" s="9">
        <f>IF(COUNTIF('RPI calculation'!$A$9:$A$356,$A182)=0,"",INDEX('RPI calculation'!$AD$9:$AD$356,MATCH($A182,'RPI calculation'!$A$9:$A$356,0)))</f>
        <v>0.49999950789699232</v>
      </c>
      <c r="J182" s="9">
        <f>IF(COUNTIF('RPI calculation'!$A$9:$A$356,$A182)=0,"",INDEX('RPI calculation'!$M$9:$M$356,MATCH($A182,'RPI calculation'!$A$9:$A$356,0)))</f>
        <v>0.49999950789699232</v>
      </c>
      <c r="K182" s="7" t="s">
        <v>22</v>
      </c>
      <c r="L182" s="7" t="s">
        <v>23</v>
      </c>
      <c r="M182" s="7" t="s">
        <v>24</v>
      </c>
      <c r="N182" s="7"/>
      <c r="O182" s="7"/>
      <c r="P182" s="7"/>
      <c r="Q182" s="8"/>
      <c r="R182" s="7"/>
      <c r="S182" s="7" t="s">
        <v>23</v>
      </c>
      <c r="T182" s="7"/>
      <c r="U182" s="1" t="str">
        <f>IF(COUNTIF('RPI calculation'!$A$9:$A$356,$A182)=0,"Not in 2026 D1 source",INDEX('RPI calculation'!$O$9:$O$356,MATCH($A182,'RPI calculation'!$A$9:$A$356,0)))</f>
        <v>Matches standings</v>
      </c>
      <c r="V182" s="1" t="str">
        <f>IF(COUNTIF('RPI calculation'!$A$9:$A$356,$A182)=0,"",INDEX('RPI calculation'!$E$9:$E$356,MATCH($A182,'RPI calculation'!$A$9:$A$356,0))&amp;"-"&amp;INDEX('RPI calculation'!$F$9:$F$356,MATCH($A182,'RPI calculation'!$A$9:$A$356,0)))</f>
        <v>8-4</v>
      </c>
      <c r="W182" s="1" t="str">
        <f>IF(COUNTIF('RPI calculation'!$A$9:$A$356,$A182)=0,"",INDEX('RPI calculation'!$H$9:$H$356,MATCH($A182,'RPI calculation'!$A$9:$A$356,0))&amp;"-"&amp;INDEX('RPI calculation'!$I$9:$I$356,MATCH($A182,'RPI calculation'!$A$9:$A$356,0)))</f>
        <v>8-4</v>
      </c>
      <c r="X182" s="1">
        <f>IF(COUNTIF('RPI calculation'!$A$9:$A$356,$A182)=0,"",INDEX('RPI calculation'!$G$9:$G$356,MATCH($A182,'RPI calculation'!$A$9:$A$356,0)))</f>
        <v>0</v>
      </c>
      <c r="Y182" s="1" t="str">
        <f>IF(COUNTIF('NCAA 2025'!$B$9:$B$356,$A182)=0,"",INDEX('NCAA 2025'!$C$9:$C$356,MATCH($A182,'NCAA 2025'!$B$9:$B$356,0)))</f>
        <v>13-17</v>
      </c>
    </row>
    <row r="183" spans="1:25" ht="21" customHeight="1">
      <c r="A183" s="1" t="s">
        <v>198</v>
      </c>
      <c r="B183" s="16">
        <f>IF(COUNTIF('NCAA 2025'!$B$9:$B$356,$A183)=0,"New in 2026",INDEX('NCAA 2025'!$A$9:$A$356,MATCH($A183,'NCAA 2025'!$B$9:$B$356,0)))</f>
        <v>69</v>
      </c>
      <c r="C183" s="1" t="str">
        <f>IF(COUNTIF('RPI calculation'!$A$9:$A$356,$A183)=0,"",INDEX('RPI calculation'!$B$9:$B$356,MATCH($A183,'RPI calculation'!$A$9:$A$356,0)))</f>
        <v>ASUN</v>
      </c>
      <c r="D183" s="16" t="str">
        <f>IF(COUNTIF('RPI calculation'!$A$9:$A$356,$A183)=0,"",INDEX('RPI calculation'!$C$9:$C$356,MATCH($A183,'RPI calculation'!$A$9:$A$356,0))&amp;"-"&amp;INDEX('RPI calculation'!$D$9:$D$356,MATCH($A183,'RPI calculation'!$A$9:$A$356,0)))</f>
        <v>3-7</v>
      </c>
      <c r="E183" s="16" t="str">
        <f>IF(COUNTIF(Standings!$A$9:$A$356,$A183)=0,"",INDEX(Standings!$H$9:$H$356,MATCH($A183,Standings!$A$9:$A$356,0))&amp;"-"&amp;INDEX(Standings!$I$9:$I$356,MATCH($A183,Standings!$A$9:$A$356,0)))</f>
        <v>0-0</v>
      </c>
      <c r="F183" s="16">
        <f>IF(COUNTIF('RPI calculation'!$A$9:$A$356,$A183)=0,"",INDEX('RPI calculation'!$AE$9:$AE$356,MATCH($A183,'RPI calculation'!$A$9:$A$356,0)))</f>
        <v>175</v>
      </c>
      <c r="G183" s="16">
        <f>IF(COUNTIF('RPI calculation'!$A$9:$A$356,$A183)=0,"",INDEX('RPI calculation'!$N$9:$N$356,MATCH($A183,'RPI calculation'!$A$9:$A$356,0)))</f>
        <v>175</v>
      </c>
      <c r="H183" s="20">
        <f>IF(COUNTIF('RPI calculation'!$A$9:$A$356,$A183)=0,"",INDEX('RPI calculation'!$AF$9:$AF$356,MATCH($A183,'RPI calculation'!$A$9:$A$356,0)))</f>
        <v>0</v>
      </c>
      <c r="I183" s="9">
        <f>IF(COUNTIF('RPI calculation'!$A$9:$A$356,$A183)=0,"",INDEX('RPI calculation'!$AD$9:$AD$356,MATCH($A183,'RPI calculation'!$A$9:$A$356,0)))</f>
        <v>0.49946597764258749</v>
      </c>
      <c r="J183" s="9">
        <f>IF(COUNTIF('RPI calculation'!$A$9:$A$356,$A183)=0,"",INDEX('RPI calculation'!$M$9:$M$356,MATCH($A183,'RPI calculation'!$A$9:$A$356,0)))</f>
        <v>0.49946597764258749</v>
      </c>
      <c r="K183" s="7" t="s">
        <v>22</v>
      </c>
      <c r="L183" s="7" t="s">
        <v>23</v>
      </c>
      <c r="M183" s="7" t="s">
        <v>24</v>
      </c>
      <c r="N183" s="7"/>
      <c r="O183" s="7"/>
      <c r="P183" s="7"/>
      <c r="Q183" s="8"/>
      <c r="R183" s="7"/>
      <c r="S183" s="7" t="s">
        <v>23</v>
      </c>
      <c r="T183" s="7"/>
      <c r="U183" s="1" t="str">
        <f>IF(COUNTIF('RPI calculation'!$A$9:$A$356,$A183)=0,"Not in 2026 D1 source",INDEX('RPI calculation'!$O$9:$O$356,MATCH($A183,'RPI calculation'!$A$9:$A$356,0)))</f>
        <v>Matches standings</v>
      </c>
      <c r="V183" s="1" t="str">
        <f>IF(COUNTIF('RPI calculation'!$A$9:$A$356,$A183)=0,"",INDEX('RPI calculation'!$E$9:$E$356,MATCH($A183,'RPI calculation'!$A$9:$A$356,0))&amp;"-"&amp;INDEX('RPI calculation'!$F$9:$F$356,MATCH($A183,'RPI calculation'!$A$9:$A$356,0)))</f>
        <v>3-7</v>
      </c>
      <c r="W183" s="1" t="str">
        <f>IF(COUNTIF('RPI calculation'!$A$9:$A$356,$A183)=0,"",INDEX('RPI calculation'!$H$9:$H$356,MATCH($A183,'RPI calculation'!$A$9:$A$356,0))&amp;"-"&amp;INDEX('RPI calculation'!$I$9:$I$356,MATCH($A183,'RPI calculation'!$A$9:$A$356,0)))</f>
        <v>3-7</v>
      </c>
      <c r="X183" s="1">
        <f>IF(COUNTIF('RPI calculation'!$A$9:$A$356,$A183)=0,"",INDEX('RPI calculation'!$G$9:$G$356,MATCH($A183,'RPI calculation'!$A$9:$A$356,0)))</f>
        <v>0</v>
      </c>
      <c r="Y183" s="1" t="str">
        <f>IF(COUNTIF('NCAA 2025'!$B$9:$B$356,$A183)=0,"",INDEX('NCAA 2025'!$C$9:$C$356,MATCH($A183,'NCAA 2025'!$B$9:$B$356,0)))</f>
        <v>19-9</v>
      </c>
    </row>
    <row r="184" spans="1:25" ht="21" customHeight="1">
      <c r="A184" s="1" t="s">
        <v>200</v>
      </c>
      <c r="B184" s="16">
        <f>IF(COUNTIF('NCAA 2025'!$B$9:$B$356,$A184)=0,"New in 2026",INDEX('NCAA 2025'!$A$9:$A$356,MATCH($A184,'NCAA 2025'!$B$9:$B$356,0)))</f>
        <v>55</v>
      </c>
      <c r="C184" s="1" t="str">
        <f>IF(COUNTIF('RPI calculation'!$A$9:$A$356,$A184)=0,"",INDEX('RPI calculation'!$B$9:$B$356,MATCH($A184,'RPI calculation'!$A$9:$A$356,0)))</f>
        <v>Sun Belt</v>
      </c>
      <c r="D184" s="16" t="str">
        <f>IF(COUNTIF('RPI calculation'!$A$9:$A$356,$A184)=0,"",INDEX('RPI calculation'!$C$9:$C$356,MATCH($A184,'RPI calculation'!$A$9:$A$356,0))&amp;"-"&amp;INDEX('RPI calculation'!$D$9:$D$356,MATCH($A184,'RPI calculation'!$A$9:$A$356,0)))</f>
        <v>4-7</v>
      </c>
      <c r="E184" s="16" t="str">
        <f>IF(COUNTIF(Standings!$A$9:$A$356,$A184)=0,"",INDEX(Standings!$H$9:$H$356,MATCH($A184,Standings!$A$9:$A$356,0))&amp;"-"&amp;INDEX(Standings!$I$9:$I$356,MATCH($A184,Standings!$A$9:$A$356,0)))</f>
        <v>0-0</v>
      </c>
      <c r="F184" s="16">
        <f>IF(COUNTIF('RPI calculation'!$A$9:$A$356,$A184)=0,"",INDEX('RPI calculation'!$AE$9:$AE$356,MATCH($A184,'RPI calculation'!$A$9:$A$356,0)))</f>
        <v>176</v>
      </c>
      <c r="G184" s="16">
        <f>IF(COUNTIF('RPI calculation'!$A$9:$A$356,$A184)=0,"",INDEX('RPI calculation'!$N$9:$N$356,MATCH($A184,'RPI calculation'!$A$9:$A$356,0)))</f>
        <v>177</v>
      </c>
      <c r="H184" s="20">
        <f>IF(COUNTIF('RPI calculation'!$A$9:$A$356,$A184)=0,"",INDEX('RPI calculation'!$AF$9:$AF$356,MATCH($A184,'RPI calculation'!$A$9:$A$356,0)))</f>
        <v>1</v>
      </c>
      <c r="I184" s="9">
        <f>IF(COUNTIF('RPI calculation'!$A$9:$A$356,$A184)=0,"",INDEX('RPI calculation'!$AD$9:$AD$356,MATCH($A184,'RPI calculation'!$A$9:$A$356,0)))</f>
        <v>0.49937535057535065</v>
      </c>
      <c r="J184" s="9">
        <f>IF(COUNTIF('RPI calculation'!$A$9:$A$356,$A184)=0,"",INDEX('RPI calculation'!$M$9:$M$356,MATCH($A184,'RPI calculation'!$A$9:$A$356,0)))</f>
        <v>0.49807535057535063</v>
      </c>
      <c r="K184" s="7" t="s">
        <v>22</v>
      </c>
      <c r="L184" s="7" t="s">
        <v>23</v>
      </c>
      <c r="M184" s="7" t="s">
        <v>24</v>
      </c>
      <c r="N184" s="7"/>
      <c r="O184" s="7"/>
      <c r="P184" s="7"/>
      <c r="Q184" s="8"/>
      <c r="R184" s="7"/>
      <c r="S184" s="7" t="s">
        <v>23</v>
      </c>
      <c r="T184" s="7"/>
      <c r="U184" s="1" t="str">
        <f>IF(COUNTIF('RPI calculation'!$A$9:$A$356,$A184)=0,"Not in 2026 D1 source",INDEX('RPI calculation'!$O$9:$O$356,MATCH($A184,'RPI calculation'!$A$9:$A$356,0)))</f>
        <v>Matches standings</v>
      </c>
      <c r="V184" s="1" t="str">
        <f>IF(COUNTIF('RPI calculation'!$A$9:$A$356,$A184)=0,"",INDEX('RPI calculation'!$E$9:$E$356,MATCH($A184,'RPI calculation'!$A$9:$A$356,0))&amp;"-"&amp;INDEX('RPI calculation'!$F$9:$F$356,MATCH($A184,'RPI calculation'!$A$9:$A$356,0)))</f>
        <v>4-7</v>
      </c>
      <c r="W184" s="1" t="str">
        <f>IF(COUNTIF('RPI calculation'!$A$9:$A$356,$A184)=0,"",INDEX('RPI calculation'!$H$9:$H$356,MATCH($A184,'RPI calculation'!$A$9:$A$356,0))&amp;"-"&amp;INDEX('RPI calculation'!$I$9:$I$356,MATCH($A184,'RPI calculation'!$A$9:$A$356,0)))</f>
        <v>4-7</v>
      </c>
      <c r="X184" s="1">
        <f>IF(COUNTIF('RPI calculation'!$A$9:$A$356,$A184)=0,"",INDEX('RPI calculation'!$G$9:$G$356,MATCH($A184,'RPI calculation'!$A$9:$A$356,0)))</f>
        <v>0</v>
      </c>
      <c r="Y184" s="1" t="str">
        <f>IF(COUNTIF('NCAA 2025'!$B$9:$B$356,$A184)=0,"",INDEX('NCAA 2025'!$C$9:$C$356,MATCH($A184,'NCAA 2025'!$B$9:$B$356,0)))</f>
        <v>22-9</v>
      </c>
    </row>
    <row r="185" spans="1:25" ht="21" customHeight="1">
      <c r="A185" s="1" t="s">
        <v>199</v>
      </c>
      <c r="B185" s="16">
        <f>IF(COUNTIF('NCAA 2025'!$B$9:$B$356,$A185)=0,"New in 2026",INDEX('NCAA 2025'!$A$9:$A$356,MATCH($A185,'NCAA 2025'!$B$9:$B$356,0)))</f>
        <v>186</v>
      </c>
      <c r="C185" s="1" t="str">
        <f>IF(COUNTIF('RPI calculation'!$A$9:$A$356,$A185)=0,"",INDEX('RPI calculation'!$B$9:$B$356,MATCH($A185,'RPI calculation'!$A$9:$A$356,0)))</f>
        <v>SoCon</v>
      </c>
      <c r="D185" s="16" t="str">
        <f>IF(COUNTIF('RPI calculation'!$A$9:$A$356,$A185)=0,"",INDEX('RPI calculation'!$C$9:$C$356,MATCH($A185,'RPI calculation'!$A$9:$A$356,0))&amp;"-"&amp;INDEX('RPI calculation'!$D$9:$D$356,MATCH($A185,'RPI calculation'!$A$9:$A$356,0)))</f>
        <v>3-7</v>
      </c>
      <c r="E185" s="16" t="str">
        <f>IF(COUNTIF(Standings!$A$9:$A$356,$A185)=0,"",INDEX(Standings!$H$9:$H$356,MATCH($A185,Standings!$A$9:$A$356,0))&amp;"-"&amp;INDEX(Standings!$I$9:$I$356,MATCH($A185,Standings!$A$9:$A$356,0)))</f>
        <v>0-0</v>
      </c>
      <c r="F185" s="16">
        <f>IF(COUNTIF('RPI calculation'!$A$9:$A$356,$A185)=0,"",INDEX('RPI calculation'!$AE$9:$AE$356,MATCH($A185,'RPI calculation'!$A$9:$A$356,0)))</f>
        <v>177</v>
      </c>
      <c r="G185" s="16">
        <f>IF(COUNTIF('RPI calculation'!$A$9:$A$356,$A185)=0,"",INDEX('RPI calculation'!$N$9:$N$356,MATCH($A185,'RPI calculation'!$A$9:$A$356,0)))</f>
        <v>176</v>
      </c>
      <c r="H185" s="20">
        <f>IF(COUNTIF('RPI calculation'!$A$9:$A$356,$A185)=0,"",INDEX('RPI calculation'!$AF$9:$AF$356,MATCH($A185,'RPI calculation'!$A$9:$A$356,0)))</f>
        <v>-1</v>
      </c>
      <c r="I185" s="9">
        <f>IF(COUNTIF('RPI calculation'!$A$9:$A$356,$A185)=0,"",INDEX('RPI calculation'!$AD$9:$AD$356,MATCH($A185,'RPI calculation'!$A$9:$A$356,0)))</f>
        <v>0.49822440098481768</v>
      </c>
      <c r="J185" s="9">
        <f>IF(COUNTIF('RPI calculation'!$A$9:$A$356,$A185)=0,"",INDEX('RPI calculation'!$M$9:$M$356,MATCH($A185,'RPI calculation'!$A$9:$A$356,0)))</f>
        <v>0.49822440098481768</v>
      </c>
      <c r="K185" s="7" t="s">
        <v>22</v>
      </c>
      <c r="L185" s="7" t="s">
        <v>23</v>
      </c>
      <c r="M185" s="7" t="s">
        <v>24</v>
      </c>
      <c r="N185" s="7"/>
      <c r="O185" s="7"/>
      <c r="P185" s="7"/>
      <c r="Q185" s="8"/>
      <c r="R185" s="7"/>
      <c r="S185" s="7" t="s">
        <v>23</v>
      </c>
      <c r="T185" s="7"/>
      <c r="U185" s="1" t="str">
        <f>IF(COUNTIF('RPI calculation'!$A$9:$A$356,$A185)=0,"Not in 2026 D1 source",INDEX('RPI calculation'!$O$9:$O$356,MATCH($A185,'RPI calculation'!$A$9:$A$356,0)))</f>
        <v>Matches standings</v>
      </c>
      <c r="V185" s="1" t="str">
        <f>IF(COUNTIF('RPI calculation'!$A$9:$A$356,$A185)=0,"",INDEX('RPI calculation'!$E$9:$E$356,MATCH($A185,'RPI calculation'!$A$9:$A$356,0))&amp;"-"&amp;INDEX('RPI calculation'!$F$9:$F$356,MATCH($A185,'RPI calculation'!$A$9:$A$356,0)))</f>
        <v>3-7</v>
      </c>
      <c r="W185" s="1" t="str">
        <f>IF(COUNTIF('RPI calculation'!$A$9:$A$356,$A185)=0,"",INDEX('RPI calculation'!$H$9:$H$356,MATCH($A185,'RPI calculation'!$A$9:$A$356,0))&amp;"-"&amp;INDEX('RPI calculation'!$I$9:$I$356,MATCH($A185,'RPI calculation'!$A$9:$A$356,0)))</f>
        <v>3-7</v>
      </c>
      <c r="X185" s="1">
        <f>IF(COUNTIF('RPI calculation'!$A$9:$A$356,$A185)=0,"",INDEX('RPI calculation'!$G$9:$G$356,MATCH($A185,'RPI calculation'!$A$9:$A$356,0)))</f>
        <v>0</v>
      </c>
      <c r="Y185" s="1" t="str">
        <f>IF(COUNTIF('NCAA 2025'!$B$9:$B$356,$A185)=0,"",INDEX('NCAA 2025'!$C$9:$C$356,MATCH($A185,'NCAA 2025'!$B$9:$B$356,0)))</f>
        <v>13-15</v>
      </c>
    </row>
    <row r="186" spans="1:25" ht="21" customHeight="1">
      <c r="A186" s="1" t="s">
        <v>201</v>
      </c>
      <c r="B186" s="16">
        <f>IF(COUNTIF('NCAA 2025'!$B$9:$B$356,$A186)=0,"New in 2026",INDEX('NCAA 2025'!$A$9:$A$356,MATCH($A186,'NCAA 2025'!$B$9:$B$356,0)))</f>
        <v>194</v>
      </c>
      <c r="C186" s="1" t="str">
        <f>IF(COUNTIF('RPI calculation'!$A$9:$A$356,$A186)=0,"",INDEX('RPI calculation'!$B$9:$B$356,MATCH($A186,'RPI calculation'!$A$9:$A$356,0)))</f>
        <v>Mountain West</v>
      </c>
      <c r="D186" s="16" t="str">
        <f>IF(COUNTIF('RPI calculation'!$A$9:$A$356,$A186)=0,"",INDEX('RPI calculation'!$C$9:$C$356,MATCH($A186,'RPI calculation'!$A$9:$A$356,0))&amp;"-"&amp;INDEX('RPI calculation'!$D$9:$D$356,MATCH($A186,'RPI calculation'!$A$9:$A$356,0)))</f>
        <v>4-7</v>
      </c>
      <c r="E186" s="16" t="str">
        <f>IF(COUNTIF(Standings!$A$9:$A$356,$A186)=0,"",INDEX(Standings!$H$9:$H$356,MATCH($A186,Standings!$A$9:$A$356,0))&amp;"-"&amp;INDEX(Standings!$I$9:$I$356,MATCH($A186,Standings!$A$9:$A$356,0)))</f>
        <v>0-0</v>
      </c>
      <c r="F186" s="16">
        <f>IF(COUNTIF('RPI calculation'!$A$9:$A$356,$A186)=0,"",INDEX('RPI calculation'!$AE$9:$AE$356,MATCH($A186,'RPI calculation'!$A$9:$A$356,0)))</f>
        <v>178</v>
      </c>
      <c r="G186" s="16">
        <f>IF(COUNTIF('RPI calculation'!$A$9:$A$356,$A186)=0,"",INDEX('RPI calculation'!$N$9:$N$356,MATCH($A186,'RPI calculation'!$A$9:$A$356,0)))</f>
        <v>178</v>
      </c>
      <c r="H186" s="20">
        <f>IF(COUNTIF('RPI calculation'!$A$9:$A$356,$A186)=0,"",INDEX('RPI calculation'!$AF$9:$AF$356,MATCH($A186,'RPI calculation'!$A$9:$A$356,0)))</f>
        <v>0</v>
      </c>
      <c r="I186" s="9">
        <f>IF(COUNTIF('RPI calculation'!$A$9:$A$356,$A186)=0,"",INDEX('RPI calculation'!$AD$9:$AD$356,MATCH($A186,'RPI calculation'!$A$9:$A$356,0)))</f>
        <v>0.49743477748205966</v>
      </c>
      <c r="J186" s="9">
        <f>IF(COUNTIF('RPI calculation'!$A$9:$A$356,$A186)=0,"",INDEX('RPI calculation'!$M$9:$M$356,MATCH($A186,'RPI calculation'!$A$9:$A$356,0)))</f>
        <v>0.49743477748205966</v>
      </c>
      <c r="K186" s="7" t="s">
        <v>22</v>
      </c>
      <c r="L186" s="7" t="s">
        <v>23</v>
      </c>
      <c r="M186" s="7" t="s">
        <v>24</v>
      </c>
      <c r="N186" s="7"/>
      <c r="O186" s="7"/>
      <c r="P186" s="7"/>
      <c r="Q186" s="8"/>
      <c r="R186" s="7"/>
      <c r="S186" s="7" t="s">
        <v>23</v>
      </c>
      <c r="T186" s="7"/>
      <c r="U186" s="1" t="str">
        <f>IF(COUNTIF('RPI calculation'!$A$9:$A$356,$A186)=0,"Not in 2026 D1 source",INDEX('RPI calculation'!$O$9:$O$356,MATCH($A186,'RPI calculation'!$A$9:$A$356,0)))</f>
        <v>Matches standings</v>
      </c>
      <c r="V186" s="1" t="str">
        <f>IF(COUNTIF('RPI calculation'!$A$9:$A$356,$A186)=0,"",INDEX('RPI calculation'!$E$9:$E$356,MATCH($A186,'RPI calculation'!$A$9:$A$356,0))&amp;"-"&amp;INDEX('RPI calculation'!$F$9:$F$356,MATCH($A186,'RPI calculation'!$A$9:$A$356,0)))</f>
        <v>4-7</v>
      </c>
      <c r="W186" s="1" t="str">
        <f>IF(COUNTIF('RPI calculation'!$A$9:$A$356,$A186)=0,"",INDEX('RPI calculation'!$H$9:$H$356,MATCH($A186,'RPI calculation'!$A$9:$A$356,0))&amp;"-"&amp;INDEX('RPI calculation'!$I$9:$I$356,MATCH($A186,'RPI calculation'!$A$9:$A$356,0)))</f>
        <v>4-7</v>
      </c>
      <c r="X186" s="1">
        <f>IF(COUNTIF('RPI calculation'!$A$9:$A$356,$A186)=0,"",INDEX('RPI calculation'!$G$9:$G$356,MATCH($A186,'RPI calculation'!$A$9:$A$356,0)))</f>
        <v>0</v>
      </c>
      <c r="Y186" s="1" t="str">
        <f>IF(COUNTIF('NCAA 2025'!$B$9:$B$356,$A186)=0,"",INDEX('NCAA 2025'!$C$9:$C$356,MATCH($A186,'NCAA 2025'!$B$9:$B$356,0)))</f>
        <v>13-15</v>
      </c>
    </row>
    <row r="187" spans="1:25" ht="21" customHeight="1">
      <c r="A187" s="1" t="s">
        <v>202</v>
      </c>
      <c r="B187" s="16">
        <f>IF(COUNTIF('NCAA 2025'!$B$9:$B$356,$A187)=0,"New in 2026",INDEX('NCAA 2025'!$A$9:$A$356,MATCH($A187,'NCAA 2025'!$B$9:$B$356,0)))</f>
        <v>334</v>
      </c>
      <c r="C187" s="1" t="str">
        <f>IF(COUNTIF('RPI calculation'!$A$9:$A$356,$A187)=0,"",INDEX('RPI calculation'!$B$9:$B$356,MATCH($A187,'RPI calculation'!$A$9:$A$356,0)))</f>
        <v>Horizon</v>
      </c>
      <c r="D187" s="16" t="str">
        <f>IF(COUNTIF('RPI calculation'!$A$9:$A$356,$A187)=0,"",INDEX('RPI calculation'!$C$9:$C$356,MATCH($A187,'RPI calculation'!$A$9:$A$356,0))&amp;"-"&amp;INDEX('RPI calculation'!$D$9:$D$356,MATCH($A187,'RPI calculation'!$A$9:$A$356,0)))</f>
        <v>6-7</v>
      </c>
      <c r="E187" s="16" t="str">
        <f>IF(COUNTIF(Standings!$A$9:$A$356,$A187)=0,"",INDEX(Standings!$H$9:$H$356,MATCH($A187,Standings!$A$9:$A$356,0))&amp;"-"&amp;INDEX(Standings!$I$9:$I$356,MATCH($A187,Standings!$A$9:$A$356,0)))</f>
        <v>0-0</v>
      </c>
      <c r="F187" s="16">
        <f>IF(COUNTIF('RPI calculation'!$A$9:$A$356,$A187)=0,"",INDEX('RPI calculation'!$AE$9:$AE$356,MATCH($A187,'RPI calculation'!$A$9:$A$356,0)))</f>
        <v>179</v>
      </c>
      <c r="G187" s="16">
        <f>IF(COUNTIF('RPI calculation'!$A$9:$A$356,$A187)=0,"",INDEX('RPI calculation'!$N$9:$N$356,MATCH($A187,'RPI calculation'!$A$9:$A$356,0)))</f>
        <v>179</v>
      </c>
      <c r="H187" s="20">
        <f>IF(COUNTIF('RPI calculation'!$A$9:$A$356,$A187)=0,"",INDEX('RPI calculation'!$AF$9:$AF$356,MATCH($A187,'RPI calculation'!$A$9:$A$356,0)))</f>
        <v>0</v>
      </c>
      <c r="I187" s="9">
        <f>IF(COUNTIF('RPI calculation'!$A$9:$A$356,$A187)=0,"",INDEX('RPI calculation'!$AD$9:$AD$356,MATCH($A187,'RPI calculation'!$A$9:$A$356,0)))</f>
        <v>0.49641518195932538</v>
      </c>
      <c r="J187" s="9">
        <f>IF(COUNTIF('RPI calculation'!$A$9:$A$356,$A187)=0,"",INDEX('RPI calculation'!$M$9:$M$356,MATCH($A187,'RPI calculation'!$A$9:$A$356,0)))</f>
        <v>0.49641518195932538</v>
      </c>
      <c r="K187" s="7" t="s">
        <v>22</v>
      </c>
      <c r="L187" s="7" t="s">
        <v>23</v>
      </c>
      <c r="M187" s="7" t="s">
        <v>24</v>
      </c>
      <c r="N187" s="7"/>
      <c r="O187" s="7"/>
      <c r="P187" s="7"/>
      <c r="Q187" s="8"/>
      <c r="R187" s="7"/>
      <c r="S187" s="7" t="s">
        <v>23</v>
      </c>
      <c r="T187" s="7"/>
      <c r="U187" s="1" t="str">
        <f>IF(COUNTIF('RPI calculation'!$A$9:$A$356,$A187)=0,"Not in 2026 D1 source",INDEX('RPI calculation'!$O$9:$O$356,MATCH($A187,'RPI calculation'!$A$9:$A$356,0)))</f>
        <v>Matches standings</v>
      </c>
      <c r="V187" s="1" t="str">
        <f>IF(COUNTIF('RPI calculation'!$A$9:$A$356,$A187)=0,"",INDEX('RPI calculation'!$E$9:$E$356,MATCH($A187,'RPI calculation'!$A$9:$A$356,0))&amp;"-"&amp;INDEX('RPI calculation'!$F$9:$F$356,MATCH($A187,'RPI calculation'!$A$9:$A$356,0)))</f>
        <v>6-7</v>
      </c>
      <c r="W187" s="1" t="str">
        <f>IF(COUNTIF('RPI calculation'!$A$9:$A$356,$A187)=0,"",INDEX('RPI calculation'!$H$9:$H$356,MATCH($A187,'RPI calculation'!$A$9:$A$356,0))&amp;"-"&amp;INDEX('RPI calculation'!$I$9:$I$356,MATCH($A187,'RPI calculation'!$A$9:$A$356,0)))</f>
        <v>6-7</v>
      </c>
      <c r="X187" s="1">
        <f>IF(COUNTIF('RPI calculation'!$A$9:$A$356,$A187)=0,"",INDEX('RPI calculation'!$G$9:$G$356,MATCH($A187,'RPI calculation'!$A$9:$A$356,0)))</f>
        <v>0</v>
      </c>
      <c r="Y187" s="1" t="str">
        <f>IF(COUNTIF('NCAA 2025'!$B$9:$B$356,$A187)=0,"",INDEX('NCAA 2025'!$C$9:$C$356,MATCH($A187,'NCAA 2025'!$B$9:$B$356,0)))</f>
        <v>3-26</v>
      </c>
    </row>
    <row r="188" spans="1:25" ht="21" customHeight="1">
      <c r="A188" s="1" t="s">
        <v>203</v>
      </c>
      <c r="B188" s="16">
        <f>IF(COUNTIF('NCAA 2025'!$B$9:$B$356,$A188)=0,"New in 2026",INDEX('NCAA 2025'!$A$9:$A$356,MATCH($A188,'NCAA 2025'!$B$9:$B$356,0)))</f>
        <v>45</v>
      </c>
      <c r="C188" s="1" t="str">
        <f>IF(COUNTIF('RPI calculation'!$A$9:$A$356,$A188)=0,"",INDEX('RPI calculation'!$B$9:$B$356,MATCH($A188,'RPI calculation'!$A$9:$A$356,0)))</f>
        <v>Pac-12</v>
      </c>
      <c r="D188" s="16" t="str">
        <f>IF(COUNTIF('RPI calculation'!$A$9:$A$356,$A188)=0,"",INDEX('RPI calculation'!$C$9:$C$356,MATCH($A188,'RPI calculation'!$A$9:$A$356,0))&amp;"-"&amp;INDEX('RPI calculation'!$D$9:$D$356,MATCH($A188,'RPI calculation'!$A$9:$A$356,0)))</f>
        <v>5-6</v>
      </c>
      <c r="E188" s="16" t="str">
        <f>IF(COUNTIF(Standings!$A$9:$A$356,$A188)=0,"",INDEX(Standings!$H$9:$H$356,MATCH($A188,Standings!$A$9:$A$356,0))&amp;"-"&amp;INDEX(Standings!$I$9:$I$356,MATCH($A188,Standings!$A$9:$A$356,0)))</f>
        <v>0-0</v>
      </c>
      <c r="F188" s="16">
        <f>IF(COUNTIF('RPI calculation'!$A$9:$A$356,$A188)=0,"",INDEX('RPI calculation'!$AE$9:$AE$356,MATCH($A188,'RPI calculation'!$A$9:$A$356,0)))</f>
        <v>180</v>
      </c>
      <c r="G188" s="16">
        <f>IF(COUNTIF('RPI calculation'!$A$9:$A$356,$A188)=0,"",INDEX('RPI calculation'!$N$9:$N$356,MATCH($A188,'RPI calculation'!$A$9:$A$356,0)))</f>
        <v>180</v>
      </c>
      <c r="H188" s="20">
        <f>IF(COUNTIF('RPI calculation'!$A$9:$A$356,$A188)=0,"",INDEX('RPI calculation'!$AF$9:$AF$356,MATCH($A188,'RPI calculation'!$A$9:$A$356,0)))</f>
        <v>0</v>
      </c>
      <c r="I188" s="9">
        <f>IF(COUNTIF('RPI calculation'!$A$9:$A$356,$A188)=0,"",INDEX('RPI calculation'!$AD$9:$AD$356,MATCH($A188,'RPI calculation'!$A$9:$A$356,0)))</f>
        <v>0.49632731461654434</v>
      </c>
      <c r="J188" s="9">
        <f>IF(COUNTIF('RPI calculation'!$A$9:$A$356,$A188)=0,"",INDEX('RPI calculation'!$M$9:$M$356,MATCH($A188,'RPI calculation'!$A$9:$A$356,0)))</f>
        <v>0.49632731461654434</v>
      </c>
      <c r="K188" s="7" t="s">
        <v>22</v>
      </c>
      <c r="L188" s="7" t="s">
        <v>23</v>
      </c>
      <c r="M188" s="7" t="s">
        <v>24</v>
      </c>
      <c r="N188" s="7"/>
      <c r="O188" s="7"/>
      <c r="P188" s="7"/>
      <c r="Q188" s="8"/>
      <c r="R188" s="7"/>
      <c r="S188" s="7" t="s">
        <v>23</v>
      </c>
      <c r="T188" s="7"/>
      <c r="U188" s="1" t="str">
        <f>IF(COUNTIF('RPI calculation'!$A$9:$A$356,$A188)=0,"Not in 2026 D1 source",INDEX('RPI calculation'!$O$9:$O$356,MATCH($A188,'RPI calculation'!$A$9:$A$356,0)))</f>
        <v>Matches standings</v>
      </c>
      <c r="V188" s="1" t="str">
        <f>IF(COUNTIF('RPI calculation'!$A$9:$A$356,$A188)=0,"",INDEX('RPI calculation'!$E$9:$E$356,MATCH($A188,'RPI calculation'!$A$9:$A$356,0))&amp;"-"&amp;INDEX('RPI calculation'!$F$9:$F$356,MATCH($A188,'RPI calculation'!$A$9:$A$356,0)))</f>
        <v>5-6</v>
      </c>
      <c r="W188" s="1" t="str">
        <f>IF(COUNTIF('RPI calculation'!$A$9:$A$356,$A188)=0,"",INDEX('RPI calculation'!$H$9:$H$356,MATCH($A188,'RPI calculation'!$A$9:$A$356,0))&amp;"-"&amp;INDEX('RPI calculation'!$I$9:$I$356,MATCH($A188,'RPI calculation'!$A$9:$A$356,0)))</f>
        <v>5-6</v>
      </c>
      <c r="X188" s="1">
        <f>IF(COUNTIF('RPI calculation'!$A$9:$A$356,$A188)=0,"",INDEX('RPI calculation'!$G$9:$G$356,MATCH($A188,'RPI calculation'!$A$9:$A$356,0)))</f>
        <v>0</v>
      </c>
      <c r="Y188" s="1" t="str">
        <f>IF(COUNTIF('NCAA 2025'!$B$9:$B$356,$A188)=0,"",INDEX('NCAA 2025'!$C$9:$C$356,MATCH($A188,'NCAA 2025'!$B$9:$B$356,0)))</f>
        <v>17-12</v>
      </c>
    </row>
    <row r="189" spans="1:25" ht="21" customHeight="1">
      <c r="A189" s="1" t="s">
        <v>205</v>
      </c>
      <c r="B189" s="16">
        <f>IF(COUNTIF('NCAA 2025'!$B$9:$B$356,$A189)=0,"New in 2026",INDEX('NCAA 2025'!$A$9:$A$356,MATCH($A189,'NCAA 2025'!$B$9:$B$356,0)))</f>
        <v>164</v>
      </c>
      <c r="C189" s="1" t="str">
        <f>IF(COUNTIF('RPI calculation'!$A$9:$A$356,$A189)=0,"",INDEX('RPI calculation'!$B$9:$B$356,MATCH($A189,'RPI calculation'!$A$9:$A$356,0)))</f>
        <v>MAC</v>
      </c>
      <c r="D189" s="16" t="str">
        <f>IF(COUNTIF('RPI calculation'!$A$9:$A$356,$A189)=0,"",INDEX('RPI calculation'!$C$9:$C$356,MATCH($A189,'RPI calculation'!$A$9:$A$356,0))&amp;"-"&amp;INDEX('RPI calculation'!$D$9:$D$356,MATCH($A189,'RPI calculation'!$A$9:$A$356,0)))</f>
        <v>8-3</v>
      </c>
      <c r="E189" s="16" t="str">
        <f>IF(COUNTIF(Standings!$A$9:$A$356,$A189)=0,"",INDEX(Standings!$H$9:$H$356,MATCH($A189,Standings!$A$9:$A$356,0))&amp;"-"&amp;INDEX(Standings!$I$9:$I$356,MATCH($A189,Standings!$A$9:$A$356,0)))</f>
        <v>0-0</v>
      </c>
      <c r="F189" s="16">
        <f>IF(COUNTIF('RPI calculation'!$A$9:$A$356,$A189)=0,"",INDEX('RPI calculation'!$AE$9:$AE$356,MATCH($A189,'RPI calculation'!$A$9:$A$356,0)))</f>
        <v>181</v>
      </c>
      <c r="G189" s="16">
        <f>IF(COUNTIF('RPI calculation'!$A$9:$A$356,$A189)=0,"",INDEX('RPI calculation'!$N$9:$N$356,MATCH($A189,'RPI calculation'!$A$9:$A$356,0)))</f>
        <v>182</v>
      </c>
      <c r="H189" s="20">
        <f>IF(COUNTIF('RPI calculation'!$A$9:$A$356,$A189)=0,"",INDEX('RPI calculation'!$AF$9:$AF$356,MATCH($A189,'RPI calculation'!$A$9:$A$356,0)))</f>
        <v>1</v>
      </c>
      <c r="I189" s="9">
        <f>IF(COUNTIF('RPI calculation'!$A$9:$A$356,$A189)=0,"",INDEX('RPI calculation'!$AD$9:$AD$356,MATCH($A189,'RPI calculation'!$A$9:$A$356,0)))</f>
        <v>0.49517699357575395</v>
      </c>
      <c r="J189" s="9">
        <f>IF(COUNTIF('RPI calculation'!$A$9:$A$356,$A189)=0,"",INDEX('RPI calculation'!$M$9:$M$356,MATCH($A189,'RPI calculation'!$A$9:$A$356,0)))</f>
        <v>0.49517699357575395</v>
      </c>
      <c r="K189" s="7" t="s">
        <v>22</v>
      </c>
      <c r="L189" s="7" t="s">
        <v>23</v>
      </c>
      <c r="M189" s="7" t="s">
        <v>24</v>
      </c>
      <c r="N189" s="7"/>
      <c r="O189" s="7"/>
      <c r="P189" s="7"/>
      <c r="Q189" s="8"/>
      <c r="R189" s="7"/>
      <c r="S189" s="7" t="s">
        <v>23</v>
      </c>
      <c r="T189" s="7"/>
      <c r="U189" s="1" t="str">
        <f>IF(COUNTIF('RPI calculation'!$A$9:$A$356,$A189)=0,"Not in 2026 D1 source",INDEX('RPI calculation'!$O$9:$O$356,MATCH($A189,'RPI calculation'!$A$9:$A$356,0)))</f>
        <v>Matches standings</v>
      </c>
      <c r="V189" s="1" t="str">
        <f>IF(COUNTIF('RPI calculation'!$A$9:$A$356,$A189)=0,"",INDEX('RPI calculation'!$E$9:$E$356,MATCH($A189,'RPI calculation'!$A$9:$A$356,0))&amp;"-"&amp;INDEX('RPI calculation'!$F$9:$F$356,MATCH($A189,'RPI calculation'!$A$9:$A$356,0)))</f>
        <v>8-3</v>
      </c>
      <c r="W189" s="1" t="str">
        <f>IF(COUNTIF('RPI calculation'!$A$9:$A$356,$A189)=0,"",INDEX('RPI calculation'!$H$9:$H$356,MATCH($A189,'RPI calculation'!$A$9:$A$356,0))&amp;"-"&amp;INDEX('RPI calculation'!$I$9:$I$356,MATCH($A189,'RPI calculation'!$A$9:$A$356,0)))</f>
        <v>8-3</v>
      </c>
      <c r="X189" s="1">
        <f>IF(COUNTIF('RPI calculation'!$A$9:$A$356,$A189)=0,"",INDEX('RPI calculation'!$G$9:$G$356,MATCH($A189,'RPI calculation'!$A$9:$A$356,0)))</f>
        <v>0</v>
      </c>
      <c r="Y189" s="1" t="str">
        <f>IF(COUNTIF('NCAA 2025'!$B$9:$B$356,$A189)=0,"",INDEX('NCAA 2025'!$C$9:$C$356,MATCH($A189,'NCAA 2025'!$B$9:$B$356,0)))</f>
        <v>16-15</v>
      </c>
    </row>
    <row r="190" spans="1:25" ht="21" customHeight="1">
      <c r="A190" s="1" t="s">
        <v>207</v>
      </c>
      <c r="B190" s="16">
        <f>IF(COUNTIF('NCAA 2025'!$B$9:$B$356,$A190)=0,"New in 2026",INDEX('NCAA 2025'!$A$9:$A$356,MATCH($A190,'NCAA 2025'!$B$9:$B$356,0)))</f>
        <v>197</v>
      </c>
      <c r="C190" s="1" t="str">
        <f>IF(COUNTIF('RPI calculation'!$A$9:$A$356,$A190)=0,"",INDEX('RPI calculation'!$B$9:$B$356,MATCH($A190,'RPI calculation'!$A$9:$A$356,0)))</f>
        <v>MEAC</v>
      </c>
      <c r="D190" s="16" t="str">
        <f>IF(COUNTIF('RPI calculation'!$A$9:$A$356,$A190)=0,"",INDEX('RPI calculation'!$C$9:$C$356,MATCH($A190,'RPI calculation'!$A$9:$A$356,0))&amp;"-"&amp;INDEX('RPI calculation'!$D$9:$D$356,MATCH($A190,'RPI calculation'!$A$9:$A$356,0)))</f>
        <v>8-5</v>
      </c>
      <c r="E190" s="16" t="str">
        <f>IF(COUNTIF(Standings!$A$9:$A$356,$A190)=0,"",INDEX(Standings!$H$9:$H$356,MATCH($A190,Standings!$A$9:$A$356,0))&amp;"-"&amp;INDEX(Standings!$I$9:$I$356,MATCH($A190,Standings!$A$9:$A$356,0)))</f>
        <v>0-0</v>
      </c>
      <c r="F190" s="16">
        <f>IF(COUNTIF('RPI calculation'!$A$9:$A$356,$A190)=0,"",INDEX('RPI calculation'!$AE$9:$AE$356,MATCH($A190,'RPI calculation'!$A$9:$A$356,0)))</f>
        <v>182</v>
      </c>
      <c r="G190" s="16">
        <f>IF(COUNTIF('RPI calculation'!$A$9:$A$356,$A190)=0,"",INDEX('RPI calculation'!$N$9:$N$356,MATCH($A190,'RPI calculation'!$A$9:$A$356,0)))</f>
        <v>184</v>
      </c>
      <c r="H190" s="20">
        <f>IF(COUNTIF('RPI calculation'!$A$9:$A$356,$A190)=0,"",INDEX('RPI calculation'!$AF$9:$AF$356,MATCH($A190,'RPI calculation'!$A$9:$A$356,0)))</f>
        <v>2</v>
      </c>
      <c r="I190" s="9">
        <f>IF(COUNTIF('RPI calculation'!$A$9:$A$356,$A190)=0,"",INDEX('RPI calculation'!$AD$9:$AD$356,MATCH($A190,'RPI calculation'!$A$9:$A$356,0)))</f>
        <v>0.4938926018130787</v>
      </c>
      <c r="J190" s="9">
        <f>IF(COUNTIF('RPI calculation'!$A$9:$A$356,$A190)=0,"",INDEX('RPI calculation'!$M$9:$M$356,MATCH($A190,'RPI calculation'!$A$9:$A$356,0)))</f>
        <v>0.4938926018130787</v>
      </c>
      <c r="K190" s="7" t="s">
        <v>22</v>
      </c>
      <c r="L190" s="7" t="s">
        <v>23</v>
      </c>
      <c r="M190" s="7" t="s">
        <v>24</v>
      </c>
      <c r="N190" s="7"/>
      <c r="O190" s="7"/>
      <c r="P190" s="7"/>
      <c r="Q190" s="8"/>
      <c r="R190" s="7"/>
      <c r="S190" s="7" t="s">
        <v>23</v>
      </c>
      <c r="T190" s="7"/>
      <c r="U190" s="1" t="str">
        <f>IF(COUNTIF('RPI calculation'!$A$9:$A$356,$A190)=0,"Not in 2026 D1 source",INDEX('RPI calculation'!$O$9:$O$356,MATCH($A190,'RPI calculation'!$A$9:$A$356,0)))</f>
        <v>Matches standings</v>
      </c>
      <c r="V190" s="1" t="str">
        <f>IF(COUNTIF('RPI calculation'!$A$9:$A$356,$A190)=0,"",INDEX('RPI calculation'!$E$9:$E$356,MATCH($A190,'RPI calculation'!$A$9:$A$356,0))&amp;"-"&amp;INDEX('RPI calculation'!$F$9:$F$356,MATCH($A190,'RPI calculation'!$A$9:$A$356,0)))</f>
        <v>8-5</v>
      </c>
      <c r="W190" s="1" t="str">
        <f>IF(COUNTIF('RPI calculation'!$A$9:$A$356,$A190)=0,"",INDEX('RPI calculation'!$H$9:$H$356,MATCH($A190,'RPI calculation'!$A$9:$A$356,0))&amp;"-"&amp;INDEX('RPI calculation'!$I$9:$I$356,MATCH($A190,'RPI calculation'!$A$9:$A$356,0)))</f>
        <v>8-5</v>
      </c>
      <c r="X190" s="1">
        <f>IF(COUNTIF('RPI calculation'!$A$9:$A$356,$A190)=0,"",INDEX('RPI calculation'!$G$9:$G$356,MATCH($A190,'RPI calculation'!$A$9:$A$356,0)))</f>
        <v>0</v>
      </c>
      <c r="Y190" s="1" t="str">
        <f>IF(COUNTIF('NCAA 2025'!$B$9:$B$356,$A190)=0,"",INDEX('NCAA 2025'!$C$9:$C$356,MATCH($A190,'NCAA 2025'!$B$9:$B$356,0)))</f>
        <v>23-12</v>
      </c>
    </row>
    <row r="191" spans="1:25" ht="21" customHeight="1">
      <c r="A191" s="1" t="s">
        <v>208</v>
      </c>
      <c r="B191" s="16">
        <f>IF(COUNTIF('NCAA 2025'!$B$9:$B$356,$A191)=0,"New in 2026",INDEX('NCAA 2025'!$A$9:$A$356,MATCH($A191,'NCAA 2025'!$B$9:$B$356,0)))</f>
        <v>212</v>
      </c>
      <c r="C191" s="1" t="str">
        <f>IF(COUNTIF('RPI calculation'!$A$9:$A$356,$A191)=0,"",INDEX('RPI calculation'!$B$9:$B$356,MATCH($A191,'RPI calculation'!$A$9:$A$356,0)))</f>
        <v>UAC</v>
      </c>
      <c r="D191" s="16" t="str">
        <f>IF(COUNTIF('RPI calculation'!$A$9:$A$356,$A191)=0,"",INDEX('RPI calculation'!$C$9:$C$356,MATCH($A191,'RPI calculation'!$A$9:$A$356,0))&amp;"-"&amp;INDEX('RPI calculation'!$D$9:$D$356,MATCH($A191,'RPI calculation'!$A$9:$A$356,0)))</f>
        <v>6-6</v>
      </c>
      <c r="E191" s="16" t="str">
        <f>IF(COUNTIF(Standings!$A$9:$A$356,$A191)=0,"",INDEX(Standings!$H$9:$H$356,MATCH($A191,Standings!$A$9:$A$356,0))&amp;"-"&amp;INDEX(Standings!$I$9:$I$356,MATCH($A191,Standings!$A$9:$A$356,0)))</f>
        <v>0-0</v>
      </c>
      <c r="F191" s="16">
        <f>IF(COUNTIF('RPI calculation'!$A$9:$A$356,$A191)=0,"",INDEX('RPI calculation'!$AE$9:$AE$356,MATCH($A191,'RPI calculation'!$A$9:$A$356,0)))</f>
        <v>183</v>
      </c>
      <c r="G191" s="16">
        <f>IF(COUNTIF('RPI calculation'!$A$9:$A$356,$A191)=0,"",INDEX('RPI calculation'!$N$9:$N$356,MATCH($A191,'RPI calculation'!$A$9:$A$356,0)))</f>
        <v>185</v>
      </c>
      <c r="H191" s="20">
        <f>IF(COUNTIF('RPI calculation'!$A$9:$A$356,$A191)=0,"",INDEX('RPI calculation'!$AF$9:$AF$356,MATCH($A191,'RPI calculation'!$A$9:$A$356,0)))</f>
        <v>2</v>
      </c>
      <c r="I191" s="9">
        <f>IF(COUNTIF('RPI calculation'!$A$9:$A$356,$A191)=0,"",INDEX('RPI calculation'!$AD$9:$AD$356,MATCH($A191,'RPI calculation'!$A$9:$A$356,0)))</f>
        <v>0.49354864280290417</v>
      </c>
      <c r="J191" s="9">
        <f>IF(COUNTIF('RPI calculation'!$A$9:$A$356,$A191)=0,"",INDEX('RPI calculation'!$M$9:$M$356,MATCH($A191,'RPI calculation'!$A$9:$A$356,0)))</f>
        <v>0.49354864280290417</v>
      </c>
      <c r="K191" s="7" t="s">
        <v>22</v>
      </c>
      <c r="L191" s="7" t="s">
        <v>23</v>
      </c>
      <c r="M191" s="7" t="s">
        <v>24</v>
      </c>
      <c r="N191" s="7"/>
      <c r="O191" s="7"/>
      <c r="P191" s="7"/>
      <c r="Q191" s="8"/>
      <c r="R191" s="7"/>
      <c r="S191" s="7" t="s">
        <v>23</v>
      </c>
      <c r="T191" s="7"/>
      <c r="U191" s="1" t="str">
        <f>IF(COUNTIF('RPI calculation'!$A$9:$A$356,$A191)=0,"Not in 2026 D1 source",INDEX('RPI calculation'!$O$9:$O$356,MATCH($A191,'RPI calculation'!$A$9:$A$356,0)))</f>
        <v>Matches standings</v>
      </c>
      <c r="V191" s="1" t="str">
        <f>IF(COUNTIF('RPI calculation'!$A$9:$A$356,$A191)=0,"",INDEX('RPI calculation'!$E$9:$E$356,MATCH($A191,'RPI calculation'!$A$9:$A$356,0))&amp;"-"&amp;INDEX('RPI calculation'!$F$9:$F$356,MATCH($A191,'RPI calculation'!$A$9:$A$356,0)))</f>
        <v>6-6</v>
      </c>
      <c r="W191" s="1" t="str">
        <f>IF(COUNTIF('RPI calculation'!$A$9:$A$356,$A191)=0,"",INDEX('RPI calculation'!$H$9:$H$356,MATCH($A191,'RPI calculation'!$A$9:$A$356,0))&amp;"-"&amp;INDEX('RPI calculation'!$I$9:$I$356,MATCH($A191,'RPI calculation'!$A$9:$A$356,0)))</f>
        <v>6-6</v>
      </c>
      <c r="X191" s="1">
        <f>IF(COUNTIF('RPI calculation'!$A$9:$A$356,$A191)=0,"",INDEX('RPI calculation'!$G$9:$G$356,MATCH($A191,'RPI calculation'!$A$9:$A$356,0)))</f>
        <v>0</v>
      </c>
      <c r="Y191" s="1" t="str">
        <f>IF(COUNTIF('NCAA 2025'!$B$9:$B$356,$A191)=0,"",INDEX('NCAA 2025'!$C$9:$C$356,MATCH($A191,'NCAA 2025'!$B$9:$B$356,0)))</f>
        <v>16-15</v>
      </c>
    </row>
    <row r="192" spans="1:25" ht="21" customHeight="1">
      <c r="A192" s="1" t="s">
        <v>204</v>
      </c>
      <c r="B192" s="16">
        <f>IF(COUNTIF('NCAA 2025'!$B$9:$B$356,$A192)=0,"New in 2026",INDEX('NCAA 2025'!$A$9:$A$356,MATCH($A192,'NCAA 2025'!$B$9:$B$356,0)))</f>
        <v>237</v>
      </c>
      <c r="C192" s="1" t="str">
        <f>IF(COUNTIF('RPI calculation'!$A$9:$A$356,$A192)=0,"",INDEX('RPI calculation'!$B$9:$B$356,MATCH($A192,'RPI calculation'!$A$9:$A$356,0)))</f>
        <v>Big East</v>
      </c>
      <c r="D192" s="16" t="str">
        <f>IF(COUNTIF('RPI calculation'!$A$9:$A$356,$A192)=0,"",INDEX('RPI calculation'!$C$9:$C$356,MATCH($A192,'RPI calculation'!$A$9:$A$356,0))&amp;"-"&amp;INDEX('RPI calculation'!$D$9:$D$356,MATCH($A192,'RPI calculation'!$A$9:$A$356,0)))</f>
        <v>8-3</v>
      </c>
      <c r="E192" s="16" t="str">
        <f>IF(COUNTIF(Standings!$A$9:$A$356,$A192)=0,"",INDEX(Standings!$H$9:$H$356,MATCH($A192,Standings!$A$9:$A$356,0))&amp;"-"&amp;INDEX(Standings!$I$9:$I$356,MATCH($A192,Standings!$A$9:$A$356,0)))</f>
        <v>0-0</v>
      </c>
      <c r="F192" s="16">
        <f>IF(COUNTIF('RPI calculation'!$A$9:$A$356,$A192)=0,"",INDEX('RPI calculation'!$AE$9:$AE$356,MATCH($A192,'RPI calculation'!$A$9:$A$356,0)))</f>
        <v>184</v>
      </c>
      <c r="G192" s="16">
        <f>IF(COUNTIF('RPI calculation'!$A$9:$A$356,$A192)=0,"",INDEX('RPI calculation'!$N$9:$N$356,MATCH($A192,'RPI calculation'!$A$9:$A$356,0)))</f>
        <v>181</v>
      </c>
      <c r="H192" s="20">
        <f>IF(COUNTIF('RPI calculation'!$A$9:$A$356,$A192)=0,"",INDEX('RPI calculation'!$AF$9:$AF$356,MATCH($A192,'RPI calculation'!$A$9:$A$356,0)))</f>
        <v>-3</v>
      </c>
      <c r="I192" s="9">
        <f>IF(COUNTIF('RPI calculation'!$A$9:$A$356,$A192)=0,"",INDEX('RPI calculation'!$AD$9:$AD$356,MATCH($A192,'RPI calculation'!$A$9:$A$356,0)))</f>
        <v>0.49286921826211666</v>
      </c>
      <c r="J192" s="9">
        <f>IF(COUNTIF('RPI calculation'!$A$9:$A$356,$A192)=0,"",INDEX('RPI calculation'!$M$9:$M$356,MATCH($A192,'RPI calculation'!$A$9:$A$356,0)))</f>
        <v>0.49546921826211665</v>
      </c>
      <c r="K192" s="7" t="s">
        <v>22</v>
      </c>
      <c r="L192" s="7" t="s">
        <v>23</v>
      </c>
      <c r="M192" s="7" t="s">
        <v>24</v>
      </c>
      <c r="N192" s="7"/>
      <c r="O192" s="7"/>
      <c r="P192" s="7"/>
      <c r="Q192" s="8"/>
      <c r="R192" s="7"/>
      <c r="S192" s="7" t="s">
        <v>23</v>
      </c>
      <c r="T192" s="7"/>
      <c r="U192" s="1" t="str">
        <f>IF(COUNTIF('RPI calculation'!$A$9:$A$356,$A192)=0,"Not in 2026 D1 source",INDEX('RPI calculation'!$O$9:$O$356,MATCH($A192,'RPI calculation'!$A$9:$A$356,0)))</f>
        <v>Matches standings</v>
      </c>
      <c r="V192" s="1" t="str">
        <f>IF(COUNTIF('RPI calculation'!$A$9:$A$356,$A192)=0,"",INDEX('RPI calculation'!$E$9:$E$356,MATCH($A192,'RPI calculation'!$A$9:$A$356,0))&amp;"-"&amp;INDEX('RPI calculation'!$F$9:$F$356,MATCH($A192,'RPI calculation'!$A$9:$A$356,0)))</f>
        <v>8-3</v>
      </c>
      <c r="W192" s="1" t="str">
        <f>IF(COUNTIF('RPI calculation'!$A$9:$A$356,$A192)=0,"",INDEX('RPI calculation'!$H$9:$H$356,MATCH($A192,'RPI calculation'!$A$9:$A$356,0))&amp;"-"&amp;INDEX('RPI calculation'!$I$9:$I$356,MATCH($A192,'RPI calculation'!$A$9:$A$356,0)))</f>
        <v>8-3</v>
      </c>
      <c r="X192" s="1">
        <f>IF(COUNTIF('RPI calculation'!$A$9:$A$356,$A192)=0,"",INDEX('RPI calculation'!$G$9:$G$356,MATCH($A192,'RPI calculation'!$A$9:$A$356,0)))</f>
        <v>0</v>
      </c>
      <c r="Y192" s="1" t="str">
        <f>IF(COUNTIF('NCAA 2025'!$B$9:$B$356,$A192)=0,"",INDEX('NCAA 2025'!$C$9:$C$356,MATCH($A192,'NCAA 2025'!$B$9:$B$356,0)))</f>
        <v>12-17</v>
      </c>
    </row>
    <row r="193" spans="1:25" ht="21" customHeight="1">
      <c r="A193" s="1" t="s">
        <v>206</v>
      </c>
      <c r="B193" s="16">
        <f>IF(COUNTIF('NCAA 2025'!$B$9:$B$356,$A193)=0,"New in 2026",INDEX('NCAA 2025'!$A$9:$A$356,MATCH($A193,'NCAA 2025'!$B$9:$B$356,0)))</f>
        <v>155</v>
      </c>
      <c r="C193" s="1" t="str">
        <f>IF(COUNTIF('RPI calculation'!$A$9:$A$356,$A193)=0,"",INDEX('RPI calculation'!$B$9:$B$356,MATCH($A193,'RPI calculation'!$A$9:$A$356,0)))</f>
        <v>MVC</v>
      </c>
      <c r="D193" s="16" t="str">
        <f>IF(COUNTIF('RPI calculation'!$A$9:$A$356,$A193)=0,"",INDEX('RPI calculation'!$C$9:$C$356,MATCH($A193,'RPI calculation'!$A$9:$A$356,0))&amp;"-"&amp;INDEX('RPI calculation'!$D$9:$D$356,MATCH($A193,'RPI calculation'!$A$9:$A$356,0)))</f>
        <v>9-2</v>
      </c>
      <c r="E193" s="16" t="str">
        <f>IF(COUNTIF(Standings!$A$9:$A$356,$A193)=0,"",INDEX(Standings!$H$9:$H$356,MATCH($A193,Standings!$A$9:$A$356,0))&amp;"-"&amp;INDEX(Standings!$I$9:$I$356,MATCH($A193,Standings!$A$9:$A$356,0)))</f>
        <v>0-0</v>
      </c>
      <c r="F193" s="16">
        <f>IF(COUNTIF('RPI calculation'!$A$9:$A$356,$A193)=0,"",INDEX('RPI calculation'!$AE$9:$AE$356,MATCH($A193,'RPI calculation'!$A$9:$A$356,0)))</f>
        <v>185</v>
      </c>
      <c r="G193" s="16">
        <f>IF(COUNTIF('RPI calculation'!$A$9:$A$356,$A193)=0,"",INDEX('RPI calculation'!$N$9:$N$356,MATCH($A193,'RPI calculation'!$A$9:$A$356,0)))</f>
        <v>183</v>
      </c>
      <c r="H193" s="20">
        <f>IF(COUNTIF('RPI calculation'!$A$9:$A$356,$A193)=0,"",INDEX('RPI calculation'!$AF$9:$AF$356,MATCH($A193,'RPI calculation'!$A$9:$A$356,0)))</f>
        <v>-2</v>
      </c>
      <c r="I193" s="9">
        <f>IF(COUNTIF('RPI calculation'!$A$9:$A$356,$A193)=0,"",INDEX('RPI calculation'!$AD$9:$AD$356,MATCH($A193,'RPI calculation'!$A$9:$A$356,0)))</f>
        <v>0.49170596493315027</v>
      </c>
      <c r="J193" s="9">
        <f>IF(COUNTIF('RPI calculation'!$A$9:$A$356,$A193)=0,"",INDEX('RPI calculation'!$M$9:$M$356,MATCH($A193,'RPI calculation'!$A$9:$A$356,0)))</f>
        <v>0.49430596493315027</v>
      </c>
      <c r="K193" s="7" t="s">
        <v>22</v>
      </c>
      <c r="L193" s="7" t="s">
        <v>23</v>
      </c>
      <c r="M193" s="7" t="s">
        <v>24</v>
      </c>
      <c r="N193" s="7"/>
      <c r="O193" s="7"/>
      <c r="P193" s="7"/>
      <c r="Q193" s="8"/>
      <c r="R193" s="7"/>
      <c r="S193" s="7" t="s">
        <v>23</v>
      </c>
      <c r="T193" s="7"/>
      <c r="U193" s="1" t="str">
        <f>IF(COUNTIF('RPI calculation'!$A$9:$A$356,$A193)=0,"Not in 2026 D1 source",INDEX('RPI calculation'!$O$9:$O$356,MATCH($A193,'RPI calculation'!$A$9:$A$356,0)))</f>
        <v>Matches standings</v>
      </c>
      <c r="V193" s="1" t="str">
        <f>IF(COUNTIF('RPI calculation'!$A$9:$A$356,$A193)=0,"",INDEX('RPI calculation'!$E$9:$E$356,MATCH($A193,'RPI calculation'!$A$9:$A$356,0))&amp;"-"&amp;INDEX('RPI calculation'!$F$9:$F$356,MATCH($A193,'RPI calculation'!$A$9:$A$356,0)))</f>
        <v>9-2</v>
      </c>
      <c r="W193" s="1" t="str">
        <f>IF(COUNTIF('RPI calculation'!$A$9:$A$356,$A193)=0,"",INDEX('RPI calculation'!$H$9:$H$356,MATCH($A193,'RPI calculation'!$A$9:$A$356,0))&amp;"-"&amp;INDEX('RPI calculation'!$I$9:$I$356,MATCH($A193,'RPI calculation'!$A$9:$A$356,0)))</f>
        <v>9-2</v>
      </c>
      <c r="X193" s="1">
        <f>IF(COUNTIF('RPI calculation'!$A$9:$A$356,$A193)=0,"",INDEX('RPI calculation'!$G$9:$G$356,MATCH($A193,'RPI calculation'!$A$9:$A$356,0)))</f>
        <v>0</v>
      </c>
      <c r="Y193" s="1" t="str">
        <f>IF(COUNTIF('NCAA 2025'!$B$9:$B$356,$A193)=0,"",INDEX('NCAA 2025'!$C$9:$C$356,MATCH($A193,'NCAA 2025'!$B$9:$B$356,0)))</f>
        <v>14-16</v>
      </c>
    </row>
    <row r="194" spans="1:25" ht="21" customHeight="1">
      <c r="A194" s="1" t="s">
        <v>209</v>
      </c>
      <c r="B194" s="16">
        <f>IF(COUNTIF('NCAA 2025'!$B$9:$B$356,$A194)=0,"New in 2026",INDEX('NCAA 2025'!$A$9:$A$356,MATCH($A194,'NCAA 2025'!$B$9:$B$356,0)))</f>
        <v>139</v>
      </c>
      <c r="C194" s="1" t="str">
        <f>IF(COUNTIF('RPI calculation'!$A$9:$A$356,$A194)=0,"",INDEX('RPI calculation'!$B$9:$B$356,MATCH($A194,'RPI calculation'!$A$9:$A$356,0)))</f>
        <v>WCC</v>
      </c>
      <c r="D194" s="16" t="str">
        <f>IF(COUNTIF('RPI calculation'!$A$9:$A$356,$A194)=0,"",INDEX('RPI calculation'!$C$9:$C$356,MATCH($A194,'RPI calculation'!$A$9:$A$356,0))&amp;"-"&amp;INDEX('RPI calculation'!$D$9:$D$356,MATCH($A194,'RPI calculation'!$A$9:$A$356,0)))</f>
        <v>7-5</v>
      </c>
      <c r="E194" s="16" t="str">
        <f>IF(COUNTIF(Standings!$A$9:$A$356,$A194)=0,"",INDEX(Standings!$H$9:$H$356,MATCH($A194,Standings!$A$9:$A$356,0))&amp;"-"&amp;INDEX(Standings!$I$9:$I$356,MATCH($A194,Standings!$A$9:$A$356,0)))</f>
        <v>0-0</v>
      </c>
      <c r="F194" s="16">
        <f>IF(COUNTIF('RPI calculation'!$A$9:$A$356,$A194)=0,"",INDEX('RPI calculation'!$AE$9:$AE$356,MATCH($A194,'RPI calculation'!$A$9:$A$356,0)))</f>
        <v>186</v>
      </c>
      <c r="G194" s="16">
        <f>IF(COUNTIF('RPI calculation'!$A$9:$A$356,$A194)=0,"",INDEX('RPI calculation'!$N$9:$N$356,MATCH($A194,'RPI calculation'!$A$9:$A$356,0)))</f>
        <v>186</v>
      </c>
      <c r="H194" s="20">
        <f>IF(COUNTIF('RPI calculation'!$A$9:$A$356,$A194)=0,"",INDEX('RPI calculation'!$AF$9:$AF$356,MATCH($A194,'RPI calculation'!$A$9:$A$356,0)))</f>
        <v>0</v>
      </c>
      <c r="I194" s="9">
        <f>IF(COUNTIF('RPI calculation'!$A$9:$A$356,$A194)=0,"",INDEX('RPI calculation'!$AD$9:$AD$356,MATCH($A194,'RPI calculation'!$A$9:$A$356,0)))</f>
        <v>0.49140632515632521</v>
      </c>
      <c r="J194" s="9">
        <f>IF(COUNTIF('RPI calculation'!$A$9:$A$356,$A194)=0,"",INDEX('RPI calculation'!$M$9:$M$356,MATCH($A194,'RPI calculation'!$A$9:$A$356,0)))</f>
        <v>0.49140632515632521</v>
      </c>
      <c r="K194" s="7" t="s">
        <v>22</v>
      </c>
      <c r="L194" s="7" t="s">
        <v>23</v>
      </c>
      <c r="M194" s="7" t="s">
        <v>24</v>
      </c>
      <c r="N194" s="7"/>
      <c r="O194" s="7"/>
      <c r="P194" s="7"/>
      <c r="Q194" s="8"/>
      <c r="R194" s="7"/>
      <c r="S194" s="7" t="s">
        <v>23</v>
      </c>
      <c r="T194" s="7"/>
      <c r="U194" s="1" t="str">
        <f>IF(COUNTIF('RPI calculation'!$A$9:$A$356,$A194)=0,"Not in 2026 D1 source",INDEX('RPI calculation'!$O$9:$O$356,MATCH($A194,'RPI calculation'!$A$9:$A$356,0)))</f>
        <v>Matches standings</v>
      </c>
      <c r="V194" s="1" t="str">
        <f>IF(COUNTIF('RPI calculation'!$A$9:$A$356,$A194)=0,"",INDEX('RPI calculation'!$E$9:$E$356,MATCH($A194,'RPI calculation'!$A$9:$A$356,0))&amp;"-"&amp;INDEX('RPI calculation'!$F$9:$F$356,MATCH($A194,'RPI calculation'!$A$9:$A$356,0)))</f>
        <v>7-5</v>
      </c>
      <c r="W194" s="1" t="str">
        <f>IF(COUNTIF('RPI calculation'!$A$9:$A$356,$A194)=0,"",INDEX('RPI calculation'!$H$9:$H$356,MATCH($A194,'RPI calculation'!$A$9:$A$356,0))&amp;"-"&amp;INDEX('RPI calculation'!$I$9:$I$356,MATCH($A194,'RPI calculation'!$A$9:$A$356,0)))</f>
        <v>7-5</v>
      </c>
      <c r="X194" s="1">
        <f>IF(COUNTIF('RPI calculation'!$A$9:$A$356,$A194)=0,"",INDEX('RPI calculation'!$G$9:$G$356,MATCH($A194,'RPI calculation'!$A$9:$A$356,0)))</f>
        <v>0</v>
      </c>
      <c r="Y194" s="1" t="str">
        <f>IF(COUNTIF('NCAA 2025'!$B$9:$B$356,$A194)=0,"",INDEX('NCAA 2025'!$C$9:$C$356,MATCH($A194,'NCAA 2025'!$B$9:$B$356,0)))</f>
        <v>17-11</v>
      </c>
    </row>
    <row r="195" spans="1:25" ht="21" customHeight="1">
      <c r="A195" s="1" t="s">
        <v>210</v>
      </c>
      <c r="B195" s="16">
        <f>IF(COUNTIF('NCAA 2025'!$B$9:$B$356,$A195)=0,"New in 2026",INDEX('NCAA 2025'!$A$9:$A$356,MATCH($A195,'NCAA 2025'!$B$9:$B$356,0)))</f>
        <v>169</v>
      </c>
      <c r="C195" s="1" t="str">
        <f>IF(COUNTIF('RPI calculation'!$A$9:$A$356,$A195)=0,"",INDEX('RPI calculation'!$B$9:$B$356,MATCH($A195,'RPI calculation'!$A$9:$A$356,0)))</f>
        <v>ACC</v>
      </c>
      <c r="D195" s="16" t="str">
        <f>IF(COUNTIF('RPI calculation'!$A$9:$A$356,$A195)=0,"",INDEX('RPI calculation'!$C$9:$C$356,MATCH($A195,'RPI calculation'!$A$9:$A$356,0))&amp;"-"&amp;INDEX('RPI calculation'!$D$9:$D$356,MATCH($A195,'RPI calculation'!$A$9:$A$356,0)))</f>
        <v>5-4</v>
      </c>
      <c r="E195" s="16" t="str">
        <f>IF(COUNTIF(Standings!$A$9:$A$356,$A195)=0,"",INDEX(Standings!$H$9:$H$356,MATCH($A195,Standings!$A$9:$A$356,0))&amp;"-"&amp;INDEX(Standings!$I$9:$I$356,MATCH($A195,Standings!$A$9:$A$356,0)))</f>
        <v>0-0</v>
      </c>
      <c r="F195" s="16">
        <f>IF(COUNTIF('RPI calculation'!$A$9:$A$356,$A195)=0,"",INDEX('RPI calculation'!$AE$9:$AE$356,MATCH($A195,'RPI calculation'!$A$9:$A$356,0)))</f>
        <v>187</v>
      </c>
      <c r="G195" s="16">
        <f>IF(COUNTIF('RPI calculation'!$A$9:$A$356,$A195)=0,"",INDEX('RPI calculation'!$N$9:$N$356,MATCH($A195,'RPI calculation'!$A$9:$A$356,0)))</f>
        <v>187</v>
      </c>
      <c r="H195" s="20">
        <f>IF(COUNTIF('RPI calculation'!$A$9:$A$356,$A195)=0,"",INDEX('RPI calculation'!$AF$9:$AF$356,MATCH($A195,'RPI calculation'!$A$9:$A$356,0)))</f>
        <v>0</v>
      </c>
      <c r="I195" s="9">
        <f>IF(COUNTIF('RPI calculation'!$A$9:$A$356,$A195)=0,"",INDEX('RPI calculation'!$AD$9:$AD$356,MATCH($A195,'RPI calculation'!$A$9:$A$356,0)))</f>
        <v>0.49118173918419972</v>
      </c>
      <c r="J195" s="9">
        <f>IF(COUNTIF('RPI calculation'!$A$9:$A$356,$A195)=0,"",INDEX('RPI calculation'!$M$9:$M$356,MATCH($A195,'RPI calculation'!$A$9:$A$356,0)))</f>
        <v>0.49118173918419972</v>
      </c>
      <c r="K195" s="7" t="s">
        <v>22</v>
      </c>
      <c r="L195" s="7" t="s">
        <v>23</v>
      </c>
      <c r="M195" s="7" t="s">
        <v>24</v>
      </c>
      <c r="N195" s="7"/>
      <c r="O195" s="7"/>
      <c r="P195" s="7"/>
      <c r="Q195" s="8"/>
      <c r="R195" s="7"/>
      <c r="S195" s="7" t="s">
        <v>23</v>
      </c>
      <c r="T195" s="7"/>
      <c r="U195" s="1" t="str">
        <f>IF(COUNTIF('RPI calculation'!$A$9:$A$356,$A195)=0,"Not in 2026 D1 source",INDEX('RPI calculation'!$O$9:$O$356,MATCH($A195,'RPI calculation'!$A$9:$A$356,0)))</f>
        <v>Matches standings</v>
      </c>
      <c r="V195" s="1" t="str">
        <f>IF(COUNTIF('RPI calculation'!$A$9:$A$356,$A195)=0,"",INDEX('RPI calculation'!$E$9:$E$356,MATCH($A195,'RPI calculation'!$A$9:$A$356,0))&amp;"-"&amp;INDEX('RPI calculation'!$F$9:$F$356,MATCH($A195,'RPI calculation'!$A$9:$A$356,0)))</f>
        <v>5-4</v>
      </c>
      <c r="W195" s="1" t="str">
        <f>IF(COUNTIF('RPI calculation'!$A$9:$A$356,$A195)=0,"",INDEX('RPI calculation'!$H$9:$H$356,MATCH($A195,'RPI calculation'!$A$9:$A$356,0))&amp;"-"&amp;INDEX('RPI calculation'!$I$9:$I$356,MATCH($A195,'RPI calculation'!$A$9:$A$356,0)))</f>
        <v>5-4</v>
      </c>
      <c r="X195" s="1">
        <f>IF(COUNTIF('RPI calculation'!$A$9:$A$356,$A195)=0,"",INDEX('RPI calculation'!$G$9:$G$356,MATCH($A195,'RPI calculation'!$A$9:$A$356,0)))</f>
        <v>0</v>
      </c>
      <c r="Y195" s="1" t="str">
        <f>IF(COUNTIF('NCAA 2025'!$B$9:$B$356,$A195)=0,"",INDEX('NCAA 2025'!$C$9:$C$356,MATCH($A195,'NCAA 2025'!$B$9:$B$356,0)))</f>
        <v>13-17</v>
      </c>
    </row>
    <row r="196" spans="1:25" ht="21" customHeight="1">
      <c r="A196" s="1" t="s">
        <v>211</v>
      </c>
      <c r="B196" s="16">
        <f>IF(COUNTIF('NCAA 2025'!$B$9:$B$356,$A196)=0,"New in 2026",INDEX('NCAA 2025'!$A$9:$A$356,MATCH($A196,'NCAA 2025'!$B$9:$B$356,0)))</f>
        <v>264</v>
      </c>
      <c r="C196" s="1" t="str">
        <f>IF(COUNTIF('RPI calculation'!$A$9:$A$356,$A196)=0,"",INDEX('RPI calculation'!$B$9:$B$356,MATCH($A196,'RPI calculation'!$A$9:$A$356,0)))</f>
        <v>WCC</v>
      </c>
      <c r="D196" s="16" t="str">
        <f>IF(COUNTIF('RPI calculation'!$A$9:$A$356,$A196)=0,"",INDEX('RPI calculation'!$C$9:$C$356,MATCH($A196,'RPI calculation'!$A$9:$A$356,0))&amp;"-"&amp;INDEX('RPI calculation'!$D$9:$D$356,MATCH($A196,'RPI calculation'!$A$9:$A$356,0)))</f>
        <v>8-5</v>
      </c>
      <c r="E196" s="16" t="str">
        <f>IF(COUNTIF(Standings!$A$9:$A$356,$A196)=0,"",INDEX(Standings!$H$9:$H$356,MATCH($A196,Standings!$A$9:$A$356,0))&amp;"-"&amp;INDEX(Standings!$I$9:$I$356,MATCH($A196,Standings!$A$9:$A$356,0)))</f>
        <v>0-0</v>
      </c>
      <c r="F196" s="16">
        <f>IF(COUNTIF('RPI calculation'!$A$9:$A$356,$A196)=0,"",INDEX('RPI calculation'!$AE$9:$AE$356,MATCH($A196,'RPI calculation'!$A$9:$A$356,0)))</f>
        <v>188</v>
      </c>
      <c r="G196" s="16">
        <f>IF(COUNTIF('RPI calculation'!$A$9:$A$356,$A196)=0,"",INDEX('RPI calculation'!$N$9:$N$356,MATCH($A196,'RPI calculation'!$A$9:$A$356,0)))</f>
        <v>188</v>
      </c>
      <c r="H196" s="20">
        <f>IF(COUNTIF('RPI calculation'!$A$9:$A$356,$A196)=0,"",INDEX('RPI calculation'!$AF$9:$AF$356,MATCH($A196,'RPI calculation'!$A$9:$A$356,0)))</f>
        <v>0</v>
      </c>
      <c r="I196" s="9">
        <f>IF(COUNTIF('RPI calculation'!$A$9:$A$356,$A196)=0,"",INDEX('RPI calculation'!$AD$9:$AD$356,MATCH($A196,'RPI calculation'!$A$9:$A$356,0)))</f>
        <v>0.49011273328110333</v>
      </c>
      <c r="J196" s="9">
        <f>IF(COUNTIF('RPI calculation'!$A$9:$A$356,$A196)=0,"",INDEX('RPI calculation'!$M$9:$M$356,MATCH($A196,'RPI calculation'!$A$9:$A$356,0)))</f>
        <v>0.49011273328110333</v>
      </c>
      <c r="K196" s="7" t="s">
        <v>22</v>
      </c>
      <c r="L196" s="7" t="s">
        <v>23</v>
      </c>
      <c r="M196" s="7" t="s">
        <v>24</v>
      </c>
      <c r="N196" s="7"/>
      <c r="O196" s="7"/>
      <c r="P196" s="7"/>
      <c r="Q196" s="8"/>
      <c r="R196" s="7"/>
      <c r="S196" s="7" t="s">
        <v>23</v>
      </c>
      <c r="T196" s="7"/>
      <c r="U196" s="1" t="str">
        <f>IF(COUNTIF('RPI calculation'!$A$9:$A$356,$A196)=0,"Not in 2026 D1 source",INDEX('RPI calculation'!$O$9:$O$356,MATCH($A196,'RPI calculation'!$A$9:$A$356,0)))</f>
        <v>Matches standings</v>
      </c>
      <c r="V196" s="1" t="str">
        <f>IF(COUNTIF('RPI calculation'!$A$9:$A$356,$A196)=0,"",INDEX('RPI calculation'!$E$9:$E$356,MATCH($A196,'RPI calculation'!$A$9:$A$356,0))&amp;"-"&amp;INDEX('RPI calculation'!$F$9:$F$356,MATCH($A196,'RPI calculation'!$A$9:$A$356,0)))</f>
        <v>8-5</v>
      </c>
      <c r="W196" s="1" t="str">
        <f>IF(COUNTIF('RPI calculation'!$A$9:$A$356,$A196)=0,"",INDEX('RPI calculation'!$H$9:$H$356,MATCH($A196,'RPI calculation'!$A$9:$A$356,0))&amp;"-"&amp;INDEX('RPI calculation'!$I$9:$I$356,MATCH($A196,'RPI calculation'!$A$9:$A$356,0)))</f>
        <v>8-5</v>
      </c>
      <c r="X196" s="1">
        <f>IF(COUNTIF('RPI calculation'!$A$9:$A$356,$A196)=0,"",INDEX('RPI calculation'!$G$9:$G$356,MATCH($A196,'RPI calculation'!$A$9:$A$356,0)))</f>
        <v>0</v>
      </c>
      <c r="Y196" s="1" t="str">
        <f>IF(COUNTIF('NCAA 2025'!$B$9:$B$356,$A196)=0,"",INDEX('NCAA 2025'!$C$9:$C$356,MATCH($A196,'NCAA 2025'!$B$9:$B$356,0)))</f>
        <v>7-21</v>
      </c>
    </row>
    <row r="197" spans="1:25" ht="21" customHeight="1">
      <c r="A197" s="1" t="s">
        <v>212</v>
      </c>
      <c r="B197" s="16">
        <f>IF(COUNTIF('NCAA 2025'!$B$9:$B$356,$A197)=0,"New in 2026",INDEX('NCAA 2025'!$A$9:$A$356,MATCH($A197,'NCAA 2025'!$B$9:$B$356,0)))</f>
        <v>165</v>
      </c>
      <c r="C197" s="1" t="str">
        <f>IF(COUNTIF('RPI calculation'!$A$9:$A$356,$A197)=0,"",INDEX('RPI calculation'!$B$9:$B$356,MATCH($A197,'RPI calculation'!$A$9:$A$356,0)))</f>
        <v>OVC</v>
      </c>
      <c r="D197" s="16" t="str">
        <f>IF(COUNTIF('RPI calculation'!$A$9:$A$356,$A197)=0,"",INDEX('RPI calculation'!$C$9:$C$356,MATCH($A197,'RPI calculation'!$A$9:$A$356,0))&amp;"-"&amp;INDEX('RPI calculation'!$D$9:$D$356,MATCH($A197,'RPI calculation'!$A$9:$A$356,0)))</f>
        <v>7-6</v>
      </c>
      <c r="E197" s="16" t="str">
        <f>IF(COUNTIF(Standings!$A$9:$A$356,$A197)=0,"",INDEX(Standings!$H$9:$H$356,MATCH($A197,Standings!$A$9:$A$356,0))&amp;"-"&amp;INDEX(Standings!$I$9:$I$356,MATCH($A197,Standings!$A$9:$A$356,0)))</f>
        <v>0-0</v>
      </c>
      <c r="F197" s="16">
        <f>IF(COUNTIF('RPI calculation'!$A$9:$A$356,$A197)=0,"",INDEX('RPI calculation'!$AE$9:$AE$356,MATCH($A197,'RPI calculation'!$A$9:$A$356,0)))</f>
        <v>189</v>
      </c>
      <c r="G197" s="16">
        <f>IF(COUNTIF('RPI calculation'!$A$9:$A$356,$A197)=0,"",INDEX('RPI calculation'!$N$9:$N$356,MATCH($A197,'RPI calculation'!$A$9:$A$356,0)))</f>
        <v>189</v>
      </c>
      <c r="H197" s="20">
        <f>IF(COUNTIF('RPI calculation'!$A$9:$A$356,$A197)=0,"",INDEX('RPI calculation'!$AF$9:$AF$356,MATCH($A197,'RPI calculation'!$A$9:$A$356,0)))</f>
        <v>0</v>
      </c>
      <c r="I197" s="9">
        <f>IF(COUNTIF('RPI calculation'!$A$9:$A$356,$A197)=0,"",INDEX('RPI calculation'!$AD$9:$AD$356,MATCH($A197,'RPI calculation'!$A$9:$A$356,0)))</f>
        <v>0.49008797559278322</v>
      </c>
      <c r="J197" s="9">
        <f>IF(COUNTIF('RPI calculation'!$A$9:$A$356,$A197)=0,"",INDEX('RPI calculation'!$M$9:$M$356,MATCH($A197,'RPI calculation'!$A$9:$A$356,0)))</f>
        <v>0.49008797559278322</v>
      </c>
      <c r="K197" s="7" t="s">
        <v>22</v>
      </c>
      <c r="L197" s="7" t="s">
        <v>23</v>
      </c>
      <c r="M197" s="7" t="s">
        <v>24</v>
      </c>
      <c r="N197" s="7"/>
      <c r="O197" s="7"/>
      <c r="P197" s="7"/>
      <c r="Q197" s="8"/>
      <c r="R197" s="7"/>
      <c r="S197" s="7" t="s">
        <v>23</v>
      </c>
      <c r="T197" s="7"/>
      <c r="U197" s="1" t="str">
        <f>IF(COUNTIF('RPI calculation'!$A$9:$A$356,$A197)=0,"Not in 2026 D1 source",INDEX('RPI calculation'!$O$9:$O$356,MATCH($A197,'RPI calculation'!$A$9:$A$356,0)))</f>
        <v>Matches standings</v>
      </c>
      <c r="V197" s="1" t="str">
        <f>IF(COUNTIF('RPI calculation'!$A$9:$A$356,$A197)=0,"",INDEX('RPI calculation'!$E$9:$E$356,MATCH($A197,'RPI calculation'!$A$9:$A$356,0))&amp;"-"&amp;INDEX('RPI calculation'!$F$9:$F$356,MATCH($A197,'RPI calculation'!$A$9:$A$356,0)))</f>
        <v>7-6</v>
      </c>
      <c r="W197" s="1" t="str">
        <f>IF(COUNTIF('RPI calculation'!$A$9:$A$356,$A197)=0,"",INDEX('RPI calculation'!$H$9:$H$356,MATCH($A197,'RPI calculation'!$A$9:$A$356,0))&amp;"-"&amp;INDEX('RPI calculation'!$I$9:$I$356,MATCH($A197,'RPI calculation'!$A$9:$A$356,0)))</f>
        <v>7-6</v>
      </c>
      <c r="X197" s="1">
        <f>IF(COUNTIF('RPI calculation'!$A$9:$A$356,$A197)=0,"",INDEX('RPI calculation'!$G$9:$G$356,MATCH($A197,'RPI calculation'!$A$9:$A$356,0)))</f>
        <v>0</v>
      </c>
      <c r="Y197" s="1" t="str">
        <f>IF(COUNTIF('NCAA 2025'!$B$9:$B$356,$A197)=0,"",INDEX('NCAA 2025'!$C$9:$C$356,MATCH($A197,'NCAA 2025'!$B$9:$B$356,0)))</f>
        <v>21-13</v>
      </c>
    </row>
    <row r="198" spans="1:25" ht="21" customHeight="1">
      <c r="A198" s="1" t="s">
        <v>213</v>
      </c>
      <c r="B198" s="16">
        <f>IF(COUNTIF('NCAA 2025'!$B$9:$B$356,$A198)=0,"New in 2026",INDEX('NCAA 2025'!$A$9:$A$356,MATCH($A198,'NCAA 2025'!$B$9:$B$356,0)))</f>
        <v>86</v>
      </c>
      <c r="C198" s="1" t="str">
        <f>IF(COUNTIF('RPI calculation'!$A$9:$A$356,$A198)=0,"",INDEX('RPI calculation'!$B$9:$B$356,MATCH($A198,'RPI calculation'!$A$9:$A$356,0)))</f>
        <v>ASUN</v>
      </c>
      <c r="D198" s="16" t="str">
        <f>IF(COUNTIF('RPI calculation'!$A$9:$A$356,$A198)=0,"",INDEX('RPI calculation'!$C$9:$C$356,MATCH($A198,'RPI calculation'!$A$9:$A$356,0))&amp;"-"&amp;INDEX('RPI calculation'!$D$9:$D$356,MATCH($A198,'RPI calculation'!$A$9:$A$356,0)))</f>
        <v>6-6</v>
      </c>
      <c r="E198" s="16" t="str">
        <f>IF(COUNTIF(Standings!$A$9:$A$356,$A198)=0,"",INDEX(Standings!$H$9:$H$356,MATCH($A198,Standings!$A$9:$A$356,0))&amp;"-"&amp;INDEX(Standings!$I$9:$I$356,MATCH($A198,Standings!$A$9:$A$356,0)))</f>
        <v>0-0</v>
      </c>
      <c r="F198" s="16">
        <f>IF(COUNTIF('RPI calculation'!$A$9:$A$356,$A198)=0,"",INDEX('RPI calculation'!$AE$9:$AE$356,MATCH($A198,'RPI calculation'!$A$9:$A$356,0)))</f>
        <v>190</v>
      </c>
      <c r="G198" s="16">
        <f>IF(COUNTIF('RPI calculation'!$A$9:$A$356,$A198)=0,"",INDEX('RPI calculation'!$N$9:$N$356,MATCH($A198,'RPI calculation'!$A$9:$A$356,0)))</f>
        <v>190</v>
      </c>
      <c r="H198" s="20">
        <f>IF(COUNTIF('RPI calculation'!$A$9:$A$356,$A198)=0,"",INDEX('RPI calculation'!$AF$9:$AF$356,MATCH($A198,'RPI calculation'!$A$9:$A$356,0)))</f>
        <v>0</v>
      </c>
      <c r="I198" s="9">
        <f>IF(COUNTIF('RPI calculation'!$A$9:$A$356,$A198)=0,"",INDEX('RPI calculation'!$AD$9:$AD$356,MATCH($A198,'RPI calculation'!$A$9:$A$356,0)))</f>
        <v>0.48997371499502174</v>
      </c>
      <c r="J198" s="9">
        <f>IF(COUNTIF('RPI calculation'!$A$9:$A$356,$A198)=0,"",INDEX('RPI calculation'!$M$9:$M$356,MATCH($A198,'RPI calculation'!$A$9:$A$356,0)))</f>
        <v>0.48997371499502174</v>
      </c>
      <c r="K198" s="7" t="s">
        <v>22</v>
      </c>
      <c r="L198" s="7" t="s">
        <v>23</v>
      </c>
      <c r="M198" s="7" t="s">
        <v>24</v>
      </c>
      <c r="N198" s="7"/>
      <c r="O198" s="7"/>
      <c r="P198" s="7"/>
      <c r="Q198" s="8"/>
      <c r="R198" s="7"/>
      <c r="S198" s="7" t="s">
        <v>23</v>
      </c>
      <c r="T198" s="7"/>
      <c r="U198" s="1" t="str">
        <f>IF(COUNTIF('RPI calculation'!$A$9:$A$356,$A198)=0,"Not in 2026 D1 source",INDEX('RPI calculation'!$O$9:$O$356,MATCH($A198,'RPI calculation'!$A$9:$A$356,0)))</f>
        <v>Matches standings</v>
      </c>
      <c r="V198" s="1" t="str">
        <f>IF(COUNTIF('RPI calculation'!$A$9:$A$356,$A198)=0,"",INDEX('RPI calculation'!$E$9:$E$356,MATCH($A198,'RPI calculation'!$A$9:$A$356,0))&amp;"-"&amp;INDEX('RPI calculation'!$F$9:$F$356,MATCH($A198,'RPI calculation'!$A$9:$A$356,0)))</f>
        <v>6-6</v>
      </c>
      <c r="W198" s="1" t="str">
        <f>IF(COUNTIF('RPI calculation'!$A$9:$A$356,$A198)=0,"",INDEX('RPI calculation'!$H$9:$H$356,MATCH($A198,'RPI calculation'!$A$9:$A$356,0))&amp;"-"&amp;INDEX('RPI calculation'!$I$9:$I$356,MATCH($A198,'RPI calculation'!$A$9:$A$356,0)))</f>
        <v>6-6</v>
      </c>
      <c r="X198" s="1">
        <f>IF(COUNTIF('RPI calculation'!$A$9:$A$356,$A198)=0,"",INDEX('RPI calculation'!$G$9:$G$356,MATCH($A198,'RPI calculation'!$A$9:$A$356,0)))</f>
        <v>0</v>
      </c>
      <c r="Y198" s="1" t="str">
        <f>IF(COUNTIF('NCAA 2025'!$B$9:$B$356,$A198)=0,"",INDEX('NCAA 2025'!$C$9:$C$356,MATCH($A198,'NCAA 2025'!$B$9:$B$356,0)))</f>
        <v>22-8</v>
      </c>
    </row>
    <row r="199" spans="1:25" ht="21" customHeight="1">
      <c r="A199" s="1" t="s">
        <v>214</v>
      </c>
      <c r="B199" s="16">
        <f>IF(COUNTIF('NCAA 2025'!$B$9:$B$356,$A199)=0,"New in 2026",INDEX('NCAA 2025'!$A$9:$A$356,MATCH($A199,'NCAA 2025'!$B$9:$B$356,0)))</f>
        <v>107</v>
      </c>
      <c r="C199" s="1" t="str">
        <f>IF(COUNTIF('RPI calculation'!$A$9:$A$356,$A199)=0,"",INDEX('RPI calculation'!$B$9:$B$356,MATCH($A199,'RPI calculation'!$A$9:$A$356,0)))</f>
        <v>Pac-12</v>
      </c>
      <c r="D199" s="16" t="str">
        <f>IF(COUNTIF('RPI calculation'!$A$9:$A$356,$A199)=0,"",INDEX('RPI calculation'!$C$9:$C$356,MATCH($A199,'RPI calculation'!$A$9:$A$356,0))&amp;"-"&amp;INDEX('RPI calculation'!$D$9:$D$356,MATCH($A199,'RPI calculation'!$A$9:$A$356,0)))</f>
        <v>5-6</v>
      </c>
      <c r="E199" s="16" t="str">
        <f>IF(COUNTIF(Standings!$A$9:$A$356,$A199)=0,"",INDEX(Standings!$H$9:$H$356,MATCH($A199,Standings!$A$9:$A$356,0))&amp;"-"&amp;INDEX(Standings!$I$9:$I$356,MATCH($A199,Standings!$A$9:$A$356,0)))</f>
        <v>0-0</v>
      </c>
      <c r="F199" s="16">
        <f>IF(COUNTIF('RPI calculation'!$A$9:$A$356,$A199)=0,"",INDEX('RPI calculation'!$AE$9:$AE$356,MATCH($A199,'RPI calculation'!$A$9:$A$356,0)))</f>
        <v>191</v>
      </c>
      <c r="G199" s="16">
        <f>IF(COUNTIF('RPI calculation'!$A$9:$A$356,$A199)=0,"",INDEX('RPI calculation'!$N$9:$N$356,MATCH($A199,'RPI calculation'!$A$9:$A$356,0)))</f>
        <v>191</v>
      </c>
      <c r="H199" s="20">
        <f>IF(COUNTIF('RPI calculation'!$A$9:$A$356,$A199)=0,"",INDEX('RPI calculation'!$AF$9:$AF$356,MATCH($A199,'RPI calculation'!$A$9:$A$356,0)))</f>
        <v>0</v>
      </c>
      <c r="I199" s="9">
        <f>IF(COUNTIF('RPI calculation'!$A$9:$A$356,$A199)=0,"",INDEX('RPI calculation'!$AD$9:$AD$356,MATCH($A199,'RPI calculation'!$A$9:$A$356,0)))</f>
        <v>0.48821150125127399</v>
      </c>
      <c r="J199" s="9">
        <f>IF(COUNTIF('RPI calculation'!$A$9:$A$356,$A199)=0,"",INDEX('RPI calculation'!$M$9:$M$356,MATCH($A199,'RPI calculation'!$A$9:$A$356,0)))</f>
        <v>0.48821150125127399</v>
      </c>
      <c r="K199" s="7" t="s">
        <v>22</v>
      </c>
      <c r="L199" s="7" t="s">
        <v>23</v>
      </c>
      <c r="M199" s="7" t="s">
        <v>24</v>
      </c>
      <c r="N199" s="7"/>
      <c r="O199" s="7"/>
      <c r="P199" s="7"/>
      <c r="Q199" s="8"/>
      <c r="R199" s="7"/>
      <c r="S199" s="7" t="s">
        <v>23</v>
      </c>
      <c r="T199" s="7"/>
      <c r="U199" s="1" t="str">
        <f>IF(COUNTIF('RPI calculation'!$A$9:$A$356,$A199)=0,"Not in 2026 D1 source",INDEX('RPI calculation'!$O$9:$O$356,MATCH($A199,'RPI calculation'!$A$9:$A$356,0)))</f>
        <v>Matches standings</v>
      </c>
      <c r="V199" s="1" t="str">
        <f>IF(COUNTIF('RPI calculation'!$A$9:$A$356,$A199)=0,"",INDEX('RPI calculation'!$E$9:$E$356,MATCH($A199,'RPI calculation'!$A$9:$A$356,0))&amp;"-"&amp;INDEX('RPI calculation'!$F$9:$F$356,MATCH($A199,'RPI calculation'!$A$9:$A$356,0)))</f>
        <v>5-6</v>
      </c>
      <c r="W199" s="1" t="str">
        <f>IF(COUNTIF('RPI calculation'!$A$9:$A$356,$A199)=0,"",INDEX('RPI calculation'!$H$9:$H$356,MATCH($A199,'RPI calculation'!$A$9:$A$356,0))&amp;"-"&amp;INDEX('RPI calculation'!$I$9:$I$356,MATCH($A199,'RPI calculation'!$A$9:$A$356,0)))</f>
        <v>5-6</v>
      </c>
      <c r="X199" s="1">
        <f>IF(COUNTIF('RPI calculation'!$A$9:$A$356,$A199)=0,"",INDEX('RPI calculation'!$G$9:$G$356,MATCH($A199,'RPI calculation'!$A$9:$A$356,0)))</f>
        <v>0</v>
      </c>
      <c r="Y199" s="1" t="str">
        <f>IF(COUNTIF('NCAA 2025'!$B$9:$B$356,$A199)=0,"",INDEX('NCAA 2025'!$C$9:$C$356,MATCH($A199,'NCAA 2025'!$B$9:$B$356,0)))</f>
        <v>19-9</v>
      </c>
    </row>
    <row r="200" spans="1:25" ht="21" customHeight="1">
      <c r="A200" s="1" t="s">
        <v>215</v>
      </c>
      <c r="B200" s="16">
        <f>IF(COUNTIF('NCAA 2025'!$B$9:$B$356,$A200)=0,"New in 2026",INDEX('NCAA 2025'!$A$9:$A$356,MATCH($A200,'NCAA 2025'!$B$9:$B$356,0)))</f>
        <v>189</v>
      </c>
      <c r="C200" s="1" t="str">
        <f>IF(COUNTIF('RPI calculation'!$A$9:$A$356,$A200)=0,"",INDEX('RPI calculation'!$B$9:$B$356,MATCH($A200,'RPI calculation'!$A$9:$A$356,0)))</f>
        <v>Big 12</v>
      </c>
      <c r="D200" s="16" t="str">
        <f>IF(COUNTIF('RPI calculation'!$A$9:$A$356,$A200)=0,"",INDEX('RPI calculation'!$C$9:$C$356,MATCH($A200,'RPI calculation'!$A$9:$A$356,0))&amp;"-"&amp;INDEX('RPI calculation'!$D$9:$D$356,MATCH($A200,'RPI calculation'!$A$9:$A$356,0)))</f>
        <v>8-4</v>
      </c>
      <c r="E200" s="16" t="str">
        <f>IF(COUNTIF(Standings!$A$9:$A$356,$A200)=0,"",INDEX(Standings!$H$9:$H$356,MATCH($A200,Standings!$A$9:$A$356,0))&amp;"-"&amp;INDEX(Standings!$I$9:$I$356,MATCH($A200,Standings!$A$9:$A$356,0)))</f>
        <v>0-0</v>
      </c>
      <c r="F200" s="16">
        <f>IF(COUNTIF('RPI calculation'!$A$9:$A$356,$A200)=0,"",INDEX('RPI calculation'!$AE$9:$AE$356,MATCH($A200,'RPI calculation'!$A$9:$A$356,0)))</f>
        <v>192</v>
      </c>
      <c r="G200" s="16">
        <f>IF(COUNTIF('RPI calculation'!$A$9:$A$356,$A200)=0,"",INDEX('RPI calculation'!$N$9:$N$356,MATCH($A200,'RPI calculation'!$A$9:$A$356,0)))</f>
        <v>192</v>
      </c>
      <c r="H200" s="20">
        <f>IF(COUNTIF('RPI calculation'!$A$9:$A$356,$A200)=0,"",INDEX('RPI calculation'!$AF$9:$AF$356,MATCH($A200,'RPI calculation'!$A$9:$A$356,0)))</f>
        <v>0</v>
      </c>
      <c r="I200" s="9">
        <f>IF(COUNTIF('RPI calculation'!$A$9:$A$356,$A200)=0,"",INDEX('RPI calculation'!$AD$9:$AD$356,MATCH($A200,'RPI calculation'!$A$9:$A$356,0)))</f>
        <v>0.48762705260095018</v>
      </c>
      <c r="J200" s="9">
        <f>IF(COUNTIF('RPI calculation'!$A$9:$A$356,$A200)=0,"",INDEX('RPI calculation'!$M$9:$M$356,MATCH($A200,'RPI calculation'!$A$9:$A$356,0)))</f>
        <v>0.48762705260095018</v>
      </c>
      <c r="K200" s="7" t="s">
        <v>22</v>
      </c>
      <c r="L200" s="7" t="s">
        <v>23</v>
      </c>
      <c r="M200" s="7" t="s">
        <v>24</v>
      </c>
      <c r="N200" s="7"/>
      <c r="O200" s="7"/>
      <c r="P200" s="7"/>
      <c r="Q200" s="8"/>
      <c r="R200" s="7"/>
      <c r="S200" s="7" t="s">
        <v>23</v>
      </c>
      <c r="T200" s="7"/>
      <c r="U200" s="1" t="str">
        <f>IF(COUNTIF('RPI calculation'!$A$9:$A$356,$A200)=0,"Not in 2026 D1 source",INDEX('RPI calculation'!$O$9:$O$356,MATCH($A200,'RPI calculation'!$A$9:$A$356,0)))</f>
        <v>Matches standings</v>
      </c>
      <c r="V200" s="1" t="str">
        <f>IF(COUNTIF('RPI calculation'!$A$9:$A$356,$A200)=0,"",INDEX('RPI calculation'!$E$9:$E$356,MATCH($A200,'RPI calculation'!$A$9:$A$356,0))&amp;"-"&amp;INDEX('RPI calculation'!$F$9:$F$356,MATCH($A200,'RPI calculation'!$A$9:$A$356,0)))</f>
        <v>8-4</v>
      </c>
      <c r="W200" s="1" t="str">
        <f>IF(COUNTIF('RPI calculation'!$A$9:$A$356,$A200)=0,"",INDEX('RPI calculation'!$H$9:$H$356,MATCH($A200,'RPI calculation'!$A$9:$A$356,0))&amp;"-"&amp;INDEX('RPI calculation'!$I$9:$I$356,MATCH($A200,'RPI calculation'!$A$9:$A$356,0)))</f>
        <v>8-4</v>
      </c>
      <c r="X200" s="1">
        <f>IF(COUNTIF('RPI calculation'!$A$9:$A$356,$A200)=0,"",INDEX('RPI calculation'!$G$9:$G$356,MATCH($A200,'RPI calculation'!$A$9:$A$356,0)))</f>
        <v>0</v>
      </c>
      <c r="Y200" s="1" t="str">
        <f>IF(COUNTIF('NCAA 2025'!$B$9:$B$356,$A200)=0,"",INDEX('NCAA 2025'!$C$9:$C$356,MATCH($A200,'NCAA 2025'!$B$9:$B$356,0)))</f>
        <v>10-20</v>
      </c>
    </row>
    <row r="201" spans="1:25" ht="21" customHeight="1">
      <c r="A201" s="1" t="s">
        <v>216</v>
      </c>
      <c r="B201" s="16">
        <f>IF(COUNTIF('NCAA 2025'!$B$9:$B$356,$A201)=0,"New in 2026",INDEX('NCAA 2025'!$A$9:$A$356,MATCH($A201,'NCAA 2025'!$B$9:$B$356,0)))</f>
        <v>42</v>
      </c>
      <c r="C201" s="1" t="str">
        <f>IF(COUNTIF('RPI calculation'!$A$9:$A$356,$A201)=0,"",INDEX('RPI calculation'!$B$9:$B$356,MATCH($A201,'RPI calculation'!$A$9:$A$356,0)))</f>
        <v>Big West</v>
      </c>
      <c r="D201" s="16" t="str">
        <f>IF(COUNTIF('RPI calculation'!$A$9:$A$356,$A201)=0,"",INDEX('RPI calculation'!$C$9:$C$356,MATCH($A201,'RPI calculation'!$A$9:$A$356,0))&amp;"-"&amp;INDEX('RPI calculation'!$D$9:$D$356,MATCH($A201,'RPI calculation'!$A$9:$A$356,0)))</f>
        <v>4-6</v>
      </c>
      <c r="E201" s="16" t="str">
        <f>IF(COUNTIF(Standings!$A$9:$A$356,$A201)=0,"",INDEX(Standings!$H$9:$H$356,MATCH($A201,Standings!$A$9:$A$356,0))&amp;"-"&amp;INDEX(Standings!$I$9:$I$356,MATCH($A201,Standings!$A$9:$A$356,0)))</f>
        <v>0-0</v>
      </c>
      <c r="F201" s="16">
        <f>IF(COUNTIF('RPI calculation'!$A$9:$A$356,$A201)=0,"",INDEX('RPI calculation'!$AE$9:$AE$356,MATCH($A201,'RPI calculation'!$A$9:$A$356,0)))</f>
        <v>193</v>
      </c>
      <c r="G201" s="16">
        <f>IF(COUNTIF('RPI calculation'!$A$9:$A$356,$A201)=0,"",INDEX('RPI calculation'!$N$9:$N$356,MATCH($A201,'RPI calculation'!$A$9:$A$356,0)))</f>
        <v>193</v>
      </c>
      <c r="H201" s="20">
        <f>IF(COUNTIF('RPI calculation'!$A$9:$A$356,$A201)=0,"",INDEX('RPI calculation'!$AF$9:$AF$356,MATCH($A201,'RPI calculation'!$A$9:$A$356,0)))</f>
        <v>0</v>
      </c>
      <c r="I201" s="9">
        <f>IF(COUNTIF('RPI calculation'!$A$9:$A$356,$A201)=0,"",INDEX('RPI calculation'!$AD$9:$AD$356,MATCH($A201,'RPI calculation'!$A$9:$A$356,0)))</f>
        <v>0.48758221190986351</v>
      </c>
      <c r="J201" s="9">
        <f>IF(COUNTIF('RPI calculation'!$A$9:$A$356,$A201)=0,"",INDEX('RPI calculation'!$M$9:$M$356,MATCH($A201,'RPI calculation'!$A$9:$A$356,0)))</f>
        <v>0.48758221190986351</v>
      </c>
      <c r="K201" s="7" t="s">
        <v>22</v>
      </c>
      <c r="L201" s="7" t="s">
        <v>23</v>
      </c>
      <c r="M201" s="7" t="s">
        <v>24</v>
      </c>
      <c r="N201" s="7"/>
      <c r="O201" s="7"/>
      <c r="P201" s="7"/>
      <c r="Q201" s="8"/>
      <c r="R201" s="7"/>
      <c r="S201" s="7" t="s">
        <v>23</v>
      </c>
      <c r="T201" s="7"/>
      <c r="U201" s="1" t="str">
        <f>IF(COUNTIF('RPI calculation'!$A$9:$A$356,$A201)=0,"Not in 2026 D1 source",INDEX('RPI calculation'!$O$9:$O$356,MATCH($A201,'RPI calculation'!$A$9:$A$356,0)))</f>
        <v>Matches standings</v>
      </c>
      <c r="V201" s="1" t="str">
        <f>IF(COUNTIF('RPI calculation'!$A$9:$A$356,$A201)=0,"",INDEX('RPI calculation'!$E$9:$E$356,MATCH($A201,'RPI calculation'!$A$9:$A$356,0))&amp;"-"&amp;INDEX('RPI calculation'!$F$9:$F$356,MATCH($A201,'RPI calculation'!$A$9:$A$356,0)))</f>
        <v>4-6</v>
      </c>
      <c r="W201" s="1" t="str">
        <f>IF(COUNTIF('RPI calculation'!$A$9:$A$356,$A201)=0,"",INDEX('RPI calculation'!$H$9:$H$356,MATCH($A201,'RPI calculation'!$A$9:$A$356,0))&amp;"-"&amp;INDEX('RPI calculation'!$I$9:$I$356,MATCH($A201,'RPI calculation'!$A$9:$A$356,0)))</f>
        <v>4-6</v>
      </c>
      <c r="X201" s="1">
        <f>IF(COUNTIF('RPI calculation'!$A$9:$A$356,$A201)=0,"",INDEX('RPI calculation'!$G$9:$G$356,MATCH($A201,'RPI calculation'!$A$9:$A$356,0)))</f>
        <v>0</v>
      </c>
      <c r="Y201" s="1" t="str">
        <f>IF(COUNTIF('NCAA 2025'!$B$9:$B$356,$A201)=0,"",INDEX('NCAA 2025'!$C$9:$C$356,MATCH($A201,'NCAA 2025'!$B$9:$B$356,0)))</f>
        <v>27-8</v>
      </c>
    </row>
    <row r="202" spans="1:25" ht="21" customHeight="1">
      <c r="A202" s="1" t="s">
        <v>217</v>
      </c>
      <c r="B202" s="16">
        <f>IF(COUNTIF('NCAA 2025'!$B$9:$B$356,$A202)=0,"New in 2026",INDEX('NCAA 2025'!$A$9:$A$356,MATCH($A202,'NCAA 2025'!$B$9:$B$356,0)))</f>
        <v>123</v>
      </c>
      <c r="C202" s="1" t="str">
        <f>IF(COUNTIF('RPI calculation'!$A$9:$A$356,$A202)=0,"",INDEX('RPI calculation'!$B$9:$B$356,MATCH($A202,'RPI calculation'!$A$9:$A$356,0)))</f>
        <v>Sun Belt</v>
      </c>
      <c r="D202" s="16" t="str">
        <f>IF(COUNTIF('RPI calculation'!$A$9:$A$356,$A202)=0,"",INDEX('RPI calculation'!$C$9:$C$356,MATCH($A202,'RPI calculation'!$A$9:$A$356,0))&amp;"-"&amp;INDEX('RPI calculation'!$D$9:$D$356,MATCH($A202,'RPI calculation'!$A$9:$A$356,0)))</f>
        <v>7-7</v>
      </c>
      <c r="E202" s="16" t="str">
        <f>IF(COUNTIF(Standings!$A$9:$A$356,$A202)=0,"",INDEX(Standings!$H$9:$H$356,MATCH($A202,Standings!$A$9:$A$356,0))&amp;"-"&amp;INDEX(Standings!$I$9:$I$356,MATCH($A202,Standings!$A$9:$A$356,0)))</f>
        <v>0-0</v>
      </c>
      <c r="F202" s="16">
        <f>IF(COUNTIF('RPI calculation'!$A$9:$A$356,$A202)=0,"",INDEX('RPI calculation'!$AE$9:$AE$356,MATCH($A202,'RPI calculation'!$A$9:$A$356,0)))</f>
        <v>194</v>
      </c>
      <c r="G202" s="16">
        <f>IF(COUNTIF('RPI calculation'!$A$9:$A$356,$A202)=0,"",INDEX('RPI calculation'!$N$9:$N$356,MATCH($A202,'RPI calculation'!$A$9:$A$356,0)))</f>
        <v>194</v>
      </c>
      <c r="H202" s="20">
        <f>IF(COUNTIF('RPI calculation'!$A$9:$A$356,$A202)=0,"",INDEX('RPI calculation'!$AF$9:$AF$356,MATCH($A202,'RPI calculation'!$A$9:$A$356,0)))</f>
        <v>0</v>
      </c>
      <c r="I202" s="9">
        <f>IF(COUNTIF('RPI calculation'!$A$9:$A$356,$A202)=0,"",INDEX('RPI calculation'!$AD$9:$AD$356,MATCH($A202,'RPI calculation'!$A$9:$A$356,0)))</f>
        <v>0.48675649682310429</v>
      </c>
      <c r="J202" s="9">
        <f>IF(COUNTIF('RPI calculation'!$A$9:$A$356,$A202)=0,"",INDEX('RPI calculation'!$M$9:$M$356,MATCH($A202,'RPI calculation'!$A$9:$A$356,0)))</f>
        <v>0.48675649682310429</v>
      </c>
      <c r="K202" s="7" t="s">
        <v>22</v>
      </c>
      <c r="L202" s="7" t="s">
        <v>23</v>
      </c>
      <c r="M202" s="7" t="s">
        <v>24</v>
      </c>
      <c r="N202" s="7"/>
      <c r="O202" s="7"/>
      <c r="P202" s="7"/>
      <c r="Q202" s="8"/>
      <c r="R202" s="7"/>
      <c r="S202" s="7" t="s">
        <v>23</v>
      </c>
      <c r="T202" s="7"/>
      <c r="U202" s="1" t="str">
        <f>IF(COUNTIF('RPI calculation'!$A$9:$A$356,$A202)=0,"Not in 2026 D1 source",INDEX('RPI calculation'!$O$9:$O$356,MATCH($A202,'RPI calculation'!$A$9:$A$356,0)))</f>
        <v>Matches standings</v>
      </c>
      <c r="V202" s="1" t="str">
        <f>IF(COUNTIF('RPI calculation'!$A$9:$A$356,$A202)=0,"",INDEX('RPI calculation'!$E$9:$E$356,MATCH($A202,'RPI calculation'!$A$9:$A$356,0))&amp;"-"&amp;INDEX('RPI calculation'!$F$9:$F$356,MATCH($A202,'RPI calculation'!$A$9:$A$356,0)))</f>
        <v>7-7</v>
      </c>
      <c r="W202" s="1" t="str">
        <f>IF(COUNTIF('RPI calculation'!$A$9:$A$356,$A202)=0,"",INDEX('RPI calculation'!$H$9:$H$356,MATCH($A202,'RPI calculation'!$A$9:$A$356,0))&amp;"-"&amp;INDEX('RPI calculation'!$I$9:$I$356,MATCH($A202,'RPI calculation'!$A$9:$A$356,0)))</f>
        <v>7-7</v>
      </c>
      <c r="X202" s="1">
        <f>IF(COUNTIF('RPI calculation'!$A$9:$A$356,$A202)=0,"",INDEX('RPI calculation'!$G$9:$G$356,MATCH($A202,'RPI calculation'!$A$9:$A$356,0)))</f>
        <v>0</v>
      </c>
      <c r="Y202" s="1" t="str">
        <f>IF(COUNTIF('NCAA 2025'!$B$9:$B$356,$A202)=0,"",INDEX('NCAA 2025'!$C$9:$C$356,MATCH($A202,'NCAA 2025'!$B$9:$B$356,0)))</f>
        <v>15-12</v>
      </c>
    </row>
    <row r="203" spans="1:25" ht="21" customHeight="1">
      <c r="A203" s="1" t="s">
        <v>218</v>
      </c>
      <c r="B203" s="16">
        <f>IF(COUNTIF('NCAA 2025'!$B$9:$B$356,$A203)=0,"New in 2026",INDEX('NCAA 2025'!$A$9:$A$356,MATCH($A203,'NCAA 2025'!$B$9:$B$356,0)))</f>
        <v>145</v>
      </c>
      <c r="C203" s="1" t="str">
        <f>IF(COUNTIF('RPI calculation'!$A$9:$A$356,$A203)=0,"",INDEX('RPI calculation'!$B$9:$B$356,MATCH($A203,'RPI calculation'!$A$9:$A$356,0)))</f>
        <v>Ivy League</v>
      </c>
      <c r="D203" s="16" t="str">
        <f>IF(COUNTIF('RPI calculation'!$A$9:$A$356,$A203)=0,"",INDEX('RPI calculation'!$C$9:$C$356,MATCH($A203,'RPI calculation'!$A$9:$A$356,0))&amp;"-"&amp;INDEX('RPI calculation'!$D$9:$D$356,MATCH($A203,'RPI calculation'!$A$9:$A$356,0)))</f>
        <v>4-5</v>
      </c>
      <c r="E203" s="16" t="str">
        <f>IF(COUNTIF(Standings!$A$9:$A$356,$A203)=0,"",INDEX(Standings!$H$9:$H$356,MATCH($A203,Standings!$A$9:$A$356,0))&amp;"-"&amp;INDEX(Standings!$I$9:$I$356,MATCH($A203,Standings!$A$9:$A$356,0)))</f>
        <v>0-0</v>
      </c>
      <c r="F203" s="16">
        <f>IF(COUNTIF('RPI calculation'!$A$9:$A$356,$A203)=0,"",INDEX('RPI calculation'!$AE$9:$AE$356,MATCH($A203,'RPI calculation'!$A$9:$A$356,0)))</f>
        <v>195</v>
      </c>
      <c r="G203" s="16">
        <f>IF(COUNTIF('RPI calculation'!$A$9:$A$356,$A203)=0,"",INDEX('RPI calculation'!$N$9:$N$356,MATCH($A203,'RPI calculation'!$A$9:$A$356,0)))</f>
        <v>195</v>
      </c>
      <c r="H203" s="20">
        <f>IF(COUNTIF('RPI calculation'!$A$9:$A$356,$A203)=0,"",INDEX('RPI calculation'!$AF$9:$AF$356,MATCH($A203,'RPI calculation'!$A$9:$A$356,0)))</f>
        <v>0</v>
      </c>
      <c r="I203" s="9">
        <f>IF(COUNTIF('RPI calculation'!$A$9:$A$356,$A203)=0,"",INDEX('RPI calculation'!$AD$9:$AD$356,MATCH($A203,'RPI calculation'!$A$9:$A$356,0)))</f>
        <v>0.48665798113318187</v>
      </c>
      <c r="J203" s="9">
        <f>IF(COUNTIF('RPI calculation'!$A$9:$A$356,$A203)=0,"",INDEX('RPI calculation'!$M$9:$M$356,MATCH($A203,'RPI calculation'!$A$9:$A$356,0)))</f>
        <v>0.48665798113318187</v>
      </c>
      <c r="K203" s="7" t="s">
        <v>22</v>
      </c>
      <c r="L203" s="7" t="s">
        <v>23</v>
      </c>
      <c r="M203" s="7" t="s">
        <v>24</v>
      </c>
      <c r="N203" s="7"/>
      <c r="O203" s="7"/>
      <c r="P203" s="7"/>
      <c r="Q203" s="8"/>
      <c r="R203" s="7"/>
      <c r="S203" s="7" t="s">
        <v>23</v>
      </c>
      <c r="T203" s="7"/>
      <c r="U203" s="1" t="str">
        <f>IF(COUNTIF('RPI calculation'!$A$9:$A$356,$A203)=0,"Not in 2026 D1 source",INDEX('RPI calculation'!$O$9:$O$356,MATCH($A203,'RPI calculation'!$A$9:$A$356,0)))</f>
        <v>Matches standings</v>
      </c>
      <c r="V203" s="1" t="str">
        <f>IF(COUNTIF('RPI calculation'!$A$9:$A$356,$A203)=0,"",INDEX('RPI calculation'!$E$9:$E$356,MATCH($A203,'RPI calculation'!$A$9:$A$356,0))&amp;"-"&amp;INDEX('RPI calculation'!$F$9:$F$356,MATCH($A203,'RPI calculation'!$A$9:$A$356,0)))</f>
        <v>4-5</v>
      </c>
      <c r="W203" s="1" t="str">
        <f>IF(COUNTIF('RPI calculation'!$A$9:$A$356,$A203)=0,"",INDEX('RPI calculation'!$H$9:$H$356,MATCH($A203,'RPI calculation'!$A$9:$A$356,0))&amp;"-"&amp;INDEX('RPI calculation'!$I$9:$I$356,MATCH($A203,'RPI calculation'!$A$9:$A$356,0)))</f>
        <v>4-5</v>
      </c>
      <c r="X203" s="1">
        <f>IF(COUNTIF('RPI calculation'!$A$9:$A$356,$A203)=0,"",INDEX('RPI calculation'!$G$9:$G$356,MATCH($A203,'RPI calculation'!$A$9:$A$356,0)))</f>
        <v>0</v>
      </c>
      <c r="Y203" s="1" t="str">
        <f>IF(COUNTIF('NCAA 2025'!$B$9:$B$356,$A203)=0,"",INDEX('NCAA 2025'!$C$9:$C$356,MATCH($A203,'NCAA 2025'!$B$9:$B$356,0)))</f>
        <v>15-10</v>
      </c>
    </row>
    <row r="204" spans="1:25" ht="21" customHeight="1">
      <c r="A204" s="1" t="s">
        <v>219</v>
      </c>
      <c r="B204" s="16">
        <f>IF(COUNTIF('NCAA 2025'!$B$9:$B$356,$A204)=0,"New in 2026",INDEX('NCAA 2025'!$A$9:$A$356,MATCH($A204,'NCAA 2025'!$B$9:$B$356,0)))</f>
        <v>235</v>
      </c>
      <c r="C204" s="1" t="str">
        <f>IF(COUNTIF('RPI calculation'!$A$9:$A$356,$A204)=0,"",INDEX('RPI calculation'!$B$9:$B$356,MATCH($A204,'RPI calculation'!$A$9:$A$356,0)))</f>
        <v>SoCon</v>
      </c>
      <c r="D204" s="16" t="str">
        <f>IF(COUNTIF('RPI calculation'!$A$9:$A$356,$A204)=0,"",INDEX('RPI calculation'!$C$9:$C$356,MATCH($A204,'RPI calculation'!$A$9:$A$356,0))&amp;"-"&amp;INDEX('RPI calculation'!$D$9:$D$356,MATCH($A204,'RPI calculation'!$A$9:$A$356,0)))</f>
        <v>4-7</v>
      </c>
      <c r="E204" s="16" t="str">
        <f>IF(COUNTIF(Standings!$A$9:$A$356,$A204)=0,"",INDEX(Standings!$H$9:$H$356,MATCH($A204,Standings!$A$9:$A$356,0))&amp;"-"&amp;INDEX(Standings!$I$9:$I$356,MATCH($A204,Standings!$A$9:$A$356,0)))</f>
        <v>0-0</v>
      </c>
      <c r="F204" s="16">
        <f>IF(COUNTIF('RPI calculation'!$A$9:$A$356,$A204)=0,"",INDEX('RPI calculation'!$AE$9:$AE$356,MATCH($A204,'RPI calculation'!$A$9:$A$356,0)))</f>
        <v>196</v>
      </c>
      <c r="G204" s="16">
        <f>IF(COUNTIF('RPI calculation'!$A$9:$A$356,$A204)=0,"",INDEX('RPI calculation'!$N$9:$N$356,MATCH($A204,'RPI calculation'!$A$9:$A$356,0)))</f>
        <v>196</v>
      </c>
      <c r="H204" s="20">
        <f>IF(COUNTIF('RPI calculation'!$A$9:$A$356,$A204)=0,"",INDEX('RPI calculation'!$AF$9:$AF$356,MATCH($A204,'RPI calculation'!$A$9:$A$356,0)))</f>
        <v>0</v>
      </c>
      <c r="I204" s="9">
        <f>IF(COUNTIF('RPI calculation'!$A$9:$A$356,$A204)=0,"",INDEX('RPI calculation'!$AD$9:$AD$356,MATCH($A204,'RPI calculation'!$A$9:$A$356,0)))</f>
        <v>0.48588558051441755</v>
      </c>
      <c r="J204" s="9">
        <f>IF(COUNTIF('RPI calculation'!$A$9:$A$356,$A204)=0,"",INDEX('RPI calculation'!$M$9:$M$356,MATCH($A204,'RPI calculation'!$A$9:$A$356,0)))</f>
        <v>0.48588558051441755</v>
      </c>
      <c r="K204" s="7" t="s">
        <v>22</v>
      </c>
      <c r="L204" s="7" t="s">
        <v>23</v>
      </c>
      <c r="M204" s="7" t="s">
        <v>24</v>
      </c>
      <c r="N204" s="7"/>
      <c r="O204" s="7"/>
      <c r="P204" s="7"/>
      <c r="Q204" s="8"/>
      <c r="R204" s="7"/>
      <c r="S204" s="7" t="s">
        <v>23</v>
      </c>
      <c r="T204" s="7"/>
      <c r="U204" s="1" t="str">
        <f>IF(COUNTIF('RPI calculation'!$A$9:$A$356,$A204)=0,"Not in 2026 D1 source",INDEX('RPI calculation'!$O$9:$O$356,MATCH($A204,'RPI calculation'!$A$9:$A$356,0)))</f>
        <v>Matches standings</v>
      </c>
      <c r="V204" s="1" t="str">
        <f>IF(COUNTIF('RPI calculation'!$A$9:$A$356,$A204)=0,"",INDEX('RPI calculation'!$E$9:$E$356,MATCH($A204,'RPI calculation'!$A$9:$A$356,0))&amp;"-"&amp;INDEX('RPI calculation'!$F$9:$F$356,MATCH($A204,'RPI calculation'!$A$9:$A$356,0)))</f>
        <v>4-7</v>
      </c>
      <c r="W204" s="1" t="str">
        <f>IF(COUNTIF('RPI calculation'!$A$9:$A$356,$A204)=0,"",INDEX('RPI calculation'!$H$9:$H$356,MATCH($A204,'RPI calculation'!$A$9:$A$356,0))&amp;"-"&amp;INDEX('RPI calculation'!$I$9:$I$356,MATCH($A204,'RPI calculation'!$A$9:$A$356,0)))</f>
        <v>4-7</v>
      </c>
      <c r="X204" s="1">
        <f>IF(COUNTIF('RPI calculation'!$A$9:$A$356,$A204)=0,"",INDEX('RPI calculation'!$G$9:$G$356,MATCH($A204,'RPI calculation'!$A$9:$A$356,0)))</f>
        <v>0</v>
      </c>
      <c r="Y204" s="1" t="str">
        <f>IF(COUNTIF('NCAA 2025'!$B$9:$B$356,$A204)=0,"",INDEX('NCAA 2025'!$C$9:$C$356,MATCH($A204,'NCAA 2025'!$B$9:$B$356,0)))</f>
        <v>14-17</v>
      </c>
    </row>
    <row r="205" spans="1:25" ht="21" customHeight="1">
      <c r="A205" s="1" t="s">
        <v>220</v>
      </c>
      <c r="B205" s="16">
        <f>IF(COUNTIF('NCAA 2025'!$B$9:$B$356,$A205)=0,"New in 2026",INDEX('NCAA 2025'!$A$9:$A$356,MATCH($A205,'NCAA 2025'!$B$9:$B$356,0)))</f>
        <v>317</v>
      </c>
      <c r="C205" s="1" t="str">
        <f>IF(COUNTIF('RPI calculation'!$A$9:$A$356,$A205)=0,"",INDEX('RPI calculation'!$B$9:$B$356,MATCH($A205,'RPI calculation'!$A$9:$A$356,0)))</f>
        <v>UAC</v>
      </c>
      <c r="D205" s="16" t="str">
        <f>IF(COUNTIF('RPI calculation'!$A$9:$A$356,$A205)=0,"",INDEX('RPI calculation'!$C$9:$C$356,MATCH($A205,'RPI calculation'!$A$9:$A$356,0))&amp;"-"&amp;INDEX('RPI calculation'!$D$9:$D$356,MATCH($A205,'RPI calculation'!$A$9:$A$356,0)))</f>
        <v>8-5</v>
      </c>
      <c r="E205" s="16" t="str">
        <f>IF(COUNTIF(Standings!$A$9:$A$356,$A205)=0,"",INDEX(Standings!$H$9:$H$356,MATCH($A205,Standings!$A$9:$A$356,0))&amp;"-"&amp;INDEX(Standings!$I$9:$I$356,MATCH($A205,Standings!$A$9:$A$356,0)))</f>
        <v>0-0</v>
      </c>
      <c r="F205" s="16">
        <f>IF(COUNTIF('RPI calculation'!$A$9:$A$356,$A205)=0,"",INDEX('RPI calculation'!$AE$9:$AE$356,MATCH($A205,'RPI calculation'!$A$9:$A$356,0)))</f>
        <v>197</v>
      </c>
      <c r="G205" s="16">
        <f>IF(COUNTIF('RPI calculation'!$A$9:$A$356,$A205)=0,"",INDEX('RPI calculation'!$N$9:$N$356,MATCH($A205,'RPI calculation'!$A$9:$A$356,0)))</f>
        <v>197</v>
      </c>
      <c r="H205" s="20">
        <f>IF(COUNTIF('RPI calculation'!$A$9:$A$356,$A205)=0,"",INDEX('RPI calculation'!$AF$9:$AF$356,MATCH($A205,'RPI calculation'!$A$9:$A$356,0)))</f>
        <v>0</v>
      </c>
      <c r="I205" s="9">
        <f>IF(COUNTIF('RPI calculation'!$A$9:$A$356,$A205)=0,"",INDEX('RPI calculation'!$AD$9:$AD$356,MATCH($A205,'RPI calculation'!$A$9:$A$356,0)))</f>
        <v>0.48386092159912092</v>
      </c>
      <c r="J205" s="9">
        <f>IF(COUNTIF('RPI calculation'!$A$9:$A$356,$A205)=0,"",INDEX('RPI calculation'!$M$9:$M$356,MATCH($A205,'RPI calculation'!$A$9:$A$356,0)))</f>
        <v>0.48386092159912092</v>
      </c>
      <c r="K205" s="7" t="s">
        <v>22</v>
      </c>
      <c r="L205" s="7" t="s">
        <v>23</v>
      </c>
      <c r="M205" s="7" t="s">
        <v>24</v>
      </c>
      <c r="N205" s="7"/>
      <c r="O205" s="7"/>
      <c r="P205" s="7"/>
      <c r="Q205" s="8"/>
      <c r="R205" s="7"/>
      <c r="S205" s="7" t="s">
        <v>23</v>
      </c>
      <c r="T205" s="7"/>
      <c r="U205" s="1" t="str">
        <f>IF(COUNTIF('RPI calculation'!$A$9:$A$356,$A205)=0,"Not in 2026 D1 source",INDEX('RPI calculation'!$O$9:$O$356,MATCH($A205,'RPI calculation'!$A$9:$A$356,0)))</f>
        <v>Matches standings</v>
      </c>
      <c r="V205" s="1" t="str">
        <f>IF(COUNTIF('RPI calculation'!$A$9:$A$356,$A205)=0,"",INDEX('RPI calculation'!$E$9:$E$356,MATCH($A205,'RPI calculation'!$A$9:$A$356,0))&amp;"-"&amp;INDEX('RPI calculation'!$F$9:$F$356,MATCH($A205,'RPI calculation'!$A$9:$A$356,0)))</f>
        <v>8-5</v>
      </c>
      <c r="W205" s="1" t="str">
        <f>IF(COUNTIF('RPI calculation'!$A$9:$A$356,$A205)=0,"",INDEX('RPI calculation'!$H$9:$H$356,MATCH($A205,'RPI calculation'!$A$9:$A$356,0))&amp;"-"&amp;INDEX('RPI calculation'!$I$9:$I$356,MATCH($A205,'RPI calculation'!$A$9:$A$356,0)))</f>
        <v>8-5</v>
      </c>
      <c r="X205" s="1">
        <f>IF(COUNTIF('RPI calculation'!$A$9:$A$356,$A205)=0,"",INDEX('RPI calculation'!$G$9:$G$356,MATCH($A205,'RPI calculation'!$A$9:$A$356,0)))</f>
        <v>0</v>
      </c>
      <c r="Y205" s="1" t="str">
        <f>IF(COUNTIF('NCAA 2025'!$B$9:$B$356,$A205)=0,"",INDEX('NCAA 2025'!$C$9:$C$356,MATCH($A205,'NCAA 2025'!$B$9:$B$356,0)))</f>
        <v>5-23</v>
      </c>
    </row>
    <row r="206" spans="1:25" ht="21" customHeight="1">
      <c r="A206" s="1" t="s">
        <v>221</v>
      </c>
      <c r="B206" s="16">
        <f>IF(COUNTIF('NCAA 2025'!$B$9:$B$356,$A206)=0,"New in 2026",INDEX('NCAA 2025'!$A$9:$A$356,MATCH($A206,'NCAA 2025'!$B$9:$B$356,0)))</f>
        <v>273</v>
      </c>
      <c r="C206" s="1" t="str">
        <f>IF(COUNTIF('RPI calculation'!$A$9:$A$356,$A206)=0,"",INDEX('RPI calculation'!$B$9:$B$356,MATCH($A206,'RPI calculation'!$A$9:$A$356,0)))</f>
        <v>Big West</v>
      </c>
      <c r="D206" s="16" t="str">
        <f>IF(COUNTIF('RPI calculation'!$A$9:$A$356,$A206)=0,"",INDEX('RPI calculation'!$C$9:$C$356,MATCH($A206,'RPI calculation'!$A$9:$A$356,0))&amp;"-"&amp;INDEX('RPI calculation'!$D$9:$D$356,MATCH($A206,'RPI calculation'!$A$9:$A$356,0)))</f>
        <v>4-7</v>
      </c>
      <c r="E206" s="16" t="str">
        <f>IF(COUNTIF(Standings!$A$9:$A$356,$A206)=0,"",INDEX(Standings!$H$9:$H$356,MATCH($A206,Standings!$A$9:$A$356,0))&amp;"-"&amp;INDEX(Standings!$I$9:$I$356,MATCH($A206,Standings!$A$9:$A$356,0)))</f>
        <v>0-0</v>
      </c>
      <c r="F206" s="16">
        <f>IF(COUNTIF('RPI calculation'!$A$9:$A$356,$A206)=0,"",INDEX('RPI calculation'!$AE$9:$AE$356,MATCH($A206,'RPI calculation'!$A$9:$A$356,0)))</f>
        <v>198</v>
      </c>
      <c r="G206" s="16">
        <f>IF(COUNTIF('RPI calculation'!$A$9:$A$356,$A206)=0,"",INDEX('RPI calculation'!$N$9:$N$356,MATCH($A206,'RPI calculation'!$A$9:$A$356,0)))</f>
        <v>198</v>
      </c>
      <c r="H206" s="20">
        <f>IF(COUNTIF('RPI calculation'!$A$9:$A$356,$A206)=0,"",INDEX('RPI calculation'!$AF$9:$AF$356,MATCH($A206,'RPI calculation'!$A$9:$A$356,0)))</f>
        <v>0</v>
      </c>
      <c r="I206" s="9">
        <f>IF(COUNTIF('RPI calculation'!$A$9:$A$356,$A206)=0,"",INDEX('RPI calculation'!$AD$9:$AD$356,MATCH($A206,'RPI calculation'!$A$9:$A$356,0)))</f>
        <v>0.48360493596547316</v>
      </c>
      <c r="J206" s="9">
        <f>IF(COUNTIF('RPI calculation'!$A$9:$A$356,$A206)=0,"",INDEX('RPI calculation'!$M$9:$M$356,MATCH($A206,'RPI calculation'!$A$9:$A$356,0)))</f>
        <v>0.48360493596547316</v>
      </c>
      <c r="K206" s="7" t="s">
        <v>22</v>
      </c>
      <c r="L206" s="7" t="s">
        <v>23</v>
      </c>
      <c r="M206" s="7" t="s">
        <v>24</v>
      </c>
      <c r="N206" s="7"/>
      <c r="O206" s="7"/>
      <c r="P206" s="7"/>
      <c r="Q206" s="8"/>
      <c r="R206" s="7"/>
      <c r="S206" s="7" t="s">
        <v>23</v>
      </c>
      <c r="T206" s="7"/>
      <c r="U206" s="1" t="str">
        <f>IF(COUNTIF('RPI calculation'!$A$9:$A$356,$A206)=0,"Not in 2026 D1 source",INDEX('RPI calculation'!$O$9:$O$356,MATCH($A206,'RPI calculation'!$A$9:$A$356,0)))</f>
        <v>Matches standings</v>
      </c>
      <c r="V206" s="1" t="str">
        <f>IF(COUNTIF('RPI calculation'!$A$9:$A$356,$A206)=0,"",INDEX('RPI calculation'!$E$9:$E$356,MATCH($A206,'RPI calculation'!$A$9:$A$356,0))&amp;"-"&amp;INDEX('RPI calculation'!$F$9:$F$356,MATCH($A206,'RPI calculation'!$A$9:$A$356,0)))</f>
        <v>4-7</v>
      </c>
      <c r="W206" s="1" t="str">
        <f>IF(COUNTIF('RPI calculation'!$A$9:$A$356,$A206)=0,"",INDEX('RPI calculation'!$H$9:$H$356,MATCH($A206,'RPI calculation'!$A$9:$A$356,0))&amp;"-"&amp;INDEX('RPI calculation'!$I$9:$I$356,MATCH($A206,'RPI calculation'!$A$9:$A$356,0)))</f>
        <v>4-7</v>
      </c>
      <c r="X206" s="1">
        <f>IF(COUNTIF('RPI calculation'!$A$9:$A$356,$A206)=0,"",INDEX('RPI calculation'!$G$9:$G$356,MATCH($A206,'RPI calculation'!$A$9:$A$356,0)))</f>
        <v>0</v>
      </c>
      <c r="Y206" s="1" t="str">
        <f>IF(COUNTIF('NCAA 2025'!$B$9:$B$356,$A206)=0,"",INDEX('NCAA 2025'!$C$9:$C$356,MATCH($A206,'NCAA 2025'!$B$9:$B$356,0)))</f>
        <v>6-24</v>
      </c>
    </row>
    <row r="207" spans="1:25" ht="21" customHeight="1">
      <c r="A207" s="1" t="s">
        <v>222</v>
      </c>
      <c r="B207" s="16">
        <f>IF(COUNTIF('NCAA 2025'!$B$9:$B$356,$A207)=0,"New in 2026",INDEX('NCAA 2025'!$A$9:$A$356,MATCH($A207,'NCAA 2025'!$B$9:$B$356,0)))</f>
        <v>301</v>
      </c>
      <c r="C207" s="1" t="str">
        <f>IF(COUNTIF('RPI calculation'!$A$9:$A$356,$A207)=0,"",INDEX('RPI calculation'!$B$9:$B$356,MATCH($A207,'RPI calculation'!$A$9:$A$356,0)))</f>
        <v>Big West</v>
      </c>
      <c r="D207" s="16" t="str">
        <f>IF(COUNTIF('RPI calculation'!$A$9:$A$356,$A207)=0,"",INDEX('RPI calculation'!$C$9:$C$356,MATCH($A207,'RPI calculation'!$A$9:$A$356,0))&amp;"-"&amp;INDEX('RPI calculation'!$D$9:$D$356,MATCH($A207,'RPI calculation'!$A$9:$A$356,0)))</f>
        <v>5-7</v>
      </c>
      <c r="E207" s="16" t="str">
        <f>IF(COUNTIF(Standings!$A$9:$A$356,$A207)=0,"",INDEX(Standings!$H$9:$H$356,MATCH($A207,Standings!$A$9:$A$356,0))&amp;"-"&amp;INDEX(Standings!$I$9:$I$356,MATCH($A207,Standings!$A$9:$A$356,0)))</f>
        <v>0-0</v>
      </c>
      <c r="F207" s="16">
        <f>IF(COUNTIF('RPI calculation'!$A$9:$A$356,$A207)=0,"",INDEX('RPI calculation'!$AE$9:$AE$356,MATCH($A207,'RPI calculation'!$A$9:$A$356,0)))</f>
        <v>199</v>
      </c>
      <c r="G207" s="16">
        <f>IF(COUNTIF('RPI calculation'!$A$9:$A$356,$A207)=0,"",INDEX('RPI calculation'!$N$9:$N$356,MATCH($A207,'RPI calculation'!$A$9:$A$356,0)))</f>
        <v>199</v>
      </c>
      <c r="H207" s="20">
        <f>IF(COUNTIF('RPI calculation'!$A$9:$A$356,$A207)=0,"",INDEX('RPI calculation'!$AF$9:$AF$356,MATCH($A207,'RPI calculation'!$A$9:$A$356,0)))</f>
        <v>0</v>
      </c>
      <c r="I207" s="9">
        <f>IF(COUNTIF('RPI calculation'!$A$9:$A$356,$A207)=0,"",INDEX('RPI calculation'!$AD$9:$AD$356,MATCH($A207,'RPI calculation'!$A$9:$A$356,0)))</f>
        <v>0.48284467625061056</v>
      </c>
      <c r="J207" s="9">
        <f>IF(COUNTIF('RPI calculation'!$A$9:$A$356,$A207)=0,"",INDEX('RPI calculation'!$M$9:$M$356,MATCH($A207,'RPI calculation'!$A$9:$A$356,0)))</f>
        <v>0.48284467625061056</v>
      </c>
      <c r="K207" s="7" t="s">
        <v>22</v>
      </c>
      <c r="L207" s="7" t="s">
        <v>23</v>
      </c>
      <c r="M207" s="7" t="s">
        <v>24</v>
      </c>
      <c r="N207" s="7"/>
      <c r="O207" s="7"/>
      <c r="P207" s="7"/>
      <c r="Q207" s="8"/>
      <c r="R207" s="7"/>
      <c r="S207" s="7" t="s">
        <v>23</v>
      </c>
      <c r="T207" s="7"/>
      <c r="U207" s="1" t="str">
        <f>IF(COUNTIF('RPI calculation'!$A$9:$A$356,$A207)=0,"Not in 2026 D1 source",INDEX('RPI calculation'!$O$9:$O$356,MATCH($A207,'RPI calculation'!$A$9:$A$356,0)))</f>
        <v>Matches standings</v>
      </c>
      <c r="V207" s="1" t="str">
        <f>IF(COUNTIF('RPI calculation'!$A$9:$A$356,$A207)=0,"",INDEX('RPI calculation'!$E$9:$E$356,MATCH($A207,'RPI calculation'!$A$9:$A$356,0))&amp;"-"&amp;INDEX('RPI calculation'!$F$9:$F$356,MATCH($A207,'RPI calculation'!$A$9:$A$356,0)))</f>
        <v>5-7</v>
      </c>
      <c r="W207" s="1" t="str">
        <f>IF(COUNTIF('RPI calculation'!$A$9:$A$356,$A207)=0,"",INDEX('RPI calculation'!$H$9:$H$356,MATCH($A207,'RPI calculation'!$A$9:$A$356,0))&amp;"-"&amp;INDEX('RPI calculation'!$I$9:$I$356,MATCH($A207,'RPI calculation'!$A$9:$A$356,0)))</f>
        <v>5-7</v>
      </c>
      <c r="X207" s="1">
        <f>IF(COUNTIF('RPI calculation'!$A$9:$A$356,$A207)=0,"",INDEX('RPI calculation'!$G$9:$G$356,MATCH($A207,'RPI calculation'!$A$9:$A$356,0)))</f>
        <v>0</v>
      </c>
      <c r="Y207" s="1" t="str">
        <f>IF(COUNTIF('NCAA 2025'!$B$9:$B$356,$A207)=0,"",INDEX('NCAA 2025'!$C$9:$C$356,MATCH($A207,'NCAA 2025'!$B$9:$B$356,0)))</f>
        <v>6-24</v>
      </c>
    </row>
    <row r="208" spans="1:25" ht="21" customHeight="1">
      <c r="A208" s="1" t="s">
        <v>223</v>
      </c>
      <c r="B208" s="16">
        <f>IF(COUNTIF('NCAA 2025'!$B$9:$B$356,$A208)=0,"New in 2026",INDEX('NCAA 2025'!$A$9:$A$356,MATCH($A208,'NCAA 2025'!$B$9:$B$356,0)))</f>
        <v>205</v>
      </c>
      <c r="C208" s="1" t="str">
        <f>IF(COUNTIF('RPI calculation'!$A$9:$A$356,$A208)=0,"",INDEX('RPI calculation'!$B$9:$B$356,MATCH($A208,'RPI calculation'!$A$9:$A$356,0)))</f>
        <v>Patriot</v>
      </c>
      <c r="D208" s="16" t="str">
        <f>IF(COUNTIF('RPI calculation'!$A$9:$A$356,$A208)=0,"",INDEX('RPI calculation'!$C$9:$C$356,MATCH($A208,'RPI calculation'!$A$9:$A$356,0))&amp;"-"&amp;INDEX('RPI calculation'!$D$9:$D$356,MATCH($A208,'RPI calculation'!$A$9:$A$356,0)))</f>
        <v>4-6</v>
      </c>
      <c r="E208" s="16" t="str">
        <f>IF(COUNTIF(Standings!$A$9:$A$356,$A208)=0,"",INDEX(Standings!$H$9:$H$356,MATCH($A208,Standings!$A$9:$A$356,0))&amp;"-"&amp;INDEX(Standings!$I$9:$I$356,MATCH($A208,Standings!$A$9:$A$356,0)))</f>
        <v>2-0</v>
      </c>
      <c r="F208" s="16">
        <f>IF(COUNTIF('RPI calculation'!$A$9:$A$356,$A208)=0,"",INDEX('RPI calculation'!$AE$9:$AE$356,MATCH($A208,'RPI calculation'!$A$9:$A$356,0)))</f>
        <v>200</v>
      </c>
      <c r="G208" s="16">
        <f>IF(COUNTIF('RPI calculation'!$A$9:$A$356,$A208)=0,"",INDEX('RPI calculation'!$N$9:$N$356,MATCH($A208,'RPI calculation'!$A$9:$A$356,0)))</f>
        <v>200</v>
      </c>
      <c r="H208" s="20">
        <f>IF(COUNTIF('RPI calculation'!$A$9:$A$356,$A208)=0,"",INDEX('RPI calculation'!$AF$9:$AF$356,MATCH($A208,'RPI calculation'!$A$9:$A$356,0)))</f>
        <v>0</v>
      </c>
      <c r="I208" s="9">
        <f>IF(COUNTIF('RPI calculation'!$A$9:$A$356,$A208)=0,"",INDEX('RPI calculation'!$AD$9:$AD$356,MATCH($A208,'RPI calculation'!$A$9:$A$356,0)))</f>
        <v>0.48171313387790665</v>
      </c>
      <c r="J208" s="9">
        <f>IF(COUNTIF('RPI calculation'!$A$9:$A$356,$A208)=0,"",INDEX('RPI calculation'!$M$9:$M$356,MATCH($A208,'RPI calculation'!$A$9:$A$356,0)))</f>
        <v>0.48171313387790665</v>
      </c>
      <c r="K208" s="7" t="s">
        <v>22</v>
      </c>
      <c r="L208" s="7" t="s">
        <v>23</v>
      </c>
      <c r="M208" s="7" t="s">
        <v>24</v>
      </c>
      <c r="N208" s="7"/>
      <c r="O208" s="7"/>
      <c r="P208" s="7"/>
      <c r="Q208" s="8"/>
      <c r="R208" s="7"/>
      <c r="S208" s="7" t="s">
        <v>23</v>
      </c>
      <c r="T208" s="7"/>
      <c r="U208" s="1" t="str">
        <f>IF(COUNTIF('RPI calculation'!$A$9:$A$356,$A208)=0,"Not in 2026 D1 source",INDEX('RPI calculation'!$O$9:$O$356,MATCH($A208,'RPI calculation'!$A$9:$A$356,0)))</f>
        <v>Matches standings</v>
      </c>
      <c r="V208" s="1" t="str">
        <f>IF(COUNTIF('RPI calculation'!$A$9:$A$356,$A208)=0,"",INDEX('RPI calculation'!$E$9:$E$356,MATCH($A208,'RPI calculation'!$A$9:$A$356,0))&amp;"-"&amp;INDEX('RPI calculation'!$F$9:$F$356,MATCH($A208,'RPI calculation'!$A$9:$A$356,0)))</f>
        <v>4-6</v>
      </c>
      <c r="W208" s="1" t="str">
        <f>IF(COUNTIF('RPI calculation'!$A$9:$A$356,$A208)=0,"",INDEX('RPI calculation'!$H$9:$H$356,MATCH($A208,'RPI calculation'!$A$9:$A$356,0))&amp;"-"&amp;INDEX('RPI calculation'!$I$9:$I$356,MATCH($A208,'RPI calculation'!$A$9:$A$356,0)))</f>
        <v>4-6</v>
      </c>
      <c r="X208" s="1">
        <f>IF(COUNTIF('RPI calculation'!$A$9:$A$356,$A208)=0,"",INDEX('RPI calculation'!$G$9:$G$356,MATCH($A208,'RPI calculation'!$A$9:$A$356,0)))</f>
        <v>0</v>
      </c>
      <c r="Y208" s="1" t="str">
        <f>IF(COUNTIF('NCAA 2025'!$B$9:$B$356,$A208)=0,"",INDEX('NCAA 2025'!$C$9:$C$356,MATCH($A208,'NCAA 2025'!$B$9:$B$356,0)))</f>
        <v>13-14</v>
      </c>
    </row>
    <row r="209" spans="1:25" ht="21" customHeight="1">
      <c r="A209" s="1" t="s">
        <v>224</v>
      </c>
      <c r="B209" s="16">
        <f>IF(COUNTIF('NCAA 2025'!$B$9:$B$356,$A209)=0,"New in 2026",INDEX('NCAA 2025'!$A$9:$A$356,MATCH($A209,'NCAA 2025'!$B$9:$B$356,0)))</f>
        <v>263</v>
      </c>
      <c r="C209" s="1" t="str">
        <f>IF(COUNTIF('RPI calculation'!$A$9:$A$356,$A209)=0,"",INDEX('RPI calculation'!$B$9:$B$356,MATCH($A209,'RPI calculation'!$A$9:$A$356,0)))</f>
        <v>SoCon</v>
      </c>
      <c r="D209" s="16" t="str">
        <f>IF(COUNTIF('RPI calculation'!$A$9:$A$356,$A209)=0,"",INDEX('RPI calculation'!$C$9:$C$356,MATCH($A209,'RPI calculation'!$A$9:$A$356,0))&amp;"-"&amp;INDEX('RPI calculation'!$D$9:$D$356,MATCH($A209,'RPI calculation'!$A$9:$A$356,0)))</f>
        <v>6-6</v>
      </c>
      <c r="E209" s="16" t="str">
        <f>IF(COUNTIF(Standings!$A$9:$A$356,$A209)=0,"",INDEX(Standings!$H$9:$H$356,MATCH($A209,Standings!$A$9:$A$356,0))&amp;"-"&amp;INDEX(Standings!$I$9:$I$356,MATCH($A209,Standings!$A$9:$A$356,0)))</f>
        <v>0-0</v>
      </c>
      <c r="F209" s="16">
        <f>IF(COUNTIF('RPI calculation'!$A$9:$A$356,$A209)=0,"",INDEX('RPI calculation'!$AE$9:$AE$356,MATCH($A209,'RPI calculation'!$A$9:$A$356,0)))</f>
        <v>201</v>
      </c>
      <c r="G209" s="16">
        <f>IF(COUNTIF('RPI calculation'!$A$9:$A$356,$A209)=0,"",INDEX('RPI calculation'!$N$9:$N$356,MATCH($A209,'RPI calculation'!$A$9:$A$356,0)))</f>
        <v>201</v>
      </c>
      <c r="H209" s="20">
        <f>IF(COUNTIF('RPI calculation'!$A$9:$A$356,$A209)=0,"",INDEX('RPI calculation'!$AF$9:$AF$356,MATCH($A209,'RPI calculation'!$A$9:$A$356,0)))</f>
        <v>0</v>
      </c>
      <c r="I209" s="9">
        <f>IF(COUNTIF('RPI calculation'!$A$9:$A$356,$A209)=0,"",INDEX('RPI calculation'!$AD$9:$AD$356,MATCH($A209,'RPI calculation'!$A$9:$A$356,0)))</f>
        <v>0.48138046367213039</v>
      </c>
      <c r="J209" s="9">
        <f>IF(COUNTIF('RPI calculation'!$A$9:$A$356,$A209)=0,"",INDEX('RPI calculation'!$M$9:$M$356,MATCH($A209,'RPI calculation'!$A$9:$A$356,0)))</f>
        <v>0.48138046367213039</v>
      </c>
      <c r="K209" s="7" t="s">
        <v>22</v>
      </c>
      <c r="L209" s="7" t="s">
        <v>23</v>
      </c>
      <c r="M209" s="7" t="s">
        <v>24</v>
      </c>
      <c r="N209" s="7"/>
      <c r="O209" s="7"/>
      <c r="P209" s="7"/>
      <c r="Q209" s="8"/>
      <c r="R209" s="7"/>
      <c r="S209" s="7" t="s">
        <v>23</v>
      </c>
      <c r="T209" s="7"/>
      <c r="U209" s="1" t="str">
        <f>IF(COUNTIF('RPI calculation'!$A$9:$A$356,$A209)=0,"Not in 2026 D1 source",INDEX('RPI calculation'!$O$9:$O$356,MATCH($A209,'RPI calculation'!$A$9:$A$356,0)))</f>
        <v>Matches standings</v>
      </c>
      <c r="V209" s="1" t="str">
        <f>IF(COUNTIF('RPI calculation'!$A$9:$A$356,$A209)=0,"",INDEX('RPI calculation'!$E$9:$E$356,MATCH($A209,'RPI calculation'!$A$9:$A$356,0))&amp;"-"&amp;INDEX('RPI calculation'!$F$9:$F$356,MATCH($A209,'RPI calculation'!$A$9:$A$356,0)))</f>
        <v>6-6</v>
      </c>
      <c r="W209" s="1" t="str">
        <f>IF(COUNTIF('RPI calculation'!$A$9:$A$356,$A209)=0,"",INDEX('RPI calculation'!$H$9:$H$356,MATCH($A209,'RPI calculation'!$A$9:$A$356,0))&amp;"-"&amp;INDEX('RPI calculation'!$I$9:$I$356,MATCH($A209,'RPI calculation'!$A$9:$A$356,0)))</f>
        <v>6-6</v>
      </c>
      <c r="X209" s="1">
        <f>IF(COUNTIF('RPI calculation'!$A$9:$A$356,$A209)=0,"",INDEX('RPI calculation'!$G$9:$G$356,MATCH($A209,'RPI calculation'!$A$9:$A$356,0)))</f>
        <v>0</v>
      </c>
      <c r="Y209" s="1" t="str">
        <f>IF(COUNTIF('NCAA 2025'!$B$9:$B$356,$A209)=0,"",INDEX('NCAA 2025'!$C$9:$C$356,MATCH($A209,'NCAA 2025'!$B$9:$B$356,0)))</f>
        <v>10-20</v>
      </c>
    </row>
    <row r="210" spans="1:25" ht="21" customHeight="1">
      <c r="A210" s="1" t="s">
        <v>225</v>
      </c>
      <c r="B210" s="16">
        <f>IF(COUNTIF('NCAA 2025'!$B$9:$B$356,$A210)=0,"New in 2026",INDEX('NCAA 2025'!$A$9:$A$356,MATCH($A210,'NCAA 2025'!$B$9:$B$356,0)))</f>
        <v>88</v>
      </c>
      <c r="C210" s="1" t="str">
        <f>IF(COUNTIF('RPI calculation'!$A$9:$A$356,$A210)=0,"",INDEX('RPI calculation'!$B$9:$B$356,MATCH($A210,'RPI calculation'!$A$9:$A$356,0)))</f>
        <v>CUSA</v>
      </c>
      <c r="D210" s="16" t="str">
        <f>IF(COUNTIF('RPI calculation'!$A$9:$A$356,$A210)=0,"",INDEX('RPI calculation'!$C$9:$C$356,MATCH($A210,'RPI calculation'!$A$9:$A$356,0))&amp;"-"&amp;INDEX('RPI calculation'!$D$9:$D$356,MATCH($A210,'RPI calculation'!$A$9:$A$356,0)))</f>
        <v>6-6</v>
      </c>
      <c r="E210" s="16" t="str">
        <f>IF(COUNTIF(Standings!$A$9:$A$356,$A210)=0,"",INDEX(Standings!$H$9:$H$356,MATCH($A210,Standings!$A$9:$A$356,0))&amp;"-"&amp;INDEX(Standings!$I$9:$I$356,MATCH($A210,Standings!$A$9:$A$356,0)))</f>
        <v>0-0</v>
      </c>
      <c r="F210" s="16">
        <f>IF(COUNTIF('RPI calculation'!$A$9:$A$356,$A210)=0,"",INDEX('RPI calculation'!$AE$9:$AE$356,MATCH($A210,'RPI calculation'!$A$9:$A$356,0)))</f>
        <v>202</v>
      </c>
      <c r="G210" s="16">
        <f>IF(COUNTIF('RPI calculation'!$A$9:$A$356,$A210)=0,"",INDEX('RPI calculation'!$N$9:$N$356,MATCH($A210,'RPI calculation'!$A$9:$A$356,0)))</f>
        <v>202</v>
      </c>
      <c r="H210" s="20">
        <f>IF(COUNTIF('RPI calculation'!$A$9:$A$356,$A210)=0,"",INDEX('RPI calculation'!$AF$9:$AF$356,MATCH($A210,'RPI calculation'!$A$9:$A$356,0)))</f>
        <v>0</v>
      </c>
      <c r="I210" s="9">
        <f>IF(COUNTIF('RPI calculation'!$A$9:$A$356,$A210)=0,"",INDEX('RPI calculation'!$AD$9:$AD$356,MATCH($A210,'RPI calculation'!$A$9:$A$356,0)))</f>
        <v>0.48106721578785971</v>
      </c>
      <c r="J210" s="9">
        <f>IF(COUNTIF('RPI calculation'!$A$9:$A$356,$A210)=0,"",INDEX('RPI calculation'!$M$9:$M$356,MATCH($A210,'RPI calculation'!$A$9:$A$356,0)))</f>
        <v>0.48106721578785971</v>
      </c>
      <c r="K210" s="7" t="s">
        <v>22</v>
      </c>
      <c r="L210" s="7" t="s">
        <v>23</v>
      </c>
      <c r="M210" s="7" t="s">
        <v>24</v>
      </c>
      <c r="N210" s="7"/>
      <c r="O210" s="7"/>
      <c r="P210" s="7"/>
      <c r="Q210" s="8"/>
      <c r="R210" s="7"/>
      <c r="S210" s="7" t="s">
        <v>23</v>
      </c>
      <c r="T210" s="7"/>
      <c r="U210" s="1" t="str">
        <f>IF(COUNTIF('RPI calculation'!$A$9:$A$356,$A210)=0,"Not in 2026 D1 source",INDEX('RPI calculation'!$O$9:$O$356,MATCH($A210,'RPI calculation'!$A$9:$A$356,0)))</f>
        <v>Matches standings</v>
      </c>
      <c r="V210" s="1" t="str">
        <f>IF(COUNTIF('RPI calculation'!$A$9:$A$356,$A210)=0,"",INDEX('RPI calculation'!$E$9:$E$356,MATCH($A210,'RPI calculation'!$A$9:$A$356,0))&amp;"-"&amp;INDEX('RPI calculation'!$F$9:$F$356,MATCH($A210,'RPI calculation'!$A$9:$A$356,0)))</f>
        <v>6-6</v>
      </c>
      <c r="W210" s="1" t="str">
        <f>IF(COUNTIF('RPI calculation'!$A$9:$A$356,$A210)=0,"",INDEX('RPI calculation'!$H$9:$H$356,MATCH($A210,'RPI calculation'!$A$9:$A$356,0))&amp;"-"&amp;INDEX('RPI calculation'!$I$9:$I$356,MATCH($A210,'RPI calculation'!$A$9:$A$356,0)))</f>
        <v>6-6</v>
      </c>
      <c r="X210" s="1">
        <f>IF(COUNTIF('RPI calculation'!$A$9:$A$356,$A210)=0,"",INDEX('RPI calculation'!$G$9:$G$356,MATCH($A210,'RPI calculation'!$A$9:$A$356,0)))</f>
        <v>0</v>
      </c>
      <c r="Y210" s="1" t="str">
        <f>IF(COUNTIF('NCAA 2025'!$B$9:$B$356,$A210)=0,"",INDEX('NCAA 2025'!$C$9:$C$356,MATCH($A210,'NCAA 2025'!$B$9:$B$356,0)))</f>
        <v>19-9</v>
      </c>
    </row>
    <row r="211" spans="1:25" ht="21" customHeight="1">
      <c r="A211" s="1" t="s">
        <v>227</v>
      </c>
      <c r="B211" s="16">
        <f>IF(COUNTIF('NCAA 2025'!$B$9:$B$356,$A211)=0,"New in 2026",INDEX('NCAA 2025'!$A$9:$A$356,MATCH($A211,'NCAA 2025'!$B$9:$B$356,0)))</f>
        <v>148</v>
      </c>
      <c r="C211" s="1" t="str">
        <f>IF(COUNTIF('RPI calculation'!$A$9:$A$356,$A211)=0,"",INDEX('RPI calculation'!$B$9:$B$356,MATCH($A211,'RPI calculation'!$A$9:$A$356,0)))</f>
        <v>MAC</v>
      </c>
      <c r="D211" s="16" t="str">
        <f>IF(COUNTIF('RPI calculation'!$A$9:$A$356,$A211)=0,"",INDEX('RPI calculation'!$C$9:$C$356,MATCH($A211,'RPI calculation'!$A$9:$A$356,0))&amp;"-"&amp;INDEX('RPI calculation'!$D$9:$D$356,MATCH($A211,'RPI calculation'!$A$9:$A$356,0)))</f>
        <v>5-7</v>
      </c>
      <c r="E211" s="16" t="str">
        <f>IF(COUNTIF(Standings!$A$9:$A$356,$A211)=0,"",INDEX(Standings!$H$9:$H$356,MATCH($A211,Standings!$A$9:$A$356,0))&amp;"-"&amp;INDEX(Standings!$I$9:$I$356,MATCH($A211,Standings!$A$9:$A$356,0)))</f>
        <v>0-0</v>
      </c>
      <c r="F211" s="16">
        <f>IF(COUNTIF('RPI calculation'!$A$9:$A$356,$A211)=0,"",INDEX('RPI calculation'!$AE$9:$AE$356,MATCH($A211,'RPI calculation'!$A$9:$A$356,0)))</f>
        <v>203</v>
      </c>
      <c r="G211" s="16">
        <f>IF(COUNTIF('RPI calculation'!$A$9:$A$356,$A211)=0,"",INDEX('RPI calculation'!$N$9:$N$356,MATCH($A211,'RPI calculation'!$A$9:$A$356,0)))</f>
        <v>204</v>
      </c>
      <c r="H211" s="20">
        <f>IF(COUNTIF('RPI calculation'!$A$9:$A$356,$A211)=0,"",INDEX('RPI calculation'!$AF$9:$AF$356,MATCH($A211,'RPI calculation'!$A$9:$A$356,0)))</f>
        <v>1</v>
      </c>
      <c r="I211" s="9">
        <f>IF(COUNTIF('RPI calculation'!$A$9:$A$356,$A211)=0,"",INDEX('RPI calculation'!$AD$9:$AD$356,MATCH($A211,'RPI calculation'!$A$9:$A$356,0)))</f>
        <v>0.48072732323442557</v>
      </c>
      <c r="J211" s="9">
        <f>IF(COUNTIF('RPI calculation'!$A$9:$A$356,$A211)=0,"",INDEX('RPI calculation'!$M$9:$M$356,MATCH($A211,'RPI calculation'!$A$9:$A$356,0)))</f>
        <v>0.48072732323442557</v>
      </c>
      <c r="K211" s="7" t="s">
        <v>22</v>
      </c>
      <c r="L211" s="7" t="s">
        <v>23</v>
      </c>
      <c r="M211" s="7" t="s">
        <v>24</v>
      </c>
      <c r="N211" s="7"/>
      <c r="O211" s="7"/>
      <c r="P211" s="7"/>
      <c r="Q211" s="8"/>
      <c r="R211" s="7"/>
      <c r="S211" s="7" t="s">
        <v>23</v>
      </c>
      <c r="T211" s="7"/>
      <c r="U211" s="1" t="str">
        <f>IF(COUNTIF('RPI calculation'!$A$9:$A$356,$A211)=0,"Not in 2026 D1 source",INDEX('RPI calculation'!$O$9:$O$356,MATCH($A211,'RPI calculation'!$A$9:$A$356,0)))</f>
        <v>Matches standings</v>
      </c>
      <c r="V211" s="1" t="str">
        <f>IF(COUNTIF('RPI calculation'!$A$9:$A$356,$A211)=0,"",INDEX('RPI calculation'!$E$9:$E$356,MATCH($A211,'RPI calculation'!$A$9:$A$356,0))&amp;"-"&amp;INDEX('RPI calculation'!$F$9:$F$356,MATCH($A211,'RPI calculation'!$A$9:$A$356,0)))</f>
        <v>5-7</v>
      </c>
      <c r="W211" s="1" t="str">
        <f>IF(COUNTIF('RPI calculation'!$A$9:$A$356,$A211)=0,"",INDEX('RPI calculation'!$H$9:$H$356,MATCH($A211,'RPI calculation'!$A$9:$A$356,0))&amp;"-"&amp;INDEX('RPI calculation'!$I$9:$I$356,MATCH($A211,'RPI calculation'!$A$9:$A$356,0)))</f>
        <v>5-7</v>
      </c>
      <c r="X211" s="1">
        <f>IF(COUNTIF('RPI calculation'!$A$9:$A$356,$A211)=0,"",INDEX('RPI calculation'!$G$9:$G$356,MATCH($A211,'RPI calculation'!$A$9:$A$356,0)))</f>
        <v>0</v>
      </c>
      <c r="Y211" s="1" t="str">
        <f>IF(COUNTIF('NCAA 2025'!$B$9:$B$356,$A211)=0,"",INDEX('NCAA 2025'!$C$9:$C$356,MATCH($A211,'NCAA 2025'!$B$9:$B$356,0)))</f>
        <v>16-13</v>
      </c>
    </row>
    <row r="212" spans="1:25" ht="21" customHeight="1">
      <c r="A212" s="1" t="s">
        <v>228</v>
      </c>
      <c r="B212" s="16">
        <f>IF(COUNTIF('NCAA 2025'!$B$9:$B$356,$A212)=0,"New in 2026",INDEX('NCAA 2025'!$A$9:$A$356,MATCH($A212,'NCAA 2025'!$B$9:$B$356,0)))</f>
        <v>247</v>
      </c>
      <c r="C212" s="1" t="str">
        <f>IF(COUNTIF('RPI calculation'!$A$9:$A$356,$A212)=0,"",INDEX('RPI calculation'!$B$9:$B$356,MATCH($A212,'RPI calculation'!$A$9:$A$356,0)))</f>
        <v>MAC</v>
      </c>
      <c r="D212" s="16" t="str">
        <f>IF(COUNTIF('RPI calculation'!$A$9:$A$356,$A212)=0,"",INDEX('RPI calculation'!$C$9:$C$356,MATCH($A212,'RPI calculation'!$A$9:$A$356,0))&amp;"-"&amp;INDEX('RPI calculation'!$D$9:$D$356,MATCH($A212,'RPI calculation'!$A$9:$A$356,0)))</f>
        <v>6-6</v>
      </c>
      <c r="E212" s="16" t="str">
        <f>IF(COUNTIF(Standings!$A$9:$A$356,$A212)=0,"",INDEX(Standings!$H$9:$H$356,MATCH($A212,Standings!$A$9:$A$356,0))&amp;"-"&amp;INDEX(Standings!$I$9:$I$356,MATCH($A212,Standings!$A$9:$A$356,0)))</f>
        <v>0-0</v>
      </c>
      <c r="F212" s="16">
        <f>IF(COUNTIF('RPI calculation'!$A$9:$A$356,$A212)=0,"",INDEX('RPI calculation'!$AE$9:$AE$356,MATCH($A212,'RPI calculation'!$A$9:$A$356,0)))</f>
        <v>204</v>
      </c>
      <c r="G212" s="16">
        <f>IF(COUNTIF('RPI calculation'!$A$9:$A$356,$A212)=0,"",INDEX('RPI calculation'!$N$9:$N$356,MATCH($A212,'RPI calculation'!$A$9:$A$356,0)))</f>
        <v>205</v>
      </c>
      <c r="H212" s="20">
        <f>IF(COUNTIF('RPI calculation'!$A$9:$A$356,$A212)=0,"",INDEX('RPI calculation'!$AF$9:$AF$356,MATCH($A212,'RPI calculation'!$A$9:$A$356,0)))</f>
        <v>1</v>
      </c>
      <c r="I212" s="9">
        <f>IF(COUNTIF('RPI calculation'!$A$9:$A$356,$A212)=0,"",INDEX('RPI calculation'!$AD$9:$AD$356,MATCH($A212,'RPI calculation'!$A$9:$A$356,0)))</f>
        <v>0.47940345414382657</v>
      </c>
      <c r="J212" s="9">
        <f>IF(COUNTIF('RPI calculation'!$A$9:$A$356,$A212)=0,"",INDEX('RPI calculation'!$M$9:$M$356,MATCH($A212,'RPI calculation'!$A$9:$A$356,0)))</f>
        <v>0.47940345414382657</v>
      </c>
      <c r="K212" s="7" t="s">
        <v>22</v>
      </c>
      <c r="L212" s="7" t="s">
        <v>23</v>
      </c>
      <c r="M212" s="7" t="s">
        <v>24</v>
      </c>
      <c r="N212" s="7"/>
      <c r="O212" s="7"/>
      <c r="P212" s="7"/>
      <c r="Q212" s="8"/>
      <c r="R212" s="7"/>
      <c r="S212" s="7" t="s">
        <v>23</v>
      </c>
      <c r="T212" s="7"/>
      <c r="U212" s="1" t="str">
        <f>IF(COUNTIF('RPI calculation'!$A$9:$A$356,$A212)=0,"Not in 2026 D1 source",INDEX('RPI calculation'!$O$9:$O$356,MATCH($A212,'RPI calculation'!$A$9:$A$356,0)))</f>
        <v>Matches standings</v>
      </c>
      <c r="V212" s="1" t="str">
        <f>IF(COUNTIF('RPI calculation'!$A$9:$A$356,$A212)=0,"",INDEX('RPI calculation'!$E$9:$E$356,MATCH($A212,'RPI calculation'!$A$9:$A$356,0))&amp;"-"&amp;INDEX('RPI calculation'!$F$9:$F$356,MATCH($A212,'RPI calculation'!$A$9:$A$356,0)))</f>
        <v>6-6</v>
      </c>
      <c r="W212" s="1" t="str">
        <f>IF(COUNTIF('RPI calculation'!$A$9:$A$356,$A212)=0,"",INDEX('RPI calculation'!$H$9:$H$356,MATCH($A212,'RPI calculation'!$A$9:$A$356,0))&amp;"-"&amp;INDEX('RPI calculation'!$I$9:$I$356,MATCH($A212,'RPI calculation'!$A$9:$A$356,0)))</f>
        <v>6-6</v>
      </c>
      <c r="X212" s="1">
        <f>IF(COUNTIF('RPI calculation'!$A$9:$A$356,$A212)=0,"",INDEX('RPI calculation'!$G$9:$G$356,MATCH($A212,'RPI calculation'!$A$9:$A$356,0)))</f>
        <v>0</v>
      </c>
      <c r="Y212" s="1" t="str">
        <f>IF(COUNTIF('NCAA 2025'!$B$9:$B$356,$A212)=0,"",INDEX('NCAA 2025'!$C$9:$C$356,MATCH($A212,'NCAA 2025'!$B$9:$B$356,0)))</f>
        <v>13-18</v>
      </c>
    </row>
    <row r="213" spans="1:25" ht="21" customHeight="1">
      <c r="A213" s="1" t="s">
        <v>229</v>
      </c>
      <c r="B213" s="16">
        <f>IF(COUNTIF('NCAA 2025'!$B$9:$B$356,$A213)=0,"New in 2026",INDEX('NCAA 2025'!$A$9:$A$356,MATCH($A213,'NCAA 2025'!$B$9:$B$356,0)))</f>
        <v>193</v>
      </c>
      <c r="C213" s="1" t="str">
        <f>IF(COUNTIF('RPI calculation'!$A$9:$A$356,$A213)=0,"",INDEX('RPI calculation'!$B$9:$B$356,MATCH($A213,'RPI calculation'!$A$9:$A$356,0)))</f>
        <v>Southland</v>
      </c>
      <c r="D213" s="16" t="str">
        <f>IF(COUNTIF('RPI calculation'!$A$9:$A$356,$A213)=0,"",INDEX('RPI calculation'!$C$9:$C$356,MATCH($A213,'RPI calculation'!$A$9:$A$356,0))&amp;"-"&amp;INDEX('RPI calculation'!$D$9:$D$356,MATCH($A213,'RPI calculation'!$A$9:$A$356,0)))</f>
        <v>2-8</v>
      </c>
      <c r="E213" s="16" t="str">
        <f>IF(COUNTIF(Standings!$A$9:$A$356,$A213)=0,"",INDEX(Standings!$H$9:$H$356,MATCH($A213,Standings!$A$9:$A$356,0))&amp;"-"&amp;INDEX(Standings!$I$9:$I$356,MATCH($A213,Standings!$A$9:$A$356,0)))</f>
        <v>0-0</v>
      </c>
      <c r="F213" s="16">
        <f>IF(COUNTIF('RPI calculation'!$A$9:$A$356,$A213)=0,"",INDEX('RPI calculation'!$AE$9:$AE$356,MATCH($A213,'RPI calculation'!$A$9:$A$356,0)))</f>
        <v>205</v>
      </c>
      <c r="G213" s="16">
        <f>IF(COUNTIF('RPI calculation'!$A$9:$A$356,$A213)=0,"",INDEX('RPI calculation'!$N$9:$N$356,MATCH($A213,'RPI calculation'!$A$9:$A$356,0)))</f>
        <v>206</v>
      </c>
      <c r="H213" s="20">
        <f>IF(COUNTIF('RPI calculation'!$A$9:$A$356,$A213)=0,"",INDEX('RPI calculation'!$AF$9:$AF$356,MATCH($A213,'RPI calculation'!$A$9:$A$356,0)))</f>
        <v>1</v>
      </c>
      <c r="I213" s="9">
        <f>IF(COUNTIF('RPI calculation'!$A$9:$A$356,$A213)=0,"",INDEX('RPI calculation'!$AD$9:$AD$356,MATCH($A213,'RPI calculation'!$A$9:$A$356,0)))</f>
        <v>0.4793256638143002</v>
      </c>
      <c r="J213" s="9">
        <f>IF(COUNTIF('RPI calculation'!$A$9:$A$356,$A213)=0,"",INDEX('RPI calculation'!$M$9:$M$356,MATCH($A213,'RPI calculation'!$A$9:$A$356,0)))</f>
        <v>0.4793256638143002</v>
      </c>
      <c r="K213" s="7" t="s">
        <v>22</v>
      </c>
      <c r="L213" s="7" t="s">
        <v>23</v>
      </c>
      <c r="M213" s="7" t="s">
        <v>24</v>
      </c>
      <c r="N213" s="7"/>
      <c r="O213" s="7"/>
      <c r="P213" s="7"/>
      <c r="Q213" s="8"/>
      <c r="R213" s="7"/>
      <c r="S213" s="7" t="s">
        <v>23</v>
      </c>
      <c r="T213" s="7"/>
      <c r="U213" s="1" t="str">
        <f>IF(COUNTIF('RPI calculation'!$A$9:$A$356,$A213)=0,"Not in 2026 D1 source",INDEX('RPI calculation'!$O$9:$O$356,MATCH($A213,'RPI calculation'!$A$9:$A$356,0)))</f>
        <v>Matches standings</v>
      </c>
      <c r="V213" s="1" t="str">
        <f>IF(COUNTIF('RPI calculation'!$A$9:$A$356,$A213)=0,"",INDEX('RPI calculation'!$E$9:$E$356,MATCH($A213,'RPI calculation'!$A$9:$A$356,0))&amp;"-"&amp;INDEX('RPI calculation'!$F$9:$F$356,MATCH($A213,'RPI calculation'!$A$9:$A$356,0)))</f>
        <v>2-8</v>
      </c>
      <c r="W213" s="1" t="str">
        <f>IF(COUNTIF('RPI calculation'!$A$9:$A$356,$A213)=0,"",INDEX('RPI calculation'!$H$9:$H$356,MATCH($A213,'RPI calculation'!$A$9:$A$356,0))&amp;"-"&amp;INDEX('RPI calculation'!$I$9:$I$356,MATCH($A213,'RPI calculation'!$A$9:$A$356,0)))</f>
        <v>2-8</v>
      </c>
      <c r="X213" s="1">
        <f>IF(COUNTIF('RPI calculation'!$A$9:$A$356,$A213)=0,"",INDEX('RPI calculation'!$G$9:$G$356,MATCH($A213,'RPI calculation'!$A$9:$A$356,0)))</f>
        <v>0</v>
      </c>
      <c r="Y213" s="1" t="str">
        <f>IF(COUNTIF('NCAA 2025'!$B$9:$B$356,$A213)=0,"",INDEX('NCAA 2025'!$C$9:$C$356,MATCH($A213,'NCAA 2025'!$B$9:$B$356,0)))</f>
        <v>13-17</v>
      </c>
    </row>
    <row r="214" spans="1:25" ht="21" customHeight="1">
      <c r="A214" s="1" t="s">
        <v>230</v>
      </c>
      <c r="B214" s="16">
        <f>IF(COUNTIF('NCAA 2025'!$B$9:$B$356,$A214)=0,"New in 2026",INDEX('NCAA 2025'!$A$9:$A$356,MATCH($A214,'NCAA 2025'!$B$9:$B$356,0)))</f>
        <v>251</v>
      </c>
      <c r="C214" s="1" t="str">
        <f>IF(COUNTIF('RPI calculation'!$A$9:$A$356,$A214)=0,"",INDEX('RPI calculation'!$B$9:$B$356,MATCH($A214,'RPI calculation'!$A$9:$A$356,0)))</f>
        <v>Southland</v>
      </c>
      <c r="D214" s="16" t="str">
        <f>IF(COUNTIF('RPI calculation'!$A$9:$A$356,$A214)=0,"",INDEX('RPI calculation'!$C$9:$C$356,MATCH($A214,'RPI calculation'!$A$9:$A$356,0))&amp;"-"&amp;INDEX('RPI calculation'!$D$9:$D$356,MATCH($A214,'RPI calculation'!$A$9:$A$356,0)))</f>
        <v>6-7</v>
      </c>
      <c r="E214" s="16" t="str">
        <f>IF(COUNTIF(Standings!$A$9:$A$356,$A214)=0,"",INDEX(Standings!$H$9:$H$356,MATCH($A214,Standings!$A$9:$A$356,0))&amp;"-"&amp;INDEX(Standings!$I$9:$I$356,MATCH($A214,Standings!$A$9:$A$356,0)))</f>
        <v>0-0</v>
      </c>
      <c r="F214" s="16">
        <f>IF(COUNTIF('RPI calculation'!$A$9:$A$356,$A214)=0,"",INDEX('RPI calculation'!$AE$9:$AE$356,MATCH($A214,'RPI calculation'!$A$9:$A$356,0)))</f>
        <v>206</v>
      </c>
      <c r="G214" s="16">
        <f>IF(COUNTIF('RPI calculation'!$A$9:$A$356,$A214)=0,"",INDEX('RPI calculation'!$N$9:$N$356,MATCH($A214,'RPI calculation'!$A$9:$A$356,0)))</f>
        <v>207</v>
      </c>
      <c r="H214" s="20">
        <f>IF(COUNTIF('RPI calculation'!$A$9:$A$356,$A214)=0,"",INDEX('RPI calculation'!$AF$9:$AF$356,MATCH($A214,'RPI calculation'!$A$9:$A$356,0)))</f>
        <v>1</v>
      </c>
      <c r="I214" s="9">
        <f>IF(COUNTIF('RPI calculation'!$A$9:$A$356,$A214)=0,"",INDEX('RPI calculation'!$AD$9:$AD$356,MATCH($A214,'RPI calculation'!$A$9:$A$356,0)))</f>
        <v>0.4789626541674013</v>
      </c>
      <c r="J214" s="9">
        <f>IF(COUNTIF('RPI calculation'!$A$9:$A$356,$A214)=0,"",INDEX('RPI calculation'!$M$9:$M$356,MATCH($A214,'RPI calculation'!$A$9:$A$356,0)))</f>
        <v>0.4789626541674013</v>
      </c>
      <c r="K214" s="7" t="s">
        <v>22</v>
      </c>
      <c r="L214" s="7" t="s">
        <v>23</v>
      </c>
      <c r="M214" s="7" t="s">
        <v>24</v>
      </c>
      <c r="N214" s="7"/>
      <c r="O214" s="7"/>
      <c r="P214" s="7"/>
      <c r="Q214" s="8"/>
      <c r="R214" s="7"/>
      <c r="S214" s="7" t="s">
        <v>23</v>
      </c>
      <c r="T214" s="7"/>
      <c r="U214" s="1" t="str">
        <f>IF(COUNTIF('RPI calculation'!$A$9:$A$356,$A214)=0,"Not in 2026 D1 source",INDEX('RPI calculation'!$O$9:$O$356,MATCH($A214,'RPI calculation'!$A$9:$A$356,0)))</f>
        <v>Matches standings</v>
      </c>
      <c r="V214" s="1" t="str">
        <f>IF(COUNTIF('RPI calculation'!$A$9:$A$356,$A214)=0,"",INDEX('RPI calculation'!$E$9:$E$356,MATCH($A214,'RPI calculation'!$A$9:$A$356,0))&amp;"-"&amp;INDEX('RPI calculation'!$F$9:$F$356,MATCH($A214,'RPI calculation'!$A$9:$A$356,0)))</f>
        <v>6-7</v>
      </c>
      <c r="W214" s="1" t="str">
        <f>IF(COUNTIF('RPI calculation'!$A$9:$A$356,$A214)=0,"",INDEX('RPI calculation'!$H$9:$H$356,MATCH($A214,'RPI calculation'!$A$9:$A$356,0))&amp;"-"&amp;INDEX('RPI calculation'!$I$9:$I$356,MATCH($A214,'RPI calculation'!$A$9:$A$356,0)))</f>
        <v>6-7</v>
      </c>
      <c r="X214" s="1">
        <f>IF(COUNTIF('RPI calculation'!$A$9:$A$356,$A214)=0,"",INDEX('RPI calculation'!$G$9:$G$356,MATCH($A214,'RPI calculation'!$A$9:$A$356,0)))</f>
        <v>0</v>
      </c>
      <c r="Y214" s="1" t="str">
        <f>IF(COUNTIF('NCAA 2025'!$B$9:$B$356,$A214)=0,"",INDEX('NCAA 2025'!$C$9:$C$356,MATCH($A214,'NCAA 2025'!$B$9:$B$356,0)))</f>
        <v>9-19</v>
      </c>
    </row>
    <row r="215" spans="1:25" ht="21" customHeight="1">
      <c r="A215" s="1" t="s">
        <v>226</v>
      </c>
      <c r="B215" s="16">
        <f>IF(COUNTIF('NCAA 2025'!$B$9:$B$356,$A215)=0,"New in 2026",INDEX('NCAA 2025'!$A$9:$A$356,MATCH($A215,'NCAA 2025'!$B$9:$B$356,0)))</f>
        <v>160</v>
      </c>
      <c r="C215" s="1" t="str">
        <f>IF(COUNTIF('RPI calculation'!$A$9:$A$356,$A215)=0,"",INDEX('RPI calculation'!$B$9:$B$356,MATCH($A215,'RPI calculation'!$A$9:$A$356,0)))</f>
        <v>Sun Belt</v>
      </c>
      <c r="D215" s="16" t="str">
        <f>IF(COUNTIF('RPI calculation'!$A$9:$A$356,$A215)=0,"",INDEX('RPI calculation'!$C$9:$C$356,MATCH($A215,'RPI calculation'!$A$9:$A$356,0))&amp;"-"&amp;INDEX('RPI calculation'!$D$9:$D$356,MATCH($A215,'RPI calculation'!$A$9:$A$356,0)))</f>
        <v>9-2</v>
      </c>
      <c r="E215" s="16" t="str">
        <f>IF(COUNTIF(Standings!$A$9:$A$356,$A215)=0,"",INDEX(Standings!$H$9:$H$356,MATCH($A215,Standings!$A$9:$A$356,0))&amp;"-"&amp;INDEX(Standings!$I$9:$I$356,MATCH($A215,Standings!$A$9:$A$356,0)))</f>
        <v>0-0</v>
      </c>
      <c r="F215" s="16">
        <f>IF(COUNTIF('RPI calculation'!$A$9:$A$356,$A215)=0,"",INDEX('RPI calculation'!$AE$9:$AE$356,MATCH($A215,'RPI calculation'!$A$9:$A$356,0)))</f>
        <v>207</v>
      </c>
      <c r="G215" s="16">
        <f>IF(COUNTIF('RPI calculation'!$A$9:$A$356,$A215)=0,"",INDEX('RPI calculation'!$N$9:$N$356,MATCH($A215,'RPI calculation'!$A$9:$A$356,0)))</f>
        <v>203</v>
      </c>
      <c r="H215" s="20">
        <f>IF(COUNTIF('RPI calculation'!$A$9:$A$356,$A215)=0,"",INDEX('RPI calculation'!$AF$9:$AF$356,MATCH($A215,'RPI calculation'!$A$9:$A$356,0)))</f>
        <v>-4</v>
      </c>
      <c r="I215" s="9">
        <f>IF(COUNTIF('RPI calculation'!$A$9:$A$356,$A215)=0,"",INDEX('RPI calculation'!$AD$9:$AD$356,MATCH($A215,'RPI calculation'!$A$9:$A$356,0)))</f>
        <v>0.47844080836518854</v>
      </c>
      <c r="J215" s="9">
        <f>IF(COUNTIF('RPI calculation'!$A$9:$A$356,$A215)=0,"",INDEX('RPI calculation'!$M$9:$M$356,MATCH($A215,'RPI calculation'!$A$9:$A$356,0)))</f>
        <v>0.48104080836518853</v>
      </c>
      <c r="K215" s="7" t="s">
        <v>22</v>
      </c>
      <c r="L215" s="7" t="s">
        <v>23</v>
      </c>
      <c r="M215" s="7" t="s">
        <v>24</v>
      </c>
      <c r="N215" s="7"/>
      <c r="O215" s="7"/>
      <c r="P215" s="7"/>
      <c r="Q215" s="8"/>
      <c r="R215" s="7"/>
      <c r="S215" s="7" t="s">
        <v>23</v>
      </c>
      <c r="T215" s="7"/>
      <c r="U215" s="1" t="str">
        <f>IF(COUNTIF('RPI calculation'!$A$9:$A$356,$A215)=0,"Not in 2026 D1 source",INDEX('RPI calculation'!$O$9:$O$356,MATCH($A215,'RPI calculation'!$A$9:$A$356,0)))</f>
        <v>Matches standings</v>
      </c>
      <c r="V215" s="1" t="str">
        <f>IF(COUNTIF('RPI calculation'!$A$9:$A$356,$A215)=0,"",INDEX('RPI calculation'!$E$9:$E$356,MATCH($A215,'RPI calculation'!$A$9:$A$356,0))&amp;"-"&amp;INDEX('RPI calculation'!$F$9:$F$356,MATCH($A215,'RPI calculation'!$A$9:$A$356,0)))</f>
        <v>9-2</v>
      </c>
      <c r="W215" s="1" t="str">
        <f>IF(COUNTIF('RPI calculation'!$A$9:$A$356,$A215)=0,"",INDEX('RPI calculation'!$H$9:$H$356,MATCH($A215,'RPI calculation'!$A$9:$A$356,0))&amp;"-"&amp;INDEX('RPI calculation'!$I$9:$I$356,MATCH($A215,'RPI calculation'!$A$9:$A$356,0)))</f>
        <v>9-2</v>
      </c>
      <c r="X215" s="1">
        <f>IF(COUNTIF('RPI calculation'!$A$9:$A$356,$A215)=0,"",INDEX('RPI calculation'!$G$9:$G$356,MATCH($A215,'RPI calculation'!$A$9:$A$356,0)))</f>
        <v>0</v>
      </c>
      <c r="Y215" s="1" t="str">
        <f>IF(COUNTIF('NCAA 2025'!$B$9:$B$356,$A215)=0,"",INDEX('NCAA 2025'!$C$9:$C$356,MATCH($A215,'NCAA 2025'!$B$9:$B$356,0)))</f>
        <v>17-12</v>
      </c>
    </row>
    <row r="216" spans="1:25" ht="21" customHeight="1">
      <c r="A216" s="1" t="s">
        <v>232</v>
      </c>
      <c r="B216" s="16">
        <f>IF(COUNTIF('NCAA 2025'!$B$9:$B$356,$A216)=0,"New in 2026",INDEX('NCAA 2025'!$A$9:$A$356,MATCH($A216,'NCAA 2025'!$B$9:$B$356,0)))</f>
        <v>236</v>
      </c>
      <c r="C216" s="1" t="str">
        <f>IF(COUNTIF('RPI calculation'!$A$9:$A$356,$A216)=0,"",INDEX('RPI calculation'!$B$9:$B$356,MATCH($A216,'RPI calculation'!$A$9:$A$356,0)))</f>
        <v>ASUN</v>
      </c>
      <c r="D216" s="16" t="str">
        <f>IF(COUNTIF('RPI calculation'!$A$9:$A$356,$A216)=0,"",INDEX('RPI calculation'!$C$9:$C$356,MATCH($A216,'RPI calculation'!$A$9:$A$356,0))&amp;"-"&amp;INDEX('RPI calculation'!$D$9:$D$356,MATCH($A216,'RPI calculation'!$A$9:$A$356,0)))</f>
        <v>6-5</v>
      </c>
      <c r="E216" s="16" t="str">
        <f>IF(COUNTIF(Standings!$A$9:$A$356,$A216)=0,"",INDEX(Standings!$H$9:$H$356,MATCH($A216,Standings!$A$9:$A$356,0))&amp;"-"&amp;INDEX(Standings!$I$9:$I$356,MATCH($A216,Standings!$A$9:$A$356,0)))</f>
        <v>0-0</v>
      </c>
      <c r="F216" s="16">
        <f>IF(COUNTIF('RPI calculation'!$A$9:$A$356,$A216)=0,"",INDEX('RPI calculation'!$AE$9:$AE$356,MATCH($A216,'RPI calculation'!$A$9:$A$356,0)))</f>
        <v>208</v>
      </c>
      <c r="G216" s="16">
        <f>IF(COUNTIF('RPI calculation'!$A$9:$A$356,$A216)=0,"",INDEX('RPI calculation'!$N$9:$N$356,MATCH($A216,'RPI calculation'!$A$9:$A$356,0)))</f>
        <v>209</v>
      </c>
      <c r="H216" s="20">
        <f>IF(COUNTIF('RPI calculation'!$A$9:$A$356,$A216)=0,"",INDEX('RPI calculation'!$AF$9:$AF$356,MATCH($A216,'RPI calculation'!$A$9:$A$356,0)))</f>
        <v>1</v>
      </c>
      <c r="I216" s="9">
        <f>IF(COUNTIF('RPI calculation'!$A$9:$A$356,$A216)=0,"",INDEX('RPI calculation'!$AD$9:$AD$356,MATCH($A216,'RPI calculation'!$A$9:$A$356,0)))</f>
        <v>0.47641500480224253</v>
      </c>
      <c r="J216" s="9">
        <f>IF(COUNTIF('RPI calculation'!$A$9:$A$356,$A216)=0,"",INDEX('RPI calculation'!$M$9:$M$356,MATCH($A216,'RPI calculation'!$A$9:$A$356,0)))</f>
        <v>0.47641500480224253</v>
      </c>
      <c r="K216" s="7" t="s">
        <v>22</v>
      </c>
      <c r="L216" s="7" t="s">
        <v>23</v>
      </c>
      <c r="M216" s="7" t="s">
        <v>24</v>
      </c>
      <c r="N216" s="7"/>
      <c r="O216" s="7"/>
      <c r="P216" s="7"/>
      <c r="Q216" s="8"/>
      <c r="R216" s="7"/>
      <c r="S216" s="7" t="s">
        <v>23</v>
      </c>
      <c r="T216" s="7"/>
      <c r="U216" s="1" t="str">
        <f>IF(COUNTIF('RPI calculation'!$A$9:$A$356,$A216)=0,"Not in 2026 D1 source",INDEX('RPI calculation'!$O$9:$O$356,MATCH($A216,'RPI calculation'!$A$9:$A$356,0)))</f>
        <v>Matches standings</v>
      </c>
      <c r="V216" s="1" t="str">
        <f>IF(COUNTIF('RPI calculation'!$A$9:$A$356,$A216)=0,"",INDEX('RPI calculation'!$E$9:$E$356,MATCH($A216,'RPI calculation'!$A$9:$A$356,0))&amp;"-"&amp;INDEX('RPI calculation'!$F$9:$F$356,MATCH($A216,'RPI calculation'!$A$9:$A$356,0)))</f>
        <v>6-5</v>
      </c>
      <c r="W216" s="1" t="str">
        <f>IF(COUNTIF('RPI calculation'!$A$9:$A$356,$A216)=0,"",INDEX('RPI calculation'!$H$9:$H$356,MATCH($A216,'RPI calculation'!$A$9:$A$356,0))&amp;"-"&amp;INDEX('RPI calculation'!$I$9:$I$356,MATCH($A216,'RPI calculation'!$A$9:$A$356,0)))</f>
        <v>6-5</v>
      </c>
      <c r="X216" s="1">
        <f>IF(COUNTIF('RPI calculation'!$A$9:$A$356,$A216)=0,"",INDEX('RPI calculation'!$G$9:$G$356,MATCH($A216,'RPI calculation'!$A$9:$A$356,0)))</f>
        <v>0</v>
      </c>
      <c r="Y216" s="1" t="str">
        <f>IF(COUNTIF('NCAA 2025'!$B$9:$B$356,$A216)=0,"",INDEX('NCAA 2025'!$C$9:$C$356,MATCH($A216,'NCAA 2025'!$B$9:$B$356,0)))</f>
        <v>11-17</v>
      </c>
    </row>
    <row r="217" spans="1:25" ht="21" customHeight="1">
      <c r="A217" s="1" t="s">
        <v>233</v>
      </c>
      <c r="B217" s="16">
        <f>IF(COUNTIF('NCAA 2025'!$B$9:$B$356,$A217)=0,"New in 2026",INDEX('NCAA 2025'!$A$9:$A$356,MATCH($A217,'NCAA 2025'!$B$9:$B$356,0)))</f>
        <v>289</v>
      </c>
      <c r="C217" s="1" t="str">
        <f>IF(COUNTIF('RPI calculation'!$A$9:$A$356,$A217)=0,"",INDEX('RPI calculation'!$B$9:$B$356,MATCH($A217,'RPI calculation'!$A$9:$A$356,0)))</f>
        <v>MAC</v>
      </c>
      <c r="D217" s="16" t="str">
        <f>IF(COUNTIF('RPI calculation'!$A$9:$A$356,$A217)=0,"",INDEX('RPI calculation'!$C$9:$C$356,MATCH($A217,'RPI calculation'!$A$9:$A$356,0))&amp;"-"&amp;INDEX('RPI calculation'!$D$9:$D$356,MATCH($A217,'RPI calculation'!$A$9:$A$356,0)))</f>
        <v>6-5</v>
      </c>
      <c r="E217" s="16" t="str">
        <f>IF(COUNTIF(Standings!$A$9:$A$356,$A217)=0,"",INDEX(Standings!$H$9:$H$356,MATCH($A217,Standings!$A$9:$A$356,0))&amp;"-"&amp;INDEX(Standings!$I$9:$I$356,MATCH($A217,Standings!$A$9:$A$356,0)))</f>
        <v>0-0</v>
      </c>
      <c r="F217" s="16">
        <f>IF(COUNTIF('RPI calculation'!$A$9:$A$356,$A217)=0,"",INDEX('RPI calculation'!$AE$9:$AE$356,MATCH($A217,'RPI calculation'!$A$9:$A$356,0)))</f>
        <v>209</v>
      </c>
      <c r="G217" s="16">
        <f>IF(COUNTIF('RPI calculation'!$A$9:$A$356,$A217)=0,"",INDEX('RPI calculation'!$N$9:$N$356,MATCH($A217,'RPI calculation'!$A$9:$A$356,0)))</f>
        <v>210</v>
      </c>
      <c r="H217" s="20">
        <f>IF(COUNTIF('RPI calculation'!$A$9:$A$356,$A217)=0,"",INDEX('RPI calculation'!$AF$9:$AF$356,MATCH($A217,'RPI calculation'!$A$9:$A$356,0)))</f>
        <v>1</v>
      </c>
      <c r="I217" s="9">
        <f>IF(COUNTIF('RPI calculation'!$A$9:$A$356,$A217)=0,"",INDEX('RPI calculation'!$AD$9:$AD$356,MATCH($A217,'RPI calculation'!$A$9:$A$356,0)))</f>
        <v>0.4762373512653299</v>
      </c>
      <c r="J217" s="9">
        <f>IF(COUNTIF('RPI calculation'!$A$9:$A$356,$A217)=0,"",INDEX('RPI calculation'!$M$9:$M$356,MATCH($A217,'RPI calculation'!$A$9:$A$356,0)))</f>
        <v>0.4762373512653299</v>
      </c>
      <c r="K217" s="7" t="s">
        <v>22</v>
      </c>
      <c r="L217" s="7" t="s">
        <v>23</v>
      </c>
      <c r="M217" s="7" t="s">
        <v>24</v>
      </c>
      <c r="N217" s="7"/>
      <c r="O217" s="7"/>
      <c r="P217" s="7"/>
      <c r="Q217" s="8"/>
      <c r="R217" s="7"/>
      <c r="S217" s="7" t="s">
        <v>23</v>
      </c>
      <c r="T217" s="7"/>
      <c r="U217" s="1" t="str">
        <f>IF(COUNTIF('RPI calculation'!$A$9:$A$356,$A217)=0,"Not in 2026 D1 source",INDEX('RPI calculation'!$O$9:$O$356,MATCH($A217,'RPI calculation'!$A$9:$A$356,0)))</f>
        <v>Matches standings</v>
      </c>
      <c r="V217" s="1" t="str">
        <f>IF(COUNTIF('RPI calculation'!$A$9:$A$356,$A217)=0,"",INDEX('RPI calculation'!$E$9:$E$356,MATCH($A217,'RPI calculation'!$A$9:$A$356,0))&amp;"-"&amp;INDEX('RPI calculation'!$F$9:$F$356,MATCH($A217,'RPI calculation'!$A$9:$A$356,0)))</f>
        <v>6-5</v>
      </c>
      <c r="W217" s="1" t="str">
        <f>IF(COUNTIF('RPI calculation'!$A$9:$A$356,$A217)=0,"",INDEX('RPI calculation'!$H$9:$H$356,MATCH($A217,'RPI calculation'!$A$9:$A$356,0))&amp;"-"&amp;INDEX('RPI calculation'!$I$9:$I$356,MATCH($A217,'RPI calculation'!$A$9:$A$356,0)))</f>
        <v>6-5</v>
      </c>
      <c r="X217" s="1">
        <f>IF(COUNTIF('RPI calculation'!$A$9:$A$356,$A217)=0,"",INDEX('RPI calculation'!$G$9:$G$356,MATCH($A217,'RPI calculation'!$A$9:$A$356,0)))</f>
        <v>0</v>
      </c>
      <c r="Y217" s="1" t="str">
        <f>IF(COUNTIF('NCAA 2025'!$B$9:$B$356,$A217)=0,"",INDEX('NCAA 2025'!$C$9:$C$356,MATCH($A217,'NCAA 2025'!$B$9:$B$356,0)))</f>
        <v>8-21</v>
      </c>
    </row>
    <row r="218" spans="1:25" ht="21" customHeight="1">
      <c r="A218" s="1" t="s">
        <v>231</v>
      </c>
      <c r="B218" s="16">
        <f>IF(COUNTIF('NCAA 2025'!$B$9:$B$356,$A218)=0,"New in 2026",INDEX('NCAA 2025'!$A$9:$A$356,MATCH($A218,'NCAA 2025'!$B$9:$B$356,0)))</f>
        <v>133</v>
      </c>
      <c r="C218" s="1" t="str">
        <f>IF(COUNTIF('RPI calculation'!$A$9:$A$356,$A218)=0,"",INDEX('RPI calculation'!$B$9:$B$356,MATCH($A218,'RPI calculation'!$A$9:$A$356,0)))</f>
        <v>American</v>
      </c>
      <c r="D218" s="16" t="str">
        <f>IF(COUNTIF('RPI calculation'!$A$9:$A$356,$A218)=0,"",INDEX('RPI calculation'!$C$9:$C$356,MATCH($A218,'RPI calculation'!$A$9:$A$356,0))&amp;"-"&amp;INDEX('RPI calculation'!$D$9:$D$356,MATCH($A218,'RPI calculation'!$A$9:$A$356,0)))</f>
        <v>6-5</v>
      </c>
      <c r="E218" s="16" t="str">
        <f>IF(COUNTIF(Standings!$A$9:$A$356,$A218)=0,"",INDEX(Standings!$H$9:$H$356,MATCH($A218,Standings!$A$9:$A$356,0))&amp;"-"&amp;INDEX(Standings!$I$9:$I$356,MATCH($A218,Standings!$A$9:$A$356,0)))</f>
        <v>0-0</v>
      </c>
      <c r="F218" s="16">
        <f>IF(COUNTIF('RPI calculation'!$A$9:$A$356,$A218)=0,"",INDEX('RPI calculation'!$AE$9:$AE$356,MATCH($A218,'RPI calculation'!$A$9:$A$356,0)))</f>
        <v>210</v>
      </c>
      <c r="G218" s="16">
        <f>IF(COUNTIF('RPI calculation'!$A$9:$A$356,$A218)=0,"",INDEX('RPI calculation'!$N$9:$N$356,MATCH($A218,'RPI calculation'!$A$9:$A$356,0)))</f>
        <v>208</v>
      </c>
      <c r="H218" s="20">
        <f>IF(COUNTIF('RPI calculation'!$A$9:$A$356,$A218)=0,"",INDEX('RPI calculation'!$AF$9:$AF$356,MATCH($A218,'RPI calculation'!$A$9:$A$356,0)))</f>
        <v>-2</v>
      </c>
      <c r="I218" s="9">
        <f>IF(COUNTIF('RPI calculation'!$A$9:$A$356,$A218)=0,"",INDEX('RPI calculation'!$AD$9:$AD$356,MATCH($A218,'RPI calculation'!$A$9:$A$356,0)))</f>
        <v>0.47608556176552846</v>
      </c>
      <c r="J218" s="9">
        <f>IF(COUNTIF('RPI calculation'!$A$9:$A$356,$A218)=0,"",INDEX('RPI calculation'!$M$9:$M$356,MATCH($A218,'RPI calculation'!$A$9:$A$356,0)))</f>
        <v>0.47738556176552849</v>
      </c>
      <c r="K218" s="7" t="s">
        <v>22</v>
      </c>
      <c r="L218" s="7" t="s">
        <v>23</v>
      </c>
      <c r="M218" s="7" t="s">
        <v>24</v>
      </c>
      <c r="N218" s="7"/>
      <c r="O218" s="7"/>
      <c r="P218" s="7"/>
      <c r="Q218" s="8"/>
      <c r="R218" s="7"/>
      <c r="S218" s="7" t="s">
        <v>23</v>
      </c>
      <c r="T218" s="7"/>
      <c r="U218" s="1" t="str">
        <f>IF(COUNTIF('RPI calculation'!$A$9:$A$356,$A218)=0,"Not in 2026 D1 source",INDEX('RPI calculation'!$O$9:$O$356,MATCH($A218,'RPI calculation'!$A$9:$A$356,0)))</f>
        <v>Review: standings differ</v>
      </c>
      <c r="V218" s="1" t="str">
        <f>IF(COUNTIF('RPI calculation'!$A$9:$A$356,$A218)=0,"",INDEX('RPI calculation'!$E$9:$E$356,MATCH($A218,'RPI calculation'!$A$9:$A$356,0))&amp;"-"&amp;INDEX('RPI calculation'!$F$9:$F$356,MATCH($A218,'RPI calculation'!$A$9:$A$356,0)))</f>
        <v>7-4</v>
      </c>
      <c r="W218" s="1" t="str">
        <f>IF(COUNTIF('RPI calculation'!$A$9:$A$356,$A218)=0,"",INDEX('RPI calculation'!$H$9:$H$356,MATCH($A218,'RPI calculation'!$A$9:$A$356,0))&amp;"-"&amp;INDEX('RPI calculation'!$I$9:$I$356,MATCH($A218,'RPI calculation'!$A$9:$A$356,0)))</f>
        <v>7-4</v>
      </c>
      <c r="X218" s="1">
        <f>IF(COUNTIF('RPI calculation'!$A$9:$A$356,$A218)=0,"",INDEX('RPI calculation'!$G$9:$G$356,MATCH($A218,'RPI calculation'!$A$9:$A$356,0)))</f>
        <v>0</v>
      </c>
      <c r="Y218" s="1" t="str">
        <f>IF(COUNTIF('NCAA 2025'!$B$9:$B$356,$A218)=0,"",INDEX('NCAA 2025'!$C$9:$C$356,MATCH($A218,'NCAA 2025'!$B$9:$B$356,0)))</f>
        <v>16-15</v>
      </c>
    </row>
    <row r="219" spans="1:25" ht="21" customHeight="1">
      <c r="A219" s="1" t="s">
        <v>234</v>
      </c>
      <c r="B219" s="16">
        <f>IF(COUNTIF('NCAA 2025'!$B$9:$B$356,$A219)=0,"New in 2026",INDEX('NCAA 2025'!$A$9:$A$356,MATCH($A219,'NCAA 2025'!$B$9:$B$356,0)))</f>
        <v>114</v>
      </c>
      <c r="C219" s="1" t="str">
        <f>IF(COUNTIF('RPI calculation'!$A$9:$A$356,$A219)=0,"",INDEX('RPI calculation'!$B$9:$B$356,MATCH($A219,'RPI calculation'!$A$9:$A$356,0)))</f>
        <v>Atlantic 10</v>
      </c>
      <c r="D219" s="16" t="str">
        <f>IF(COUNTIF('RPI calculation'!$A$9:$A$356,$A219)=0,"",INDEX('RPI calculation'!$C$9:$C$356,MATCH($A219,'RPI calculation'!$A$9:$A$356,0))&amp;"-"&amp;INDEX('RPI calculation'!$D$9:$D$356,MATCH($A219,'RPI calculation'!$A$9:$A$356,0)))</f>
        <v>3-7</v>
      </c>
      <c r="E219" s="16" t="str">
        <f>IF(COUNTIF(Standings!$A$9:$A$356,$A219)=0,"",INDEX(Standings!$H$9:$H$356,MATCH($A219,Standings!$A$9:$A$356,0))&amp;"-"&amp;INDEX(Standings!$I$9:$I$356,MATCH($A219,Standings!$A$9:$A$356,0)))</f>
        <v>0-0</v>
      </c>
      <c r="F219" s="16">
        <f>IF(COUNTIF('RPI calculation'!$A$9:$A$356,$A219)=0,"",INDEX('RPI calculation'!$AE$9:$AE$356,MATCH($A219,'RPI calculation'!$A$9:$A$356,0)))</f>
        <v>211</v>
      </c>
      <c r="G219" s="16">
        <f>IF(COUNTIF('RPI calculation'!$A$9:$A$356,$A219)=0,"",INDEX('RPI calculation'!$N$9:$N$356,MATCH($A219,'RPI calculation'!$A$9:$A$356,0)))</f>
        <v>211</v>
      </c>
      <c r="H219" s="20">
        <f>IF(COUNTIF('RPI calculation'!$A$9:$A$356,$A219)=0,"",INDEX('RPI calculation'!$AF$9:$AF$356,MATCH($A219,'RPI calculation'!$A$9:$A$356,0)))</f>
        <v>0</v>
      </c>
      <c r="I219" s="9">
        <f>IF(COUNTIF('RPI calculation'!$A$9:$A$356,$A219)=0,"",INDEX('RPI calculation'!$AD$9:$AD$356,MATCH($A219,'RPI calculation'!$A$9:$A$356,0)))</f>
        <v>0.47603140457379967</v>
      </c>
      <c r="J219" s="9">
        <f>IF(COUNTIF('RPI calculation'!$A$9:$A$356,$A219)=0,"",INDEX('RPI calculation'!$M$9:$M$356,MATCH($A219,'RPI calculation'!$A$9:$A$356,0)))</f>
        <v>0.47603140457379967</v>
      </c>
      <c r="K219" s="7" t="s">
        <v>22</v>
      </c>
      <c r="L219" s="7" t="s">
        <v>23</v>
      </c>
      <c r="M219" s="7" t="s">
        <v>24</v>
      </c>
      <c r="N219" s="7"/>
      <c r="O219" s="7"/>
      <c r="P219" s="7"/>
      <c r="Q219" s="8"/>
      <c r="R219" s="7"/>
      <c r="S219" s="7" t="s">
        <v>23</v>
      </c>
      <c r="T219" s="7"/>
      <c r="U219" s="1" t="str">
        <f>IF(COUNTIF('RPI calculation'!$A$9:$A$356,$A219)=0,"Not in 2026 D1 source",INDEX('RPI calculation'!$O$9:$O$356,MATCH($A219,'RPI calculation'!$A$9:$A$356,0)))</f>
        <v>Matches standings</v>
      </c>
      <c r="V219" s="1" t="str">
        <f>IF(COUNTIF('RPI calculation'!$A$9:$A$356,$A219)=0,"",INDEX('RPI calculation'!$E$9:$E$356,MATCH($A219,'RPI calculation'!$A$9:$A$356,0))&amp;"-"&amp;INDEX('RPI calculation'!$F$9:$F$356,MATCH($A219,'RPI calculation'!$A$9:$A$356,0)))</f>
        <v>3-7</v>
      </c>
      <c r="W219" s="1" t="str">
        <f>IF(COUNTIF('RPI calculation'!$A$9:$A$356,$A219)=0,"",INDEX('RPI calculation'!$H$9:$H$356,MATCH($A219,'RPI calculation'!$A$9:$A$356,0))&amp;"-"&amp;INDEX('RPI calculation'!$I$9:$I$356,MATCH($A219,'RPI calculation'!$A$9:$A$356,0)))</f>
        <v>3-7</v>
      </c>
      <c r="X219" s="1">
        <f>IF(COUNTIF('RPI calculation'!$A$9:$A$356,$A219)=0,"",INDEX('RPI calculation'!$G$9:$G$356,MATCH($A219,'RPI calculation'!$A$9:$A$356,0)))</f>
        <v>0</v>
      </c>
      <c r="Y219" s="1" t="str">
        <f>IF(COUNTIF('NCAA 2025'!$B$9:$B$356,$A219)=0,"",INDEX('NCAA 2025'!$C$9:$C$356,MATCH($A219,'NCAA 2025'!$B$9:$B$356,0)))</f>
        <v>17-16</v>
      </c>
    </row>
    <row r="220" spans="1:25" ht="21" customHeight="1">
      <c r="A220" s="1" t="s">
        <v>235</v>
      </c>
      <c r="B220" s="16">
        <f>IF(COUNTIF('NCAA 2025'!$B$9:$B$356,$A220)=0,"New in 2026",INDEX('NCAA 2025'!$A$9:$A$356,MATCH($A220,'NCAA 2025'!$B$9:$B$356,0)))</f>
        <v>106</v>
      </c>
      <c r="C220" s="1" t="str">
        <f>IF(COUNTIF('RPI calculation'!$A$9:$A$356,$A220)=0,"",INDEX('RPI calculation'!$B$9:$B$356,MATCH($A220,'RPI calculation'!$A$9:$A$356,0)))</f>
        <v>MVC</v>
      </c>
      <c r="D220" s="16" t="str">
        <f>IF(COUNTIF('RPI calculation'!$A$9:$A$356,$A220)=0,"",INDEX('RPI calculation'!$C$9:$C$356,MATCH($A220,'RPI calculation'!$A$9:$A$356,0))&amp;"-"&amp;INDEX('RPI calculation'!$D$9:$D$356,MATCH($A220,'RPI calculation'!$A$9:$A$356,0)))</f>
        <v>4-8</v>
      </c>
      <c r="E220" s="16" t="str">
        <f>IF(COUNTIF(Standings!$A$9:$A$356,$A220)=0,"",INDEX(Standings!$H$9:$H$356,MATCH($A220,Standings!$A$9:$A$356,0))&amp;"-"&amp;INDEX(Standings!$I$9:$I$356,MATCH($A220,Standings!$A$9:$A$356,0)))</f>
        <v>0-0</v>
      </c>
      <c r="F220" s="16">
        <f>IF(COUNTIF('RPI calculation'!$A$9:$A$356,$A220)=0,"",INDEX('RPI calculation'!$AE$9:$AE$356,MATCH($A220,'RPI calculation'!$A$9:$A$356,0)))</f>
        <v>212</v>
      </c>
      <c r="G220" s="16">
        <f>IF(COUNTIF('RPI calculation'!$A$9:$A$356,$A220)=0,"",INDEX('RPI calculation'!$N$9:$N$356,MATCH($A220,'RPI calculation'!$A$9:$A$356,0)))</f>
        <v>212</v>
      </c>
      <c r="H220" s="20">
        <f>IF(COUNTIF('RPI calculation'!$A$9:$A$356,$A220)=0,"",INDEX('RPI calculation'!$AF$9:$AF$356,MATCH($A220,'RPI calculation'!$A$9:$A$356,0)))</f>
        <v>0</v>
      </c>
      <c r="I220" s="9">
        <f>IF(COUNTIF('RPI calculation'!$A$9:$A$356,$A220)=0,"",INDEX('RPI calculation'!$AD$9:$AD$356,MATCH($A220,'RPI calculation'!$A$9:$A$356,0)))</f>
        <v>0.4758992708913794</v>
      </c>
      <c r="J220" s="9">
        <f>IF(COUNTIF('RPI calculation'!$A$9:$A$356,$A220)=0,"",INDEX('RPI calculation'!$M$9:$M$356,MATCH($A220,'RPI calculation'!$A$9:$A$356,0)))</f>
        <v>0.4758992708913794</v>
      </c>
      <c r="K220" s="7" t="s">
        <v>22</v>
      </c>
      <c r="L220" s="7" t="s">
        <v>23</v>
      </c>
      <c r="M220" s="7" t="s">
        <v>24</v>
      </c>
      <c r="N220" s="7"/>
      <c r="O220" s="7"/>
      <c r="P220" s="7"/>
      <c r="Q220" s="8"/>
      <c r="R220" s="7"/>
      <c r="S220" s="7" t="s">
        <v>23</v>
      </c>
      <c r="T220" s="7"/>
      <c r="U220" s="1" t="str">
        <f>IF(COUNTIF('RPI calculation'!$A$9:$A$356,$A220)=0,"Not in 2026 D1 source",INDEX('RPI calculation'!$O$9:$O$356,MATCH($A220,'RPI calculation'!$A$9:$A$356,0)))</f>
        <v>Matches standings</v>
      </c>
      <c r="V220" s="1" t="str">
        <f>IF(COUNTIF('RPI calculation'!$A$9:$A$356,$A220)=0,"",INDEX('RPI calculation'!$E$9:$E$356,MATCH($A220,'RPI calculation'!$A$9:$A$356,0))&amp;"-"&amp;INDEX('RPI calculation'!$F$9:$F$356,MATCH($A220,'RPI calculation'!$A$9:$A$356,0)))</f>
        <v>4-8</v>
      </c>
      <c r="W220" s="1" t="str">
        <f>IF(COUNTIF('RPI calculation'!$A$9:$A$356,$A220)=0,"",INDEX('RPI calculation'!$H$9:$H$356,MATCH($A220,'RPI calculation'!$A$9:$A$356,0))&amp;"-"&amp;INDEX('RPI calculation'!$I$9:$I$356,MATCH($A220,'RPI calculation'!$A$9:$A$356,0)))</f>
        <v>4-8</v>
      </c>
      <c r="X220" s="1">
        <f>IF(COUNTIF('RPI calculation'!$A$9:$A$356,$A220)=0,"",INDEX('RPI calculation'!$G$9:$G$356,MATCH($A220,'RPI calculation'!$A$9:$A$356,0)))</f>
        <v>0</v>
      </c>
      <c r="Y220" s="1" t="str">
        <f>IF(COUNTIF('NCAA 2025'!$B$9:$B$356,$A220)=0,"",INDEX('NCAA 2025'!$C$9:$C$356,MATCH($A220,'NCAA 2025'!$B$9:$B$356,0)))</f>
        <v>17-10</v>
      </c>
    </row>
    <row r="221" spans="1:25" ht="21" customHeight="1">
      <c r="A221" s="1" t="s">
        <v>241</v>
      </c>
      <c r="B221" s="16">
        <f>IF(COUNTIF('NCAA 2025'!$B$9:$B$356,$A221)=0,"New in 2026",INDEX('NCAA 2025'!$A$9:$A$356,MATCH($A221,'NCAA 2025'!$B$9:$B$356,0)))</f>
        <v>166</v>
      </c>
      <c r="C221" s="1" t="str">
        <f>IF(COUNTIF('RPI calculation'!$A$9:$A$356,$A221)=0,"",INDEX('RPI calculation'!$B$9:$B$356,MATCH($A221,'RPI calculation'!$A$9:$A$356,0)))</f>
        <v>WCC</v>
      </c>
      <c r="D221" s="16" t="str">
        <f>IF(COUNTIF('RPI calculation'!$A$9:$A$356,$A221)=0,"",INDEX('RPI calculation'!$C$9:$C$356,MATCH($A221,'RPI calculation'!$A$9:$A$356,0))&amp;"-"&amp;INDEX('RPI calculation'!$D$9:$D$356,MATCH($A221,'RPI calculation'!$A$9:$A$356,0)))</f>
        <v>4-8</v>
      </c>
      <c r="E221" s="16" t="str">
        <f>IF(COUNTIF(Standings!$A$9:$A$356,$A221)=0,"",INDEX(Standings!$H$9:$H$356,MATCH($A221,Standings!$A$9:$A$356,0))&amp;"-"&amp;INDEX(Standings!$I$9:$I$356,MATCH($A221,Standings!$A$9:$A$356,0)))</f>
        <v>0-0</v>
      </c>
      <c r="F221" s="16">
        <f>IF(COUNTIF('RPI calculation'!$A$9:$A$356,$A221)=0,"",INDEX('RPI calculation'!$AE$9:$AE$356,MATCH($A221,'RPI calculation'!$A$9:$A$356,0)))</f>
        <v>213</v>
      </c>
      <c r="G221" s="16">
        <f>IF(COUNTIF('RPI calculation'!$A$9:$A$356,$A221)=0,"",INDEX('RPI calculation'!$N$9:$N$356,MATCH($A221,'RPI calculation'!$A$9:$A$356,0)))</f>
        <v>218</v>
      </c>
      <c r="H221" s="20">
        <f>IF(COUNTIF('RPI calculation'!$A$9:$A$356,$A221)=0,"",INDEX('RPI calculation'!$AF$9:$AF$356,MATCH($A221,'RPI calculation'!$A$9:$A$356,0)))</f>
        <v>5</v>
      </c>
      <c r="I221" s="9">
        <f>IF(COUNTIF('RPI calculation'!$A$9:$A$356,$A221)=0,"",INDEX('RPI calculation'!$AD$9:$AD$356,MATCH($A221,'RPI calculation'!$A$9:$A$356,0)))</f>
        <v>0.47499988029997497</v>
      </c>
      <c r="J221" s="9">
        <f>IF(COUNTIF('RPI calculation'!$A$9:$A$356,$A221)=0,"",INDEX('RPI calculation'!$M$9:$M$356,MATCH($A221,'RPI calculation'!$A$9:$A$356,0)))</f>
        <v>0.47239988029997498</v>
      </c>
      <c r="K221" s="7" t="s">
        <v>22</v>
      </c>
      <c r="L221" s="7" t="s">
        <v>23</v>
      </c>
      <c r="M221" s="7" t="s">
        <v>24</v>
      </c>
      <c r="N221" s="7"/>
      <c r="O221" s="7"/>
      <c r="P221" s="7"/>
      <c r="Q221" s="8"/>
      <c r="R221" s="7"/>
      <c r="S221" s="7" t="s">
        <v>23</v>
      </c>
      <c r="T221" s="7"/>
      <c r="U221" s="1" t="str">
        <f>IF(COUNTIF('RPI calculation'!$A$9:$A$356,$A221)=0,"Not in 2026 D1 source",INDEX('RPI calculation'!$O$9:$O$356,MATCH($A221,'RPI calculation'!$A$9:$A$356,0)))</f>
        <v>Matches standings</v>
      </c>
      <c r="V221" s="1" t="str">
        <f>IF(COUNTIF('RPI calculation'!$A$9:$A$356,$A221)=0,"",INDEX('RPI calculation'!$E$9:$E$356,MATCH($A221,'RPI calculation'!$A$9:$A$356,0))&amp;"-"&amp;INDEX('RPI calculation'!$F$9:$F$356,MATCH($A221,'RPI calculation'!$A$9:$A$356,0)))</f>
        <v>4-8</v>
      </c>
      <c r="W221" s="1" t="str">
        <f>IF(COUNTIF('RPI calculation'!$A$9:$A$356,$A221)=0,"",INDEX('RPI calculation'!$H$9:$H$356,MATCH($A221,'RPI calculation'!$A$9:$A$356,0))&amp;"-"&amp;INDEX('RPI calculation'!$I$9:$I$356,MATCH($A221,'RPI calculation'!$A$9:$A$356,0)))</f>
        <v>4-8</v>
      </c>
      <c r="X221" s="1">
        <f>IF(COUNTIF('RPI calculation'!$A$9:$A$356,$A221)=0,"",INDEX('RPI calculation'!$G$9:$G$356,MATCH($A221,'RPI calculation'!$A$9:$A$356,0)))</f>
        <v>0</v>
      </c>
      <c r="Y221" s="1" t="str">
        <f>IF(COUNTIF('NCAA 2025'!$B$9:$B$356,$A221)=0,"",INDEX('NCAA 2025'!$C$9:$C$356,MATCH($A221,'NCAA 2025'!$B$9:$B$356,0)))</f>
        <v>17-12</v>
      </c>
    </row>
    <row r="222" spans="1:25" ht="21" customHeight="1">
      <c r="A222" s="1" t="s">
        <v>236</v>
      </c>
      <c r="B222" s="16">
        <f>IF(COUNTIF('NCAA 2025'!$B$9:$B$356,$A222)=0,"New in 2026",INDEX('NCAA 2025'!$A$9:$A$356,MATCH($A222,'NCAA 2025'!$B$9:$B$356,0)))</f>
        <v>224</v>
      </c>
      <c r="C222" s="1" t="str">
        <f>IF(COUNTIF('RPI calculation'!$A$9:$A$356,$A222)=0,"",INDEX('RPI calculation'!$B$9:$B$356,MATCH($A222,'RPI calculation'!$A$9:$A$356,0)))</f>
        <v>Mountain West</v>
      </c>
      <c r="D222" s="16" t="str">
        <f>IF(COUNTIF('RPI calculation'!$A$9:$A$356,$A222)=0,"",INDEX('RPI calculation'!$C$9:$C$356,MATCH($A222,'RPI calculation'!$A$9:$A$356,0))&amp;"-"&amp;INDEX('RPI calculation'!$D$9:$D$356,MATCH($A222,'RPI calculation'!$A$9:$A$356,0)))</f>
        <v>2-8</v>
      </c>
      <c r="E222" s="16" t="str">
        <f>IF(COUNTIF(Standings!$A$9:$A$356,$A222)=0,"",INDEX(Standings!$H$9:$H$356,MATCH($A222,Standings!$A$9:$A$356,0))&amp;"-"&amp;INDEX(Standings!$I$9:$I$356,MATCH($A222,Standings!$A$9:$A$356,0)))</f>
        <v>0-0</v>
      </c>
      <c r="F222" s="16">
        <f>IF(COUNTIF('RPI calculation'!$A$9:$A$356,$A222)=0,"",INDEX('RPI calculation'!$AE$9:$AE$356,MATCH($A222,'RPI calculation'!$A$9:$A$356,0)))</f>
        <v>214</v>
      </c>
      <c r="G222" s="16">
        <f>IF(COUNTIF('RPI calculation'!$A$9:$A$356,$A222)=0,"",INDEX('RPI calculation'!$N$9:$N$356,MATCH($A222,'RPI calculation'!$A$9:$A$356,0)))</f>
        <v>213</v>
      </c>
      <c r="H222" s="20">
        <f>IF(COUNTIF('RPI calculation'!$A$9:$A$356,$A222)=0,"",INDEX('RPI calculation'!$AF$9:$AF$356,MATCH($A222,'RPI calculation'!$A$9:$A$356,0)))</f>
        <v>-1</v>
      </c>
      <c r="I222" s="9">
        <f>IF(COUNTIF('RPI calculation'!$A$9:$A$356,$A222)=0,"",INDEX('RPI calculation'!$AD$9:$AD$356,MATCH($A222,'RPI calculation'!$A$9:$A$356,0)))</f>
        <v>0.47436682097363908</v>
      </c>
      <c r="J222" s="9">
        <f>IF(COUNTIF('RPI calculation'!$A$9:$A$356,$A222)=0,"",INDEX('RPI calculation'!$M$9:$M$356,MATCH($A222,'RPI calculation'!$A$9:$A$356,0)))</f>
        <v>0.4756668209736391</v>
      </c>
      <c r="K222" s="7" t="s">
        <v>22</v>
      </c>
      <c r="L222" s="7" t="s">
        <v>23</v>
      </c>
      <c r="M222" s="7" t="s">
        <v>24</v>
      </c>
      <c r="N222" s="7"/>
      <c r="O222" s="7"/>
      <c r="P222" s="7"/>
      <c r="Q222" s="8"/>
      <c r="R222" s="7"/>
      <c r="S222" s="7" t="s">
        <v>23</v>
      </c>
      <c r="T222" s="7"/>
      <c r="U222" s="1" t="str">
        <f>IF(COUNTIF('RPI calculation'!$A$9:$A$356,$A222)=0,"Not in 2026 D1 source",INDEX('RPI calculation'!$O$9:$O$356,MATCH($A222,'RPI calculation'!$A$9:$A$356,0)))</f>
        <v>Matches standings</v>
      </c>
      <c r="V222" s="1" t="str">
        <f>IF(COUNTIF('RPI calculation'!$A$9:$A$356,$A222)=0,"",INDEX('RPI calculation'!$E$9:$E$356,MATCH($A222,'RPI calculation'!$A$9:$A$356,0))&amp;"-"&amp;INDEX('RPI calculation'!$F$9:$F$356,MATCH($A222,'RPI calculation'!$A$9:$A$356,0)))</f>
        <v>2-8</v>
      </c>
      <c r="W222" s="1" t="str">
        <f>IF(COUNTIF('RPI calculation'!$A$9:$A$356,$A222)=0,"",INDEX('RPI calculation'!$H$9:$H$356,MATCH($A222,'RPI calculation'!$A$9:$A$356,0))&amp;"-"&amp;INDEX('RPI calculation'!$I$9:$I$356,MATCH($A222,'RPI calculation'!$A$9:$A$356,0)))</f>
        <v>2-8</v>
      </c>
      <c r="X222" s="1">
        <f>IF(COUNTIF('RPI calculation'!$A$9:$A$356,$A222)=0,"",INDEX('RPI calculation'!$G$9:$G$356,MATCH($A222,'RPI calculation'!$A$9:$A$356,0)))</f>
        <v>0</v>
      </c>
      <c r="Y222" s="1" t="str">
        <f>IF(COUNTIF('NCAA 2025'!$B$9:$B$356,$A222)=0,"",INDEX('NCAA 2025'!$C$9:$C$356,MATCH($A222,'NCAA 2025'!$B$9:$B$356,0)))</f>
        <v>13-16</v>
      </c>
    </row>
    <row r="223" spans="1:25" ht="21" customHeight="1">
      <c r="A223" s="1" t="s">
        <v>237</v>
      </c>
      <c r="B223" s="16">
        <f>IF(COUNTIF('NCAA 2025'!$B$9:$B$356,$A223)=0,"New in 2026",INDEX('NCAA 2025'!$A$9:$A$356,MATCH($A223,'NCAA 2025'!$B$9:$B$356,0)))</f>
        <v>84</v>
      </c>
      <c r="C223" s="1" t="str">
        <f>IF(COUNTIF('RPI calculation'!$A$9:$A$356,$A223)=0,"",INDEX('RPI calculation'!$B$9:$B$356,MATCH($A223,'RPI calculation'!$A$9:$A$356,0)))</f>
        <v>Ivy League</v>
      </c>
      <c r="D223" s="16" t="str">
        <f>IF(COUNTIF('RPI calculation'!$A$9:$A$356,$A223)=0,"",INDEX('RPI calculation'!$C$9:$C$356,MATCH($A223,'RPI calculation'!$A$9:$A$356,0))&amp;"-"&amp;INDEX('RPI calculation'!$D$9:$D$356,MATCH($A223,'RPI calculation'!$A$9:$A$356,0)))</f>
        <v>2-6</v>
      </c>
      <c r="E223" s="16" t="str">
        <f>IF(COUNTIF(Standings!$A$9:$A$356,$A223)=0,"",INDEX(Standings!$H$9:$H$356,MATCH($A223,Standings!$A$9:$A$356,0))&amp;"-"&amp;INDEX(Standings!$I$9:$I$356,MATCH($A223,Standings!$A$9:$A$356,0)))</f>
        <v>0-0</v>
      </c>
      <c r="F223" s="16">
        <f>IF(COUNTIF('RPI calculation'!$A$9:$A$356,$A223)=0,"",INDEX('RPI calculation'!$AE$9:$AE$356,MATCH($A223,'RPI calculation'!$A$9:$A$356,0)))</f>
        <v>215</v>
      </c>
      <c r="G223" s="16">
        <f>IF(COUNTIF('RPI calculation'!$A$9:$A$356,$A223)=0,"",INDEX('RPI calculation'!$N$9:$N$356,MATCH($A223,'RPI calculation'!$A$9:$A$356,0)))</f>
        <v>214</v>
      </c>
      <c r="H223" s="20">
        <f>IF(COUNTIF('RPI calculation'!$A$9:$A$356,$A223)=0,"",INDEX('RPI calculation'!$AF$9:$AF$356,MATCH($A223,'RPI calculation'!$A$9:$A$356,0)))</f>
        <v>-1</v>
      </c>
      <c r="I223" s="9">
        <f>IF(COUNTIF('RPI calculation'!$A$9:$A$356,$A223)=0,"",INDEX('RPI calculation'!$AD$9:$AD$356,MATCH($A223,'RPI calculation'!$A$9:$A$356,0)))</f>
        <v>0.4743007647340034</v>
      </c>
      <c r="J223" s="9">
        <f>IF(COUNTIF('RPI calculation'!$A$9:$A$356,$A223)=0,"",INDEX('RPI calculation'!$M$9:$M$356,MATCH($A223,'RPI calculation'!$A$9:$A$356,0)))</f>
        <v>0.4743007647340034</v>
      </c>
      <c r="K223" s="7" t="s">
        <v>22</v>
      </c>
      <c r="L223" s="7" t="s">
        <v>23</v>
      </c>
      <c r="M223" s="7" t="s">
        <v>24</v>
      </c>
      <c r="N223" s="7"/>
      <c r="O223" s="7"/>
      <c r="P223" s="7"/>
      <c r="Q223" s="8"/>
      <c r="R223" s="7"/>
      <c r="S223" s="7" t="s">
        <v>23</v>
      </c>
      <c r="T223" s="7"/>
      <c r="U223" s="1" t="str">
        <f>IF(COUNTIF('RPI calculation'!$A$9:$A$356,$A223)=0,"Not in 2026 D1 source",INDEX('RPI calculation'!$O$9:$O$356,MATCH($A223,'RPI calculation'!$A$9:$A$356,0)))</f>
        <v>Matches standings</v>
      </c>
      <c r="V223" s="1" t="str">
        <f>IF(COUNTIF('RPI calculation'!$A$9:$A$356,$A223)=0,"",INDEX('RPI calculation'!$E$9:$E$356,MATCH($A223,'RPI calculation'!$A$9:$A$356,0))&amp;"-"&amp;INDEX('RPI calculation'!$F$9:$F$356,MATCH($A223,'RPI calculation'!$A$9:$A$356,0)))</f>
        <v>2-6</v>
      </c>
      <c r="W223" s="1" t="str">
        <f>IF(COUNTIF('RPI calculation'!$A$9:$A$356,$A223)=0,"",INDEX('RPI calculation'!$H$9:$H$356,MATCH($A223,'RPI calculation'!$A$9:$A$356,0))&amp;"-"&amp;INDEX('RPI calculation'!$I$9:$I$356,MATCH($A223,'RPI calculation'!$A$9:$A$356,0)))</f>
        <v>2-6</v>
      </c>
      <c r="X223" s="1">
        <f>IF(COUNTIF('RPI calculation'!$A$9:$A$356,$A223)=0,"",INDEX('RPI calculation'!$G$9:$G$356,MATCH($A223,'RPI calculation'!$A$9:$A$356,0)))</f>
        <v>0</v>
      </c>
      <c r="Y223" s="1" t="str">
        <f>IF(COUNTIF('NCAA 2025'!$B$9:$B$356,$A223)=0,"",INDEX('NCAA 2025'!$C$9:$C$356,MATCH($A223,'NCAA 2025'!$B$9:$B$356,0)))</f>
        <v>18-7</v>
      </c>
    </row>
    <row r="224" spans="1:25" ht="21" customHeight="1">
      <c r="A224" s="1" t="s">
        <v>238</v>
      </c>
      <c r="B224" s="16">
        <f>IF(COUNTIF('NCAA 2025'!$B$9:$B$356,$A224)=0,"New in 2026",INDEX('NCAA 2025'!$A$9:$A$356,MATCH($A224,'NCAA 2025'!$B$9:$B$356,0)))</f>
        <v>249</v>
      </c>
      <c r="C224" s="1" t="str">
        <f>IF(COUNTIF('RPI calculation'!$A$9:$A$356,$A224)=0,"",INDEX('RPI calculation'!$B$9:$B$356,MATCH($A224,'RPI calculation'!$A$9:$A$356,0)))</f>
        <v>Big South</v>
      </c>
      <c r="D224" s="16" t="str">
        <f>IF(COUNTIF('RPI calculation'!$A$9:$A$356,$A224)=0,"",INDEX('RPI calculation'!$C$9:$C$356,MATCH($A224,'RPI calculation'!$A$9:$A$356,0))&amp;"-"&amp;INDEX('RPI calculation'!$D$9:$D$356,MATCH($A224,'RPI calculation'!$A$9:$A$356,0)))</f>
        <v>7-4</v>
      </c>
      <c r="E224" s="16" t="str">
        <f>IF(COUNTIF(Standings!$A$9:$A$356,$A224)=0,"",INDEX(Standings!$H$9:$H$356,MATCH($A224,Standings!$A$9:$A$356,0))&amp;"-"&amp;INDEX(Standings!$I$9:$I$356,MATCH($A224,Standings!$A$9:$A$356,0)))</f>
        <v>0-0</v>
      </c>
      <c r="F224" s="16">
        <f>IF(COUNTIF('RPI calculation'!$A$9:$A$356,$A224)=0,"",INDEX('RPI calculation'!$AE$9:$AE$356,MATCH($A224,'RPI calculation'!$A$9:$A$356,0)))</f>
        <v>216</v>
      </c>
      <c r="G224" s="16">
        <f>IF(COUNTIF('RPI calculation'!$A$9:$A$356,$A224)=0,"",INDEX('RPI calculation'!$N$9:$N$356,MATCH($A224,'RPI calculation'!$A$9:$A$356,0)))</f>
        <v>215</v>
      </c>
      <c r="H224" s="20">
        <f>IF(COUNTIF('RPI calculation'!$A$9:$A$356,$A224)=0,"",INDEX('RPI calculation'!$AF$9:$AF$356,MATCH($A224,'RPI calculation'!$A$9:$A$356,0)))</f>
        <v>-1</v>
      </c>
      <c r="I224" s="9">
        <f>IF(COUNTIF('RPI calculation'!$A$9:$A$356,$A224)=0,"",INDEX('RPI calculation'!$AD$9:$AD$356,MATCH($A224,'RPI calculation'!$A$9:$A$356,0)))</f>
        <v>0.47406098230458538</v>
      </c>
      <c r="J224" s="9">
        <f>IF(COUNTIF('RPI calculation'!$A$9:$A$356,$A224)=0,"",INDEX('RPI calculation'!$M$9:$M$356,MATCH($A224,'RPI calculation'!$A$9:$A$356,0)))</f>
        <v>0.47406098230458538</v>
      </c>
      <c r="K224" s="7" t="s">
        <v>22</v>
      </c>
      <c r="L224" s="7" t="s">
        <v>23</v>
      </c>
      <c r="M224" s="7" t="s">
        <v>24</v>
      </c>
      <c r="N224" s="7"/>
      <c r="O224" s="7"/>
      <c r="P224" s="7"/>
      <c r="Q224" s="8"/>
      <c r="R224" s="7"/>
      <c r="S224" s="7" t="s">
        <v>23</v>
      </c>
      <c r="T224" s="7"/>
      <c r="U224" s="1" t="str">
        <f>IF(COUNTIF('RPI calculation'!$A$9:$A$356,$A224)=0,"Not in 2026 D1 source",INDEX('RPI calculation'!$O$9:$O$356,MATCH($A224,'RPI calculation'!$A$9:$A$356,0)))</f>
        <v>Matches standings</v>
      </c>
      <c r="V224" s="1" t="str">
        <f>IF(COUNTIF('RPI calculation'!$A$9:$A$356,$A224)=0,"",INDEX('RPI calculation'!$E$9:$E$356,MATCH($A224,'RPI calculation'!$A$9:$A$356,0))&amp;"-"&amp;INDEX('RPI calculation'!$F$9:$F$356,MATCH($A224,'RPI calculation'!$A$9:$A$356,0)))</f>
        <v>7-4</v>
      </c>
      <c r="W224" s="1" t="str">
        <f>IF(COUNTIF('RPI calculation'!$A$9:$A$356,$A224)=0,"",INDEX('RPI calculation'!$H$9:$H$356,MATCH($A224,'RPI calculation'!$A$9:$A$356,0))&amp;"-"&amp;INDEX('RPI calculation'!$I$9:$I$356,MATCH($A224,'RPI calculation'!$A$9:$A$356,0)))</f>
        <v>7-4</v>
      </c>
      <c r="X224" s="1">
        <f>IF(COUNTIF('RPI calculation'!$A$9:$A$356,$A224)=0,"",INDEX('RPI calculation'!$G$9:$G$356,MATCH($A224,'RPI calculation'!$A$9:$A$356,0)))</f>
        <v>0</v>
      </c>
      <c r="Y224" s="1" t="str">
        <f>IF(COUNTIF('NCAA 2025'!$B$9:$B$356,$A224)=0,"",INDEX('NCAA 2025'!$C$9:$C$356,MATCH($A224,'NCAA 2025'!$B$9:$B$356,0)))</f>
        <v>14-14</v>
      </c>
    </row>
    <row r="225" spans="1:25" ht="21" customHeight="1">
      <c r="A225" s="1" t="s">
        <v>240</v>
      </c>
      <c r="B225" s="16">
        <f>IF(COUNTIF('NCAA 2025'!$B$9:$B$356,$A225)=0,"New in 2026",INDEX('NCAA 2025'!$A$9:$A$356,MATCH($A225,'NCAA 2025'!$B$9:$B$356,0)))</f>
        <v>253</v>
      </c>
      <c r="C225" s="1" t="str">
        <f>IF(COUNTIF('RPI calculation'!$A$9:$A$356,$A225)=0,"",INDEX('RPI calculation'!$B$9:$B$356,MATCH($A225,'RPI calculation'!$A$9:$A$356,0)))</f>
        <v>Horizon</v>
      </c>
      <c r="D225" s="16" t="str">
        <f>IF(COUNTIF('RPI calculation'!$A$9:$A$356,$A225)=0,"",INDEX('RPI calculation'!$C$9:$C$356,MATCH($A225,'RPI calculation'!$A$9:$A$356,0))&amp;"-"&amp;INDEX('RPI calculation'!$D$9:$D$356,MATCH($A225,'RPI calculation'!$A$9:$A$356,0)))</f>
        <v>7-4</v>
      </c>
      <c r="E225" s="16" t="str">
        <f>IF(COUNTIF(Standings!$A$9:$A$356,$A225)=0,"",INDEX(Standings!$H$9:$H$356,MATCH($A225,Standings!$A$9:$A$356,0))&amp;"-"&amp;INDEX(Standings!$I$9:$I$356,MATCH($A225,Standings!$A$9:$A$356,0)))</f>
        <v>0-0</v>
      </c>
      <c r="F225" s="16">
        <f>IF(COUNTIF('RPI calculation'!$A$9:$A$356,$A225)=0,"",INDEX('RPI calculation'!$AE$9:$AE$356,MATCH($A225,'RPI calculation'!$A$9:$A$356,0)))</f>
        <v>217</v>
      </c>
      <c r="G225" s="16">
        <f>IF(COUNTIF('RPI calculation'!$A$9:$A$356,$A225)=0,"",INDEX('RPI calculation'!$N$9:$N$356,MATCH($A225,'RPI calculation'!$A$9:$A$356,0)))</f>
        <v>217</v>
      </c>
      <c r="H225" s="20">
        <f>IF(COUNTIF('RPI calculation'!$A$9:$A$356,$A225)=0,"",INDEX('RPI calculation'!$AF$9:$AF$356,MATCH($A225,'RPI calculation'!$A$9:$A$356,0)))</f>
        <v>0</v>
      </c>
      <c r="I225" s="9">
        <f>IF(COUNTIF('RPI calculation'!$A$9:$A$356,$A225)=0,"",INDEX('RPI calculation'!$AD$9:$AD$356,MATCH($A225,'RPI calculation'!$A$9:$A$356,0)))</f>
        <v>0.47387485162271664</v>
      </c>
      <c r="J225" s="9">
        <f>IF(COUNTIF('RPI calculation'!$A$9:$A$356,$A225)=0,"",INDEX('RPI calculation'!$M$9:$M$356,MATCH($A225,'RPI calculation'!$A$9:$A$356,0)))</f>
        <v>0.47257485162271662</v>
      </c>
      <c r="K225" s="7" t="s">
        <v>22</v>
      </c>
      <c r="L225" s="7" t="s">
        <v>23</v>
      </c>
      <c r="M225" s="7" t="s">
        <v>24</v>
      </c>
      <c r="N225" s="7"/>
      <c r="O225" s="7"/>
      <c r="P225" s="7"/>
      <c r="Q225" s="8"/>
      <c r="R225" s="7"/>
      <c r="S225" s="7" t="s">
        <v>23</v>
      </c>
      <c r="T225" s="7"/>
      <c r="U225" s="1" t="str">
        <f>IF(COUNTIF('RPI calculation'!$A$9:$A$356,$A225)=0,"Not in 2026 D1 source",INDEX('RPI calculation'!$O$9:$O$356,MATCH($A225,'RPI calculation'!$A$9:$A$356,0)))</f>
        <v>Matches standings</v>
      </c>
      <c r="V225" s="1" t="str">
        <f>IF(COUNTIF('RPI calculation'!$A$9:$A$356,$A225)=0,"",INDEX('RPI calculation'!$E$9:$E$356,MATCH($A225,'RPI calculation'!$A$9:$A$356,0))&amp;"-"&amp;INDEX('RPI calculation'!$F$9:$F$356,MATCH($A225,'RPI calculation'!$A$9:$A$356,0)))</f>
        <v>7-4</v>
      </c>
      <c r="W225" s="1" t="str">
        <f>IF(COUNTIF('RPI calculation'!$A$9:$A$356,$A225)=0,"",INDEX('RPI calculation'!$H$9:$H$356,MATCH($A225,'RPI calculation'!$A$9:$A$356,0))&amp;"-"&amp;INDEX('RPI calculation'!$I$9:$I$356,MATCH($A225,'RPI calculation'!$A$9:$A$356,0)))</f>
        <v>7-4</v>
      </c>
      <c r="X225" s="1">
        <f>IF(COUNTIF('RPI calculation'!$A$9:$A$356,$A225)=0,"",INDEX('RPI calculation'!$G$9:$G$356,MATCH($A225,'RPI calculation'!$A$9:$A$356,0)))</f>
        <v>0</v>
      </c>
      <c r="Y225" s="1" t="str">
        <f>IF(COUNTIF('NCAA 2025'!$B$9:$B$356,$A225)=0,"",INDEX('NCAA 2025'!$C$9:$C$356,MATCH($A225,'NCAA 2025'!$B$9:$B$356,0)))</f>
        <v>11-19</v>
      </c>
    </row>
    <row r="226" spans="1:25" ht="21" customHeight="1">
      <c r="A226" s="1" t="s">
        <v>239</v>
      </c>
      <c r="B226" s="16">
        <f>IF(COUNTIF('NCAA 2025'!$B$9:$B$356,$A226)=0,"New in 2026",INDEX('NCAA 2025'!$A$9:$A$356,MATCH($A226,'NCAA 2025'!$B$9:$B$356,0)))</f>
        <v>321</v>
      </c>
      <c r="C226" s="1" t="str">
        <f>IF(COUNTIF('RPI calculation'!$A$9:$A$356,$A226)=0,"",INDEX('RPI calculation'!$B$9:$B$356,MATCH($A226,'RPI calculation'!$A$9:$A$356,0)))</f>
        <v>Summit League</v>
      </c>
      <c r="D226" s="16" t="str">
        <f>IF(COUNTIF('RPI calculation'!$A$9:$A$356,$A226)=0,"",INDEX('RPI calculation'!$C$9:$C$356,MATCH($A226,'RPI calculation'!$A$9:$A$356,0))&amp;"-"&amp;INDEX('RPI calculation'!$D$9:$D$356,MATCH($A226,'RPI calculation'!$A$9:$A$356,0)))</f>
        <v>6-6</v>
      </c>
      <c r="E226" s="16" t="str">
        <f>IF(COUNTIF(Standings!$A$9:$A$356,$A226)=0,"",INDEX(Standings!$H$9:$H$356,MATCH($A226,Standings!$A$9:$A$356,0))&amp;"-"&amp;INDEX(Standings!$I$9:$I$356,MATCH($A226,Standings!$A$9:$A$356,0)))</f>
        <v>0-0</v>
      </c>
      <c r="F226" s="16">
        <f>IF(COUNTIF('RPI calculation'!$A$9:$A$356,$A226)=0,"",INDEX('RPI calculation'!$AE$9:$AE$356,MATCH($A226,'RPI calculation'!$A$9:$A$356,0)))</f>
        <v>218</v>
      </c>
      <c r="G226" s="16">
        <f>IF(COUNTIF('RPI calculation'!$A$9:$A$356,$A226)=0,"",INDEX('RPI calculation'!$N$9:$N$356,MATCH($A226,'RPI calculation'!$A$9:$A$356,0)))</f>
        <v>216</v>
      </c>
      <c r="H226" s="20">
        <f>IF(COUNTIF('RPI calculation'!$A$9:$A$356,$A226)=0,"",INDEX('RPI calculation'!$AF$9:$AF$356,MATCH($A226,'RPI calculation'!$A$9:$A$356,0)))</f>
        <v>-2</v>
      </c>
      <c r="I226" s="9">
        <f>IF(COUNTIF('RPI calculation'!$A$9:$A$356,$A226)=0,"",INDEX('RPI calculation'!$AD$9:$AD$356,MATCH($A226,'RPI calculation'!$A$9:$A$356,0)))</f>
        <v>0.47368786034742477</v>
      </c>
      <c r="J226" s="9">
        <f>IF(COUNTIF('RPI calculation'!$A$9:$A$356,$A226)=0,"",INDEX('RPI calculation'!$M$9:$M$356,MATCH($A226,'RPI calculation'!$A$9:$A$356,0)))</f>
        <v>0.47368786034742477</v>
      </c>
      <c r="K226" s="7" t="s">
        <v>22</v>
      </c>
      <c r="L226" s="7" t="s">
        <v>23</v>
      </c>
      <c r="M226" s="7" t="s">
        <v>24</v>
      </c>
      <c r="N226" s="7"/>
      <c r="O226" s="7"/>
      <c r="P226" s="7"/>
      <c r="Q226" s="8"/>
      <c r="R226" s="7"/>
      <c r="S226" s="7" t="s">
        <v>23</v>
      </c>
      <c r="T226" s="7"/>
      <c r="U226" s="1" t="str">
        <f>IF(COUNTIF('RPI calculation'!$A$9:$A$356,$A226)=0,"Not in 2026 D1 source",INDEX('RPI calculation'!$O$9:$O$356,MATCH($A226,'RPI calculation'!$A$9:$A$356,0)))</f>
        <v>Matches standings</v>
      </c>
      <c r="V226" s="1" t="str">
        <f>IF(COUNTIF('RPI calculation'!$A$9:$A$356,$A226)=0,"",INDEX('RPI calculation'!$E$9:$E$356,MATCH($A226,'RPI calculation'!$A$9:$A$356,0))&amp;"-"&amp;INDEX('RPI calculation'!$F$9:$F$356,MATCH($A226,'RPI calculation'!$A$9:$A$356,0)))</f>
        <v>6-6</v>
      </c>
      <c r="W226" s="1" t="str">
        <f>IF(COUNTIF('RPI calculation'!$A$9:$A$356,$A226)=0,"",INDEX('RPI calculation'!$H$9:$H$356,MATCH($A226,'RPI calculation'!$A$9:$A$356,0))&amp;"-"&amp;INDEX('RPI calculation'!$I$9:$I$356,MATCH($A226,'RPI calculation'!$A$9:$A$356,0)))</f>
        <v>6-6</v>
      </c>
      <c r="X226" s="1">
        <f>IF(COUNTIF('RPI calculation'!$A$9:$A$356,$A226)=0,"",INDEX('RPI calculation'!$G$9:$G$356,MATCH($A226,'RPI calculation'!$A$9:$A$356,0)))</f>
        <v>0</v>
      </c>
      <c r="Y226" s="1" t="str">
        <f>IF(COUNTIF('NCAA 2025'!$B$9:$B$356,$A226)=0,"",INDEX('NCAA 2025'!$C$9:$C$356,MATCH($A226,'NCAA 2025'!$B$9:$B$356,0)))</f>
        <v>3-26</v>
      </c>
    </row>
    <row r="227" spans="1:25" ht="21" customHeight="1">
      <c r="A227" s="1" t="s">
        <v>244</v>
      </c>
      <c r="B227" s="16">
        <f>IF(COUNTIF('NCAA 2025'!$B$9:$B$356,$A227)=0,"New in 2026",INDEX('NCAA 2025'!$A$9:$A$356,MATCH($A227,'NCAA 2025'!$B$9:$B$356,0)))</f>
        <v>244</v>
      </c>
      <c r="C227" s="1" t="str">
        <f>IF(COUNTIF('RPI calculation'!$A$9:$A$356,$A227)=0,"",INDEX('RPI calculation'!$B$9:$B$356,MATCH($A227,'RPI calculation'!$A$9:$A$356,0)))</f>
        <v>CUSA</v>
      </c>
      <c r="D227" s="16" t="str">
        <f>IF(COUNTIF('RPI calculation'!$A$9:$A$356,$A227)=0,"",INDEX('RPI calculation'!$C$9:$C$356,MATCH($A227,'RPI calculation'!$A$9:$A$356,0))&amp;"-"&amp;INDEX('RPI calculation'!$D$9:$D$356,MATCH($A227,'RPI calculation'!$A$9:$A$356,0)))</f>
        <v>7-6</v>
      </c>
      <c r="E227" s="16" t="str">
        <f>IF(COUNTIF(Standings!$A$9:$A$356,$A227)=0,"",INDEX(Standings!$H$9:$H$356,MATCH($A227,Standings!$A$9:$A$356,0))&amp;"-"&amp;INDEX(Standings!$I$9:$I$356,MATCH($A227,Standings!$A$9:$A$356,0)))</f>
        <v>0-0</v>
      </c>
      <c r="F227" s="16">
        <f>IF(COUNTIF('RPI calculation'!$A$9:$A$356,$A227)=0,"",INDEX('RPI calculation'!$AE$9:$AE$356,MATCH($A227,'RPI calculation'!$A$9:$A$356,0)))</f>
        <v>219</v>
      </c>
      <c r="G227" s="16">
        <f>IF(COUNTIF('RPI calculation'!$A$9:$A$356,$A227)=0,"",INDEX('RPI calculation'!$N$9:$N$356,MATCH($A227,'RPI calculation'!$A$9:$A$356,0)))</f>
        <v>221</v>
      </c>
      <c r="H227" s="20">
        <f>IF(COUNTIF('RPI calculation'!$A$9:$A$356,$A227)=0,"",INDEX('RPI calculation'!$AF$9:$AF$356,MATCH($A227,'RPI calculation'!$A$9:$A$356,0)))</f>
        <v>2</v>
      </c>
      <c r="I227" s="9">
        <f>IF(COUNTIF('RPI calculation'!$A$9:$A$356,$A227)=0,"",INDEX('RPI calculation'!$AD$9:$AD$356,MATCH($A227,'RPI calculation'!$A$9:$A$356,0)))</f>
        <v>0.47003714299168847</v>
      </c>
      <c r="J227" s="9">
        <f>IF(COUNTIF('RPI calculation'!$A$9:$A$356,$A227)=0,"",INDEX('RPI calculation'!$M$9:$M$356,MATCH($A227,'RPI calculation'!$A$9:$A$356,0)))</f>
        <v>0.47003714299168847</v>
      </c>
      <c r="K227" s="7" t="s">
        <v>22</v>
      </c>
      <c r="L227" s="7" t="s">
        <v>23</v>
      </c>
      <c r="M227" s="7" t="s">
        <v>24</v>
      </c>
      <c r="N227" s="7"/>
      <c r="O227" s="7"/>
      <c r="P227" s="7"/>
      <c r="Q227" s="8"/>
      <c r="R227" s="7"/>
      <c r="S227" s="7" t="s">
        <v>23</v>
      </c>
      <c r="T227" s="7"/>
      <c r="U227" s="1" t="str">
        <f>IF(COUNTIF('RPI calculation'!$A$9:$A$356,$A227)=0,"Not in 2026 D1 source",INDEX('RPI calculation'!$O$9:$O$356,MATCH($A227,'RPI calculation'!$A$9:$A$356,0)))</f>
        <v>Matches standings</v>
      </c>
      <c r="V227" s="1" t="str">
        <f>IF(COUNTIF('RPI calculation'!$A$9:$A$356,$A227)=0,"",INDEX('RPI calculation'!$E$9:$E$356,MATCH($A227,'RPI calculation'!$A$9:$A$356,0))&amp;"-"&amp;INDEX('RPI calculation'!$F$9:$F$356,MATCH($A227,'RPI calculation'!$A$9:$A$356,0)))</f>
        <v>7-6</v>
      </c>
      <c r="W227" s="1" t="str">
        <f>IF(COUNTIF('RPI calculation'!$A$9:$A$356,$A227)=0,"",INDEX('RPI calculation'!$H$9:$H$356,MATCH($A227,'RPI calculation'!$A$9:$A$356,0))&amp;"-"&amp;INDEX('RPI calculation'!$I$9:$I$356,MATCH($A227,'RPI calculation'!$A$9:$A$356,0)))</f>
        <v>7-6</v>
      </c>
      <c r="X227" s="1">
        <f>IF(COUNTIF('RPI calculation'!$A$9:$A$356,$A227)=0,"",INDEX('RPI calculation'!$G$9:$G$356,MATCH($A227,'RPI calculation'!$A$9:$A$356,0)))</f>
        <v>0</v>
      </c>
      <c r="Y227" s="1" t="str">
        <f>IF(COUNTIF('NCAA 2025'!$B$9:$B$356,$A227)=0,"",INDEX('NCAA 2025'!$C$9:$C$356,MATCH($A227,'NCAA 2025'!$B$9:$B$356,0)))</f>
        <v>14-16</v>
      </c>
    </row>
    <row r="228" spans="1:25" ht="21" customHeight="1">
      <c r="A228" s="1" t="s">
        <v>245</v>
      </c>
      <c r="B228" s="16">
        <f>IF(COUNTIF('NCAA 2025'!$B$9:$B$356,$A228)=0,"New in 2026",INDEX('NCAA 2025'!$A$9:$A$356,MATCH($A228,'NCAA 2025'!$B$9:$B$356,0)))</f>
        <v>127</v>
      </c>
      <c r="C228" s="1" t="str">
        <f>IF(COUNTIF('RPI calculation'!$A$9:$A$356,$A228)=0,"",INDEX('RPI calculation'!$B$9:$B$356,MATCH($A228,'RPI calculation'!$A$9:$A$356,0)))</f>
        <v>Big Sky</v>
      </c>
      <c r="D228" s="16" t="str">
        <f>IF(COUNTIF('RPI calculation'!$A$9:$A$356,$A228)=0,"",INDEX('RPI calculation'!$C$9:$C$356,MATCH($A228,'RPI calculation'!$A$9:$A$356,0))&amp;"-"&amp;INDEX('RPI calculation'!$D$9:$D$356,MATCH($A228,'RPI calculation'!$A$9:$A$356,0)))</f>
        <v>7-5</v>
      </c>
      <c r="E228" s="16" t="str">
        <f>IF(COUNTIF(Standings!$A$9:$A$356,$A228)=0,"",INDEX(Standings!$H$9:$H$356,MATCH($A228,Standings!$A$9:$A$356,0))&amp;"-"&amp;INDEX(Standings!$I$9:$I$356,MATCH($A228,Standings!$A$9:$A$356,0)))</f>
        <v>0-0</v>
      </c>
      <c r="F228" s="16">
        <f>IF(COUNTIF('RPI calculation'!$A$9:$A$356,$A228)=0,"",INDEX('RPI calculation'!$AE$9:$AE$356,MATCH($A228,'RPI calculation'!$A$9:$A$356,0)))</f>
        <v>220</v>
      </c>
      <c r="G228" s="16">
        <f>IF(COUNTIF('RPI calculation'!$A$9:$A$356,$A228)=0,"",INDEX('RPI calculation'!$N$9:$N$356,MATCH($A228,'RPI calculation'!$A$9:$A$356,0)))</f>
        <v>222</v>
      </c>
      <c r="H228" s="20">
        <f>IF(COUNTIF('RPI calculation'!$A$9:$A$356,$A228)=0,"",INDEX('RPI calculation'!$AF$9:$AF$356,MATCH($A228,'RPI calculation'!$A$9:$A$356,0)))</f>
        <v>2</v>
      </c>
      <c r="I228" s="9">
        <f>IF(COUNTIF('RPI calculation'!$A$9:$A$356,$A228)=0,"",INDEX('RPI calculation'!$AD$9:$AD$356,MATCH($A228,'RPI calculation'!$A$9:$A$356,0)))</f>
        <v>0.46837451584610679</v>
      </c>
      <c r="J228" s="9">
        <f>IF(COUNTIF('RPI calculation'!$A$9:$A$356,$A228)=0,"",INDEX('RPI calculation'!$M$9:$M$356,MATCH($A228,'RPI calculation'!$A$9:$A$356,0)))</f>
        <v>0.46837451584610679</v>
      </c>
      <c r="K228" s="7" t="s">
        <v>22</v>
      </c>
      <c r="L228" s="7" t="s">
        <v>23</v>
      </c>
      <c r="M228" s="7" t="s">
        <v>24</v>
      </c>
      <c r="N228" s="7"/>
      <c r="O228" s="7"/>
      <c r="P228" s="7"/>
      <c r="Q228" s="8"/>
      <c r="R228" s="7"/>
      <c r="S228" s="7" t="s">
        <v>23</v>
      </c>
      <c r="T228" s="7"/>
      <c r="U228" s="1" t="str">
        <f>IF(COUNTIF('RPI calculation'!$A$9:$A$356,$A228)=0,"Not in 2026 D1 source",INDEX('RPI calculation'!$O$9:$O$356,MATCH($A228,'RPI calculation'!$A$9:$A$356,0)))</f>
        <v>Matches standings</v>
      </c>
      <c r="V228" s="1" t="str">
        <f>IF(COUNTIF('RPI calculation'!$A$9:$A$356,$A228)=0,"",INDEX('RPI calculation'!$E$9:$E$356,MATCH($A228,'RPI calculation'!$A$9:$A$356,0))&amp;"-"&amp;INDEX('RPI calculation'!$F$9:$F$356,MATCH($A228,'RPI calculation'!$A$9:$A$356,0)))</f>
        <v>7-5</v>
      </c>
      <c r="W228" s="1" t="str">
        <f>IF(COUNTIF('RPI calculation'!$A$9:$A$356,$A228)=0,"",INDEX('RPI calculation'!$H$9:$H$356,MATCH($A228,'RPI calculation'!$A$9:$A$356,0))&amp;"-"&amp;INDEX('RPI calculation'!$I$9:$I$356,MATCH($A228,'RPI calculation'!$A$9:$A$356,0)))</f>
        <v>7-5</v>
      </c>
      <c r="X228" s="1">
        <f>IF(COUNTIF('RPI calculation'!$A$9:$A$356,$A228)=0,"",INDEX('RPI calculation'!$G$9:$G$356,MATCH($A228,'RPI calculation'!$A$9:$A$356,0)))</f>
        <v>0</v>
      </c>
      <c r="Y228" s="1" t="str">
        <f>IF(COUNTIF('NCAA 2025'!$B$9:$B$356,$A228)=0,"",INDEX('NCAA 2025'!$C$9:$C$356,MATCH($A228,'NCAA 2025'!$B$9:$B$356,0)))</f>
        <v>23-7</v>
      </c>
    </row>
    <row r="229" spans="1:25" ht="21" customHeight="1">
      <c r="A229" s="1" t="s">
        <v>243</v>
      </c>
      <c r="B229" s="16">
        <f>IF(COUNTIF('NCAA 2025'!$B$9:$B$356,$A229)=0,"New in 2026",INDEX('NCAA 2025'!$A$9:$A$356,MATCH($A229,'NCAA 2025'!$B$9:$B$356,0)))</f>
        <v>138</v>
      </c>
      <c r="C229" s="1" t="str">
        <f>IF(COUNTIF('RPI calculation'!$A$9:$A$356,$A229)=0,"",INDEX('RPI calculation'!$B$9:$B$356,MATCH($A229,'RPI calculation'!$A$9:$A$356,0)))</f>
        <v>MVC</v>
      </c>
      <c r="D229" s="16" t="str">
        <f>IF(COUNTIF('RPI calculation'!$A$9:$A$356,$A229)=0,"",INDEX('RPI calculation'!$C$9:$C$356,MATCH($A229,'RPI calculation'!$A$9:$A$356,0))&amp;"-"&amp;INDEX('RPI calculation'!$D$9:$D$356,MATCH($A229,'RPI calculation'!$A$9:$A$356,0)))</f>
        <v>8-4</v>
      </c>
      <c r="E229" s="16" t="str">
        <f>IF(COUNTIF(Standings!$A$9:$A$356,$A229)=0,"",INDEX(Standings!$H$9:$H$356,MATCH($A229,Standings!$A$9:$A$356,0))&amp;"-"&amp;INDEX(Standings!$I$9:$I$356,MATCH($A229,Standings!$A$9:$A$356,0)))</f>
        <v>0-0</v>
      </c>
      <c r="F229" s="16">
        <f>IF(COUNTIF('RPI calculation'!$A$9:$A$356,$A229)=0,"",INDEX('RPI calculation'!$AE$9:$AE$356,MATCH($A229,'RPI calculation'!$A$9:$A$356,0)))</f>
        <v>221</v>
      </c>
      <c r="G229" s="16">
        <f>IF(COUNTIF('RPI calculation'!$A$9:$A$356,$A229)=0,"",INDEX('RPI calculation'!$N$9:$N$356,MATCH($A229,'RPI calculation'!$A$9:$A$356,0)))</f>
        <v>220</v>
      </c>
      <c r="H229" s="20">
        <f>IF(COUNTIF('RPI calculation'!$A$9:$A$356,$A229)=0,"",INDEX('RPI calculation'!$AF$9:$AF$356,MATCH($A229,'RPI calculation'!$A$9:$A$356,0)))</f>
        <v>-1</v>
      </c>
      <c r="I229" s="9">
        <f>IF(COUNTIF('RPI calculation'!$A$9:$A$356,$A229)=0,"",INDEX('RPI calculation'!$AD$9:$AD$356,MATCH($A229,'RPI calculation'!$A$9:$A$356,0)))</f>
        <v>0.46831859489941874</v>
      </c>
      <c r="J229" s="9">
        <f>IF(COUNTIF('RPI calculation'!$A$9:$A$356,$A229)=0,"",INDEX('RPI calculation'!$M$9:$M$356,MATCH($A229,'RPI calculation'!$A$9:$A$356,0)))</f>
        <v>0.47091859489941873</v>
      </c>
      <c r="K229" s="7" t="s">
        <v>22</v>
      </c>
      <c r="L229" s="7" t="s">
        <v>23</v>
      </c>
      <c r="M229" s="7" t="s">
        <v>24</v>
      </c>
      <c r="N229" s="7"/>
      <c r="O229" s="7"/>
      <c r="P229" s="7"/>
      <c r="Q229" s="8"/>
      <c r="R229" s="7"/>
      <c r="S229" s="7" t="s">
        <v>23</v>
      </c>
      <c r="T229" s="7"/>
      <c r="U229" s="1" t="str">
        <f>IF(COUNTIF('RPI calculation'!$A$9:$A$356,$A229)=0,"Not in 2026 D1 source",INDEX('RPI calculation'!$O$9:$O$356,MATCH($A229,'RPI calculation'!$A$9:$A$356,0)))</f>
        <v>Matches standings</v>
      </c>
      <c r="V229" s="1" t="str">
        <f>IF(COUNTIF('RPI calculation'!$A$9:$A$356,$A229)=0,"",INDEX('RPI calculation'!$E$9:$E$356,MATCH($A229,'RPI calculation'!$A$9:$A$356,0))&amp;"-"&amp;INDEX('RPI calculation'!$F$9:$F$356,MATCH($A229,'RPI calculation'!$A$9:$A$356,0)))</f>
        <v>8-4</v>
      </c>
      <c r="W229" s="1" t="str">
        <f>IF(COUNTIF('RPI calculation'!$A$9:$A$356,$A229)=0,"",INDEX('RPI calculation'!$H$9:$H$356,MATCH($A229,'RPI calculation'!$A$9:$A$356,0))&amp;"-"&amp;INDEX('RPI calculation'!$I$9:$I$356,MATCH($A229,'RPI calculation'!$A$9:$A$356,0)))</f>
        <v>8-4</v>
      </c>
      <c r="X229" s="1">
        <f>IF(COUNTIF('RPI calculation'!$A$9:$A$356,$A229)=0,"",INDEX('RPI calculation'!$G$9:$G$356,MATCH($A229,'RPI calculation'!$A$9:$A$356,0)))</f>
        <v>0</v>
      </c>
      <c r="Y229" s="1" t="str">
        <f>IF(COUNTIF('NCAA 2025'!$B$9:$B$356,$A229)=0,"",INDEX('NCAA 2025'!$C$9:$C$356,MATCH($A229,'NCAA 2025'!$B$9:$B$356,0)))</f>
        <v>21-9</v>
      </c>
    </row>
    <row r="230" spans="1:25" ht="21" customHeight="1">
      <c r="A230" s="1" t="s">
        <v>246</v>
      </c>
      <c r="B230" s="16">
        <f>IF(COUNTIF('NCAA 2025'!$B$9:$B$356,$A230)=0,"New in 2026",INDEX('NCAA 2025'!$A$9:$A$356,MATCH($A230,'NCAA 2025'!$B$9:$B$356,0)))</f>
        <v>213</v>
      </c>
      <c r="C230" s="1" t="str">
        <f>IF(COUNTIF('RPI calculation'!$A$9:$A$356,$A230)=0,"",INDEX('RPI calculation'!$B$9:$B$356,MATCH($A230,'RPI calculation'!$A$9:$A$356,0)))</f>
        <v>MVC</v>
      </c>
      <c r="D230" s="16" t="str">
        <f>IF(COUNTIF('RPI calculation'!$A$9:$A$356,$A230)=0,"",INDEX('RPI calculation'!$C$9:$C$356,MATCH($A230,'RPI calculation'!$A$9:$A$356,0))&amp;"-"&amp;INDEX('RPI calculation'!$D$9:$D$356,MATCH($A230,'RPI calculation'!$A$9:$A$356,0)))</f>
        <v>5-7</v>
      </c>
      <c r="E230" s="16" t="str">
        <f>IF(COUNTIF(Standings!$A$9:$A$356,$A230)=0,"",INDEX(Standings!$H$9:$H$356,MATCH($A230,Standings!$A$9:$A$356,0))&amp;"-"&amp;INDEX(Standings!$I$9:$I$356,MATCH($A230,Standings!$A$9:$A$356,0)))</f>
        <v>0-0</v>
      </c>
      <c r="F230" s="16">
        <f>IF(COUNTIF('RPI calculation'!$A$9:$A$356,$A230)=0,"",INDEX('RPI calculation'!$AE$9:$AE$356,MATCH($A230,'RPI calculation'!$A$9:$A$356,0)))</f>
        <v>222</v>
      </c>
      <c r="G230" s="16">
        <f>IF(COUNTIF('RPI calculation'!$A$9:$A$356,$A230)=0,"",INDEX('RPI calculation'!$N$9:$N$356,MATCH($A230,'RPI calculation'!$A$9:$A$356,0)))</f>
        <v>223</v>
      </c>
      <c r="H230" s="20">
        <f>IF(COUNTIF('RPI calculation'!$A$9:$A$356,$A230)=0,"",INDEX('RPI calculation'!$AF$9:$AF$356,MATCH($A230,'RPI calculation'!$A$9:$A$356,0)))</f>
        <v>1</v>
      </c>
      <c r="I230" s="9">
        <f>IF(COUNTIF('RPI calculation'!$A$9:$A$356,$A230)=0,"",INDEX('RPI calculation'!$AD$9:$AD$356,MATCH($A230,'RPI calculation'!$A$9:$A$356,0)))</f>
        <v>0.46782285904681736</v>
      </c>
      <c r="J230" s="9">
        <f>IF(COUNTIF('RPI calculation'!$A$9:$A$356,$A230)=0,"",INDEX('RPI calculation'!$M$9:$M$356,MATCH($A230,'RPI calculation'!$A$9:$A$356,0)))</f>
        <v>0.46782285904681736</v>
      </c>
      <c r="K230" s="7" t="s">
        <v>22</v>
      </c>
      <c r="L230" s="7" t="s">
        <v>23</v>
      </c>
      <c r="M230" s="7" t="s">
        <v>24</v>
      </c>
      <c r="N230" s="7"/>
      <c r="O230" s="7"/>
      <c r="P230" s="7"/>
      <c r="Q230" s="8"/>
      <c r="R230" s="7"/>
      <c r="S230" s="7" t="s">
        <v>23</v>
      </c>
      <c r="T230" s="7"/>
      <c r="U230" s="1" t="str">
        <f>IF(COUNTIF('RPI calculation'!$A$9:$A$356,$A230)=0,"Not in 2026 D1 source",INDEX('RPI calculation'!$O$9:$O$356,MATCH($A230,'RPI calculation'!$A$9:$A$356,0)))</f>
        <v>Matches standings</v>
      </c>
      <c r="V230" s="1" t="str">
        <f>IF(COUNTIF('RPI calculation'!$A$9:$A$356,$A230)=0,"",INDEX('RPI calculation'!$E$9:$E$356,MATCH($A230,'RPI calculation'!$A$9:$A$356,0))&amp;"-"&amp;INDEX('RPI calculation'!$F$9:$F$356,MATCH($A230,'RPI calculation'!$A$9:$A$356,0)))</f>
        <v>5-7</v>
      </c>
      <c r="W230" s="1" t="str">
        <f>IF(COUNTIF('RPI calculation'!$A$9:$A$356,$A230)=0,"",INDEX('RPI calculation'!$H$9:$H$356,MATCH($A230,'RPI calculation'!$A$9:$A$356,0))&amp;"-"&amp;INDEX('RPI calculation'!$I$9:$I$356,MATCH($A230,'RPI calculation'!$A$9:$A$356,0)))</f>
        <v>5-7</v>
      </c>
      <c r="X230" s="1">
        <f>IF(COUNTIF('RPI calculation'!$A$9:$A$356,$A230)=0,"",INDEX('RPI calculation'!$G$9:$G$356,MATCH($A230,'RPI calculation'!$A$9:$A$356,0)))</f>
        <v>0</v>
      </c>
      <c r="Y230" s="1" t="str">
        <f>IF(COUNTIF('NCAA 2025'!$B$9:$B$356,$A230)=0,"",INDEX('NCAA 2025'!$C$9:$C$356,MATCH($A230,'NCAA 2025'!$B$9:$B$356,0)))</f>
        <v>13-15</v>
      </c>
    </row>
    <row r="231" spans="1:25" ht="21" customHeight="1">
      <c r="A231" s="1" t="s">
        <v>242</v>
      </c>
      <c r="B231" s="16">
        <f>IF(COUNTIF('NCAA 2025'!$B$9:$B$356,$A231)=0,"New in 2026",INDEX('NCAA 2025'!$A$9:$A$356,MATCH($A231,'NCAA 2025'!$B$9:$B$356,0)))</f>
        <v>201</v>
      </c>
      <c r="C231" s="1" t="str">
        <f>IF(COUNTIF('RPI calculation'!$A$9:$A$356,$A231)=0,"",INDEX('RPI calculation'!$B$9:$B$356,MATCH($A231,'RPI calculation'!$A$9:$A$356,0)))</f>
        <v>Patriot</v>
      </c>
      <c r="D231" s="16" t="str">
        <f>IF(COUNTIF('RPI calculation'!$A$9:$A$356,$A231)=0,"",INDEX('RPI calculation'!$C$9:$C$356,MATCH($A231,'RPI calculation'!$A$9:$A$356,0))&amp;"-"&amp;INDEX('RPI calculation'!$D$9:$D$356,MATCH($A231,'RPI calculation'!$A$9:$A$356,0)))</f>
        <v>5-6</v>
      </c>
      <c r="E231" s="16" t="str">
        <f>IF(COUNTIF(Standings!$A$9:$A$356,$A231)=0,"",INDEX(Standings!$H$9:$H$356,MATCH($A231,Standings!$A$9:$A$356,0))&amp;"-"&amp;INDEX(Standings!$I$9:$I$356,MATCH($A231,Standings!$A$9:$A$356,0)))</f>
        <v>1-1</v>
      </c>
      <c r="F231" s="16">
        <f>IF(COUNTIF('RPI calculation'!$A$9:$A$356,$A231)=0,"",INDEX('RPI calculation'!$AE$9:$AE$356,MATCH($A231,'RPI calculation'!$A$9:$A$356,0)))</f>
        <v>223</v>
      </c>
      <c r="G231" s="16">
        <f>IF(COUNTIF('RPI calculation'!$A$9:$A$356,$A231)=0,"",INDEX('RPI calculation'!$N$9:$N$356,MATCH($A231,'RPI calculation'!$A$9:$A$356,0)))</f>
        <v>219</v>
      </c>
      <c r="H231" s="20">
        <f>IF(COUNTIF('RPI calculation'!$A$9:$A$356,$A231)=0,"",INDEX('RPI calculation'!$AF$9:$AF$356,MATCH($A231,'RPI calculation'!$A$9:$A$356,0)))</f>
        <v>-4</v>
      </c>
      <c r="I231" s="9">
        <f>IF(COUNTIF('RPI calculation'!$A$9:$A$356,$A231)=0,"",INDEX('RPI calculation'!$AD$9:$AD$356,MATCH($A231,'RPI calculation'!$A$9:$A$356,0)))</f>
        <v>0.46641652326256189</v>
      </c>
      <c r="J231" s="9">
        <f>IF(COUNTIF('RPI calculation'!$A$9:$A$356,$A231)=0,"",INDEX('RPI calculation'!$M$9:$M$356,MATCH($A231,'RPI calculation'!$A$9:$A$356,0)))</f>
        <v>0.47161652326256187</v>
      </c>
      <c r="K231" s="7" t="s">
        <v>22</v>
      </c>
      <c r="L231" s="7" t="s">
        <v>23</v>
      </c>
      <c r="M231" s="7" t="s">
        <v>24</v>
      </c>
      <c r="N231" s="7"/>
      <c r="O231" s="7"/>
      <c r="P231" s="7"/>
      <c r="Q231" s="8"/>
      <c r="R231" s="7"/>
      <c r="S231" s="7" t="s">
        <v>23</v>
      </c>
      <c r="T231" s="7"/>
      <c r="U231" s="1" t="str">
        <f>IF(COUNTIF('RPI calculation'!$A$9:$A$356,$A231)=0,"Not in 2026 D1 source",INDEX('RPI calculation'!$O$9:$O$356,MATCH($A231,'RPI calculation'!$A$9:$A$356,0)))</f>
        <v>Matches standings</v>
      </c>
      <c r="V231" s="1" t="str">
        <f>IF(COUNTIF('RPI calculation'!$A$9:$A$356,$A231)=0,"",INDEX('RPI calculation'!$E$9:$E$356,MATCH($A231,'RPI calculation'!$A$9:$A$356,0))&amp;"-"&amp;INDEX('RPI calculation'!$F$9:$F$356,MATCH($A231,'RPI calculation'!$A$9:$A$356,0)))</f>
        <v>5-6</v>
      </c>
      <c r="W231" s="1" t="str">
        <f>IF(COUNTIF('RPI calculation'!$A$9:$A$356,$A231)=0,"",INDEX('RPI calculation'!$H$9:$H$356,MATCH($A231,'RPI calculation'!$A$9:$A$356,0))&amp;"-"&amp;INDEX('RPI calculation'!$I$9:$I$356,MATCH($A231,'RPI calculation'!$A$9:$A$356,0)))</f>
        <v>5-6</v>
      </c>
      <c r="X231" s="1">
        <f>IF(COUNTIF('RPI calculation'!$A$9:$A$356,$A231)=0,"",INDEX('RPI calculation'!$G$9:$G$356,MATCH($A231,'RPI calculation'!$A$9:$A$356,0)))</f>
        <v>0</v>
      </c>
      <c r="Y231" s="1" t="str">
        <f>IF(COUNTIF('NCAA 2025'!$B$9:$B$356,$A231)=0,"",INDEX('NCAA 2025'!$C$9:$C$356,MATCH($A231,'NCAA 2025'!$B$9:$B$356,0)))</f>
        <v>12-14</v>
      </c>
    </row>
    <row r="232" spans="1:25" ht="21" customHeight="1">
      <c r="A232" s="1" t="s">
        <v>248</v>
      </c>
      <c r="B232" s="16">
        <f>IF(COUNTIF('NCAA 2025'!$B$9:$B$356,$A232)=0,"New in 2026",INDEX('NCAA 2025'!$A$9:$A$356,MATCH($A232,'NCAA 2025'!$B$9:$B$356,0)))</f>
        <v>97</v>
      </c>
      <c r="C232" s="1" t="str">
        <f>IF(COUNTIF('RPI calculation'!$A$9:$A$356,$A232)=0,"",INDEX('RPI calculation'!$B$9:$B$356,MATCH($A232,'RPI calculation'!$A$9:$A$356,0)))</f>
        <v>Big Sky</v>
      </c>
      <c r="D232" s="16" t="str">
        <f>IF(COUNTIF('RPI calculation'!$A$9:$A$356,$A232)=0,"",INDEX('RPI calculation'!$C$9:$C$356,MATCH($A232,'RPI calculation'!$A$9:$A$356,0))&amp;"-"&amp;INDEX('RPI calculation'!$D$9:$D$356,MATCH($A232,'RPI calculation'!$A$9:$A$356,0)))</f>
        <v>4-7</v>
      </c>
      <c r="E232" s="16" t="str">
        <f>IF(COUNTIF(Standings!$A$9:$A$356,$A232)=0,"",INDEX(Standings!$H$9:$H$356,MATCH($A232,Standings!$A$9:$A$356,0))&amp;"-"&amp;INDEX(Standings!$I$9:$I$356,MATCH($A232,Standings!$A$9:$A$356,0)))</f>
        <v>0-0</v>
      </c>
      <c r="F232" s="16">
        <f>IF(COUNTIF('RPI calculation'!$A$9:$A$356,$A232)=0,"",INDEX('RPI calculation'!$AE$9:$AE$356,MATCH($A232,'RPI calculation'!$A$9:$A$356,0)))</f>
        <v>224</v>
      </c>
      <c r="G232" s="16">
        <f>IF(COUNTIF('RPI calculation'!$A$9:$A$356,$A232)=0,"",INDEX('RPI calculation'!$N$9:$N$356,MATCH($A232,'RPI calculation'!$A$9:$A$356,0)))</f>
        <v>225</v>
      </c>
      <c r="H232" s="20">
        <f>IF(COUNTIF('RPI calculation'!$A$9:$A$356,$A232)=0,"",INDEX('RPI calculation'!$AF$9:$AF$356,MATCH($A232,'RPI calculation'!$A$9:$A$356,0)))</f>
        <v>1</v>
      </c>
      <c r="I232" s="9">
        <f>IF(COUNTIF('RPI calculation'!$A$9:$A$356,$A232)=0,"",INDEX('RPI calculation'!$AD$9:$AD$356,MATCH($A232,'RPI calculation'!$A$9:$A$356,0)))</f>
        <v>0.46594621842039197</v>
      </c>
      <c r="J232" s="9">
        <f>IF(COUNTIF('RPI calculation'!$A$9:$A$356,$A232)=0,"",INDEX('RPI calculation'!$M$9:$M$356,MATCH($A232,'RPI calculation'!$A$9:$A$356,0)))</f>
        <v>0.46594621842039197</v>
      </c>
      <c r="K232" s="7" t="s">
        <v>22</v>
      </c>
      <c r="L232" s="7" t="s">
        <v>23</v>
      </c>
      <c r="M232" s="7" t="s">
        <v>24</v>
      </c>
      <c r="N232" s="7"/>
      <c r="O232" s="7"/>
      <c r="P232" s="7"/>
      <c r="Q232" s="8"/>
      <c r="R232" s="7"/>
      <c r="S232" s="7" t="s">
        <v>23</v>
      </c>
      <c r="T232" s="7"/>
      <c r="U232" s="1" t="str">
        <f>IF(COUNTIF('RPI calculation'!$A$9:$A$356,$A232)=0,"Not in 2026 D1 source",INDEX('RPI calculation'!$O$9:$O$356,MATCH($A232,'RPI calculation'!$A$9:$A$356,0)))</f>
        <v>Matches standings</v>
      </c>
      <c r="V232" s="1" t="str">
        <f>IF(COUNTIF('RPI calculation'!$A$9:$A$356,$A232)=0,"",INDEX('RPI calculation'!$E$9:$E$356,MATCH($A232,'RPI calculation'!$A$9:$A$356,0))&amp;"-"&amp;INDEX('RPI calculation'!$F$9:$F$356,MATCH($A232,'RPI calculation'!$A$9:$A$356,0)))</f>
        <v>4-7</v>
      </c>
      <c r="W232" s="1" t="str">
        <f>IF(COUNTIF('RPI calculation'!$A$9:$A$356,$A232)=0,"",INDEX('RPI calculation'!$H$9:$H$356,MATCH($A232,'RPI calculation'!$A$9:$A$356,0))&amp;"-"&amp;INDEX('RPI calculation'!$I$9:$I$356,MATCH($A232,'RPI calculation'!$A$9:$A$356,0)))</f>
        <v>4-7</v>
      </c>
      <c r="X232" s="1">
        <f>IF(COUNTIF('RPI calculation'!$A$9:$A$356,$A232)=0,"",INDEX('RPI calculation'!$G$9:$G$356,MATCH($A232,'RPI calculation'!$A$9:$A$356,0)))</f>
        <v>0</v>
      </c>
      <c r="Y232" s="1" t="str">
        <f>IF(COUNTIF('NCAA 2025'!$B$9:$B$356,$A232)=0,"",INDEX('NCAA 2025'!$C$9:$C$356,MATCH($A232,'NCAA 2025'!$B$9:$B$356,0)))</f>
        <v>17-16</v>
      </c>
    </row>
    <row r="233" spans="1:25" ht="21" customHeight="1">
      <c r="A233" s="1" t="s">
        <v>250</v>
      </c>
      <c r="B233" s="16">
        <f>IF(COUNTIF('NCAA 2025'!$B$9:$B$356,$A233)=0,"New in 2026",INDEX('NCAA 2025'!$A$9:$A$356,MATCH($A233,'NCAA 2025'!$B$9:$B$356,0)))</f>
        <v>59</v>
      </c>
      <c r="C233" s="1" t="str">
        <f>IF(COUNTIF('RPI calculation'!$A$9:$A$356,$A233)=0,"",INDEX('RPI calculation'!$B$9:$B$356,MATCH($A233,'RPI calculation'!$A$9:$A$356,0)))</f>
        <v>American</v>
      </c>
      <c r="D233" s="16" t="str">
        <f>IF(COUNTIF('RPI calculation'!$A$9:$A$356,$A233)=0,"",INDEX('RPI calculation'!$C$9:$C$356,MATCH($A233,'RPI calculation'!$A$9:$A$356,0))&amp;"-"&amp;INDEX('RPI calculation'!$D$9:$D$356,MATCH($A233,'RPI calculation'!$A$9:$A$356,0)))</f>
        <v>3-9</v>
      </c>
      <c r="E233" s="16" t="str">
        <f>IF(COUNTIF(Standings!$A$9:$A$356,$A233)=0,"",INDEX(Standings!$H$9:$H$356,MATCH($A233,Standings!$A$9:$A$356,0))&amp;"-"&amp;INDEX(Standings!$I$9:$I$356,MATCH($A233,Standings!$A$9:$A$356,0)))</f>
        <v>0-0</v>
      </c>
      <c r="F233" s="16">
        <f>IF(COUNTIF('RPI calculation'!$A$9:$A$356,$A233)=0,"",INDEX('RPI calculation'!$AE$9:$AE$356,MATCH($A233,'RPI calculation'!$A$9:$A$356,0)))</f>
        <v>225</v>
      </c>
      <c r="G233" s="16">
        <f>IF(COUNTIF('RPI calculation'!$A$9:$A$356,$A233)=0,"",INDEX('RPI calculation'!$N$9:$N$356,MATCH($A233,'RPI calculation'!$A$9:$A$356,0)))</f>
        <v>227</v>
      </c>
      <c r="H233" s="20">
        <f>IF(COUNTIF('RPI calculation'!$A$9:$A$356,$A233)=0,"",INDEX('RPI calculation'!$AF$9:$AF$356,MATCH($A233,'RPI calculation'!$A$9:$A$356,0)))</f>
        <v>2</v>
      </c>
      <c r="I233" s="9">
        <f>IF(COUNTIF('RPI calculation'!$A$9:$A$356,$A233)=0,"",INDEX('RPI calculation'!$AD$9:$AD$356,MATCH($A233,'RPI calculation'!$A$9:$A$356,0)))</f>
        <v>0.46535292162404629</v>
      </c>
      <c r="J233" s="9">
        <f>IF(COUNTIF('RPI calculation'!$A$9:$A$356,$A233)=0,"",INDEX('RPI calculation'!$M$9:$M$356,MATCH($A233,'RPI calculation'!$A$9:$A$356,0)))</f>
        <v>0.46535292162404629</v>
      </c>
      <c r="K233" s="7" t="s">
        <v>22</v>
      </c>
      <c r="L233" s="7" t="s">
        <v>23</v>
      </c>
      <c r="M233" s="7" t="s">
        <v>24</v>
      </c>
      <c r="N233" s="7"/>
      <c r="O233" s="7"/>
      <c r="P233" s="7"/>
      <c r="Q233" s="8"/>
      <c r="R233" s="7"/>
      <c r="S233" s="7" t="s">
        <v>23</v>
      </c>
      <c r="T233" s="7"/>
      <c r="U233" s="1" t="str">
        <f>IF(COUNTIF('RPI calculation'!$A$9:$A$356,$A233)=0,"Not in 2026 D1 source",INDEX('RPI calculation'!$O$9:$O$356,MATCH($A233,'RPI calculation'!$A$9:$A$356,0)))</f>
        <v>Matches standings</v>
      </c>
      <c r="V233" s="1" t="str">
        <f>IF(COUNTIF('RPI calculation'!$A$9:$A$356,$A233)=0,"",INDEX('RPI calculation'!$E$9:$E$356,MATCH($A233,'RPI calculation'!$A$9:$A$356,0))&amp;"-"&amp;INDEX('RPI calculation'!$F$9:$F$356,MATCH($A233,'RPI calculation'!$A$9:$A$356,0)))</f>
        <v>3-9</v>
      </c>
      <c r="W233" s="1" t="str">
        <f>IF(COUNTIF('RPI calculation'!$A$9:$A$356,$A233)=0,"",INDEX('RPI calculation'!$H$9:$H$356,MATCH($A233,'RPI calculation'!$A$9:$A$356,0))&amp;"-"&amp;INDEX('RPI calculation'!$I$9:$I$356,MATCH($A233,'RPI calculation'!$A$9:$A$356,0)))</f>
        <v>3-9</v>
      </c>
      <c r="X233" s="1">
        <f>IF(COUNTIF('RPI calculation'!$A$9:$A$356,$A233)=0,"",INDEX('RPI calculation'!$G$9:$G$356,MATCH($A233,'RPI calculation'!$A$9:$A$356,0)))</f>
        <v>0</v>
      </c>
      <c r="Y233" s="1" t="str">
        <f>IF(COUNTIF('NCAA 2025'!$B$9:$B$356,$A233)=0,"",INDEX('NCAA 2025'!$C$9:$C$356,MATCH($A233,'NCAA 2025'!$B$9:$B$356,0)))</f>
        <v>19-11</v>
      </c>
    </row>
    <row r="234" spans="1:25" ht="21" customHeight="1">
      <c r="A234" s="1" t="s">
        <v>251</v>
      </c>
      <c r="B234" s="16">
        <f>IF(COUNTIF('NCAA 2025'!$B$9:$B$356,$A234)=0,"New in 2026",INDEX('NCAA 2025'!$A$9:$A$356,MATCH($A234,'NCAA 2025'!$B$9:$B$356,0)))</f>
        <v>282</v>
      </c>
      <c r="C234" s="1" t="str">
        <f>IF(COUNTIF('RPI calculation'!$A$9:$A$356,$A234)=0,"",INDEX('RPI calculation'!$B$9:$B$356,MATCH($A234,'RPI calculation'!$A$9:$A$356,0)))</f>
        <v>Big South</v>
      </c>
      <c r="D234" s="16" t="str">
        <f>IF(COUNTIF('RPI calculation'!$A$9:$A$356,$A234)=0,"",INDEX('RPI calculation'!$C$9:$C$356,MATCH($A234,'RPI calculation'!$A$9:$A$356,0))&amp;"-"&amp;INDEX('RPI calculation'!$D$9:$D$356,MATCH($A234,'RPI calculation'!$A$9:$A$356,0)))</f>
        <v>6-8</v>
      </c>
      <c r="E234" s="16" t="str">
        <f>IF(COUNTIF(Standings!$A$9:$A$356,$A234)=0,"",INDEX(Standings!$H$9:$H$356,MATCH($A234,Standings!$A$9:$A$356,0))&amp;"-"&amp;INDEX(Standings!$I$9:$I$356,MATCH($A234,Standings!$A$9:$A$356,0)))</f>
        <v>0-0</v>
      </c>
      <c r="F234" s="16">
        <f>IF(COUNTIF('RPI calculation'!$A$9:$A$356,$A234)=0,"",INDEX('RPI calculation'!$AE$9:$AE$356,MATCH($A234,'RPI calculation'!$A$9:$A$356,0)))</f>
        <v>226</v>
      </c>
      <c r="G234" s="16">
        <f>IF(COUNTIF('RPI calculation'!$A$9:$A$356,$A234)=0,"",INDEX('RPI calculation'!$N$9:$N$356,MATCH($A234,'RPI calculation'!$A$9:$A$356,0)))</f>
        <v>228</v>
      </c>
      <c r="H234" s="20">
        <f>IF(COUNTIF('RPI calculation'!$A$9:$A$356,$A234)=0,"",INDEX('RPI calculation'!$AF$9:$AF$356,MATCH($A234,'RPI calculation'!$A$9:$A$356,0)))</f>
        <v>2</v>
      </c>
      <c r="I234" s="9">
        <f>IF(COUNTIF('RPI calculation'!$A$9:$A$356,$A234)=0,"",INDEX('RPI calculation'!$AD$9:$AD$356,MATCH($A234,'RPI calculation'!$A$9:$A$356,0)))</f>
        <v>0.4644783870230299</v>
      </c>
      <c r="J234" s="9">
        <f>IF(COUNTIF('RPI calculation'!$A$9:$A$356,$A234)=0,"",INDEX('RPI calculation'!$M$9:$M$356,MATCH($A234,'RPI calculation'!$A$9:$A$356,0)))</f>
        <v>0.4644783870230299</v>
      </c>
      <c r="K234" s="7" t="s">
        <v>22</v>
      </c>
      <c r="L234" s="7" t="s">
        <v>23</v>
      </c>
      <c r="M234" s="7" t="s">
        <v>24</v>
      </c>
      <c r="N234" s="7"/>
      <c r="O234" s="7"/>
      <c r="P234" s="7"/>
      <c r="Q234" s="8"/>
      <c r="R234" s="7"/>
      <c r="S234" s="7" t="s">
        <v>23</v>
      </c>
      <c r="T234" s="7"/>
      <c r="U234" s="1" t="str">
        <f>IF(COUNTIF('RPI calculation'!$A$9:$A$356,$A234)=0,"Not in 2026 D1 source",INDEX('RPI calculation'!$O$9:$O$356,MATCH($A234,'RPI calculation'!$A$9:$A$356,0)))</f>
        <v>Matches standings</v>
      </c>
      <c r="V234" s="1" t="str">
        <f>IF(COUNTIF('RPI calculation'!$A$9:$A$356,$A234)=0,"",INDEX('RPI calculation'!$E$9:$E$356,MATCH($A234,'RPI calculation'!$A$9:$A$356,0))&amp;"-"&amp;INDEX('RPI calculation'!$F$9:$F$356,MATCH($A234,'RPI calculation'!$A$9:$A$356,0)))</f>
        <v>6-8</v>
      </c>
      <c r="W234" s="1" t="str">
        <f>IF(COUNTIF('RPI calculation'!$A$9:$A$356,$A234)=0,"",INDEX('RPI calculation'!$H$9:$H$356,MATCH($A234,'RPI calculation'!$A$9:$A$356,0))&amp;"-"&amp;INDEX('RPI calculation'!$I$9:$I$356,MATCH($A234,'RPI calculation'!$A$9:$A$356,0)))</f>
        <v>6-8</v>
      </c>
      <c r="X234" s="1">
        <f>IF(COUNTIF('RPI calculation'!$A$9:$A$356,$A234)=0,"",INDEX('RPI calculation'!$G$9:$G$356,MATCH($A234,'RPI calculation'!$A$9:$A$356,0)))</f>
        <v>0</v>
      </c>
      <c r="Y234" s="1" t="str">
        <f>IF(COUNTIF('NCAA 2025'!$B$9:$B$356,$A234)=0,"",INDEX('NCAA 2025'!$C$9:$C$356,MATCH($A234,'NCAA 2025'!$B$9:$B$356,0)))</f>
        <v>6-20</v>
      </c>
    </row>
    <row r="235" spans="1:25" ht="21" customHeight="1">
      <c r="A235" s="1" t="s">
        <v>255</v>
      </c>
      <c r="B235" s="16">
        <f>IF(COUNTIF('NCAA 2025'!$B$9:$B$356,$A235)=0,"New in 2026",INDEX('NCAA 2025'!$A$9:$A$356,MATCH($A235,'NCAA 2025'!$B$9:$B$356,0)))</f>
        <v>153</v>
      </c>
      <c r="C235" s="1" t="str">
        <f>IF(COUNTIF('RPI calculation'!$A$9:$A$356,$A235)=0,"",INDEX('RPI calculation'!$B$9:$B$356,MATCH($A235,'RPI calculation'!$A$9:$A$356,0)))</f>
        <v>American</v>
      </c>
      <c r="D235" s="16" t="str">
        <f>IF(COUNTIF('RPI calculation'!$A$9:$A$356,$A235)=0,"",INDEX('RPI calculation'!$C$9:$C$356,MATCH($A235,'RPI calculation'!$A$9:$A$356,0))&amp;"-"&amp;INDEX('RPI calculation'!$D$9:$D$356,MATCH($A235,'RPI calculation'!$A$9:$A$356,0)))</f>
        <v>6-6</v>
      </c>
      <c r="E235" s="16" t="str">
        <f>IF(COUNTIF(Standings!$A$9:$A$356,$A235)=0,"",INDEX(Standings!$H$9:$H$356,MATCH($A235,Standings!$A$9:$A$356,0))&amp;"-"&amp;INDEX(Standings!$I$9:$I$356,MATCH($A235,Standings!$A$9:$A$356,0)))</f>
        <v>0-0</v>
      </c>
      <c r="F235" s="16">
        <f>IF(COUNTIF('RPI calculation'!$A$9:$A$356,$A235)=0,"",INDEX('RPI calculation'!$AE$9:$AE$356,MATCH($A235,'RPI calculation'!$A$9:$A$356,0)))</f>
        <v>227</v>
      </c>
      <c r="G235" s="16">
        <f>IF(COUNTIF('RPI calculation'!$A$9:$A$356,$A235)=0,"",INDEX('RPI calculation'!$N$9:$N$356,MATCH($A235,'RPI calculation'!$A$9:$A$356,0)))</f>
        <v>232</v>
      </c>
      <c r="H235" s="20">
        <f>IF(COUNTIF('RPI calculation'!$A$9:$A$356,$A235)=0,"",INDEX('RPI calculation'!$AF$9:$AF$356,MATCH($A235,'RPI calculation'!$A$9:$A$356,0)))</f>
        <v>5</v>
      </c>
      <c r="I235" s="9">
        <f>IF(COUNTIF('RPI calculation'!$A$9:$A$356,$A235)=0,"",INDEX('RPI calculation'!$AD$9:$AD$356,MATCH($A235,'RPI calculation'!$A$9:$A$356,0)))</f>
        <v>0.46307822529692677</v>
      </c>
      <c r="J235" s="9">
        <f>IF(COUNTIF('RPI calculation'!$A$9:$A$356,$A235)=0,"",INDEX('RPI calculation'!$M$9:$M$356,MATCH($A235,'RPI calculation'!$A$9:$A$356,0)))</f>
        <v>0.46307822529692677</v>
      </c>
      <c r="K235" s="7" t="s">
        <v>22</v>
      </c>
      <c r="L235" s="7" t="s">
        <v>23</v>
      </c>
      <c r="M235" s="7" t="s">
        <v>24</v>
      </c>
      <c r="N235" s="7"/>
      <c r="O235" s="7"/>
      <c r="P235" s="7"/>
      <c r="Q235" s="8"/>
      <c r="R235" s="7"/>
      <c r="S235" s="7" t="s">
        <v>23</v>
      </c>
      <c r="T235" s="7"/>
      <c r="U235" s="1" t="str">
        <f>IF(COUNTIF('RPI calculation'!$A$9:$A$356,$A235)=0,"Not in 2026 D1 source",INDEX('RPI calculation'!$O$9:$O$356,MATCH($A235,'RPI calculation'!$A$9:$A$356,0)))</f>
        <v>Matches standings</v>
      </c>
      <c r="V235" s="1" t="str">
        <f>IF(COUNTIF('RPI calculation'!$A$9:$A$356,$A235)=0,"",INDEX('RPI calculation'!$E$9:$E$356,MATCH($A235,'RPI calculation'!$A$9:$A$356,0))&amp;"-"&amp;INDEX('RPI calculation'!$F$9:$F$356,MATCH($A235,'RPI calculation'!$A$9:$A$356,0)))</f>
        <v>6-6</v>
      </c>
      <c r="W235" s="1" t="str">
        <f>IF(COUNTIF('RPI calculation'!$A$9:$A$356,$A235)=0,"",INDEX('RPI calculation'!$H$9:$H$356,MATCH($A235,'RPI calculation'!$A$9:$A$356,0))&amp;"-"&amp;INDEX('RPI calculation'!$I$9:$I$356,MATCH($A235,'RPI calculation'!$A$9:$A$356,0)))</f>
        <v>6-6</v>
      </c>
      <c r="X235" s="1">
        <f>IF(COUNTIF('RPI calculation'!$A$9:$A$356,$A235)=0,"",INDEX('RPI calculation'!$G$9:$G$356,MATCH($A235,'RPI calculation'!$A$9:$A$356,0)))</f>
        <v>0</v>
      </c>
      <c r="Y235" s="1" t="str">
        <f>IF(COUNTIF('NCAA 2025'!$B$9:$B$356,$A235)=0,"",INDEX('NCAA 2025'!$C$9:$C$356,MATCH($A235,'NCAA 2025'!$B$9:$B$356,0)))</f>
        <v>13-15</v>
      </c>
    </row>
    <row r="236" spans="1:25" ht="21" customHeight="1">
      <c r="A236" s="1" t="s">
        <v>256</v>
      </c>
      <c r="B236" s="16">
        <f>IF(COUNTIF('NCAA 2025'!$B$9:$B$356,$A236)=0,"New in 2026",INDEX('NCAA 2025'!$A$9:$A$356,MATCH($A236,'NCAA 2025'!$B$9:$B$356,0)))</f>
        <v>262</v>
      </c>
      <c r="C236" s="1" t="str">
        <f>IF(COUNTIF('RPI calculation'!$A$9:$A$356,$A236)=0,"",INDEX('RPI calculation'!$B$9:$B$356,MATCH($A236,'RPI calculation'!$A$9:$A$356,0)))</f>
        <v>Big Sky</v>
      </c>
      <c r="D236" s="16" t="str">
        <f>IF(COUNTIF('RPI calculation'!$A$9:$A$356,$A236)=0,"",INDEX('RPI calculation'!$C$9:$C$356,MATCH($A236,'RPI calculation'!$A$9:$A$356,0))&amp;"-"&amp;INDEX('RPI calculation'!$D$9:$D$356,MATCH($A236,'RPI calculation'!$A$9:$A$356,0)))</f>
        <v>4-7</v>
      </c>
      <c r="E236" s="16" t="str">
        <f>IF(COUNTIF(Standings!$A$9:$A$356,$A236)=0,"",INDEX(Standings!$H$9:$H$356,MATCH($A236,Standings!$A$9:$A$356,0))&amp;"-"&amp;INDEX(Standings!$I$9:$I$356,MATCH($A236,Standings!$A$9:$A$356,0)))</f>
        <v>0-0</v>
      </c>
      <c r="F236" s="16">
        <f>IF(COUNTIF('RPI calculation'!$A$9:$A$356,$A236)=0,"",INDEX('RPI calculation'!$AE$9:$AE$356,MATCH($A236,'RPI calculation'!$A$9:$A$356,0)))</f>
        <v>228</v>
      </c>
      <c r="G236" s="16">
        <f>IF(COUNTIF('RPI calculation'!$A$9:$A$356,$A236)=0,"",INDEX('RPI calculation'!$N$9:$N$356,MATCH($A236,'RPI calculation'!$A$9:$A$356,0)))</f>
        <v>233</v>
      </c>
      <c r="H236" s="20">
        <f>IF(COUNTIF('RPI calculation'!$A$9:$A$356,$A236)=0,"",INDEX('RPI calculation'!$AF$9:$AF$356,MATCH($A236,'RPI calculation'!$A$9:$A$356,0)))</f>
        <v>5</v>
      </c>
      <c r="I236" s="9">
        <f>IF(COUNTIF('RPI calculation'!$A$9:$A$356,$A236)=0,"",INDEX('RPI calculation'!$AD$9:$AD$356,MATCH($A236,'RPI calculation'!$A$9:$A$356,0)))</f>
        <v>0.46278550961137321</v>
      </c>
      <c r="J236" s="9">
        <f>IF(COUNTIF('RPI calculation'!$A$9:$A$356,$A236)=0,"",INDEX('RPI calculation'!$M$9:$M$356,MATCH($A236,'RPI calculation'!$A$9:$A$356,0)))</f>
        <v>0.46278550961137321</v>
      </c>
      <c r="K236" s="7" t="s">
        <v>22</v>
      </c>
      <c r="L236" s="7" t="s">
        <v>23</v>
      </c>
      <c r="M236" s="7" t="s">
        <v>24</v>
      </c>
      <c r="N236" s="7"/>
      <c r="O236" s="7"/>
      <c r="P236" s="7"/>
      <c r="Q236" s="8"/>
      <c r="R236" s="7"/>
      <c r="S236" s="7" t="s">
        <v>23</v>
      </c>
      <c r="T236" s="7"/>
      <c r="U236" s="1" t="str">
        <f>IF(COUNTIF('RPI calculation'!$A$9:$A$356,$A236)=0,"Not in 2026 D1 source",INDEX('RPI calculation'!$O$9:$O$356,MATCH($A236,'RPI calculation'!$A$9:$A$356,0)))</f>
        <v>Matches standings</v>
      </c>
      <c r="V236" s="1" t="str">
        <f>IF(COUNTIF('RPI calculation'!$A$9:$A$356,$A236)=0,"",INDEX('RPI calculation'!$E$9:$E$356,MATCH($A236,'RPI calculation'!$A$9:$A$356,0))&amp;"-"&amp;INDEX('RPI calculation'!$F$9:$F$356,MATCH($A236,'RPI calculation'!$A$9:$A$356,0)))</f>
        <v>4-7</v>
      </c>
      <c r="W236" s="1" t="str">
        <f>IF(COUNTIF('RPI calculation'!$A$9:$A$356,$A236)=0,"",INDEX('RPI calculation'!$H$9:$H$356,MATCH($A236,'RPI calculation'!$A$9:$A$356,0))&amp;"-"&amp;INDEX('RPI calculation'!$I$9:$I$356,MATCH($A236,'RPI calculation'!$A$9:$A$356,0)))</f>
        <v>4-7</v>
      </c>
      <c r="X236" s="1">
        <f>IF(COUNTIF('RPI calculation'!$A$9:$A$356,$A236)=0,"",INDEX('RPI calculation'!$G$9:$G$356,MATCH($A236,'RPI calculation'!$A$9:$A$356,0)))</f>
        <v>0</v>
      </c>
      <c r="Y236" s="1" t="str">
        <f>IF(COUNTIF('NCAA 2025'!$B$9:$B$356,$A236)=0,"",INDEX('NCAA 2025'!$C$9:$C$356,MATCH($A236,'NCAA 2025'!$B$9:$B$356,0)))</f>
        <v>11-17</v>
      </c>
    </row>
    <row r="237" spans="1:25" ht="21" customHeight="1">
      <c r="A237" s="1" t="s">
        <v>249</v>
      </c>
      <c r="B237" s="16">
        <f>IF(COUNTIF('NCAA 2025'!$B$9:$B$356,$A237)=0,"New in 2026",INDEX('NCAA 2025'!$A$9:$A$356,MATCH($A237,'NCAA 2025'!$B$9:$B$356,0)))</f>
        <v>331</v>
      </c>
      <c r="C237" s="1" t="str">
        <f>IF(COUNTIF('RPI calculation'!$A$9:$A$356,$A237)=0,"",INDEX('RPI calculation'!$B$9:$B$356,MATCH($A237,'RPI calculation'!$A$9:$A$356,0)))</f>
        <v>Ivy League</v>
      </c>
      <c r="D237" s="16" t="str">
        <f>IF(COUNTIF('RPI calculation'!$A$9:$A$356,$A237)=0,"",INDEX('RPI calculation'!$C$9:$C$356,MATCH($A237,'RPI calculation'!$A$9:$A$356,0))&amp;"-"&amp;INDEX('RPI calculation'!$D$9:$D$356,MATCH($A237,'RPI calculation'!$A$9:$A$356,0)))</f>
        <v>6-3</v>
      </c>
      <c r="E237" s="16" t="str">
        <f>IF(COUNTIF(Standings!$A$9:$A$356,$A237)=0,"",INDEX(Standings!$H$9:$H$356,MATCH($A237,Standings!$A$9:$A$356,0))&amp;"-"&amp;INDEX(Standings!$I$9:$I$356,MATCH($A237,Standings!$A$9:$A$356,0)))</f>
        <v>0-0</v>
      </c>
      <c r="F237" s="16">
        <f>IF(COUNTIF('RPI calculation'!$A$9:$A$356,$A237)=0,"",INDEX('RPI calculation'!$AE$9:$AE$356,MATCH($A237,'RPI calculation'!$A$9:$A$356,0)))</f>
        <v>229</v>
      </c>
      <c r="G237" s="16">
        <f>IF(COUNTIF('RPI calculation'!$A$9:$A$356,$A237)=0,"",INDEX('RPI calculation'!$N$9:$N$356,MATCH($A237,'RPI calculation'!$A$9:$A$356,0)))</f>
        <v>226</v>
      </c>
      <c r="H237" s="20">
        <f>IF(COUNTIF('RPI calculation'!$A$9:$A$356,$A237)=0,"",INDEX('RPI calculation'!$AF$9:$AF$356,MATCH($A237,'RPI calculation'!$A$9:$A$356,0)))</f>
        <v>-3</v>
      </c>
      <c r="I237" s="9">
        <f>IF(COUNTIF('RPI calculation'!$A$9:$A$356,$A237)=0,"",INDEX('RPI calculation'!$AD$9:$AD$356,MATCH($A237,'RPI calculation'!$A$9:$A$356,0)))</f>
        <v>0.46275687173107044</v>
      </c>
      <c r="J237" s="9">
        <f>IF(COUNTIF('RPI calculation'!$A$9:$A$356,$A237)=0,"",INDEX('RPI calculation'!$M$9:$M$356,MATCH($A237,'RPI calculation'!$A$9:$A$356,0)))</f>
        <v>0.46535687173107043</v>
      </c>
      <c r="K237" s="7" t="s">
        <v>22</v>
      </c>
      <c r="L237" s="7" t="s">
        <v>23</v>
      </c>
      <c r="M237" s="7" t="s">
        <v>24</v>
      </c>
      <c r="N237" s="7"/>
      <c r="O237" s="7"/>
      <c r="P237" s="7"/>
      <c r="Q237" s="8"/>
      <c r="R237" s="7"/>
      <c r="S237" s="7" t="s">
        <v>23</v>
      </c>
      <c r="T237" s="7"/>
      <c r="U237" s="1" t="str">
        <f>IF(COUNTIF('RPI calculation'!$A$9:$A$356,$A237)=0,"Not in 2026 D1 source",INDEX('RPI calculation'!$O$9:$O$356,MATCH($A237,'RPI calculation'!$A$9:$A$356,0)))</f>
        <v>Matches standings</v>
      </c>
      <c r="V237" s="1" t="str">
        <f>IF(COUNTIF('RPI calculation'!$A$9:$A$356,$A237)=0,"",INDEX('RPI calculation'!$E$9:$E$356,MATCH($A237,'RPI calculation'!$A$9:$A$356,0))&amp;"-"&amp;INDEX('RPI calculation'!$F$9:$F$356,MATCH($A237,'RPI calculation'!$A$9:$A$356,0)))</f>
        <v>6-3</v>
      </c>
      <c r="W237" s="1" t="str">
        <f>IF(COUNTIF('RPI calculation'!$A$9:$A$356,$A237)=0,"",INDEX('RPI calculation'!$H$9:$H$356,MATCH($A237,'RPI calculation'!$A$9:$A$356,0))&amp;"-"&amp;INDEX('RPI calculation'!$I$9:$I$356,MATCH($A237,'RPI calculation'!$A$9:$A$356,0)))</f>
        <v>6-3</v>
      </c>
      <c r="X237" s="1">
        <f>IF(COUNTIF('RPI calculation'!$A$9:$A$356,$A237)=0,"",INDEX('RPI calculation'!$G$9:$G$356,MATCH($A237,'RPI calculation'!$A$9:$A$356,0)))</f>
        <v>0</v>
      </c>
      <c r="Y237" s="1" t="str">
        <f>IF(COUNTIF('NCAA 2025'!$B$9:$B$356,$A237)=0,"",INDEX('NCAA 2025'!$C$9:$C$356,MATCH($A237,'NCAA 2025'!$B$9:$B$356,0)))</f>
        <v>2-22</v>
      </c>
    </row>
    <row r="238" spans="1:25" ht="21" customHeight="1">
      <c r="A238" s="1" t="s">
        <v>258</v>
      </c>
      <c r="B238" s="16">
        <f>IF(COUNTIF('NCAA 2025'!$B$9:$B$356,$A238)=0,"New in 2026",INDEX('NCAA 2025'!$A$9:$A$356,MATCH($A238,'NCAA 2025'!$B$9:$B$356,0)))</f>
        <v>183</v>
      </c>
      <c r="C238" s="1" t="str">
        <f>IF(COUNTIF('RPI calculation'!$A$9:$A$356,$A238)=0,"",INDEX('RPI calculation'!$B$9:$B$356,MATCH($A238,'RPI calculation'!$A$9:$A$356,0)))</f>
        <v>America East</v>
      </c>
      <c r="D238" s="16" t="str">
        <f>IF(COUNTIF('RPI calculation'!$A$9:$A$356,$A238)=0,"",INDEX('RPI calculation'!$C$9:$C$356,MATCH($A238,'RPI calculation'!$A$9:$A$356,0))&amp;"-"&amp;INDEX('RPI calculation'!$D$9:$D$356,MATCH($A238,'RPI calculation'!$A$9:$A$356,0)))</f>
        <v>3-8</v>
      </c>
      <c r="E238" s="16" t="str">
        <f>IF(COUNTIF(Standings!$A$9:$A$356,$A238)=0,"",INDEX(Standings!$H$9:$H$356,MATCH($A238,Standings!$A$9:$A$356,0))&amp;"-"&amp;INDEX(Standings!$I$9:$I$356,MATCH($A238,Standings!$A$9:$A$356,0)))</f>
        <v>0-0</v>
      </c>
      <c r="F238" s="16">
        <f>IF(COUNTIF('RPI calculation'!$A$9:$A$356,$A238)=0,"",INDEX('RPI calculation'!$AE$9:$AE$356,MATCH($A238,'RPI calculation'!$A$9:$A$356,0)))</f>
        <v>230</v>
      </c>
      <c r="G238" s="16">
        <f>IF(COUNTIF('RPI calculation'!$A$9:$A$356,$A238)=0,"",INDEX('RPI calculation'!$N$9:$N$356,MATCH($A238,'RPI calculation'!$A$9:$A$356,0)))</f>
        <v>235</v>
      </c>
      <c r="H238" s="20">
        <f>IF(COUNTIF('RPI calculation'!$A$9:$A$356,$A238)=0,"",INDEX('RPI calculation'!$AF$9:$AF$356,MATCH($A238,'RPI calculation'!$A$9:$A$356,0)))</f>
        <v>5</v>
      </c>
      <c r="I238" s="9">
        <f>IF(COUNTIF('RPI calculation'!$A$9:$A$356,$A238)=0,"",INDEX('RPI calculation'!$AD$9:$AD$356,MATCH($A238,'RPI calculation'!$A$9:$A$356,0)))</f>
        <v>0.46184059882062639</v>
      </c>
      <c r="J238" s="9">
        <f>IF(COUNTIF('RPI calculation'!$A$9:$A$356,$A238)=0,"",INDEX('RPI calculation'!$M$9:$M$356,MATCH($A238,'RPI calculation'!$A$9:$A$356,0)))</f>
        <v>0.46184059882062639</v>
      </c>
      <c r="K238" s="7" t="s">
        <v>22</v>
      </c>
      <c r="L238" s="7" t="s">
        <v>23</v>
      </c>
      <c r="M238" s="7" t="s">
        <v>24</v>
      </c>
      <c r="N238" s="7"/>
      <c r="O238" s="7"/>
      <c r="P238" s="7"/>
      <c r="Q238" s="8"/>
      <c r="R238" s="7"/>
      <c r="S238" s="7" t="s">
        <v>23</v>
      </c>
      <c r="T238" s="7"/>
      <c r="U238" s="1" t="str">
        <f>IF(COUNTIF('RPI calculation'!$A$9:$A$356,$A238)=0,"Not in 2026 D1 source",INDEX('RPI calculation'!$O$9:$O$356,MATCH($A238,'RPI calculation'!$A$9:$A$356,0)))</f>
        <v>Matches standings</v>
      </c>
      <c r="V238" s="1" t="str">
        <f>IF(COUNTIF('RPI calculation'!$A$9:$A$356,$A238)=0,"",INDEX('RPI calculation'!$E$9:$E$356,MATCH($A238,'RPI calculation'!$A$9:$A$356,0))&amp;"-"&amp;INDEX('RPI calculation'!$F$9:$F$356,MATCH($A238,'RPI calculation'!$A$9:$A$356,0)))</f>
        <v>3-8</v>
      </c>
      <c r="W238" s="1" t="str">
        <f>IF(COUNTIF('RPI calculation'!$A$9:$A$356,$A238)=0,"",INDEX('RPI calculation'!$H$9:$H$356,MATCH($A238,'RPI calculation'!$A$9:$A$356,0))&amp;"-"&amp;INDEX('RPI calculation'!$I$9:$I$356,MATCH($A238,'RPI calculation'!$A$9:$A$356,0)))</f>
        <v>3-8</v>
      </c>
      <c r="X238" s="1">
        <f>IF(COUNTIF('RPI calculation'!$A$9:$A$356,$A238)=0,"",INDEX('RPI calculation'!$G$9:$G$356,MATCH($A238,'RPI calculation'!$A$9:$A$356,0)))</f>
        <v>0</v>
      </c>
      <c r="Y238" s="1" t="str">
        <f>IF(COUNTIF('NCAA 2025'!$B$9:$B$356,$A238)=0,"",INDEX('NCAA 2025'!$C$9:$C$356,MATCH($A238,'NCAA 2025'!$B$9:$B$356,0)))</f>
        <v>14-12</v>
      </c>
    </row>
    <row r="239" spans="1:25" ht="21" customHeight="1">
      <c r="A239" s="1" t="s">
        <v>259</v>
      </c>
      <c r="B239" s="16">
        <f>IF(COUNTIF('NCAA 2025'!$B$9:$B$356,$A239)=0,"New in 2026",INDEX('NCAA 2025'!$A$9:$A$356,MATCH($A239,'NCAA 2025'!$B$9:$B$356,0)))</f>
        <v>271</v>
      </c>
      <c r="C239" s="1" t="str">
        <f>IF(COUNTIF('RPI calculation'!$A$9:$A$356,$A239)=0,"",INDEX('RPI calculation'!$B$9:$B$356,MATCH($A239,'RPI calculation'!$A$9:$A$356,0)))</f>
        <v>SoCon</v>
      </c>
      <c r="D239" s="16" t="str">
        <f>IF(COUNTIF('RPI calculation'!$A$9:$A$356,$A239)=0,"",INDEX('RPI calculation'!$C$9:$C$356,MATCH($A239,'RPI calculation'!$A$9:$A$356,0))&amp;"-"&amp;INDEX('RPI calculation'!$D$9:$D$356,MATCH($A239,'RPI calculation'!$A$9:$A$356,0)))</f>
        <v>4-9</v>
      </c>
      <c r="E239" s="16" t="str">
        <f>IF(COUNTIF(Standings!$A$9:$A$356,$A239)=0,"",INDEX(Standings!$H$9:$H$356,MATCH($A239,Standings!$A$9:$A$356,0))&amp;"-"&amp;INDEX(Standings!$I$9:$I$356,MATCH($A239,Standings!$A$9:$A$356,0)))</f>
        <v>0-0</v>
      </c>
      <c r="F239" s="16">
        <f>IF(COUNTIF('RPI calculation'!$A$9:$A$356,$A239)=0,"",INDEX('RPI calculation'!$AE$9:$AE$356,MATCH($A239,'RPI calculation'!$A$9:$A$356,0)))</f>
        <v>231</v>
      </c>
      <c r="G239" s="16">
        <f>IF(COUNTIF('RPI calculation'!$A$9:$A$356,$A239)=0,"",INDEX('RPI calculation'!$N$9:$N$356,MATCH($A239,'RPI calculation'!$A$9:$A$356,0)))</f>
        <v>236</v>
      </c>
      <c r="H239" s="20">
        <f>IF(COUNTIF('RPI calculation'!$A$9:$A$356,$A239)=0,"",INDEX('RPI calculation'!$AF$9:$AF$356,MATCH($A239,'RPI calculation'!$A$9:$A$356,0)))</f>
        <v>5</v>
      </c>
      <c r="I239" s="9">
        <f>IF(COUNTIF('RPI calculation'!$A$9:$A$356,$A239)=0,"",INDEX('RPI calculation'!$AD$9:$AD$356,MATCH($A239,'RPI calculation'!$A$9:$A$356,0)))</f>
        <v>0.46165653378284499</v>
      </c>
      <c r="J239" s="9">
        <f>IF(COUNTIF('RPI calculation'!$A$9:$A$356,$A239)=0,"",INDEX('RPI calculation'!$M$9:$M$356,MATCH($A239,'RPI calculation'!$A$9:$A$356,0)))</f>
        <v>0.46165653378284499</v>
      </c>
      <c r="K239" s="7" t="s">
        <v>22</v>
      </c>
      <c r="L239" s="7" t="s">
        <v>23</v>
      </c>
      <c r="M239" s="7" t="s">
        <v>24</v>
      </c>
      <c r="N239" s="7"/>
      <c r="O239" s="7"/>
      <c r="P239" s="7"/>
      <c r="Q239" s="8"/>
      <c r="R239" s="7"/>
      <c r="S239" s="7" t="s">
        <v>23</v>
      </c>
      <c r="T239" s="7"/>
      <c r="U239" s="1" t="str">
        <f>IF(COUNTIF('RPI calculation'!$A$9:$A$356,$A239)=0,"Not in 2026 D1 source",INDEX('RPI calculation'!$O$9:$O$356,MATCH($A239,'RPI calculation'!$A$9:$A$356,0)))</f>
        <v>Matches standings</v>
      </c>
      <c r="V239" s="1" t="str">
        <f>IF(COUNTIF('RPI calculation'!$A$9:$A$356,$A239)=0,"",INDEX('RPI calculation'!$E$9:$E$356,MATCH($A239,'RPI calculation'!$A$9:$A$356,0))&amp;"-"&amp;INDEX('RPI calculation'!$F$9:$F$356,MATCH($A239,'RPI calculation'!$A$9:$A$356,0)))</f>
        <v>4-9</v>
      </c>
      <c r="W239" s="1" t="str">
        <f>IF(COUNTIF('RPI calculation'!$A$9:$A$356,$A239)=0,"",INDEX('RPI calculation'!$H$9:$H$356,MATCH($A239,'RPI calculation'!$A$9:$A$356,0))&amp;"-"&amp;INDEX('RPI calculation'!$I$9:$I$356,MATCH($A239,'RPI calculation'!$A$9:$A$356,0)))</f>
        <v>4-9</v>
      </c>
      <c r="X239" s="1">
        <f>IF(COUNTIF('RPI calculation'!$A$9:$A$356,$A239)=0,"",INDEX('RPI calculation'!$G$9:$G$356,MATCH($A239,'RPI calculation'!$A$9:$A$356,0)))</f>
        <v>0</v>
      </c>
      <c r="Y239" s="1" t="str">
        <f>IF(COUNTIF('NCAA 2025'!$B$9:$B$356,$A239)=0,"",INDEX('NCAA 2025'!$C$9:$C$356,MATCH($A239,'NCAA 2025'!$B$9:$B$356,0)))</f>
        <v>8-21</v>
      </c>
    </row>
    <row r="240" spans="1:25" ht="21" customHeight="1">
      <c r="A240" s="1" t="s">
        <v>247</v>
      </c>
      <c r="B240" s="16">
        <f>IF(COUNTIF('NCAA 2025'!$B$9:$B$356,$A240)=0,"New in 2026",INDEX('NCAA 2025'!$A$9:$A$356,MATCH($A240,'NCAA 2025'!$B$9:$B$356,0)))</f>
        <v>278</v>
      </c>
      <c r="C240" s="1" t="str">
        <f>IF(COUNTIF('RPI calculation'!$A$9:$A$356,$A240)=0,"",INDEX('RPI calculation'!$B$9:$B$356,MATCH($A240,'RPI calculation'!$A$9:$A$356,0)))</f>
        <v>Big South</v>
      </c>
      <c r="D240" s="16" t="str">
        <f>IF(COUNTIF('RPI calculation'!$A$9:$A$356,$A240)=0,"",INDEX('RPI calculation'!$C$9:$C$356,MATCH($A240,'RPI calculation'!$A$9:$A$356,0))&amp;"-"&amp;INDEX('RPI calculation'!$D$9:$D$356,MATCH($A240,'RPI calculation'!$A$9:$A$356,0)))</f>
        <v>9-4</v>
      </c>
      <c r="E240" s="16" t="str">
        <f>IF(COUNTIF(Standings!$A$9:$A$356,$A240)=0,"",INDEX(Standings!$H$9:$H$356,MATCH($A240,Standings!$A$9:$A$356,0))&amp;"-"&amp;INDEX(Standings!$I$9:$I$356,MATCH($A240,Standings!$A$9:$A$356,0)))</f>
        <v>0-0</v>
      </c>
      <c r="F240" s="16">
        <f>IF(COUNTIF('RPI calculation'!$A$9:$A$356,$A240)=0,"",INDEX('RPI calculation'!$AE$9:$AE$356,MATCH($A240,'RPI calculation'!$A$9:$A$356,0)))</f>
        <v>232</v>
      </c>
      <c r="G240" s="16">
        <f>IF(COUNTIF('RPI calculation'!$A$9:$A$356,$A240)=0,"",INDEX('RPI calculation'!$N$9:$N$356,MATCH($A240,'RPI calculation'!$A$9:$A$356,0)))</f>
        <v>224</v>
      </c>
      <c r="H240" s="20">
        <f>IF(COUNTIF('RPI calculation'!$A$9:$A$356,$A240)=0,"",INDEX('RPI calculation'!$AF$9:$AF$356,MATCH($A240,'RPI calculation'!$A$9:$A$356,0)))</f>
        <v>-8</v>
      </c>
      <c r="I240" s="9">
        <f>IF(COUNTIF('RPI calculation'!$A$9:$A$356,$A240)=0,"",INDEX('RPI calculation'!$AD$9:$AD$356,MATCH($A240,'RPI calculation'!$A$9:$A$356,0)))</f>
        <v>0.46105898799067163</v>
      </c>
      <c r="J240" s="9">
        <f>IF(COUNTIF('RPI calculation'!$A$9:$A$356,$A240)=0,"",INDEX('RPI calculation'!$M$9:$M$356,MATCH($A240,'RPI calculation'!$A$9:$A$356,0)))</f>
        <v>0.46755898799067164</v>
      </c>
      <c r="K240" s="7" t="s">
        <v>22</v>
      </c>
      <c r="L240" s="7" t="s">
        <v>23</v>
      </c>
      <c r="M240" s="7" t="s">
        <v>24</v>
      </c>
      <c r="N240" s="7"/>
      <c r="O240" s="7"/>
      <c r="P240" s="7"/>
      <c r="Q240" s="8"/>
      <c r="R240" s="7"/>
      <c r="S240" s="7" t="s">
        <v>23</v>
      </c>
      <c r="T240" s="7"/>
      <c r="U240" s="1" t="str">
        <f>IF(COUNTIF('RPI calculation'!$A$9:$A$356,$A240)=0,"Not in 2026 D1 source",INDEX('RPI calculation'!$O$9:$O$356,MATCH($A240,'RPI calculation'!$A$9:$A$356,0)))</f>
        <v>Matches standings</v>
      </c>
      <c r="V240" s="1" t="str">
        <f>IF(COUNTIF('RPI calculation'!$A$9:$A$356,$A240)=0,"",INDEX('RPI calculation'!$E$9:$E$356,MATCH($A240,'RPI calculation'!$A$9:$A$356,0))&amp;"-"&amp;INDEX('RPI calculation'!$F$9:$F$356,MATCH($A240,'RPI calculation'!$A$9:$A$356,0)))</f>
        <v>9-4</v>
      </c>
      <c r="W240" s="1" t="str">
        <f>IF(COUNTIF('RPI calculation'!$A$9:$A$356,$A240)=0,"",INDEX('RPI calculation'!$H$9:$H$356,MATCH($A240,'RPI calculation'!$A$9:$A$356,0))&amp;"-"&amp;INDEX('RPI calculation'!$I$9:$I$356,MATCH($A240,'RPI calculation'!$A$9:$A$356,0)))</f>
        <v>9-4</v>
      </c>
      <c r="X240" s="1">
        <f>IF(COUNTIF('RPI calculation'!$A$9:$A$356,$A240)=0,"",INDEX('RPI calculation'!$G$9:$G$356,MATCH($A240,'RPI calculation'!$A$9:$A$356,0)))</f>
        <v>0</v>
      </c>
      <c r="Y240" s="1" t="str">
        <f>IF(COUNTIF('NCAA 2025'!$B$9:$B$356,$A240)=0,"",INDEX('NCAA 2025'!$C$9:$C$356,MATCH($A240,'NCAA 2025'!$B$9:$B$356,0)))</f>
        <v>11-19</v>
      </c>
    </row>
    <row r="241" spans="1:25" ht="21" customHeight="1">
      <c r="A241" s="1" t="s">
        <v>260</v>
      </c>
      <c r="B241" s="16">
        <f>IF(COUNTIF('NCAA 2025'!$B$9:$B$356,$A241)=0,"New in 2026",INDEX('NCAA 2025'!$A$9:$A$356,MATCH($A241,'NCAA 2025'!$B$9:$B$356,0)))</f>
        <v>132</v>
      </c>
      <c r="C241" s="1" t="str">
        <f>IF(COUNTIF('RPI calculation'!$A$9:$A$356,$A241)=0,"",INDEX('RPI calculation'!$B$9:$B$356,MATCH($A241,'RPI calculation'!$A$9:$A$356,0)))</f>
        <v>Atlantic 10</v>
      </c>
      <c r="D241" s="16" t="str">
        <f>IF(COUNTIF('RPI calculation'!$A$9:$A$356,$A241)=0,"",INDEX('RPI calculation'!$C$9:$C$356,MATCH($A241,'RPI calculation'!$A$9:$A$356,0))&amp;"-"&amp;INDEX('RPI calculation'!$D$9:$D$356,MATCH($A241,'RPI calculation'!$A$9:$A$356,0)))</f>
        <v>5-7</v>
      </c>
      <c r="E241" s="16" t="str">
        <f>IF(COUNTIF(Standings!$A$9:$A$356,$A241)=0,"",INDEX(Standings!$H$9:$H$356,MATCH($A241,Standings!$A$9:$A$356,0))&amp;"-"&amp;INDEX(Standings!$I$9:$I$356,MATCH($A241,Standings!$A$9:$A$356,0)))</f>
        <v>0-0</v>
      </c>
      <c r="F241" s="16">
        <f>IF(COUNTIF('RPI calculation'!$A$9:$A$356,$A241)=0,"",INDEX('RPI calculation'!$AE$9:$AE$356,MATCH($A241,'RPI calculation'!$A$9:$A$356,0)))</f>
        <v>233</v>
      </c>
      <c r="G241" s="16">
        <f>IF(COUNTIF('RPI calculation'!$A$9:$A$356,$A241)=0,"",INDEX('RPI calculation'!$N$9:$N$356,MATCH($A241,'RPI calculation'!$A$9:$A$356,0)))</f>
        <v>237</v>
      </c>
      <c r="H241" s="20">
        <f>IF(COUNTIF('RPI calculation'!$A$9:$A$356,$A241)=0,"",INDEX('RPI calculation'!$AF$9:$AF$356,MATCH($A241,'RPI calculation'!$A$9:$A$356,0)))</f>
        <v>4</v>
      </c>
      <c r="I241" s="9">
        <f>IF(COUNTIF('RPI calculation'!$A$9:$A$356,$A241)=0,"",INDEX('RPI calculation'!$AD$9:$AD$356,MATCH($A241,'RPI calculation'!$A$9:$A$356,0)))</f>
        <v>0.46085008776296654</v>
      </c>
      <c r="J241" s="9">
        <f>IF(COUNTIF('RPI calculation'!$A$9:$A$356,$A241)=0,"",INDEX('RPI calculation'!$M$9:$M$356,MATCH($A241,'RPI calculation'!$A$9:$A$356,0)))</f>
        <v>0.46085008776296654</v>
      </c>
      <c r="K241" s="7" t="s">
        <v>22</v>
      </c>
      <c r="L241" s="7" t="s">
        <v>23</v>
      </c>
      <c r="M241" s="7" t="s">
        <v>24</v>
      </c>
      <c r="N241" s="7"/>
      <c r="O241" s="7"/>
      <c r="P241" s="7"/>
      <c r="Q241" s="8"/>
      <c r="R241" s="7"/>
      <c r="S241" s="7" t="s">
        <v>23</v>
      </c>
      <c r="T241" s="7"/>
      <c r="U241" s="1" t="str">
        <f>IF(COUNTIF('RPI calculation'!$A$9:$A$356,$A241)=0,"Not in 2026 D1 source",INDEX('RPI calculation'!$O$9:$O$356,MATCH($A241,'RPI calculation'!$A$9:$A$356,0)))</f>
        <v>Matches standings</v>
      </c>
      <c r="V241" s="1" t="str">
        <f>IF(COUNTIF('RPI calculation'!$A$9:$A$356,$A241)=0,"",INDEX('RPI calculation'!$E$9:$E$356,MATCH($A241,'RPI calculation'!$A$9:$A$356,0))&amp;"-"&amp;INDEX('RPI calculation'!$F$9:$F$356,MATCH($A241,'RPI calculation'!$A$9:$A$356,0)))</f>
        <v>5-7</v>
      </c>
      <c r="W241" s="1" t="str">
        <f>IF(COUNTIF('RPI calculation'!$A$9:$A$356,$A241)=0,"",INDEX('RPI calculation'!$H$9:$H$356,MATCH($A241,'RPI calculation'!$A$9:$A$356,0))&amp;"-"&amp;INDEX('RPI calculation'!$I$9:$I$356,MATCH($A241,'RPI calculation'!$A$9:$A$356,0)))</f>
        <v>5-7</v>
      </c>
      <c r="X241" s="1">
        <f>IF(COUNTIF('RPI calculation'!$A$9:$A$356,$A241)=0,"",INDEX('RPI calculation'!$G$9:$G$356,MATCH($A241,'RPI calculation'!$A$9:$A$356,0)))</f>
        <v>0</v>
      </c>
      <c r="Y241" s="1" t="str">
        <f>IF(COUNTIF('NCAA 2025'!$B$9:$B$356,$A241)=0,"",INDEX('NCAA 2025'!$C$9:$C$356,MATCH($A241,'NCAA 2025'!$B$9:$B$356,0)))</f>
        <v>19-12</v>
      </c>
    </row>
    <row r="242" spans="1:25" ht="21" customHeight="1">
      <c r="A242" s="1" t="s">
        <v>253</v>
      </c>
      <c r="B242" s="16">
        <f>IF(COUNTIF('NCAA 2025'!$B$9:$B$356,$A242)=0,"New in 2026",INDEX('NCAA 2025'!$A$9:$A$356,MATCH($A242,'NCAA 2025'!$B$9:$B$356,0)))</f>
        <v>142</v>
      </c>
      <c r="C242" s="1" t="str">
        <f>IF(COUNTIF('RPI calculation'!$A$9:$A$356,$A242)=0,"",INDEX('RPI calculation'!$B$9:$B$356,MATCH($A242,'RPI calculation'!$A$9:$A$356,0)))</f>
        <v>OVC</v>
      </c>
      <c r="D242" s="16" t="str">
        <f>IF(COUNTIF('RPI calculation'!$A$9:$A$356,$A242)=0,"",INDEX('RPI calculation'!$C$9:$C$356,MATCH($A242,'RPI calculation'!$A$9:$A$356,0))&amp;"-"&amp;INDEX('RPI calculation'!$D$9:$D$356,MATCH($A242,'RPI calculation'!$A$9:$A$356,0)))</f>
        <v>5-7</v>
      </c>
      <c r="E242" s="16" t="str">
        <f>IF(COUNTIF(Standings!$A$9:$A$356,$A242)=0,"",INDEX(Standings!$H$9:$H$356,MATCH($A242,Standings!$A$9:$A$356,0))&amp;"-"&amp;INDEX(Standings!$I$9:$I$356,MATCH($A242,Standings!$A$9:$A$356,0)))</f>
        <v>0-0</v>
      </c>
      <c r="F242" s="16">
        <f>IF(COUNTIF('RPI calculation'!$A$9:$A$356,$A242)=0,"",INDEX('RPI calculation'!$AE$9:$AE$356,MATCH($A242,'RPI calculation'!$A$9:$A$356,0)))</f>
        <v>234</v>
      </c>
      <c r="G242" s="16">
        <f>IF(COUNTIF('RPI calculation'!$A$9:$A$356,$A242)=0,"",INDEX('RPI calculation'!$N$9:$N$356,MATCH($A242,'RPI calculation'!$A$9:$A$356,0)))</f>
        <v>230</v>
      </c>
      <c r="H242" s="20">
        <f>IF(COUNTIF('RPI calculation'!$A$9:$A$356,$A242)=0,"",INDEX('RPI calculation'!$AF$9:$AF$356,MATCH($A242,'RPI calculation'!$A$9:$A$356,0)))</f>
        <v>-4</v>
      </c>
      <c r="I242" s="9">
        <f>IF(COUNTIF('RPI calculation'!$A$9:$A$356,$A242)=0,"",INDEX('RPI calculation'!$AD$9:$AD$356,MATCH($A242,'RPI calculation'!$A$9:$A$356,0)))</f>
        <v>0.4606018374734599</v>
      </c>
      <c r="J242" s="9">
        <f>IF(COUNTIF('RPI calculation'!$A$9:$A$356,$A242)=0,"",INDEX('RPI calculation'!$M$9:$M$356,MATCH($A242,'RPI calculation'!$A$9:$A$356,0)))</f>
        <v>0.46320183747345989</v>
      </c>
      <c r="K242" s="7" t="s">
        <v>22</v>
      </c>
      <c r="L242" s="7" t="s">
        <v>23</v>
      </c>
      <c r="M242" s="7" t="s">
        <v>24</v>
      </c>
      <c r="N242" s="7"/>
      <c r="O242" s="7"/>
      <c r="P242" s="7"/>
      <c r="Q242" s="8"/>
      <c r="R242" s="7"/>
      <c r="S242" s="7" t="s">
        <v>23</v>
      </c>
      <c r="T242" s="7"/>
      <c r="U242" s="1" t="str">
        <f>IF(COUNTIF('RPI calculation'!$A$9:$A$356,$A242)=0,"Not in 2026 D1 source",INDEX('RPI calculation'!$O$9:$O$356,MATCH($A242,'RPI calculation'!$A$9:$A$356,0)))</f>
        <v>Matches standings</v>
      </c>
      <c r="V242" s="1" t="str">
        <f>IF(COUNTIF('RPI calculation'!$A$9:$A$356,$A242)=0,"",INDEX('RPI calculation'!$E$9:$E$356,MATCH($A242,'RPI calculation'!$A$9:$A$356,0))&amp;"-"&amp;INDEX('RPI calculation'!$F$9:$F$356,MATCH($A242,'RPI calculation'!$A$9:$A$356,0)))</f>
        <v>5-7</v>
      </c>
      <c r="W242" s="1" t="str">
        <f>IF(COUNTIF('RPI calculation'!$A$9:$A$356,$A242)=0,"",INDEX('RPI calculation'!$H$9:$H$356,MATCH($A242,'RPI calculation'!$A$9:$A$356,0))&amp;"-"&amp;INDEX('RPI calculation'!$I$9:$I$356,MATCH($A242,'RPI calculation'!$A$9:$A$356,0)))</f>
        <v>5-7</v>
      </c>
      <c r="X242" s="1">
        <f>IF(COUNTIF('RPI calculation'!$A$9:$A$356,$A242)=0,"",INDEX('RPI calculation'!$G$9:$G$356,MATCH($A242,'RPI calculation'!$A$9:$A$356,0)))</f>
        <v>0</v>
      </c>
      <c r="Y242" s="1" t="str">
        <f>IF(COUNTIF('NCAA 2025'!$B$9:$B$356,$A242)=0,"",INDEX('NCAA 2025'!$C$9:$C$356,MATCH($A242,'NCAA 2025'!$B$9:$B$356,0)))</f>
        <v>19-13</v>
      </c>
    </row>
    <row r="243" spans="1:25" ht="21" customHeight="1">
      <c r="A243" s="1" t="s">
        <v>252</v>
      </c>
      <c r="B243" s="16">
        <f>IF(COUNTIF('NCAA 2025'!$B$9:$B$356,$A243)=0,"New in 2026",INDEX('NCAA 2025'!$A$9:$A$356,MATCH($A243,'NCAA 2025'!$B$9:$B$356,0)))</f>
        <v>286</v>
      </c>
      <c r="C243" s="1" t="str">
        <f>IF(COUNTIF('RPI calculation'!$A$9:$A$356,$A243)=0,"",INDEX('RPI calculation'!$B$9:$B$356,MATCH($A243,'RPI calculation'!$A$9:$A$356,0)))</f>
        <v>Big East</v>
      </c>
      <c r="D243" s="16" t="str">
        <f>IF(COUNTIF('RPI calculation'!$A$9:$A$356,$A243)=0,"",INDEX('RPI calculation'!$C$9:$C$356,MATCH($A243,'RPI calculation'!$A$9:$A$356,0))&amp;"-"&amp;INDEX('RPI calculation'!$D$9:$D$356,MATCH($A243,'RPI calculation'!$A$9:$A$356,0)))</f>
        <v>8-4</v>
      </c>
      <c r="E243" s="16" t="str">
        <f>IF(COUNTIF(Standings!$A$9:$A$356,$A243)=0,"",INDEX(Standings!$H$9:$H$356,MATCH($A243,Standings!$A$9:$A$356,0))&amp;"-"&amp;INDEX(Standings!$I$9:$I$356,MATCH($A243,Standings!$A$9:$A$356,0)))</f>
        <v>0-0</v>
      </c>
      <c r="F243" s="16">
        <f>IF(COUNTIF('RPI calculation'!$A$9:$A$356,$A243)=0,"",INDEX('RPI calculation'!$AE$9:$AE$356,MATCH($A243,'RPI calculation'!$A$9:$A$356,0)))</f>
        <v>235</v>
      </c>
      <c r="G243" s="16">
        <f>IF(COUNTIF('RPI calculation'!$A$9:$A$356,$A243)=0,"",INDEX('RPI calculation'!$N$9:$N$356,MATCH($A243,'RPI calculation'!$A$9:$A$356,0)))</f>
        <v>229</v>
      </c>
      <c r="H243" s="20">
        <f>IF(COUNTIF('RPI calculation'!$A$9:$A$356,$A243)=0,"",INDEX('RPI calculation'!$AF$9:$AF$356,MATCH($A243,'RPI calculation'!$A$9:$A$356,0)))</f>
        <v>-6</v>
      </c>
      <c r="I243" s="9">
        <f>IF(COUNTIF('RPI calculation'!$A$9:$A$356,$A243)=0,"",INDEX('RPI calculation'!$AD$9:$AD$356,MATCH($A243,'RPI calculation'!$A$9:$A$356,0)))</f>
        <v>0.46035235808394309</v>
      </c>
      <c r="J243" s="9">
        <f>IF(COUNTIF('RPI calculation'!$A$9:$A$356,$A243)=0,"",INDEX('RPI calculation'!$M$9:$M$356,MATCH($A243,'RPI calculation'!$A$9:$A$356,0)))</f>
        <v>0.46425235808394311</v>
      </c>
      <c r="K243" s="7" t="s">
        <v>22</v>
      </c>
      <c r="L243" s="7" t="s">
        <v>23</v>
      </c>
      <c r="M243" s="7" t="s">
        <v>24</v>
      </c>
      <c r="N243" s="7"/>
      <c r="O243" s="7"/>
      <c r="P243" s="7"/>
      <c r="Q243" s="8"/>
      <c r="R243" s="7"/>
      <c r="S243" s="7" t="s">
        <v>23</v>
      </c>
      <c r="T243" s="7"/>
      <c r="U243" s="1" t="str">
        <f>IF(COUNTIF('RPI calculation'!$A$9:$A$356,$A243)=0,"Not in 2026 D1 source",INDEX('RPI calculation'!$O$9:$O$356,MATCH($A243,'RPI calculation'!$A$9:$A$356,0)))</f>
        <v>Matches standings</v>
      </c>
      <c r="V243" s="1" t="str">
        <f>IF(COUNTIF('RPI calculation'!$A$9:$A$356,$A243)=0,"",INDEX('RPI calculation'!$E$9:$E$356,MATCH($A243,'RPI calculation'!$A$9:$A$356,0))&amp;"-"&amp;INDEX('RPI calculation'!$F$9:$F$356,MATCH($A243,'RPI calculation'!$A$9:$A$356,0)))</f>
        <v>8-4</v>
      </c>
      <c r="W243" s="1" t="str">
        <f>IF(COUNTIF('RPI calculation'!$A$9:$A$356,$A243)=0,"",INDEX('RPI calculation'!$H$9:$H$356,MATCH($A243,'RPI calculation'!$A$9:$A$356,0))&amp;"-"&amp;INDEX('RPI calculation'!$I$9:$I$356,MATCH($A243,'RPI calculation'!$A$9:$A$356,0)))</f>
        <v>8-4</v>
      </c>
      <c r="X243" s="1">
        <f>IF(COUNTIF('RPI calculation'!$A$9:$A$356,$A243)=0,"",INDEX('RPI calculation'!$G$9:$G$356,MATCH($A243,'RPI calculation'!$A$9:$A$356,0)))</f>
        <v>0</v>
      </c>
      <c r="Y243" s="1" t="str">
        <f>IF(COUNTIF('NCAA 2025'!$B$9:$B$356,$A243)=0,"",INDEX('NCAA 2025'!$C$9:$C$356,MATCH($A243,'NCAA 2025'!$B$9:$B$356,0)))</f>
        <v>6-21</v>
      </c>
    </row>
    <row r="244" spans="1:25" ht="21" customHeight="1">
      <c r="A244" s="1" t="s">
        <v>261</v>
      </c>
      <c r="B244" s="16">
        <f>IF(COUNTIF('NCAA 2025'!$B$9:$B$356,$A244)=0,"New in 2026",INDEX('NCAA 2025'!$A$9:$A$356,MATCH($A244,'NCAA 2025'!$B$9:$B$356,0)))</f>
        <v>191</v>
      </c>
      <c r="C244" s="1" t="str">
        <f>IF(COUNTIF('RPI calculation'!$A$9:$A$356,$A244)=0,"",INDEX('RPI calculation'!$B$9:$B$356,MATCH($A244,'RPI calculation'!$A$9:$A$356,0)))</f>
        <v>Mountain West</v>
      </c>
      <c r="D244" s="16" t="str">
        <f>IF(COUNTIF('RPI calculation'!$A$9:$A$356,$A244)=0,"",INDEX('RPI calculation'!$C$9:$C$356,MATCH($A244,'RPI calculation'!$A$9:$A$356,0))&amp;"-"&amp;INDEX('RPI calculation'!$D$9:$D$356,MATCH($A244,'RPI calculation'!$A$9:$A$356,0)))</f>
        <v>4-7</v>
      </c>
      <c r="E244" s="16" t="str">
        <f>IF(COUNTIF(Standings!$A$9:$A$356,$A244)=0,"",INDEX(Standings!$H$9:$H$356,MATCH($A244,Standings!$A$9:$A$356,0))&amp;"-"&amp;INDEX(Standings!$I$9:$I$356,MATCH($A244,Standings!$A$9:$A$356,0)))</f>
        <v>0-0</v>
      </c>
      <c r="F244" s="16">
        <f>IF(COUNTIF('RPI calculation'!$A$9:$A$356,$A244)=0,"",INDEX('RPI calculation'!$AE$9:$AE$356,MATCH($A244,'RPI calculation'!$A$9:$A$356,0)))</f>
        <v>236</v>
      </c>
      <c r="G244" s="16">
        <f>IF(COUNTIF('RPI calculation'!$A$9:$A$356,$A244)=0,"",INDEX('RPI calculation'!$N$9:$N$356,MATCH($A244,'RPI calculation'!$A$9:$A$356,0)))</f>
        <v>238</v>
      </c>
      <c r="H244" s="20">
        <f>IF(COUNTIF('RPI calculation'!$A$9:$A$356,$A244)=0,"",INDEX('RPI calculation'!$AF$9:$AF$356,MATCH($A244,'RPI calculation'!$A$9:$A$356,0)))</f>
        <v>2</v>
      </c>
      <c r="I244" s="9">
        <f>IF(COUNTIF('RPI calculation'!$A$9:$A$356,$A244)=0,"",INDEX('RPI calculation'!$AD$9:$AD$356,MATCH($A244,'RPI calculation'!$A$9:$A$356,0)))</f>
        <v>0.45991127454195629</v>
      </c>
      <c r="J244" s="9">
        <f>IF(COUNTIF('RPI calculation'!$A$9:$A$356,$A244)=0,"",INDEX('RPI calculation'!$M$9:$M$356,MATCH($A244,'RPI calculation'!$A$9:$A$356,0)))</f>
        <v>0.45991127454195629</v>
      </c>
      <c r="K244" s="7" t="s">
        <v>22</v>
      </c>
      <c r="L244" s="7" t="s">
        <v>23</v>
      </c>
      <c r="M244" s="7" t="s">
        <v>24</v>
      </c>
      <c r="N244" s="7"/>
      <c r="O244" s="7"/>
      <c r="P244" s="7"/>
      <c r="Q244" s="8"/>
      <c r="R244" s="7"/>
      <c r="S244" s="7" t="s">
        <v>23</v>
      </c>
      <c r="T244" s="7"/>
      <c r="U244" s="1" t="str">
        <f>IF(COUNTIF('RPI calculation'!$A$9:$A$356,$A244)=0,"Not in 2026 D1 source",INDEX('RPI calculation'!$O$9:$O$356,MATCH($A244,'RPI calculation'!$A$9:$A$356,0)))</f>
        <v>Matches standings</v>
      </c>
      <c r="V244" s="1" t="str">
        <f>IF(COUNTIF('RPI calculation'!$A$9:$A$356,$A244)=0,"",INDEX('RPI calculation'!$E$9:$E$356,MATCH($A244,'RPI calculation'!$A$9:$A$356,0))&amp;"-"&amp;INDEX('RPI calculation'!$F$9:$F$356,MATCH($A244,'RPI calculation'!$A$9:$A$356,0)))</f>
        <v>4-7</v>
      </c>
      <c r="W244" s="1" t="str">
        <f>IF(COUNTIF('RPI calculation'!$A$9:$A$356,$A244)=0,"",INDEX('RPI calculation'!$H$9:$H$356,MATCH($A244,'RPI calculation'!$A$9:$A$356,0))&amp;"-"&amp;INDEX('RPI calculation'!$I$9:$I$356,MATCH($A244,'RPI calculation'!$A$9:$A$356,0)))</f>
        <v>4-7</v>
      </c>
      <c r="X244" s="1">
        <f>IF(COUNTIF('RPI calculation'!$A$9:$A$356,$A244)=0,"",INDEX('RPI calculation'!$G$9:$G$356,MATCH($A244,'RPI calculation'!$A$9:$A$356,0)))</f>
        <v>0</v>
      </c>
      <c r="Y244" s="1" t="str">
        <f>IF(COUNTIF('NCAA 2025'!$B$9:$B$356,$A244)=0,"",INDEX('NCAA 2025'!$C$9:$C$356,MATCH($A244,'NCAA 2025'!$B$9:$B$356,0)))</f>
        <v>15-15</v>
      </c>
    </row>
    <row r="245" spans="1:25" ht="21" customHeight="1">
      <c r="A245" s="1" t="s">
        <v>257</v>
      </c>
      <c r="B245" s="16">
        <f>IF(COUNTIF('NCAA 2025'!$B$9:$B$356,$A245)=0,"New in 2026",INDEX('NCAA 2025'!$A$9:$A$356,MATCH($A245,'NCAA 2025'!$B$9:$B$356,0)))</f>
        <v>267</v>
      </c>
      <c r="C245" s="1" t="str">
        <f>IF(COUNTIF('RPI calculation'!$A$9:$A$356,$A245)=0,"",INDEX('RPI calculation'!$B$9:$B$356,MATCH($A245,'RPI calculation'!$A$9:$A$356,0)))</f>
        <v>CAA</v>
      </c>
      <c r="D245" s="16" t="str">
        <f>IF(COUNTIF('RPI calculation'!$A$9:$A$356,$A245)=0,"",INDEX('RPI calculation'!$C$9:$C$356,MATCH($A245,'RPI calculation'!$A$9:$A$356,0))&amp;"-"&amp;INDEX('RPI calculation'!$D$9:$D$356,MATCH($A245,'RPI calculation'!$A$9:$A$356,0)))</f>
        <v>3-9</v>
      </c>
      <c r="E245" s="16" t="str">
        <f>IF(COUNTIF(Standings!$A$9:$A$356,$A245)=0,"",INDEX(Standings!$H$9:$H$356,MATCH($A245,Standings!$A$9:$A$356,0))&amp;"-"&amp;INDEX(Standings!$I$9:$I$356,MATCH($A245,Standings!$A$9:$A$356,0)))</f>
        <v>0-2</v>
      </c>
      <c r="F245" s="16">
        <f>IF(COUNTIF('RPI calculation'!$A$9:$A$356,$A245)=0,"",INDEX('RPI calculation'!$AE$9:$AE$356,MATCH($A245,'RPI calculation'!$A$9:$A$356,0)))</f>
        <v>237</v>
      </c>
      <c r="G245" s="16">
        <f>IF(COUNTIF('RPI calculation'!$A$9:$A$356,$A245)=0,"",INDEX('RPI calculation'!$N$9:$N$356,MATCH($A245,'RPI calculation'!$A$9:$A$356,0)))</f>
        <v>234</v>
      </c>
      <c r="H245" s="20">
        <f>IF(COUNTIF('RPI calculation'!$A$9:$A$356,$A245)=0,"",INDEX('RPI calculation'!$AF$9:$AF$356,MATCH($A245,'RPI calculation'!$A$9:$A$356,0)))</f>
        <v>-3</v>
      </c>
      <c r="I245" s="9">
        <f>IF(COUNTIF('RPI calculation'!$A$9:$A$356,$A245)=0,"",INDEX('RPI calculation'!$AD$9:$AD$356,MATCH($A245,'RPI calculation'!$A$9:$A$356,0)))</f>
        <v>0.45947159388704406</v>
      </c>
      <c r="J245" s="9">
        <f>IF(COUNTIF('RPI calculation'!$A$9:$A$356,$A245)=0,"",INDEX('RPI calculation'!$M$9:$M$356,MATCH($A245,'RPI calculation'!$A$9:$A$356,0)))</f>
        <v>0.46207159388704405</v>
      </c>
      <c r="K245" s="7" t="s">
        <v>22</v>
      </c>
      <c r="L245" s="7" t="s">
        <v>23</v>
      </c>
      <c r="M245" s="7" t="s">
        <v>24</v>
      </c>
      <c r="N245" s="7"/>
      <c r="O245" s="7"/>
      <c r="P245" s="7"/>
      <c r="Q245" s="8"/>
      <c r="R245" s="7"/>
      <c r="S245" s="7" t="s">
        <v>23</v>
      </c>
      <c r="T245" s="7"/>
      <c r="U245" s="1" t="str">
        <f>IF(COUNTIF('RPI calculation'!$A$9:$A$356,$A245)=0,"Not in 2026 D1 source",INDEX('RPI calculation'!$O$9:$O$356,MATCH($A245,'RPI calculation'!$A$9:$A$356,0)))</f>
        <v>Matches standings</v>
      </c>
      <c r="V245" s="1" t="str">
        <f>IF(COUNTIF('RPI calculation'!$A$9:$A$356,$A245)=0,"",INDEX('RPI calculation'!$E$9:$E$356,MATCH($A245,'RPI calculation'!$A$9:$A$356,0))&amp;"-"&amp;INDEX('RPI calculation'!$F$9:$F$356,MATCH($A245,'RPI calculation'!$A$9:$A$356,0)))</f>
        <v>3-9</v>
      </c>
      <c r="W245" s="1" t="str">
        <f>IF(COUNTIF('RPI calculation'!$A$9:$A$356,$A245)=0,"",INDEX('RPI calculation'!$H$9:$H$356,MATCH($A245,'RPI calculation'!$A$9:$A$356,0))&amp;"-"&amp;INDEX('RPI calculation'!$I$9:$I$356,MATCH($A245,'RPI calculation'!$A$9:$A$356,0)))</f>
        <v>3-9</v>
      </c>
      <c r="X245" s="1">
        <f>IF(COUNTIF('RPI calculation'!$A$9:$A$356,$A245)=0,"",INDEX('RPI calculation'!$G$9:$G$356,MATCH($A245,'RPI calculation'!$A$9:$A$356,0)))</f>
        <v>0</v>
      </c>
      <c r="Y245" s="1" t="str">
        <f>IF(COUNTIF('NCAA 2025'!$B$9:$B$356,$A245)=0,"",INDEX('NCAA 2025'!$C$9:$C$356,MATCH($A245,'NCAA 2025'!$B$9:$B$356,0)))</f>
        <v>7-20</v>
      </c>
    </row>
    <row r="246" spans="1:25" ht="21" customHeight="1">
      <c r="A246" s="1" t="s">
        <v>254</v>
      </c>
      <c r="B246" s="16">
        <f>IF(COUNTIF('NCAA 2025'!$B$9:$B$356,$A246)=0,"New in 2026",INDEX('NCAA 2025'!$A$9:$A$356,MATCH($A246,'NCAA 2025'!$B$9:$B$356,0)))</f>
        <v>293</v>
      </c>
      <c r="C246" s="1" t="str">
        <f>IF(COUNTIF('RPI calculation'!$A$9:$A$356,$A246)=0,"",INDEX('RPI calculation'!$B$9:$B$356,MATCH($A246,'RPI calculation'!$A$9:$A$356,0)))</f>
        <v>Patriot</v>
      </c>
      <c r="D246" s="16" t="str">
        <f>IF(COUNTIF('RPI calculation'!$A$9:$A$356,$A246)=0,"",INDEX('RPI calculation'!$C$9:$C$356,MATCH($A246,'RPI calculation'!$A$9:$A$356,0))&amp;"-"&amp;INDEX('RPI calculation'!$D$9:$D$356,MATCH($A246,'RPI calculation'!$A$9:$A$356,0)))</f>
        <v>6-6</v>
      </c>
      <c r="E246" s="16" t="str">
        <f>IF(COUNTIF(Standings!$A$9:$A$356,$A246)=0,"",INDEX(Standings!$H$9:$H$356,MATCH($A246,Standings!$A$9:$A$356,0))&amp;"-"&amp;INDEX(Standings!$I$9:$I$356,MATCH($A246,Standings!$A$9:$A$356,0)))</f>
        <v>0-2</v>
      </c>
      <c r="F246" s="16">
        <f>IF(COUNTIF('RPI calculation'!$A$9:$A$356,$A246)=0,"",INDEX('RPI calculation'!$AE$9:$AE$356,MATCH($A246,'RPI calculation'!$A$9:$A$356,0)))</f>
        <v>238</v>
      </c>
      <c r="G246" s="16">
        <f>IF(COUNTIF('RPI calculation'!$A$9:$A$356,$A246)=0,"",INDEX('RPI calculation'!$N$9:$N$356,MATCH($A246,'RPI calculation'!$A$9:$A$356,0)))</f>
        <v>231</v>
      </c>
      <c r="H246" s="20">
        <f>IF(COUNTIF('RPI calculation'!$A$9:$A$356,$A246)=0,"",INDEX('RPI calculation'!$AF$9:$AF$356,MATCH($A246,'RPI calculation'!$A$9:$A$356,0)))</f>
        <v>-7</v>
      </c>
      <c r="I246" s="9">
        <f>IF(COUNTIF('RPI calculation'!$A$9:$A$356,$A246)=0,"",INDEX('RPI calculation'!$AD$9:$AD$356,MATCH($A246,'RPI calculation'!$A$9:$A$356,0)))</f>
        <v>0.45923741621707093</v>
      </c>
      <c r="J246" s="9">
        <f>IF(COUNTIF('RPI calculation'!$A$9:$A$356,$A246)=0,"",INDEX('RPI calculation'!$M$9:$M$356,MATCH($A246,'RPI calculation'!$A$9:$A$356,0)))</f>
        <v>0.46313741621707094</v>
      </c>
      <c r="K246" s="7" t="s">
        <v>22</v>
      </c>
      <c r="L246" s="7" t="s">
        <v>23</v>
      </c>
      <c r="M246" s="7" t="s">
        <v>24</v>
      </c>
      <c r="N246" s="7"/>
      <c r="O246" s="7"/>
      <c r="P246" s="7"/>
      <c r="Q246" s="8"/>
      <c r="R246" s="7"/>
      <c r="S246" s="7" t="s">
        <v>23</v>
      </c>
      <c r="T246" s="7"/>
      <c r="U246" s="1" t="str">
        <f>IF(COUNTIF('RPI calculation'!$A$9:$A$356,$A246)=0,"Not in 2026 D1 source",INDEX('RPI calculation'!$O$9:$O$356,MATCH($A246,'RPI calculation'!$A$9:$A$356,0)))</f>
        <v>Matches standings</v>
      </c>
      <c r="V246" s="1" t="str">
        <f>IF(COUNTIF('RPI calculation'!$A$9:$A$356,$A246)=0,"",INDEX('RPI calculation'!$E$9:$E$356,MATCH($A246,'RPI calculation'!$A$9:$A$356,0))&amp;"-"&amp;INDEX('RPI calculation'!$F$9:$F$356,MATCH($A246,'RPI calculation'!$A$9:$A$356,0)))</f>
        <v>6-6</v>
      </c>
      <c r="W246" s="1" t="str">
        <f>IF(COUNTIF('RPI calculation'!$A$9:$A$356,$A246)=0,"",INDEX('RPI calculation'!$H$9:$H$356,MATCH($A246,'RPI calculation'!$A$9:$A$356,0))&amp;"-"&amp;INDEX('RPI calculation'!$I$9:$I$356,MATCH($A246,'RPI calculation'!$A$9:$A$356,0)))</f>
        <v>6-6</v>
      </c>
      <c r="X246" s="1">
        <f>IF(COUNTIF('RPI calculation'!$A$9:$A$356,$A246)=0,"",INDEX('RPI calculation'!$G$9:$G$356,MATCH($A246,'RPI calculation'!$A$9:$A$356,0)))</f>
        <v>0</v>
      </c>
      <c r="Y246" s="1" t="str">
        <f>IF(COUNTIF('NCAA 2025'!$B$9:$B$356,$A246)=0,"",INDEX('NCAA 2025'!$C$9:$C$356,MATCH($A246,'NCAA 2025'!$B$9:$B$356,0)))</f>
        <v>4-22</v>
      </c>
    </row>
    <row r="247" spans="1:25" ht="21" customHeight="1">
      <c r="A247" s="1" t="s">
        <v>262</v>
      </c>
      <c r="B247" s="16">
        <f>IF(COUNTIF('NCAA 2025'!$B$9:$B$356,$A247)=0,"New in 2026",INDEX('NCAA 2025'!$A$9:$A$356,MATCH($A247,'NCAA 2025'!$B$9:$B$356,0)))</f>
        <v>320</v>
      </c>
      <c r="C247" s="1" t="str">
        <f>IF(COUNTIF('RPI calculation'!$A$9:$A$356,$A247)=0,"",INDEX('RPI calculation'!$B$9:$B$356,MATCH($A247,'RPI calculation'!$A$9:$A$356,0)))</f>
        <v>Summit League</v>
      </c>
      <c r="D247" s="16" t="str">
        <f>IF(COUNTIF('RPI calculation'!$A$9:$A$356,$A247)=0,"",INDEX('RPI calculation'!$C$9:$C$356,MATCH($A247,'RPI calculation'!$A$9:$A$356,0))&amp;"-"&amp;INDEX('RPI calculation'!$D$9:$D$356,MATCH($A247,'RPI calculation'!$A$9:$A$356,0)))</f>
        <v>6-5</v>
      </c>
      <c r="E247" s="16" t="str">
        <f>IF(COUNTIF(Standings!$A$9:$A$356,$A247)=0,"",INDEX(Standings!$H$9:$H$356,MATCH($A247,Standings!$A$9:$A$356,0))&amp;"-"&amp;INDEX(Standings!$I$9:$I$356,MATCH($A247,Standings!$A$9:$A$356,0)))</f>
        <v>0-0</v>
      </c>
      <c r="F247" s="16">
        <f>IF(COUNTIF('RPI calculation'!$A$9:$A$356,$A247)=0,"",INDEX('RPI calculation'!$AE$9:$AE$356,MATCH($A247,'RPI calculation'!$A$9:$A$356,0)))</f>
        <v>239</v>
      </c>
      <c r="G247" s="16">
        <f>IF(COUNTIF('RPI calculation'!$A$9:$A$356,$A247)=0,"",INDEX('RPI calculation'!$N$9:$N$356,MATCH($A247,'RPI calculation'!$A$9:$A$356,0)))</f>
        <v>239</v>
      </c>
      <c r="H247" s="20">
        <f>IF(COUNTIF('RPI calculation'!$A$9:$A$356,$A247)=0,"",INDEX('RPI calculation'!$AF$9:$AF$356,MATCH($A247,'RPI calculation'!$A$9:$A$356,0)))</f>
        <v>0</v>
      </c>
      <c r="I247" s="9">
        <f>IF(COUNTIF('RPI calculation'!$A$9:$A$356,$A247)=0,"",INDEX('RPI calculation'!$AD$9:$AD$356,MATCH($A247,'RPI calculation'!$A$9:$A$356,0)))</f>
        <v>0.45881328497030971</v>
      </c>
      <c r="J247" s="9">
        <f>IF(COUNTIF('RPI calculation'!$A$9:$A$356,$A247)=0,"",INDEX('RPI calculation'!$M$9:$M$356,MATCH($A247,'RPI calculation'!$A$9:$A$356,0)))</f>
        <v>0.45881328497030971</v>
      </c>
      <c r="K247" s="7" t="s">
        <v>22</v>
      </c>
      <c r="L247" s="7" t="s">
        <v>23</v>
      </c>
      <c r="M247" s="7" t="s">
        <v>24</v>
      </c>
      <c r="N247" s="7"/>
      <c r="O247" s="7"/>
      <c r="P247" s="7"/>
      <c r="Q247" s="8"/>
      <c r="R247" s="7"/>
      <c r="S247" s="7" t="s">
        <v>23</v>
      </c>
      <c r="T247" s="7"/>
      <c r="U247" s="1" t="str">
        <f>IF(COUNTIF('RPI calculation'!$A$9:$A$356,$A247)=0,"Not in 2026 D1 source",INDEX('RPI calculation'!$O$9:$O$356,MATCH($A247,'RPI calculation'!$A$9:$A$356,0)))</f>
        <v>Matches standings</v>
      </c>
      <c r="V247" s="1" t="str">
        <f>IF(COUNTIF('RPI calculation'!$A$9:$A$356,$A247)=0,"",INDEX('RPI calculation'!$E$9:$E$356,MATCH($A247,'RPI calculation'!$A$9:$A$356,0))&amp;"-"&amp;INDEX('RPI calculation'!$F$9:$F$356,MATCH($A247,'RPI calculation'!$A$9:$A$356,0)))</f>
        <v>6-5</v>
      </c>
      <c r="W247" s="1" t="str">
        <f>IF(COUNTIF('RPI calculation'!$A$9:$A$356,$A247)=0,"",INDEX('RPI calculation'!$H$9:$H$356,MATCH($A247,'RPI calculation'!$A$9:$A$356,0))&amp;"-"&amp;INDEX('RPI calculation'!$I$9:$I$356,MATCH($A247,'RPI calculation'!$A$9:$A$356,0)))</f>
        <v>6-5</v>
      </c>
      <c r="X247" s="1">
        <f>IF(COUNTIF('RPI calculation'!$A$9:$A$356,$A247)=0,"",INDEX('RPI calculation'!$G$9:$G$356,MATCH($A247,'RPI calculation'!$A$9:$A$356,0)))</f>
        <v>0</v>
      </c>
      <c r="Y247" s="1" t="str">
        <f>IF(COUNTIF('NCAA 2025'!$B$9:$B$356,$A247)=0,"",INDEX('NCAA 2025'!$C$9:$C$356,MATCH($A247,'NCAA 2025'!$B$9:$B$356,0)))</f>
        <v>3-25</v>
      </c>
    </row>
    <row r="248" spans="1:25" ht="21" customHeight="1">
      <c r="A248" s="1" t="s">
        <v>265</v>
      </c>
      <c r="B248" s="16">
        <f>IF(COUNTIF('NCAA 2025'!$B$9:$B$356,$A248)=0,"New in 2026",INDEX('NCAA 2025'!$A$9:$A$356,MATCH($A248,'NCAA 2025'!$B$9:$B$356,0)))</f>
        <v>239</v>
      </c>
      <c r="C248" s="1" t="str">
        <f>IF(COUNTIF('RPI calculation'!$A$9:$A$356,$A248)=0,"",INDEX('RPI calculation'!$B$9:$B$356,MATCH($A248,'RPI calculation'!$A$9:$A$356,0)))</f>
        <v>MVC</v>
      </c>
      <c r="D248" s="16" t="str">
        <f>IF(COUNTIF('RPI calculation'!$A$9:$A$356,$A248)=0,"",INDEX('RPI calculation'!$C$9:$C$356,MATCH($A248,'RPI calculation'!$A$9:$A$356,0))&amp;"-"&amp;INDEX('RPI calculation'!$D$9:$D$356,MATCH($A248,'RPI calculation'!$A$9:$A$356,0)))</f>
        <v>6-6</v>
      </c>
      <c r="E248" s="16" t="str">
        <f>IF(COUNTIF(Standings!$A$9:$A$356,$A248)=0,"",INDEX(Standings!$H$9:$H$356,MATCH($A248,Standings!$A$9:$A$356,0))&amp;"-"&amp;INDEX(Standings!$I$9:$I$356,MATCH($A248,Standings!$A$9:$A$356,0)))</f>
        <v>0-0</v>
      </c>
      <c r="F248" s="16">
        <f>IF(COUNTIF('RPI calculation'!$A$9:$A$356,$A248)=0,"",INDEX('RPI calculation'!$AE$9:$AE$356,MATCH($A248,'RPI calculation'!$A$9:$A$356,0)))</f>
        <v>240</v>
      </c>
      <c r="G248" s="16">
        <f>IF(COUNTIF('RPI calculation'!$A$9:$A$356,$A248)=0,"",INDEX('RPI calculation'!$N$9:$N$356,MATCH($A248,'RPI calculation'!$A$9:$A$356,0)))</f>
        <v>242</v>
      </c>
      <c r="H248" s="20">
        <f>IF(COUNTIF('RPI calculation'!$A$9:$A$356,$A248)=0,"",INDEX('RPI calculation'!$AF$9:$AF$356,MATCH($A248,'RPI calculation'!$A$9:$A$356,0)))</f>
        <v>2</v>
      </c>
      <c r="I248" s="9">
        <f>IF(COUNTIF('RPI calculation'!$A$9:$A$356,$A248)=0,"",INDEX('RPI calculation'!$AD$9:$AD$356,MATCH($A248,'RPI calculation'!$A$9:$A$356,0)))</f>
        <v>0.45651443636887012</v>
      </c>
      <c r="J248" s="9">
        <f>IF(COUNTIF('RPI calculation'!$A$9:$A$356,$A248)=0,"",INDEX('RPI calculation'!$M$9:$M$356,MATCH($A248,'RPI calculation'!$A$9:$A$356,0)))</f>
        <v>0.45651443636887012</v>
      </c>
      <c r="K248" s="7" t="s">
        <v>22</v>
      </c>
      <c r="L248" s="7" t="s">
        <v>23</v>
      </c>
      <c r="M248" s="7" t="s">
        <v>24</v>
      </c>
      <c r="N248" s="7"/>
      <c r="O248" s="7"/>
      <c r="P248" s="7"/>
      <c r="Q248" s="8"/>
      <c r="R248" s="7"/>
      <c r="S248" s="7" t="s">
        <v>23</v>
      </c>
      <c r="T248" s="7"/>
      <c r="U248" s="1" t="str">
        <f>IF(COUNTIF('RPI calculation'!$A$9:$A$356,$A248)=0,"Not in 2026 D1 source",INDEX('RPI calculation'!$O$9:$O$356,MATCH($A248,'RPI calculation'!$A$9:$A$356,0)))</f>
        <v>Matches standings</v>
      </c>
      <c r="V248" s="1" t="str">
        <f>IF(COUNTIF('RPI calculation'!$A$9:$A$356,$A248)=0,"",INDEX('RPI calculation'!$E$9:$E$356,MATCH($A248,'RPI calculation'!$A$9:$A$356,0))&amp;"-"&amp;INDEX('RPI calculation'!$F$9:$F$356,MATCH($A248,'RPI calculation'!$A$9:$A$356,0)))</f>
        <v>6-6</v>
      </c>
      <c r="W248" s="1" t="str">
        <f>IF(COUNTIF('RPI calculation'!$A$9:$A$356,$A248)=0,"",INDEX('RPI calculation'!$H$9:$H$356,MATCH($A248,'RPI calculation'!$A$9:$A$356,0))&amp;"-"&amp;INDEX('RPI calculation'!$I$9:$I$356,MATCH($A248,'RPI calculation'!$A$9:$A$356,0)))</f>
        <v>6-6</v>
      </c>
      <c r="X248" s="1">
        <f>IF(COUNTIF('RPI calculation'!$A$9:$A$356,$A248)=0,"",INDEX('RPI calculation'!$G$9:$G$356,MATCH($A248,'RPI calculation'!$A$9:$A$356,0)))</f>
        <v>0</v>
      </c>
      <c r="Y248" s="1" t="str">
        <f>IF(COUNTIF('NCAA 2025'!$B$9:$B$356,$A248)=0,"",INDEX('NCAA 2025'!$C$9:$C$356,MATCH($A248,'NCAA 2025'!$B$9:$B$356,0)))</f>
        <v>13-17</v>
      </c>
    </row>
    <row r="249" spans="1:25" ht="21" customHeight="1">
      <c r="A249" s="1" t="s">
        <v>264</v>
      </c>
      <c r="B249" s="16">
        <f>IF(COUNTIF('NCAA 2025'!$B$9:$B$356,$A249)=0,"New in 2026",INDEX('NCAA 2025'!$A$9:$A$356,MATCH($A249,'NCAA 2025'!$B$9:$B$356,0)))</f>
        <v>137</v>
      </c>
      <c r="C249" s="1" t="str">
        <f>IF(COUNTIF('RPI calculation'!$A$9:$A$356,$A249)=0,"",INDEX('RPI calculation'!$B$9:$B$356,MATCH($A249,'RPI calculation'!$A$9:$A$356,0)))</f>
        <v>CAA</v>
      </c>
      <c r="D249" s="16" t="str">
        <f>IF(COUNTIF('RPI calculation'!$A$9:$A$356,$A249)=0,"",INDEX('RPI calculation'!$C$9:$C$356,MATCH($A249,'RPI calculation'!$A$9:$A$356,0))&amp;"-"&amp;INDEX('RPI calculation'!$D$9:$D$356,MATCH($A249,'RPI calculation'!$A$9:$A$356,0)))</f>
        <v>5-6</v>
      </c>
      <c r="E249" s="16" t="str">
        <f>IF(COUNTIF(Standings!$A$9:$A$356,$A249)=0,"",INDEX(Standings!$H$9:$H$356,MATCH($A249,Standings!$A$9:$A$356,0))&amp;"-"&amp;INDEX(Standings!$I$9:$I$356,MATCH($A249,Standings!$A$9:$A$356,0)))</f>
        <v>0-0</v>
      </c>
      <c r="F249" s="16">
        <f>IF(COUNTIF('RPI calculation'!$A$9:$A$356,$A249)=0,"",INDEX('RPI calculation'!$AE$9:$AE$356,MATCH($A249,'RPI calculation'!$A$9:$A$356,0)))</f>
        <v>241</v>
      </c>
      <c r="G249" s="16">
        <f>IF(COUNTIF('RPI calculation'!$A$9:$A$356,$A249)=0,"",INDEX('RPI calculation'!$N$9:$N$356,MATCH($A249,'RPI calculation'!$A$9:$A$356,0)))</f>
        <v>241</v>
      </c>
      <c r="H249" s="20">
        <f>IF(COUNTIF('RPI calculation'!$A$9:$A$356,$A249)=0,"",INDEX('RPI calculation'!$AF$9:$AF$356,MATCH($A249,'RPI calculation'!$A$9:$A$356,0)))</f>
        <v>0</v>
      </c>
      <c r="I249" s="9">
        <f>IF(COUNTIF('RPI calculation'!$A$9:$A$356,$A249)=0,"",INDEX('RPI calculation'!$AD$9:$AD$356,MATCH($A249,'RPI calculation'!$A$9:$A$356,0)))</f>
        <v>0.45632230415196767</v>
      </c>
      <c r="J249" s="9">
        <f>IF(COUNTIF('RPI calculation'!$A$9:$A$356,$A249)=0,"",INDEX('RPI calculation'!$M$9:$M$356,MATCH($A249,'RPI calculation'!$A$9:$A$356,0)))</f>
        <v>0.4576223041519677</v>
      </c>
      <c r="K249" s="7" t="s">
        <v>22</v>
      </c>
      <c r="L249" s="7" t="s">
        <v>23</v>
      </c>
      <c r="M249" s="7" t="s">
        <v>24</v>
      </c>
      <c r="N249" s="7"/>
      <c r="O249" s="7"/>
      <c r="P249" s="7"/>
      <c r="Q249" s="8"/>
      <c r="R249" s="7"/>
      <c r="S249" s="7" t="s">
        <v>23</v>
      </c>
      <c r="T249" s="7"/>
      <c r="U249" s="1" t="str">
        <f>IF(COUNTIF('RPI calculation'!$A$9:$A$356,$A249)=0,"Not in 2026 D1 source",INDEX('RPI calculation'!$O$9:$O$356,MATCH($A249,'RPI calculation'!$A$9:$A$356,0)))</f>
        <v>Matches standings</v>
      </c>
      <c r="V249" s="1" t="str">
        <f>IF(COUNTIF('RPI calculation'!$A$9:$A$356,$A249)=0,"",INDEX('RPI calculation'!$E$9:$E$356,MATCH($A249,'RPI calculation'!$A$9:$A$356,0))&amp;"-"&amp;INDEX('RPI calculation'!$F$9:$F$356,MATCH($A249,'RPI calculation'!$A$9:$A$356,0)))</f>
        <v>5-6</v>
      </c>
      <c r="W249" s="1" t="str">
        <f>IF(COUNTIF('RPI calculation'!$A$9:$A$356,$A249)=0,"",INDEX('RPI calculation'!$H$9:$H$356,MATCH($A249,'RPI calculation'!$A$9:$A$356,0))&amp;"-"&amp;INDEX('RPI calculation'!$I$9:$I$356,MATCH($A249,'RPI calculation'!$A$9:$A$356,0)))</f>
        <v>5-6</v>
      </c>
      <c r="X249" s="1">
        <f>IF(COUNTIF('RPI calculation'!$A$9:$A$356,$A249)=0,"",INDEX('RPI calculation'!$G$9:$G$356,MATCH($A249,'RPI calculation'!$A$9:$A$356,0)))</f>
        <v>0</v>
      </c>
      <c r="Y249" s="1" t="str">
        <f>IF(COUNTIF('NCAA 2025'!$B$9:$B$356,$A249)=0,"",INDEX('NCAA 2025'!$C$9:$C$356,MATCH($A249,'NCAA 2025'!$B$9:$B$356,0)))</f>
        <v>15-12</v>
      </c>
    </row>
    <row r="250" spans="1:25" ht="21" customHeight="1">
      <c r="A250" s="1" t="s">
        <v>266</v>
      </c>
      <c r="B250" s="16">
        <f>IF(COUNTIF('NCAA 2025'!$B$9:$B$356,$A250)=0,"New in 2026",INDEX('NCAA 2025'!$A$9:$A$356,MATCH($A250,'NCAA 2025'!$B$9:$B$356,0)))</f>
        <v>254</v>
      </c>
      <c r="C250" s="1" t="str">
        <f>IF(COUNTIF('RPI calculation'!$A$9:$A$356,$A250)=0,"",INDEX('RPI calculation'!$B$9:$B$356,MATCH($A250,'RPI calculation'!$A$9:$A$356,0)))</f>
        <v>CAA</v>
      </c>
      <c r="D250" s="16" t="str">
        <f>IF(COUNTIF('RPI calculation'!$A$9:$A$356,$A250)=0,"",INDEX('RPI calculation'!$C$9:$C$356,MATCH($A250,'RPI calculation'!$A$9:$A$356,0))&amp;"-"&amp;INDEX('RPI calculation'!$D$9:$D$356,MATCH($A250,'RPI calculation'!$A$9:$A$356,0)))</f>
        <v>2-8</v>
      </c>
      <c r="E250" s="16" t="str">
        <f>IF(COUNTIF(Standings!$A$9:$A$356,$A250)=0,"",INDEX(Standings!$H$9:$H$356,MATCH($A250,Standings!$A$9:$A$356,0))&amp;"-"&amp;INDEX(Standings!$I$9:$I$356,MATCH($A250,Standings!$A$9:$A$356,0)))</f>
        <v>0-2</v>
      </c>
      <c r="F250" s="16">
        <f>IF(COUNTIF('RPI calculation'!$A$9:$A$356,$A250)=0,"",INDEX('RPI calculation'!$AE$9:$AE$356,MATCH($A250,'RPI calculation'!$A$9:$A$356,0)))</f>
        <v>242</v>
      </c>
      <c r="G250" s="16">
        <f>IF(COUNTIF('RPI calculation'!$A$9:$A$356,$A250)=0,"",INDEX('RPI calculation'!$N$9:$N$356,MATCH($A250,'RPI calculation'!$A$9:$A$356,0)))</f>
        <v>243</v>
      </c>
      <c r="H250" s="20">
        <f>IF(COUNTIF('RPI calculation'!$A$9:$A$356,$A250)=0,"",INDEX('RPI calculation'!$AF$9:$AF$356,MATCH($A250,'RPI calculation'!$A$9:$A$356,0)))</f>
        <v>1</v>
      </c>
      <c r="I250" s="9">
        <f>IF(COUNTIF('RPI calculation'!$A$9:$A$356,$A250)=0,"",INDEX('RPI calculation'!$AD$9:$AD$356,MATCH($A250,'RPI calculation'!$A$9:$A$356,0)))</f>
        <v>0.45612720318402133</v>
      </c>
      <c r="J250" s="9">
        <f>IF(COUNTIF('RPI calculation'!$A$9:$A$356,$A250)=0,"",INDEX('RPI calculation'!$M$9:$M$356,MATCH($A250,'RPI calculation'!$A$9:$A$356,0)))</f>
        <v>0.45612720318402133</v>
      </c>
      <c r="K250" s="7" t="s">
        <v>22</v>
      </c>
      <c r="L250" s="7" t="s">
        <v>23</v>
      </c>
      <c r="M250" s="7" t="s">
        <v>24</v>
      </c>
      <c r="N250" s="7"/>
      <c r="O250" s="7"/>
      <c r="P250" s="7"/>
      <c r="Q250" s="8"/>
      <c r="R250" s="7"/>
      <c r="S250" s="7" t="s">
        <v>23</v>
      </c>
      <c r="T250" s="7"/>
      <c r="U250" s="1" t="str">
        <f>IF(COUNTIF('RPI calculation'!$A$9:$A$356,$A250)=0,"Not in 2026 D1 source",INDEX('RPI calculation'!$O$9:$O$356,MATCH($A250,'RPI calculation'!$A$9:$A$356,0)))</f>
        <v>Matches standings</v>
      </c>
      <c r="V250" s="1" t="str">
        <f>IF(COUNTIF('RPI calculation'!$A$9:$A$356,$A250)=0,"",INDEX('RPI calculation'!$E$9:$E$356,MATCH($A250,'RPI calculation'!$A$9:$A$356,0))&amp;"-"&amp;INDEX('RPI calculation'!$F$9:$F$356,MATCH($A250,'RPI calculation'!$A$9:$A$356,0)))</f>
        <v>2-8</v>
      </c>
      <c r="W250" s="1" t="str">
        <f>IF(COUNTIF('RPI calculation'!$A$9:$A$356,$A250)=0,"",INDEX('RPI calculation'!$H$9:$H$356,MATCH($A250,'RPI calculation'!$A$9:$A$356,0))&amp;"-"&amp;INDEX('RPI calculation'!$I$9:$I$356,MATCH($A250,'RPI calculation'!$A$9:$A$356,0)))</f>
        <v>2-8</v>
      </c>
      <c r="X250" s="1">
        <f>IF(COUNTIF('RPI calculation'!$A$9:$A$356,$A250)=0,"",INDEX('RPI calculation'!$G$9:$G$356,MATCH($A250,'RPI calculation'!$A$9:$A$356,0)))</f>
        <v>0</v>
      </c>
      <c r="Y250" s="1" t="str">
        <f>IF(COUNTIF('NCAA 2025'!$B$9:$B$356,$A250)=0,"",INDEX('NCAA 2025'!$C$9:$C$356,MATCH($A250,'NCAA 2025'!$B$9:$B$356,0)))</f>
        <v>9-16</v>
      </c>
    </row>
    <row r="251" spans="1:25" ht="21" customHeight="1">
      <c r="A251" s="1" t="s">
        <v>267</v>
      </c>
      <c r="B251" s="16">
        <f>IF(COUNTIF('NCAA 2025'!$B$9:$B$356,$A251)=0,"New in 2026",INDEX('NCAA 2025'!$A$9:$A$356,MATCH($A251,'NCAA 2025'!$B$9:$B$356,0)))</f>
        <v>38</v>
      </c>
      <c r="C251" s="1" t="str">
        <f>IF(COUNTIF('RPI calculation'!$A$9:$A$356,$A251)=0,"",INDEX('RPI calculation'!$B$9:$B$356,MATCH($A251,'RPI calculation'!$A$9:$A$356,0)))</f>
        <v>Big 12</v>
      </c>
      <c r="D251" s="16" t="str">
        <f>IF(COUNTIF('RPI calculation'!$A$9:$A$356,$A251)=0,"",INDEX('RPI calculation'!$C$9:$C$356,MATCH($A251,'RPI calculation'!$A$9:$A$356,0))&amp;"-"&amp;INDEX('RPI calculation'!$D$9:$D$356,MATCH($A251,'RPI calculation'!$A$9:$A$356,0)))</f>
        <v>4-6</v>
      </c>
      <c r="E251" s="16" t="str">
        <f>IF(COUNTIF(Standings!$A$9:$A$356,$A251)=0,"",INDEX(Standings!$H$9:$H$356,MATCH($A251,Standings!$A$9:$A$356,0))&amp;"-"&amp;INDEX(Standings!$I$9:$I$356,MATCH($A251,Standings!$A$9:$A$356,0)))</f>
        <v>0-0</v>
      </c>
      <c r="F251" s="16">
        <f>IF(COUNTIF('RPI calculation'!$A$9:$A$356,$A251)=0,"",INDEX('RPI calculation'!$AE$9:$AE$356,MATCH($A251,'RPI calculation'!$A$9:$A$356,0)))</f>
        <v>243</v>
      </c>
      <c r="G251" s="16">
        <f>IF(COUNTIF('RPI calculation'!$A$9:$A$356,$A251)=0,"",INDEX('RPI calculation'!$N$9:$N$356,MATCH($A251,'RPI calculation'!$A$9:$A$356,0)))</f>
        <v>244</v>
      </c>
      <c r="H251" s="20">
        <f>IF(COUNTIF('RPI calculation'!$A$9:$A$356,$A251)=0,"",INDEX('RPI calculation'!$AF$9:$AF$356,MATCH($A251,'RPI calculation'!$A$9:$A$356,0)))</f>
        <v>1</v>
      </c>
      <c r="I251" s="9">
        <f>IF(COUNTIF('RPI calculation'!$A$9:$A$356,$A251)=0,"",INDEX('RPI calculation'!$AD$9:$AD$356,MATCH($A251,'RPI calculation'!$A$9:$A$356,0)))</f>
        <v>0.45611343021941797</v>
      </c>
      <c r="J251" s="9">
        <f>IF(COUNTIF('RPI calculation'!$A$9:$A$356,$A251)=0,"",INDEX('RPI calculation'!$M$9:$M$356,MATCH($A251,'RPI calculation'!$A$9:$A$356,0)))</f>
        <v>0.45611343021941797</v>
      </c>
      <c r="K251" s="7" t="s">
        <v>22</v>
      </c>
      <c r="L251" s="7" t="s">
        <v>23</v>
      </c>
      <c r="M251" s="7" t="s">
        <v>24</v>
      </c>
      <c r="N251" s="7"/>
      <c r="O251" s="7"/>
      <c r="P251" s="7"/>
      <c r="Q251" s="8"/>
      <c r="R251" s="7"/>
      <c r="S251" s="7" t="s">
        <v>23</v>
      </c>
      <c r="T251" s="7"/>
      <c r="U251" s="1" t="str">
        <f>IF(COUNTIF('RPI calculation'!$A$9:$A$356,$A251)=0,"Not in 2026 D1 source",INDEX('RPI calculation'!$O$9:$O$356,MATCH($A251,'RPI calculation'!$A$9:$A$356,0)))</f>
        <v>Matches standings</v>
      </c>
      <c r="V251" s="1" t="str">
        <f>IF(COUNTIF('RPI calculation'!$A$9:$A$356,$A251)=0,"",INDEX('RPI calculation'!$E$9:$E$356,MATCH($A251,'RPI calculation'!$A$9:$A$356,0))&amp;"-"&amp;INDEX('RPI calculation'!$F$9:$F$356,MATCH($A251,'RPI calculation'!$A$9:$A$356,0)))</f>
        <v>4-6</v>
      </c>
      <c r="W251" s="1" t="str">
        <f>IF(COUNTIF('RPI calculation'!$A$9:$A$356,$A251)=0,"",INDEX('RPI calculation'!$H$9:$H$356,MATCH($A251,'RPI calculation'!$A$9:$A$356,0))&amp;"-"&amp;INDEX('RPI calculation'!$I$9:$I$356,MATCH($A251,'RPI calculation'!$A$9:$A$356,0)))</f>
        <v>4-6</v>
      </c>
      <c r="X251" s="1">
        <f>IF(COUNTIF('RPI calculation'!$A$9:$A$356,$A251)=0,"",INDEX('RPI calculation'!$G$9:$G$356,MATCH($A251,'RPI calculation'!$A$9:$A$356,0)))</f>
        <v>0</v>
      </c>
      <c r="Y251" s="1" t="str">
        <f>IF(COUNTIF('NCAA 2025'!$B$9:$B$356,$A251)=0,"",INDEX('NCAA 2025'!$C$9:$C$356,MATCH($A251,'NCAA 2025'!$B$9:$B$356,0)))</f>
        <v>17-13</v>
      </c>
    </row>
    <row r="252" spans="1:25" ht="21" customHeight="1">
      <c r="A252" s="1" t="s">
        <v>263</v>
      </c>
      <c r="B252" s="16">
        <f>IF(COUNTIF('NCAA 2025'!$B$9:$B$356,$A252)=0,"New in 2026",INDEX('NCAA 2025'!$A$9:$A$356,MATCH($A252,'NCAA 2025'!$B$9:$B$356,0)))</f>
        <v>302</v>
      </c>
      <c r="C252" s="1" t="str">
        <f>IF(COUNTIF('RPI calculation'!$A$9:$A$356,$A252)=0,"",INDEX('RPI calculation'!$B$9:$B$356,MATCH($A252,'RPI calculation'!$A$9:$A$356,0)))</f>
        <v>Summit League</v>
      </c>
      <c r="D252" s="16" t="str">
        <f>IF(COUNTIF('RPI calculation'!$A$9:$A$356,$A252)=0,"",INDEX('RPI calculation'!$C$9:$C$356,MATCH($A252,'RPI calculation'!$A$9:$A$356,0))&amp;"-"&amp;INDEX('RPI calculation'!$D$9:$D$356,MATCH($A252,'RPI calculation'!$A$9:$A$356,0)))</f>
        <v>6-5</v>
      </c>
      <c r="E252" s="16" t="str">
        <f>IF(COUNTIF(Standings!$A$9:$A$356,$A252)=0,"",INDEX(Standings!$H$9:$H$356,MATCH($A252,Standings!$A$9:$A$356,0))&amp;"-"&amp;INDEX(Standings!$I$9:$I$356,MATCH($A252,Standings!$A$9:$A$356,0)))</f>
        <v>0-0</v>
      </c>
      <c r="F252" s="16">
        <f>IF(COUNTIF('RPI calculation'!$A$9:$A$356,$A252)=0,"",INDEX('RPI calculation'!$AE$9:$AE$356,MATCH($A252,'RPI calculation'!$A$9:$A$356,0)))</f>
        <v>244</v>
      </c>
      <c r="G252" s="16">
        <f>IF(COUNTIF('RPI calculation'!$A$9:$A$356,$A252)=0,"",INDEX('RPI calculation'!$N$9:$N$356,MATCH($A252,'RPI calculation'!$A$9:$A$356,0)))</f>
        <v>240</v>
      </c>
      <c r="H252" s="20">
        <f>IF(COUNTIF('RPI calculation'!$A$9:$A$356,$A252)=0,"",INDEX('RPI calculation'!$AF$9:$AF$356,MATCH($A252,'RPI calculation'!$A$9:$A$356,0)))</f>
        <v>-4</v>
      </c>
      <c r="I252" s="9">
        <f>IF(COUNTIF('RPI calculation'!$A$9:$A$356,$A252)=0,"",INDEX('RPI calculation'!$AD$9:$AD$356,MATCH($A252,'RPI calculation'!$A$9:$A$356,0)))</f>
        <v>0.45592251131911804</v>
      </c>
      <c r="J252" s="9">
        <f>IF(COUNTIF('RPI calculation'!$A$9:$A$356,$A252)=0,"",INDEX('RPI calculation'!$M$9:$M$356,MATCH($A252,'RPI calculation'!$A$9:$A$356,0)))</f>
        <v>0.45852251131911803</v>
      </c>
      <c r="K252" s="7" t="s">
        <v>22</v>
      </c>
      <c r="L252" s="7" t="s">
        <v>23</v>
      </c>
      <c r="M252" s="7" t="s">
        <v>24</v>
      </c>
      <c r="N252" s="7"/>
      <c r="O252" s="7"/>
      <c r="P252" s="7"/>
      <c r="Q252" s="8"/>
      <c r="R252" s="7"/>
      <c r="S252" s="7" t="s">
        <v>23</v>
      </c>
      <c r="T252" s="7"/>
      <c r="U252" s="1" t="str">
        <f>IF(COUNTIF('RPI calculation'!$A$9:$A$356,$A252)=0,"Not in 2026 D1 source",INDEX('RPI calculation'!$O$9:$O$356,MATCH($A252,'RPI calculation'!$A$9:$A$356,0)))</f>
        <v>Matches standings</v>
      </c>
      <c r="V252" s="1" t="str">
        <f>IF(COUNTIF('RPI calculation'!$A$9:$A$356,$A252)=0,"",INDEX('RPI calculation'!$E$9:$E$356,MATCH($A252,'RPI calculation'!$A$9:$A$356,0))&amp;"-"&amp;INDEX('RPI calculation'!$F$9:$F$356,MATCH($A252,'RPI calculation'!$A$9:$A$356,0)))</f>
        <v>6-5</v>
      </c>
      <c r="W252" s="1" t="str">
        <f>IF(COUNTIF('RPI calculation'!$A$9:$A$356,$A252)=0,"",INDEX('RPI calculation'!$H$9:$H$356,MATCH($A252,'RPI calculation'!$A$9:$A$356,0))&amp;"-"&amp;INDEX('RPI calculation'!$I$9:$I$356,MATCH($A252,'RPI calculation'!$A$9:$A$356,0)))</f>
        <v>6-5</v>
      </c>
      <c r="X252" s="1">
        <f>IF(COUNTIF('RPI calculation'!$A$9:$A$356,$A252)=0,"",INDEX('RPI calculation'!$G$9:$G$356,MATCH($A252,'RPI calculation'!$A$9:$A$356,0)))</f>
        <v>0</v>
      </c>
      <c r="Y252" s="1" t="str">
        <f>IF(COUNTIF('NCAA 2025'!$B$9:$B$356,$A252)=0,"",INDEX('NCAA 2025'!$C$9:$C$356,MATCH($A252,'NCAA 2025'!$B$9:$B$356,0)))</f>
        <v>7-20</v>
      </c>
    </row>
    <row r="253" spans="1:25" ht="21" customHeight="1">
      <c r="A253" s="1" t="s">
        <v>268</v>
      </c>
      <c r="B253" s="16">
        <f>IF(COUNTIF('NCAA 2025'!$B$9:$B$356,$A253)=0,"New in 2026",INDEX('NCAA 2025'!$A$9:$A$356,MATCH($A253,'NCAA 2025'!$B$9:$B$356,0)))</f>
        <v>275</v>
      </c>
      <c r="C253" s="1" t="str">
        <f>IF(COUNTIF('RPI calculation'!$A$9:$A$356,$A253)=0,"",INDEX('RPI calculation'!$B$9:$B$356,MATCH($A253,'RPI calculation'!$A$9:$A$356,0)))</f>
        <v>Mountain West</v>
      </c>
      <c r="D253" s="16" t="str">
        <f>IF(COUNTIF('RPI calculation'!$A$9:$A$356,$A253)=0,"",INDEX('RPI calculation'!$C$9:$C$356,MATCH($A253,'RPI calculation'!$A$9:$A$356,0))&amp;"-"&amp;INDEX('RPI calculation'!$D$9:$D$356,MATCH($A253,'RPI calculation'!$A$9:$A$356,0)))</f>
        <v>2-8</v>
      </c>
      <c r="E253" s="16" t="str">
        <f>IF(COUNTIF(Standings!$A$9:$A$356,$A253)=0,"",INDEX(Standings!$H$9:$H$356,MATCH($A253,Standings!$A$9:$A$356,0))&amp;"-"&amp;INDEX(Standings!$I$9:$I$356,MATCH($A253,Standings!$A$9:$A$356,0)))</f>
        <v>0-0</v>
      </c>
      <c r="F253" s="16">
        <f>IF(COUNTIF('RPI calculation'!$A$9:$A$356,$A253)=0,"",INDEX('RPI calculation'!$AE$9:$AE$356,MATCH($A253,'RPI calculation'!$A$9:$A$356,0)))</f>
        <v>245</v>
      </c>
      <c r="G253" s="16">
        <f>IF(COUNTIF('RPI calculation'!$A$9:$A$356,$A253)=0,"",INDEX('RPI calculation'!$N$9:$N$356,MATCH($A253,'RPI calculation'!$A$9:$A$356,0)))</f>
        <v>245</v>
      </c>
      <c r="H253" s="20">
        <f>IF(COUNTIF('RPI calculation'!$A$9:$A$356,$A253)=0,"",INDEX('RPI calculation'!$AF$9:$AF$356,MATCH($A253,'RPI calculation'!$A$9:$A$356,0)))</f>
        <v>0</v>
      </c>
      <c r="I253" s="9">
        <f>IF(COUNTIF('RPI calculation'!$A$9:$A$356,$A253)=0,"",INDEX('RPI calculation'!$AD$9:$AD$356,MATCH($A253,'RPI calculation'!$A$9:$A$356,0)))</f>
        <v>0.45575152954509013</v>
      </c>
      <c r="J253" s="9">
        <f>IF(COUNTIF('RPI calculation'!$A$9:$A$356,$A253)=0,"",INDEX('RPI calculation'!$M$9:$M$356,MATCH($A253,'RPI calculation'!$A$9:$A$356,0)))</f>
        <v>0.45575152954509013</v>
      </c>
      <c r="K253" s="7" t="s">
        <v>22</v>
      </c>
      <c r="L253" s="7" t="s">
        <v>23</v>
      </c>
      <c r="M253" s="7" t="s">
        <v>24</v>
      </c>
      <c r="N253" s="7"/>
      <c r="O253" s="7"/>
      <c r="P253" s="7"/>
      <c r="Q253" s="8"/>
      <c r="R253" s="7"/>
      <c r="S253" s="7" t="s">
        <v>23</v>
      </c>
      <c r="T253" s="7"/>
      <c r="U253" s="1" t="str">
        <f>IF(COUNTIF('RPI calculation'!$A$9:$A$356,$A253)=0,"Not in 2026 D1 source",INDEX('RPI calculation'!$O$9:$O$356,MATCH($A253,'RPI calculation'!$A$9:$A$356,0)))</f>
        <v>Matches standings</v>
      </c>
      <c r="V253" s="1" t="str">
        <f>IF(COUNTIF('RPI calculation'!$A$9:$A$356,$A253)=0,"",INDEX('RPI calculation'!$E$9:$E$356,MATCH($A253,'RPI calculation'!$A$9:$A$356,0))&amp;"-"&amp;INDEX('RPI calculation'!$F$9:$F$356,MATCH($A253,'RPI calculation'!$A$9:$A$356,0)))</f>
        <v>2-8</v>
      </c>
      <c r="W253" s="1" t="str">
        <f>IF(COUNTIF('RPI calculation'!$A$9:$A$356,$A253)=0,"",INDEX('RPI calculation'!$H$9:$H$356,MATCH($A253,'RPI calculation'!$A$9:$A$356,0))&amp;"-"&amp;INDEX('RPI calculation'!$I$9:$I$356,MATCH($A253,'RPI calculation'!$A$9:$A$356,0)))</f>
        <v>2-8</v>
      </c>
      <c r="X253" s="1">
        <f>IF(COUNTIF('RPI calculation'!$A$9:$A$356,$A253)=0,"",INDEX('RPI calculation'!$G$9:$G$356,MATCH($A253,'RPI calculation'!$A$9:$A$356,0)))</f>
        <v>0</v>
      </c>
      <c r="Y253" s="1" t="str">
        <f>IF(COUNTIF('NCAA 2025'!$B$9:$B$356,$A253)=0,"",INDEX('NCAA 2025'!$C$9:$C$356,MATCH($A253,'NCAA 2025'!$B$9:$B$356,0)))</f>
        <v>8-20</v>
      </c>
    </row>
    <row r="254" spans="1:25" ht="21" customHeight="1">
      <c r="A254" s="1" t="s">
        <v>272</v>
      </c>
      <c r="B254" s="16">
        <f>IF(COUNTIF('NCAA 2025'!$B$9:$B$356,$A254)=0,"New in 2026",INDEX('NCAA 2025'!$A$9:$A$356,MATCH($A254,'NCAA 2025'!$B$9:$B$356,0)))</f>
        <v>76</v>
      </c>
      <c r="C254" s="1" t="str">
        <f>IF(COUNTIF('RPI calculation'!$A$9:$A$356,$A254)=0,"",INDEX('RPI calculation'!$B$9:$B$356,MATCH($A254,'RPI calculation'!$A$9:$A$356,0)))</f>
        <v>SoCon</v>
      </c>
      <c r="D254" s="16" t="str">
        <f>IF(COUNTIF('RPI calculation'!$A$9:$A$356,$A254)=0,"",INDEX('RPI calculation'!$C$9:$C$356,MATCH($A254,'RPI calculation'!$A$9:$A$356,0))&amp;"-"&amp;INDEX('RPI calculation'!$D$9:$D$356,MATCH($A254,'RPI calculation'!$A$9:$A$356,0)))</f>
        <v>2-9</v>
      </c>
      <c r="E254" s="16" t="str">
        <f>IF(COUNTIF(Standings!$A$9:$A$356,$A254)=0,"",INDEX(Standings!$H$9:$H$356,MATCH($A254,Standings!$A$9:$A$356,0))&amp;"-"&amp;INDEX(Standings!$I$9:$I$356,MATCH($A254,Standings!$A$9:$A$356,0)))</f>
        <v>0-0</v>
      </c>
      <c r="F254" s="16">
        <f>IF(COUNTIF('RPI calculation'!$A$9:$A$356,$A254)=0,"",INDEX('RPI calculation'!$AE$9:$AE$356,MATCH($A254,'RPI calculation'!$A$9:$A$356,0)))</f>
        <v>246</v>
      </c>
      <c r="G254" s="16">
        <f>IF(COUNTIF('RPI calculation'!$A$9:$A$356,$A254)=0,"",INDEX('RPI calculation'!$N$9:$N$356,MATCH($A254,'RPI calculation'!$A$9:$A$356,0)))</f>
        <v>249</v>
      </c>
      <c r="H254" s="20">
        <f>IF(COUNTIF('RPI calculation'!$A$9:$A$356,$A254)=0,"",INDEX('RPI calculation'!$AF$9:$AF$356,MATCH($A254,'RPI calculation'!$A$9:$A$356,0)))</f>
        <v>3</v>
      </c>
      <c r="I254" s="9">
        <f>IF(COUNTIF('RPI calculation'!$A$9:$A$356,$A254)=0,"",INDEX('RPI calculation'!$AD$9:$AD$356,MATCH($A254,'RPI calculation'!$A$9:$A$356,0)))</f>
        <v>0.4551968206921892</v>
      </c>
      <c r="J254" s="9">
        <f>IF(COUNTIF('RPI calculation'!$A$9:$A$356,$A254)=0,"",INDEX('RPI calculation'!$M$9:$M$356,MATCH($A254,'RPI calculation'!$A$9:$A$356,0)))</f>
        <v>0.45389682069218917</v>
      </c>
      <c r="K254" s="7" t="s">
        <v>22</v>
      </c>
      <c r="L254" s="7" t="s">
        <v>23</v>
      </c>
      <c r="M254" s="7" t="s">
        <v>24</v>
      </c>
      <c r="N254" s="7"/>
      <c r="O254" s="7"/>
      <c r="P254" s="7"/>
      <c r="Q254" s="8"/>
      <c r="R254" s="7"/>
      <c r="S254" s="7" t="s">
        <v>23</v>
      </c>
      <c r="T254" s="7"/>
      <c r="U254" s="1" t="str">
        <f>IF(COUNTIF('RPI calculation'!$A$9:$A$356,$A254)=0,"Not in 2026 D1 source",INDEX('RPI calculation'!$O$9:$O$356,MATCH($A254,'RPI calculation'!$A$9:$A$356,0)))</f>
        <v>Matches standings</v>
      </c>
      <c r="V254" s="1" t="str">
        <f>IF(COUNTIF('RPI calculation'!$A$9:$A$356,$A254)=0,"",INDEX('RPI calculation'!$E$9:$E$356,MATCH($A254,'RPI calculation'!$A$9:$A$356,0))&amp;"-"&amp;INDEX('RPI calculation'!$F$9:$F$356,MATCH($A254,'RPI calculation'!$A$9:$A$356,0)))</f>
        <v>2-9</v>
      </c>
      <c r="W254" s="1" t="str">
        <f>IF(COUNTIF('RPI calculation'!$A$9:$A$356,$A254)=0,"",INDEX('RPI calculation'!$H$9:$H$356,MATCH($A254,'RPI calculation'!$A$9:$A$356,0))&amp;"-"&amp;INDEX('RPI calculation'!$I$9:$I$356,MATCH($A254,'RPI calculation'!$A$9:$A$356,0)))</f>
        <v>2-9</v>
      </c>
      <c r="X254" s="1">
        <f>IF(COUNTIF('RPI calculation'!$A$9:$A$356,$A254)=0,"",INDEX('RPI calculation'!$G$9:$G$356,MATCH($A254,'RPI calculation'!$A$9:$A$356,0)))</f>
        <v>0</v>
      </c>
      <c r="Y254" s="1" t="str">
        <f>IF(COUNTIF('NCAA 2025'!$B$9:$B$356,$A254)=0,"",INDEX('NCAA 2025'!$C$9:$C$356,MATCH($A254,'NCAA 2025'!$B$9:$B$356,0)))</f>
        <v>23-7</v>
      </c>
    </row>
    <row r="255" spans="1:25" ht="21" customHeight="1">
      <c r="A255" s="1" t="s">
        <v>270</v>
      </c>
      <c r="B255" s="16">
        <f>IF(COUNTIF('NCAA 2025'!$B$9:$B$356,$A255)=0,"New in 2026",INDEX('NCAA 2025'!$A$9:$A$356,MATCH($A255,'NCAA 2025'!$B$9:$B$356,0)))</f>
        <v>266</v>
      </c>
      <c r="C255" s="1" t="str">
        <f>IF(COUNTIF('RPI calculation'!$A$9:$A$356,$A255)=0,"",INDEX('RPI calculation'!$B$9:$B$356,MATCH($A255,'RPI calculation'!$A$9:$A$356,0)))</f>
        <v>Ivy League</v>
      </c>
      <c r="D255" s="16" t="str">
        <f>IF(COUNTIF('RPI calculation'!$A$9:$A$356,$A255)=0,"",INDEX('RPI calculation'!$C$9:$C$356,MATCH($A255,'RPI calculation'!$A$9:$A$356,0))&amp;"-"&amp;INDEX('RPI calculation'!$D$9:$D$356,MATCH($A255,'RPI calculation'!$A$9:$A$356,0)))</f>
        <v>5-4</v>
      </c>
      <c r="E255" s="16" t="str">
        <f>IF(COUNTIF(Standings!$A$9:$A$356,$A255)=0,"",INDEX(Standings!$H$9:$H$356,MATCH($A255,Standings!$A$9:$A$356,0))&amp;"-"&amp;INDEX(Standings!$I$9:$I$356,MATCH($A255,Standings!$A$9:$A$356,0)))</f>
        <v>0-0</v>
      </c>
      <c r="F255" s="16">
        <f>IF(COUNTIF('RPI calculation'!$A$9:$A$356,$A255)=0,"",INDEX('RPI calculation'!$AE$9:$AE$356,MATCH($A255,'RPI calculation'!$A$9:$A$356,0)))</f>
        <v>247</v>
      </c>
      <c r="G255" s="16">
        <f>IF(COUNTIF('RPI calculation'!$A$9:$A$356,$A255)=0,"",INDEX('RPI calculation'!$N$9:$N$356,MATCH($A255,'RPI calculation'!$A$9:$A$356,0)))</f>
        <v>247</v>
      </c>
      <c r="H255" s="20">
        <f>IF(COUNTIF('RPI calculation'!$A$9:$A$356,$A255)=0,"",INDEX('RPI calculation'!$AF$9:$AF$356,MATCH($A255,'RPI calculation'!$A$9:$A$356,0)))</f>
        <v>0</v>
      </c>
      <c r="I255" s="9">
        <f>IF(COUNTIF('RPI calculation'!$A$9:$A$356,$A255)=0,"",INDEX('RPI calculation'!$AD$9:$AD$356,MATCH($A255,'RPI calculation'!$A$9:$A$356,0)))</f>
        <v>0.45411920068801381</v>
      </c>
      <c r="J255" s="9">
        <f>IF(COUNTIF('RPI calculation'!$A$9:$A$356,$A255)=0,"",INDEX('RPI calculation'!$M$9:$M$356,MATCH($A255,'RPI calculation'!$A$9:$A$356,0)))</f>
        <v>0.45411920068801381</v>
      </c>
      <c r="K255" s="7" t="s">
        <v>22</v>
      </c>
      <c r="L255" s="7" t="s">
        <v>23</v>
      </c>
      <c r="M255" s="7" t="s">
        <v>24</v>
      </c>
      <c r="N255" s="7"/>
      <c r="O255" s="7"/>
      <c r="P255" s="7"/>
      <c r="Q255" s="8"/>
      <c r="R255" s="7"/>
      <c r="S255" s="7" t="s">
        <v>23</v>
      </c>
      <c r="T255" s="7"/>
      <c r="U255" s="1" t="str">
        <f>IF(COUNTIF('RPI calculation'!$A$9:$A$356,$A255)=0,"Not in 2026 D1 source",INDEX('RPI calculation'!$O$9:$O$356,MATCH($A255,'RPI calculation'!$A$9:$A$356,0)))</f>
        <v>Matches standings</v>
      </c>
      <c r="V255" s="1" t="str">
        <f>IF(COUNTIF('RPI calculation'!$A$9:$A$356,$A255)=0,"",INDEX('RPI calculation'!$E$9:$E$356,MATCH($A255,'RPI calculation'!$A$9:$A$356,0))&amp;"-"&amp;INDEX('RPI calculation'!$F$9:$F$356,MATCH($A255,'RPI calculation'!$A$9:$A$356,0)))</f>
        <v>5-4</v>
      </c>
      <c r="W255" s="1" t="str">
        <f>IF(COUNTIF('RPI calculation'!$A$9:$A$356,$A255)=0,"",INDEX('RPI calculation'!$H$9:$H$356,MATCH($A255,'RPI calculation'!$A$9:$A$356,0))&amp;"-"&amp;INDEX('RPI calculation'!$I$9:$I$356,MATCH($A255,'RPI calculation'!$A$9:$A$356,0)))</f>
        <v>5-4</v>
      </c>
      <c r="X255" s="1">
        <f>IF(COUNTIF('RPI calculation'!$A$9:$A$356,$A255)=0,"",INDEX('RPI calculation'!$G$9:$G$356,MATCH($A255,'RPI calculation'!$A$9:$A$356,0)))</f>
        <v>0</v>
      </c>
      <c r="Y255" s="1" t="str">
        <f>IF(COUNTIF('NCAA 2025'!$B$9:$B$356,$A255)=0,"",INDEX('NCAA 2025'!$C$9:$C$356,MATCH($A255,'NCAA 2025'!$B$9:$B$356,0)))</f>
        <v>7-17</v>
      </c>
    </row>
    <row r="256" spans="1:25" ht="21" customHeight="1">
      <c r="A256" s="1" t="s">
        <v>273</v>
      </c>
      <c r="B256" s="16">
        <f>IF(COUNTIF('NCAA 2025'!$B$9:$B$356,$A256)=0,"New in 2026",INDEX('NCAA 2025'!$A$9:$A$356,MATCH($A256,'NCAA 2025'!$B$9:$B$356,0)))</f>
        <v>234</v>
      </c>
      <c r="C256" s="1" t="str">
        <f>IF(COUNTIF('RPI calculation'!$A$9:$A$356,$A256)=0,"",INDEX('RPI calculation'!$B$9:$B$356,MATCH($A256,'RPI calculation'!$A$9:$A$356,0)))</f>
        <v>ACC</v>
      </c>
      <c r="D256" s="16" t="str">
        <f>IF(COUNTIF('RPI calculation'!$A$9:$A$356,$A256)=0,"",INDEX('RPI calculation'!$C$9:$C$356,MATCH($A256,'RPI calculation'!$A$9:$A$356,0))&amp;"-"&amp;INDEX('RPI calculation'!$D$9:$D$356,MATCH($A256,'RPI calculation'!$A$9:$A$356,0)))</f>
        <v>3-6</v>
      </c>
      <c r="E256" s="16" t="str">
        <f>IF(COUNTIF(Standings!$A$9:$A$356,$A256)=0,"",INDEX(Standings!$H$9:$H$356,MATCH($A256,Standings!$A$9:$A$356,0))&amp;"-"&amp;INDEX(Standings!$I$9:$I$356,MATCH($A256,Standings!$A$9:$A$356,0)))</f>
        <v>0-0</v>
      </c>
      <c r="F256" s="16">
        <f>IF(COUNTIF('RPI calculation'!$A$9:$A$356,$A256)=0,"",INDEX('RPI calculation'!$AE$9:$AE$356,MATCH($A256,'RPI calculation'!$A$9:$A$356,0)))</f>
        <v>248</v>
      </c>
      <c r="G256" s="16">
        <f>IF(COUNTIF('RPI calculation'!$A$9:$A$356,$A256)=0,"",INDEX('RPI calculation'!$N$9:$N$356,MATCH($A256,'RPI calculation'!$A$9:$A$356,0)))</f>
        <v>250</v>
      </c>
      <c r="H256" s="20">
        <f>IF(COUNTIF('RPI calculation'!$A$9:$A$356,$A256)=0,"",INDEX('RPI calculation'!$AF$9:$AF$356,MATCH($A256,'RPI calculation'!$A$9:$A$356,0)))</f>
        <v>2</v>
      </c>
      <c r="I256" s="9">
        <f>IF(COUNTIF('RPI calculation'!$A$9:$A$356,$A256)=0,"",INDEX('RPI calculation'!$AD$9:$AD$356,MATCH($A256,'RPI calculation'!$A$9:$A$356,0)))</f>
        <v>0.45360000806339185</v>
      </c>
      <c r="J256" s="9">
        <f>IF(COUNTIF('RPI calculation'!$A$9:$A$356,$A256)=0,"",INDEX('RPI calculation'!$M$9:$M$356,MATCH($A256,'RPI calculation'!$A$9:$A$356,0)))</f>
        <v>0.45360000806339185</v>
      </c>
      <c r="K256" s="7" t="s">
        <v>22</v>
      </c>
      <c r="L256" s="7" t="s">
        <v>23</v>
      </c>
      <c r="M256" s="7" t="s">
        <v>24</v>
      </c>
      <c r="N256" s="7"/>
      <c r="O256" s="7"/>
      <c r="P256" s="7"/>
      <c r="Q256" s="8"/>
      <c r="R256" s="7"/>
      <c r="S256" s="7" t="s">
        <v>23</v>
      </c>
      <c r="T256" s="7"/>
      <c r="U256" s="1" t="str">
        <f>IF(COUNTIF('RPI calculation'!$A$9:$A$356,$A256)=0,"Not in 2026 D1 source",INDEX('RPI calculation'!$O$9:$O$356,MATCH($A256,'RPI calculation'!$A$9:$A$356,0)))</f>
        <v>Matches standings</v>
      </c>
      <c r="V256" s="1" t="str">
        <f>IF(COUNTIF('RPI calculation'!$A$9:$A$356,$A256)=0,"",INDEX('RPI calculation'!$E$9:$E$356,MATCH($A256,'RPI calculation'!$A$9:$A$356,0))&amp;"-"&amp;INDEX('RPI calculation'!$F$9:$F$356,MATCH($A256,'RPI calculation'!$A$9:$A$356,0)))</f>
        <v>3-6</v>
      </c>
      <c r="W256" s="1" t="str">
        <f>IF(COUNTIF('RPI calculation'!$A$9:$A$356,$A256)=0,"",INDEX('RPI calculation'!$H$9:$H$356,MATCH($A256,'RPI calculation'!$A$9:$A$356,0))&amp;"-"&amp;INDEX('RPI calculation'!$I$9:$I$356,MATCH($A256,'RPI calculation'!$A$9:$A$356,0)))</f>
        <v>3-6</v>
      </c>
      <c r="X256" s="1">
        <f>IF(COUNTIF('RPI calculation'!$A$9:$A$356,$A256)=0,"",INDEX('RPI calculation'!$G$9:$G$356,MATCH($A256,'RPI calculation'!$A$9:$A$356,0)))</f>
        <v>0</v>
      </c>
      <c r="Y256" s="1" t="str">
        <f>IF(COUNTIF('NCAA 2025'!$B$9:$B$356,$A256)=0,"",INDEX('NCAA 2025'!$C$9:$C$356,MATCH($A256,'NCAA 2025'!$B$9:$B$356,0)))</f>
        <v>12-19</v>
      </c>
    </row>
    <row r="257" spans="1:25" ht="21" customHeight="1">
      <c r="A257" s="1" t="s">
        <v>274</v>
      </c>
      <c r="B257" s="16">
        <f>IF(COUNTIF('NCAA 2025'!$B$9:$B$356,$A257)=0,"New in 2026",INDEX('NCAA 2025'!$A$9:$A$356,MATCH($A257,'NCAA 2025'!$B$9:$B$356,0)))</f>
        <v>241</v>
      </c>
      <c r="C257" s="1" t="str">
        <f>IF(COUNTIF('RPI calculation'!$A$9:$A$356,$A257)=0,"",INDEX('RPI calculation'!$B$9:$B$356,MATCH($A257,'RPI calculation'!$A$9:$A$356,0)))</f>
        <v>Horizon</v>
      </c>
      <c r="D257" s="16" t="str">
        <f>IF(COUNTIF('RPI calculation'!$A$9:$A$356,$A257)=0,"",INDEX('RPI calculation'!$C$9:$C$356,MATCH($A257,'RPI calculation'!$A$9:$A$356,0))&amp;"-"&amp;INDEX('RPI calculation'!$D$9:$D$356,MATCH($A257,'RPI calculation'!$A$9:$A$356,0)))</f>
        <v>4-7</v>
      </c>
      <c r="E257" s="16" t="str">
        <f>IF(COUNTIF(Standings!$A$9:$A$356,$A257)=0,"",INDEX(Standings!$H$9:$H$356,MATCH($A257,Standings!$A$9:$A$356,0))&amp;"-"&amp;INDEX(Standings!$I$9:$I$356,MATCH($A257,Standings!$A$9:$A$356,0)))</f>
        <v>0-0</v>
      </c>
      <c r="F257" s="16">
        <f>IF(COUNTIF('RPI calculation'!$A$9:$A$356,$A257)=0,"",INDEX('RPI calculation'!$AE$9:$AE$356,MATCH($A257,'RPI calculation'!$A$9:$A$356,0)))</f>
        <v>249</v>
      </c>
      <c r="G257" s="16">
        <f>IF(COUNTIF('RPI calculation'!$A$9:$A$356,$A257)=0,"",INDEX('RPI calculation'!$N$9:$N$356,MATCH($A257,'RPI calculation'!$A$9:$A$356,0)))</f>
        <v>251</v>
      </c>
      <c r="H257" s="20">
        <f>IF(COUNTIF('RPI calculation'!$A$9:$A$356,$A257)=0,"",INDEX('RPI calculation'!$AF$9:$AF$356,MATCH($A257,'RPI calculation'!$A$9:$A$356,0)))</f>
        <v>2</v>
      </c>
      <c r="I257" s="9">
        <f>IF(COUNTIF('RPI calculation'!$A$9:$A$356,$A257)=0,"",INDEX('RPI calculation'!$AD$9:$AD$356,MATCH($A257,'RPI calculation'!$A$9:$A$356,0)))</f>
        <v>0.45282853041892301</v>
      </c>
      <c r="J257" s="9">
        <f>IF(COUNTIF('RPI calculation'!$A$9:$A$356,$A257)=0,"",INDEX('RPI calculation'!$M$9:$M$356,MATCH($A257,'RPI calculation'!$A$9:$A$356,0)))</f>
        <v>0.45282853041892301</v>
      </c>
      <c r="K257" s="7" t="s">
        <v>22</v>
      </c>
      <c r="L257" s="7" t="s">
        <v>23</v>
      </c>
      <c r="M257" s="7" t="s">
        <v>24</v>
      </c>
      <c r="N257" s="7"/>
      <c r="O257" s="7"/>
      <c r="P257" s="7"/>
      <c r="Q257" s="8"/>
      <c r="R257" s="7"/>
      <c r="S257" s="7" t="s">
        <v>23</v>
      </c>
      <c r="T257" s="7"/>
      <c r="U257" s="1" t="str">
        <f>IF(COUNTIF('RPI calculation'!$A$9:$A$356,$A257)=0,"Not in 2026 D1 source",INDEX('RPI calculation'!$O$9:$O$356,MATCH($A257,'RPI calculation'!$A$9:$A$356,0)))</f>
        <v>Matches standings</v>
      </c>
      <c r="V257" s="1" t="str">
        <f>IF(COUNTIF('RPI calculation'!$A$9:$A$356,$A257)=0,"",INDEX('RPI calculation'!$E$9:$E$356,MATCH($A257,'RPI calculation'!$A$9:$A$356,0))&amp;"-"&amp;INDEX('RPI calculation'!$F$9:$F$356,MATCH($A257,'RPI calculation'!$A$9:$A$356,0)))</f>
        <v>4-7</v>
      </c>
      <c r="W257" s="1" t="str">
        <f>IF(COUNTIF('RPI calculation'!$A$9:$A$356,$A257)=0,"",INDEX('RPI calculation'!$H$9:$H$356,MATCH($A257,'RPI calculation'!$A$9:$A$356,0))&amp;"-"&amp;INDEX('RPI calculation'!$I$9:$I$356,MATCH($A257,'RPI calculation'!$A$9:$A$356,0)))</f>
        <v>4-7</v>
      </c>
      <c r="X257" s="1">
        <f>IF(COUNTIF('RPI calculation'!$A$9:$A$356,$A257)=0,"",INDEX('RPI calculation'!$G$9:$G$356,MATCH($A257,'RPI calculation'!$A$9:$A$356,0)))</f>
        <v>0</v>
      </c>
      <c r="Y257" s="1" t="str">
        <f>IF(COUNTIF('NCAA 2025'!$B$9:$B$356,$A257)=0,"",INDEX('NCAA 2025'!$C$9:$C$356,MATCH($A257,'NCAA 2025'!$B$9:$B$356,0)))</f>
        <v>17-14</v>
      </c>
    </row>
    <row r="258" spans="1:25" ht="21" customHeight="1">
      <c r="A258" s="1" t="s">
        <v>271</v>
      </c>
      <c r="B258" s="16">
        <f>IF(COUNTIF('NCAA 2025'!$B$9:$B$356,$A258)=0,"New in 2026",INDEX('NCAA 2025'!$A$9:$A$356,MATCH($A258,'NCAA 2025'!$B$9:$B$356,0)))</f>
        <v>159</v>
      </c>
      <c r="C258" s="1" t="str">
        <f>IF(COUNTIF('RPI calculation'!$A$9:$A$356,$A258)=0,"",INDEX('RPI calculation'!$B$9:$B$356,MATCH($A258,'RPI calculation'!$A$9:$A$356,0)))</f>
        <v>Ivy League</v>
      </c>
      <c r="D258" s="16" t="str">
        <f>IF(COUNTIF('RPI calculation'!$A$9:$A$356,$A258)=0,"",INDEX('RPI calculation'!$C$9:$C$356,MATCH($A258,'RPI calculation'!$A$9:$A$356,0))&amp;"-"&amp;INDEX('RPI calculation'!$D$9:$D$356,MATCH($A258,'RPI calculation'!$A$9:$A$356,0)))</f>
        <v>2-6</v>
      </c>
      <c r="E258" s="16" t="str">
        <f>IF(COUNTIF(Standings!$A$9:$A$356,$A258)=0,"",INDEX(Standings!$H$9:$H$356,MATCH($A258,Standings!$A$9:$A$356,0))&amp;"-"&amp;INDEX(Standings!$I$9:$I$356,MATCH($A258,Standings!$A$9:$A$356,0)))</f>
        <v>0-0</v>
      </c>
      <c r="F258" s="16">
        <f>IF(COUNTIF('RPI calculation'!$A$9:$A$356,$A258)=0,"",INDEX('RPI calculation'!$AE$9:$AE$356,MATCH($A258,'RPI calculation'!$A$9:$A$356,0)))</f>
        <v>250</v>
      </c>
      <c r="G258" s="16">
        <f>IF(COUNTIF('RPI calculation'!$A$9:$A$356,$A258)=0,"",INDEX('RPI calculation'!$N$9:$N$356,MATCH($A258,'RPI calculation'!$A$9:$A$356,0)))</f>
        <v>248</v>
      </c>
      <c r="H258" s="20">
        <f>IF(COUNTIF('RPI calculation'!$A$9:$A$356,$A258)=0,"",INDEX('RPI calculation'!$AF$9:$AF$356,MATCH($A258,'RPI calculation'!$A$9:$A$356,0)))</f>
        <v>-2</v>
      </c>
      <c r="I258" s="9">
        <f>IF(COUNTIF('RPI calculation'!$A$9:$A$356,$A258)=0,"",INDEX('RPI calculation'!$AD$9:$AD$356,MATCH($A258,'RPI calculation'!$A$9:$A$356,0)))</f>
        <v>0.45273647869912076</v>
      </c>
      <c r="J258" s="9">
        <f>IF(COUNTIF('RPI calculation'!$A$9:$A$356,$A258)=0,"",INDEX('RPI calculation'!$M$9:$M$356,MATCH($A258,'RPI calculation'!$A$9:$A$356,0)))</f>
        <v>0.45403647869912078</v>
      </c>
      <c r="K258" s="7" t="s">
        <v>22</v>
      </c>
      <c r="L258" s="7" t="s">
        <v>23</v>
      </c>
      <c r="M258" s="7" t="s">
        <v>24</v>
      </c>
      <c r="N258" s="7"/>
      <c r="O258" s="7"/>
      <c r="P258" s="7"/>
      <c r="Q258" s="8"/>
      <c r="R258" s="7"/>
      <c r="S258" s="7" t="s">
        <v>23</v>
      </c>
      <c r="T258" s="7"/>
      <c r="U258" s="1" t="str">
        <f>IF(COUNTIF('RPI calculation'!$A$9:$A$356,$A258)=0,"Not in 2026 D1 source",INDEX('RPI calculation'!$O$9:$O$356,MATCH($A258,'RPI calculation'!$A$9:$A$356,0)))</f>
        <v>Matches standings</v>
      </c>
      <c r="V258" s="1" t="str">
        <f>IF(COUNTIF('RPI calculation'!$A$9:$A$356,$A258)=0,"",INDEX('RPI calculation'!$E$9:$E$356,MATCH($A258,'RPI calculation'!$A$9:$A$356,0))&amp;"-"&amp;INDEX('RPI calculation'!$F$9:$F$356,MATCH($A258,'RPI calculation'!$A$9:$A$356,0)))</f>
        <v>2-6</v>
      </c>
      <c r="W258" s="1" t="str">
        <f>IF(COUNTIF('RPI calculation'!$A$9:$A$356,$A258)=0,"",INDEX('RPI calculation'!$H$9:$H$356,MATCH($A258,'RPI calculation'!$A$9:$A$356,0))&amp;"-"&amp;INDEX('RPI calculation'!$I$9:$I$356,MATCH($A258,'RPI calculation'!$A$9:$A$356,0)))</f>
        <v>2-6</v>
      </c>
      <c r="X258" s="1">
        <f>IF(COUNTIF('RPI calculation'!$A$9:$A$356,$A258)=0,"",INDEX('RPI calculation'!$G$9:$G$356,MATCH($A258,'RPI calculation'!$A$9:$A$356,0)))</f>
        <v>0</v>
      </c>
      <c r="Y258" s="1" t="str">
        <f>IF(COUNTIF('NCAA 2025'!$B$9:$B$356,$A258)=0,"",INDEX('NCAA 2025'!$C$9:$C$356,MATCH($A258,'NCAA 2025'!$B$9:$B$356,0)))</f>
        <v>14-10</v>
      </c>
    </row>
    <row r="259" spans="1:25" ht="21" customHeight="1">
      <c r="A259" s="1" t="s">
        <v>275</v>
      </c>
      <c r="B259" s="16">
        <f>IF(COUNTIF('NCAA 2025'!$B$9:$B$356,$A259)=0,"New in 2026",INDEX('NCAA 2025'!$A$9:$A$356,MATCH($A259,'NCAA 2025'!$B$9:$B$356,0)))</f>
        <v>73</v>
      </c>
      <c r="C259" s="1" t="str">
        <f>IF(COUNTIF('RPI calculation'!$A$9:$A$356,$A259)=0,"",INDEX('RPI calculation'!$B$9:$B$356,MATCH($A259,'RPI calculation'!$A$9:$A$356,0)))</f>
        <v>Summit League</v>
      </c>
      <c r="D259" s="16" t="str">
        <f>IF(COUNTIF('RPI calculation'!$A$9:$A$356,$A259)=0,"",INDEX('RPI calculation'!$C$9:$C$356,MATCH($A259,'RPI calculation'!$A$9:$A$356,0))&amp;"-"&amp;INDEX('RPI calculation'!$D$9:$D$356,MATCH($A259,'RPI calculation'!$A$9:$A$356,0)))</f>
        <v>2-7</v>
      </c>
      <c r="E259" s="16" t="str">
        <f>IF(COUNTIF(Standings!$A$9:$A$356,$A259)=0,"",INDEX(Standings!$H$9:$H$356,MATCH($A259,Standings!$A$9:$A$356,0))&amp;"-"&amp;INDEX(Standings!$I$9:$I$356,MATCH($A259,Standings!$A$9:$A$356,0)))</f>
        <v>0-0</v>
      </c>
      <c r="F259" s="16">
        <f>IF(COUNTIF('RPI calculation'!$A$9:$A$356,$A259)=0,"",INDEX('RPI calculation'!$AE$9:$AE$356,MATCH($A259,'RPI calculation'!$A$9:$A$356,0)))</f>
        <v>251</v>
      </c>
      <c r="G259" s="16">
        <f>IF(COUNTIF('RPI calculation'!$A$9:$A$356,$A259)=0,"",INDEX('RPI calculation'!$N$9:$N$356,MATCH($A259,'RPI calculation'!$A$9:$A$356,0)))</f>
        <v>252</v>
      </c>
      <c r="H259" s="20">
        <f>IF(COUNTIF('RPI calculation'!$A$9:$A$356,$A259)=0,"",INDEX('RPI calculation'!$AF$9:$AF$356,MATCH($A259,'RPI calculation'!$A$9:$A$356,0)))</f>
        <v>1</v>
      </c>
      <c r="I259" s="9">
        <f>IF(COUNTIF('RPI calculation'!$A$9:$A$356,$A259)=0,"",INDEX('RPI calculation'!$AD$9:$AD$356,MATCH($A259,'RPI calculation'!$A$9:$A$356,0)))</f>
        <v>0.45261068790372244</v>
      </c>
      <c r="J259" s="9">
        <f>IF(COUNTIF('RPI calculation'!$A$9:$A$356,$A259)=0,"",INDEX('RPI calculation'!$M$9:$M$356,MATCH($A259,'RPI calculation'!$A$9:$A$356,0)))</f>
        <v>0.45261068790372244</v>
      </c>
      <c r="K259" s="7" t="s">
        <v>22</v>
      </c>
      <c r="L259" s="7" t="s">
        <v>23</v>
      </c>
      <c r="M259" s="7" t="s">
        <v>24</v>
      </c>
      <c r="N259" s="7"/>
      <c r="O259" s="7"/>
      <c r="P259" s="7"/>
      <c r="Q259" s="8"/>
      <c r="R259" s="7"/>
      <c r="S259" s="7" t="s">
        <v>23</v>
      </c>
      <c r="T259" s="7"/>
      <c r="U259" s="1" t="str">
        <f>IF(COUNTIF('RPI calculation'!$A$9:$A$356,$A259)=0,"Not in 2026 D1 source",INDEX('RPI calculation'!$O$9:$O$356,MATCH($A259,'RPI calculation'!$A$9:$A$356,0)))</f>
        <v>Matches standings</v>
      </c>
      <c r="V259" s="1" t="str">
        <f>IF(COUNTIF('RPI calculation'!$A$9:$A$356,$A259)=0,"",INDEX('RPI calculation'!$E$9:$E$356,MATCH($A259,'RPI calculation'!$A$9:$A$356,0))&amp;"-"&amp;INDEX('RPI calculation'!$F$9:$F$356,MATCH($A259,'RPI calculation'!$A$9:$A$356,0)))</f>
        <v>2-7</v>
      </c>
      <c r="W259" s="1" t="str">
        <f>IF(COUNTIF('RPI calculation'!$A$9:$A$356,$A259)=0,"",INDEX('RPI calculation'!$H$9:$H$356,MATCH($A259,'RPI calculation'!$A$9:$A$356,0))&amp;"-"&amp;INDEX('RPI calculation'!$I$9:$I$356,MATCH($A259,'RPI calculation'!$A$9:$A$356,0)))</f>
        <v>2-7</v>
      </c>
      <c r="X259" s="1">
        <f>IF(COUNTIF('RPI calculation'!$A$9:$A$356,$A259)=0,"",INDEX('RPI calculation'!$G$9:$G$356,MATCH($A259,'RPI calculation'!$A$9:$A$356,0)))</f>
        <v>0</v>
      </c>
      <c r="Y259" s="1" t="str">
        <f>IF(COUNTIF('NCAA 2025'!$B$9:$B$356,$A259)=0,"",INDEX('NCAA 2025'!$C$9:$C$356,MATCH($A259,'NCAA 2025'!$B$9:$B$356,0)))</f>
        <v>21-10</v>
      </c>
    </row>
    <row r="260" spans="1:25" ht="21" customHeight="1">
      <c r="A260" s="1" t="s">
        <v>269</v>
      </c>
      <c r="B260" s="16">
        <f>IF(COUNTIF('NCAA 2025'!$B$9:$B$356,$A260)=0,"New in 2026",INDEX('NCAA 2025'!$A$9:$A$356,MATCH($A260,'NCAA 2025'!$B$9:$B$356,0)))</f>
        <v>143</v>
      </c>
      <c r="C260" s="1" t="str">
        <f>IF(COUNTIF('RPI calculation'!$A$9:$A$356,$A260)=0,"",INDEX('RPI calculation'!$B$9:$B$356,MATCH($A260,'RPI calculation'!$A$9:$A$356,0)))</f>
        <v>CAA</v>
      </c>
      <c r="D260" s="16" t="str">
        <f>IF(COUNTIF('RPI calculation'!$A$9:$A$356,$A260)=0,"",INDEX('RPI calculation'!$C$9:$C$356,MATCH($A260,'RPI calculation'!$A$9:$A$356,0))&amp;"-"&amp;INDEX('RPI calculation'!$D$9:$D$356,MATCH($A260,'RPI calculation'!$A$9:$A$356,0)))</f>
        <v>8-3</v>
      </c>
      <c r="E260" s="16" t="str">
        <f>IF(COUNTIF(Standings!$A$9:$A$356,$A260)=0,"",INDEX(Standings!$H$9:$H$356,MATCH($A260,Standings!$A$9:$A$356,0))&amp;"-"&amp;INDEX(Standings!$I$9:$I$356,MATCH($A260,Standings!$A$9:$A$356,0)))</f>
        <v>2-0</v>
      </c>
      <c r="F260" s="16">
        <f>IF(COUNTIF('RPI calculation'!$A$9:$A$356,$A260)=0,"",INDEX('RPI calculation'!$AE$9:$AE$356,MATCH($A260,'RPI calculation'!$A$9:$A$356,0)))</f>
        <v>252</v>
      </c>
      <c r="G260" s="16">
        <f>IF(COUNTIF('RPI calculation'!$A$9:$A$356,$A260)=0,"",INDEX('RPI calculation'!$N$9:$N$356,MATCH($A260,'RPI calculation'!$A$9:$A$356,0)))</f>
        <v>246</v>
      </c>
      <c r="H260" s="20">
        <f>IF(COUNTIF('RPI calculation'!$A$9:$A$356,$A260)=0,"",INDEX('RPI calculation'!$AF$9:$AF$356,MATCH($A260,'RPI calculation'!$A$9:$A$356,0)))</f>
        <v>-6</v>
      </c>
      <c r="I260" s="9">
        <f>IF(COUNTIF('RPI calculation'!$A$9:$A$356,$A260)=0,"",INDEX('RPI calculation'!$AD$9:$AD$356,MATCH($A260,'RPI calculation'!$A$9:$A$356,0)))</f>
        <v>0.45226388496719078</v>
      </c>
      <c r="J260" s="9">
        <f>IF(COUNTIF('RPI calculation'!$A$9:$A$356,$A260)=0,"",INDEX('RPI calculation'!$M$9:$M$356,MATCH($A260,'RPI calculation'!$A$9:$A$356,0)))</f>
        <v>0.45486388496719077</v>
      </c>
      <c r="K260" s="7" t="s">
        <v>22</v>
      </c>
      <c r="L260" s="7" t="s">
        <v>23</v>
      </c>
      <c r="M260" s="7" t="s">
        <v>24</v>
      </c>
      <c r="N260" s="7"/>
      <c r="O260" s="7"/>
      <c r="P260" s="7"/>
      <c r="Q260" s="8"/>
      <c r="R260" s="7"/>
      <c r="S260" s="7" t="s">
        <v>23</v>
      </c>
      <c r="T260" s="7"/>
      <c r="U260" s="1" t="str">
        <f>IF(COUNTIF('RPI calculation'!$A$9:$A$356,$A260)=0,"Not in 2026 D1 source",INDEX('RPI calculation'!$O$9:$O$356,MATCH($A260,'RPI calculation'!$A$9:$A$356,0)))</f>
        <v>Matches standings</v>
      </c>
      <c r="V260" s="1" t="str">
        <f>IF(COUNTIF('RPI calculation'!$A$9:$A$356,$A260)=0,"",INDEX('RPI calculation'!$E$9:$E$356,MATCH($A260,'RPI calculation'!$A$9:$A$356,0))&amp;"-"&amp;INDEX('RPI calculation'!$F$9:$F$356,MATCH($A260,'RPI calculation'!$A$9:$A$356,0)))</f>
        <v>8-3</v>
      </c>
      <c r="W260" s="1" t="str">
        <f>IF(COUNTIF('RPI calculation'!$A$9:$A$356,$A260)=0,"",INDEX('RPI calculation'!$H$9:$H$356,MATCH($A260,'RPI calculation'!$A$9:$A$356,0))&amp;"-"&amp;INDEX('RPI calculation'!$I$9:$I$356,MATCH($A260,'RPI calculation'!$A$9:$A$356,0)))</f>
        <v>8-3</v>
      </c>
      <c r="X260" s="1">
        <f>IF(COUNTIF('RPI calculation'!$A$9:$A$356,$A260)=0,"",INDEX('RPI calculation'!$G$9:$G$356,MATCH($A260,'RPI calculation'!$A$9:$A$356,0)))</f>
        <v>0</v>
      </c>
      <c r="Y260" s="1" t="str">
        <f>IF(COUNTIF('NCAA 2025'!$B$9:$B$356,$A260)=0,"",INDEX('NCAA 2025'!$C$9:$C$356,MATCH($A260,'NCAA 2025'!$B$9:$B$356,0)))</f>
        <v>21-7</v>
      </c>
    </row>
    <row r="261" spans="1:25" ht="21" customHeight="1">
      <c r="A261" s="1" t="s">
        <v>279</v>
      </c>
      <c r="B261" s="16">
        <f>IF(COUNTIF('NCAA 2025'!$B$9:$B$356,$A261)=0,"New in 2026",INDEX('NCAA 2025'!$A$9:$A$356,MATCH($A261,'NCAA 2025'!$B$9:$B$356,0)))</f>
        <v>225</v>
      </c>
      <c r="C261" s="1" t="str">
        <f>IF(COUNTIF('RPI calculation'!$A$9:$A$356,$A261)=0,"",INDEX('RPI calculation'!$B$9:$B$356,MATCH($A261,'RPI calculation'!$A$9:$A$356,0)))</f>
        <v>ASUN</v>
      </c>
      <c r="D261" s="16" t="str">
        <f>IF(COUNTIF('RPI calculation'!$A$9:$A$356,$A261)=0,"",INDEX('RPI calculation'!$C$9:$C$356,MATCH($A261,'RPI calculation'!$A$9:$A$356,0))&amp;"-"&amp;INDEX('RPI calculation'!$D$9:$D$356,MATCH($A261,'RPI calculation'!$A$9:$A$356,0)))</f>
        <v>4-7</v>
      </c>
      <c r="E261" s="16" t="str">
        <f>IF(COUNTIF(Standings!$A$9:$A$356,$A261)=0,"",INDEX(Standings!$H$9:$H$356,MATCH($A261,Standings!$A$9:$A$356,0))&amp;"-"&amp;INDEX(Standings!$I$9:$I$356,MATCH($A261,Standings!$A$9:$A$356,0)))</f>
        <v>0-0</v>
      </c>
      <c r="F261" s="16">
        <f>IF(COUNTIF('RPI calculation'!$A$9:$A$356,$A261)=0,"",INDEX('RPI calculation'!$AE$9:$AE$356,MATCH($A261,'RPI calculation'!$A$9:$A$356,0)))</f>
        <v>253</v>
      </c>
      <c r="G261" s="16">
        <f>IF(COUNTIF('RPI calculation'!$A$9:$A$356,$A261)=0,"",INDEX('RPI calculation'!$N$9:$N$356,MATCH($A261,'RPI calculation'!$A$9:$A$356,0)))</f>
        <v>256</v>
      </c>
      <c r="H261" s="20">
        <f>IF(COUNTIF('RPI calculation'!$A$9:$A$356,$A261)=0,"",INDEX('RPI calculation'!$AF$9:$AF$356,MATCH($A261,'RPI calculation'!$A$9:$A$356,0)))</f>
        <v>3</v>
      </c>
      <c r="I261" s="9">
        <f>IF(COUNTIF('RPI calculation'!$A$9:$A$356,$A261)=0,"",INDEX('RPI calculation'!$AD$9:$AD$356,MATCH($A261,'RPI calculation'!$A$9:$A$356,0)))</f>
        <v>0.45158097182890566</v>
      </c>
      <c r="J261" s="9">
        <f>IF(COUNTIF('RPI calculation'!$A$9:$A$356,$A261)=0,"",INDEX('RPI calculation'!$M$9:$M$356,MATCH($A261,'RPI calculation'!$A$9:$A$356,0)))</f>
        <v>0.45158097182890566</v>
      </c>
      <c r="K261" s="7" t="s">
        <v>22</v>
      </c>
      <c r="L261" s="7" t="s">
        <v>23</v>
      </c>
      <c r="M261" s="7" t="s">
        <v>24</v>
      </c>
      <c r="N261" s="7"/>
      <c r="O261" s="7"/>
      <c r="P261" s="7"/>
      <c r="Q261" s="8"/>
      <c r="R261" s="7"/>
      <c r="S261" s="7" t="s">
        <v>23</v>
      </c>
      <c r="T261" s="7"/>
      <c r="U261" s="1" t="str">
        <f>IF(COUNTIF('RPI calculation'!$A$9:$A$356,$A261)=0,"Not in 2026 D1 source",INDEX('RPI calculation'!$O$9:$O$356,MATCH($A261,'RPI calculation'!$A$9:$A$356,0)))</f>
        <v>Matches standings</v>
      </c>
      <c r="V261" s="1" t="str">
        <f>IF(COUNTIF('RPI calculation'!$A$9:$A$356,$A261)=0,"",INDEX('RPI calculation'!$E$9:$E$356,MATCH($A261,'RPI calculation'!$A$9:$A$356,0))&amp;"-"&amp;INDEX('RPI calculation'!$F$9:$F$356,MATCH($A261,'RPI calculation'!$A$9:$A$356,0)))</f>
        <v>4-7</v>
      </c>
      <c r="W261" s="1" t="str">
        <f>IF(COUNTIF('RPI calculation'!$A$9:$A$356,$A261)=0,"",INDEX('RPI calculation'!$H$9:$H$356,MATCH($A261,'RPI calculation'!$A$9:$A$356,0))&amp;"-"&amp;INDEX('RPI calculation'!$I$9:$I$356,MATCH($A261,'RPI calculation'!$A$9:$A$356,0)))</f>
        <v>4-7</v>
      </c>
      <c r="X261" s="1">
        <f>IF(COUNTIF('RPI calculation'!$A$9:$A$356,$A261)=0,"",INDEX('RPI calculation'!$G$9:$G$356,MATCH($A261,'RPI calculation'!$A$9:$A$356,0)))</f>
        <v>0</v>
      </c>
      <c r="Y261" s="1" t="str">
        <f>IF(COUNTIF('NCAA 2025'!$B$9:$B$356,$A261)=0,"",INDEX('NCAA 2025'!$C$9:$C$356,MATCH($A261,'NCAA 2025'!$B$9:$B$356,0)))</f>
        <v>9-19</v>
      </c>
    </row>
    <row r="262" spans="1:25" ht="21" customHeight="1">
      <c r="A262" s="1" t="s">
        <v>281</v>
      </c>
      <c r="B262" s="16">
        <f>IF(COUNTIF('NCAA 2025'!$B$9:$B$356,$A262)=0,"New in 2026",INDEX('NCAA 2025'!$A$9:$A$356,MATCH($A262,'NCAA 2025'!$B$9:$B$356,0)))</f>
        <v>329</v>
      </c>
      <c r="C262" s="1" t="str">
        <f>IF(COUNTIF('RPI calculation'!$A$9:$A$356,$A262)=0,"",INDEX('RPI calculation'!$B$9:$B$356,MATCH($A262,'RPI calculation'!$A$9:$A$356,0)))</f>
        <v>Big Sky</v>
      </c>
      <c r="D262" s="16" t="str">
        <f>IF(COUNTIF('RPI calculation'!$A$9:$A$356,$A262)=0,"",INDEX('RPI calculation'!$C$9:$C$356,MATCH($A262,'RPI calculation'!$A$9:$A$356,0))&amp;"-"&amp;INDEX('RPI calculation'!$D$9:$D$356,MATCH($A262,'RPI calculation'!$A$9:$A$356,0)))</f>
        <v>6-6</v>
      </c>
      <c r="E262" s="16" t="str">
        <f>IF(COUNTIF(Standings!$A$9:$A$356,$A262)=0,"",INDEX(Standings!$H$9:$H$356,MATCH($A262,Standings!$A$9:$A$356,0))&amp;"-"&amp;INDEX(Standings!$I$9:$I$356,MATCH($A262,Standings!$A$9:$A$356,0)))</f>
        <v>0-0</v>
      </c>
      <c r="F262" s="16">
        <f>IF(COUNTIF('RPI calculation'!$A$9:$A$356,$A262)=0,"",INDEX('RPI calculation'!$AE$9:$AE$356,MATCH($A262,'RPI calculation'!$A$9:$A$356,0)))</f>
        <v>254</v>
      </c>
      <c r="G262" s="16">
        <f>IF(COUNTIF('RPI calculation'!$A$9:$A$356,$A262)=0,"",INDEX('RPI calculation'!$N$9:$N$356,MATCH($A262,'RPI calculation'!$A$9:$A$356,0)))</f>
        <v>258</v>
      </c>
      <c r="H262" s="20">
        <f>IF(COUNTIF('RPI calculation'!$A$9:$A$356,$A262)=0,"",INDEX('RPI calculation'!$AF$9:$AF$356,MATCH($A262,'RPI calculation'!$A$9:$A$356,0)))</f>
        <v>4</v>
      </c>
      <c r="I262" s="9">
        <f>IF(COUNTIF('RPI calculation'!$A$9:$A$356,$A262)=0,"",INDEX('RPI calculation'!$AD$9:$AD$356,MATCH($A262,'RPI calculation'!$A$9:$A$356,0)))</f>
        <v>0.45125980304004532</v>
      </c>
      <c r="J262" s="9">
        <f>IF(COUNTIF('RPI calculation'!$A$9:$A$356,$A262)=0,"",INDEX('RPI calculation'!$M$9:$M$356,MATCH($A262,'RPI calculation'!$A$9:$A$356,0)))</f>
        <v>0.45125980304004532</v>
      </c>
      <c r="K262" s="7" t="s">
        <v>22</v>
      </c>
      <c r="L262" s="7" t="s">
        <v>23</v>
      </c>
      <c r="M262" s="7" t="s">
        <v>24</v>
      </c>
      <c r="N262" s="7"/>
      <c r="O262" s="7"/>
      <c r="P262" s="7"/>
      <c r="Q262" s="8"/>
      <c r="R262" s="7"/>
      <c r="S262" s="7" t="s">
        <v>23</v>
      </c>
      <c r="T262" s="7"/>
      <c r="U262" s="1" t="str">
        <f>IF(COUNTIF('RPI calculation'!$A$9:$A$356,$A262)=0,"Not in 2026 D1 source",INDEX('RPI calculation'!$O$9:$O$356,MATCH($A262,'RPI calculation'!$A$9:$A$356,0)))</f>
        <v>Matches standings</v>
      </c>
      <c r="V262" s="1" t="str">
        <f>IF(COUNTIF('RPI calculation'!$A$9:$A$356,$A262)=0,"",INDEX('RPI calculation'!$E$9:$E$356,MATCH($A262,'RPI calculation'!$A$9:$A$356,0))&amp;"-"&amp;INDEX('RPI calculation'!$F$9:$F$356,MATCH($A262,'RPI calculation'!$A$9:$A$356,0)))</f>
        <v>6-6</v>
      </c>
      <c r="W262" s="1" t="str">
        <f>IF(COUNTIF('RPI calculation'!$A$9:$A$356,$A262)=0,"",INDEX('RPI calculation'!$H$9:$H$356,MATCH($A262,'RPI calculation'!$A$9:$A$356,0))&amp;"-"&amp;INDEX('RPI calculation'!$I$9:$I$356,MATCH($A262,'RPI calculation'!$A$9:$A$356,0)))</f>
        <v>6-6</v>
      </c>
      <c r="X262" s="1">
        <f>IF(COUNTIF('RPI calculation'!$A$9:$A$356,$A262)=0,"",INDEX('RPI calculation'!$G$9:$G$356,MATCH($A262,'RPI calculation'!$A$9:$A$356,0)))</f>
        <v>0</v>
      </c>
      <c r="Y262" s="1" t="str">
        <f>IF(COUNTIF('NCAA 2025'!$B$9:$B$356,$A262)=0,"",INDEX('NCAA 2025'!$C$9:$C$356,MATCH($A262,'NCAA 2025'!$B$9:$B$356,0)))</f>
        <v>3-25</v>
      </c>
    </row>
    <row r="263" spans="1:25" ht="21" customHeight="1">
      <c r="A263" s="1" t="s">
        <v>277</v>
      </c>
      <c r="B263" s="16">
        <f>IF(COUNTIF('NCAA 2025'!$B$9:$B$356,$A263)=0,"New in 2026",INDEX('NCAA 2025'!$A$9:$A$356,MATCH($A263,'NCAA 2025'!$B$9:$B$356,0)))</f>
        <v>173</v>
      </c>
      <c r="C263" s="1" t="str">
        <f>IF(COUNTIF('RPI calculation'!$A$9:$A$356,$A263)=0,"",INDEX('RPI calculation'!$B$9:$B$356,MATCH($A263,'RPI calculation'!$A$9:$A$356,0)))</f>
        <v>ASUN</v>
      </c>
      <c r="D263" s="16" t="str">
        <f>IF(COUNTIF('RPI calculation'!$A$9:$A$356,$A263)=0,"",INDEX('RPI calculation'!$C$9:$C$356,MATCH($A263,'RPI calculation'!$A$9:$A$356,0))&amp;"-"&amp;INDEX('RPI calculation'!$D$9:$D$356,MATCH($A263,'RPI calculation'!$A$9:$A$356,0)))</f>
        <v>3-9</v>
      </c>
      <c r="E263" s="16" t="str">
        <f>IF(COUNTIF(Standings!$A$9:$A$356,$A263)=0,"",INDEX(Standings!$H$9:$H$356,MATCH($A263,Standings!$A$9:$A$356,0))&amp;"-"&amp;INDEX(Standings!$I$9:$I$356,MATCH($A263,Standings!$A$9:$A$356,0)))</f>
        <v>0-0</v>
      </c>
      <c r="F263" s="16">
        <f>IF(COUNTIF('RPI calculation'!$A$9:$A$356,$A263)=0,"",INDEX('RPI calculation'!$AE$9:$AE$356,MATCH($A263,'RPI calculation'!$A$9:$A$356,0)))</f>
        <v>255</v>
      </c>
      <c r="G263" s="16">
        <f>IF(COUNTIF('RPI calculation'!$A$9:$A$356,$A263)=0,"",INDEX('RPI calculation'!$N$9:$N$356,MATCH($A263,'RPI calculation'!$A$9:$A$356,0)))</f>
        <v>254</v>
      </c>
      <c r="H263" s="20">
        <f>IF(COUNTIF('RPI calculation'!$A$9:$A$356,$A263)=0,"",INDEX('RPI calculation'!$AF$9:$AF$356,MATCH($A263,'RPI calculation'!$A$9:$A$356,0)))</f>
        <v>-1</v>
      </c>
      <c r="I263" s="9">
        <f>IF(COUNTIF('RPI calculation'!$A$9:$A$356,$A263)=0,"",INDEX('RPI calculation'!$AD$9:$AD$356,MATCH($A263,'RPI calculation'!$A$9:$A$356,0)))</f>
        <v>0.4507486978549749</v>
      </c>
      <c r="J263" s="9">
        <f>IF(COUNTIF('RPI calculation'!$A$9:$A$356,$A263)=0,"",INDEX('RPI calculation'!$M$9:$M$356,MATCH($A263,'RPI calculation'!$A$9:$A$356,0)))</f>
        <v>0.45204869785497492</v>
      </c>
      <c r="K263" s="7" t="s">
        <v>22</v>
      </c>
      <c r="L263" s="7" t="s">
        <v>23</v>
      </c>
      <c r="M263" s="7" t="s">
        <v>24</v>
      </c>
      <c r="N263" s="7"/>
      <c r="O263" s="7"/>
      <c r="P263" s="7"/>
      <c r="Q263" s="8"/>
      <c r="R263" s="7"/>
      <c r="S263" s="7" t="s">
        <v>23</v>
      </c>
      <c r="T263" s="7"/>
      <c r="U263" s="1" t="str">
        <f>IF(COUNTIF('RPI calculation'!$A$9:$A$356,$A263)=0,"Not in 2026 D1 source",INDEX('RPI calculation'!$O$9:$O$356,MATCH($A263,'RPI calculation'!$A$9:$A$356,0)))</f>
        <v>Matches standings</v>
      </c>
      <c r="V263" s="1" t="str">
        <f>IF(COUNTIF('RPI calculation'!$A$9:$A$356,$A263)=0,"",INDEX('RPI calculation'!$E$9:$E$356,MATCH($A263,'RPI calculation'!$A$9:$A$356,0))&amp;"-"&amp;INDEX('RPI calculation'!$F$9:$F$356,MATCH($A263,'RPI calculation'!$A$9:$A$356,0)))</f>
        <v>3-9</v>
      </c>
      <c r="W263" s="1" t="str">
        <f>IF(COUNTIF('RPI calculation'!$A$9:$A$356,$A263)=0,"",INDEX('RPI calculation'!$H$9:$H$356,MATCH($A263,'RPI calculation'!$A$9:$A$356,0))&amp;"-"&amp;INDEX('RPI calculation'!$I$9:$I$356,MATCH($A263,'RPI calculation'!$A$9:$A$356,0)))</f>
        <v>3-9</v>
      </c>
      <c r="X263" s="1">
        <f>IF(COUNTIF('RPI calculation'!$A$9:$A$356,$A263)=0,"",INDEX('RPI calculation'!$G$9:$G$356,MATCH($A263,'RPI calculation'!$A$9:$A$356,0)))</f>
        <v>0</v>
      </c>
      <c r="Y263" s="1" t="str">
        <f>IF(COUNTIF('NCAA 2025'!$B$9:$B$356,$A263)=0,"",INDEX('NCAA 2025'!$C$9:$C$356,MATCH($A263,'NCAA 2025'!$B$9:$B$356,0)))</f>
        <v>18-12</v>
      </c>
    </row>
    <row r="264" spans="1:25" ht="21" customHeight="1">
      <c r="A264" s="1" t="s">
        <v>282</v>
      </c>
      <c r="B264" s="16">
        <f>IF(COUNTIF('NCAA 2025'!$B$9:$B$356,$A264)=0,"New in 2026",INDEX('NCAA 2025'!$A$9:$A$356,MATCH($A264,'NCAA 2025'!$B$9:$B$356,0)))</f>
        <v>105</v>
      </c>
      <c r="C264" s="1" t="str">
        <f>IF(COUNTIF('RPI calculation'!$A$9:$A$356,$A264)=0,"",INDEX('RPI calculation'!$B$9:$B$356,MATCH($A264,'RPI calculation'!$A$9:$A$356,0)))</f>
        <v>UAC</v>
      </c>
      <c r="D264" s="16" t="str">
        <f>IF(COUNTIF('RPI calculation'!$A$9:$A$356,$A264)=0,"",INDEX('RPI calculation'!$C$9:$C$356,MATCH($A264,'RPI calculation'!$A$9:$A$356,0))&amp;"-"&amp;INDEX('RPI calculation'!$D$9:$D$356,MATCH($A264,'RPI calculation'!$A$9:$A$356,0)))</f>
        <v>0-10</v>
      </c>
      <c r="E264" s="16" t="str">
        <f>IF(COUNTIF(Standings!$A$9:$A$356,$A264)=0,"",INDEX(Standings!$H$9:$H$356,MATCH($A264,Standings!$A$9:$A$356,0))&amp;"-"&amp;INDEX(Standings!$I$9:$I$356,MATCH($A264,Standings!$A$9:$A$356,0)))</f>
        <v>0-0</v>
      </c>
      <c r="F264" s="16">
        <f>IF(COUNTIF('RPI calculation'!$A$9:$A$356,$A264)=0,"",INDEX('RPI calculation'!$AE$9:$AE$356,MATCH($A264,'RPI calculation'!$A$9:$A$356,0)))</f>
        <v>256</v>
      </c>
      <c r="G264" s="16">
        <f>IF(COUNTIF('RPI calculation'!$A$9:$A$356,$A264)=0,"",INDEX('RPI calculation'!$N$9:$N$356,MATCH($A264,'RPI calculation'!$A$9:$A$356,0)))</f>
        <v>259</v>
      </c>
      <c r="H264" s="20">
        <f>IF(COUNTIF('RPI calculation'!$A$9:$A$356,$A264)=0,"",INDEX('RPI calculation'!$AF$9:$AF$356,MATCH($A264,'RPI calculation'!$A$9:$A$356,0)))</f>
        <v>3</v>
      </c>
      <c r="I264" s="9">
        <f>IF(COUNTIF('RPI calculation'!$A$9:$A$356,$A264)=0,"",INDEX('RPI calculation'!$AD$9:$AD$356,MATCH($A264,'RPI calculation'!$A$9:$A$356,0)))</f>
        <v>0.45057853005580273</v>
      </c>
      <c r="J264" s="9">
        <f>IF(COUNTIF('RPI calculation'!$A$9:$A$356,$A264)=0,"",INDEX('RPI calculation'!$M$9:$M$356,MATCH($A264,'RPI calculation'!$A$9:$A$356,0)))</f>
        <v>0.45057853005580273</v>
      </c>
      <c r="K264" s="7" t="s">
        <v>22</v>
      </c>
      <c r="L264" s="7" t="s">
        <v>23</v>
      </c>
      <c r="M264" s="7" t="s">
        <v>24</v>
      </c>
      <c r="N264" s="7"/>
      <c r="O264" s="7"/>
      <c r="P264" s="7"/>
      <c r="Q264" s="8"/>
      <c r="R264" s="7"/>
      <c r="S264" s="7" t="s">
        <v>23</v>
      </c>
      <c r="T264" s="7"/>
      <c r="U264" s="1" t="str">
        <f>IF(COUNTIF('RPI calculation'!$A$9:$A$356,$A264)=0,"Not in 2026 D1 source",INDEX('RPI calculation'!$O$9:$O$356,MATCH($A264,'RPI calculation'!$A$9:$A$356,0)))</f>
        <v>Matches standings</v>
      </c>
      <c r="V264" s="1" t="str">
        <f>IF(COUNTIF('RPI calculation'!$A$9:$A$356,$A264)=0,"",INDEX('RPI calculation'!$E$9:$E$356,MATCH($A264,'RPI calculation'!$A$9:$A$356,0))&amp;"-"&amp;INDEX('RPI calculation'!$F$9:$F$356,MATCH($A264,'RPI calculation'!$A$9:$A$356,0)))</f>
        <v>0-10</v>
      </c>
      <c r="W264" s="1" t="str">
        <f>IF(COUNTIF('RPI calculation'!$A$9:$A$356,$A264)=0,"",INDEX('RPI calculation'!$H$9:$H$356,MATCH($A264,'RPI calculation'!$A$9:$A$356,0))&amp;"-"&amp;INDEX('RPI calculation'!$I$9:$I$356,MATCH($A264,'RPI calculation'!$A$9:$A$356,0)))</f>
        <v>0-10</v>
      </c>
      <c r="X264" s="1">
        <f>IF(COUNTIF('RPI calculation'!$A$9:$A$356,$A264)=0,"",INDEX('RPI calculation'!$G$9:$G$356,MATCH($A264,'RPI calculation'!$A$9:$A$356,0)))</f>
        <v>0</v>
      </c>
      <c r="Y264" s="1" t="str">
        <f>IF(COUNTIF('NCAA 2025'!$B$9:$B$356,$A264)=0,"",INDEX('NCAA 2025'!$C$9:$C$356,MATCH($A264,'NCAA 2025'!$B$9:$B$356,0)))</f>
        <v>18-12</v>
      </c>
    </row>
    <row r="265" spans="1:25" ht="21" customHeight="1">
      <c r="A265" s="1" t="s">
        <v>280</v>
      </c>
      <c r="B265" s="16">
        <f>IF(COUNTIF('NCAA 2025'!$B$9:$B$356,$A265)=0,"New in 2026",INDEX('NCAA 2025'!$A$9:$A$356,MATCH($A265,'NCAA 2025'!$B$9:$B$356,0)))</f>
        <v>291</v>
      </c>
      <c r="C265" s="1" t="str">
        <f>IF(COUNTIF('RPI calculation'!$A$9:$A$356,$A265)=0,"",INDEX('RPI calculation'!$B$9:$B$356,MATCH($A265,'RPI calculation'!$A$9:$A$356,0)))</f>
        <v>Southland</v>
      </c>
      <c r="D265" s="16" t="str">
        <f>IF(COUNTIF('RPI calculation'!$A$9:$A$356,$A265)=0,"",INDEX('RPI calculation'!$C$9:$C$356,MATCH($A265,'RPI calculation'!$A$9:$A$356,0))&amp;"-"&amp;INDEX('RPI calculation'!$D$9:$D$356,MATCH($A265,'RPI calculation'!$A$9:$A$356,0)))</f>
        <v>4-7</v>
      </c>
      <c r="E265" s="16" t="str">
        <f>IF(COUNTIF(Standings!$A$9:$A$356,$A265)=0,"",INDEX(Standings!$H$9:$H$356,MATCH($A265,Standings!$A$9:$A$356,0))&amp;"-"&amp;INDEX(Standings!$I$9:$I$356,MATCH($A265,Standings!$A$9:$A$356,0)))</f>
        <v>0-0</v>
      </c>
      <c r="F265" s="16">
        <f>IF(COUNTIF('RPI calculation'!$A$9:$A$356,$A265)=0,"",INDEX('RPI calculation'!$AE$9:$AE$356,MATCH($A265,'RPI calculation'!$A$9:$A$356,0)))</f>
        <v>257</v>
      </c>
      <c r="G265" s="16">
        <f>IF(COUNTIF('RPI calculation'!$A$9:$A$356,$A265)=0,"",INDEX('RPI calculation'!$N$9:$N$356,MATCH($A265,'RPI calculation'!$A$9:$A$356,0)))</f>
        <v>257</v>
      </c>
      <c r="H265" s="20">
        <f>IF(COUNTIF('RPI calculation'!$A$9:$A$356,$A265)=0,"",INDEX('RPI calculation'!$AF$9:$AF$356,MATCH($A265,'RPI calculation'!$A$9:$A$356,0)))</f>
        <v>0</v>
      </c>
      <c r="I265" s="9">
        <f>IF(COUNTIF('RPI calculation'!$A$9:$A$356,$A265)=0,"",INDEX('RPI calculation'!$AD$9:$AD$356,MATCH($A265,'RPI calculation'!$A$9:$A$356,0)))</f>
        <v>0.45004623976009867</v>
      </c>
      <c r="J265" s="9">
        <f>IF(COUNTIF('RPI calculation'!$A$9:$A$356,$A265)=0,"",INDEX('RPI calculation'!$M$9:$M$356,MATCH($A265,'RPI calculation'!$A$9:$A$356,0)))</f>
        <v>0.45134623976009869</v>
      </c>
      <c r="K265" s="7" t="s">
        <v>22</v>
      </c>
      <c r="L265" s="7" t="s">
        <v>23</v>
      </c>
      <c r="M265" s="7" t="s">
        <v>24</v>
      </c>
      <c r="N265" s="7"/>
      <c r="O265" s="7"/>
      <c r="P265" s="7"/>
      <c r="Q265" s="8"/>
      <c r="R265" s="7"/>
      <c r="S265" s="7" t="s">
        <v>23</v>
      </c>
      <c r="T265" s="7"/>
      <c r="U265" s="1" t="str">
        <f>IF(COUNTIF('RPI calculation'!$A$9:$A$356,$A265)=0,"Not in 2026 D1 source",INDEX('RPI calculation'!$O$9:$O$356,MATCH($A265,'RPI calculation'!$A$9:$A$356,0)))</f>
        <v>Matches standings</v>
      </c>
      <c r="V265" s="1" t="str">
        <f>IF(COUNTIF('RPI calculation'!$A$9:$A$356,$A265)=0,"",INDEX('RPI calculation'!$E$9:$E$356,MATCH($A265,'RPI calculation'!$A$9:$A$356,0))&amp;"-"&amp;INDEX('RPI calculation'!$F$9:$F$356,MATCH($A265,'RPI calculation'!$A$9:$A$356,0)))</f>
        <v>4-7</v>
      </c>
      <c r="W265" s="1" t="str">
        <f>IF(COUNTIF('RPI calculation'!$A$9:$A$356,$A265)=0,"",INDEX('RPI calculation'!$H$9:$H$356,MATCH($A265,'RPI calculation'!$A$9:$A$356,0))&amp;"-"&amp;INDEX('RPI calculation'!$I$9:$I$356,MATCH($A265,'RPI calculation'!$A$9:$A$356,0)))</f>
        <v>4-7</v>
      </c>
      <c r="X265" s="1">
        <f>IF(COUNTIF('RPI calculation'!$A$9:$A$356,$A265)=0,"",INDEX('RPI calculation'!$G$9:$G$356,MATCH($A265,'RPI calculation'!$A$9:$A$356,0)))</f>
        <v>0</v>
      </c>
      <c r="Y265" s="1" t="str">
        <f>IF(COUNTIF('NCAA 2025'!$B$9:$B$356,$A265)=0,"",INDEX('NCAA 2025'!$C$9:$C$356,MATCH($A265,'NCAA 2025'!$B$9:$B$356,0)))</f>
        <v>8-20</v>
      </c>
    </row>
    <row r="266" spans="1:25" ht="21" customHeight="1">
      <c r="A266" s="1" t="s">
        <v>278</v>
      </c>
      <c r="B266" s="16">
        <f>IF(COUNTIF('NCAA 2025'!$B$9:$B$356,$A266)=0,"New in 2026",INDEX('NCAA 2025'!$A$9:$A$356,MATCH($A266,'NCAA 2025'!$B$9:$B$356,0)))</f>
        <v>259</v>
      </c>
      <c r="C266" s="1" t="str">
        <f>IF(COUNTIF('RPI calculation'!$A$9:$A$356,$A266)=0,"",INDEX('RPI calculation'!$B$9:$B$356,MATCH($A266,'RPI calculation'!$A$9:$A$356,0)))</f>
        <v>CUSA</v>
      </c>
      <c r="D266" s="16" t="str">
        <f>IF(COUNTIF('RPI calculation'!$A$9:$A$356,$A266)=0,"",INDEX('RPI calculation'!$C$9:$C$356,MATCH($A266,'RPI calculation'!$A$9:$A$356,0))&amp;"-"&amp;INDEX('RPI calculation'!$D$9:$D$356,MATCH($A266,'RPI calculation'!$A$9:$A$356,0)))</f>
        <v>5-5</v>
      </c>
      <c r="E266" s="16" t="str">
        <f>IF(COUNTIF(Standings!$A$9:$A$356,$A266)=0,"",INDEX(Standings!$H$9:$H$356,MATCH($A266,Standings!$A$9:$A$356,0))&amp;"-"&amp;INDEX(Standings!$I$9:$I$356,MATCH($A266,Standings!$A$9:$A$356,0)))</f>
        <v>0-0</v>
      </c>
      <c r="F266" s="16">
        <f>IF(COUNTIF('RPI calculation'!$A$9:$A$356,$A266)=0,"",INDEX('RPI calculation'!$AE$9:$AE$356,MATCH($A266,'RPI calculation'!$A$9:$A$356,0)))</f>
        <v>258</v>
      </c>
      <c r="G266" s="16">
        <f>IF(COUNTIF('RPI calculation'!$A$9:$A$356,$A266)=0,"",INDEX('RPI calculation'!$N$9:$N$356,MATCH($A266,'RPI calculation'!$A$9:$A$356,0)))</f>
        <v>255</v>
      </c>
      <c r="H266" s="20">
        <f>IF(COUNTIF('RPI calculation'!$A$9:$A$356,$A266)=0,"",INDEX('RPI calculation'!$AF$9:$AF$356,MATCH($A266,'RPI calculation'!$A$9:$A$356,0)))</f>
        <v>-3</v>
      </c>
      <c r="I266" s="9">
        <f>IF(COUNTIF('RPI calculation'!$A$9:$A$356,$A266)=0,"",INDEX('RPI calculation'!$AD$9:$AD$356,MATCH($A266,'RPI calculation'!$A$9:$A$356,0)))</f>
        <v>0.4493176495637014</v>
      </c>
      <c r="J266" s="9">
        <f>IF(COUNTIF('RPI calculation'!$A$9:$A$356,$A266)=0,"",INDEX('RPI calculation'!$M$9:$M$356,MATCH($A266,'RPI calculation'!$A$9:$A$356,0)))</f>
        <v>0.4519176495637014</v>
      </c>
      <c r="K266" s="7" t="s">
        <v>22</v>
      </c>
      <c r="L266" s="7" t="s">
        <v>23</v>
      </c>
      <c r="M266" s="7" t="s">
        <v>24</v>
      </c>
      <c r="N266" s="7"/>
      <c r="O266" s="7"/>
      <c r="P266" s="7"/>
      <c r="Q266" s="8"/>
      <c r="R266" s="7"/>
      <c r="S266" s="7" t="s">
        <v>23</v>
      </c>
      <c r="T266" s="7"/>
      <c r="U266" s="1" t="str">
        <f>IF(COUNTIF('RPI calculation'!$A$9:$A$356,$A266)=0,"Not in 2026 D1 source",INDEX('RPI calculation'!$O$9:$O$356,MATCH($A266,'RPI calculation'!$A$9:$A$356,0)))</f>
        <v>Matches standings</v>
      </c>
      <c r="V266" s="1" t="str">
        <f>IF(COUNTIF('RPI calculation'!$A$9:$A$356,$A266)=0,"",INDEX('RPI calculation'!$E$9:$E$356,MATCH($A266,'RPI calculation'!$A$9:$A$356,0))&amp;"-"&amp;INDEX('RPI calculation'!$F$9:$F$356,MATCH($A266,'RPI calculation'!$A$9:$A$356,0)))</f>
        <v>5-5</v>
      </c>
      <c r="W266" s="1" t="str">
        <f>IF(COUNTIF('RPI calculation'!$A$9:$A$356,$A266)=0,"",INDEX('RPI calculation'!$H$9:$H$356,MATCH($A266,'RPI calculation'!$A$9:$A$356,0))&amp;"-"&amp;INDEX('RPI calculation'!$I$9:$I$356,MATCH($A266,'RPI calculation'!$A$9:$A$356,0)))</f>
        <v>5-5</v>
      </c>
      <c r="X266" s="1">
        <f>IF(COUNTIF('RPI calculation'!$A$9:$A$356,$A266)=0,"",INDEX('RPI calculation'!$G$9:$G$356,MATCH($A266,'RPI calculation'!$A$9:$A$356,0)))</f>
        <v>0</v>
      </c>
      <c r="Y266" s="1" t="str">
        <f>IF(COUNTIF('NCAA 2025'!$B$9:$B$356,$A266)=0,"",INDEX('NCAA 2025'!$C$9:$C$356,MATCH($A266,'NCAA 2025'!$B$9:$B$356,0)))</f>
        <v>8-17</v>
      </c>
    </row>
    <row r="267" spans="1:25" ht="21" customHeight="1">
      <c r="A267" s="1" t="s">
        <v>283</v>
      </c>
      <c r="B267" s="16">
        <f>IF(COUNTIF('NCAA 2025'!$B$9:$B$356,$A267)=0,"New in 2026",INDEX('NCAA 2025'!$A$9:$A$356,MATCH($A267,'NCAA 2025'!$B$9:$B$356,0)))</f>
        <v>285</v>
      </c>
      <c r="C267" s="1" t="str">
        <f>IF(COUNTIF('RPI calculation'!$A$9:$A$356,$A267)=0,"",INDEX('RPI calculation'!$B$9:$B$356,MATCH($A267,'RPI calculation'!$A$9:$A$356,0)))</f>
        <v>CAA</v>
      </c>
      <c r="D267" s="16" t="str">
        <f>IF(COUNTIF('RPI calculation'!$A$9:$A$356,$A267)=0,"",INDEX('RPI calculation'!$C$9:$C$356,MATCH($A267,'RPI calculation'!$A$9:$A$356,0))&amp;"-"&amp;INDEX('RPI calculation'!$D$9:$D$356,MATCH($A267,'RPI calculation'!$A$9:$A$356,0)))</f>
        <v>5-7</v>
      </c>
      <c r="E267" s="16" t="str">
        <f>IF(COUNTIF(Standings!$A$9:$A$356,$A267)=0,"",INDEX(Standings!$H$9:$H$356,MATCH($A267,Standings!$A$9:$A$356,0))&amp;"-"&amp;INDEX(Standings!$I$9:$I$356,MATCH($A267,Standings!$A$9:$A$356,0)))</f>
        <v>0-0</v>
      </c>
      <c r="F267" s="16">
        <f>IF(COUNTIF('RPI calculation'!$A$9:$A$356,$A267)=0,"",INDEX('RPI calculation'!$AE$9:$AE$356,MATCH($A267,'RPI calculation'!$A$9:$A$356,0)))</f>
        <v>259</v>
      </c>
      <c r="G267" s="16">
        <f>IF(COUNTIF('RPI calculation'!$A$9:$A$356,$A267)=0,"",INDEX('RPI calculation'!$N$9:$N$356,MATCH($A267,'RPI calculation'!$A$9:$A$356,0)))</f>
        <v>260</v>
      </c>
      <c r="H267" s="20">
        <f>IF(COUNTIF('RPI calculation'!$A$9:$A$356,$A267)=0,"",INDEX('RPI calculation'!$AF$9:$AF$356,MATCH($A267,'RPI calculation'!$A$9:$A$356,0)))</f>
        <v>1</v>
      </c>
      <c r="I267" s="9">
        <f>IF(COUNTIF('RPI calculation'!$A$9:$A$356,$A267)=0,"",INDEX('RPI calculation'!$AD$9:$AD$356,MATCH($A267,'RPI calculation'!$A$9:$A$356,0)))</f>
        <v>0.44880475631738259</v>
      </c>
      <c r="J267" s="9">
        <f>IF(COUNTIF('RPI calculation'!$A$9:$A$356,$A267)=0,"",INDEX('RPI calculation'!$M$9:$M$356,MATCH($A267,'RPI calculation'!$A$9:$A$356,0)))</f>
        <v>0.44880475631738259</v>
      </c>
      <c r="K267" s="7" t="s">
        <v>22</v>
      </c>
      <c r="L267" s="7" t="s">
        <v>23</v>
      </c>
      <c r="M267" s="7" t="s">
        <v>24</v>
      </c>
      <c r="N267" s="7"/>
      <c r="O267" s="7"/>
      <c r="P267" s="7"/>
      <c r="Q267" s="8"/>
      <c r="R267" s="7"/>
      <c r="S267" s="7" t="s">
        <v>23</v>
      </c>
      <c r="T267" s="7"/>
      <c r="U267" s="1" t="str">
        <f>IF(COUNTIF('RPI calculation'!$A$9:$A$356,$A267)=0,"Not in 2026 D1 source",INDEX('RPI calculation'!$O$9:$O$356,MATCH($A267,'RPI calculation'!$A$9:$A$356,0)))</f>
        <v>Matches standings</v>
      </c>
      <c r="V267" s="1" t="str">
        <f>IF(COUNTIF('RPI calculation'!$A$9:$A$356,$A267)=0,"",INDEX('RPI calculation'!$E$9:$E$356,MATCH($A267,'RPI calculation'!$A$9:$A$356,0))&amp;"-"&amp;INDEX('RPI calculation'!$F$9:$F$356,MATCH($A267,'RPI calculation'!$A$9:$A$356,0)))</f>
        <v>5-7</v>
      </c>
      <c r="W267" s="1" t="str">
        <f>IF(COUNTIF('RPI calculation'!$A$9:$A$356,$A267)=0,"",INDEX('RPI calculation'!$H$9:$H$356,MATCH($A267,'RPI calculation'!$A$9:$A$356,0))&amp;"-"&amp;INDEX('RPI calculation'!$I$9:$I$356,MATCH($A267,'RPI calculation'!$A$9:$A$356,0)))</f>
        <v>5-7</v>
      </c>
      <c r="X267" s="1">
        <f>IF(COUNTIF('RPI calculation'!$A$9:$A$356,$A267)=0,"",INDEX('RPI calculation'!$G$9:$G$356,MATCH($A267,'RPI calculation'!$A$9:$A$356,0)))</f>
        <v>0</v>
      </c>
      <c r="Y267" s="1" t="str">
        <f>IF(COUNTIF('NCAA 2025'!$B$9:$B$356,$A267)=0,"",INDEX('NCAA 2025'!$C$9:$C$356,MATCH($A267,'NCAA 2025'!$B$9:$B$356,0)))</f>
        <v>5-21</v>
      </c>
    </row>
    <row r="268" spans="1:25" ht="21" customHeight="1">
      <c r="A268" s="1" t="s">
        <v>284</v>
      </c>
      <c r="B268" s="16">
        <f>IF(COUNTIF('NCAA 2025'!$B$9:$B$356,$A268)=0,"New in 2026",INDEX('NCAA 2025'!$A$9:$A$356,MATCH($A268,'NCAA 2025'!$B$9:$B$356,0)))</f>
        <v>111</v>
      </c>
      <c r="C268" s="1" t="str">
        <f>IF(COUNTIF('RPI calculation'!$A$9:$A$356,$A268)=0,"",INDEX('RPI calculation'!$B$9:$B$356,MATCH($A268,'RPI calculation'!$A$9:$A$356,0)))</f>
        <v>Big South</v>
      </c>
      <c r="D268" s="16" t="str">
        <f>IF(COUNTIF('RPI calculation'!$A$9:$A$356,$A268)=0,"",INDEX('RPI calculation'!$C$9:$C$356,MATCH($A268,'RPI calculation'!$A$9:$A$356,0))&amp;"-"&amp;INDEX('RPI calculation'!$D$9:$D$356,MATCH($A268,'RPI calculation'!$A$9:$A$356,0)))</f>
        <v>4-5</v>
      </c>
      <c r="E268" s="16" t="str">
        <f>IF(COUNTIF(Standings!$A$9:$A$356,$A268)=0,"",INDEX(Standings!$H$9:$H$356,MATCH($A268,Standings!$A$9:$A$356,0))&amp;"-"&amp;INDEX(Standings!$I$9:$I$356,MATCH($A268,Standings!$A$9:$A$356,0)))</f>
        <v>0-0</v>
      </c>
      <c r="F268" s="16">
        <f>IF(COUNTIF('RPI calculation'!$A$9:$A$356,$A268)=0,"",INDEX('RPI calculation'!$AE$9:$AE$356,MATCH($A268,'RPI calculation'!$A$9:$A$356,0)))</f>
        <v>260</v>
      </c>
      <c r="G268" s="16">
        <f>IF(COUNTIF('RPI calculation'!$A$9:$A$356,$A268)=0,"",INDEX('RPI calculation'!$N$9:$N$356,MATCH($A268,'RPI calculation'!$A$9:$A$356,0)))</f>
        <v>261</v>
      </c>
      <c r="H268" s="20">
        <f>IF(COUNTIF('RPI calculation'!$A$9:$A$356,$A268)=0,"",INDEX('RPI calculation'!$AF$9:$AF$356,MATCH($A268,'RPI calculation'!$A$9:$A$356,0)))</f>
        <v>1</v>
      </c>
      <c r="I268" s="9">
        <f>IF(COUNTIF('RPI calculation'!$A$9:$A$356,$A268)=0,"",INDEX('RPI calculation'!$AD$9:$AD$356,MATCH($A268,'RPI calculation'!$A$9:$A$356,0)))</f>
        <v>0.44809196652736222</v>
      </c>
      <c r="J268" s="9">
        <f>IF(COUNTIF('RPI calculation'!$A$9:$A$356,$A268)=0,"",INDEX('RPI calculation'!$M$9:$M$356,MATCH($A268,'RPI calculation'!$A$9:$A$356,0)))</f>
        <v>0.44809196652736222</v>
      </c>
      <c r="K268" s="7" t="s">
        <v>22</v>
      </c>
      <c r="L268" s="7" t="s">
        <v>23</v>
      </c>
      <c r="M268" s="7" t="s">
        <v>24</v>
      </c>
      <c r="N268" s="7"/>
      <c r="O268" s="7"/>
      <c r="P268" s="7"/>
      <c r="Q268" s="8"/>
      <c r="R268" s="7"/>
      <c r="S268" s="7" t="s">
        <v>23</v>
      </c>
      <c r="T268" s="7"/>
      <c r="U268" s="1" t="str">
        <f>IF(COUNTIF('RPI calculation'!$A$9:$A$356,$A268)=0,"Not in 2026 D1 source",INDEX('RPI calculation'!$O$9:$O$356,MATCH($A268,'RPI calculation'!$A$9:$A$356,0)))</f>
        <v>Matches standings</v>
      </c>
      <c r="V268" s="1" t="str">
        <f>IF(COUNTIF('RPI calculation'!$A$9:$A$356,$A268)=0,"",INDEX('RPI calculation'!$E$9:$E$356,MATCH($A268,'RPI calculation'!$A$9:$A$356,0))&amp;"-"&amp;INDEX('RPI calculation'!$F$9:$F$356,MATCH($A268,'RPI calculation'!$A$9:$A$356,0)))</f>
        <v>4-5</v>
      </c>
      <c r="W268" s="1" t="str">
        <f>IF(COUNTIF('RPI calculation'!$A$9:$A$356,$A268)=0,"",INDEX('RPI calculation'!$H$9:$H$356,MATCH($A268,'RPI calculation'!$A$9:$A$356,0))&amp;"-"&amp;INDEX('RPI calculation'!$I$9:$I$356,MATCH($A268,'RPI calculation'!$A$9:$A$356,0)))</f>
        <v>4-5</v>
      </c>
      <c r="X268" s="1">
        <f>IF(COUNTIF('RPI calculation'!$A$9:$A$356,$A268)=0,"",INDEX('RPI calculation'!$G$9:$G$356,MATCH($A268,'RPI calculation'!$A$9:$A$356,0)))</f>
        <v>0</v>
      </c>
      <c r="Y268" s="1" t="str">
        <f>IF(COUNTIF('NCAA 2025'!$B$9:$B$356,$A268)=0,"",INDEX('NCAA 2025'!$C$9:$C$356,MATCH($A268,'NCAA 2025'!$B$9:$B$356,0)))</f>
        <v>18-7</v>
      </c>
    </row>
    <row r="269" spans="1:25" ht="21" customHeight="1">
      <c r="A269" s="1" t="s">
        <v>285</v>
      </c>
      <c r="B269" s="16">
        <f>IF(COUNTIF('NCAA 2025'!$B$9:$B$356,$A269)=0,"New in 2026",INDEX('NCAA 2025'!$A$9:$A$356,MATCH($A269,'NCAA 2025'!$B$9:$B$356,0)))</f>
        <v>265</v>
      </c>
      <c r="C269" s="1" t="str">
        <f>IF(COUNTIF('RPI calculation'!$A$9:$A$356,$A269)=0,"",INDEX('RPI calculation'!$B$9:$B$356,MATCH($A269,'RPI calculation'!$A$9:$A$356,0)))</f>
        <v>Pac-12</v>
      </c>
      <c r="D269" s="16" t="str">
        <f>IF(COUNTIF('RPI calculation'!$A$9:$A$356,$A269)=0,"",INDEX('RPI calculation'!$C$9:$C$356,MATCH($A269,'RPI calculation'!$A$9:$A$356,0))&amp;"-"&amp;INDEX('RPI calculation'!$D$9:$D$356,MATCH($A269,'RPI calculation'!$A$9:$A$356,0)))</f>
        <v>5-6</v>
      </c>
      <c r="E269" s="16" t="str">
        <f>IF(COUNTIF(Standings!$A$9:$A$356,$A269)=0,"",INDEX(Standings!$H$9:$H$356,MATCH($A269,Standings!$A$9:$A$356,0))&amp;"-"&amp;INDEX(Standings!$I$9:$I$356,MATCH($A269,Standings!$A$9:$A$356,0)))</f>
        <v>0-0</v>
      </c>
      <c r="F269" s="16">
        <f>IF(COUNTIF('RPI calculation'!$A$9:$A$356,$A269)=0,"",INDEX('RPI calculation'!$AE$9:$AE$356,MATCH($A269,'RPI calculation'!$A$9:$A$356,0)))</f>
        <v>261</v>
      </c>
      <c r="G269" s="16">
        <f>IF(COUNTIF('RPI calculation'!$A$9:$A$356,$A269)=0,"",INDEX('RPI calculation'!$N$9:$N$356,MATCH($A269,'RPI calculation'!$A$9:$A$356,0)))</f>
        <v>262</v>
      </c>
      <c r="H269" s="20">
        <f>IF(COUNTIF('RPI calculation'!$A$9:$A$356,$A269)=0,"",INDEX('RPI calculation'!$AF$9:$AF$356,MATCH($A269,'RPI calculation'!$A$9:$A$356,0)))</f>
        <v>1</v>
      </c>
      <c r="I269" s="9">
        <f>IF(COUNTIF('RPI calculation'!$A$9:$A$356,$A269)=0,"",INDEX('RPI calculation'!$AD$9:$AD$356,MATCH($A269,'RPI calculation'!$A$9:$A$356,0)))</f>
        <v>0.44761254795862226</v>
      </c>
      <c r="J269" s="9">
        <f>IF(COUNTIF('RPI calculation'!$A$9:$A$356,$A269)=0,"",INDEX('RPI calculation'!$M$9:$M$356,MATCH($A269,'RPI calculation'!$A$9:$A$356,0)))</f>
        <v>0.44761254795862226</v>
      </c>
      <c r="K269" s="7" t="s">
        <v>22</v>
      </c>
      <c r="L269" s="7" t="s">
        <v>23</v>
      </c>
      <c r="M269" s="7" t="s">
        <v>24</v>
      </c>
      <c r="N269" s="7"/>
      <c r="O269" s="7"/>
      <c r="P269" s="7"/>
      <c r="Q269" s="8"/>
      <c r="R269" s="7"/>
      <c r="S269" s="7" t="s">
        <v>23</v>
      </c>
      <c r="T269" s="7"/>
      <c r="U269" s="1" t="str">
        <f>IF(COUNTIF('RPI calculation'!$A$9:$A$356,$A269)=0,"Not in 2026 D1 source",INDEX('RPI calculation'!$O$9:$O$356,MATCH($A269,'RPI calculation'!$A$9:$A$356,0)))</f>
        <v>Matches standings</v>
      </c>
      <c r="V269" s="1" t="str">
        <f>IF(COUNTIF('RPI calculation'!$A$9:$A$356,$A269)=0,"",INDEX('RPI calculation'!$E$9:$E$356,MATCH($A269,'RPI calculation'!$A$9:$A$356,0))&amp;"-"&amp;INDEX('RPI calculation'!$F$9:$F$356,MATCH($A269,'RPI calculation'!$A$9:$A$356,0)))</f>
        <v>5-6</v>
      </c>
      <c r="W269" s="1" t="str">
        <f>IF(COUNTIF('RPI calculation'!$A$9:$A$356,$A269)=0,"",INDEX('RPI calculation'!$H$9:$H$356,MATCH($A269,'RPI calculation'!$A$9:$A$356,0))&amp;"-"&amp;INDEX('RPI calculation'!$I$9:$I$356,MATCH($A269,'RPI calculation'!$A$9:$A$356,0)))</f>
        <v>5-6</v>
      </c>
      <c r="X269" s="1">
        <f>IF(COUNTIF('RPI calculation'!$A$9:$A$356,$A269)=0,"",INDEX('RPI calculation'!$G$9:$G$356,MATCH($A269,'RPI calculation'!$A$9:$A$356,0)))</f>
        <v>0</v>
      </c>
      <c r="Y269" s="1" t="str">
        <f>IF(COUNTIF('NCAA 2025'!$B$9:$B$356,$A269)=0,"",INDEX('NCAA 2025'!$C$9:$C$356,MATCH($A269,'NCAA 2025'!$B$9:$B$356,0)))</f>
        <v>7-22</v>
      </c>
    </row>
    <row r="270" spans="1:25" ht="21" customHeight="1">
      <c r="A270" s="1" t="s">
        <v>276</v>
      </c>
      <c r="B270" s="16">
        <f>IF(COUNTIF('NCAA 2025'!$B$9:$B$356,$A270)=0,"New in 2026",INDEX('NCAA 2025'!$A$9:$A$356,MATCH($A270,'NCAA 2025'!$B$9:$B$356,0)))</f>
        <v>310</v>
      </c>
      <c r="C270" s="1" t="str">
        <f>IF(COUNTIF('RPI calculation'!$A$9:$A$356,$A270)=0,"",INDEX('RPI calculation'!$B$9:$B$356,MATCH($A270,'RPI calculation'!$A$9:$A$356,0)))</f>
        <v>Big West</v>
      </c>
      <c r="D270" s="16" t="str">
        <f>IF(COUNTIF('RPI calculation'!$A$9:$A$356,$A270)=0,"",INDEX('RPI calculation'!$C$9:$C$356,MATCH($A270,'RPI calculation'!$A$9:$A$356,0))&amp;"-"&amp;INDEX('RPI calculation'!$D$9:$D$356,MATCH($A270,'RPI calculation'!$A$9:$A$356,0)))</f>
        <v>5-8</v>
      </c>
      <c r="E270" s="16" t="str">
        <f>IF(COUNTIF(Standings!$A$9:$A$356,$A270)=0,"",INDEX(Standings!$H$9:$H$356,MATCH($A270,Standings!$A$9:$A$356,0))&amp;"-"&amp;INDEX(Standings!$I$9:$I$356,MATCH($A270,Standings!$A$9:$A$356,0)))</f>
        <v>0-0</v>
      </c>
      <c r="F270" s="16">
        <f>IF(COUNTIF('RPI calculation'!$A$9:$A$356,$A270)=0,"",INDEX('RPI calculation'!$AE$9:$AE$356,MATCH($A270,'RPI calculation'!$A$9:$A$356,0)))</f>
        <v>262</v>
      </c>
      <c r="G270" s="16">
        <f>IF(COUNTIF('RPI calculation'!$A$9:$A$356,$A270)=0,"",INDEX('RPI calculation'!$N$9:$N$356,MATCH($A270,'RPI calculation'!$A$9:$A$356,0)))</f>
        <v>253</v>
      </c>
      <c r="H270" s="20">
        <f>IF(COUNTIF('RPI calculation'!$A$9:$A$356,$A270)=0,"",INDEX('RPI calculation'!$AF$9:$AF$356,MATCH($A270,'RPI calculation'!$A$9:$A$356,0)))</f>
        <v>-9</v>
      </c>
      <c r="I270" s="9">
        <f>IF(COUNTIF('RPI calculation'!$A$9:$A$356,$A270)=0,"",INDEX('RPI calculation'!$AD$9:$AD$356,MATCH($A270,'RPI calculation'!$A$9:$A$356,0)))</f>
        <v>0.44715739881718908</v>
      </c>
      <c r="J270" s="9">
        <f>IF(COUNTIF('RPI calculation'!$A$9:$A$356,$A270)=0,"",INDEX('RPI calculation'!$M$9:$M$356,MATCH($A270,'RPI calculation'!$A$9:$A$356,0)))</f>
        <v>0.45235739881718906</v>
      </c>
      <c r="K270" s="7" t="s">
        <v>22</v>
      </c>
      <c r="L270" s="7" t="s">
        <v>23</v>
      </c>
      <c r="M270" s="7" t="s">
        <v>24</v>
      </c>
      <c r="N270" s="7"/>
      <c r="O270" s="7"/>
      <c r="P270" s="7"/>
      <c r="Q270" s="8"/>
      <c r="R270" s="7"/>
      <c r="S270" s="7" t="s">
        <v>23</v>
      </c>
      <c r="T270" s="7"/>
      <c r="U270" s="1" t="str">
        <f>IF(COUNTIF('RPI calculation'!$A$9:$A$356,$A270)=0,"Not in 2026 D1 source",INDEX('RPI calculation'!$O$9:$O$356,MATCH($A270,'RPI calculation'!$A$9:$A$356,0)))</f>
        <v>Matches standings</v>
      </c>
      <c r="V270" s="1" t="str">
        <f>IF(COUNTIF('RPI calculation'!$A$9:$A$356,$A270)=0,"",INDEX('RPI calculation'!$E$9:$E$356,MATCH($A270,'RPI calculation'!$A$9:$A$356,0))&amp;"-"&amp;INDEX('RPI calculation'!$F$9:$F$356,MATCH($A270,'RPI calculation'!$A$9:$A$356,0)))</f>
        <v>5-8</v>
      </c>
      <c r="W270" s="1" t="str">
        <f>IF(COUNTIF('RPI calculation'!$A$9:$A$356,$A270)=0,"",INDEX('RPI calculation'!$H$9:$H$356,MATCH($A270,'RPI calculation'!$A$9:$A$356,0))&amp;"-"&amp;INDEX('RPI calculation'!$I$9:$I$356,MATCH($A270,'RPI calculation'!$A$9:$A$356,0)))</f>
        <v>5-8</v>
      </c>
      <c r="X270" s="1">
        <f>IF(COUNTIF('RPI calculation'!$A$9:$A$356,$A270)=0,"",INDEX('RPI calculation'!$G$9:$G$356,MATCH($A270,'RPI calculation'!$A$9:$A$356,0)))</f>
        <v>0</v>
      </c>
      <c r="Y270" s="1" t="str">
        <f>IF(COUNTIF('NCAA 2025'!$B$9:$B$356,$A270)=0,"",INDEX('NCAA 2025'!$C$9:$C$356,MATCH($A270,'NCAA 2025'!$B$9:$B$356,0)))</f>
        <v>8-22</v>
      </c>
    </row>
    <row r="271" spans="1:25" ht="21" customHeight="1">
      <c r="A271" s="1" t="s">
        <v>286</v>
      </c>
      <c r="B271" s="16">
        <f>IF(COUNTIF('NCAA 2025'!$B$9:$B$356,$A271)=0,"New in 2026",INDEX('NCAA 2025'!$A$9:$A$356,MATCH($A271,'NCAA 2025'!$B$9:$B$356,0)))</f>
        <v>51</v>
      </c>
      <c r="C271" s="1" t="str">
        <f>IF(COUNTIF('RPI calculation'!$A$9:$A$356,$A271)=0,"",INDEX('RPI calculation'!$B$9:$B$356,MATCH($A271,'RPI calculation'!$A$9:$A$356,0)))</f>
        <v>Big West</v>
      </c>
      <c r="D271" s="16" t="str">
        <f>IF(COUNTIF('RPI calculation'!$A$9:$A$356,$A271)=0,"",INDEX('RPI calculation'!$C$9:$C$356,MATCH($A271,'RPI calculation'!$A$9:$A$356,0))&amp;"-"&amp;INDEX('RPI calculation'!$D$9:$D$356,MATCH($A271,'RPI calculation'!$A$9:$A$356,0)))</f>
        <v>4-7</v>
      </c>
      <c r="E271" s="16" t="str">
        <f>IF(COUNTIF(Standings!$A$9:$A$356,$A271)=0,"",INDEX(Standings!$H$9:$H$356,MATCH($A271,Standings!$A$9:$A$356,0))&amp;"-"&amp;INDEX(Standings!$I$9:$I$356,MATCH($A271,Standings!$A$9:$A$356,0)))</f>
        <v>0-0</v>
      </c>
      <c r="F271" s="16">
        <f>IF(COUNTIF('RPI calculation'!$A$9:$A$356,$A271)=0,"",INDEX('RPI calculation'!$AE$9:$AE$356,MATCH($A271,'RPI calculation'!$A$9:$A$356,0)))</f>
        <v>263</v>
      </c>
      <c r="G271" s="16">
        <f>IF(COUNTIF('RPI calculation'!$A$9:$A$356,$A271)=0,"",INDEX('RPI calculation'!$N$9:$N$356,MATCH($A271,'RPI calculation'!$A$9:$A$356,0)))</f>
        <v>263</v>
      </c>
      <c r="H271" s="20">
        <f>IF(COUNTIF('RPI calculation'!$A$9:$A$356,$A271)=0,"",INDEX('RPI calculation'!$AF$9:$AF$356,MATCH($A271,'RPI calculation'!$A$9:$A$356,0)))</f>
        <v>0</v>
      </c>
      <c r="I271" s="9">
        <f>IF(COUNTIF('RPI calculation'!$A$9:$A$356,$A271)=0,"",INDEX('RPI calculation'!$AD$9:$AD$356,MATCH($A271,'RPI calculation'!$A$9:$A$356,0)))</f>
        <v>0.44454953179722723</v>
      </c>
      <c r="J271" s="9">
        <f>IF(COUNTIF('RPI calculation'!$A$9:$A$356,$A271)=0,"",INDEX('RPI calculation'!$M$9:$M$356,MATCH($A271,'RPI calculation'!$A$9:$A$356,0)))</f>
        <v>0.44454953179722723</v>
      </c>
      <c r="K271" s="7" t="s">
        <v>22</v>
      </c>
      <c r="L271" s="7" t="s">
        <v>23</v>
      </c>
      <c r="M271" s="7" t="s">
        <v>24</v>
      </c>
      <c r="N271" s="7"/>
      <c r="O271" s="7"/>
      <c r="P271" s="7"/>
      <c r="Q271" s="8"/>
      <c r="R271" s="7"/>
      <c r="S271" s="7" t="s">
        <v>23</v>
      </c>
      <c r="T271" s="7"/>
      <c r="U271" s="1" t="str">
        <f>IF(COUNTIF('RPI calculation'!$A$9:$A$356,$A271)=0,"Not in 2026 D1 source",INDEX('RPI calculation'!$O$9:$O$356,MATCH($A271,'RPI calculation'!$A$9:$A$356,0)))</f>
        <v>Matches standings</v>
      </c>
      <c r="V271" s="1" t="str">
        <f>IF(COUNTIF('RPI calculation'!$A$9:$A$356,$A271)=0,"",INDEX('RPI calculation'!$E$9:$E$356,MATCH($A271,'RPI calculation'!$A$9:$A$356,0))&amp;"-"&amp;INDEX('RPI calculation'!$F$9:$F$356,MATCH($A271,'RPI calculation'!$A$9:$A$356,0)))</f>
        <v>4-7</v>
      </c>
      <c r="W271" s="1" t="str">
        <f>IF(COUNTIF('RPI calculation'!$A$9:$A$356,$A271)=0,"",INDEX('RPI calculation'!$H$9:$H$356,MATCH($A271,'RPI calculation'!$A$9:$A$356,0))&amp;"-"&amp;INDEX('RPI calculation'!$I$9:$I$356,MATCH($A271,'RPI calculation'!$A$9:$A$356,0)))</f>
        <v>4-7</v>
      </c>
      <c r="X271" s="1">
        <f>IF(COUNTIF('RPI calculation'!$A$9:$A$356,$A271)=0,"",INDEX('RPI calculation'!$G$9:$G$356,MATCH($A271,'RPI calculation'!$A$9:$A$356,0)))</f>
        <v>0</v>
      </c>
      <c r="Y271" s="1" t="str">
        <f>IF(COUNTIF('NCAA 2025'!$B$9:$B$356,$A271)=0,"",INDEX('NCAA 2025'!$C$9:$C$356,MATCH($A271,'NCAA 2025'!$B$9:$B$356,0)))</f>
        <v>23-9</v>
      </c>
    </row>
    <row r="272" spans="1:25" ht="21" customHeight="1">
      <c r="A272" s="1" t="s">
        <v>288</v>
      </c>
      <c r="B272" s="16">
        <f>IF(COUNTIF('NCAA 2025'!$B$9:$B$356,$A272)=0,"New in 2026",INDEX('NCAA 2025'!$A$9:$A$356,MATCH($A272,'NCAA 2025'!$B$9:$B$356,0)))</f>
        <v>303</v>
      </c>
      <c r="C272" s="1" t="str">
        <f>IF(COUNTIF('RPI calculation'!$A$9:$A$356,$A272)=0,"",INDEX('RPI calculation'!$B$9:$B$356,MATCH($A272,'RPI calculation'!$A$9:$A$356,0)))</f>
        <v>WCC</v>
      </c>
      <c r="D272" s="16" t="str">
        <f>IF(COUNTIF('RPI calculation'!$A$9:$A$356,$A272)=0,"",INDEX('RPI calculation'!$C$9:$C$356,MATCH($A272,'RPI calculation'!$A$9:$A$356,0))&amp;"-"&amp;INDEX('RPI calculation'!$D$9:$D$356,MATCH($A272,'RPI calculation'!$A$9:$A$356,0)))</f>
        <v>4-8</v>
      </c>
      <c r="E272" s="16" t="str">
        <f>IF(COUNTIF(Standings!$A$9:$A$356,$A272)=0,"",INDEX(Standings!$H$9:$H$356,MATCH($A272,Standings!$A$9:$A$356,0))&amp;"-"&amp;INDEX(Standings!$I$9:$I$356,MATCH($A272,Standings!$A$9:$A$356,0)))</f>
        <v>0-0</v>
      </c>
      <c r="F272" s="16">
        <f>IF(COUNTIF('RPI calculation'!$A$9:$A$356,$A272)=0,"",INDEX('RPI calculation'!$AE$9:$AE$356,MATCH($A272,'RPI calculation'!$A$9:$A$356,0)))</f>
        <v>264</v>
      </c>
      <c r="G272" s="16">
        <f>IF(COUNTIF('RPI calculation'!$A$9:$A$356,$A272)=0,"",INDEX('RPI calculation'!$N$9:$N$356,MATCH($A272,'RPI calculation'!$A$9:$A$356,0)))</f>
        <v>265</v>
      </c>
      <c r="H272" s="20">
        <f>IF(COUNTIF('RPI calculation'!$A$9:$A$356,$A272)=0,"",INDEX('RPI calculation'!$AF$9:$AF$356,MATCH($A272,'RPI calculation'!$A$9:$A$356,0)))</f>
        <v>1</v>
      </c>
      <c r="I272" s="9">
        <f>IF(COUNTIF('RPI calculation'!$A$9:$A$356,$A272)=0,"",INDEX('RPI calculation'!$AD$9:$AD$356,MATCH($A272,'RPI calculation'!$A$9:$A$356,0)))</f>
        <v>0.44312734051916747</v>
      </c>
      <c r="J272" s="9">
        <f>IF(COUNTIF('RPI calculation'!$A$9:$A$356,$A272)=0,"",INDEX('RPI calculation'!$M$9:$M$356,MATCH($A272,'RPI calculation'!$A$9:$A$356,0)))</f>
        <v>0.44312734051916747</v>
      </c>
      <c r="K272" s="7" t="s">
        <v>22</v>
      </c>
      <c r="L272" s="7" t="s">
        <v>23</v>
      </c>
      <c r="M272" s="7" t="s">
        <v>24</v>
      </c>
      <c r="N272" s="7"/>
      <c r="O272" s="7"/>
      <c r="P272" s="7"/>
      <c r="Q272" s="8"/>
      <c r="R272" s="7"/>
      <c r="S272" s="7" t="s">
        <v>23</v>
      </c>
      <c r="T272" s="7"/>
      <c r="U272" s="1" t="str">
        <f>IF(COUNTIF('RPI calculation'!$A$9:$A$356,$A272)=0,"Not in 2026 D1 source",INDEX('RPI calculation'!$O$9:$O$356,MATCH($A272,'RPI calculation'!$A$9:$A$356,0)))</f>
        <v>Matches standings</v>
      </c>
      <c r="V272" s="1" t="str">
        <f>IF(COUNTIF('RPI calculation'!$A$9:$A$356,$A272)=0,"",INDEX('RPI calculation'!$E$9:$E$356,MATCH($A272,'RPI calculation'!$A$9:$A$356,0))&amp;"-"&amp;INDEX('RPI calculation'!$F$9:$F$356,MATCH($A272,'RPI calculation'!$A$9:$A$356,0)))</f>
        <v>4-8</v>
      </c>
      <c r="W272" s="1" t="str">
        <f>IF(COUNTIF('RPI calculation'!$A$9:$A$356,$A272)=0,"",INDEX('RPI calculation'!$H$9:$H$356,MATCH($A272,'RPI calculation'!$A$9:$A$356,0))&amp;"-"&amp;INDEX('RPI calculation'!$I$9:$I$356,MATCH($A272,'RPI calculation'!$A$9:$A$356,0)))</f>
        <v>4-8</v>
      </c>
      <c r="X272" s="1">
        <f>IF(COUNTIF('RPI calculation'!$A$9:$A$356,$A272)=0,"",INDEX('RPI calculation'!$G$9:$G$356,MATCH($A272,'RPI calculation'!$A$9:$A$356,0)))</f>
        <v>0</v>
      </c>
      <c r="Y272" s="1" t="str">
        <f>IF(COUNTIF('NCAA 2025'!$B$9:$B$356,$A272)=0,"",INDEX('NCAA 2025'!$C$9:$C$356,MATCH($A272,'NCAA 2025'!$B$9:$B$356,0)))</f>
        <v>8-21</v>
      </c>
    </row>
    <row r="273" spans="1:25" ht="21" customHeight="1">
      <c r="A273" s="1" t="s">
        <v>287</v>
      </c>
      <c r="B273" s="16">
        <f>IF(COUNTIF('NCAA 2025'!$B$9:$B$356,$A273)=0,"New in 2026",INDEX('NCAA 2025'!$A$9:$A$356,MATCH($A273,'NCAA 2025'!$B$9:$B$356,0)))</f>
        <v>144</v>
      </c>
      <c r="C273" s="1" t="str">
        <f>IF(COUNTIF('RPI calculation'!$A$9:$A$356,$A273)=0,"",INDEX('RPI calculation'!$B$9:$B$356,MATCH($A273,'RPI calculation'!$A$9:$A$356,0)))</f>
        <v>Sun Belt</v>
      </c>
      <c r="D273" s="16" t="str">
        <f>IF(COUNTIF('RPI calculation'!$A$9:$A$356,$A273)=0,"",INDEX('RPI calculation'!$C$9:$C$356,MATCH($A273,'RPI calculation'!$A$9:$A$356,0))&amp;"-"&amp;INDEX('RPI calculation'!$D$9:$D$356,MATCH($A273,'RPI calculation'!$A$9:$A$356,0)))</f>
        <v>5-8</v>
      </c>
      <c r="E273" s="16" t="str">
        <f>IF(COUNTIF(Standings!$A$9:$A$356,$A273)=0,"",INDEX(Standings!$H$9:$H$356,MATCH($A273,Standings!$A$9:$A$356,0))&amp;"-"&amp;INDEX(Standings!$I$9:$I$356,MATCH($A273,Standings!$A$9:$A$356,0)))</f>
        <v>0-0</v>
      </c>
      <c r="F273" s="16">
        <f>IF(COUNTIF('RPI calculation'!$A$9:$A$356,$A273)=0,"",INDEX('RPI calculation'!$AE$9:$AE$356,MATCH($A273,'RPI calculation'!$A$9:$A$356,0)))</f>
        <v>265</v>
      </c>
      <c r="G273" s="16">
        <f>IF(COUNTIF('RPI calculation'!$A$9:$A$356,$A273)=0,"",INDEX('RPI calculation'!$N$9:$N$356,MATCH($A273,'RPI calculation'!$A$9:$A$356,0)))</f>
        <v>264</v>
      </c>
      <c r="H273" s="20">
        <f>IF(COUNTIF('RPI calculation'!$A$9:$A$356,$A273)=0,"",INDEX('RPI calculation'!$AF$9:$AF$356,MATCH($A273,'RPI calculation'!$A$9:$A$356,0)))</f>
        <v>-1</v>
      </c>
      <c r="I273" s="9">
        <f>IF(COUNTIF('RPI calculation'!$A$9:$A$356,$A273)=0,"",INDEX('RPI calculation'!$AD$9:$AD$356,MATCH($A273,'RPI calculation'!$A$9:$A$356,0)))</f>
        <v>0.44208752550436692</v>
      </c>
      <c r="J273" s="9">
        <f>IF(COUNTIF('RPI calculation'!$A$9:$A$356,$A273)=0,"",INDEX('RPI calculation'!$M$9:$M$356,MATCH($A273,'RPI calculation'!$A$9:$A$356,0)))</f>
        <v>0.44338752550436694</v>
      </c>
      <c r="K273" s="7" t="s">
        <v>22</v>
      </c>
      <c r="L273" s="7" t="s">
        <v>23</v>
      </c>
      <c r="M273" s="7" t="s">
        <v>24</v>
      </c>
      <c r="N273" s="7"/>
      <c r="O273" s="7"/>
      <c r="P273" s="7"/>
      <c r="Q273" s="8"/>
      <c r="R273" s="7"/>
      <c r="S273" s="7" t="s">
        <v>23</v>
      </c>
      <c r="T273" s="7"/>
      <c r="U273" s="1" t="str">
        <f>IF(COUNTIF('RPI calculation'!$A$9:$A$356,$A273)=0,"Not in 2026 D1 source",INDEX('RPI calculation'!$O$9:$O$356,MATCH($A273,'RPI calculation'!$A$9:$A$356,0)))</f>
        <v>Matches standings</v>
      </c>
      <c r="V273" s="1" t="str">
        <f>IF(COUNTIF('RPI calculation'!$A$9:$A$356,$A273)=0,"",INDEX('RPI calculation'!$E$9:$E$356,MATCH($A273,'RPI calculation'!$A$9:$A$356,0))&amp;"-"&amp;INDEX('RPI calculation'!$F$9:$F$356,MATCH($A273,'RPI calculation'!$A$9:$A$356,0)))</f>
        <v>5-8</v>
      </c>
      <c r="W273" s="1" t="str">
        <f>IF(COUNTIF('RPI calculation'!$A$9:$A$356,$A273)=0,"",INDEX('RPI calculation'!$H$9:$H$356,MATCH($A273,'RPI calculation'!$A$9:$A$356,0))&amp;"-"&amp;INDEX('RPI calculation'!$I$9:$I$356,MATCH($A273,'RPI calculation'!$A$9:$A$356,0)))</f>
        <v>5-8</v>
      </c>
      <c r="X273" s="1">
        <f>IF(COUNTIF('RPI calculation'!$A$9:$A$356,$A273)=0,"",INDEX('RPI calculation'!$G$9:$G$356,MATCH($A273,'RPI calculation'!$A$9:$A$356,0)))</f>
        <v>0</v>
      </c>
      <c r="Y273" s="1" t="str">
        <f>IF(COUNTIF('NCAA 2025'!$B$9:$B$356,$A273)=0,"",INDEX('NCAA 2025'!$C$9:$C$356,MATCH($A273,'NCAA 2025'!$B$9:$B$356,0)))</f>
        <v>15-11</v>
      </c>
    </row>
    <row r="274" spans="1:25" ht="21" customHeight="1">
      <c r="A274" s="1" t="s">
        <v>289</v>
      </c>
      <c r="B274" s="16">
        <f>IF(COUNTIF('NCAA 2025'!$B$9:$B$356,$A274)=0,"New in 2026",INDEX('NCAA 2025'!$A$9:$A$356,MATCH($A274,'NCAA 2025'!$B$9:$B$356,0)))</f>
        <v>21</v>
      </c>
      <c r="C274" s="1" t="str">
        <f>IF(COUNTIF('RPI calculation'!$A$9:$A$356,$A274)=0,"",INDEX('RPI calculation'!$B$9:$B$356,MATCH($A274,'RPI calculation'!$A$9:$A$356,0)))</f>
        <v>Pac-12</v>
      </c>
      <c r="D274" s="16" t="str">
        <f>IF(COUNTIF('RPI calculation'!$A$9:$A$356,$A274)=0,"",INDEX('RPI calculation'!$C$9:$C$356,MATCH($A274,'RPI calculation'!$A$9:$A$356,0))&amp;"-"&amp;INDEX('RPI calculation'!$D$9:$D$356,MATCH($A274,'RPI calculation'!$A$9:$A$356,0)))</f>
        <v>1-9</v>
      </c>
      <c r="E274" s="16" t="str">
        <f>IF(COUNTIF(Standings!$A$9:$A$356,$A274)=0,"",INDEX(Standings!$H$9:$H$356,MATCH($A274,Standings!$A$9:$A$356,0))&amp;"-"&amp;INDEX(Standings!$I$9:$I$356,MATCH($A274,Standings!$A$9:$A$356,0)))</f>
        <v>0-0</v>
      </c>
      <c r="F274" s="16">
        <f>IF(COUNTIF('RPI calculation'!$A$9:$A$356,$A274)=0,"",INDEX('RPI calculation'!$AE$9:$AE$356,MATCH($A274,'RPI calculation'!$A$9:$A$356,0)))</f>
        <v>266</v>
      </c>
      <c r="G274" s="16">
        <f>IF(COUNTIF('RPI calculation'!$A$9:$A$356,$A274)=0,"",INDEX('RPI calculation'!$N$9:$N$356,MATCH($A274,'RPI calculation'!$A$9:$A$356,0)))</f>
        <v>266</v>
      </c>
      <c r="H274" s="20">
        <f>IF(COUNTIF('RPI calculation'!$A$9:$A$356,$A274)=0,"",INDEX('RPI calculation'!$AF$9:$AF$356,MATCH($A274,'RPI calculation'!$A$9:$A$356,0)))</f>
        <v>0</v>
      </c>
      <c r="I274" s="9">
        <f>IF(COUNTIF('RPI calculation'!$A$9:$A$356,$A274)=0,"",INDEX('RPI calculation'!$AD$9:$AD$356,MATCH($A274,'RPI calculation'!$A$9:$A$356,0)))</f>
        <v>0.44164775561839958</v>
      </c>
      <c r="J274" s="9">
        <f>IF(COUNTIF('RPI calculation'!$A$9:$A$356,$A274)=0,"",INDEX('RPI calculation'!$M$9:$M$356,MATCH($A274,'RPI calculation'!$A$9:$A$356,0)))</f>
        <v>0.44164775561839958</v>
      </c>
      <c r="K274" s="7" t="s">
        <v>22</v>
      </c>
      <c r="L274" s="7" t="s">
        <v>23</v>
      </c>
      <c r="M274" s="7" t="s">
        <v>24</v>
      </c>
      <c r="N274" s="7"/>
      <c r="O274" s="7"/>
      <c r="P274" s="7"/>
      <c r="Q274" s="8"/>
      <c r="R274" s="7"/>
      <c r="S274" s="7" t="s">
        <v>23</v>
      </c>
      <c r="T274" s="7"/>
      <c r="U274" s="1" t="str">
        <f>IF(COUNTIF('RPI calculation'!$A$9:$A$356,$A274)=0,"Not in 2026 D1 source",INDEX('RPI calculation'!$O$9:$O$356,MATCH($A274,'RPI calculation'!$A$9:$A$356,0)))</f>
        <v>Matches standings</v>
      </c>
      <c r="V274" s="1" t="str">
        <f>IF(COUNTIF('RPI calculation'!$A$9:$A$356,$A274)=0,"",INDEX('RPI calculation'!$E$9:$E$356,MATCH($A274,'RPI calculation'!$A$9:$A$356,0))&amp;"-"&amp;INDEX('RPI calculation'!$F$9:$F$356,MATCH($A274,'RPI calculation'!$A$9:$A$356,0)))</f>
        <v>1-9</v>
      </c>
      <c r="W274" s="1" t="str">
        <f>IF(COUNTIF('RPI calculation'!$A$9:$A$356,$A274)=0,"",INDEX('RPI calculation'!$H$9:$H$356,MATCH($A274,'RPI calculation'!$A$9:$A$356,0))&amp;"-"&amp;INDEX('RPI calculation'!$I$9:$I$356,MATCH($A274,'RPI calculation'!$A$9:$A$356,0)))</f>
        <v>1-9</v>
      </c>
      <c r="X274" s="1">
        <f>IF(COUNTIF('RPI calculation'!$A$9:$A$356,$A274)=0,"",INDEX('RPI calculation'!$G$9:$G$356,MATCH($A274,'RPI calculation'!$A$9:$A$356,0)))</f>
        <v>0</v>
      </c>
      <c r="Y274" s="1" t="str">
        <f>IF(COUNTIF('NCAA 2025'!$B$9:$B$356,$A274)=0,"",INDEX('NCAA 2025'!$C$9:$C$356,MATCH($A274,'NCAA 2025'!$B$9:$B$356,0)))</f>
        <v>24-8</v>
      </c>
    </row>
    <row r="275" spans="1:25" ht="21" customHeight="1">
      <c r="A275" s="1" t="s">
        <v>291</v>
      </c>
      <c r="B275" s="16">
        <f>IF(COUNTIF('NCAA 2025'!$B$9:$B$356,$A275)=0,"New in 2026",INDEX('NCAA 2025'!$A$9:$A$356,MATCH($A275,'NCAA 2025'!$B$9:$B$356,0)))</f>
        <v>82</v>
      </c>
      <c r="C275" s="1" t="str">
        <f>IF(COUNTIF('RPI calculation'!$A$9:$A$356,$A275)=0,"",INDEX('RPI calculation'!$B$9:$B$356,MATCH($A275,'RPI calculation'!$A$9:$A$356,0)))</f>
        <v>Southland</v>
      </c>
      <c r="D275" s="16" t="str">
        <f>IF(COUNTIF('RPI calculation'!$A$9:$A$356,$A275)=0,"",INDEX('RPI calculation'!$C$9:$C$356,MATCH($A275,'RPI calculation'!$A$9:$A$356,0))&amp;"-"&amp;INDEX('RPI calculation'!$D$9:$D$356,MATCH($A275,'RPI calculation'!$A$9:$A$356,0)))</f>
        <v>4-7</v>
      </c>
      <c r="E275" s="16" t="str">
        <f>IF(COUNTIF(Standings!$A$9:$A$356,$A275)=0,"",INDEX(Standings!$H$9:$H$356,MATCH($A275,Standings!$A$9:$A$356,0))&amp;"-"&amp;INDEX(Standings!$I$9:$I$356,MATCH($A275,Standings!$A$9:$A$356,0)))</f>
        <v>0-0</v>
      </c>
      <c r="F275" s="16">
        <f>IF(COUNTIF('RPI calculation'!$A$9:$A$356,$A275)=0,"",INDEX('RPI calculation'!$AE$9:$AE$356,MATCH($A275,'RPI calculation'!$A$9:$A$356,0)))</f>
        <v>267</v>
      </c>
      <c r="G275" s="16">
        <f>IF(COUNTIF('RPI calculation'!$A$9:$A$356,$A275)=0,"",INDEX('RPI calculation'!$N$9:$N$356,MATCH($A275,'RPI calculation'!$A$9:$A$356,0)))</f>
        <v>268</v>
      </c>
      <c r="H275" s="20">
        <f>IF(COUNTIF('RPI calculation'!$A$9:$A$356,$A275)=0,"",INDEX('RPI calculation'!$AF$9:$AF$356,MATCH($A275,'RPI calculation'!$A$9:$A$356,0)))</f>
        <v>1</v>
      </c>
      <c r="I275" s="9">
        <f>IF(COUNTIF('RPI calculation'!$A$9:$A$356,$A275)=0,"",INDEX('RPI calculation'!$AD$9:$AD$356,MATCH($A275,'RPI calculation'!$A$9:$A$356,0)))</f>
        <v>0.43922653287746527</v>
      </c>
      <c r="J275" s="9">
        <f>IF(COUNTIF('RPI calculation'!$A$9:$A$356,$A275)=0,"",INDEX('RPI calculation'!$M$9:$M$356,MATCH($A275,'RPI calculation'!$A$9:$A$356,0)))</f>
        <v>0.43922653287746527</v>
      </c>
      <c r="K275" s="7" t="s">
        <v>22</v>
      </c>
      <c r="L275" s="7" t="s">
        <v>23</v>
      </c>
      <c r="M275" s="7" t="s">
        <v>24</v>
      </c>
      <c r="N275" s="7"/>
      <c r="O275" s="7"/>
      <c r="P275" s="7"/>
      <c r="Q275" s="8"/>
      <c r="R275" s="7"/>
      <c r="S275" s="7" t="s">
        <v>23</v>
      </c>
      <c r="T275" s="7"/>
      <c r="U275" s="1" t="str">
        <f>IF(COUNTIF('RPI calculation'!$A$9:$A$356,$A275)=0,"Not in 2026 D1 source",INDEX('RPI calculation'!$O$9:$O$356,MATCH($A275,'RPI calculation'!$A$9:$A$356,0)))</f>
        <v>Matches standings</v>
      </c>
      <c r="V275" s="1" t="str">
        <f>IF(COUNTIF('RPI calculation'!$A$9:$A$356,$A275)=0,"",INDEX('RPI calculation'!$E$9:$E$356,MATCH($A275,'RPI calculation'!$A$9:$A$356,0))&amp;"-"&amp;INDEX('RPI calculation'!$F$9:$F$356,MATCH($A275,'RPI calculation'!$A$9:$A$356,0)))</f>
        <v>4-7</v>
      </c>
      <c r="W275" s="1" t="str">
        <f>IF(COUNTIF('RPI calculation'!$A$9:$A$356,$A275)=0,"",INDEX('RPI calculation'!$H$9:$H$356,MATCH($A275,'RPI calculation'!$A$9:$A$356,0))&amp;"-"&amp;INDEX('RPI calculation'!$I$9:$I$356,MATCH($A275,'RPI calculation'!$A$9:$A$356,0)))</f>
        <v>4-7</v>
      </c>
      <c r="X275" s="1">
        <f>IF(COUNTIF('RPI calculation'!$A$9:$A$356,$A275)=0,"",INDEX('RPI calculation'!$G$9:$G$356,MATCH($A275,'RPI calculation'!$A$9:$A$356,0)))</f>
        <v>0</v>
      </c>
      <c r="Y275" s="1" t="str">
        <f>IF(COUNTIF('NCAA 2025'!$B$9:$B$356,$A275)=0,"",INDEX('NCAA 2025'!$C$9:$C$356,MATCH($A275,'NCAA 2025'!$B$9:$B$356,0)))</f>
        <v>22-8</v>
      </c>
    </row>
    <row r="276" spans="1:25" ht="21" customHeight="1">
      <c r="A276" s="1" t="s">
        <v>292</v>
      </c>
      <c r="B276" s="16">
        <f>IF(COUNTIF('NCAA 2025'!$B$9:$B$356,$A276)=0,"New in 2026",INDEX('NCAA 2025'!$A$9:$A$356,MATCH($A276,'NCAA 2025'!$B$9:$B$356,0)))</f>
        <v>222</v>
      </c>
      <c r="C276" s="1" t="str">
        <f>IF(COUNTIF('RPI calculation'!$A$9:$A$356,$A276)=0,"",INDEX('RPI calculation'!$B$9:$B$356,MATCH($A276,'RPI calculation'!$A$9:$A$356,0)))</f>
        <v>CAA</v>
      </c>
      <c r="D276" s="16" t="str">
        <f>IF(COUNTIF('RPI calculation'!$A$9:$A$356,$A276)=0,"",INDEX('RPI calculation'!$C$9:$C$356,MATCH($A276,'RPI calculation'!$A$9:$A$356,0))&amp;"-"&amp;INDEX('RPI calculation'!$D$9:$D$356,MATCH($A276,'RPI calculation'!$A$9:$A$356,0)))</f>
        <v>4-7</v>
      </c>
      <c r="E276" s="16" t="str">
        <f>IF(COUNTIF(Standings!$A$9:$A$356,$A276)=0,"",INDEX(Standings!$H$9:$H$356,MATCH($A276,Standings!$A$9:$A$356,0))&amp;"-"&amp;INDEX(Standings!$I$9:$I$356,MATCH($A276,Standings!$A$9:$A$356,0)))</f>
        <v>0-2</v>
      </c>
      <c r="F276" s="16">
        <f>IF(COUNTIF('RPI calculation'!$A$9:$A$356,$A276)=0,"",INDEX('RPI calculation'!$AE$9:$AE$356,MATCH($A276,'RPI calculation'!$A$9:$A$356,0)))</f>
        <v>268</v>
      </c>
      <c r="G276" s="16">
        <f>IF(COUNTIF('RPI calculation'!$A$9:$A$356,$A276)=0,"",INDEX('RPI calculation'!$N$9:$N$356,MATCH($A276,'RPI calculation'!$A$9:$A$356,0)))</f>
        <v>269</v>
      </c>
      <c r="H276" s="20">
        <f>IF(COUNTIF('RPI calculation'!$A$9:$A$356,$A276)=0,"",INDEX('RPI calculation'!$AF$9:$AF$356,MATCH($A276,'RPI calculation'!$A$9:$A$356,0)))</f>
        <v>1</v>
      </c>
      <c r="I276" s="9">
        <f>IF(COUNTIF('RPI calculation'!$A$9:$A$356,$A276)=0,"",INDEX('RPI calculation'!$AD$9:$AD$356,MATCH($A276,'RPI calculation'!$A$9:$A$356,0)))</f>
        <v>0.43871516637926367</v>
      </c>
      <c r="J276" s="9">
        <f>IF(COUNTIF('RPI calculation'!$A$9:$A$356,$A276)=0,"",INDEX('RPI calculation'!$M$9:$M$356,MATCH($A276,'RPI calculation'!$A$9:$A$356,0)))</f>
        <v>0.43871516637926367</v>
      </c>
      <c r="K276" s="7" t="s">
        <v>22</v>
      </c>
      <c r="L276" s="7" t="s">
        <v>23</v>
      </c>
      <c r="M276" s="7" t="s">
        <v>24</v>
      </c>
      <c r="N276" s="7"/>
      <c r="O276" s="7"/>
      <c r="P276" s="7"/>
      <c r="Q276" s="8"/>
      <c r="R276" s="7"/>
      <c r="S276" s="7" t="s">
        <v>23</v>
      </c>
      <c r="T276" s="7"/>
      <c r="U276" s="1" t="str">
        <f>IF(COUNTIF('RPI calculation'!$A$9:$A$356,$A276)=0,"Not in 2026 D1 source",INDEX('RPI calculation'!$O$9:$O$356,MATCH($A276,'RPI calculation'!$A$9:$A$356,0)))</f>
        <v>Matches standings</v>
      </c>
      <c r="V276" s="1" t="str">
        <f>IF(COUNTIF('RPI calculation'!$A$9:$A$356,$A276)=0,"",INDEX('RPI calculation'!$E$9:$E$356,MATCH($A276,'RPI calculation'!$A$9:$A$356,0))&amp;"-"&amp;INDEX('RPI calculation'!$F$9:$F$356,MATCH($A276,'RPI calculation'!$A$9:$A$356,0)))</f>
        <v>4-7</v>
      </c>
      <c r="W276" s="1" t="str">
        <f>IF(COUNTIF('RPI calculation'!$A$9:$A$356,$A276)=0,"",INDEX('RPI calculation'!$H$9:$H$356,MATCH($A276,'RPI calculation'!$A$9:$A$356,0))&amp;"-"&amp;INDEX('RPI calculation'!$I$9:$I$356,MATCH($A276,'RPI calculation'!$A$9:$A$356,0)))</f>
        <v>4-7</v>
      </c>
      <c r="X276" s="1">
        <f>IF(COUNTIF('RPI calculation'!$A$9:$A$356,$A276)=0,"",INDEX('RPI calculation'!$G$9:$G$356,MATCH($A276,'RPI calculation'!$A$9:$A$356,0)))</f>
        <v>0</v>
      </c>
      <c r="Y276" s="1" t="str">
        <f>IF(COUNTIF('NCAA 2025'!$B$9:$B$356,$A276)=0,"",INDEX('NCAA 2025'!$C$9:$C$356,MATCH($A276,'NCAA 2025'!$B$9:$B$356,0)))</f>
        <v>12-15</v>
      </c>
    </row>
    <row r="277" spans="1:25" ht="21" customHeight="1">
      <c r="A277" s="1" t="s">
        <v>293</v>
      </c>
      <c r="B277" s="16">
        <f>IF(COUNTIF('NCAA 2025'!$B$9:$B$356,$A277)=0,"New in 2026",INDEX('NCAA 2025'!$A$9:$A$356,MATCH($A277,'NCAA 2025'!$B$9:$B$356,0)))</f>
        <v>210</v>
      </c>
      <c r="C277" s="1" t="str">
        <f>IF(COUNTIF('RPI calculation'!$A$9:$A$356,$A277)=0,"",INDEX('RPI calculation'!$B$9:$B$356,MATCH($A277,'RPI calculation'!$A$9:$A$356,0)))</f>
        <v>WCC</v>
      </c>
      <c r="D277" s="16" t="str">
        <f>IF(COUNTIF('RPI calculation'!$A$9:$A$356,$A277)=0,"",INDEX('RPI calculation'!$C$9:$C$356,MATCH($A277,'RPI calculation'!$A$9:$A$356,0))&amp;"-"&amp;INDEX('RPI calculation'!$D$9:$D$356,MATCH($A277,'RPI calculation'!$A$9:$A$356,0)))</f>
        <v>5-7</v>
      </c>
      <c r="E277" s="16" t="str">
        <f>IF(COUNTIF(Standings!$A$9:$A$356,$A277)=0,"",INDEX(Standings!$H$9:$H$356,MATCH($A277,Standings!$A$9:$A$356,0))&amp;"-"&amp;INDEX(Standings!$I$9:$I$356,MATCH($A277,Standings!$A$9:$A$356,0)))</f>
        <v>0-0</v>
      </c>
      <c r="F277" s="16">
        <f>IF(COUNTIF('RPI calculation'!$A$9:$A$356,$A277)=0,"",INDEX('RPI calculation'!$AE$9:$AE$356,MATCH($A277,'RPI calculation'!$A$9:$A$356,0)))</f>
        <v>269</v>
      </c>
      <c r="G277" s="16">
        <f>IF(COUNTIF('RPI calculation'!$A$9:$A$356,$A277)=0,"",INDEX('RPI calculation'!$N$9:$N$356,MATCH($A277,'RPI calculation'!$A$9:$A$356,0)))</f>
        <v>270</v>
      </c>
      <c r="H277" s="20">
        <f>IF(COUNTIF('RPI calculation'!$A$9:$A$356,$A277)=0,"",INDEX('RPI calculation'!$AF$9:$AF$356,MATCH($A277,'RPI calculation'!$A$9:$A$356,0)))</f>
        <v>1</v>
      </c>
      <c r="I277" s="9">
        <f>IF(COUNTIF('RPI calculation'!$A$9:$A$356,$A277)=0,"",INDEX('RPI calculation'!$AD$9:$AD$356,MATCH($A277,'RPI calculation'!$A$9:$A$356,0)))</f>
        <v>0.43858739533528285</v>
      </c>
      <c r="J277" s="9">
        <f>IF(COUNTIF('RPI calculation'!$A$9:$A$356,$A277)=0,"",INDEX('RPI calculation'!$M$9:$M$356,MATCH($A277,'RPI calculation'!$A$9:$A$356,0)))</f>
        <v>0.43858739533528285</v>
      </c>
      <c r="K277" s="7" t="s">
        <v>22</v>
      </c>
      <c r="L277" s="7" t="s">
        <v>23</v>
      </c>
      <c r="M277" s="7" t="s">
        <v>24</v>
      </c>
      <c r="N277" s="7"/>
      <c r="O277" s="7"/>
      <c r="P277" s="7"/>
      <c r="Q277" s="8"/>
      <c r="R277" s="7"/>
      <c r="S277" s="7" t="s">
        <v>23</v>
      </c>
      <c r="T277" s="7"/>
      <c r="U277" s="1" t="str">
        <f>IF(COUNTIF('RPI calculation'!$A$9:$A$356,$A277)=0,"Not in 2026 D1 source",INDEX('RPI calculation'!$O$9:$O$356,MATCH($A277,'RPI calculation'!$A$9:$A$356,0)))</f>
        <v>Matches standings</v>
      </c>
      <c r="V277" s="1" t="str">
        <f>IF(COUNTIF('RPI calculation'!$A$9:$A$356,$A277)=0,"",INDEX('RPI calculation'!$E$9:$E$356,MATCH($A277,'RPI calculation'!$A$9:$A$356,0))&amp;"-"&amp;INDEX('RPI calculation'!$F$9:$F$356,MATCH($A277,'RPI calculation'!$A$9:$A$356,0)))</f>
        <v>5-7</v>
      </c>
      <c r="W277" s="1" t="str">
        <f>IF(COUNTIF('RPI calculation'!$A$9:$A$356,$A277)=0,"",INDEX('RPI calculation'!$H$9:$H$356,MATCH($A277,'RPI calculation'!$A$9:$A$356,0))&amp;"-"&amp;INDEX('RPI calculation'!$I$9:$I$356,MATCH($A277,'RPI calculation'!$A$9:$A$356,0)))</f>
        <v>5-7</v>
      </c>
      <c r="X277" s="1">
        <f>IF(COUNTIF('RPI calculation'!$A$9:$A$356,$A277)=0,"",INDEX('RPI calculation'!$G$9:$G$356,MATCH($A277,'RPI calculation'!$A$9:$A$356,0)))</f>
        <v>0</v>
      </c>
      <c r="Y277" s="1" t="str">
        <f>IF(COUNTIF('NCAA 2025'!$B$9:$B$356,$A277)=0,"",INDEX('NCAA 2025'!$C$9:$C$356,MATCH($A277,'NCAA 2025'!$B$9:$B$356,0)))</f>
        <v>11-18</v>
      </c>
    </row>
    <row r="278" spans="1:25" ht="21" customHeight="1">
      <c r="A278" s="1" t="s">
        <v>294</v>
      </c>
      <c r="B278" s="16">
        <f>IF(COUNTIF('NCAA 2025'!$B$9:$B$356,$A278)=0,"New in 2026",INDEX('NCAA 2025'!$A$9:$A$356,MATCH($A278,'NCAA 2025'!$B$9:$B$356,0)))</f>
        <v>221</v>
      </c>
      <c r="C278" s="1" t="str">
        <f>IF(COUNTIF('RPI calculation'!$A$9:$A$356,$A278)=0,"",INDEX('RPI calculation'!$B$9:$B$356,MATCH($A278,'RPI calculation'!$A$9:$A$356,0)))</f>
        <v>MAAC</v>
      </c>
      <c r="D278" s="16" t="str">
        <f>IF(COUNTIF('RPI calculation'!$A$9:$A$356,$A278)=0,"",INDEX('RPI calculation'!$C$9:$C$356,MATCH($A278,'RPI calculation'!$A$9:$A$356,0))&amp;"-"&amp;INDEX('RPI calculation'!$D$9:$D$356,MATCH($A278,'RPI calculation'!$A$9:$A$356,0)))</f>
        <v>1-8</v>
      </c>
      <c r="E278" s="16" t="str">
        <f>IF(COUNTIF(Standings!$A$9:$A$356,$A278)=0,"",INDEX(Standings!$H$9:$H$356,MATCH($A278,Standings!$A$9:$A$356,0))&amp;"-"&amp;INDEX(Standings!$I$9:$I$356,MATCH($A278,Standings!$A$9:$A$356,0)))</f>
        <v>0-0</v>
      </c>
      <c r="F278" s="16">
        <f>IF(COUNTIF('RPI calculation'!$A$9:$A$356,$A278)=0,"",INDEX('RPI calculation'!$AE$9:$AE$356,MATCH($A278,'RPI calculation'!$A$9:$A$356,0)))</f>
        <v>270</v>
      </c>
      <c r="G278" s="16">
        <f>IF(COUNTIF('RPI calculation'!$A$9:$A$356,$A278)=0,"",INDEX('RPI calculation'!$N$9:$N$356,MATCH($A278,'RPI calculation'!$A$9:$A$356,0)))</f>
        <v>271</v>
      </c>
      <c r="H278" s="20">
        <f>IF(COUNTIF('RPI calculation'!$A$9:$A$356,$A278)=0,"",INDEX('RPI calculation'!$AF$9:$AF$356,MATCH($A278,'RPI calculation'!$A$9:$A$356,0)))</f>
        <v>1</v>
      </c>
      <c r="I278" s="9">
        <f>IF(COUNTIF('RPI calculation'!$A$9:$A$356,$A278)=0,"",INDEX('RPI calculation'!$AD$9:$AD$356,MATCH($A278,'RPI calculation'!$A$9:$A$356,0)))</f>
        <v>0.43767062005018498</v>
      </c>
      <c r="J278" s="9">
        <f>IF(COUNTIF('RPI calculation'!$A$9:$A$356,$A278)=0,"",INDEX('RPI calculation'!$M$9:$M$356,MATCH($A278,'RPI calculation'!$A$9:$A$356,0)))</f>
        <v>0.43767062005018498</v>
      </c>
      <c r="K278" s="7" t="s">
        <v>22</v>
      </c>
      <c r="L278" s="7" t="s">
        <v>23</v>
      </c>
      <c r="M278" s="7" t="s">
        <v>24</v>
      </c>
      <c r="N278" s="7"/>
      <c r="O278" s="7"/>
      <c r="P278" s="7"/>
      <c r="Q278" s="8"/>
      <c r="R278" s="7"/>
      <c r="S278" s="7" t="s">
        <v>23</v>
      </c>
      <c r="T278" s="7"/>
      <c r="U278" s="1" t="str">
        <f>IF(COUNTIF('RPI calculation'!$A$9:$A$356,$A278)=0,"Not in 2026 D1 source",INDEX('RPI calculation'!$O$9:$O$356,MATCH($A278,'RPI calculation'!$A$9:$A$356,0)))</f>
        <v>Matches standings</v>
      </c>
      <c r="V278" s="1" t="str">
        <f>IF(COUNTIF('RPI calculation'!$A$9:$A$356,$A278)=0,"",INDEX('RPI calculation'!$E$9:$E$356,MATCH($A278,'RPI calculation'!$A$9:$A$356,0))&amp;"-"&amp;INDEX('RPI calculation'!$F$9:$F$356,MATCH($A278,'RPI calculation'!$A$9:$A$356,0)))</f>
        <v>1-8</v>
      </c>
      <c r="W278" s="1" t="str">
        <f>IF(COUNTIF('RPI calculation'!$A$9:$A$356,$A278)=0,"",INDEX('RPI calculation'!$H$9:$H$356,MATCH($A278,'RPI calculation'!$A$9:$A$356,0))&amp;"-"&amp;INDEX('RPI calculation'!$I$9:$I$356,MATCH($A278,'RPI calculation'!$A$9:$A$356,0)))</f>
        <v>1-8</v>
      </c>
      <c r="X278" s="1">
        <f>IF(COUNTIF('RPI calculation'!$A$9:$A$356,$A278)=0,"",INDEX('RPI calculation'!$G$9:$G$356,MATCH($A278,'RPI calculation'!$A$9:$A$356,0)))</f>
        <v>0</v>
      </c>
      <c r="Y278" s="1" t="str">
        <f>IF(COUNTIF('NCAA 2025'!$B$9:$B$356,$A278)=0,"",INDEX('NCAA 2025'!$C$9:$C$356,MATCH($A278,'NCAA 2025'!$B$9:$B$356,0)))</f>
        <v>16-16</v>
      </c>
    </row>
    <row r="279" spans="1:25" ht="21" customHeight="1">
      <c r="A279" s="1" t="s">
        <v>290</v>
      </c>
      <c r="B279" s="16">
        <f>IF(COUNTIF('NCAA 2025'!$B$9:$B$356,$A279)=0,"New in 2026",INDEX('NCAA 2025'!$A$9:$A$356,MATCH($A279,'NCAA 2025'!$B$9:$B$356,0)))</f>
        <v>298</v>
      </c>
      <c r="C279" s="1" t="str">
        <f>IF(COUNTIF('RPI calculation'!$A$9:$A$356,$A279)=0,"",INDEX('RPI calculation'!$B$9:$B$356,MATCH($A279,'RPI calculation'!$A$9:$A$356,0)))</f>
        <v>SWAC</v>
      </c>
      <c r="D279" s="16" t="str">
        <f>IF(COUNTIF('RPI calculation'!$A$9:$A$356,$A279)=0,"",INDEX('RPI calculation'!$C$9:$C$356,MATCH($A279,'RPI calculation'!$A$9:$A$356,0))&amp;"-"&amp;INDEX('RPI calculation'!$D$9:$D$356,MATCH($A279,'RPI calculation'!$A$9:$A$356,0)))</f>
        <v>4-9</v>
      </c>
      <c r="E279" s="16" t="str">
        <f>IF(COUNTIF(Standings!$A$9:$A$356,$A279)=0,"",INDEX(Standings!$H$9:$H$356,MATCH($A279,Standings!$A$9:$A$356,0))&amp;"-"&amp;INDEX(Standings!$I$9:$I$356,MATCH($A279,Standings!$A$9:$A$356,0)))</f>
        <v>0-0</v>
      </c>
      <c r="F279" s="16">
        <f>IF(COUNTIF('RPI calculation'!$A$9:$A$356,$A279)=0,"",INDEX('RPI calculation'!$AE$9:$AE$356,MATCH($A279,'RPI calculation'!$A$9:$A$356,0)))</f>
        <v>271</v>
      </c>
      <c r="G279" s="16">
        <f>IF(COUNTIF('RPI calculation'!$A$9:$A$356,$A279)=0,"",INDEX('RPI calculation'!$N$9:$N$356,MATCH($A279,'RPI calculation'!$A$9:$A$356,0)))</f>
        <v>267</v>
      </c>
      <c r="H279" s="20">
        <f>IF(COUNTIF('RPI calculation'!$A$9:$A$356,$A279)=0,"",INDEX('RPI calculation'!$AF$9:$AF$356,MATCH($A279,'RPI calculation'!$A$9:$A$356,0)))</f>
        <v>-4</v>
      </c>
      <c r="I279" s="9">
        <f>IF(COUNTIF('RPI calculation'!$A$9:$A$356,$A279)=0,"",INDEX('RPI calculation'!$AD$9:$AD$356,MATCH($A279,'RPI calculation'!$A$9:$A$356,0)))</f>
        <v>0.43744555793209638</v>
      </c>
      <c r="J279" s="9">
        <f>IF(COUNTIF('RPI calculation'!$A$9:$A$356,$A279)=0,"",INDEX('RPI calculation'!$M$9:$M$356,MATCH($A279,'RPI calculation'!$A$9:$A$356,0)))</f>
        <v>0.4413455579320964</v>
      </c>
      <c r="K279" s="7" t="s">
        <v>22</v>
      </c>
      <c r="L279" s="7" t="s">
        <v>23</v>
      </c>
      <c r="M279" s="7" t="s">
        <v>24</v>
      </c>
      <c r="N279" s="7"/>
      <c r="O279" s="7"/>
      <c r="P279" s="7"/>
      <c r="Q279" s="8"/>
      <c r="R279" s="7"/>
      <c r="S279" s="7" t="s">
        <v>23</v>
      </c>
      <c r="T279" s="7"/>
      <c r="U279" s="1" t="str">
        <f>IF(COUNTIF('RPI calculation'!$A$9:$A$356,$A279)=0,"Not in 2026 D1 source",INDEX('RPI calculation'!$O$9:$O$356,MATCH($A279,'RPI calculation'!$A$9:$A$356,0)))</f>
        <v>Matches standings</v>
      </c>
      <c r="V279" s="1" t="str">
        <f>IF(COUNTIF('RPI calculation'!$A$9:$A$356,$A279)=0,"",INDEX('RPI calculation'!$E$9:$E$356,MATCH($A279,'RPI calculation'!$A$9:$A$356,0))&amp;"-"&amp;INDEX('RPI calculation'!$F$9:$F$356,MATCH($A279,'RPI calculation'!$A$9:$A$356,0)))</f>
        <v>4-9</v>
      </c>
      <c r="W279" s="1" t="str">
        <f>IF(COUNTIF('RPI calculation'!$A$9:$A$356,$A279)=0,"",INDEX('RPI calculation'!$H$9:$H$356,MATCH($A279,'RPI calculation'!$A$9:$A$356,0))&amp;"-"&amp;INDEX('RPI calculation'!$I$9:$I$356,MATCH($A279,'RPI calculation'!$A$9:$A$356,0)))</f>
        <v>4-9</v>
      </c>
      <c r="X279" s="1">
        <f>IF(COUNTIF('RPI calculation'!$A$9:$A$356,$A279)=0,"",INDEX('RPI calculation'!$G$9:$G$356,MATCH($A279,'RPI calculation'!$A$9:$A$356,0)))</f>
        <v>0</v>
      </c>
      <c r="Y279" s="1" t="str">
        <f>IF(COUNTIF('NCAA 2025'!$B$9:$B$356,$A279)=0,"",INDEX('NCAA 2025'!$C$9:$C$356,MATCH($A279,'NCAA 2025'!$B$9:$B$356,0)))</f>
        <v>13-14</v>
      </c>
    </row>
    <row r="280" spans="1:25" ht="21" customHeight="1">
      <c r="A280" s="1" t="s">
        <v>295</v>
      </c>
      <c r="B280" s="16">
        <f>IF(COUNTIF('NCAA 2025'!$B$9:$B$356,$A280)=0,"New in 2026",INDEX('NCAA 2025'!$A$9:$A$356,MATCH($A280,'NCAA 2025'!$B$9:$B$356,0)))</f>
        <v>207</v>
      </c>
      <c r="C280" s="1" t="str">
        <f>IF(COUNTIF('RPI calculation'!$A$9:$A$356,$A280)=0,"",INDEX('RPI calculation'!$B$9:$B$356,MATCH($A280,'RPI calculation'!$A$9:$A$356,0)))</f>
        <v>Pac-12</v>
      </c>
      <c r="D280" s="16" t="str">
        <f>IF(COUNTIF('RPI calculation'!$A$9:$A$356,$A280)=0,"",INDEX('RPI calculation'!$C$9:$C$356,MATCH($A280,'RPI calculation'!$A$9:$A$356,0))&amp;"-"&amp;INDEX('RPI calculation'!$D$9:$D$356,MATCH($A280,'RPI calculation'!$A$9:$A$356,0)))</f>
        <v>5-7</v>
      </c>
      <c r="E280" s="16" t="str">
        <f>IF(COUNTIF(Standings!$A$9:$A$356,$A280)=0,"",INDEX(Standings!$H$9:$H$356,MATCH($A280,Standings!$A$9:$A$356,0))&amp;"-"&amp;INDEX(Standings!$I$9:$I$356,MATCH($A280,Standings!$A$9:$A$356,0)))</f>
        <v>0-0</v>
      </c>
      <c r="F280" s="16">
        <f>IF(COUNTIF('RPI calculation'!$A$9:$A$356,$A280)=0,"",INDEX('RPI calculation'!$AE$9:$AE$356,MATCH($A280,'RPI calculation'!$A$9:$A$356,0)))</f>
        <v>272</v>
      </c>
      <c r="G280" s="16">
        <f>IF(COUNTIF('RPI calculation'!$A$9:$A$356,$A280)=0,"",INDEX('RPI calculation'!$N$9:$N$356,MATCH($A280,'RPI calculation'!$A$9:$A$356,0)))</f>
        <v>272</v>
      </c>
      <c r="H280" s="20">
        <f>IF(COUNTIF('RPI calculation'!$A$9:$A$356,$A280)=0,"",INDEX('RPI calculation'!$AF$9:$AF$356,MATCH($A280,'RPI calculation'!$A$9:$A$356,0)))</f>
        <v>0</v>
      </c>
      <c r="I280" s="9">
        <f>IF(COUNTIF('RPI calculation'!$A$9:$A$356,$A280)=0,"",INDEX('RPI calculation'!$AD$9:$AD$356,MATCH($A280,'RPI calculation'!$A$9:$A$356,0)))</f>
        <v>0.43490585838123719</v>
      </c>
      <c r="J280" s="9">
        <f>IF(COUNTIF('RPI calculation'!$A$9:$A$356,$A280)=0,"",INDEX('RPI calculation'!$M$9:$M$356,MATCH($A280,'RPI calculation'!$A$9:$A$356,0)))</f>
        <v>0.43490585838123719</v>
      </c>
      <c r="K280" s="7" t="s">
        <v>22</v>
      </c>
      <c r="L280" s="7" t="s">
        <v>23</v>
      </c>
      <c r="M280" s="7" t="s">
        <v>24</v>
      </c>
      <c r="N280" s="7"/>
      <c r="O280" s="7"/>
      <c r="P280" s="7"/>
      <c r="Q280" s="8"/>
      <c r="R280" s="7"/>
      <c r="S280" s="7" t="s">
        <v>23</v>
      </c>
      <c r="T280" s="7"/>
      <c r="U280" s="1" t="str">
        <f>IF(COUNTIF('RPI calculation'!$A$9:$A$356,$A280)=0,"Not in 2026 D1 source",INDEX('RPI calculation'!$O$9:$O$356,MATCH($A280,'RPI calculation'!$A$9:$A$356,0)))</f>
        <v>Matches standings</v>
      </c>
      <c r="V280" s="1" t="str">
        <f>IF(COUNTIF('RPI calculation'!$A$9:$A$356,$A280)=0,"",INDEX('RPI calculation'!$E$9:$E$356,MATCH($A280,'RPI calculation'!$A$9:$A$356,0))&amp;"-"&amp;INDEX('RPI calculation'!$F$9:$F$356,MATCH($A280,'RPI calculation'!$A$9:$A$356,0)))</f>
        <v>5-7</v>
      </c>
      <c r="W280" s="1" t="str">
        <f>IF(COUNTIF('RPI calculation'!$A$9:$A$356,$A280)=0,"",INDEX('RPI calculation'!$H$9:$H$356,MATCH($A280,'RPI calculation'!$A$9:$A$356,0))&amp;"-"&amp;INDEX('RPI calculation'!$I$9:$I$356,MATCH($A280,'RPI calculation'!$A$9:$A$356,0)))</f>
        <v>5-7</v>
      </c>
      <c r="X280" s="1">
        <f>IF(COUNTIF('RPI calculation'!$A$9:$A$356,$A280)=0,"",INDEX('RPI calculation'!$G$9:$G$356,MATCH($A280,'RPI calculation'!$A$9:$A$356,0)))</f>
        <v>0</v>
      </c>
      <c r="Y280" s="1" t="str">
        <f>IF(COUNTIF('NCAA 2025'!$B$9:$B$356,$A280)=0,"",INDEX('NCAA 2025'!$C$9:$C$356,MATCH($A280,'NCAA 2025'!$B$9:$B$356,0)))</f>
        <v>14-15</v>
      </c>
    </row>
    <row r="281" spans="1:25" ht="21" customHeight="1">
      <c r="A281" s="1" t="s">
        <v>297</v>
      </c>
      <c r="B281" s="16">
        <f>IF(COUNTIF('NCAA 2025'!$B$9:$B$356,$A281)=0,"New in 2026",INDEX('NCAA 2025'!$A$9:$A$356,MATCH($A281,'NCAA 2025'!$B$9:$B$356,0)))</f>
        <v>185</v>
      </c>
      <c r="C281" s="1" t="str">
        <f>IF(COUNTIF('RPI calculation'!$A$9:$A$356,$A281)=0,"",INDEX('RPI calculation'!$B$9:$B$356,MATCH($A281,'RPI calculation'!$A$9:$A$356,0)))</f>
        <v>UAC</v>
      </c>
      <c r="D281" s="16" t="str">
        <f>IF(COUNTIF('RPI calculation'!$A$9:$A$356,$A281)=0,"",INDEX('RPI calculation'!$C$9:$C$356,MATCH($A281,'RPI calculation'!$A$9:$A$356,0))&amp;"-"&amp;INDEX('RPI calculation'!$D$9:$D$356,MATCH($A281,'RPI calculation'!$A$9:$A$356,0)))</f>
        <v>4-9</v>
      </c>
      <c r="E281" s="16" t="str">
        <f>IF(COUNTIF(Standings!$A$9:$A$356,$A281)=0,"",INDEX(Standings!$H$9:$H$356,MATCH($A281,Standings!$A$9:$A$356,0))&amp;"-"&amp;INDEX(Standings!$I$9:$I$356,MATCH($A281,Standings!$A$9:$A$356,0)))</f>
        <v>0-0</v>
      </c>
      <c r="F281" s="16">
        <f>IF(COUNTIF('RPI calculation'!$A$9:$A$356,$A281)=0,"",INDEX('RPI calculation'!$AE$9:$AE$356,MATCH($A281,'RPI calculation'!$A$9:$A$356,0)))</f>
        <v>273</v>
      </c>
      <c r="G281" s="16">
        <f>IF(COUNTIF('RPI calculation'!$A$9:$A$356,$A281)=0,"",INDEX('RPI calculation'!$N$9:$N$356,MATCH($A281,'RPI calculation'!$A$9:$A$356,0)))</f>
        <v>274</v>
      </c>
      <c r="H281" s="20">
        <f>IF(COUNTIF('RPI calculation'!$A$9:$A$356,$A281)=0,"",INDEX('RPI calculation'!$AF$9:$AF$356,MATCH($A281,'RPI calculation'!$A$9:$A$356,0)))</f>
        <v>1</v>
      </c>
      <c r="I281" s="9">
        <f>IF(COUNTIF('RPI calculation'!$A$9:$A$356,$A281)=0,"",INDEX('RPI calculation'!$AD$9:$AD$356,MATCH($A281,'RPI calculation'!$A$9:$A$356,0)))</f>
        <v>0.43010720781038603</v>
      </c>
      <c r="J281" s="9">
        <f>IF(COUNTIF('RPI calculation'!$A$9:$A$356,$A281)=0,"",INDEX('RPI calculation'!$M$9:$M$356,MATCH($A281,'RPI calculation'!$A$9:$A$356,0)))</f>
        <v>0.43010720781038603</v>
      </c>
      <c r="K281" s="7" t="s">
        <v>22</v>
      </c>
      <c r="L281" s="7" t="s">
        <v>23</v>
      </c>
      <c r="M281" s="7" t="s">
        <v>24</v>
      </c>
      <c r="N281" s="7"/>
      <c r="O281" s="7"/>
      <c r="P281" s="7"/>
      <c r="Q281" s="8"/>
      <c r="R281" s="7"/>
      <c r="S281" s="7" t="s">
        <v>23</v>
      </c>
      <c r="T281" s="7"/>
      <c r="U281" s="1" t="str">
        <f>IF(COUNTIF('RPI calculation'!$A$9:$A$356,$A281)=0,"Not in 2026 D1 source",INDEX('RPI calculation'!$O$9:$O$356,MATCH($A281,'RPI calculation'!$A$9:$A$356,0)))</f>
        <v>Matches standings</v>
      </c>
      <c r="V281" s="1" t="str">
        <f>IF(COUNTIF('RPI calculation'!$A$9:$A$356,$A281)=0,"",INDEX('RPI calculation'!$E$9:$E$356,MATCH($A281,'RPI calculation'!$A$9:$A$356,0))&amp;"-"&amp;INDEX('RPI calculation'!$F$9:$F$356,MATCH($A281,'RPI calculation'!$A$9:$A$356,0)))</f>
        <v>4-9</v>
      </c>
      <c r="W281" s="1" t="str">
        <f>IF(COUNTIF('RPI calculation'!$A$9:$A$356,$A281)=0,"",INDEX('RPI calculation'!$H$9:$H$356,MATCH($A281,'RPI calculation'!$A$9:$A$356,0))&amp;"-"&amp;INDEX('RPI calculation'!$I$9:$I$356,MATCH($A281,'RPI calculation'!$A$9:$A$356,0)))</f>
        <v>4-9</v>
      </c>
      <c r="X281" s="1">
        <f>IF(COUNTIF('RPI calculation'!$A$9:$A$356,$A281)=0,"",INDEX('RPI calculation'!$G$9:$G$356,MATCH($A281,'RPI calculation'!$A$9:$A$356,0)))</f>
        <v>0</v>
      </c>
      <c r="Y281" s="1" t="str">
        <f>IF(COUNTIF('NCAA 2025'!$B$9:$B$356,$A281)=0,"",INDEX('NCAA 2025'!$C$9:$C$356,MATCH($A281,'NCAA 2025'!$B$9:$B$356,0)))</f>
        <v>16-10</v>
      </c>
    </row>
    <row r="282" spans="1:25" ht="21" customHeight="1">
      <c r="A282" s="1" t="s">
        <v>298</v>
      </c>
      <c r="B282" s="16">
        <f>IF(COUNTIF('NCAA 2025'!$B$9:$B$356,$A282)=0,"New in 2026",INDEX('NCAA 2025'!$A$9:$A$356,MATCH($A282,'NCAA 2025'!$B$9:$B$356,0)))</f>
        <v>307</v>
      </c>
      <c r="C282" s="1" t="str">
        <f>IF(COUNTIF('RPI calculation'!$A$9:$A$356,$A282)=0,"",INDEX('RPI calculation'!$B$9:$B$356,MATCH($A282,'RPI calculation'!$A$9:$A$356,0)))</f>
        <v>MAAC</v>
      </c>
      <c r="D282" s="16" t="str">
        <f>IF(COUNTIF('RPI calculation'!$A$9:$A$356,$A282)=0,"",INDEX('RPI calculation'!$C$9:$C$356,MATCH($A282,'RPI calculation'!$A$9:$A$356,0))&amp;"-"&amp;INDEX('RPI calculation'!$D$9:$D$356,MATCH($A282,'RPI calculation'!$A$9:$A$356,0)))</f>
        <v>4-8</v>
      </c>
      <c r="E282" s="16" t="str">
        <f>IF(COUNTIF(Standings!$A$9:$A$356,$A282)=0,"",INDEX(Standings!$H$9:$H$356,MATCH($A282,Standings!$A$9:$A$356,0))&amp;"-"&amp;INDEX(Standings!$I$9:$I$356,MATCH($A282,Standings!$A$9:$A$356,0)))</f>
        <v>0-0</v>
      </c>
      <c r="F282" s="16">
        <f>IF(COUNTIF('RPI calculation'!$A$9:$A$356,$A282)=0,"",INDEX('RPI calculation'!$AE$9:$AE$356,MATCH($A282,'RPI calculation'!$A$9:$A$356,0)))</f>
        <v>274</v>
      </c>
      <c r="G282" s="16">
        <f>IF(COUNTIF('RPI calculation'!$A$9:$A$356,$A282)=0,"",INDEX('RPI calculation'!$N$9:$N$356,MATCH($A282,'RPI calculation'!$A$9:$A$356,0)))</f>
        <v>275</v>
      </c>
      <c r="H282" s="20">
        <f>IF(COUNTIF('RPI calculation'!$A$9:$A$356,$A282)=0,"",INDEX('RPI calculation'!$AF$9:$AF$356,MATCH($A282,'RPI calculation'!$A$9:$A$356,0)))</f>
        <v>1</v>
      </c>
      <c r="I282" s="9">
        <f>IF(COUNTIF('RPI calculation'!$A$9:$A$356,$A282)=0,"",INDEX('RPI calculation'!$AD$9:$AD$356,MATCH($A282,'RPI calculation'!$A$9:$A$356,0)))</f>
        <v>0.42751364663324887</v>
      </c>
      <c r="J282" s="9">
        <f>IF(COUNTIF('RPI calculation'!$A$9:$A$356,$A282)=0,"",INDEX('RPI calculation'!$M$9:$M$356,MATCH($A282,'RPI calculation'!$A$9:$A$356,0)))</f>
        <v>0.42881364663324889</v>
      </c>
      <c r="K282" s="7" t="s">
        <v>22</v>
      </c>
      <c r="L282" s="7" t="s">
        <v>23</v>
      </c>
      <c r="M282" s="7" t="s">
        <v>24</v>
      </c>
      <c r="N282" s="7"/>
      <c r="O282" s="7"/>
      <c r="P282" s="7"/>
      <c r="Q282" s="8"/>
      <c r="R282" s="7"/>
      <c r="S282" s="7" t="s">
        <v>23</v>
      </c>
      <c r="T282" s="7"/>
      <c r="U282" s="1" t="str">
        <f>IF(COUNTIF('RPI calculation'!$A$9:$A$356,$A282)=0,"Not in 2026 D1 source",INDEX('RPI calculation'!$O$9:$O$356,MATCH($A282,'RPI calculation'!$A$9:$A$356,0)))</f>
        <v>Matches standings</v>
      </c>
      <c r="V282" s="1" t="str">
        <f>IF(COUNTIF('RPI calculation'!$A$9:$A$356,$A282)=0,"",INDEX('RPI calculation'!$E$9:$E$356,MATCH($A282,'RPI calculation'!$A$9:$A$356,0))&amp;"-"&amp;INDEX('RPI calculation'!$F$9:$F$356,MATCH($A282,'RPI calculation'!$A$9:$A$356,0)))</f>
        <v>4-8</v>
      </c>
      <c r="W282" s="1" t="str">
        <f>IF(COUNTIF('RPI calculation'!$A$9:$A$356,$A282)=0,"",INDEX('RPI calculation'!$H$9:$H$356,MATCH($A282,'RPI calculation'!$A$9:$A$356,0))&amp;"-"&amp;INDEX('RPI calculation'!$I$9:$I$356,MATCH($A282,'RPI calculation'!$A$9:$A$356,0)))</f>
        <v>4-8</v>
      </c>
      <c r="X282" s="1">
        <f>IF(COUNTIF('RPI calculation'!$A$9:$A$356,$A282)=0,"",INDEX('RPI calculation'!$G$9:$G$356,MATCH($A282,'RPI calculation'!$A$9:$A$356,0)))</f>
        <v>0</v>
      </c>
      <c r="Y282" s="1" t="str">
        <f>IF(COUNTIF('NCAA 2025'!$B$9:$B$356,$A282)=0,"",INDEX('NCAA 2025'!$C$9:$C$356,MATCH($A282,'NCAA 2025'!$B$9:$B$356,0)))</f>
        <v>10-20</v>
      </c>
    </row>
    <row r="283" spans="1:25" ht="21" customHeight="1">
      <c r="A283" s="1" t="s">
        <v>299</v>
      </c>
      <c r="B283" s="16">
        <f>IF(COUNTIF('NCAA 2025'!$B$9:$B$356,$A283)=0,"New in 2026",INDEX('NCAA 2025'!$A$9:$A$356,MATCH($A283,'NCAA 2025'!$B$9:$B$356,0)))</f>
        <v>230</v>
      </c>
      <c r="C283" s="1" t="str">
        <f>IF(COUNTIF('RPI calculation'!$A$9:$A$356,$A283)=0,"",INDEX('RPI calculation'!$B$9:$B$356,MATCH($A283,'RPI calculation'!$A$9:$A$356,0)))</f>
        <v>SoCon</v>
      </c>
      <c r="D283" s="16" t="str">
        <f>IF(COUNTIF('RPI calculation'!$A$9:$A$356,$A283)=0,"",INDEX('RPI calculation'!$C$9:$C$356,MATCH($A283,'RPI calculation'!$A$9:$A$356,0))&amp;"-"&amp;INDEX('RPI calculation'!$D$9:$D$356,MATCH($A283,'RPI calculation'!$A$9:$A$356,0)))</f>
        <v>5-7</v>
      </c>
      <c r="E283" s="16" t="str">
        <f>IF(COUNTIF(Standings!$A$9:$A$356,$A283)=0,"",INDEX(Standings!$H$9:$H$356,MATCH($A283,Standings!$A$9:$A$356,0))&amp;"-"&amp;INDEX(Standings!$I$9:$I$356,MATCH($A283,Standings!$A$9:$A$356,0)))</f>
        <v>0-0</v>
      </c>
      <c r="F283" s="16">
        <f>IF(COUNTIF('RPI calculation'!$A$9:$A$356,$A283)=0,"",INDEX('RPI calculation'!$AE$9:$AE$356,MATCH($A283,'RPI calculation'!$A$9:$A$356,0)))</f>
        <v>275</v>
      </c>
      <c r="G283" s="16">
        <f>IF(COUNTIF('RPI calculation'!$A$9:$A$356,$A283)=0,"",INDEX('RPI calculation'!$N$9:$N$356,MATCH($A283,'RPI calculation'!$A$9:$A$356,0)))</f>
        <v>276</v>
      </c>
      <c r="H283" s="20">
        <f>IF(COUNTIF('RPI calculation'!$A$9:$A$356,$A283)=0,"",INDEX('RPI calculation'!$AF$9:$AF$356,MATCH($A283,'RPI calculation'!$A$9:$A$356,0)))</f>
        <v>1</v>
      </c>
      <c r="I283" s="9">
        <f>IF(COUNTIF('RPI calculation'!$A$9:$A$356,$A283)=0,"",INDEX('RPI calculation'!$AD$9:$AD$356,MATCH($A283,'RPI calculation'!$A$9:$A$356,0)))</f>
        <v>0.42682438240271037</v>
      </c>
      <c r="J283" s="9">
        <f>IF(COUNTIF('RPI calculation'!$A$9:$A$356,$A283)=0,"",INDEX('RPI calculation'!$M$9:$M$356,MATCH($A283,'RPI calculation'!$A$9:$A$356,0)))</f>
        <v>0.42682438240271037</v>
      </c>
      <c r="K283" s="7" t="s">
        <v>22</v>
      </c>
      <c r="L283" s="7" t="s">
        <v>23</v>
      </c>
      <c r="M283" s="7" t="s">
        <v>24</v>
      </c>
      <c r="N283" s="7"/>
      <c r="O283" s="7"/>
      <c r="P283" s="7"/>
      <c r="Q283" s="8"/>
      <c r="R283" s="7"/>
      <c r="S283" s="7" t="s">
        <v>23</v>
      </c>
      <c r="T283" s="7"/>
      <c r="U283" s="1" t="str">
        <f>IF(COUNTIF('RPI calculation'!$A$9:$A$356,$A283)=0,"Not in 2026 D1 source",INDEX('RPI calculation'!$O$9:$O$356,MATCH($A283,'RPI calculation'!$A$9:$A$356,0)))</f>
        <v>Matches standings</v>
      </c>
      <c r="V283" s="1" t="str">
        <f>IF(COUNTIF('RPI calculation'!$A$9:$A$356,$A283)=0,"",INDEX('RPI calculation'!$E$9:$E$356,MATCH($A283,'RPI calculation'!$A$9:$A$356,0))&amp;"-"&amp;INDEX('RPI calculation'!$F$9:$F$356,MATCH($A283,'RPI calculation'!$A$9:$A$356,0)))</f>
        <v>5-7</v>
      </c>
      <c r="W283" s="1" t="str">
        <f>IF(COUNTIF('RPI calculation'!$A$9:$A$356,$A283)=0,"",INDEX('RPI calculation'!$H$9:$H$356,MATCH($A283,'RPI calculation'!$A$9:$A$356,0))&amp;"-"&amp;INDEX('RPI calculation'!$I$9:$I$356,MATCH($A283,'RPI calculation'!$A$9:$A$356,0)))</f>
        <v>5-7</v>
      </c>
      <c r="X283" s="1">
        <f>IF(COUNTIF('RPI calculation'!$A$9:$A$356,$A283)=0,"",INDEX('RPI calculation'!$G$9:$G$356,MATCH($A283,'RPI calculation'!$A$9:$A$356,0)))</f>
        <v>0</v>
      </c>
      <c r="Y283" s="1" t="str">
        <f>IF(COUNTIF('NCAA 2025'!$B$9:$B$356,$A283)=0,"",INDEX('NCAA 2025'!$C$9:$C$356,MATCH($A283,'NCAA 2025'!$B$9:$B$356,0)))</f>
        <v>16-13</v>
      </c>
    </row>
    <row r="284" spans="1:25" ht="21" customHeight="1">
      <c r="A284" s="1" t="s">
        <v>300</v>
      </c>
      <c r="B284" s="16">
        <f>IF(COUNTIF('NCAA 2025'!$B$9:$B$356,$A284)=0,"New in 2026",INDEX('NCAA 2025'!$A$9:$A$356,MATCH($A284,'NCAA 2025'!$B$9:$B$356,0)))</f>
        <v>126</v>
      </c>
      <c r="C284" s="1" t="str">
        <f>IF(COUNTIF('RPI calculation'!$A$9:$A$356,$A284)=0,"",INDEX('RPI calculation'!$B$9:$B$356,MATCH($A284,'RPI calculation'!$A$9:$A$356,0)))</f>
        <v>Atlantic 10</v>
      </c>
      <c r="D284" s="16" t="str">
        <f>IF(COUNTIF('RPI calculation'!$A$9:$A$356,$A284)=0,"",INDEX('RPI calculation'!$C$9:$C$356,MATCH($A284,'RPI calculation'!$A$9:$A$356,0))&amp;"-"&amp;INDEX('RPI calculation'!$D$9:$D$356,MATCH($A284,'RPI calculation'!$A$9:$A$356,0)))</f>
        <v>2-6</v>
      </c>
      <c r="E284" s="16" t="str">
        <f>IF(COUNTIF(Standings!$A$9:$A$356,$A284)=0,"",INDEX(Standings!$H$9:$H$356,MATCH($A284,Standings!$A$9:$A$356,0))&amp;"-"&amp;INDEX(Standings!$I$9:$I$356,MATCH($A284,Standings!$A$9:$A$356,0)))</f>
        <v>0-0</v>
      </c>
      <c r="F284" s="16">
        <f>IF(COUNTIF('RPI calculation'!$A$9:$A$356,$A284)=0,"",INDEX('RPI calculation'!$AE$9:$AE$356,MATCH($A284,'RPI calculation'!$A$9:$A$356,0)))</f>
        <v>276</v>
      </c>
      <c r="G284" s="16">
        <f>IF(COUNTIF('RPI calculation'!$A$9:$A$356,$A284)=0,"",INDEX('RPI calculation'!$N$9:$N$356,MATCH($A284,'RPI calculation'!$A$9:$A$356,0)))</f>
        <v>277</v>
      </c>
      <c r="H284" s="20">
        <f>IF(COUNTIF('RPI calculation'!$A$9:$A$356,$A284)=0,"",INDEX('RPI calculation'!$AF$9:$AF$356,MATCH($A284,'RPI calculation'!$A$9:$A$356,0)))</f>
        <v>1</v>
      </c>
      <c r="I284" s="9">
        <f>IF(COUNTIF('RPI calculation'!$A$9:$A$356,$A284)=0,"",INDEX('RPI calculation'!$AD$9:$AD$356,MATCH($A284,'RPI calculation'!$A$9:$A$356,0)))</f>
        <v>0.42676361946485053</v>
      </c>
      <c r="J284" s="9">
        <f>IF(COUNTIF('RPI calculation'!$A$9:$A$356,$A284)=0,"",INDEX('RPI calculation'!$M$9:$M$356,MATCH($A284,'RPI calculation'!$A$9:$A$356,0)))</f>
        <v>0.42676361946485053</v>
      </c>
      <c r="K284" s="7" t="s">
        <v>22</v>
      </c>
      <c r="L284" s="7" t="s">
        <v>23</v>
      </c>
      <c r="M284" s="7" t="s">
        <v>24</v>
      </c>
      <c r="N284" s="7"/>
      <c r="O284" s="7"/>
      <c r="P284" s="7"/>
      <c r="Q284" s="8"/>
      <c r="R284" s="7"/>
      <c r="S284" s="7" t="s">
        <v>23</v>
      </c>
      <c r="T284" s="7"/>
      <c r="U284" s="1" t="str">
        <f>IF(COUNTIF('RPI calculation'!$A$9:$A$356,$A284)=0,"Not in 2026 D1 source",INDEX('RPI calculation'!$O$9:$O$356,MATCH($A284,'RPI calculation'!$A$9:$A$356,0)))</f>
        <v>Matches standings</v>
      </c>
      <c r="V284" s="1" t="str">
        <f>IF(COUNTIF('RPI calculation'!$A$9:$A$356,$A284)=0,"",INDEX('RPI calculation'!$E$9:$E$356,MATCH($A284,'RPI calculation'!$A$9:$A$356,0))&amp;"-"&amp;INDEX('RPI calculation'!$F$9:$F$356,MATCH($A284,'RPI calculation'!$A$9:$A$356,0)))</f>
        <v>2-6</v>
      </c>
      <c r="W284" s="1" t="str">
        <f>IF(COUNTIF('RPI calculation'!$A$9:$A$356,$A284)=0,"",INDEX('RPI calculation'!$H$9:$H$356,MATCH($A284,'RPI calculation'!$A$9:$A$356,0))&amp;"-"&amp;INDEX('RPI calculation'!$I$9:$I$356,MATCH($A284,'RPI calculation'!$A$9:$A$356,0)))</f>
        <v>2-6</v>
      </c>
      <c r="X284" s="1">
        <f>IF(COUNTIF('RPI calculation'!$A$9:$A$356,$A284)=0,"",INDEX('RPI calculation'!$G$9:$G$356,MATCH($A284,'RPI calculation'!$A$9:$A$356,0)))</f>
        <v>0</v>
      </c>
      <c r="Y284" s="1" t="str">
        <f>IF(COUNTIF('NCAA 2025'!$B$9:$B$356,$A284)=0,"",INDEX('NCAA 2025'!$C$9:$C$356,MATCH($A284,'NCAA 2025'!$B$9:$B$356,0)))</f>
        <v>16-13</v>
      </c>
    </row>
    <row r="285" spans="1:25" ht="21" customHeight="1">
      <c r="A285" s="1" t="s">
        <v>296</v>
      </c>
      <c r="B285" s="16">
        <f>IF(COUNTIF('NCAA 2025'!$B$9:$B$356,$A285)=0,"New in 2026",INDEX('NCAA 2025'!$A$9:$A$356,MATCH($A285,'NCAA 2025'!$B$9:$B$356,0)))</f>
        <v>335</v>
      </c>
      <c r="C285" s="1" t="str">
        <f>IF(COUNTIF('RPI calculation'!$A$9:$A$356,$A285)=0,"",INDEX('RPI calculation'!$B$9:$B$356,MATCH($A285,'RPI calculation'!$A$9:$A$356,0)))</f>
        <v>Southland</v>
      </c>
      <c r="D285" s="16" t="str">
        <f>IF(COUNTIF('RPI calculation'!$A$9:$A$356,$A285)=0,"",INDEX('RPI calculation'!$C$9:$C$356,MATCH($A285,'RPI calculation'!$A$9:$A$356,0))&amp;"-"&amp;INDEX('RPI calculation'!$D$9:$D$356,MATCH($A285,'RPI calculation'!$A$9:$A$356,0)))</f>
        <v>8-7</v>
      </c>
      <c r="E285" s="16" t="str">
        <f>IF(COUNTIF(Standings!$A$9:$A$356,$A285)=0,"",INDEX(Standings!$H$9:$H$356,MATCH($A285,Standings!$A$9:$A$356,0))&amp;"-"&amp;INDEX(Standings!$I$9:$I$356,MATCH($A285,Standings!$A$9:$A$356,0)))</f>
        <v>0-0</v>
      </c>
      <c r="F285" s="16">
        <f>IF(COUNTIF('RPI calculation'!$A$9:$A$356,$A285)=0,"",INDEX('RPI calculation'!$AE$9:$AE$356,MATCH($A285,'RPI calculation'!$A$9:$A$356,0)))</f>
        <v>277</v>
      </c>
      <c r="G285" s="16">
        <f>IF(COUNTIF('RPI calculation'!$A$9:$A$356,$A285)=0,"",INDEX('RPI calculation'!$N$9:$N$356,MATCH($A285,'RPI calculation'!$A$9:$A$356,0)))</f>
        <v>273</v>
      </c>
      <c r="H285" s="20">
        <f>IF(COUNTIF('RPI calculation'!$A$9:$A$356,$A285)=0,"",INDEX('RPI calculation'!$AF$9:$AF$356,MATCH($A285,'RPI calculation'!$A$9:$A$356,0)))</f>
        <v>-4</v>
      </c>
      <c r="I285" s="9">
        <f>IF(COUNTIF('RPI calculation'!$A$9:$A$356,$A285)=0,"",INDEX('RPI calculation'!$AD$9:$AD$356,MATCH($A285,'RPI calculation'!$A$9:$A$356,0)))</f>
        <v>0.42512387018822251</v>
      </c>
      <c r="J285" s="9">
        <f>IF(COUNTIF('RPI calculation'!$A$9:$A$356,$A285)=0,"",INDEX('RPI calculation'!$M$9:$M$356,MATCH($A285,'RPI calculation'!$A$9:$A$356,0)))</f>
        <v>0.43162387018822251</v>
      </c>
      <c r="K285" s="7" t="s">
        <v>22</v>
      </c>
      <c r="L285" s="7" t="s">
        <v>23</v>
      </c>
      <c r="M285" s="7" t="s">
        <v>24</v>
      </c>
      <c r="N285" s="7"/>
      <c r="O285" s="7"/>
      <c r="P285" s="7"/>
      <c r="Q285" s="8"/>
      <c r="R285" s="7"/>
      <c r="S285" s="7" t="s">
        <v>23</v>
      </c>
      <c r="T285" s="7"/>
      <c r="U285" s="1" t="str">
        <f>IF(COUNTIF('RPI calculation'!$A$9:$A$356,$A285)=0,"Not in 2026 D1 source",INDEX('RPI calculation'!$O$9:$O$356,MATCH($A285,'RPI calculation'!$A$9:$A$356,0)))</f>
        <v>Matches standings</v>
      </c>
      <c r="V285" s="1" t="str">
        <f>IF(COUNTIF('RPI calculation'!$A$9:$A$356,$A285)=0,"",INDEX('RPI calculation'!$E$9:$E$356,MATCH($A285,'RPI calculation'!$A$9:$A$356,0))&amp;"-"&amp;INDEX('RPI calculation'!$F$9:$F$356,MATCH($A285,'RPI calculation'!$A$9:$A$356,0)))</f>
        <v>8-7</v>
      </c>
      <c r="W285" s="1" t="str">
        <f>IF(COUNTIF('RPI calculation'!$A$9:$A$356,$A285)=0,"",INDEX('RPI calculation'!$H$9:$H$356,MATCH($A285,'RPI calculation'!$A$9:$A$356,0))&amp;"-"&amp;INDEX('RPI calculation'!$I$9:$I$356,MATCH($A285,'RPI calculation'!$A$9:$A$356,0)))</f>
        <v>8-7</v>
      </c>
      <c r="X285" s="1">
        <f>IF(COUNTIF('RPI calculation'!$A$9:$A$356,$A285)=0,"",INDEX('RPI calculation'!$G$9:$G$356,MATCH($A285,'RPI calculation'!$A$9:$A$356,0)))</f>
        <v>0</v>
      </c>
      <c r="Y285" s="1" t="str">
        <f>IF(COUNTIF('NCAA 2025'!$B$9:$B$356,$A285)=0,"",INDEX('NCAA 2025'!$C$9:$C$356,MATCH($A285,'NCAA 2025'!$B$9:$B$356,0)))</f>
        <v>1-29</v>
      </c>
    </row>
    <row r="286" spans="1:25" ht="21" customHeight="1">
      <c r="A286" s="1" t="s">
        <v>302</v>
      </c>
      <c r="B286" s="16">
        <f>IF(COUNTIF('NCAA 2025'!$B$9:$B$356,$A286)=0,"New in 2026",INDEX('NCAA 2025'!$A$9:$A$356,MATCH($A286,'NCAA 2025'!$B$9:$B$356,0)))</f>
        <v>232</v>
      </c>
      <c r="C286" s="1" t="str">
        <f>IF(COUNTIF('RPI calculation'!$A$9:$A$356,$A286)=0,"",INDEX('RPI calculation'!$B$9:$B$356,MATCH($A286,'RPI calculation'!$A$9:$A$356,0)))</f>
        <v>Sun Belt</v>
      </c>
      <c r="D286" s="16" t="str">
        <f>IF(COUNTIF('RPI calculation'!$A$9:$A$356,$A286)=0,"",INDEX('RPI calculation'!$C$9:$C$356,MATCH($A286,'RPI calculation'!$A$9:$A$356,0))&amp;"-"&amp;INDEX('RPI calculation'!$D$9:$D$356,MATCH($A286,'RPI calculation'!$A$9:$A$356,0)))</f>
        <v>4-7</v>
      </c>
      <c r="E286" s="16" t="str">
        <f>IF(COUNTIF(Standings!$A$9:$A$356,$A286)=0,"",INDEX(Standings!$H$9:$H$356,MATCH($A286,Standings!$A$9:$A$356,0))&amp;"-"&amp;INDEX(Standings!$I$9:$I$356,MATCH($A286,Standings!$A$9:$A$356,0)))</f>
        <v>0-0</v>
      </c>
      <c r="F286" s="16">
        <f>IF(COUNTIF('RPI calculation'!$A$9:$A$356,$A286)=0,"",INDEX('RPI calculation'!$AE$9:$AE$356,MATCH($A286,'RPI calculation'!$A$9:$A$356,0)))</f>
        <v>278</v>
      </c>
      <c r="G286" s="16">
        <f>IF(COUNTIF('RPI calculation'!$A$9:$A$356,$A286)=0,"",INDEX('RPI calculation'!$N$9:$N$356,MATCH($A286,'RPI calculation'!$A$9:$A$356,0)))</f>
        <v>279</v>
      </c>
      <c r="H286" s="20">
        <f>IF(COUNTIF('RPI calculation'!$A$9:$A$356,$A286)=0,"",INDEX('RPI calculation'!$AF$9:$AF$356,MATCH($A286,'RPI calculation'!$A$9:$A$356,0)))</f>
        <v>1</v>
      </c>
      <c r="I286" s="9">
        <f>IF(COUNTIF('RPI calculation'!$A$9:$A$356,$A286)=0,"",INDEX('RPI calculation'!$AD$9:$AD$356,MATCH($A286,'RPI calculation'!$A$9:$A$356,0)))</f>
        <v>0.42449498145050701</v>
      </c>
      <c r="J286" s="9">
        <f>IF(COUNTIF('RPI calculation'!$A$9:$A$356,$A286)=0,"",INDEX('RPI calculation'!$M$9:$M$356,MATCH($A286,'RPI calculation'!$A$9:$A$356,0)))</f>
        <v>0.42449498145050701</v>
      </c>
      <c r="K286" s="7" t="s">
        <v>22</v>
      </c>
      <c r="L286" s="7" t="s">
        <v>23</v>
      </c>
      <c r="M286" s="7" t="s">
        <v>24</v>
      </c>
      <c r="N286" s="7"/>
      <c r="O286" s="7"/>
      <c r="P286" s="7"/>
      <c r="Q286" s="8"/>
      <c r="R286" s="7"/>
      <c r="S286" s="7" t="s">
        <v>23</v>
      </c>
      <c r="T286" s="7"/>
      <c r="U286" s="1" t="str">
        <f>IF(COUNTIF('RPI calculation'!$A$9:$A$356,$A286)=0,"Not in 2026 D1 source",INDEX('RPI calculation'!$O$9:$O$356,MATCH($A286,'RPI calculation'!$A$9:$A$356,0)))</f>
        <v>Matches standings</v>
      </c>
      <c r="V286" s="1" t="str">
        <f>IF(COUNTIF('RPI calculation'!$A$9:$A$356,$A286)=0,"",INDEX('RPI calculation'!$E$9:$E$356,MATCH($A286,'RPI calculation'!$A$9:$A$356,0))&amp;"-"&amp;INDEX('RPI calculation'!$F$9:$F$356,MATCH($A286,'RPI calculation'!$A$9:$A$356,0)))</f>
        <v>4-7</v>
      </c>
      <c r="W286" s="1" t="str">
        <f>IF(COUNTIF('RPI calculation'!$A$9:$A$356,$A286)=0,"",INDEX('RPI calculation'!$H$9:$H$356,MATCH($A286,'RPI calculation'!$A$9:$A$356,0))&amp;"-"&amp;INDEX('RPI calculation'!$I$9:$I$356,MATCH($A286,'RPI calculation'!$A$9:$A$356,0)))</f>
        <v>4-7</v>
      </c>
      <c r="X286" s="1">
        <f>IF(COUNTIF('RPI calculation'!$A$9:$A$356,$A286)=0,"",INDEX('RPI calculation'!$G$9:$G$356,MATCH($A286,'RPI calculation'!$A$9:$A$356,0)))</f>
        <v>0</v>
      </c>
      <c r="Y286" s="1" t="str">
        <f>IF(COUNTIF('NCAA 2025'!$B$9:$B$356,$A286)=0,"",INDEX('NCAA 2025'!$C$9:$C$356,MATCH($A286,'NCAA 2025'!$B$9:$B$356,0)))</f>
        <v>5-22</v>
      </c>
    </row>
    <row r="287" spans="1:25" ht="21" customHeight="1">
      <c r="A287" s="1" t="s">
        <v>301</v>
      </c>
      <c r="B287" s="16">
        <f>IF(COUNTIF('NCAA 2025'!$B$9:$B$356,$A287)=0,"New in 2026",INDEX('NCAA 2025'!$A$9:$A$356,MATCH($A287,'NCAA 2025'!$B$9:$B$356,0)))</f>
        <v>287</v>
      </c>
      <c r="C287" s="1" t="str">
        <f>IF(COUNTIF('RPI calculation'!$A$9:$A$356,$A287)=0,"",INDEX('RPI calculation'!$B$9:$B$356,MATCH($A287,'RPI calculation'!$A$9:$A$356,0)))</f>
        <v>MEAC</v>
      </c>
      <c r="D287" s="16" t="str">
        <f>IF(COUNTIF('RPI calculation'!$A$9:$A$356,$A287)=0,"",INDEX('RPI calculation'!$C$9:$C$356,MATCH($A287,'RPI calculation'!$A$9:$A$356,0))&amp;"-"&amp;INDEX('RPI calculation'!$D$9:$D$356,MATCH($A287,'RPI calculation'!$A$9:$A$356,0)))</f>
        <v>9-2</v>
      </c>
      <c r="E287" s="16" t="str">
        <f>IF(COUNTIF(Standings!$A$9:$A$356,$A287)=0,"",INDEX(Standings!$H$9:$H$356,MATCH($A287,Standings!$A$9:$A$356,0))&amp;"-"&amp;INDEX(Standings!$I$9:$I$356,MATCH($A287,Standings!$A$9:$A$356,0)))</f>
        <v>0-0</v>
      </c>
      <c r="F287" s="16">
        <f>IF(COUNTIF('RPI calculation'!$A$9:$A$356,$A287)=0,"",INDEX('RPI calculation'!$AE$9:$AE$356,MATCH($A287,'RPI calculation'!$A$9:$A$356,0)))</f>
        <v>279</v>
      </c>
      <c r="G287" s="16">
        <f>IF(COUNTIF('RPI calculation'!$A$9:$A$356,$A287)=0,"",INDEX('RPI calculation'!$N$9:$N$356,MATCH($A287,'RPI calculation'!$A$9:$A$356,0)))</f>
        <v>278</v>
      </c>
      <c r="H287" s="20">
        <f>IF(COUNTIF('RPI calculation'!$A$9:$A$356,$A287)=0,"",INDEX('RPI calculation'!$AF$9:$AF$356,MATCH($A287,'RPI calculation'!$A$9:$A$356,0)))</f>
        <v>-1</v>
      </c>
      <c r="I287" s="9">
        <f>IF(COUNTIF('RPI calculation'!$A$9:$A$356,$A287)=0,"",INDEX('RPI calculation'!$AD$9:$AD$356,MATCH($A287,'RPI calculation'!$A$9:$A$356,0)))</f>
        <v>0.42384042529386357</v>
      </c>
      <c r="J287" s="9">
        <f>IF(COUNTIF('RPI calculation'!$A$9:$A$356,$A287)=0,"",INDEX('RPI calculation'!$M$9:$M$356,MATCH($A287,'RPI calculation'!$A$9:$A$356,0)))</f>
        <v>0.42644042529386356</v>
      </c>
      <c r="K287" s="7" t="s">
        <v>22</v>
      </c>
      <c r="L287" s="7" t="s">
        <v>23</v>
      </c>
      <c r="M287" s="7" t="s">
        <v>24</v>
      </c>
      <c r="N287" s="7"/>
      <c r="O287" s="7"/>
      <c r="P287" s="7"/>
      <c r="Q287" s="8"/>
      <c r="R287" s="7"/>
      <c r="S287" s="7" t="s">
        <v>23</v>
      </c>
      <c r="T287" s="7"/>
      <c r="U287" s="1" t="str">
        <f>IF(COUNTIF('RPI calculation'!$A$9:$A$356,$A287)=0,"Not in 2026 D1 source",INDEX('RPI calculation'!$O$9:$O$356,MATCH($A287,'RPI calculation'!$A$9:$A$356,0)))</f>
        <v>Review: standings differ</v>
      </c>
      <c r="V287" s="1" t="str">
        <f>IF(COUNTIF('RPI calculation'!$A$9:$A$356,$A287)=0,"",INDEX('RPI calculation'!$E$9:$E$356,MATCH($A287,'RPI calculation'!$A$9:$A$356,0))&amp;"-"&amp;INDEX('RPI calculation'!$F$9:$F$356,MATCH($A287,'RPI calculation'!$A$9:$A$356,0)))</f>
        <v>9-5</v>
      </c>
      <c r="W287" s="1" t="str">
        <f>IF(COUNTIF('RPI calculation'!$A$9:$A$356,$A287)=0,"",INDEX('RPI calculation'!$H$9:$H$356,MATCH($A287,'RPI calculation'!$A$9:$A$356,0))&amp;"-"&amp;INDEX('RPI calculation'!$I$9:$I$356,MATCH($A287,'RPI calculation'!$A$9:$A$356,0)))</f>
        <v>8-5</v>
      </c>
      <c r="X287" s="1">
        <f>IF(COUNTIF('RPI calculation'!$A$9:$A$356,$A287)=0,"",INDEX('RPI calculation'!$G$9:$G$356,MATCH($A287,'RPI calculation'!$A$9:$A$356,0)))</f>
        <v>1</v>
      </c>
      <c r="Y287" s="1" t="str">
        <f>IF(COUNTIF('NCAA 2025'!$B$9:$B$356,$A287)=0,"",INDEX('NCAA 2025'!$C$9:$C$356,MATCH($A287,'NCAA 2025'!$B$9:$B$356,0)))</f>
        <v>12-18</v>
      </c>
    </row>
    <row r="288" spans="1:25" ht="21" customHeight="1">
      <c r="A288" s="1" t="s">
        <v>303</v>
      </c>
      <c r="B288" s="16">
        <f>IF(COUNTIF('NCAA 2025'!$B$9:$B$356,$A288)=0,"New in 2026",INDEX('NCAA 2025'!$A$9:$A$356,MATCH($A288,'NCAA 2025'!$B$9:$B$356,0)))</f>
        <v>108</v>
      </c>
      <c r="C288" s="1" t="str">
        <f>IF(COUNTIF('RPI calculation'!$A$9:$A$356,$A288)=0,"",INDEX('RPI calculation'!$B$9:$B$356,MATCH($A288,'RPI calculation'!$A$9:$A$356,0)))</f>
        <v>OVC</v>
      </c>
      <c r="D288" s="16" t="str">
        <f>IF(COUNTIF('RPI calculation'!$A$9:$A$356,$A288)=0,"",INDEX('RPI calculation'!$C$9:$C$356,MATCH($A288,'RPI calculation'!$A$9:$A$356,0))&amp;"-"&amp;INDEX('RPI calculation'!$D$9:$D$356,MATCH($A288,'RPI calculation'!$A$9:$A$356,0)))</f>
        <v>1-10</v>
      </c>
      <c r="E288" s="16" t="str">
        <f>IF(COUNTIF(Standings!$A$9:$A$356,$A288)=0,"",INDEX(Standings!$H$9:$H$356,MATCH($A288,Standings!$A$9:$A$356,0))&amp;"-"&amp;INDEX(Standings!$I$9:$I$356,MATCH($A288,Standings!$A$9:$A$356,0)))</f>
        <v>0-0</v>
      </c>
      <c r="F288" s="16">
        <f>IF(COUNTIF('RPI calculation'!$A$9:$A$356,$A288)=0,"",INDEX('RPI calculation'!$AE$9:$AE$356,MATCH($A288,'RPI calculation'!$A$9:$A$356,0)))</f>
        <v>280</v>
      </c>
      <c r="G288" s="16">
        <f>IF(COUNTIF('RPI calculation'!$A$9:$A$356,$A288)=0,"",INDEX('RPI calculation'!$N$9:$N$356,MATCH($A288,'RPI calculation'!$A$9:$A$356,0)))</f>
        <v>280</v>
      </c>
      <c r="H288" s="20">
        <f>IF(COUNTIF('RPI calculation'!$A$9:$A$356,$A288)=0,"",INDEX('RPI calculation'!$AF$9:$AF$356,MATCH($A288,'RPI calculation'!$A$9:$A$356,0)))</f>
        <v>0</v>
      </c>
      <c r="I288" s="9">
        <f>IF(COUNTIF('RPI calculation'!$A$9:$A$356,$A288)=0,"",INDEX('RPI calculation'!$AD$9:$AD$356,MATCH($A288,'RPI calculation'!$A$9:$A$356,0)))</f>
        <v>0.42285225990976671</v>
      </c>
      <c r="J288" s="9">
        <f>IF(COUNTIF('RPI calculation'!$A$9:$A$356,$A288)=0,"",INDEX('RPI calculation'!$M$9:$M$356,MATCH($A288,'RPI calculation'!$A$9:$A$356,0)))</f>
        <v>0.42285225990976671</v>
      </c>
      <c r="K288" s="7" t="s">
        <v>22</v>
      </c>
      <c r="L288" s="7" t="s">
        <v>23</v>
      </c>
      <c r="M288" s="7" t="s">
        <v>24</v>
      </c>
      <c r="N288" s="7"/>
      <c r="O288" s="7"/>
      <c r="P288" s="7"/>
      <c r="Q288" s="8"/>
      <c r="R288" s="7"/>
      <c r="S288" s="7" t="s">
        <v>23</v>
      </c>
      <c r="T288" s="7"/>
      <c r="U288" s="1" t="str">
        <f>IF(COUNTIF('RPI calculation'!$A$9:$A$356,$A288)=0,"Not in 2026 D1 source",INDEX('RPI calculation'!$O$9:$O$356,MATCH($A288,'RPI calculation'!$A$9:$A$356,0)))</f>
        <v>Matches standings</v>
      </c>
      <c r="V288" s="1" t="str">
        <f>IF(COUNTIF('RPI calculation'!$A$9:$A$356,$A288)=0,"",INDEX('RPI calculation'!$E$9:$E$356,MATCH($A288,'RPI calculation'!$A$9:$A$356,0))&amp;"-"&amp;INDEX('RPI calculation'!$F$9:$F$356,MATCH($A288,'RPI calculation'!$A$9:$A$356,0)))</f>
        <v>1-10</v>
      </c>
      <c r="W288" s="1" t="str">
        <f>IF(COUNTIF('RPI calculation'!$A$9:$A$356,$A288)=0,"",INDEX('RPI calculation'!$H$9:$H$356,MATCH($A288,'RPI calculation'!$A$9:$A$356,0))&amp;"-"&amp;INDEX('RPI calculation'!$I$9:$I$356,MATCH($A288,'RPI calculation'!$A$9:$A$356,0)))</f>
        <v>1-10</v>
      </c>
      <c r="X288" s="1">
        <f>IF(COUNTIF('RPI calculation'!$A$9:$A$356,$A288)=0,"",INDEX('RPI calculation'!$G$9:$G$356,MATCH($A288,'RPI calculation'!$A$9:$A$356,0)))</f>
        <v>0</v>
      </c>
      <c r="Y288" s="1" t="str">
        <f>IF(COUNTIF('NCAA 2025'!$B$9:$B$356,$A288)=0,"",INDEX('NCAA 2025'!$C$9:$C$356,MATCH($A288,'NCAA 2025'!$B$9:$B$356,0)))</f>
        <v>24-8</v>
      </c>
    </row>
    <row r="289" spans="1:25" ht="21" customHeight="1">
      <c r="A289" s="1" t="s">
        <v>305</v>
      </c>
      <c r="B289" s="16">
        <f>IF(COUNTIF('NCAA 2025'!$B$9:$B$356,$A289)=0,"New in 2026",INDEX('NCAA 2025'!$A$9:$A$356,MATCH($A289,'NCAA 2025'!$B$9:$B$356,0)))</f>
        <v>120</v>
      </c>
      <c r="C289" s="1" t="str">
        <f>IF(COUNTIF('RPI calculation'!$A$9:$A$356,$A289)=0,"",INDEX('RPI calculation'!$B$9:$B$356,MATCH($A289,'RPI calculation'!$A$9:$A$356,0)))</f>
        <v>Big West</v>
      </c>
      <c r="D289" s="16" t="str">
        <f>IF(COUNTIF('RPI calculation'!$A$9:$A$356,$A289)=0,"",INDEX('RPI calculation'!$C$9:$C$356,MATCH($A289,'RPI calculation'!$A$9:$A$356,0))&amp;"-"&amp;INDEX('RPI calculation'!$D$9:$D$356,MATCH($A289,'RPI calculation'!$A$9:$A$356,0)))</f>
        <v>2-10</v>
      </c>
      <c r="E289" s="16" t="str">
        <f>IF(COUNTIF(Standings!$A$9:$A$356,$A289)=0,"",INDEX(Standings!$H$9:$H$356,MATCH($A289,Standings!$A$9:$A$356,0))&amp;"-"&amp;INDEX(Standings!$I$9:$I$356,MATCH($A289,Standings!$A$9:$A$356,0)))</f>
        <v>0-0</v>
      </c>
      <c r="F289" s="16">
        <f>IF(COUNTIF('RPI calculation'!$A$9:$A$356,$A289)=0,"",INDEX('RPI calculation'!$AE$9:$AE$356,MATCH($A289,'RPI calculation'!$A$9:$A$356,0)))</f>
        <v>281</v>
      </c>
      <c r="G289" s="16">
        <f>IF(COUNTIF('RPI calculation'!$A$9:$A$356,$A289)=0,"",INDEX('RPI calculation'!$N$9:$N$356,MATCH($A289,'RPI calculation'!$A$9:$A$356,0)))</f>
        <v>282</v>
      </c>
      <c r="H289" s="20">
        <f>IF(COUNTIF('RPI calculation'!$A$9:$A$356,$A289)=0,"",INDEX('RPI calculation'!$AF$9:$AF$356,MATCH($A289,'RPI calculation'!$A$9:$A$356,0)))</f>
        <v>1</v>
      </c>
      <c r="I289" s="9">
        <f>IF(COUNTIF('RPI calculation'!$A$9:$A$356,$A289)=0,"",INDEX('RPI calculation'!$AD$9:$AD$356,MATCH($A289,'RPI calculation'!$A$9:$A$356,0)))</f>
        <v>0.42078798749884616</v>
      </c>
      <c r="J289" s="9">
        <f>IF(COUNTIF('RPI calculation'!$A$9:$A$356,$A289)=0,"",INDEX('RPI calculation'!$M$9:$M$356,MATCH($A289,'RPI calculation'!$A$9:$A$356,0)))</f>
        <v>0.42078798749884616</v>
      </c>
      <c r="K289" s="7" t="s">
        <v>22</v>
      </c>
      <c r="L289" s="7" t="s">
        <v>23</v>
      </c>
      <c r="M289" s="7" t="s">
        <v>24</v>
      </c>
      <c r="N289" s="7"/>
      <c r="O289" s="7"/>
      <c r="P289" s="7"/>
      <c r="Q289" s="8"/>
      <c r="R289" s="7"/>
      <c r="S289" s="7" t="s">
        <v>23</v>
      </c>
      <c r="T289" s="7"/>
      <c r="U289" s="1" t="str">
        <f>IF(COUNTIF('RPI calculation'!$A$9:$A$356,$A289)=0,"Not in 2026 D1 source",INDEX('RPI calculation'!$O$9:$O$356,MATCH($A289,'RPI calculation'!$A$9:$A$356,0)))</f>
        <v>Matches standings</v>
      </c>
      <c r="V289" s="1" t="str">
        <f>IF(COUNTIF('RPI calculation'!$A$9:$A$356,$A289)=0,"",INDEX('RPI calculation'!$E$9:$E$356,MATCH($A289,'RPI calculation'!$A$9:$A$356,0))&amp;"-"&amp;INDEX('RPI calculation'!$F$9:$F$356,MATCH($A289,'RPI calculation'!$A$9:$A$356,0)))</f>
        <v>2-10</v>
      </c>
      <c r="W289" s="1" t="str">
        <f>IF(COUNTIF('RPI calculation'!$A$9:$A$356,$A289)=0,"",INDEX('RPI calculation'!$H$9:$H$356,MATCH($A289,'RPI calculation'!$A$9:$A$356,0))&amp;"-"&amp;INDEX('RPI calculation'!$I$9:$I$356,MATCH($A289,'RPI calculation'!$A$9:$A$356,0)))</f>
        <v>2-10</v>
      </c>
      <c r="X289" s="1">
        <f>IF(COUNTIF('RPI calculation'!$A$9:$A$356,$A289)=0,"",INDEX('RPI calculation'!$G$9:$G$356,MATCH($A289,'RPI calculation'!$A$9:$A$356,0)))</f>
        <v>0</v>
      </c>
      <c r="Y289" s="1" t="str">
        <f>IF(COUNTIF('NCAA 2025'!$B$9:$B$356,$A289)=0,"",INDEX('NCAA 2025'!$C$9:$C$356,MATCH($A289,'NCAA 2025'!$B$9:$B$356,0)))</f>
        <v>16-11</v>
      </c>
    </row>
    <row r="290" spans="1:25" ht="21" customHeight="1">
      <c r="A290" s="1" t="s">
        <v>309</v>
      </c>
      <c r="B290" s="16">
        <f>IF(COUNTIF('NCAA 2025'!$B$9:$B$356,$A290)=0,"New in 2026",INDEX('NCAA 2025'!$A$9:$A$356,MATCH($A290,'NCAA 2025'!$B$9:$B$356,0)))</f>
        <v>274</v>
      </c>
      <c r="C290" s="1" t="str">
        <f>IF(COUNTIF('RPI calculation'!$A$9:$A$356,$A290)=0,"",INDEX('RPI calculation'!$B$9:$B$356,MATCH($A290,'RPI calculation'!$A$9:$A$356,0)))</f>
        <v>Big West</v>
      </c>
      <c r="D290" s="16" t="str">
        <f>IF(COUNTIF('RPI calculation'!$A$9:$A$356,$A290)=0,"",INDEX('RPI calculation'!$C$9:$C$356,MATCH($A290,'RPI calculation'!$A$9:$A$356,0))&amp;"-"&amp;INDEX('RPI calculation'!$D$9:$D$356,MATCH($A290,'RPI calculation'!$A$9:$A$356,0)))</f>
        <v>4-7</v>
      </c>
      <c r="E290" s="16" t="str">
        <f>IF(COUNTIF(Standings!$A$9:$A$356,$A290)=0,"",INDEX(Standings!$H$9:$H$356,MATCH($A290,Standings!$A$9:$A$356,0))&amp;"-"&amp;INDEX(Standings!$I$9:$I$356,MATCH($A290,Standings!$A$9:$A$356,0)))</f>
        <v>0-0</v>
      </c>
      <c r="F290" s="16">
        <f>IF(COUNTIF('RPI calculation'!$A$9:$A$356,$A290)=0,"",INDEX('RPI calculation'!$AE$9:$AE$356,MATCH($A290,'RPI calculation'!$A$9:$A$356,0)))</f>
        <v>282</v>
      </c>
      <c r="G290" s="16">
        <f>IF(COUNTIF('RPI calculation'!$A$9:$A$356,$A290)=0,"",INDEX('RPI calculation'!$N$9:$N$356,MATCH($A290,'RPI calculation'!$A$9:$A$356,0)))</f>
        <v>286</v>
      </c>
      <c r="H290" s="20">
        <f>IF(COUNTIF('RPI calculation'!$A$9:$A$356,$A290)=0,"",INDEX('RPI calculation'!$AF$9:$AF$356,MATCH($A290,'RPI calculation'!$A$9:$A$356,0)))</f>
        <v>4</v>
      </c>
      <c r="I290" s="9">
        <f>IF(COUNTIF('RPI calculation'!$A$9:$A$356,$A290)=0,"",INDEX('RPI calculation'!$AD$9:$AD$356,MATCH($A290,'RPI calculation'!$A$9:$A$356,0)))</f>
        <v>0.41792045920231186</v>
      </c>
      <c r="J290" s="9">
        <f>IF(COUNTIF('RPI calculation'!$A$9:$A$356,$A290)=0,"",INDEX('RPI calculation'!$M$9:$M$356,MATCH($A290,'RPI calculation'!$A$9:$A$356,0)))</f>
        <v>0.41792045920231186</v>
      </c>
      <c r="K290" s="7" t="s">
        <v>22</v>
      </c>
      <c r="L290" s="7" t="s">
        <v>23</v>
      </c>
      <c r="M290" s="7" t="s">
        <v>24</v>
      </c>
      <c r="N290" s="7"/>
      <c r="O290" s="7"/>
      <c r="P290" s="7"/>
      <c r="Q290" s="8"/>
      <c r="R290" s="7"/>
      <c r="S290" s="7" t="s">
        <v>23</v>
      </c>
      <c r="T290" s="7"/>
      <c r="U290" s="1" t="str">
        <f>IF(COUNTIF('RPI calculation'!$A$9:$A$356,$A290)=0,"Not in 2026 D1 source",INDEX('RPI calculation'!$O$9:$O$356,MATCH($A290,'RPI calculation'!$A$9:$A$356,0)))</f>
        <v>Matches standings</v>
      </c>
      <c r="V290" s="1" t="str">
        <f>IF(COUNTIF('RPI calculation'!$A$9:$A$356,$A290)=0,"",INDEX('RPI calculation'!$E$9:$E$356,MATCH($A290,'RPI calculation'!$A$9:$A$356,0))&amp;"-"&amp;INDEX('RPI calculation'!$F$9:$F$356,MATCH($A290,'RPI calculation'!$A$9:$A$356,0)))</f>
        <v>4-7</v>
      </c>
      <c r="W290" s="1" t="str">
        <f>IF(COUNTIF('RPI calculation'!$A$9:$A$356,$A290)=0,"",INDEX('RPI calculation'!$H$9:$H$356,MATCH($A290,'RPI calculation'!$A$9:$A$356,0))&amp;"-"&amp;INDEX('RPI calculation'!$I$9:$I$356,MATCH($A290,'RPI calculation'!$A$9:$A$356,0)))</f>
        <v>4-7</v>
      </c>
      <c r="X290" s="1">
        <f>IF(COUNTIF('RPI calculation'!$A$9:$A$356,$A290)=0,"",INDEX('RPI calculation'!$G$9:$G$356,MATCH($A290,'RPI calculation'!$A$9:$A$356,0)))</f>
        <v>0</v>
      </c>
      <c r="Y290" s="1" t="str">
        <f>IF(COUNTIF('NCAA 2025'!$B$9:$B$356,$A290)=0,"",INDEX('NCAA 2025'!$C$9:$C$356,MATCH($A290,'NCAA 2025'!$B$9:$B$356,0)))</f>
        <v>9-19</v>
      </c>
    </row>
    <row r="291" spans="1:25" ht="21" customHeight="1">
      <c r="A291" s="1" t="s">
        <v>310</v>
      </c>
      <c r="B291" s="16">
        <f>IF(COUNTIF('NCAA 2025'!$B$9:$B$356,$A291)=0,"New in 2026",INDEX('NCAA 2025'!$A$9:$A$356,MATCH($A291,'NCAA 2025'!$B$9:$B$356,0)))</f>
        <v>195</v>
      </c>
      <c r="C291" s="1" t="str">
        <f>IF(COUNTIF('RPI calculation'!$A$9:$A$356,$A291)=0,"",INDEX('RPI calculation'!$B$9:$B$356,MATCH($A291,'RPI calculation'!$A$9:$A$356,0)))</f>
        <v>CUSA</v>
      </c>
      <c r="D291" s="16" t="str">
        <f>IF(COUNTIF('RPI calculation'!$A$9:$A$356,$A291)=0,"",INDEX('RPI calculation'!$C$9:$C$356,MATCH($A291,'RPI calculation'!$A$9:$A$356,0))&amp;"-"&amp;INDEX('RPI calculation'!$D$9:$D$356,MATCH($A291,'RPI calculation'!$A$9:$A$356,0)))</f>
        <v>3-9</v>
      </c>
      <c r="E291" s="16" t="str">
        <f>IF(COUNTIF(Standings!$A$9:$A$356,$A291)=0,"",INDEX(Standings!$H$9:$H$356,MATCH($A291,Standings!$A$9:$A$356,0))&amp;"-"&amp;INDEX(Standings!$I$9:$I$356,MATCH($A291,Standings!$A$9:$A$356,0)))</f>
        <v>0-0</v>
      </c>
      <c r="F291" s="16">
        <f>IF(COUNTIF('RPI calculation'!$A$9:$A$356,$A291)=0,"",INDEX('RPI calculation'!$AE$9:$AE$356,MATCH($A291,'RPI calculation'!$A$9:$A$356,0)))</f>
        <v>283</v>
      </c>
      <c r="G291" s="16">
        <f>IF(COUNTIF('RPI calculation'!$A$9:$A$356,$A291)=0,"",INDEX('RPI calculation'!$N$9:$N$356,MATCH($A291,'RPI calculation'!$A$9:$A$356,0)))</f>
        <v>287</v>
      </c>
      <c r="H291" s="20">
        <f>IF(COUNTIF('RPI calculation'!$A$9:$A$356,$A291)=0,"",INDEX('RPI calculation'!$AF$9:$AF$356,MATCH($A291,'RPI calculation'!$A$9:$A$356,0)))</f>
        <v>4</v>
      </c>
      <c r="I291" s="9">
        <f>IF(COUNTIF('RPI calculation'!$A$9:$A$356,$A291)=0,"",INDEX('RPI calculation'!$AD$9:$AD$356,MATCH($A291,'RPI calculation'!$A$9:$A$356,0)))</f>
        <v>0.41789126811192423</v>
      </c>
      <c r="J291" s="9">
        <f>IF(COUNTIF('RPI calculation'!$A$9:$A$356,$A291)=0,"",INDEX('RPI calculation'!$M$9:$M$356,MATCH($A291,'RPI calculation'!$A$9:$A$356,0)))</f>
        <v>0.41789126811192423</v>
      </c>
      <c r="K291" s="7" t="s">
        <v>22</v>
      </c>
      <c r="L291" s="7" t="s">
        <v>23</v>
      </c>
      <c r="M291" s="7" t="s">
        <v>24</v>
      </c>
      <c r="N291" s="7"/>
      <c r="O291" s="7"/>
      <c r="P291" s="7"/>
      <c r="Q291" s="8"/>
      <c r="R291" s="7"/>
      <c r="S291" s="7" t="s">
        <v>23</v>
      </c>
      <c r="T291" s="7"/>
      <c r="U291" s="1" t="str">
        <f>IF(COUNTIF('RPI calculation'!$A$9:$A$356,$A291)=0,"Not in 2026 D1 source",INDEX('RPI calculation'!$O$9:$O$356,MATCH($A291,'RPI calculation'!$A$9:$A$356,0)))</f>
        <v>Matches standings</v>
      </c>
      <c r="V291" s="1" t="str">
        <f>IF(COUNTIF('RPI calculation'!$A$9:$A$356,$A291)=0,"",INDEX('RPI calculation'!$E$9:$E$356,MATCH($A291,'RPI calculation'!$A$9:$A$356,0))&amp;"-"&amp;INDEX('RPI calculation'!$F$9:$F$356,MATCH($A291,'RPI calculation'!$A$9:$A$356,0)))</f>
        <v>3-9</v>
      </c>
      <c r="W291" s="1" t="str">
        <f>IF(COUNTIF('RPI calculation'!$A$9:$A$356,$A291)=0,"",INDEX('RPI calculation'!$H$9:$H$356,MATCH($A291,'RPI calculation'!$A$9:$A$356,0))&amp;"-"&amp;INDEX('RPI calculation'!$I$9:$I$356,MATCH($A291,'RPI calculation'!$A$9:$A$356,0)))</f>
        <v>3-9</v>
      </c>
      <c r="X291" s="1">
        <f>IF(COUNTIF('RPI calculation'!$A$9:$A$356,$A291)=0,"",INDEX('RPI calculation'!$G$9:$G$356,MATCH($A291,'RPI calculation'!$A$9:$A$356,0)))</f>
        <v>0</v>
      </c>
      <c r="Y291" s="1" t="str">
        <f>IF(COUNTIF('NCAA 2025'!$B$9:$B$356,$A291)=0,"",INDEX('NCAA 2025'!$C$9:$C$356,MATCH($A291,'NCAA 2025'!$B$9:$B$356,0)))</f>
        <v>14-15</v>
      </c>
    </row>
    <row r="292" spans="1:25" ht="21" customHeight="1">
      <c r="A292" s="1" t="s">
        <v>306</v>
      </c>
      <c r="B292" s="16">
        <f>IF(COUNTIF('NCAA 2025'!$B$9:$B$356,$A292)=0,"New in 2026",INDEX('NCAA 2025'!$A$9:$A$356,MATCH($A292,'NCAA 2025'!$B$9:$B$356,0)))</f>
        <v>255</v>
      </c>
      <c r="C292" s="1" t="str">
        <f>IF(COUNTIF('RPI calculation'!$A$9:$A$356,$A292)=0,"",INDEX('RPI calculation'!$B$9:$B$356,MATCH($A292,'RPI calculation'!$A$9:$A$356,0)))</f>
        <v>NEC</v>
      </c>
      <c r="D292" s="16" t="str">
        <f>IF(COUNTIF('RPI calculation'!$A$9:$A$356,$A292)=0,"",INDEX('RPI calculation'!$C$9:$C$356,MATCH($A292,'RPI calculation'!$A$9:$A$356,0))&amp;"-"&amp;INDEX('RPI calculation'!$D$9:$D$356,MATCH($A292,'RPI calculation'!$A$9:$A$356,0)))</f>
        <v>2-11</v>
      </c>
      <c r="E292" s="16" t="str">
        <f>IF(COUNTIF(Standings!$A$9:$A$356,$A292)=0,"",INDEX(Standings!$H$9:$H$356,MATCH($A292,Standings!$A$9:$A$356,0))&amp;"-"&amp;INDEX(Standings!$I$9:$I$356,MATCH($A292,Standings!$A$9:$A$356,0)))</f>
        <v>0-0</v>
      </c>
      <c r="F292" s="16">
        <f>IF(COUNTIF('RPI calculation'!$A$9:$A$356,$A292)=0,"",INDEX('RPI calculation'!$AE$9:$AE$356,MATCH($A292,'RPI calculation'!$A$9:$A$356,0)))</f>
        <v>284</v>
      </c>
      <c r="G292" s="16">
        <f>IF(COUNTIF('RPI calculation'!$A$9:$A$356,$A292)=0,"",INDEX('RPI calculation'!$N$9:$N$356,MATCH($A292,'RPI calculation'!$A$9:$A$356,0)))</f>
        <v>283</v>
      </c>
      <c r="H292" s="20">
        <f>IF(COUNTIF('RPI calculation'!$A$9:$A$356,$A292)=0,"",INDEX('RPI calculation'!$AF$9:$AF$356,MATCH($A292,'RPI calculation'!$A$9:$A$356,0)))</f>
        <v>-1</v>
      </c>
      <c r="I292" s="9">
        <f>IF(COUNTIF('RPI calculation'!$A$9:$A$356,$A292)=0,"",INDEX('RPI calculation'!$AD$9:$AD$356,MATCH($A292,'RPI calculation'!$A$9:$A$356,0)))</f>
        <v>0.4177665776585065</v>
      </c>
      <c r="J292" s="9">
        <f>IF(COUNTIF('RPI calculation'!$A$9:$A$356,$A292)=0,"",INDEX('RPI calculation'!$M$9:$M$356,MATCH($A292,'RPI calculation'!$A$9:$A$356,0)))</f>
        <v>0.41906657765850652</v>
      </c>
      <c r="K292" s="7" t="s">
        <v>22</v>
      </c>
      <c r="L292" s="7" t="s">
        <v>23</v>
      </c>
      <c r="M292" s="7" t="s">
        <v>24</v>
      </c>
      <c r="N292" s="7"/>
      <c r="O292" s="7"/>
      <c r="P292" s="7"/>
      <c r="Q292" s="8"/>
      <c r="R292" s="7"/>
      <c r="S292" s="7" t="s">
        <v>23</v>
      </c>
      <c r="T292" s="7"/>
      <c r="U292" s="1" t="str">
        <f>IF(COUNTIF('RPI calculation'!$A$9:$A$356,$A292)=0,"Not in 2026 D1 source",INDEX('RPI calculation'!$O$9:$O$356,MATCH($A292,'RPI calculation'!$A$9:$A$356,0)))</f>
        <v>Matches standings</v>
      </c>
      <c r="V292" s="1" t="str">
        <f>IF(COUNTIF('RPI calculation'!$A$9:$A$356,$A292)=0,"",INDEX('RPI calculation'!$E$9:$E$356,MATCH($A292,'RPI calculation'!$A$9:$A$356,0))&amp;"-"&amp;INDEX('RPI calculation'!$F$9:$F$356,MATCH($A292,'RPI calculation'!$A$9:$A$356,0)))</f>
        <v>2-11</v>
      </c>
      <c r="W292" s="1" t="str">
        <f>IF(COUNTIF('RPI calculation'!$A$9:$A$356,$A292)=0,"",INDEX('RPI calculation'!$H$9:$H$356,MATCH($A292,'RPI calculation'!$A$9:$A$356,0))&amp;"-"&amp;INDEX('RPI calculation'!$I$9:$I$356,MATCH($A292,'RPI calculation'!$A$9:$A$356,0)))</f>
        <v>2-11</v>
      </c>
      <c r="X292" s="1">
        <f>IF(COUNTIF('RPI calculation'!$A$9:$A$356,$A292)=0,"",INDEX('RPI calculation'!$G$9:$G$356,MATCH($A292,'RPI calculation'!$A$9:$A$356,0)))</f>
        <v>0</v>
      </c>
      <c r="Y292" s="1" t="str">
        <f>IF(COUNTIF('NCAA 2025'!$B$9:$B$356,$A292)=0,"",INDEX('NCAA 2025'!$C$9:$C$356,MATCH($A292,'NCAA 2025'!$B$9:$B$356,0)))</f>
        <v>18-12</v>
      </c>
    </row>
    <row r="293" spans="1:25" ht="21" customHeight="1">
      <c r="A293" s="1" t="s">
        <v>307</v>
      </c>
      <c r="B293" s="16">
        <f>IF(COUNTIF('NCAA 2025'!$B$9:$B$356,$A293)=0,"New in 2026",INDEX('NCAA 2025'!$A$9:$A$356,MATCH($A293,'NCAA 2025'!$B$9:$B$356,0)))</f>
        <v>296</v>
      </c>
      <c r="C293" s="1" t="str">
        <f>IF(COUNTIF('RPI calculation'!$A$9:$A$356,$A293)=0,"",INDEX('RPI calculation'!$B$9:$B$356,MATCH($A293,'RPI calculation'!$A$9:$A$356,0)))</f>
        <v>Horizon</v>
      </c>
      <c r="D293" s="16" t="str">
        <f>IF(COUNTIF('RPI calculation'!$A$9:$A$356,$A293)=0,"",INDEX('RPI calculation'!$C$9:$C$356,MATCH($A293,'RPI calculation'!$A$9:$A$356,0))&amp;"-"&amp;INDEX('RPI calculation'!$D$9:$D$356,MATCH($A293,'RPI calculation'!$A$9:$A$356,0)))</f>
        <v>2-9</v>
      </c>
      <c r="E293" s="16" t="str">
        <f>IF(COUNTIF(Standings!$A$9:$A$356,$A293)=0,"",INDEX(Standings!$H$9:$H$356,MATCH($A293,Standings!$A$9:$A$356,0))&amp;"-"&amp;INDEX(Standings!$I$9:$I$356,MATCH($A293,Standings!$A$9:$A$356,0)))</f>
        <v>0-0</v>
      </c>
      <c r="F293" s="16">
        <f>IF(COUNTIF('RPI calculation'!$A$9:$A$356,$A293)=0,"",INDEX('RPI calculation'!$AE$9:$AE$356,MATCH($A293,'RPI calculation'!$A$9:$A$356,0)))</f>
        <v>285</v>
      </c>
      <c r="G293" s="16">
        <f>IF(COUNTIF('RPI calculation'!$A$9:$A$356,$A293)=0,"",INDEX('RPI calculation'!$N$9:$N$356,MATCH($A293,'RPI calculation'!$A$9:$A$356,0)))</f>
        <v>284</v>
      </c>
      <c r="H293" s="20">
        <f>IF(COUNTIF('RPI calculation'!$A$9:$A$356,$A293)=0,"",INDEX('RPI calculation'!$AF$9:$AF$356,MATCH($A293,'RPI calculation'!$A$9:$A$356,0)))</f>
        <v>-1</v>
      </c>
      <c r="I293" s="9">
        <f>IF(COUNTIF('RPI calculation'!$A$9:$A$356,$A293)=0,"",INDEX('RPI calculation'!$AD$9:$AD$356,MATCH($A293,'RPI calculation'!$A$9:$A$356,0)))</f>
        <v>0.41683061947617728</v>
      </c>
      <c r="J293" s="9">
        <f>IF(COUNTIF('RPI calculation'!$A$9:$A$356,$A293)=0,"",INDEX('RPI calculation'!$M$9:$M$356,MATCH($A293,'RPI calculation'!$A$9:$A$356,0)))</f>
        <v>0.4181306194761773</v>
      </c>
      <c r="K293" s="7" t="s">
        <v>22</v>
      </c>
      <c r="L293" s="7" t="s">
        <v>23</v>
      </c>
      <c r="M293" s="7" t="s">
        <v>24</v>
      </c>
      <c r="N293" s="7"/>
      <c r="O293" s="7"/>
      <c r="P293" s="7"/>
      <c r="Q293" s="8"/>
      <c r="R293" s="7"/>
      <c r="S293" s="7" t="s">
        <v>23</v>
      </c>
      <c r="T293" s="7"/>
      <c r="U293" s="1" t="str">
        <f>IF(COUNTIF('RPI calculation'!$A$9:$A$356,$A293)=0,"Not in 2026 D1 source",INDEX('RPI calculation'!$O$9:$O$356,MATCH($A293,'RPI calculation'!$A$9:$A$356,0)))</f>
        <v>Matches standings</v>
      </c>
      <c r="V293" s="1" t="str">
        <f>IF(COUNTIF('RPI calculation'!$A$9:$A$356,$A293)=0,"",INDEX('RPI calculation'!$E$9:$E$356,MATCH($A293,'RPI calculation'!$A$9:$A$356,0))&amp;"-"&amp;INDEX('RPI calculation'!$F$9:$F$356,MATCH($A293,'RPI calculation'!$A$9:$A$356,0)))</f>
        <v>2-9</v>
      </c>
      <c r="W293" s="1" t="str">
        <f>IF(COUNTIF('RPI calculation'!$A$9:$A$356,$A293)=0,"",INDEX('RPI calculation'!$H$9:$H$356,MATCH($A293,'RPI calculation'!$A$9:$A$356,0))&amp;"-"&amp;INDEX('RPI calculation'!$I$9:$I$356,MATCH($A293,'RPI calculation'!$A$9:$A$356,0)))</f>
        <v>2-9</v>
      </c>
      <c r="X293" s="1">
        <f>IF(COUNTIF('RPI calculation'!$A$9:$A$356,$A293)=0,"",INDEX('RPI calculation'!$G$9:$G$356,MATCH($A293,'RPI calculation'!$A$9:$A$356,0)))</f>
        <v>0</v>
      </c>
      <c r="Y293" s="1" t="str">
        <f>IF(COUNTIF('NCAA 2025'!$B$9:$B$356,$A293)=0,"",INDEX('NCAA 2025'!$C$9:$C$356,MATCH($A293,'NCAA 2025'!$B$9:$B$356,0)))</f>
        <v>9-20</v>
      </c>
    </row>
    <row r="294" spans="1:25" ht="21" customHeight="1">
      <c r="A294" s="1" t="s">
        <v>304</v>
      </c>
      <c r="B294" s="16">
        <f>IF(COUNTIF('NCAA 2025'!$B$9:$B$356,$A294)=0,"New in 2026",INDEX('NCAA 2025'!$A$9:$A$356,MATCH($A294,'NCAA 2025'!$B$9:$B$356,0)))</f>
        <v>258</v>
      </c>
      <c r="C294" s="1" t="str">
        <f>IF(COUNTIF('RPI calculation'!$A$9:$A$356,$A294)=0,"",INDEX('RPI calculation'!$B$9:$B$356,MATCH($A294,'RPI calculation'!$A$9:$A$356,0)))</f>
        <v>Big South</v>
      </c>
      <c r="D294" s="16" t="str">
        <f>IF(COUNTIF('RPI calculation'!$A$9:$A$356,$A294)=0,"",INDEX('RPI calculation'!$C$9:$C$356,MATCH($A294,'RPI calculation'!$A$9:$A$356,0))&amp;"-"&amp;INDEX('RPI calculation'!$D$9:$D$356,MATCH($A294,'RPI calculation'!$A$9:$A$356,0)))</f>
        <v>6-8</v>
      </c>
      <c r="E294" s="16" t="str">
        <f>IF(COUNTIF(Standings!$A$9:$A$356,$A294)=0,"",INDEX(Standings!$H$9:$H$356,MATCH($A294,Standings!$A$9:$A$356,0))&amp;"-"&amp;INDEX(Standings!$I$9:$I$356,MATCH($A294,Standings!$A$9:$A$356,0)))</f>
        <v>0-0</v>
      </c>
      <c r="F294" s="16">
        <f>IF(COUNTIF('RPI calculation'!$A$9:$A$356,$A294)=0,"",INDEX('RPI calculation'!$AE$9:$AE$356,MATCH($A294,'RPI calculation'!$A$9:$A$356,0)))</f>
        <v>286</v>
      </c>
      <c r="G294" s="16">
        <f>IF(COUNTIF('RPI calculation'!$A$9:$A$356,$A294)=0,"",INDEX('RPI calculation'!$N$9:$N$356,MATCH($A294,'RPI calculation'!$A$9:$A$356,0)))</f>
        <v>281</v>
      </c>
      <c r="H294" s="20">
        <f>IF(COUNTIF('RPI calculation'!$A$9:$A$356,$A294)=0,"",INDEX('RPI calculation'!$AF$9:$AF$356,MATCH($A294,'RPI calculation'!$A$9:$A$356,0)))</f>
        <v>-5</v>
      </c>
      <c r="I294" s="9">
        <f>IF(COUNTIF('RPI calculation'!$A$9:$A$356,$A294)=0,"",INDEX('RPI calculation'!$AD$9:$AD$356,MATCH($A294,'RPI calculation'!$A$9:$A$356,0)))</f>
        <v>0.41648170933249606</v>
      </c>
      <c r="J294" s="9">
        <f>IF(COUNTIF('RPI calculation'!$A$9:$A$356,$A294)=0,"",INDEX('RPI calculation'!$M$9:$M$356,MATCH($A294,'RPI calculation'!$A$9:$A$356,0)))</f>
        <v>0.42168170933249605</v>
      </c>
      <c r="K294" s="7" t="s">
        <v>22</v>
      </c>
      <c r="L294" s="7" t="s">
        <v>23</v>
      </c>
      <c r="M294" s="7" t="s">
        <v>24</v>
      </c>
      <c r="N294" s="7"/>
      <c r="O294" s="7"/>
      <c r="P294" s="7"/>
      <c r="Q294" s="8"/>
      <c r="R294" s="7"/>
      <c r="S294" s="7" t="s">
        <v>23</v>
      </c>
      <c r="T294" s="7"/>
      <c r="U294" s="1" t="str">
        <f>IF(COUNTIF('RPI calculation'!$A$9:$A$356,$A294)=0,"Not in 2026 D1 source",INDEX('RPI calculation'!$O$9:$O$356,MATCH($A294,'RPI calculation'!$A$9:$A$356,0)))</f>
        <v>Matches standings</v>
      </c>
      <c r="V294" s="1" t="str">
        <f>IF(COUNTIF('RPI calculation'!$A$9:$A$356,$A294)=0,"",INDEX('RPI calculation'!$E$9:$E$356,MATCH($A294,'RPI calculation'!$A$9:$A$356,0))&amp;"-"&amp;INDEX('RPI calculation'!$F$9:$F$356,MATCH($A294,'RPI calculation'!$A$9:$A$356,0)))</f>
        <v>6-8</v>
      </c>
      <c r="W294" s="1" t="str">
        <f>IF(COUNTIF('RPI calculation'!$A$9:$A$356,$A294)=0,"",INDEX('RPI calculation'!$H$9:$H$356,MATCH($A294,'RPI calculation'!$A$9:$A$356,0))&amp;"-"&amp;INDEX('RPI calculation'!$I$9:$I$356,MATCH($A294,'RPI calculation'!$A$9:$A$356,0)))</f>
        <v>6-8</v>
      </c>
      <c r="X294" s="1">
        <f>IF(COUNTIF('RPI calculation'!$A$9:$A$356,$A294)=0,"",INDEX('RPI calculation'!$G$9:$G$356,MATCH($A294,'RPI calculation'!$A$9:$A$356,0)))</f>
        <v>0</v>
      </c>
      <c r="Y294" s="1" t="str">
        <f>IF(COUNTIF('NCAA 2025'!$B$9:$B$356,$A294)=0,"",INDEX('NCAA 2025'!$C$9:$C$356,MATCH($A294,'NCAA 2025'!$B$9:$B$356,0)))</f>
        <v>10-20</v>
      </c>
    </row>
    <row r="295" spans="1:25" ht="21" customHeight="1">
      <c r="A295" s="1" t="s">
        <v>313</v>
      </c>
      <c r="B295" s="16">
        <f>IF(COUNTIF('NCAA 2025'!$B$9:$B$356,$A295)=0,"New in 2026",INDEX('NCAA 2025'!$A$9:$A$356,MATCH($A295,'NCAA 2025'!$B$9:$B$356,0)))</f>
        <v>276</v>
      </c>
      <c r="C295" s="1" t="str">
        <f>IF(COUNTIF('RPI calculation'!$A$9:$A$356,$A295)=0,"",INDEX('RPI calculation'!$B$9:$B$356,MATCH($A295,'RPI calculation'!$A$9:$A$356,0)))</f>
        <v>Sun Belt</v>
      </c>
      <c r="D295" s="16" t="str">
        <f>IF(COUNTIF('RPI calculation'!$A$9:$A$356,$A295)=0,"",INDEX('RPI calculation'!$C$9:$C$356,MATCH($A295,'RPI calculation'!$A$9:$A$356,0))&amp;"-"&amp;INDEX('RPI calculation'!$D$9:$D$356,MATCH($A295,'RPI calculation'!$A$9:$A$356,0)))</f>
        <v>5-8</v>
      </c>
      <c r="E295" s="16" t="str">
        <f>IF(COUNTIF(Standings!$A$9:$A$356,$A295)=0,"",INDEX(Standings!$H$9:$H$356,MATCH($A295,Standings!$A$9:$A$356,0))&amp;"-"&amp;INDEX(Standings!$I$9:$I$356,MATCH($A295,Standings!$A$9:$A$356,0)))</f>
        <v>0-0</v>
      </c>
      <c r="F295" s="16">
        <f>IF(COUNTIF('RPI calculation'!$A$9:$A$356,$A295)=0,"",INDEX('RPI calculation'!$AE$9:$AE$356,MATCH($A295,'RPI calculation'!$A$9:$A$356,0)))</f>
        <v>287</v>
      </c>
      <c r="G295" s="16">
        <f>IF(COUNTIF('RPI calculation'!$A$9:$A$356,$A295)=0,"",INDEX('RPI calculation'!$N$9:$N$356,MATCH($A295,'RPI calculation'!$A$9:$A$356,0)))</f>
        <v>290</v>
      </c>
      <c r="H295" s="20">
        <f>IF(COUNTIF('RPI calculation'!$A$9:$A$356,$A295)=0,"",INDEX('RPI calculation'!$AF$9:$AF$356,MATCH($A295,'RPI calculation'!$A$9:$A$356,0)))</f>
        <v>3</v>
      </c>
      <c r="I295" s="9">
        <f>IF(COUNTIF('RPI calculation'!$A$9:$A$356,$A295)=0,"",INDEX('RPI calculation'!$AD$9:$AD$356,MATCH($A295,'RPI calculation'!$A$9:$A$356,0)))</f>
        <v>0.41630639295630556</v>
      </c>
      <c r="J295" s="9">
        <f>IF(COUNTIF('RPI calculation'!$A$9:$A$356,$A295)=0,"",INDEX('RPI calculation'!$M$9:$M$356,MATCH($A295,'RPI calculation'!$A$9:$A$356,0)))</f>
        <v>0.41630639295630556</v>
      </c>
      <c r="K295" s="7" t="s">
        <v>22</v>
      </c>
      <c r="L295" s="7" t="s">
        <v>23</v>
      </c>
      <c r="M295" s="7" t="s">
        <v>24</v>
      </c>
      <c r="N295" s="7"/>
      <c r="O295" s="7"/>
      <c r="P295" s="7"/>
      <c r="Q295" s="8"/>
      <c r="R295" s="7"/>
      <c r="S295" s="7" t="s">
        <v>23</v>
      </c>
      <c r="T295" s="7"/>
      <c r="U295" s="1" t="str">
        <f>IF(COUNTIF('RPI calculation'!$A$9:$A$356,$A295)=0,"Not in 2026 D1 source",INDEX('RPI calculation'!$O$9:$O$356,MATCH($A295,'RPI calculation'!$A$9:$A$356,0)))</f>
        <v>Matches standings</v>
      </c>
      <c r="V295" s="1" t="str">
        <f>IF(COUNTIF('RPI calculation'!$A$9:$A$356,$A295)=0,"",INDEX('RPI calculation'!$E$9:$E$356,MATCH($A295,'RPI calculation'!$A$9:$A$356,0))&amp;"-"&amp;INDEX('RPI calculation'!$F$9:$F$356,MATCH($A295,'RPI calculation'!$A$9:$A$356,0)))</f>
        <v>5-8</v>
      </c>
      <c r="W295" s="1" t="str">
        <f>IF(COUNTIF('RPI calculation'!$A$9:$A$356,$A295)=0,"",INDEX('RPI calculation'!$H$9:$H$356,MATCH($A295,'RPI calculation'!$A$9:$A$356,0))&amp;"-"&amp;INDEX('RPI calculation'!$I$9:$I$356,MATCH($A295,'RPI calculation'!$A$9:$A$356,0)))</f>
        <v>5-8</v>
      </c>
      <c r="X295" s="1">
        <f>IF(COUNTIF('RPI calculation'!$A$9:$A$356,$A295)=0,"",INDEX('RPI calculation'!$G$9:$G$356,MATCH($A295,'RPI calculation'!$A$9:$A$356,0)))</f>
        <v>0</v>
      </c>
      <c r="Y295" s="1" t="str">
        <f>IF(COUNTIF('NCAA 2025'!$B$9:$B$356,$A295)=0,"",INDEX('NCAA 2025'!$C$9:$C$356,MATCH($A295,'NCAA 2025'!$B$9:$B$356,0)))</f>
        <v>10-20</v>
      </c>
    </row>
    <row r="296" spans="1:25" ht="21" customHeight="1">
      <c r="A296" s="1" t="s">
        <v>311</v>
      </c>
      <c r="B296" s="16">
        <f>IF(COUNTIF('NCAA 2025'!$B$9:$B$356,$A296)=0,"New in 2026",INDEX('NCAA 2025'!$A$9:$A$356,MATCH($A296,'NCAA 2025'!$B$9:$B$356,0)))</f>
        <v>256</v>
      </c>
      <c r="C296" s="1" t="str">
        <f>IF(COUNTIF('RPI calculation'!$A$9:$A$356,$A296)=0,"",INDEX('RPI calculation'!$B$9:$B$356,MATCH($A296,'RPI calculation'!$A$9:$A$356,0)))</f>
        <v>Atlantic 10</v>
      </c>
      <c r="D296" s="16" t="str">
        <f>IF(COUNTIF('RPI calculation'!$A$9:$A$356,$A296)=0,"",INDEX('RPI calculation'!$C$9:$C$356,MATCH($A296,'RPI calculation'!$A$9:$A$356,0))&amp;"-"&amp;INDEX('RPI calculation'!$D$9:$D$356,MATCH($A296,'RPI calculation'!$A$9:$A$356,0)))</f>
        <v>6-7</v>
      </c>
      <c r="E296" s="16" t="str">
        <f>IF(COUNTIF(Standings!$A$9:$A$356,$A296)=0,"",INDEX(Standings!$H$9:$H$356,MATCH($A296,Standings!$A$9:$A$356,0))&amp;"-"&amp;INDEX(Standings!$I$9:$I$356,MATCH($A296,Standings!$A$9:$A$356,0)))</f>
        <v>0-0</v>
      </c>
      <c r="F296" s="16">
        <f>IF(COUNTIF('RPI calculation'!$A$9:$A$356,$A296)=0,"",INDEX('RPI calculation'!$AE$9:$AE$356,MATCH($A296,'RPI calculation'!$A$9:$A$356,0)))</f>
        <v>288</v>
      </c>
      <c r="G296" s="16">
        <f>IF(COUNTIF('RPI calculation'!$A$9:$A$356,$A296)=0,"",INDEX('RPI calculation'!$N$9:$N$356,MATCH($A296,'RPI calculation'!$A$9:$A$356,0)))</f>
        <v>288</v>
      </c>
      <c r="H296" s="20">
        <f>IF(COUNTIF('RPI calculation'!$A$9:$A$356,$A296)=0,"",INDEX('RPI calculation'!$AF$9:$AF$356,MATCH($A296,'RPI calculation'!$A$9:$A$356,0)))</f>
        <v>0</v>
      </c>
      <c r="I296" s="9">
        <f>IF(COUNTIF('RPI calculation'!$A$9:$A$356,$A296)=0,"",INDEX('RPI calculation'!$AD$9:$AD$356,MATCH($A296,'RPI calculation'!$A$9:$A$356,0)))</f>
        <v>0.41440179829791407</v>
      </c>
      <c r="J296" s="9">
        <f>IF(COUNTIF('RPI calculation'!$A$9:$A$356,$A296)=0,"",INDEX('RPI calculation'!$M$9:$M$356,MATCH($A296,'RPI calculation'!$A$9:$A$356,0)))</f>
        <v>0.41700179829791406</v>
      </c>
      <c r="K296" s="7" t="s">
        <v>22</v>
      </c>
      <c r="L296" s="7" t="s">
        <v>23</v>
      </c>
      <c r="M296" s="7" t="s">
        <v>24</v>
      </c>
      <c r="N296" s="7"/>
      <c r="O296" s="7"/>
      <c r="P296" s="7"/>
      <c r="Q296" s="8"/>
      <c r="R296" s="7"/>
      <c r="S296" s="7" t="s">
        <v>23</v>
      </c>
      <c r="T296" s="7"/>
      <c r="U296" s="1" t="str">
        <f>IF(COUNTIF('RPI calculation'!$A$9:$A$356,$A296)=0,"Not in 2026 D1 source",INDEX('RPI calculation'!$O$9:$O$356,MATCH($A296,'RPI calculation'!$A$9:$A$356,0)))</f>
        <v>Matches standings</v>
      </c>
      <c r="V296" s="1" t="str">
        <f>IF(COUNTIF('RPI calculation'!$A$9:$A$356,$A296)=0,"",INDEX('RPI calculation'!$E$9:$E$356,MATCH($A296,'RPI calculation'!$A$9:$A$356,0))&amp;"-"&amp;INDEX('RPI calculation'!$F$9:$F$356,MATCH($A296,'RPI calculation'!$A$9:$A$356,0)))</f>
        <v>6-7</v>
      </c>
      <c r="W296" s="1" t="str">
        <f>IF(COUNTIF('RPI calculation'!$A$9:$A$356,$A296)=0,"",INDEX('RPI calculation'!$H$9:$H$356,MATCH($A296,'RPI calculation'!$A$9:$A$356,0))&amp;"-"&amp;INDEX('RPI calculation'!$I$9:$I$356,MATCH($A296,'RPI calculation'!$A$9:$A$356,0)))</f>
        <v>6-7</v>
      </c>
      <c r="X296" s="1">
        <f>IF(COUNTIF('RPI calculation'!$A$9:$A$356,$A296)=0,"",INDEX('RPI calculation'!$G$9:$G$356,MATCH($A296,'RPI calculation'!$A$9:$A$356,0)))</f>
        <v>0</v>
      </c>
      <c r="Y296" s="1" t="str">
        <f>IF(COUNTIF('NCAA 2025'!$B$9:$B$356,$A296)=0,"",INDEX('NCAA 2025'!$C$9:$C$356,MATCH($A296,'NCAA 2025'!$B$9:$B$356,0)))</f>
        <v>9-19</v>
      </c>
    </row>
    <row r="297" spans="1:25" ht="21" customHeight="1">
      <c r="A297" s="1" t="s">
        <v>308</v>
      </c>
      <c r="B297" s="16">
        <f>IF(COUNTIF('NCAA 2025'!$B$9:$B$356,$A297)=0,"New in 2026",INDEX('NCAA 2025'!$A$9:$A$356,MATCH($A297,'NCAA 2025'!$B$9:$B$356,0)))</f>
        <v>216</v>
      </c>
      <c r="C297" s="1" t="str">
        <f>IF(COUNTIF('RPI calculation'!$A$9:$A$356,$A297)=0,"",INDEX('RPI calculation'!$B$9:$B$356,MATCH($A297,'RPI calculation'!$A$9:$A$356,0)))</f>
        <v>Horizon</v>
      </c>
      <c r="D297" s="16" t="str">
        <f>IF(COUNTIF('RPI calculation'!$A$9:$A$356,$A297)=0,"",INDEX('RPI calculation'!$C$9:$C$356,MATCH($A297,'RPI calculation'!$A$9:$A$356,0))&amp;"-"&amp;INDEX('RPI calculation'!$D$9:$D$356,MATCH($A297,'RPI calculation'!$A$9:$A$356,0)))</f>
        <v>6-4</v>
      </c>
      <c r="E297" s="16" t="str">
        <f>IF(COUNTIF(Standings!$A$9:$A$356,$A297)=0,"",INDEX(Standings!$H$9:$H$356,MATCH($A297,Standings!$A$9:$A$356,0))&amp;"-"&amp;INDEX(Standings!$I$9:$I$356,MATCH($A297,Standings!$A$9:$A$356,0)))</f>
        <v>0-0</v>
      </c>
      <c r="F297" s="16">
        <f>IF(COUNTIF('RPI calculation'!$A$9:$A$356,$A297)=0,"",INDEX('RPI calculation'!$AE$9:$AE$356,MATCH($A297,'RPI calculation'!$A$9:$A$356,0)))</f>
        <v>289</v>
      </c>
      <c r="G297" s="16">
        <f>IF(COUNTIF('RPI calculation'!$A$9:$A$356,$A297)=0,"",INDEX('RPI calculation'!$N$9:$N$356,MATCH($A297,'RPI calculation'!$A$9:$A$356,0)))</f>
        <v>285</v>
      </c>
      <c r="H297" s="20">
        <f>IF(COUNTIF('RPI calculation'!$A$9:$A$356,$A297)=0,"",INDEX('RPI calculation'!$AF$9:$AF$356,MATCH($A297,'RPI calculation'!$A$9:$A$356,0)))</f>
        <v>-4</v>
      </c>
      <c r="I297" s="9">
        <f>IF(COUNTIF('RPI calculation'!$A$9:$A$356,$A297)=0,"",INDEX('RPI calculation'!$AD$9:$AD$356,MATCH($A297,'RPI calculation'!$A$9:$A$356,0)))</f>
        <v>0.41405460677089462</v>
      </c>
      <c r="J297" s="9">
        <f>IF(COUNTIF('RPI calculation'!$A$9:$A$356,$A297)=0,"",INDEX('RPI calculation'!$M$9:$M$356,MATCH($A297,'RPI calculation'!$A$9:$A$356,0)))</f>
        <v>0.41795460677089463</v>
      </c>
      <c r="K297" s="7" t="s">
        <v>22</v>
      </c>
      <c r="L297" s="7" t="s">
        <v>23</v>
      </c>
      <c r="M297" s="7" t="s">
        <v>24</v>
      </c>
      <c r="N297" s="7"/>
      <c r="O297" s="7"/>
      <c r="P297" s="7"/>
      <c r="Q297" s="8"/>
      <c r="R297" s="7"/>
      <c r="S297" s="7" t="s">
        <v>23</v>
      </c>
      <c r="T297" s="7"/>
      <c r="U297" s="1" t="str">
        <f>IF(COUNTIF('RPI calculation'!$A$9:$A$356,$A297)=0,"Not in 2026 D1 source",INDEX('RPI calculation'!$O$9:$O$356,MATCH($A297,'RPI calculation'!$A$9:$A$356,0)))</f>
        <v>Matches standings</v>
      </c>
      <c r="V297" s="1" t="str">
        <f>IF(COUNTIF('RPI calculation'!$A$9:$A$356,$A297)=0,"",INDEX('RPI calculation'!$E$9:$E$356,MATCH($A297,'RPI calculation'!$A$9:$A$356,0))&amp;"-"&amp;INDEX('RPI calculation'!$F$9:$F$356,MATCH($A297,'RPI calculation'!$A$9:$A$356,0)))</f>
        <v>6-4</v>
      </c>
      <c r="W297" s="1" t="str">
        <f>IF(COUNTIF('RPI calculation'!$A$9:$A$356,$A297)=0,"",INDEX('RPI calculation'!$H$9:$H$356,MATCH($A297,'RPI calculation'!$A$9:$A$356,0))&amp;"-"&amp;INDEX('RPI calculation'!$I$9:$I$356,MATCH($A297,'RPI calculation'!$A$9:$A$356,0)))</f>
        <v>6-4</v>
      </c>
      <c r="X297" s="1">
        <f>IF(COUNTIF('RPI calculation'!$A$9:$A$356,$A297)=0,"",INDEX('RPI calculation'!$G$9:$G$356,MATCH($A297,'RPI calculation'!$A$9:$A$356,0)))</f>
        <v>0</v>
      </c>
      <c r="Y297" s="1" t="str">
        <f>IF(COUNTIF('NCAA 2025'!$B$9:$B$356,$A297)=0,"",INDEX('NCAA 2025'!$C$9:$C$356,MATCH($A297,'NCAA 2025'!$B$9:$B$356,0)))</f>
        <v>13-14</v>
      </c>
    </row>
    <row r="298" spans="1:25" ht="21" customHeight="1">
      <c r="A298" s="1" t="s">
        <v>312</v>
      </c>
      <c r="B298" s="16">
        <f>IF(COUNTIF('NCAA 2025'!$B$9:$B$356,$A298)=0,"New in 2026",INDEX('NCAA 2025'!$A$9:$A$356,MATCH($A298,'NCAA 2025'!$B$9:$B$356,0)))</f>
        <v>342</v>
      </c>
      <c r="C298" s="1" t="str">
        <f>IF(COUNTIF('RPI calculation'!$A$9:$A$356,$A298)=0,"",INDEX('RPI calculation'!$B$9:$B$356,MATCH($A298,'RPI calculation'!$A$9:$A$356,0)))</f>
        <v>NEC</v>
      </c>
      <c r="D298" s="16" t="str">
        <f>IF(COUNTIF('RPI calculation'!$A$9:$A$356,$A298)=0,"",INDEX('RPI calculation'!$C$9:$C$356,MATCH($A298,'RPI calculation'!$A$9:$A$356,0))&amp;"-"&amp;INDEX('RPI calculation'!$D$9:$D$356,MATCH($A298,'RPI calculation'!$A$9:$A$356,0)))</f>
        <v>4-9</v>
      </c>
      <c r="E298" s="16" t="str">
        <f>IF(COUNTIF(Standings!$A$9:$A$356,$A298)=0,"",INDEX(Standings!$H$9:$H$356,MATCH($A298,Standings!$A$9:$A$356,0))&amp;"-"&amp;INDEX(Standings!$I$9:$I$356,MATCH($A298,Standings!$A$9:$A$356,0)))</f>
        <v>0-0</v>
      </c>
      <c r="F298" s="16">
        <f>IF(COUNTIF('RPI calculation'!$A$9:$A$356,$A298)=0,"",INDEX('RPI calculation'!$AE$9:$AE$356,MATCH($A298,'RPI calculation'!$A$9:$A$356,0)))</f>
        <v>290</v>
      </c>
      <c r="G298" s="16">
        <f>IF(COUNTIF('RPI calculation'!$A$9:$A$356,$A298)=0,"",INDEX('RPI calculation'!$N$9:$N$356,MATCH($A298,'RPI calculation'!$A$9:$A$356,0)))</f>
        <v>289</v>
      </c>
      <c r="H298" s="20">
        <f>IF(COUNTIF('RPI calculation'!$A$9:$A$356,$A298)=0,"",INDEX('RPI calculation'!$AF$9:$AF$356,MATCH($A298,'RPI calculation'!$A$9:$A$356,0)))</f>
        <v>-1</v>
      </c>
      <c r="I298" s="9">
        <f>IF(COUNTIF('RPI calculation'!$A$9:$A$356,$A298)=0,"",INDEX('RPI calculation'!$AD$9:$AD$356,MATCH($A298,'RPI calculation'!$A$9:$A$356,0)))</f>
        <v>0.41385826956433019</v>
      </c>
      <c r="J298" s="9">
        <f>IF(COUNTIF('RPI calculation'!$A$9:$A$356,$A298)=0,"",INDEX('RPI calculation'!$M$9:$M$356,MATCH($A298,'RPI calculation'!$A$9:$A$356,0)))</f>
        <v>0.41645826956433019</v>
      </c>
      <c r="K298" s="7" t="s">
        <v>22</v>
      </c>
      <c r="L298" s="7" t="s">
        <v>23</v>
      </c>
      <c r="M298" s="7" t="s">
        <v>24</v>
      </c>
      <c r="N298" s="7"/>
      <c r="O298" s="7"/>
      <c r="P298" s="7"/>
      <c r="Q298" s="8"/>
      <c r="R298" s="7"/>
      <c r="S298" s="7" t="s">
        <v>23</v>
      </c>
      <c r="T298" s="7"/>
      <c r="U298" s="1" t="str">
        <f>IF(COUNTIF('RPI calculation'!$A$9:$A$356,$A298)=0,"Not in 2026 D1 source",INDEX('RPI calculation'!$O$9:$O$356,MATCH($A298,'RPI calculation'!$A$9:$A$356,0)))</f>
        <v>Matches standings</v>
      </c>
      <c r="V298" s="1" t="str">
        <f>IF(COUNTIF('RPI calculation'!$A$9:$A$356,$A298)=0,"",INDEX('RPI calculation'!$E$9:$E$356,MATCH($A298,'RPI calculation'!$A$9:$A$356,0))&amp;"-"&amp;INDEX('RPI calculation'!$F$9:$F$356,MATCH($A298,'RPI calculation'!$A$9:$A$356,0)))</f>
        <v>4-9</v>
      </c>
      <c r="W298" s="1" t="str">
        <f>IF(COUNTIF('RPI calculation'!$A$9:$A$356,$A298)=0,"",INDEX('RPI calculation'!$H$9:$H$356,MATCH($A298,'RPI calculation'!$A$9:$A$356,0))&amp;"-"&amp;INDEX('RPI calculation'!$I$9:$I$356,MATCH($A298,'RPI calculation'!$A$9:$A$356,0)))</f>
        <v>4-9</v>
      </c>
      <c r="X298" s="1">
        <f>IF(COUNTIF('RPI calculation'!$A$9:$A$356,$A298)=0,"",INDEX('RPI calculation'!$G$9:$G$356,MATCH($A298,'RPI calculation'!$A$9:$A$356,0)))</f>
        <v>0</v>
      </c>
      <c r="Y298" s="1" t="str">
        <f>IF(COUNTIF('NCAA 2025'!$B$9:$B$356,$A298)=0,"",INDEX('NCAA 2025'!$C$9:$C$356,MATCH($A298,'NCAA 2025'!$B$9:$B$356,0)))</f>
        <v>5-22</v>
      </c>
    </row>
    <row r="299" spans="1:25" ht="21" customHeight="1">
      <c r="A299" s="1" t="s">
        <v>315</v>
      </c>
      <c r="B299" s="16">
        <f>IF(COUNTIF('NCAA 2025'!$B$9:$B$356,$A299)=0,"New in 2026",INDEX('NCAA 2025'!$A$9:$A$356,MATCH($A299,'NCAA 2025'!$B$9:$B$356,0)))</f>
        <v>281</v>
      </c>
      <c r="C299" s="1" t="str">
        <f>IF(COUNTIF('RPI calculation'!$A$9:$A$356,$A299)=0,"",INDEX('RPI calculation'!$B$9:$B$356,MATCH($A299,'RPI calculation'!$A$9:$A$356,0)))</f>
        <v>SWAC</v>
      </c>
      <c r="D299" s="16" t="str">
        <f>IF(COUNTIF('RPI calculation'!$A$9:$A$356,$A299)=0,"",INDEX('RPI calculation'!$C$9:$C$356,MATCH($A299,'RPI calculation'!$A$9:$A$356,0))&amp;"-"&amp;INDEX('RPI calculation'!$D$9:$D$356,MATCH($A299,'RPI calculation'!$A$9:$A$356,0)))</f>
        <v>6-7</v>
      </c>
      <c r="E299" s="16" t="str">
        <f>IF(COUNTIF(Standings!$A$9:$A$356,$A299)=0,"",INDEX(Standings!$H$9:$H$356,MATCH($A299,Standings!$A$9:$A$356,0))&amp;"-"&amp;INDEX(Standings!$I$9:$I$356,MATCH($A299,Standings!$A$9:$A$356,0)))</f>
        <v>0-0</v>
      </c>
      <c r="F299" s="16">
        <f>IF(COUNTIF('RPI calculation'!$A$9:$A$356,$A299)=0,"",INDEX('RPI calculation'!$AE$9:$AE$356,MATCH($A299,'RPI calculation'!$A$9:$A$356,0)))</f>
        <v>291</v>
      </c>
      <c r="G299" s="16">
        <f>IF(COUNTIF('RPI calculation'!$A$9:$A$356,$A299)=0,"",INDEX('RPI calculation'!$N$9:$N$356,MATCH($A299,'RPI calculation'!$A$9:$A$356,0)))</f>
        <v>292</v>
      </c>
      <c r="H299" s="20">
        <f>IF(COUNTIF('RPI calculation'!$A$9:$A$356,$A299)=0,"",INDEX('RPI calculation'!$AF$9:$AF$356,MATCH($A299,'RPI calculation'!$A$9:$A$356,0)))</f>
        <v>1</v>
      </c>
      <c r="I299" s="9">
        <f>IF(COUNTIF('RPI calculation'!$A$9:$A$356,$A299)=0,"",INDEX('RPI calculation'!$AD$9:$AD$356,MATCH($A299,'RPI calculation'!$A$9:$A$356,0)))</f>
        <v>0.41240542860079565</v>
      </c>
      <c r="J299" s="9">
        <f>IF(COUNTIF('RPI calculation'!$A$9:$A$356,$A299)=0,"",INDEX('RPI calculation'!$M$9:$M$356,MATCH($A299,'RPI calculation'!$A$9:$A$356,0)))</f>
        <v>0.41240542860079565</v>
      </c>
      <c r="K299" s="7" t="s">
        <v>22</v>
      </c>
      <c r="L299" s="7" t="s">
        <v>23</v>
      </c>
      <c r="M299" s="7" t="s">
        <v>24</v>
      </c>
      <c r="N299" s="7"/>
      <c r="O299" s="7"/>
      <c r="P299" s="7"/>
      <c r="Q299" s="8"/>
      <c r="R299" s="7"/>
      <c r="S299" s="7" t="s">
        <v>23</v>
      </c>
      <c r="T299" s="7"/>
      <c r="U299" s="1" t="str">
        <f>IF(COUNTIF('RPI calculation'!$A$9:$A$356,$A299)=0,"Not in 2026 D1 source",INDEX('RPI calculation'!$O$9:$O$356,MATCH($A299,'RPI calculation'!$A$9:$A$356,0)))</f>
        <v>Matches standings</v>
      </c>
      <c r="V299" s="1" t="str">
        <f>IF(COUNTIF('RPI calculation'!$A$9:$A$356,$A299)=0,"",INDEX('RPI calculation'!$E$9:$E$356,MATCH($A299,'RPI calculation'!$A$9:$A$356,0))&amp;"-"&amp;INDEX('RPI calculation'!$F$9:$F$356,MATCH($A299,'RPI calculation'!$A$9:$A$356,0)))</f>
        <v>6-7</v>
      </c>
      <c r="W299" s="1" t="str">
        <f>IF(COUNTIF('RPI calculation'!$A$9:$A$356,$A299)=0,"",INDEX('RPI calculation'!$H$9:$H$356,MATCH($A299,'RPI calculation'!$A$9:$A$356,0))&amp;"-"&amp;INDEX('RPI calculation'!$I$9:$I$356,MATCH($A299,'RPI calculation'!$A$9:$A$356,0)))</f>
        <v>6-7</v>
      </c>
      <c r="X299" s="1">
        <f>IF(COUNTIF('RPI calculation'!$A$9:$A$356,$A299)=0,"",INDEX('RPI calculation'!$G$9:$G$356,MATCH($A299,'RPI calculation'!$A$9:$A$356,0)))</f>
        <v>0</v>
      </c>
      <c r="Y299" s="1" t="str">
        <f>IF(COUNTIF('NCAA 2025'!$B$9:$B$356,$A299)=0,"",INDEX('NCAA 2025'!$C$9:$C$356,MATCH($A299,'NCAA 2025'!$B$9:$B$356,0)))</f>
        <v>18-12</v>
      </c>
    </row>
    <row r="300" spans="1:25" ht="21" customHeight="1">
      <c r="A300" s="1" t="s">
        <v>317</v>
      </c>
      <c r="B300" s="16">
        <f>IF(COUNTIF('NCAA 2025'!$B$9:$B$356,$A300)=0,"New in 2026",INDEX('NCAA 2025'!$A$9:$A$356,MATCH($A300,'NCAA 2025'!$B$9:$B$356,0)))</f>
        <v>233</v>
      </c>
      <c r="C300" s="1" t="str">
        <f>IF(COUNTIF('RPI calculation'!$A$9:$A$356,$A300)=0,"",INDEX('RPI calculation'!$B$9:$B$356,MATCH($A300,'RPI calculation'!$A$9:$A$356,0)))</f>
        <v>Southland</v>
      </c>
      <c r="D300" s="16" t="str">
        <f>IF(COUNTIF('RPI calculation'!$A$9:$A$356,$A300)=0,"",INDEX('RPI calculation'!$C$9:$C$356,MATCH($A300,'RPI calculation'!$A$9:$A$356,0))&amp;"-"&amp;INDEX('RPI calculation'!$D$9:$D$356,MATCH($A300,'RPI calculation'!$A$9:$A$356,0)))</f>
        <v>3-10</v>
      </c>
      <c r="E300" s="16" t="str">
        <f>IF(COUNTIF(Standings!$A$9:$A$356,$A300)=0,"",INDEX(Standings!$H$9:$H$356,MATCH($A300,Standings!$A$9:$A$356,0))&amp;"-"&amp;INDEX(Standings!$I$9:$I$356,MATCH($A300,Standings!$A$9:$A$356,0)))</f>
        <v>0-0</v>
      </c>
      <c r="F300" s="16">
        <f>IF(COUNTIF('RPI calculation'!$A$9:$A$356,$A300)=0,"",INDEX('RPI calculation'!$AE$9:$AE$356,MATCH($A300,'RPI calculation'!$A$9:$A$356,0)))</f>
        <v>292</v>
      </c>
      <c r="G300" s="16">
        <f>IF(COUNTIF('RPI calculation'!$A$9:$A$356,$A300)=0,"",INDEX('RPI calculation'!$N$9:$N$356,MATCH($A300,'RPI calculation'!$A$9:$A$356,0)))</f>
        <v>294</v>
      </c>
      <c r="H300" s="20">
        <f>IF(COUNTIF('RPI calculation'!$A$9:$A$356,$A300)=0,"",INDEX('RPI calculation'!$AF$9:$AF$356,MATCH($A300,'RPI calculation'!$A$9:$A$356,0)))</f>
        <v>2</v>
      </c>
      <c r="I300" s="9">
        <f>IF(COUNTIF('RPI calculation'!$A$9:$A$356,$A300)=0,"",INDEX('RPI calculation'!$AD$9:$AD$356,MATCH($A300,'RPI calculation'!$A$9:$A$356,0)))</f>
        <v>0.41000403848313338</v>
      </c>
      <c r="J300" s="9">
        <f>IF(COUNTIF('RPI calculation'!$A$9:$A$356,$A300)=0,"",INDEX('RPI calculation'!$M$9:$M$356,MATCH($A300,'RPI calculation'!$A$9:$A$356,0)))</f>
        <v>0.41130403848313341</v>
      </c>
      <c r="K300" s="7" t="s">
        <v>22</v>
      </c>
      <c r="L300" s="7" t="s">
        <v>23</v>
      </c>
      <c r="M300" s="7" t="s">
        <v>24</v>
      </c>
      <c r="N300" s="7"/>
      <c r="O300" s="7"/>
      <c r="P300" s="7"/>
      <c r="Q300" s="8"/>
      <c r="R300" s="7"/>
      <c r="S300" s="7" t="s">
        <v>23</v>
      </c>
      <c r="T300" s="7"/>
      <c r="U300" s="1" t="str">
        <f>IF(COUNTIF('RPI calculation'!$A$9:$A$356,$A300)=0,"Not in 2026 D1 source",INDEX('RPI calculation'!$O$9:$O$356,MATCH($A300,'RPI calculation'!$A$9:$A$356,0)))</f>
        <v>Matches standings</v>
      </c>
      <c r="V300" s="1" t="str">
        <f>IF(COUNTIF('RPI calculation'!$A$9:$A$356,$A300)=0,"",INDEX('RPI calculation'!$E$9:$E$356,MATCH($A300,'RPI calculation'!$A$9:$A$356,0))&amp;"-"&amp;INDEX('RPI calculation'!$F$9:$F$356,MATCH($A300,'RPI calculation'!$A$9:$A$356,0)))</f>
        <v>3-10</v>
      </c>
      <c r="W300" s="1" t="str">
        <f>IF(COUNTIF('RPI calculation'!$A$9:$A$356,$A300)=0,"",INDEX('RPI calculation'!$H$9:$H$356,MATCH($A300,'RPI calculation'!$A$9:$A$356,0))&amp;"-"&amp;INDEX('RPI calculation'!$I$9:$I$356,MATCH($A300,'RPI calculation'!$A$9:$A$356,0)))</f>
        <v>3-10</v>
      </c>
      <c r="X300" s="1">
        <f>IF(COUNTIF('RPI calculation'!$A$9:$A$356,$A300)=0,"",INDEX('RPI calculation'!$G$9:$G$356,MATCH($A300,'RPI calculation'!$A$9:$A$356,0)))</f>
        <v>0</v>
      </c>
      <c r="Y300" s="1" t="str">
        <f>IF(COUNTIF('NCAA 2025'!$B$9:$B$356,$A300)=0,"",INDEX('NCAA 2025'!$C$9:$C$356,MATCH($A300,'NCAA 2025'!$B$9:$B$356,0)))</f>
        <v>17-15</v>
      </c>
    </row>
    <row r="301" spans="1:25" ht="21" customHeight="1">
      <c r="A301" s="1" t="s">
        <v>316</v>
      </c>
      <c r="B301" s="16">
        <f>IF(COUNTIF('NCAA 2025'!$B$9:$B$356,$A301)=0,"New in 2026",INDEX('NCAA 2025'!$A$9:$A$356,MATCH($A301,'NCAA 2025'!$B$9:$B$356,0)))</f>
        <v>304</v>
      </c>
      <c r="C301" s="1" t="str">
        <f>IF(COUNTIF('RPI calculation'!$A$9:$A$356,$A301)=0,"",INDEX('RPI calculation'!$B$9:$B$356,MATCH($A301,'RPI calculation'!$A$9:$A$356,0)))</f>
        <v>Horizon</v>
      </c>
      <c r="D301" s="16" t="str">
        <f>IF(COUNTIF('RPI calculation'!$A$9:$A$356,$A301)=0,"",INDEX('RPI calculation'!$C$9:$C$356,MATCH($A301,'RPI calculation'!$A$9:$A$356,0))&amp;"-"&amp;INDEX('RPI calculation'!$D$9:$D$356,MATCH($A301,'RPI calculation'!$A$9:$A$356,0)))</f>
        <v>3-8</v>
      </c>
      <c r="E301" s="16" t="str">
        <f>IF(COUNTIF(Standings!$A$9:$A$356,$A301)=0,"",INDEX(Standings!$H$9:$H$356,MATCH($A301,Standings!$A$9:$A$356,0))&amp;"-"&amp;INDEX(Standings!$I$9:$I$356,MATCH($A301,Standings!$A$9:$A$356,0)))</f>
        <v>0-0</v>
      </c>
      <c r="F301" s="16">
        <f>IF(COUNTIF('RPI calculation'!$A$9:$A$356,$A301)=0,"",INDEX('RPI calculation'!$AE$9:$AE$356,MATCH($A301,'RPI calculation'!$A$9:$A$356,0)))</f>
        <v>293</v>
      </c>
      <c r="G301" s="16">
        <f>IF(COUNTIF('RPI calculation'!$A$9:$A$356,$A301)=0,"",INDEX('RPI calculation'!$N$9:$N$356,MATCH($A301,'RPI calculation'!$A$9:$A$356,0)))</f>
        <v>293</v>
      </c>
      <c r="H301" s="20">
        <f>IF(COUNTIF('RPI calculation'!$A$9:$A$356,$A301)=0,"",INDEX('RPI calculation'!$AF$9:$AF$356,MATCH($A301,'RPI calculation'!$A$9:$A$356,0)))</f>
        <v>0</v>
      </c>
      <c r="I301" s="9">
        <f>IF(COUNTIF('RPI calculation'!$A$9:$A$356,$A301)=0,"",INDEX('RPI calculation'!$AD$9:$AD$356,MATCH($A301,'RPI calculation'!$A$9:$A$356,0)))</f>
        <v>0.40903751145930894</v>
      </c>
      <c r="J301" s="9">
        <f>IF(COUNTIF('RPI calculation'!$A$9:$A$356,$A301)=0,"",INDEX('RPI calculation'!$M$9:$M$356,MATCH($A301,'RPI calculation'!$A$9:$A$356,0)))</f>
        <v>0.41163751145930894</v>
      </c>
      <c r="K301" s="7" t="s">
        <v>22</v>
      </c>
      <c r="L301" s="7" t="s">
        <v>23</v>
      </c>
      <c r="M301" s="7" t="s">
        <v>24</v>
      </c>
      <c r="N301" s="7"/>
      <c r="O301" s="7"/>
      <c r="P301" s="7"/>
      <c r="Q301" s="8"/>
      <c r="R301" s="7"/>
      <c r="S301" s="7" t="s">
        <v>23</v>
      </c>
      <c r="T301" s="7"/>
      <c r="U301" s="1" t="str">
        <f>IF(COUNTIF('RPI calculation'!$A$9:$A$356,$A301)=0,"Not in 2026 D1 source",INDEX('RPI calculation'!$O$9:$O$356,MATCH($A301,'RPI calculation'!$A$9:$A$356,0)))</f>
        <v>Matches standings</v>
      </c>
      <c r="V301" s="1" t="str">
        <f>IF(COUNTIF('RPI calculation'!$A$9:$A$356,$A301)=0,"",INDEX('RPI calculation'!$E$9:$E$356,MATCH($A301,'RPI calculation'!$A$9:$A$356,0))&amp;"-"&amp;INDEX('RPI calculation'!$F$9:$F$356,MATCH($A301,'RPI calculation'!$A$9:$A$356,0)))</f>
        <v>3-8</v>
      </c>
      <c r="W301" s="1" t="str">
        <f>IF(COUNTIF('RPI calculation'!$A$9:$A$356,$A301)=0,"",INDEX('RPI calculation'!$H$9:$H$356,MATCH($A301,'RPI calculation'!$A$9:$A$356,0))&amp;"-"&amp;INDEX('RPI calculation'!$I$9:$I$356,MATCH($A301,'RPI calculation'!$A$9:$A$356,0)))</f>
        <v>3-8</v>
      </c>
      <c r="X301" s="1">
        <f>IF(COUNTIF('RPI calculation'!$A$9:$A$356,$A301)=0,"",INDEX('RPI calculation'!$G$9:$G$356,MATCH($A301,'RPI calculation'!$A$9:$A$356,0)))</f>
        <v>0</v>
      </c>
      <c r="Y301" s="1" t="str">
        <f>IF(COUNTIF('NCAA 2025'!$B$9:$B$356,$A301)=0,"",INDEX('NCAA 2025'!$C$9:$C$356,MATCH($A301,'NCAA 2025'!$B$9:$B$356,0)))</f>
        <v>6-23</v>
      </c>
    </row>
    <row r="302" spans="1:25" ht="21" customHeight="1">
      <c r="A302" s="1" t="s">
        <v>314</v>
      </c>
      <c r="B302" s="16">
        <f>IF(COUNTIF('NCAA 2025'!$B$9:$B$356,$A302)=0,"New in 2026",INDEX('NCAA 2025'!$A$9:$A$356,MATCH($A302,'NCAA 2025'!$B$9:$B$356,0)))</f>
        <v>324</v>
      </c>
      <c r="C302" s="1" t="str">
        <f>IF(COUNTIF('RPI calculation'!$A$9:$A$356,$A302)=0,"",INDEX('RPI calculation'!$B$9:$B$356,MATCH($A302,'RPI calculation'!$A$9:$A$356,0)))</f>
        <v>Patriot</v>
      </c>
      <c r="D302" s="16" t="str">
        <f>IF(COUNTIF('RPI calculation'!$A$9:$A$356,$A302)=0,"",INDEX('RPI calculation'!$C$9:$C$356,MATCH($A302,'RPI calculation'!$A$9:$A$356,0))&amp;"-"&amp;INDEX('RPI calculation'!$D$9:$D$356,MATCH($A302,'RPI calculation'!$A$9:$A$356,0)))</f>
        <v>6-8</v>
      </c>
      <c r="E302" s="16" t="str">
        <f>IF(COUNTIF(Standings!$A$9:$A$356,$A302)=0,"",INDEX(Standings!$H$9:$H$356,MATCH($A302,Standings!$A$9:$A$356,0))&amp;"-"&amp;INDEX(Standings!$I$9:$I$356,MATCH($A302,Standings!$A$9:$A$356,0)))</f>
        <v>0-2</v>
      </c>
      <c r="F302" s="16">
        <f>IF(COUNTIF('RPI calculation'!$A$9:$A$356,$A302)=0,"",INDEX('RPI calculation'!$AE$9:$AE$356,MATCH($A302,'RPI calculation'!$A$9:$A$356,0)))</f>
        <v>294</v>
      </c>
      <c r="G302" s="16">
        <f>IF(COUNTIF('RPI calculation'!$A$9:$A$356,$A302)=0,"",INDEX('RPI calculation'!$N$9:$N$356,MATCH($A302,'RPI calculation'!$A$9:$A$356,0)))</f>
        <v>291</v>
      </c>
      <c r="H302" s="20">
        <f>IF(COUNTIF('RPI calculation'!$A$9:$A$356,$A302)=0,"",INDEX('RPI calculation'!$AF$9:$AF$356,MATCH($A302,'RPI calculation'!$A$9:$A$356,0)))</f>
        <v>-3</v>
      </c>
      <c r="I302" s="9">
        <f>IF(COUNTIF('RPI calculation'!$A$9:$A$356,$A302)=0,"",INDEX('RPI calculation'!$AD$9:$AD$356,MATCH($A302,'RPI calculation'!$A$9:$A$356,0)))</f>
        <v>0.40798882525264474</v>
      </c>
      <c r="J302" s="9">
        <f>IF(COUNTIF('RPI calculation'!$A$9:$A$356,$A302)=0,"",INDEX('RPI calculation'!$M$9:$M$356,MATCH($A302,'RPI calculation'!$A$9:$A$356,0)))</f>
        <v>0.41448882525264474</v>
      </c>
      <c r="K302" s="7" t="s">
        <v>22</v>
      </c>
      <c r="L302" s="7" t="s">
        <v>23</v>
      </c>
      <c r="M302" s="7" t="s">
        <v>24</v>
      </c>
      <c r="N302" s="7"/>
      <c r="O302" s="7"/>
      <c r="P302" s="7"/>
      <c r="Q302" s="8"/>
      <c r="R302" s="7"/>
      <c r="S302" s="7" t="s">
        <v>23</v>
      </c>
      <c r="T302" s="7"/>
      <c r="U302" s="1" t="str">
        <f>IF(COUNTIF('RPI calculation'!$A$9:$A$356,$A302)=0,"Not in 2026 D1 source",INDEX('RPI calculation'!$O$9:$O$356,MATCH($A302,'RPI calculation'!$A$9:$A$356,0)))</f>
        <v>Matches standings</v>
      </c>
      <c r="V302" s="1" t="str">
        <f>IF(COUNTIF('RPI calculation'!$A$9:$A$356,$A302)=0,"",INDEX('RPI calculation'!$E$9:$E$356,MATCH($A302,'RPI calculation'!$A$9:$A$356,0))&amp;"-"&amp;INDEX('RPI calculation'!$F$9:$F$356,MATCH($A302,'RPI calculation'!$A$9:$A$356,0)))</f>
        <v>6-8</v>
      </c>
      <c r="W302" s="1" t="str">
        <f>IF(COUNTIF('RPI calculation'!$A$9:$A$356,$A302)=0,"",INDEX('RPI calculation'!$H$9:$H$356,MATCH($A302,'RPI calculation'!$A$9:$A$356,0))&amp;"-"&amp;INDEX('RPI calculation'!$I$9:$I$356,MATCH($A302,'RPI calculation'!$A$9:$A$356,0)))</f>
        <v>6-8</v>
      </c>
      <c r="X302" s="1">
        <f>IF(COUNTIF('RPI calculation'!$A$9:$A$356,$A302)=0,"",INDEX('RPI calculation'!$G$9:$G$356,MATCH($A302,'RPI calculation'!$A$9:$A$356,0)))</f>
        <v>0</v>
      </c>
      <c r="Y302" s="1" t="str">
        <f>IF(COUNTIF('NCAA 2025'!$B$9:$B$356,$A302)=0,"",INDEX('NCAA 2025'!$C$9:$C$356,MATCH($A302,'NCAA 2025'!$B$9:$B$356,0)))</f>
        <v>9-23</v>
      </c>
    </row>
    <row r="303" spans="1:25" ht="21" customHeight="1">
      <c r="A303" s="1" t="s">
        <v>319</v>
      </c>
      <c r="B303" s="16">
        <f>IF(COUNTIF('NCAA 2025'!$B$9:$B$356,$A303)=0,"New in 2026",INDEX('NCAA 2025'!$A$9:$A$356,MATCH($A303,'NCAA 2025'!$B$9:$B$356,0)))</f>
        <v>218</v>
      </c>
      <c r="C303" s="1" t="str">
        <f>IF(COUNTIF('RPI calculation'!$A$9:$A$356,$A303)=0,"",INDEX('RPI calculation'!$B$9:$B$356,MATCH($A303,'RPI calculation'!$A$9:$A$356,0)))</f>
        <v>MAAC</v>
      </c>
      <c r="D303" s="16" t="str">
        <f>IF(COUNTIF('RPI calculation'!$A$9:$A$356,$A303)=0,"",INDEX('RPI calculation'!$C$9:$C$356,MATCH($A303,'RPI calculation'!$A$9:$A$356,0))&amp;"-"&amp;INDEX('RPI calculation'!$D$9:$D$356,MATCH($A303,'RPI calculation'!$A$9:$A$356,0)))</f>
        <v>1-10</v>
      </c>
      <c r="E303" s="16" t="str">
        <f>IF(COUNTIF(Standings!$A$9:$A$356,$A303)=0,"",INDEX(Standings!$H$9:$H$356,MATCH($A303,Standings!$A$9:$A$356,0))&amp;"-"&amp;INDEX(Standings!$I$9:$I$356,MATCH($A303,Standings!$A$9:$A$356,0)))</f>
        <v>0-0</v>
      </c>
      <c r="F303" s="16">
        <f>IF(COUNTIF('RPI calculation'!$A$9:$A$356,$A303)=0,"",INDEX('RPI calculation'!$AE$9:$AE$356,MATCH($A303,'RPI calculation'!$A$9:$A$356,0)))</f>
        <v>295</v>
      </c>
      <c r="G303" s="16">
        <f>IF(COUNTIF('RPI calculation'!$A$9:$A$356,$A303)=0,"",INDEX('RPI calculation'!$N$9:$N$356,MATCH($A303,'RPI calculation'!$A$9:$A$356,0)))</f>
        <v>296</v>
      </c>
      <c r="H303" s="20">
        <f>IF(COUNTIF('RPI calculation'!$A$9:$A$356,$A303)=0,"",INDEX('RPI calculation'!$AF$9:$AF$356,MATCH($A303,'RPI calculation'!$A$9:$A$356,0)))</f>
        <v>1</v>
      </c>
      <c r="I303" s="9">
        <f>IF(COUNTIF('RPI calculation'!$A$9:$A$356,$A303)=0,"",INDEX('RPI calculation'!$AD$9:$AD$356,MATCH($A303,'RPI calculation'!$A$9:$A$356,0)))</f>
        <v>0.40785847809058756</v>
      </c>
      <c r="J303" s="9">
        <f>IF(COUNTIF('RPI calculation'!$A$9:$A$356,$A303)=0,"",INDEX('RPI calculation'!$M$9:$M$356,MATCH($A303,'RPI calculation'!$A$9:$A$356,0)))</f>
        <v>0.40915847809058759</v>
      </c>
      <c r="K303" s="7" t="s">
        <v>22</v>
      </c>
      <c r="L303" s="7" t="s">
        <v>23</v>
      </c>
      <c r="M303" s="7" t="s">
        <v>24</v>
      </c>
      <c r="N303" s="7"/>
      <c r="O303" s="7"/>
      <c r="P303" s="7"/>
      <c r="Q303" s="8"/>
      <c r="R303" s="7"/>
      <c r="S303" s="7" t="s">
        <v>23</v>
      </c>
      <c r="T303" s="7"/>
      <c r="U303" s="1" t="str">
        <f>IF(COUNTIF('RPI calculation'!$A$9:$A$356,$A303)=0,"Not in 2026 D1 source",INDEX('RPI calculation'!$O$9:$O$356,MATCH($A303,'RPI calculation'!$A$9:$A$356,0)))</f>
        <v>Matches standings</v>
      </c>
      <c r="V303" s="1" t="str">
        <f>IF(COUNTIF('RPI calculation'!$A$9:$A$356,$A303)=0,"",INDEX('RPI calculation'!$E$9:$E$356,MATCH($A303,'RPI calculation'!$A$9:$A$356,0))&amp;"-"&amp;INDEX('RPI calculation'!$F$9:$F$356,MATCH($A303,'RPI calculation'!$A$9:$A$356,0)))</f>
        <v>1-10</v>
      </c>
      <c r="W303" s="1" t="str">
        <f>IF(COUNTIF('RPI calculation'!$A$9:$A$356,$A303)=0,"",INDEX('RPI calculation'!$H$9:$H$356,MATCH($A303,'RPI calculation'!$A$9:$A$356,0))&amp;"-"&amp;INDEX('RPI calculation'!$I$9:$I$356,MATCH($A303,'RPI calculation'!$A$9:$A$356,0)))</f>
        <v>1-10</v>
      </c>
      <c r="X303" s="1">
        <f>IF(COUNTIF('RPI calculation'!$A$9:$A$356,$A303)=0,"",INDEX('RPI calculation'!$G$9:$G$356,MATCH($A303,'RPI calculation'!$A$9:$A$356,0)))</f>
        <v>0</v>
      </c>
      <c r="Y303" s="1" t="str">
        <f>IF(COUNTIF('NCAA 2025'!$B$9:$B$356,$A303)=0,"",INDEX('NCAA 2025'!$C$9:$C$356,MATCH($A303,'NCAA 2025'!$B$9:$B$356,0)))</f>
        <v>19-12</v>
      </c>
    </row>
    <row r="304" spans="1:25" ht="21" customHeight="1">
      <c r="A304" s="1" t="s">
        <v>321</v>
      </c>
      <c r="B304" s="16">
        <f>IF(COUNTIF('NCAA 2025'!$B$9:$B$356,$A304)=0,"New in 2026",INDEX('NCAA 2025'!$A$9:$A$356,MATCH($A304,'NCAA 2025'!$B$9:$B$356,0)))</f>
        <v>199</v>
      </c>
      <c r="C304" s="1" t="str">
        <f>IF(COUNTIF('RPI calculation'!$A$9:$A$356,$A304)=0,"",INDEX('RPI calculation'!$B$9:$B$356,MATCH($A304,'RPI calculation'!$A$9:$A$356,0)))</f>
        <v>MEAC</v>
      </c>
      <c r="D304" s="16" t="str">
        <f>IF(COUNTIF('RPI calculation'!$A$9:$A$356,$A304)=0,"",INDEX('RPI calculation'!$C$9:$C$356,MATCH($A304,'RPI calculation'!$A$9:$A$356,0))&amp;"-"&amp;INDEX('RPI calculation'!$D$9:$D$356,MATCH($A304,'RPI calculation'!$A$9:$A$356,0)))</f>
        <v>1-10</v>
      </c>
      <c r="E304" s="16" t="str">
        <f>IF(COUNTIF(Standings!$A$9:$A$356,$A304)=0,"",INDEX(Standings!$H$9:$H$356,MATCH($A304,Standings!$A$9:$A$356,0))&amp;"-"&amp;INDEX(Standings!$I$9:$I$356,MATCH($A304,Standings!$A$9:$A$356,0)))</f>
        <v>0-0</v>
      </c>
      <c r="F304" s="16">
        <f>IF(COUNTIF('RPI calculation'!$A$9:$A$356,$A304)=0,"",INDEX('RPI calculation'!$AE$9:$AE$356,MATCH($A304,'RPI calculation'!$A$9:$A$356,0)))</f>
        <v>296</v>
      </c>
      <c r="G304" s="16">
        <f>IF(COUNTIF('RPI calculation'!$A$9:$A$356,$A304)=0,"",INDEX('RPI calculation'!$N$9:$N$356,MATCH($A304,'RPI calculation'!$A$9:$A$356,0)))</f>
        <v>298</v>
      </c>
      <c r="H304" s="20">
        <f>IF(COUNTIF('RPI calculation'!$A$9:$A$356,$A304)=0,"",INDEX('RPI calculation'!$AF$9:$AF$356,MATCH($A304,'RPI calculation'!$A$9:$A$356,0)))</f>
        <v>2</v>
      </c>
      <c r="I304" s="9">
        <f>IF(COUNTIF('RPI calculation'!$A$9:$A$356,$A304)=0,"",INDEX('RPI calculation'!$AD$9:$AD$356,MATCH($A304,'RPI calculation'!$A$9:$A$356,0)))</f>
        <v>0.4077749103704682</v>
      </c>
      <c r="J304" s="9">
        <f>IF(COUNTIF('RPI calculation'!$A$9:$A$356,$A304)=0,"",INDEX('RPI calculation'!$M$9:$M$356,MATCH($A304,'RPI calculation'!$A$9:$A$356,0)))</f>
        <v>0.4077749103704682</v>
      </c>
      <c r="K304" s="7" t="s">
        <v>22</v>
      </c>
      <c r="L304" s="7" t="s">
        <v>23</v>
      </c>
      <c r="M304" s="7" t="s">
        <v>24</v>
      </c>
      <c r="N304" s="7"/>
      <c r="O304" s="7"/>
      <c r="P304" s="7"/>
      <c r="Q304" s="8"/>
      <c r="R304" s="7"/>
      <c r="S304" s="7" t="s">
        <v>23</v>
      </c>
      <c r="T304" s="7"/>
      <c r="U304" s="1" t="str">
        <f>IF(COUNTIF('RPI calculation'!$A$9:$A$356,$A304)=0,"Not in 2026 D1 source",INDEX('RPI calculation'!$O$9:$O$356,MATCH($A304,'RPI calculation'!$A$9:$A$356,0)))</f>
        <v>Matches standings</v>
      </c>
      <c r="V304" s="1" t="str">
        <f>IF(COUNTIF('RPI calculation'!$A$9:$A$356,$A304)=0,"",INDEX('RPI calculation'!$E$9:$E$356,MATCH($A304,'RPI calculation'!$A$9:$A$356,0))&amp;"-"&amp;INDEX('RPI calculation'!$F$9:$F$356,MATCH($A304,'RPI calculation'!$A$9:$A$356,0)))</f>
        <v>1-10</v>
      </c>
      <c r="W304" s="1" t="str">
        <f>IF(COUNTIF('RPI calculation'!$A$9:$A$356,$A304)=0,"",INDEX('RPI calculation'!$H$9:$H$356,MATCH($A304,'RPI calculation'!$A$9:$A$356,0))&amp;"-"&amp;INDEX('RPI calculation'!$I$9:$I$356,MATCH($A304,'RPI calculation'!$A$9:$A$356,0)))</f>
        <v>1-10</v>
      </c>
      <c r="X304" s="1">
        <f>IF(COUNTIF('RPI calculation'!$A$9:$A$356,$A304)=0,"",INDEX('RPI calculation'!$G$9:$G$356,MATCH($A304,'RPI calculation'!$A$9:$A$356,0)))</f>
        <v>0</v>
      </c>
      <c r="Y304" s="1" t="str">
        <f>IF(COUNTIF('NCAA 2025'!$B$9:$B$356,$A304)=0,"",INDEX('NCAA 2025'!$C$9:$C$356,MATCH($A304,'NCAA 2025'!$B$9:$B$356,0)))</f>
        <v>18-11</v>
      </c>
    </row>
    <row r="305" spans="1:25" ht="21" customHeight="1">
      <c r="A305" s="1" t="s">
        <v>322</v>
      </c>
      <c r="B305" s="16">
        <f>IF(COUNTIF('NCAA 2025'!$B$9:$B$356,$A305)=0,"New in 2026",INDEX('NCAA 2025'!$A$9:$A$356,MATCH($A305,'NCAA 2025'!$B$9:$B$356,0)))</f>
        <v>284</v>
      </c>
      <c r="C305" s="1" t="str">
        <f>IF(COUNTIF('RPI calculation'!$A$9:$A$356,$A305)=0,"",INDEX('RPI calculation'!$B$9:$B$356,MATCH($A305,'RPI calculation'!$A$9:$A$356,0)))</f>
        <v>SWAC</v>
      </c>
      <c r="D305" s="16" t="str">
        <f>IF(COUNTIF('RPI calculation'!$A$9:$A$356,$A305)=0,"",INDEX('RPI calculation'!$C$9:$C$356,MATCH($A305,'RPI calculation'!$A$9:$A$356,0))&amp;"-"&amp;INDEX('RPI calculation'!$D$9:$D$356,MATCH($A305,'RPI calculation'!$A$9:$A$356,0)))</f>
        <v>2-11</v>
      </c>
      <c r="E305" s="16" t="str">
        <f>IF(COUNTIF(Standings!$A$9:$A$356,$A305)=0,"",INDEX(Standings!$H$9:$H$356,MATCH($A305,Standings!$A$9:$A$356,0))&amp;"-"&amp;INDEX(Standings!$I$9:$I$356,MATCH($A305,Standings!$A$9:$A$356,0)))</f>
        <v>0-0</v>
      </c>
      <c r="F305" s="16">
        <f>IF(COUNTIF('RPI calculation'!$A$9:$A$356,$A305)=0,"",INDEX('RPI calculation'!$AE$9:$AE$356,MATCH($A305,'RPI calculation'!$A$9:$A$356,0)))</f>
        <v>297</v>
      </c>
      <c r="G305" s="16">
        <f>IF(COUNTIF('RPI calculation'!$A$9:$A$356,$A305)=0,"",INDEX('RPI calculation'!$N$9:$N$356,MATCH($A305,'RPI calculation'!$A$9:$A$356,0)))</f>
        <v>299</v>
      </c>
      <c r="H305" s="20">
        <f>IF(COUNTIF('RPI calculation'!$A$9:$A$356,$A305)=0,"",INDEX('RPI calculation'!$AF$9:$AF$356,MATCH($A305,'RPI calculation'!$A$9:$A$356,0)))</f>
        <v>2</v>
      </c>
      <c r="I305" s="9">
        <f>IF(COUNTIF('RPI calculation'!$A$9:$A$356,$A305)=0,"",INDEX('RPI calculation'!$AD$9:$AD$356,MATCH($A305,'RPI calculation'!$A$9:$A$356,0)))</f>
        <v>0.40694380122920326</v>
      </c>
      <c r="J305" s="9">
        <f>IF(COUNTIF('RPI calculation'!$A$9:$A$356,$A305)=0,"",INDEX('RPI calculation'!$M$9:$M$356,MATCH($A305,'RPI calculation'!$A$9:$A$356,0)))</f>
        <v>0.40694380122920326</v>
      </c>
      <c r="K305" s="7" t="s">
        <v>22</v>
      </c>
      <c r="L305" s="7" t="s">
        <v>23</v>
      </c>
      <c r="M305" s="7" t="s">
        <v>24</v>
      </c>
      <c r="N305" s="7"/>
      <c r="O305" s="7"/>
      <c r="P305" s="7"/>
      <c r="Q305" s="8"/>
      <c r="R305" s="7"/>
      <c r="S305" s="7" t="s">
        <v>23</v>
      </c>
      <c r="T305" s="7"/>
      <c r="U305" s="1" t="str">
        <f>IF(COUNTIF('RPI calculation'!$A$9:$A$356,$A305)=0,"Not in 2026 D1 source",INDEX('RPI calculation'!$O$9:$O$356,MATCH($A305,'RPI calculation'!$A$9:$A$356,0)))</f>
        <v>Matches standings</v>
      </c>
      <c r="V305" s="1" t="str">
        <f>IF(COUNTIF('RPI calculation'!$A$9:$A$356,$A305)=0,"",INDEX('RPI calculation'!$E$9:$E$356,MATCH($A305,'RPI calculation'!$A$9:$A$356,0))&amp;"-"&amp;INDEX('RPI calculation'!$F$9:$F$356,MATCH($A305,'RPI calculation'!$A$9:$A$356,0)))</f>
        <v>2-11</v>
      </c>
      <c r="W305" s="1" t="str">
        <f>IF(COUNTIF('RPI calculation'!$A$9:$A$356,$A305)=0,"",INDEX('RPI calculation'!$H$9:$H$356,MATCH($A305,'RPI calculation'!$A$9:$A$356,0))&amp;"-"&amp;INDEX('RPI calculation'!$I$9:$I$356,MATCH($A305,'RPI calculation'!$A$9:$A$356,0)))</f>
        <v>2-11</v>
      </c>
      <c r="X305" s="1">
        <f>IF(COUNTIF('RPI calculation'!$A$9:$A$356,$A305)=0,"",INDEX('RPI calculation'!$G$9:$G$356,MATCH($A305,'RPI calculation'!$A$9:$A$356,0)))</f>
        <v>0</v>
      </c>
      <c r="Y305" s="1" t="str">
        <f>IF(COUNTIF('NCAA 2025'!$B$9:$B$356,$A305)=0,"",INDEX('NCAA 2025'!$C$9:$C$356,MATCH($A305,'NCAA 2025'!$B$9:$B$356,0)))</f>
        <v>14-16</v>
      </c>
    </row>
    <row r="306" spans="1:25" ht="21" customHeight="1">
      <c r="A306" s="1" t="s">
        <v>318</v>
      </c>
      <c r="B306" s="16">
        <f>IF(COUNTIF('NCAA 2025'!$B$9:$B$356,$A306)=0,"New in 2026",INDEX('NCAA 2025'!$A$9:$A$356,MATCH($A306,'NCAA 2025'!$B$9:$B$356,0)))</f>
        <v>300</v>
      </c>
      <c r="C306" s="1" t="str">
        <f>IF(COUNTIF('RPI calculation'!$A$9:$A$356,$A306)=0,"",INDEX('RPI calculation'!$B$9:$B$356,MATCH($A306,'RPI calculation'!$A$9:$A$356,0)))</f>
        <v>Atlantic 10</v>
      </c>
      <c r="D306" s="16" t="str">
        <f>IF(COUNTIF('RPI calculation'!$A$9:$A$356,$A306)=0,"",INDEX('RPI calculation'!$C$9:$C$356,MATCH($A306,'RPI calculation'!$A$9:$A$356,0))&amp;"-"&amp;INDEX('RPI calculation'!$D$9:$D$356,MATCH($A306,'RPI calculation'!$A$9:$A$356,0)))</f>
        <v>5-7</v>
      </c>
      <c r="E306" s="16" t="str">
        <f>IF(COUNTIF(Standings!$A$9:$A$356,$A306)=0,"",INDEX(Standings!$H$9:$H$356,MATCH($A306,Standings!$A$9:$A$356,0))&amp;"-"&amp;INDEX(Standings!$I$9:$I$356,MATCH($A306,Standings!$A$9:$A$356,0)))</f>
        <v>0-0</v>
      </c>
      <c r="F306" s="16">
        <f>IF(COUNTIF('RPI calculation'!$A$9:$A$356,$A306)=0,"",INDEX('RPI calculation'!$AE$9:$AE$356,MATCH($A306,'RPI calculation'!$A$9:$A$356,0)))</f>
        <v>298</v>
      </c>
      <c r="G306" s="16">
        <f>IF(COUNTIF('RPI calculation'!$A$9:$A$356,$A306)=0,"",INDEX('RPI calculation'!$N$9:$N$356,MATCH($A306,'RPI calculation'!$A$9:$A$356,0)))</f>
        <v>295</v>
      </c>
      <c r="H306" s="20">
        <f>IF(COUNTIF('RPI calculation'!$A$9:$A$356,$A306)=0,"",INDEX('RPI calculation'!$AF$9:$AF$356,MATCH($A306,'RPI calculation'!$A$9:$A$356,0)))</f>
        <v>-3</v>
      </c>
      <c r="I306" s="9">
        <f>IF(COUNTIF('RPI calculation'!$A$9:$A$356,$A306)=0,"",INDEX('RPI calculation'!$AD$9:$AD$356,MATCH($A306,'RPI calculation'!$A$9:$A$356,0)))</f>
        <v>0.40606883885614942</v>
      </c>
      <c r="J306" s="9">
        <f>IF(COUNTIF('RPI calculation'!$A$9:$A$356,$A306)=0,"",INDEX('RPI calculation'!$M$9:$M$356,MATCH($A306,'RPI calculation'!$A$9:$A$356,0)))</f>
        <v>0.40996883885614943</v>
      </c>
      <c r="K306" s="7" t="s">
        <v>22</v>
      </c>
      <c r="L306" s="7" t="s">
        <v>23</v>
      </c>
      <c r="M306" s="7" t="s">
        <v>24</v>
      </c>
      <c r="N306" s="7"/>
      <c r="O306" s="7"/>
      <c r="P306" s="7"/>
      <c r="Q306" s="8"/>
      <c r="R306" s="7"/>
      <c r="S306" s="7" t="s">
        <v>23</v>
      </c>
      <c r="T306" s="7"/>
      <c r="U306" s="1" t="str">
        <f>IF(COUNTIF('RPI calculation'!$A$9:$A$356,$A306)=0,"Not in 2026 D1 source",INDEX('RPI calculation'!$O$9:$O$356,MATCH($A306,'RPI calculation'!$A$9:$A$356,0)))</f>
        <v>Matches standings</v>
      </c>
      <c r="V306" s="1" t="str">
        <f>IF(COUNTIF('RPI calculation'!$A$9:$A$356,$A306)=0,"",INDEX('RPI calculation'!$E$9:$E$356,MATCH($A306,'RPI calculation'!$A$9:$A$356,0))&amp;"-"&amp;INDEX('RPI calculation'!$F$9:$F$356,MATCH($A306,'RPI calculation'!$A$9:$A$356,0)))</f>
        <v>5-7</v>
      </c>
      <c r="W306" s="1" t="str">
        <f>IF(COUNTIF('RPI calculation'!$A$9:$A$356,$A306)=0,"",INDEX('RPI calculation'!$H$9:$H$356,MATCH($A306,'RPI calculation'!$A$9:$A$356,0))&amp;"-"&amp;INDEX('RPI calculation'!$I$9:$I$356,MATCH($A306,'RPI calculation'!$A$9:$A$356,0)))</f>
        <v>5-7</v>
      </c>
      <c r="X306" s="1">
        <f>IF(COUNTIF('RPI calculation'!$A$9:$A$356,$A306)=0,"",INDEX('RPI calculation'!$G$9:$G$356,MATCH($A306,'RPI calculation'!$A$9:$A$356,0)))</f>
        <v>0</v>
      </c>
      <c r="Y306" s="1" t="str">
        <f>IF(COUNTIF('NCAA 2025'!$B$9:$B$356,$A306)=0,"",INDEX('NCAA 2025'!$C$9:$C$356,MATCH($A306,'NCAA 2025'!$B$9:$B$356,0)))</f>
        <v>5-25</v>
      </c>
    </row>
    <row r="307" spans="1:25" ht="21" customHeight="1">
      <c r="A307" s="1" t="s">
        <v>320</v>
      </c>
      <c r="B307" s="16">
        <f>IF(COUNTIF('NCAA 2025'!$B$9:$B$356,$A307)=0,"New in 2026",INDEX('NCAA 2025'!$A$9:$A$356,MATCH($A307,'NCAA 2025'!$B$9:$B$356,0)))</f>
        <v>272</v>
      </c>
      <c r="C307" s="1" t="str">
        <f>IF(COUNTIF('RPI calculation'!$A$9:$A$356,$A307)=0,"",INDEX('RPI calculation'!$B$9:$B$356,MATCH($A307,'RPI calculation'!$A$9:$A$356,0)))</f>
        <v>SWAC</v>
      </c>
      <c r="D307" s="16" t="str">
        <f>IF(COUNTIF('RPI calculation'!$A$9:$A$356,$A307)=0,"",INDEX('RPI calculation'!$C$9:$C$356,MATCH($A307,'RPI calculation'!$A$9:$A$356,0))&amp;"-"&amp;INDEX('RPI calculation'!$D$9:$D$356,MATCH($A307,'RPI calculation'!$A$9:$A$356,0)))</f>
        <v>5-8</v>
      </c>
      <c r="E307" s="16" t="str">
        <f>IF(COUNTIF(Standings!$A$9:$A$356,$A307)=0,"",INDEX(Standings!$H$9:$H$356,MATCH($A307,Standings!$A$9:$A$356,0))&amp;"-"&amp;INDEX(Standings!$I$9:$I$356,MATCH($A307,Standings!$A$9:$A$356,0)))</f>
        <v>0-0</v>
      </c>
      <c r="F307" s="16">
        <f>IF(COUNTIF('RPI calculation'!$A$9:$A$356,$A307)=0,"",INDEX('RPI calculation'!$AE$9:$AE$356,MATCH($A307,'RPI calculation'!$A$9:$A$356,0)))</f>
        <v>299</v>
      </c>
      <c r="G307" s="16">
        <f>IF(COUNTIF('RPI calculation'!$A$9:$A$356,$A307)=0,"",INDEX('RPI calculation'!$N$9:$N$356,MATCH($A307,'RPI calculation'!$A$9:$A$356,0)))</f>
        <v>297</v>
      </c>
      <c r="H307" s="20">
        <f>IF(COUNTIF('RPI calculation'!$A$9:$A$356,$A307)=0,"",INDEX('RPI calculation'!$AF$9:$AF$356,MATCH($A307,'RPI calculation'!$A$9:$A$356,0)))</f>
        <v>-2</v>
      </c>
      <c r="I307" s="9">
        <f>IF(COUNTIF('RPI calculation'!$A$9:$A$356,$A307)=0,"",INDEX('RPI calculation'!$AD$9:$AD$356,MATCH($A307,'RPI calculation'!$A$9:$A$356,0)))</f>
        <v>0.4058263661161523</v>
      </c>
      <c r="J307" s="9">
        <f>IF(COUNTIF('RPI calculation'!$A$9:$A$356,$A307)=0,"",INDEX('RPI calculation'!$M$9:$M$356,MATCH($A307,'RPI calculation'!$A$9:$A$356,0)))</f>
        <v>0.4084263661161523</v>
      </c>
      <c r="K307" s="7" t="s">
        <v>22</v>
      </c>
      <c r="L307" s="7" t="s">
        <v>23</v>
      </c>
      <c r="M307" s="7" t="s">
        <v>24</v>
      </c>
      <c r="N307" s="7"/>
      <c r="O307" s="7"/>
      <c r="P307" s="7"/>
      <c r="Q307" s="8"/>
      <c r="R307" s="7"/>
      <c r="S307" s="7" t="s">
        <v>23</v>
      </c>
      <c r="T307" s="7"/>
      <c r="U307" s="1" t="str">
        <f>IF(COUNTIF('RPI calculation'!$A$9:$A$356,$A307)=0,"Not in 2026 D1 source",INDEX('RPI calculation'!$O$9:$O$356,MATCH($A307,'RPI calculation'!$A$9:$A$356,0)))</f>
        <v>Matches standings</v>
      </c>
      <c r="V307" s="1" t="str">
        <f>IF(COUNTIF('RPI calculation'!$A$9:$A$356,$A307)=0,"",INDEX('RPI calculation'!$E$9:$E$356,MATCH($A307,'RPI calculation'!$A$9:$A$356,0))&amp;"-"&amp;INDEX('RPI calculation'!$F$9:$F$356,MATCH($A307,'RPI calculation'!$A$9:$A$356,0)))</f>
        <v>5-8</v>
      </c>
      <c r="W307" s="1" t="str">
        <f>IF(COUNTIF('RPI calculation'!$A$9:$A$356,$A307)=0,"",INDEX('RPI calculation'!$H$9:$H$356,MATCH($A307,'RPI calculation'!$A$9:$A$356,0))&amp;"-"&amp;INDEX('RPI calculation'!$I$9:$I$356,MATCH($A307,'RPI calculation'!$A$9:$A$356,0)))</f>
        <v>5-8</v>
      </c>
      <c r="X307" s="1">
        <f>IF(COUNTIF('RPI calculation'!$A$9:$A$356,$A307)=0,"",INDEX('RPI calculation'!$G$9:$G$356,MATCH($A307,'RPI calculation'!$A$9:$A$356,0)))</f>
        <v>0</v>
      </c>
      <c r="Y307" s="1" t="str">
        <f>IF(COUNTIF('NCAA 2025'!$B$9:$B$356,$A307)=0,"",INDEX('NCAA 2025'!$C$9:$C$356,MATCH($A307,'NCAA 2025'!$B$9:$B$356,0)))</f>
        <v>14-17</v>
      </c>
    </row>
    <row r="308" spans="1:25" ht="21" customHeight="1">
      <c r="A308" s="1" t="s">
        <v>323</v>
      </c>
      <c r="B308" s="16">
        <f>IF(COUNTIF('NCAA 2025'!$B$9:$B$356,$A308)=0,"New in 2026",INDEX('NCAA 2025'!$A$9:$A$356,MATCH($A308,'NCAA 2025'!$B$9:$B$356,0)))</f>
        <v>151</v>
      </c>
      <c r="C308" s="1" t="str">
        <f>IF(COUNTIF('RPI calculation'!$A$9:$A$356,$A308)=0,"",INDEX('RPI calculation'!$B$9:$B$356,MATCH($A308,'RPI calculation'!$A$9:$A$356,0)))</f>
        <v>Big Sky</v>
      </c>
      <c r="D308" s="16" t="str">
        <f>IF(COUNTIF('RPI calculation'!$A$9:$A$356,$A308)=0,"",INDEX('RPI calculation'!$C$9:$C$356,MATCH($A308,'RPI calculation'!$A$9:$A$356,0))&amp;"-"&amp;INDEX('RPI calculation'!$D$9:$D$356,MATCH($A308,'RPI calculation'!$A$9:$A$356,0)))</f>
        <v>4-7</v>
      </c>
      <c r="E308" s="16" t="str">
        <f>IF(COUNTIF(Standings!$A$9:$A$356,$A308)=0,"",INDEX(Standings!$H$9:$H$356,MATCH($A308,Standings!$A$9:$A$356,0))&amp;"-"&amp;INDEX(Standings!$I$9:$I$356,MATCH($A308,Standings!$A$9:$A$356,0)))</f>
        <v>0-0</v>
      </c>
      <c r="F308" s="16">
        <f>IF(COUNTIF('RPI calculation'!$A$9:$A$356,$A308)=0,"",INDEX('RPI calculation'!$AE$9:$AE$356,MATCH($A308,'RPI calculation'!$A$9:$A$356,0)))</f>
        <v>300</v>
      </c>
      <c r="G308" s="16">
        <f>IF(COUNTIF('RPI calculation'!$A$9:$A$356,$A308)=0,"",INDEX('RPI calculation'!$N$9:$N$356,MATCH($A308,'RPI calculation'!$A$9:$A$356,0)))</f>
        <v>300</v>
      </c>
      <c r="H308" s="20">
        <f>IF(COUNTIF('RPI calculation'!$A$9:$A$356,$A308)=0,"",INDEX('RPI calculation'!$AF$9:$AF$356,MATCH($A308,'RPI calculation'!$A$9:$A$356,0)))</f>
        <v>0</v>
      </c>
      <c r="I308" s="9">
        <f>IF(COUNTIF('RPI calculation'!$A$9:$A$356,$A308)=0,"",INDEX('RPI calculation'!$AD$9:$AD$356,MATCH($A308,'RPI calculation'!$A$9:$A$356,0)))</f>
        <v>0.4054430175349597</v>
      </c>
      <c r="J308" s="9">
        <f>IF(COUNTIF('RPI calculation'!$A$9:$A$356,$A308)=0,"",INDEX('RPI calculation'!$M$9:$M$356,MATCH($A308,'RPI calculation'!$A$9:$A$356,0)))</f>
        <v>0.4054430175349597</v>
      </c>
      <c r="K308" s="7" t="s">
        <v>22</v>
      </c>
      <c r="L308" s="7" t="s">
        <v>23</v>
      </c>
      <c r="M308" s="7" t="s">
        <v>24</v>
      </c>
      <c r="N308" s="7"/>
      <c r="O308" s="7"/>
      <c r="P308" s="7"/>
      <c r="Q308" s="8"/>
      <c r="R308" s="7"/>
      <c r="S308" s="7" t="s">
        <v>23</v>
      </c>
      <c r="T308" s="7"/>
      <c r="U308" s="1" t="str">
        <f>IF(COUNTIF('RPI calculation'!$A$9:$A$356,$A308)=0,"Not in 2026 D1 source",INDEX('RPI calculation'!$O$9:$O$356,MATCH($A308,'RPI calculation'!$A$9:$A$356,0)))</f>
        <v>Matches standings</v>
      </c>
      <c r="V308" s="1" t="str">
        <f>IF(COUNTIF('RPI calculation'!$A$9:$A$356,$A308)=0,"",INDEX('RPI calculation'!$E$9:$E$356,MATCH($A308,'RPI calculation'!$A$9:$A$356,0))&amp;"-"&amp;INDEX('RPI calculation'!$F$9:$F$356,MATCH($A308,'RPI calculation'!$A$9:$A$356,0)))</f>
        <v>4-7</v>
      </c>
      <c r="W308" s="1" t="str">
        <f>IF(COUNTIF('RPI calculation'!$A$9:$A$356,$A308)=0,"",INDEX('RPI calculation'!$H$9:$H$356,MATCH($A308,'RPI calculation'!$A$9:$A$356,0))&amp;"-"&amp;INDEX('RPI calculation'!$I$9:$I$356,MATCH($A308,'RPI calculation'!$A$9:$A$356,0)))</f>
        <v>4-7</v>
      </c>
      <c r="X308" s="1">
        <f>IF(COUNTIF('RPI calculation'!$A$9:$A$356,$A308)=0,"",INDEX('RPI calculation'!$G$9:$G$356,MATCH($A308,'RPI calculation'!$A$9:$A$356,0)))</f>
        <v>0</v>
      </c>
      <c r="Y308" s="1" t="str">
        <f>IF(COUNTIF('NCAA 2025'!$B$9:$B$356,$A308)=0,"",INDEX('NCAA 2025'!$C$9:$C$356,MATCH($A308,'NCAA 2025'!$B$9:$B$356,0)))</f>
        <v>17-11</v>
      </c>
    </row>
    <row r="309" spans="1:25" ht="21" customHeight="1">
      <c r="A309" s="1" t="s">
        <v>324</v>
      </c>
      <c r="B309" s="16">
        <f>IF(COUNTIF('NCAA 2025'!$B$9:$B$356,$A309)=0,"New in 2026",INDEX('NCAA 2025'!$A$9:$A$356,MATCH($A309,'NCAA 2025'!$B$9:$B$356,0)))</f>
        <v>245</v>
      </c>
      <c r="C309" s="1" t="str">
        <f>IF(COUNTIF('RPI calculation'!$A$9:$A$356,$A309)=0,"",INDEX('RPI calculation'!$B$9:$B$356,MATCH($A309,'RPI calculation'!$A$9:$A$356,0)))</f>
        <v>MAC</v>
      </c>
      <c r="D309" s="16" t="str">
        <f>IF(COUNTIF('RPI calculation'!$A$9:$A$356,$A309)=0,"",INDEX('RPI calculation'!$C$9:$C$356,MATCH($A309,'RPI calculation'!$A$9:$A$356,0))&amp;"-"&amp;INDEX('RPI calculation'!$D$9:$D$356,MATCH($A309,'RPI calculation'!$A$9:$A$356,0)))</f>
        <v>0-13</v>
      </c>
      <c r="E309" s="16" t="str">
        <f>IF(COUNTIF(Standings!$A$9:$A$356,$A309)=0,"",INDEX(Standings!$H$9:$H$356,MATCH($A309,Standings!$A$9:$A$356,0))&amp;"-"&amp;INDEX(Standings!$I$9:$I$356,MATCH($A309,Standings!$A$9:$A$356,0)))</f>
        <v>0-0</v>
      </c>
      <c r="F309" s="16">
        <f>IF(COUNTIF('RPI calculation'!$A$9:$A$356,$A309)=0,"",INDEX('RPI calculation'!$AE$9:$AE$356,MATCH($A309,'RPI calculation'!$A$9:$A$356,0)))</f>
        <v>301</v>
      </c>
      <c r="G309" s="16">
        <f>IF(COUNTIF('RPI calculation'!$A$9:$A$356,$A309)=0,"",INDEX('RPI calculation'!$N$9:$N$356,MATCH($A309,'RPI calculation'!$A$9:$A$356,0)))</f>
        <v>301</v>
      </c>
      <c r="H309" s="20">
        <f>IF(COUNTIF('RPI calculation'!$A$9:$A$356,$A309)=0,"",INDEX('RPI calculation'!$AF$9:$AF$356,MATCH($A309,'RPI calculation'!$A$9:$A$356,0)))</f>
        <v>0</v>
      </c>
      <c r="I309" s="9">
        <f>IF(COUNTIF('RPI calculation'!$A$9:$A$356,$A309)=0,"",INDEX('RPI calculation'!$AD$9:$AD$356,MATCH($A309,'RPI calculation'!$A$9:$A$356,0)))</f>
        <v>0.40236711985566875</v>
      </c>
      <c r="J309" s="9">
        <f>IF(COUNTIF('RPI calculation'!$A$9:$A$356,$A309)=0,"",INDEX('RPI calculation'!$M$9:$M$356,MATCH($A309,'RPI calculation'!$A$9:$A$356,0)))</f>
        <v>0.40496711985566874</v>
      </c>
      <c r="K309" s="7" t="s">
        <v>22</v>
      </c>
      <c r="L309" s="7" t="s">
        <v>23</v>
      </c>
      <c r="M309" s="7" t="s">
        <v>24</v>
      </c>
      <c r="N309" s="7"/>
      <c r="O309" s="7"/>
      <c r="P309" s="7"/>
      <c r="Q309" s="8"/>
      <c r="R309" s="7"/>
      <c r="S309" s="7" t="s">
        <v>23</v>
      </c>
      <c r="T309" s="7"/>
      <c r="U309" s="1" t="str">
        <f>IF(COUNTIF('RPI calculation'!$A$9:$A$356,$A309)=0,"Not in 2026 D1 source",INDEX('RPI calculation'!$O$9:$O$356,MATCH($A309,'RPI calculation'!$A$9:$A$356,0)))</f>
        <v>Matches standings</v>
      </c>
      <c r="V309" s="1" t="str">
        <f>IF(COUNTIF('RPI calculation'!$A$9:$A$356,$A309)=0,"",INDEX('RPI calculation'!$E$9:$E$356,MATCH($A309,'RPI calculation'!$A$9:$A$356,0))&amp;"-"&amp;INDEX('RPI calculation'!$F$9:$F$356,MATCH($A309,'RPI calculation'!$A$9:$A$356,0)))</f>
        <v>0-13</v>
      </c>
      <c r="W309" s="1" t="str">
        <f>IF(COUNTIF('RPI calculation'!$A$9:$A$356,$A309)=0,"",INDEX('RPI calculation'!$H$9:$H$356,MATCH($A309,'RPI calculation'!$A$9:$A$356,0))&amp;"-"&amp;INDEX('RPI calculation'!$I$9:$I$356,MATCH($A309,'RPI calculation'!$A$9:$A$356,0)))</f>
        <v>0-13</v>
      </c>
      <c r="X309" s="1">
        <f>IF(COUNTIF('RPI calculation'!$A$9:$A$356,$A309)=0,"",INDEX('RPI calculation'!$G$9:$G$356,MATCH($A309,'RPI calculation'!$A$9:$A$356,0)))</f>
        <v>0</v>
      </c>
      <c r="Y309" s="1" t="str">
        <f>IF(COUNTIF('NCAA 2025'!$B$9:$B$356,$A309)=0,"",INDEX('NCAA 2025'!$C$9:$C$356,MATCH($A309,'NCAA 2025'!$B$9:$B$356,0)))</f>
        <v>9-21</v>
      </c>
    </row>
    <row r="310" spans="1:25" ht="21" customHeight="1">
      <c r="A310" s="1" t="s">
        <v>325</v>
      </c>
      <c r="B310" s="16">
        <f>IF(COUNTIF('NCAA 2025'!$B$9:$B$356,$A310)=0,"New in 2026",INDEX('NCAA 2025'!$A$9:$A$356,MATCH($A310,'NCAA 2025'!$B$9:$B$356,0)))</f>
        <v>332</v>
      </c>
      <c r="C310" s="1" t="str">
        <f>IF(COUNTIF('RPI calculation'!$A$9:$A$356,$A310)=0,"",INDEX('RPI calculation'!$B$9:$B$356,MATCH($A310,'RPI calculation'!$A$9:$A$356,0)))</f>
        <v>OVC</v>
      </c>
      <c r="D310" s="16" t="str">
        <f>IF(COUNTIF('RPI calculation'!$A$9:$A$356,$A310)=0,"",INDEX('RPI calculation'!$C$9:$C$356,MATCH($A310,'RPI calculation'!$A$9:$A$356,0))&amp;"-"&amp;INDEX('RPI calculation'!$D$9:$D$356,MATCH($A310,'RPI calculation'!$A$9:$A$356,0)))</f>
        <v>5-6</v>
      </c>
      <c r="E310" s="16" t="str">
        <f>IF(COUNTIF(Standings!$A$9:$A$356,$A310)=0,"",INDEX(Standings!$H$9:$H$356,MATCH($A310,Standings!$A$9:$A$356,0))&amp;"-"&amp;INDEX(Standings!$I$9:$I$356,MATCH($A310,Standings!$A$9:$A$356,0)))</f>
        <v>0-0</v>
      </c>
      <c r="F310" s="16">
        <f>IF(COUNTIF('RPI calculation'!$A$9:$A$356,$A310)=0,"",INDEX('RPI calculation'!$AE$9:$AE$356,MATCH($A310,'RPI calculation'!$A$9:$A$356,0)))</f>
        <v>302</v>
      </c>
      <c r="G310" s="16">
        <f>IF(COUNTIF('RPI calculation'!$A$9:$A$356,$A310)=0,"",INDEX('RPI calculation'!$N$9:$N$356,MATCH($A310,'RPI calculation'!$A$9:$A$356,0)))</f>
        <v>302</v>
      </c>
      <c r="H310" s="20">
        <f>IF(COUNTIF('RPI calculation'!$A$9:$A$356,$A310)=0,"",INDEX('RPI calculation'!$AF$9:$AF$356,MATCH($A310,'RPI calculation'!$A$9:$A$356,0)))</f>
        <v>0</v>
      </c>
      <c r="I310" s="9">
        <f>IF(COUNTIF('RPI calculation'!$A$9:$A$356,$A310)=0,"",INDEX('RPI calculation'!$AD$9:$AD$356,MATCH($A310,'RPI calculation'!$A$9:$A$356,0)))</f>
        <v>0.40173782687570564</v>
      </c>
      <c r="J310" s="9">
        <f>IF(COUNTIF('RPI calculation'!$A$9:$A$356,$A310)=0,"",INDEX('RPI calculation'!$M$9:$M$356,MATCH($A310,'RPI calculation'!$A$9:$A$356,0)))</f>
        <v>0.40433782687570563</v>
      </c>
      <c r="K310" s="7" t="s">
        <v>22</v>
      </c>
      <c r="L310" s="7" t="s">
        <v>23</v>
      </c>
      <c r="M310" s="7" t="s">
        <v>24</v>
      </c>
      <c r="N310" s="7"/>
      <c r="O310" s="7"/>
      <c r="P310" s="7"/>
      <c r="Q310" s="8"/>
      <c r="R310" s="7"/>
      <c r="S310" s="7" t="s">
        <v>23</v>
      </c>
      <c r="T310" s="7"/>
      <c r="U310" s="1" t="str">
        <f>IF(COUNTIF('RPI calculation'!$A$9:$A$356,$A310)=0,"Not in 2026 D1 source",INDEX('RPI calculation'!$O$9:$O$356,MATCH($A310,'RPI calculation'!$A$9:$A$356,0)))</f>
        <v>Matches standings</v>
      </c>
      <c r="V310" s="1" t="str">
        <f>IF(COUNTIF('RPI calculation'!$A$9:$A$356,$A310)=0,"",INDEX('RPI calculation'!$E$9:$E$356,MATCH($A310,'RPI calculation'!$A$9:$A$356,0))&amp;"-"&amp;INDEX('RPI calculation'!$F$9:$F$356,MATCH($A310,'RPI calculation'!$A$9:$A$356,0)))</f>
        <v>5-6</v>
      </c>
      <c r="W310" s="1" t="str">
        <f>IF(COUNTIF('RPI calculation'!$A$9:$A$356,$A310)=0,"",INDEX('RPI calculation'!$H$9:$H$356,MATCH($A310,'RPI calculation'!$A$9:$A$356,0))&amp;"-"&amp;INDEX('RPI calculation'!$I$9:$I$356,MATCH($A310,'RPI calculation'!$A$9:$A$356,0)))</f>
        <v>5-6</v>
      </c>
      <c r="X310" s="1">
        <f>IF(COUNTIF('RPI calculation'!$A$9:$A$356,$A310)=0,"",INDEX('RPI calculation'!$G$9:$G$356,MATCH($A310,'RPI calculation'!$A$9:$A$356,0)))</f>
        <v>0</v>
      </c>
      <c r="Y310" s="1" t="str">
        <f>IF(COUNTIF('NCAA 2025'!$B$9:$B$356,$A310)=0,"",INDEX('NCAA 2025'!$C$9:$C$356,MATCH($A310,'NCAA 2025'!$B$9:$B$356,0)))</f>
        <v>4-25</v>
      </c>
    </row>
    <row r="311" spans="1:25" ht="21" customHeight="1">
      <c r="A311" s="1" t="s">
        <v>327</v>
      </c>
      <c r="B311" s="16">
        <f>IF(COUNTIF('NCAA 2025'!$B$9:$B$356,$A311)=0,"New in 2026",INDEX('NCAA 2025'!$A$9:$A$356,MATCH($A311,'NCAA 2025'!$B$9:$B$356,0)))</f>
        <v>299</v>
      </c>
      <c r="C311" s="1" t="str">
        <f>IF(COUNTIF('RPI calculation'!$A$9:$A$356,$A311)=0,"",INDEX('RPI calculation'!$B$9:$B$356,MATCH($A311,'RPI calculation'!$A$9:$A$356,0)))</f>
        <v>MVC</v>
      </c>
      <c r="D311" s="16" t="str">
        <f>IF(COUNTIF('RPI calculation'!$A$9:$A$356,$A311)=0,"",INDEX('RPI calculation'!$C$9:$C$356,MATCH($A311,'RPI calculation'!$A$9:$A$356,0))&amp;"-"&amp;INDEX('RPI calculation'!$D$9:$D$356,MATCH($A311,'RPI calculation'!$A$9:$A$356,0)))</f>
        <v>2-10</v>
      </c>
      <c r="E311" s="16" t="str">
        <f>IF(COUNTIF(Standings!$A$9:$A$356,$A311)=0,"",INDEX(Standings!$H$9:$H$356,MATCH($A311,Standings!$A$9:$A$356,0))&amp;"-"&amp;INDEX(Standings!$I$9:$I$356,MATCH($A311,Standings!$A$9:$A$356,0)))</f>
        <v>0-0</v>
      </c>
      <c r="F311" s="16">
        <f>IF(COUNTIF('RPI calculation'!$A$9:$A$356,$A311)=0,"",INDEX('RPI calculation'!$AE$9:$AE$356,MATCH($A311,'RPI calculation'!$A$9:$A$356,0)))</f>
        <v>303</v>
      </c>
      <c r="G311" s="16">
        <f>IF(COUNTIF('RPI calculation'!$A$9:$A$356,$A311)=0,"",INDEX('RPI calculation'!$N$9:$N$356,MATCH($A311,'RPI calculation'!$A$9:$A$356,0)))</f>
        <v>304</v>
      </c>
      <c r="H311" s="20">
        <f>IF(COUNTIF('RPI calculation'!$A$9:$A$356,$A311)=0,"",INDEX('RPI calculation'!$AF$9:$AF$356,MATCH($A311,'RPI calculation'!$A$9:$A$356,0)))</f>
        <v>1</v>
      </c>
      <c r="I311" s="9">
        <f>IF(COUNTIF('RPI calculation'!$A$9:$A$356,$A311)=0,"",INDEX('RPI calculation'!$AD$9:$AD$356,MATCH($A311,'RPI calculation'!$A$9:$A$356,0)))</f>
        <v>0.39981661480004288</v>
      </c>
      <c r="J311" s="9">
        <f>IF(COUNTIF('RPI calculation'!$A$9:$A$356,$A311)=0,"",INDEX('RPI calculation'!$M$9:$M$356,MATCH($A311,'RPI calculation'!$A$9:$A$356,0)))</f>
        <v>0.39981661480004288</v>
      </c>
      <c r="K311" s="7" t="s">
        <v>22</v>
      </c>
      <c r="L311" s="7" t="s">
        <v>23</v>
      </c>
      <c r="M311" s="7" t="s">
        <v>24</v>
      </c>
      <c r="N311" s="7"/>
      <c r="O311" s="7"/>
      <c r="P311" s="7"/>
      <c r="Q311" s="8"/>
      <c r="R311" s="7"/>
      <c r="S311" s="7" t="s">
        <v>23</v>
      </c>
      <c r="T311" s="7"/>
      <c r="U311" s="1" t="str">
        <f>IF(COUNTIF('RPI calculation'!$A$9:$A$356,$A311)=0,"Not in 2026 D1 source",INDEX('RPI calculation'!$O$9:$O$356,MATCH($A311,'RPI calculation'!$A$9:$A$356,0)))</f>
        <v>Matches standings</v>
      </c>
      <c r="V311" s="1" t="str">
        <f>IF(COUNTIF('RPI calculation'!$A$9:$A$356,$A311)=0,"",INDEX('RPI calculation'!$E$9:$E$356,MATCH($A311,'RPI calculation'!$A$9:$A$356,0))&amp;"-"&amp;INDEX('RPI calculation'!$F$9:$F$356,MATCH($A311,'RPI calculation'!$A$9:$A$356,0)))</f>
        <v>2-10</v>
      </c>
      <c r="W311" s="1" t="str">
        <f>IF(COUNTIF('RPI calculation'!$A$9:$A$356,$A311)=0,"",INDEX('RPI calculation'!$H$9:$H$356,MATCH($A311,'RPI calculation'!$A$9:$A$356,0))&amp;"-"&amp;INDEX('RPI calculation'!$I$9:$I$356,MATCH($A311,'RPI calculation'!$A$9:$A$356,0)))</f>
        <v>2-10</v>
      </c>
      <c r="X311" s="1">
        <f>IF(COUNTIF('RPI calculation'!$A$9:$A$356,$A311)=0,"",INDEX('RPI calculation'!$G$9:$G$356,MATCH($A311,'RPI calculation'!$A$9:$A$356,0)))</f>
        <v>0</v>
      </c>
      <c r="Y311" s="1" t="str">
        <f>IF(COUNTIF('NCAA 2025'!$B$9:$B$356,$A311)=0,"",INDEX('NCAA 2025'!$C$9:$C$356,MATCH($A311,'NCAA 2025'!$B$9:$B$356,0)))</f>
        <v>4-21</v>
      </c>
    </row>
    <row r="312" spans="1:25" ht="21" customHeight="1">
      <c r="A312" s="1" t="s">
        <v>326</v>
      </c>
      <c r="B312" s="16">
        <f>IF(COUNTIF('NCAA 2025'!$B$9:$B$356,$A312)=0,"New in 2026",INDEX('NCAA 2025'!$A$9:$A$356,MATCH($A312,'NCAA 2025'!$B$9:$B$356,0)))</f>
        <v>314</v>
      </c>
      <c r="C312" s="1" t="str">
        <f>IF(COUNTIF('RPI calculation'!$A$9:$A$356,$A312)=0,"",INDEX('RPI calculation'!$B$9:$B$356,MATCH($A312,'RPI calculation'!$A$9:$A$356,0)))</f>
        <v>NEC</v>
      </c>
      <c r="D312" s="16" t="str">
        <f>IF(COUNTIF('RPI calculation'!$A$9:$A$356,$A312)=0,"",INDEX('RPI calculation'!$C$9:$C$356,MATCH($A312,'RPI calculation'!$A$9:$A$356,0))&amp;"-"&amp;INDEX('RPI calculation'!$D$9:$D$356,MATCH($A312,'RPI calculation'!$A$9:$A$356,0)))</f>
        <v>4-8</v>
      </c>
      <c r="E312" s="16" t="str">
        <f>IF(COUNTIF(Standings!$A$9:$A$356,$A312)=0,"",INDEX(Standings!$H$9:$H$356,MATCH($A312,Standings!$A$9:$A$356,0))&amp;"-"&amp;INDEX(Standings!$I$9:$I$356,MATCH($A312,Standings!$A$9:$A$356,0)))</f>
        <v>0-0</v>
      </c>
      <c r="F312" s="16">
        <f>IF(COUNTIF('RPI calculation'!$A$9:$A$356,$A312)=0,"",INDEX('RPI calculation'!$AE$9:$AE$356,MATCH($A312,'RPI calculation'!$A$9:$A$356,0)))</f>
        <v>304</v>
      </c>
      <c r="G312" s="16">
        <f>IF(COUNTIF('RPI calculation'!$A$9:$A$356,$A312)=0,"",INDEX('RPI calculation'!$N$9:$N$356,MATCH($A312,'RPI calculation'!$A$9:$A$356,0)))</f>
        <v>303</v>
      </c>
      <c r="H312" s="20">
        <f>IF(COUNTIF('RPI calculation'!$A$9:$A$356,$A312)=0,"",INDEX('RPI calculation'!$AF$9:$AF$356,MATCH($A312,'RPI calculation'!$A$9:$A$356,0)))</f>
        <v>-1</v>
      </c>
      <c r="I312" s="9">
        <f>IF(COUNTIF('RPI calculation'!$A$9:$A$356,$A312)=0,"",INDEX('RPI calculation'!$AD$9:$AD$356,MATCH($A312,'RPI calculation'!$A$9:$A$356,0)))</f>
        <v>0.399573481570688</v>
      </c>
      <c r="J312" s="9">
        <f>IF(COUNTIF('RPI calculation'!$A$9:$A$356,$A312)=0,"",INDEX('RPI calculation'!$M$9:$M$356,MATCH($A312,'RPI calculation'!$A$9:$A$356,0)))</f>
        <v>0.40087348157068803</v>
      </c>
      <c r="K312" s="7" t="s">
        <v>22</v>
      </c>
      <c r="L312" s="7" t="s">
        <v>23</v>
      </c>
      <c r="M312" s="7" t="s">
        <v>24</v>
      </c>
      <c r="N312" s="7"/>
      <c r="O312" s="7"/>
      <c r="P312" s="7"/>
      <c r="Q312" s="8"/>
      <c r="R312" s="7"/>
      <c r="S312" s="7" t="s">
        <v>23</v>
      </c>
      <c r="T312" s="7"/>
      <c r="U312" s="1" t="str">
        <f>IF(COUNTIF('RPI calculation'!$A$9:$A$356,$A312)=0,"Not in 2026 D1 source",INDEX('RPI calculation'!$O$9:$O$356,MATCH($A312,'RPI calculation'!$A$9:$A$356,0)))</f>
        <v>Matches standings</v>
      </c>
      <c r="V312" s="1" t="str">
        <f>IF(COUNTIF('RPI calculation'!$A$9:$A$356,$A312)=0,"",INDEX('RPI calculation'!$E$9:$E$356,MATCH($A312,'RPI calculation'!$A$9:$A$356,0))&amp;"-"&amp;INDEX('RPI calculation'!$F$9:$F$356,MATCH($A312,'RPI calculation'!$A$9:$A$356,0)))</f>
        <v>4-8</v>
      </c>
      <c r="W312" s="1" t="str">
        <f>IF(COUNTIF('RPI calculation'!$A$9:$A$356,$A312)=0,"",INDEX('RPI calculation'!$H$9:$H$356,MATCH($A312,'RPI calculation'!$A$9:$A$356,0))&amp;"-"&amp;INDEX('RPI calculation'!$I$9:$I$356,MATCH($A312,'RPI calculation'!$A$9:$A$356,0)))</f>
        <v>4-8</v>
      </c>
      <c r="X312" s="1">
        <f>IF(COUNTIF('RPI calculation'!$A$9:$A$356,$A312)=0,"",INDEX('RPI calculation'!$G$9:$G$356,MATCH($A312,'RPI calculation'!$A$9:$A$356,0)))</f>
        <v>0</v>
      </c>
      <c r="Y312" s="1" t="str">
        <f>IF(COUNTIF('NCAA 2025'!$B$9:$B$356,$A312)=0,"",INDEX('NCAA 2025'!$C$9:$C$356,MATCH($A312,'NCAA 2025'!$B$9:$B$356,0)))</f>
        <v>12-18</v>
      </c>
    </row>
    <row r="313" spans="1:25" ht="21" customHeight="1">
      <c r="A313" s="1" t="s">
        <v>328</v>
      </c>
      <c r="B313" s="16">
        <f>IF(COUNTIF('NCAA 2025'!$B$9:$B$356,$A313)=0,"New in 2026",INDEX('NCAA 2025'!$A$9:$A$356,MATCH($A313,'NCAA 2025'!$B$9:$B$356,0)))</f>
        <v>211</v>
      </c>
      <c r="C313" s="1" t="str">
        <f>IF(COUNTIF('RPI calculation'!$A$9:$A$356,$A313)=0,"",INDEX('RPI calculation'!$B$9:$B$356,MATCH($A313,'RPI calculation'!$A$9:$A$356,0)))</f>
        <v>Big West</v>
      </c>
      <c r="D313" s="16" t="str">
        <f>IF(COUNTIF('RPI calculation'!$A$9:$A$356,$A313)=0,"",INDEX('RPI calculation'!$C$9:$C$356,MATCH($A313,'RPI calculation'!$A$9:$A$356,0))&amp;"-"&amp;INDEX('RPI calculation'!$D$9:$D$356,MATCH($A313,'RPI calculation'!$A$9:$A$356,0)))</f>
        <v>2-9</v>
      </c>
      <c r="E313" s="16" t="str">
        <f>IF(COUNTIF(Standings!$A$9:$A$356,$A313)=0,"",INDEX(Standings!$H$9:$H$356,MATCH($A313,Standings!$A$9:$A$356,0))&amp;"-"&amp;INDEX(Standings!$I$9:$I$356,MATCH($A313,Standings!$A$9:$A$356,0)))</f>
        <v>0-0</v>
      </c>
      <c r="F313" s="16">
        <f>IF(COUNTIF('RPI calculation'!$A$9:$A$356,$A313)=0,"",INDEX('RPI calculation'!$AE$9:$AE$356,MATCH($A313,'RPI calculation'!$A$9:$A$356,0)))</f>
        <v>305</v>
      </c>
      <c r="G313" s="16">
        <f>IF(COUNTIF('RPI calculation'!$A$9:$A$356,$A313)=0,"",INDEX('RPI calculation'!$N$9:$N$356,MATCH($A313,'RPI calculation'!$A$9:$A$356,0)))</f>
        <v>305</v>
      </c>
      <c r="H313" s="20">
        <f>IF(COUNTIF('RPI calculation'!$A$9:$A$356,$A313)=0,"",INDEX('RPI calculation'!$AF$9:$AF$356,MATCH($A313,'RPI calculation'!$A$9:$A$356,0)))</f>
        <v>0</v>
      </c>
      <c r="I313" s="9">
        <f>IF(COUNTIF('RPI calculation'!$A$9:$A$356,$A313)=0,"",INDEX('RPI calculation'!$AD$9:$AD$356,MATCH($A313,'RPI calculation'!$A$9:$A$356,0)))</f>
        <v>0.39944130390067023</v>
      </c>
      <c r="J313" s="9">
        <f>IF(COUNTIF('RPI calculation'!$A$9:$A$356,$A313)=0,"",INDEX('RPI calculation'!$M$9:$M$356,MATCH($A313,'RPI calculation'!$A$9:$A$356,0)))</f>
        <v>0.39944130390067023</v>
      </c>
      <c r="K313" s="7" t="s">
        <v>22</v>
      </c>
      <c r="L313" s="7" t="s">
        <v>23</v>
      </c>
      <c r="M313" s="7" t="s">
        <v>24</v>
      </c>
      <c r="N313" s="7"/>
      <c r="O313" s="7"/>
      <c r="P313" s="7"/>
      <c r="Q313" s="8"/>
      <c r="R313" s="7"/>
      <c r="S313" s="7" t="s">
        <v>23</v>
      </c>
      <c r="T313" s="7"/>
      <c r="U313" s="1" t="str">
        <f>IF(COUNTIF('RPI calculation'!$A$9:$A$356,$A313)=0,"Not in 2026 D1 source",INDEX('RPI calculation'!$O$9:$O$356,MATCH($A313,'RPI calculation'!$A$9:$A$356,0)))</f>
        <v>Matches standings</v>
      </c>
      <c r="V313" s="1" t="str">
        <f>IF(COUNTIF('RPI calculation'!$A$9:$A$356,$A313)=0,"",INDEX('RPI calculation'!$E$9:$E$356,MATCH($A313,'RPI calculation'!$A$9:$A$356,0))&amp;"-"&amp;INDEX('RPI calculation'!$F$9:$F$356,MATCH($A313,'RPI calculation'!$A$9:$A$356,0)))</f>
        <v>2-9</v>
      </c>
      <c r="W313" s="1" t="str">
        <f>IF(COUNTIF('RPI calculation'!$A$9:$A$356,$A313)=0,"",INDEX('RPI calculation'!$H$9:$H$356,MATCH($A313,'RPI calculation'!$A$9:$A$356,0))&amp;"-"&amp;INDEX('RPI calculation'!$I$9:$I$356,MATCH($A313,'RPI calculation'!$A$9:$A$356,0)))</f>
        <v>2-9</v>
      </c>
      <c r="X313" s="1">
        <f>IF(COUNTIF('RPI calculation'!$A$9:$A$356,$A313)=0,"",INDEX('RPI calculation'!$G$9:$G$356,MATCH($A313,'RPI calculation'!$A$9:$A$356,0)))</f>
        <v>0</v>
      </c>
      <c r="Y313" s="1" t="str">
        <f>IF(COUNTIF('NCAA 2025'!$B$9:$B$356,$A313)=0,"",INDEX('NCAA 2025'!$C$9:$C$356,MATCH($A313,'NCAA 2025'!$B$9:$B$356,0)))</f>
        <v>13-18</v>
      </c>
    </row>
    <row r="314" spans="1:25" ht="21" customHeight="1">
      <c r="A314" s="1" t="s">
        <v>330</v>
      </c>
      <c r="B314" s="16">
        <f>IF(COUNTIF('NCAA 2025'!$B$9:$B$356,$A314)=0,"New in 2026",INDEX('NCAA 2025'!$A$9:$A$356,MATCH($A314,'NCAA 2025'!$B$9:$B$356,0)))</f>
        <v>290</v>
      </c>
      <c r="C314" s="1" t="str">
        <f>IF(COUNTIF('RPI calculation'!$A$9:$A$356,$A314)=0,"",INDEX('RPI calculation'!$B$9:$B$356,MATCH($A314,'RPI calculation'!$A$9:$A$356,0)))</f>
        <v>OVC</v>
      </c>
      <c r="D314" s="16" t="str">
        <f>IF(COUNTIF('RPI calculation'!$A$9:$A$356,$A314)=0,"",INDEX('RPI calculation'!$C$9:$C$356,MATCH($A314,'RPI calculation'!$A$9:$A$356,0))&amp;"-"&amp;INDEX('RPI calculation'!$D$9:$D$356,MATCH($A314,'RPI calculation'!$A$9:$A$356,0)))</f>
        <v>2-10</v>
      </c>
      <c r="E314" s="16" t="str">
        <f>IF(COUNTIF(Standings!$A$9:$A$356,$A314)=0,"",INDEX(Standings!$H$9:$H$356,MATCH($A314,Standings!$A$9:$A$356,0))&amp;"-"&amp;INDEX(Standings!$I$9:$I$356,MATCH($A314,Standings!$A$9:$A$356,0)))</f>
        <v>0-0</v>
      </c>
      <c r="F314" s="16">
        <f>IF(COUNTIF('RPI calculation'!$A$9:$A$356,$A314)=0,"",INDEX('RPI calculation'!$AE$9:$AE$356,MATCH($A314,'RPI calculation'!$A$9:$A$356,0)))</f>
        <v>306</v>
      </c>
      <c r="G314" s="16">
        <f>IF(COUNTIF('RPI calculation'!$A$9:$A$356,$A314)=0,"",INDEX('RPI calculation'!$N$9:$N$356,MATCH($A314,'RPI calculation'!$A$9:$A$356,0)))</f>
        <v>307</v>
      </c>
      <c r="H314" s="20">
        <f>IF(COUNTIF('RPI calculation'!$A$9:$A$356,$A314)=0,"",INDEX('RPI calculation'!$AF$9:$AF$356,MATCH($A314,'RPI calculation'!$A$9:$A$356,0)))</f>
        <v>1</v>
      </c>
      <c r="I314" s="9">
        <f>IF(COUNTIF('RPI calculation'!$A$9:$A$356,$A314)=0,"",INDEX('RPI calculation'!$AD$9:$AD$356,MATCH($A314,'RPI calculation'!$A$9:$A$356,0)))</f>
        <v>0.39660197050190732</v>
      </c>
      <c r="J314" s="9">
        <f>IF(COUNTIF('RPI calculation'!$A$9:$A$356,$A314)=0,"",INDEX('RPI calculation'!$M$9:$M$356,MATCH($A314,'RPI calculation'!$A$9:$A$356,0)))</f>
        <v>0.39660197050190732</v>
      </c>
      <c r="K314" s="7" t="s">
        <v>22</v>
      </c>
      <c r="L314" s="7" t="s">
        <v>23</v>
      </c>
      <c r="M314" s="7" t="s">
        <v>24</v>
      </c>
      <c r="N314" s="7"/>
      <c r="O314" s="7"/>
      <c r="P314" s="7"/>
      <c r="Q314" s="8"/>
      <c r="R314" s="7"/>
      <c r="S314" s="7" t="s">
        <v>23</v>
      </c>
      <c r="T314" s="7"/>
      <c r="U314" s="1" t="str">
        <f>IF(COUNTIF('RPI calculation'!$A$9:$A$356,$A314)=0,"Not in 2026 D1 source",INDEX('RPI calculation'!$O$9:$O$356,MATCH($A314,'RPI calculation'!$A$9:$A$356,0)))</f>
        <v>Matches standings</v>
      </c>
      <c r="V314" s="1" t="str">
        <f>IF(COUNTIF('RPI calculation'!$A$9:$A$356,$A314)=0,"",INDEX('RPI calculation'!$E$9:$E$356,MATCH($A314,'RPI calculation'!$A$9:$A$356,0))&amp;"-"&amp;INDEX('RPI calculation'!$F$9:$F$356,MATCH($A314,'RPI calculation'!$A$9:$A$356,0)))</f>
        <v>2-10</v>
      </c>
      <c r="W314" s="1" t="str">
        <f>IF(COUNTIF('RPI calculation'!$A$9:$A$356,$A314)=0,"",INDEX('RPI calculation'!$H$9:$H$356,MATCH($A314,'RPI calculation'!$A$9:$A$356,0))&amp;"-"&amp;INDEX('RPI calculation'!$I$9:$I$356,MATCH($A314,'RPI calculation'!$A$9:$A$356,0)))</f>
        <v>2-10</v>
      </c>
      <c r="X314" s="1">
        <f>IF(COUNTIF('RPI calculation'!$A$9:$A$356,$A314)=0,"",INDEX('RPI calculation'!$G$9:$G$356,MATCH($A314,'RPI calculation'!$A$9:$A$356,0)))</f>
        <v>0</v>
      </c>
      <c r="Y314" s="1" t="str">
        <f>IF(COUNTIF('NCAA 2025'!$B$9:$B$356,$A314)=0,"",INDEX('NCAA 2025'!$C$9:$C$356,MATCH($A314,'NCAA 2025'!$B$9:$B$356,0)))</f>
        <v>12-18</v>
      </c>
    </row>
    <row r="315" spans="1:25" ht="21" customHeight="1">
      <c r="A315" s="1" t="s">
        <v>329</v>
      </c>
      <c r="B315" s="16">
        <f>IF(COUNTIF('NCAA 2025'!$B$9:$B$356,$A315)=0,"New in 2026",INDEX('NCAA 2025'!$A$9:$A$356,MATCH($A315,'NCAA 2025'!$B$9:$B$356,0)))</f>
        <v>277</v>
      </c>
      <c r="C315" s="1" t="str">
        <f>IF(COUNTIF('RPI calculation'!$A$9:$A$356,$A315)=0,"",INDEX('RPI calculation'!$B$9:$B$356,MATCH($A315,'RPI calculation'!$A$9:$A$356,0)))</f>
        <v>Sun Belt</v>
      </c>
      <c r="D315" s="16" t="str">
        <f>IF(COUNTIF('RPI calculation'!$A$9:$A$356,$A315)=0,"",INDEX('RPI calculation'!$C$9:$C$356,MATCH($A315,'RPI calculation'!$A$9:$A$356,0))&amp;"-"&amp;INDEX('RPI calculation'!$D$9:$D$356,MATCH($A315,'RPI calculation'!$A$9:$A$356,0)))</f>
        <v>7-7</v>
      </c>
      <c r="E315" s="16" t="str">
        <f>IF(COUNTIF(Standings!$A$9:$A$356,$A315)=0,"",INDEX(Standings!$H$9:$H$356,MATCH($A315,Standings!$A$9:$A$356,0))&amp;"-"&amp;INDEX(Standings!$I$9:$I$356,MATCH($A315,Standings!$A$9:$A$356,0)))</f>
        <v>0-0</v>
      </c>
      <c r="F315" s="16">
        <f>IF(COUNTIF('RPI calculation'!$A$9:$A$356,$A315)=0,"",INDEX('RPI calculation'!$AE$9:$AE$356,MATCH($A315,'RPI calculation'!$A$9:$A$356,0)))</f>
        <v>307</v>
      </c>
      <c r="G315" s="16">
        <f>IF(COUNTIF('RPI calculation'!$A$9:$A$356,$A315)=0,"",INDEX('RPI calculation'!$N$9:$N$356,MATCH($A315,'RPI calculation'!$A$9:$A$356,0)))</f>
        <v>306</v>
      </c>
      <c r="H315" s="20">
        <f>IF(COUNTIF('RPI calculation'!$A$9:$A$356,$A315)=0,"",INDEX('RPI calculation'!$AF$9:$AF$356,MATCH($A315,'RPI calculation'!$A$9:$A$356,0)))</f>
        <v>-1</v>
      </c>
      <c r="I315" s="9">
        <f>IF(COUNTIF('RPI calculation'!$A$9:$A$356,$A315)=0,"",INDEX('RPI calculation'!$AD$9:$AD$356,MATCH($A315,'RPI calculation'!$A$9:$A$356,0)))</f>
        <v>0.39466025518077213</v>
      </c>
      <c r="J315" s="9">
        <f>IF(COUNTIF('RPI calculation'!$A$9:$A$356,$A315)=0,"",INDEX('RPI calculation'!$M$9:$M$356,MATCH($A315,'RPI calculation'!$A$9:$A$356,0)))</f>
        <v>0.39726025518077213</v>
      </c>
      <c r="K315" s="7" t="s">
        <v>22</v>
      </c>
      <c r="L315" s="7" t="s">
        <v>23</v>
      </c>
      <c r="M315" s="7" t="s">
        <v>24</v>
      </c>
      <c r="N315" s="7"/>
      <c r="O315" s="7"/>
      <c r="P315" s="7"/>
      <c r="Q315" s="8"/>
      <c r="R315" s="7"/>
      <c r="S315" s="7" t="s">
        <v>23</v>
      </c>
      <c r="T315" s="7"/>
      <c r="U315" s="1" t="str">
        <f>IF(COUNTIF('RPI calculation'!$A$9:$A$356,$A315)=0,"Not in 2026 D1 source",INDEX('RPI calculation'!$O$9:$O$356,MATCH($A315,'RPI calculation'!$A$9:$A$356,0)))</f>
        <v>Matches standings</v>
      </c>
      <c r="V315" s="1" t="str">
        <f>IF(COUNTIF('RPI calculation'!$A$9:$A$356,$A315)=0,"",INDEX('RPI calculation'!$E$9:$E$356,MATCH($A315,'RPI calculation'!$A$9:$A$356,0))&amp;"-"&amp;INDEX('RPI calculation'!$F$9:$F$356,MATCH($A315,'RPI calculation'!$A$9:$A$356,0)))</f>
        <v>7-7</v>
      </c>
      <c r="W315" s="1" t="str">
        <f>IF(COUNTIF('RPI calculation'!$A$9:$A$356,$A315)=0,"",INDEX('RPI calculation'!$H$9:$H$356,MATCH($A315,'RPI calculation'!$A$9:$A$356,0))&amp;"-"&amp;INDEX('RPI calculation'!$I$9:$I$356,MATCH($A315,'RPI calculation'!$A$9:$A$356,0)))</f>
        <v>7-7</v>
      </c>
      <c r="X315" s="1">
        <f>IF(COUNTIF('RPI calculation'!$A$9:$A$356,$A315)=0,"",INDEX('RPI calculation'!$G$9:$G$356,MATCH($A315,'RPI calculation'!$A$9:$A$356,0)))</f>
        <v>0</v>
      </c>
      <c r="Y315" s="1" t="str">
        <f>IF(COUNTIF('NCAA 2025'!$B$9:$B$356,$A315)=0,"",INDEX('NCAA 2025'!$C$9:$C$356,MATCH($A315,'NCAA 2025'!$B$9:$B$356,0)))</f>
        <v>9-21</v>
      </c>
    </row>
    <row r="316" spans="1:25" ht="21" customHeight="1">
      <c r="A316" s="1" t="s">
        <v>332</v>
      </c>
      <c r="B316" s="16">
        <f>IF(COUNTIF('NCAA 2025'!$B$9:$B$356,$A316)=0,"New in 2026",INDEX('NCAA 2025'!$A$9:$A$356,MATCH($A316,'NCAA 2025'!$B$9:$B$356,0)))</f>
        <v>288</v>
      </c>
      <c r="C316" s="1" t="str">
        <f>IF(COUNTIF('RPI calculation'!$A$9:$A$356,$A316)=0,"",INDEX('RPI calculation'!$B$9:$B$356,MATCH($A316,'RPI calculation'!$A$9:$A$356,0)))</f>
        <v>Big West</v>
      </c>
      <c r="D316" s="16" t="str">
        <f>IF(COUNTIF('RPI calculation'!$A$9:$A$356,$A316)=0,"",INDEX('RPI calculation'!$C$9:$C$356,MATCH($A316,'RPI calculation'!$A$9:$A$356,0))&amp;"-"&amp;INDEX('RPI calculation'!$D$9:$D$356,MATCH($A316,'RPI calculation'!$A$9:$A$356,0)))</f>
        <v>3-8</v>
      </c>
      <c r="E316" s="16" t="str">
        <f>IF(COUNTIF(Standings!$A$9:$A$356,$A316)=0,"",INDEX(Standings!$H$9:$H$356,MATCH($A316,Standings!$A$9:$A$356,0))&amp;"-"&amp;INDEX(Standings!$I$9:$I$356,MATCH($A316,Standings!$A$9:$A$356,0)))</f>
        <v>0-0</v>
      </c>
      <c r="F316" s="16">
        <f>IF(COUNTIF('RPI calculation'!$A$9:$A$356,$A316)=0,"",INDEX('RPI calculation'!$AE$9:$AE$356,MATCH($A316,'RPI calculation'!$A$9:$A$356,0)))</f>
        <v>308</v>
      </c>
      <c r="G316" s="16">
        <f>IF(COUNTIF('RPI calculation'!$A$9:$A$356,$A316)=0,"",INDEX('RPI calculation'!$N$9:$N$356,MATCH($A316,'RPI calculation'!$A$9:$A$356,0)))</f>
        <v>309</v>
      </c>
      <c r="H316" s="20">
        <f>IF(COUNTIF('RPI calculation'!$A$9:$A$356,$A316)=0,"",INDEX('RPI calculation'!$AF$9:$AF$356,MATCH($A316,'RPI calculation'!$A$9:$A$356,0)))</f>
        <v>1</v>
      </c>
      <c r="I316" s="9">
        <f>IF(COUNTIF('RPI calculation'!$A$9:$A$356,$A316)=0,"",INDEX('RPI calculation'!$AD$9:$AD$356,MATCH($A316,'RPI calculation'!$A$9:$A$356,0)))</f>
        <v>0.39253012017826061</v>
      </c>
      <c r="J316" s="9">
        <f>IF(COUNTIF('RPI calculation'!$A$9:$A$356,$A316)=0,"",INDEX('RPI calculation'!$M$9:$M$356,MATCH($A316,'RPI calculation'!$A$9:$A$356,0)))</f>
        <v>0.39383012017826063</v>
      </c>
      <c r="K316" s="7" t="s">
        <v>22</v>
      </c>
      <c r="L316" s="7" t="s">
        <v>23</v>
      </c>
      <c r="M316" s="7" t="s">
        <v>24</v>
      </c>
      <c r="N316" s="7"/>
      <c r="O316" s="7"/>
      <c r="P316" s="7"/>
      <c r="Q316" s="8"/>
      <c r="R316" s="7"/>
      <c r="S316" s="7" t="s">
        <v>23</v>
      </c>
      <c r="T316" s="7"/>
      <c r="U316" s="1" t="str">
        <f>IF(COUNTIF('RPI calculation'!$A$9:$A$356,$A316)=0,"Not in 2026 D1 source",INDEX('RPI calculation'!$O$9:$O$356,MATCH($A316,'RPI calculation'!$A$9:$A$356,0)))</f>
        <v>Matches standings</v>
      </c>
      <c r="V316" s="1" t="str">
        <f>IF(COUNTIF('RPI calculation'!$A$9:$A$356,$A316)=0,"",INDEX('RPI calculation'!$E$9:$E$356,MATCH($A316,'RPI calculation'!$A$9:$A$356,0))&amp;"-"&amp;INDEX('RPI calculation'!$F$9:$F$356,MATCH($A316,'RPI calculation'!$A$9:$A$356,0)))</f>
        <v>3-8</v>
      </c>
      <c r="W316" s="1" t="str">
        <f>IF(COUNTIF('RPI calculation'!$A$9:$A$356,$A316)=0,"",INDEX('RPI calculation'!$H$9:$H$356,MATCH($A316,'RPI calculation'!$A$9:$A$356,0))&amp;"-"&amp;INDEX('RPI calculation'!$I$9:$I$356,MATCH($A316,'RPI calculation'!$A$9:$A$356,0)))</f>
        <v>3-8</v>
      </c>
      <c r="X316" s="1">
        <f>IF(COUNTIF('RPI calculation'!$A$9:$A$356,$A316)=0,"",INDEX('RPI calculation'!$G$9:$G$356,MATCH($A316,'RPI calculation'!$A$9:$A$356,0)))</f>
        <v>0</v>
      </c>
      <c r="Y316" s="1" t="str">
        <f>IF(COUNTIF('NCAA 2025'!$B$9:$B$356,$A316)=0,"",INDEX('NCAA 2025'!$C$9:$C$356,MATCH($A316,'NCAA 2025'!$B$9:$B$356,0)))</f>
        <v>7-18</v>
      </c>
    </row>
    <row r="317" spans="1:25" ht="21" customHeight="1">
      <c r="A317" s="1" t="s">
        <v>331</v>
      </c>
      <c r="B317" s="16">
        <f>IF(COUNTIF('NCAA 2025'!$B$9:$B$356,$A317)=0,"New in 2026",INDEX('NCAA 2025'!$A$9:$A$356,MATCH($A317,'NCAA 2025'!$B$9:$B$356,0)))</f>
        <v>339</v>
      </c>
      <c r="C317" s="1" t="str">
        <f>IF(COUNTIF('RPI calculation'!$A$9:$A$356,$A317)=0,"",INDEX('RPI calculation'!$B$9:$B$356,MATCH($A317,'RPI calculation'!$A$9:$A$356,0)))</f>
        <v>SWAC</v>
      </c>
      <c r="D317" s="16" t="str">
        <f>IF(COUNTIF('RPI calculation'!$A$9:$A$356,$A317)=0,"",INDEX('RPI calculation'!$C$9:$C$356,MATCH($A317,'RPI calculation'!$A$9:$A$356,0))&amp;"-"&amp;INDEX('RPI calculation'!$D$9:$D$356,MATCH($A317,'RPI calculation'!$A$9:$A$356,0)))</f>
        <v>3-8</v>
      </c>
      <c r="E317" s="16" t="str">
        <f>IF(COUNTIF(Standings!$A$9:$A$356,$A317)=0,"",INDEX(Standings!$H$9:$H$356,MATCH($A317,Standings!$A$9:$A$356,0))&amp;"-"&amp;INDEX(Standings!$I$9:$I$356,MATCH($A317,Standings!$A$9:$A$356,0)))</f>
        <v>0-0</v>
      </c>
      <c r="F317" s="16">
        <f>IF(COUNTIF('RPI calculation'!$A$9:$A$356,$A317)=0,"",INDEX('RPI calculation'!$AE$9:$AE$356,MATCH($A317,'RPI calculation'!$A$9:$A$356,0)))</f>
        <v>309</v>
      </c>
      <c r="G317" s="16">
        <f>IF(COUNTIF('RPI calculation'!$A$9:$A$356,$A317)=0,"",INDEX('RPI calculation'!$N$9:$N$356,MATCH($A317,'RPI calculation'!$A$9:$A$356,0)))</f>
        <v>308</v>
      </c>
      <c r="H317" s="20">
        <f>IF(COUNTIF('RPI calculation'!$A$9:$A$356,$A317)=0,"",INDEX('RPI calculation'!$AF$9:$AF$356,MATCH($A317,'RPI calculation'!$A$9:$A$356,0)))</f>
        <v>-1</v>
      </c>
      <c r="I317" s="9">
        <f>IF(COUNTIF('RPI calculation'!$A$9:$A$356,$A317)=0,"",INDEX('RPI calculation'!$AD$9:$AD$356,MATCH($A317,'RPI calculation'!$A$9:$A$356,0)))</f>
        <v>0.39101336963173838</v>
      </c>
      <c r="J317" s="9">
        <f>IF(COUNTIF('RPI calculation'!$A$9:$A$356,$A317)=0,"",INDEX('RPI calculation'!$M$9:$M$356,MATCH($A317,'RPI calculation'!$A$9:$A$356,0)))</f>
        <v>0.3949133696317384</v>
      </c>
      <c r="K317" s="7" t="s">
        <v>22</v>
      </c>
      <c r="L317" s="7" t="s">
        <v>23</v>
      </c>
      <c r="M317" s="7" t="s">
        <v>24</v>
      </c>
      <c r="N317" s="7"/>
      <c r="O317" s="7"/>
      <c r="P317" s="7"/>
      <c r="Q317" s="8"/>
      <c r="R317" s="7"/>
      <c r="S317" s="7" t="s">
        <v>23</v>
      </c>
      <c r="T317" s="7"/>
      <c r="U317" s="1" t="str">
        <f>IF(COUNTIF('RPI calculation'!$A$9:$A$356,$A317)=0,"Not in 2026 D1 source",INDEX('RPI calculation'!$O$9:$O$356,MATCH($A317,'RPI calculation'!$A$9:$A$356,0)))</f>
        <v>Matches standings</v>
      </c>
      <c r="V317" s="1" t="str">
        <f>IF(COUNTIF('RPI calculation'!$A$9:$A$356,$A317)=0,"",INDEX('RPI calculation'!$E$9:$E$356,MATCH($A317,'RPI calculation'!$A$9:$A$356,0))&amp;"-"&amp;INDEX('RPI calculation'!$F$9:$F$356,MATCH($A317,'RPI calculation'!$A$9:$A$356,0)))</f>
        <v>3-8</v>
      </c>
      <c r="W317" s="1" t="str">
        <f>IF(COUNTIF('RPI calculation'!$A$9:$A$356,$A317)=0,"",INDEX('RPI calculation'!$H$9:$H$356,MATCH($A317,'RPI calculation'!$A$9:$A$356,0))&amp;"-"&amp;INDEX('RPI calculation'!$I$9:$I$356,MATCH($A317,'RPI calculation'!$A$9:$A$356,0)))</f>
        <v>3-8</v>
      </c>
      <c r="X317" s="1">
        <f>IF(COUNTIF('RPI calculation'!$A$9:$A$356,$A317)=0,"",INDEX('RPI calculation'!$G$9:$G$356,MATCH($A317,'RPI calculation'!$A$9:$A$356,0)))</f>
        <v>0</v>
      </c>
      <c r="Y317" s="1" t="str">
        <f>IF(COUNTIF('NCAA 2025'!$B$9:$B$356,$A317)=0,"",INDEX('NCAA 2025'!$C$9:$C$356,MATCH($A317,'NCAA 2025'!$B$9:$B$356,0)))</f>
        <v>7-19</v>
      </c>
    </row>
    <row r="318" spans="1:25" ht="21" customHeight="1">
      <c r="A318" s="1" t="s">
        <v>336</v>
      </c>
      <c r="B318" s="16">
        <f>IF(COUNTIF('NCAA 2025'!$B$9:$B$356,$A318)=0,"New in 2026",INDEX('NCAA 2025'!$A$9:$A$356,MATCH($A318,'NCAA 2025'!$B$9:$B$356,0)))</f>
        <v>280</v>
      </c>
      <c r="C318" s="1" t="str">
        <f>IF(COUNTIF('RPI calculation'!$A$9:$A$356,$A318)=0,"",INDEX('RPI calculation'!$B$9:$B$356,MATCH($A318,'RPI calculation'!$A$9:$A$356,0)))</f>
        <v>Patriot</v>
      </c>
      <c r="D318" s="16" t="str">
        <f>IF(COUNTIF('RPI calculation'!$A$9:$A$356,$A318)=0,"",INDEX('RPI calculation'!$C$9:$C$356,MATCH($A318,'RPI calculation'!$A$9:$A$356,0))&amp;"-"&amp;INDEX('RPI calculation'!$D$9:$D$356,MATCH($A318,'RPI calculation'!$A$9:$A$356,0)))</f>
        <v>3-7</v>
      </c>
      <c r="E318" s="16" t="str">
        <f>IF(COUNTIF(Standings!$A$9:$A$356,$A318)=0,"",INDEX(Standings!$H$9:$H$356,MATCH($A318,Standings!$A$9:$A$356,0))&amp;"-"&amp;INDEX(Standings!$I$9:$I$356,MATCH($A318,Standings!$A$9:$A$356,0)))</f>
        <v>0-2</v>
      </c>
      <c r="F318" s="16">
        <f>IF(COUNTIF('RPI calculation'!$A$9:$A$356,$A318)=0,"",INDEX('RPI calculation'!$AE$9:$AE$356,MATCH($A318,'RPI calculation'!$A$9:$A$356,0)))</f>
        <v>310</v>
      </c>
      <c r="G318" s="16">
        <f>IF(COUNTIF('RPI calculation'!$A$9:$A$356,$A318)=0,"",INDEX('RPI calculation'!$N$9:$N$356,MATCH($A318,'RPI calculation'!$A$9:$A$356,0)))</f>
        <v>313</v>
      </c>
      <c r="H318" s="20">
        <f>IF(COUNTIF('RPI calculation'!$A$9:$A$356,$A318)=0,"",INDEX('RPI calculation'!$AF$9:$AF$356,MATCH($A318,'RPI calculation'!$A$9:$A$356,0)))</f>
        <v>3</v>
      </c>
      <c r="I318" s="9">
        <f>IF(COUNTIF('RPI calculation'!$A$9:$A$356,$A318)=0,"",INDEX('RPI calculation'!$AD$9:$AD$356,MATCH($A318,'RPI calculation'!$A$9:$A$356,0)))</f>
        <v>0.38788633935508932</v>
      </c>
      <c r="J318" s="9">
        <f>IF(COUNTIF('RPI calculation'!$A$9:$A$356,$A318)=0,"",INDEX('RPI calculation'!$M$9:$M$356,MATCH($A318,'RPI calculation'!$A$9:$A$356,0)))</f>
        <v>0.38788633935508932</v>
      </c>
      <c r="K318" s="7" t="s">
        <v>22</v>
      </c>
      <c r="L318" s="7" t="s">
        <v>23</v>
      </c>
      <c r="M318" s="7" t="s">
        <v>24</v>
      </c>
      <c r="N318" s="7"/>
      <c r="O318" s="7"/>
      <c r="P318" s="7"/>
      <c r="Q318" s="8"/>
      <c r="R318" s="7"/>
      <c r="S318" s="7" t="s">
        <v>23</v>
      </c>
      <c r="T318" s="7"/>
      <c r="U318" s="1" t="str">
        <f>IF(COUNTIF('RPI calculation'!$A$9:$A$356,$A318)=0,"Not in 2026 D1 source",INDEX('RPI calculation'!$O$9:$O$356,MATCH($A318,'RPI calculation'!$A$9:$A$356,0)))</f>
        <v>Review: standings differ</v>
      </c>
      <c r="V318" s="1" t="str">
        <f>IF(COUNTIF('RPI calculation'!$A$9:$A$356,$A318)=0,"",INDEX('RPI calculation'!$E$9:$E$356,MATCH($A318,'RPI calculation'!$A$9:$A$356,0))&amp;"-"&amp;INDEX('RPI calculation'!$F$9:$F$356,MATCH($A318,'RPI calculation'!$A$9:$A$356,0)))</f>
        <v>2-8</v>
      </c>
      <c r="W318" s="1" t="str">
        <f>IF(COUNTIF('RPI calculation'!$A$9:$A$356,$A318)=0,"",INDEX('RPI calculation'!$H$9:$H$356,MATCH($A318,'RPI calculation'!$A$9:$A$356,0))&amp;"-"&amp;INDEX('RPI calculation'!$I$9:$I$356,MATCH($A318,'RPI calculation'!$A$9:$A$356,0)))</f>
        <v>2-8</v>
      </c>
      <c r="X318" s="1">
        <f>IF(COUNTIF('RPI calculation'!$A$9:$A$356,$A318)=0,"",INDEX('RPI calculation'!$G$9:$G$356,MATCH($A318,'RPI calculation'!$A$9:$A$356,0)))</f>
        <v>0</v>
      </c>
      <c r="Y318" s="1" t="str">
        <f>IF(COUNTIF('NCAA 2025'!$B$9:$B$356,$A318)=0,"",INDEX('NCAA 2025'!$C$9:$C$356,MATCH($A318,'NCAA 2025'!$B$9:$B$356,0)))</f>
        <v>7-18</v>
      </c>
    </row>
    <row r="319" spans="1:25" ht="21" customHeight="1">
      <c r="A319" s="1" t="s">
        <v>337</v>
      </c>
      <c r="B319" s="16">
        <f>IF(COUNTIF('NCAA 2025'!$B$9:$B$356,$A319)=0,"New in 2026",INDEX('NCAA 2025'!$A$9:$A$356,MATCH($A319,'NCAA 2025'!$B$9:$B$356,0)))</f>
        <v>326</v>
      </c>
      <c r="C319" s="1" t="str">
        <f>IF(COUNTIF('RPI calculation'!$A$9:$A$356,$A319)=0,"",INDEX('RPI calculation'!$B$9:$B$356,MATCH($A319,'RPI calculation'!$A$9:$A$356,0)))</f>
        <v>OVC</v>
      </c>
      <c r="D319" s="16" t="str">
        <f>IF(COUNTIF('RPI calculation'!$A$9:$A$356,$A319)=0,"",INDEX('RPI calculation'!$C$9:$C$356,MATCH($A319,'RPI calculation'!$A$9:$A$356,0))&amp;"-"&amp;INDEX('RPI calculation'!$D$9:$D$356,MATCH($A319,'RPI calculation'!$A$9:$A$356,0)))</f>
        <v>0-10</v>
      </c>
      <c r="E319" s="16" t="str">
        <f>IF(COUNTIF(Standings!$A$9:$A$356,$A319)=0,"",INDEX(Standings!$H$9:$H$356,MATCH($A319,Standings!$A$9:$A$356,0))&amp;"-"&amp;INDEX(Standings!$I$9:$I$356,MATCH($A319,Standings!$A$9:$A$356,0)))</f>
        <v>0-0</v>
      </c>
      <c r="F319" s="16">
        <f>IF(COUNTIF('RPI calculation'!$A$9:$A$356,$A319)=0,"",INDEX('RPI calculation'!$AE$9:$AE$356,MATCH($A319,'RPI calculation'!$A$9:$A$356,0)))</f>
        <v>311</v>
      </c>
      <c r="G319" s="16">
        <f>IF(COUNTIF('RPI calculation'!$A$9:$A$356,$A319)=0,"",INDEX('RPI calculation'!$N$9:$N$356,MATCH($A319,'RPI calculation'!$A$9:$A$356,0)))</f>
        <v>314</v>
      </c>
      <c r="H319" s="20">
        <f>IF(COUNTIF('RPI calculation'!$A$9:$A$356,$A319)=0,"",INDEX('RPI calculation'!$AF$9:$AF$356,MATCH($A319,'RPI calculation'!$A$9:$A$356,0)))</f>
        <v>3</v>
      </c>
      <c r="I319" s="9">
        <f>IF(COUNTIF('RPI calculation'!$A$9:$A$356,$A319)=0,"",INDEX('RPI calculation'!$AD$9:$AD$356,MATCH($A319,'RPI calculation'!$A$9:$A$356,0)))</f>
        <v>0.38761247590793046</v>
      </c>
      <c r="J319" s="9">
        <f>IF(COUNTIF('RPI calculation'!$A$9:$A$356,$A319)=0,"",INDEX('RPI calculation'!$M$9:$M$356,MATCH($A319,'RPI calculation'!$A$9:$A$356,0)))</f>
        <v>0.38761247590793046</v>
      </c>
      <c r="K319" s="7" t="s">
        <v>22</v>
      </c>
      <c r="L319" s="7" t="s">
        <v>23</v>
      </c>
      <c r="M319" s="7" t="s">
        <v>24</v>
      </c>
      <c r="N319" s="7"/>
      <c r="O319" s="7"/>
      <c r="P319" s="7"/>
      <c r="Q319" s="8"/>
      <c r="R319" s="7"/>
      <c r="S319" s="7" t="s">
        <v>23</v>
      </c>
      <c r="T319" s="7"/>
      <c r="U319" s="1" t="str">
        <f>IF(COUNTIF('RPI calculation'!$A$9:$A$356,$A319)=0,"Not in 2026 D1 source",INDEX('RPI calculation'!$O$9:$O$356,MATCH($A319,'RPI calculation'!$A$9:$A$356,0)))</f>
        <v>Matches standings</v>
      </c>
      <c r="V319" s="1" t="str">
        <f>IF(COUNTIF('RPI calculation'!$A$9:$A$356,$A319)=0,"",INDEX('RPI calculation'!$E$9:$E$356,MATCH($A319,'RPI calculation'!$A$9:$A$356,0))&amp;"-"&amp;INDEX('RPI calculation'!$F$9:$F$356,MATCH($A319,'RPI calculation'!$A$9:$A$356,0)))</f>
        <v>0-10</v>
      </c>
      <c r="W319" s="1" t="str">
        <f>IF(COUNTIF('RPI calculation'!$A$9:$A$356,$A319)=0,"",INDEX('RPI calculation'!$H$9:$H$356,MATCH($A319,'RPI calculation'!$A$9:$A$356,0))&amp;"-"&amp;INDEX('RPI calculation'!$I$9:$I$356,MATCH($A319,'RPI calculation'!$A$9:$A$356,0)))</f>
        <v>0-10</v>
      </c>
      <c r="X319" s="1">
        <f>IF(COUNTIF('RPI calculation'!$A$9:$A$356,$A319)=0,"",INDEX('RPI calculation'!$G$9:$G$356,MATCH($A319,'RPI calculation'!$A$9:$A$356,0)))</f>
        <v>0</v>
      </c>
      <c r="Y319" s="1" t="str">
        <f>IF(COUNTIF('NCAA 2025'!$B$9:$B$356,$A319)=0,"",INDEX('NCAA 2025'!$C$9:$C$356,MATCH($A319,'NCAA 2025'!$B$9:$B$356,0)))</f>
        <v>7-24</v>
      </c>
    </row>
    <row r="320" spans="1:25" ht="21" customHeight="1">
      <c r="A320" s="1" t="s">
        <v>333</v>
      </c>
      <c r="B320" s="16">
        <f>IF(COUNTIF('NCAA 2025'!$B$9:$B$356,$A320)=0,"New in 2026",INDEX('NCAA 2025'!$A$9:$A$356,MATCH($A320,'NCAA 2025'!$B$9:$B$356,0)))</f>
        <v>322</v>
      </c>
      <c r="C320" s="1" t="str">
        <f>IF(COUNTIF('RPI calculation'!$A$9:$A$356,$A320)=0,"",INDEX('RPI calculation'!$B$9:$B$356,MATCH($A320,'RPI calculation'!$A$9:$A$356,0)))</f>
        <v>MAAC</v>
      </c>
      <c r="D320" s="16" t="str">
        <f>IF(COUNTIF('RPI calculation'!$A$9:$A$356,$A320)=0,"",INDEX('RPI calculation'!$C$9:$C$356,MATCH($A320,'RPI calculation'!$A$9:$A$356,0))&amp;"-"&amp;INDEX('RPI calculation'!$D$9:$D$356,MATCH($A320,'RPI calculation'!$A$9:$A$356,0)))</f>
        <v>5-7</v>
      </c>
      <c r="E320" s="16" t="str">
        <f>IF(COUNTIF(Standings!$A$9:$A$356,$A320)=0,"",INDEX(Standings!$H$9:$H$356,MATCH($A320,Standings!$A$9:$A$356,0))&amp;"-"&amp;INDEX(Standings!$I$9:$I$356,MATCH($A320,Standings!$A$9:$A$356,0)))</f>
        <v>0-0</v>
      </c>
      <c r="F320" s="16">
        <f>IF(COUNTIF('RPI calculation'!$A$9:$A$356,$A320)=0,"",INDEX('RPI calculation'!$AE$9:$AE$356,MATCH($A320,'RPI calculation'!$A$9:$A$356,0)))</f>
        <v>312</v>
      </c>
      <c r="G320" s="16">
        <f>IF(COUNTIF('RPI calculation'!$A$9:$A$356,$A320)=0,"",INDEX('RPI calculation'!$N$9:$N$356,MATCH($A320,'RPI calculation'!$A$9:$A$356,0)))</f>
        <v>310</v>
      </c>
      <c r="H320" s="20">
        <f>IF(COUNTIF('RPI calculation'!$A$9:$A$356,$A320)=0,"",INDEX('RPI calculation'!$AF$9:$AF$356,MATCH($A320,'RPI calculation'!$A$9:$A$356,0)))</f>
        <v>-2</v>
      </c>
      <c r="I320" s="9">
        <f>IF(COUNTIF('RPI calculation'!$A$9:$A$356,$A320)=0,"",INDEX('RPI calculation'!$AD$9:$AD$356,MATCH($A320,'RPI calculation'!$A$9:$A$356,0)))</f>
        <v>0.38696449319614384</v>
      </c>
      <c r="J320" s="9">
        <f>IF(COUNTIF('RPI calculation'!$A$9:$A$356,$A320)=0,"",INDEX('RPI calculation'!$M$9:$M$356,MATCH($A320,'RPI calculation'!$A$9:$A$356,0)))</f>
        <v>0.39216449319614383</v>
      </c>
      <c r="K320" s="7" t="s">
        <v>22</v>
      </c>
      <c r="L320" s="7" t="s">
        <v>23</v>
      </c>
      <c r="M320" s="7" t="s">
        <v>24</v>
      </c>
      <c r="N320" s="7"/>
      <c r="O320" s="7"/>
      <c r="P320" s="7"/>
      <c r="Q320" s="8"/>
      <c r="R320" s="7"/>
      <c r="S320" s="7" t="s">
        <v>23</v>
      </c>
      <c r="T320" s="7"/>
      <c r="U320" s="1" t="str">
        <f>IF(COUNTIF('RPI calculation'!$A$9:$A$356,$A320)=0,"Not in 2026 D1 source",INDEX('RPI calculation'!$O$9:$O$356,MATCH($A320,'RPI calculation'!$A$9:$A$356,0)))</f>
        <v>Matches standings</v>
      </c>
      <c r="V320" s="1" t="str">
        <f>IF(COUNTIF('RPI calculation'!$A$9:$A$356,$A320)=0,"",INDEX('RPI calculation'!$E$9:$E$356,MATCH($A320,'RPI calculation'!$A$9:$A$356,0))&amp;"-"&amp;INDEX('RPI calculation'!$F$9:$F$356,MATCH($A320,'RPI calculation'!$A$9:$A$356,0)))</f>
        <v>5-7</v>
      </c>
      <c r="W320" s="1" t="str">
        <f>IF(COUNTIF('RPI calculation'!$A$9:$A$356,$A320)=0,"",INDEX('RPI calculation'!$H$9:$H$356,MATCH($A320,'RPI calculation'!$A$9:$A$356,0))&amp;"-"&amp;INDEX('RPI calculation'!$I$9:$I$356,MATCH($A320,'RPI calculation'!$A$9:$A$356,0)))</f>
        <v>5-7</v>
      </c>
      <c r="X320" s="1">
        <f>IF(COUNTIF('RPI calculation'!$A$9:$A$356,$A320)=0,"",INDEX('RPI calculation'!$G$9:$G$356,MATCH($A320,'RPI calculation'!$A$9:$A$356,0)))</f>
        <v>0</v>
      </c>
      <c r="Y320" s="1" t="str">
        <f>IF(COUNTIF('NCAA 2025'!$B$9:$B$356,$A320)=0,"",INDEX('NCAA 2025'!$C$9:$C$356,MATCH($A320,'NCAA 2025'!$B$9:$B$356,0)))</f>
        <v>11-21</v>
      </c>
    </row>
    <row r="321" spans="1:25" ht="21" customHeight="1">
      <c r="A321" s="1" t="s">
        <v>338</v>
      </c>
      <c r="B321" s="16">
        <f>IF(COUNTIF('NCAA 2025'!$B$9:$B$356,$A321)=0,"New in 2026",INDEX('NCAA 2025'!$A$9:$A$356,MATCH($A321,'NCAA 2025'!$B$9:$B$356,0)))</f>
        <v>328</v>
      </c>
      <c r="C321" s="1" t="str">
        <f>IF(COUNTIF('RPI calculation'!$A$9:$A$356,$A321)=0,"",INDEX('RPI calculation'!$B$9:$B$356,MATCH($A321,'RPI calculation'!$A$9:$A$356,0)))</f>
        <v>MEAC</v>
      </c>
      <c r="D321" s="16" t="str">
        <f>IF(COUNTIF('RPI calculation'!$A$9:$A$356,$A321)=0,"",INDEX('RPI calculation'!$C$9:$C$356,MATCH($A321,'RPI calculation'!$A$9:$A$356,0))&amp;"-"&amp;INDEX('RPI calculation'!$D$9:$D$356,MATCH($A321,'RPI calculation'!$A$9:$A$356,0)))</f>
        <v>3-9</v>
      </c>
      <c r="E321" s="16" t="str">
        <f>IF(COUNTIF(Standings!$A$9:$A$356,$A321)=0,"",INDEX(Standings!$H$9:$H$356,MATCH($A321,Standings!$A$9:$A$356,0))&amp;"-"&amp;INDEX(Standings!$I$9:$I$356,MATCH($A321,Standings!$A$9:$A$356,0)))</f>
        <v>0-0</v>
      </c>
      <c r="F321" s="16">
        <f>IF(COUNTIF('RPI calculation'!$A$9:$A$356,$A321)=0,"",INDEX('RPI calculation'!$AE$9:$AE$356,MATCH($A321,'RPI calculation'!$A$9:$A$356,0)))</f>
        <v>313</v>
      </c>
      <c r="G321" s="16">
        <f>IF(COUNTIF('RPI calculation'!$A$9:$A$356,$A321)=0,"",INDEX('RPI calculation'!$N$9:$N$356,MATCH($A321,'RPI calculation'!$A$9:$A$356,0)))</f>
        <v>315</v>
      </c>
      <c r="H321" s="20">
        <f>IF(COUNTIF('RPI calculation'!$A$9:$A$356,$A321)=0,"",INDEX('RPI calculation'!$AF$9:$AF$356,MATCH($A321,'RPI calculation'!$A$9:$A$356,0)))</f>
        <v>2</v>
      </c>
      <c r="I321" s="9">
        <f>IF(COUNTIF('RPI calculation'!$A$9:$A$356,$A321)=0,"",INDEX('RPI calculation'!$AD$9:$AD$356,MATCH($A321,'RPI calculation'!$A$9:$A$356,0)))</f>
        <v>0.38649493473443197</v>
      </c>
      <c r="J321" s="9">
        <f>IF(COUNTIF('RPI calculation'!$A$9:$A$356,$A321)=0,"",INDEX('RPI calculation'!$M$9:$M$356,MATCH($A321,'RPI calculation'!$A$9:$A$356,0)))</f>
        <v>0.38649493473443197</v>
      </c>
      <c r="K321" s="7" t="s">
        <v>22</v>
      </c>
      <c r="L321" s="7" t="s">
        <v>23</v>
      </c>
      <c r="M321" s="7" t="s">
        <v>24</v>
      </c>
      <c r="N321" s="7"/>
      <c r="O321" s="7"/>
      <c r="P321" s="7"/>
      <c r="Q321" s="8"/>
      <c r="R321" s="7"/>
      <c r="S321" s="7" t="s">
        <v>23</v>
      </c>
      <c r="T321" s="7"/>
      <c r="U321" s="1" t="str">
        <f>IF(COUNTIF('RPI calculation'!$A$9:$A$356,$A321)=0,"Not in 2026 D1 source",INDEX('RPI calculation'!$O$9:$O$356,MATCH($A321,'RPI calculation'!$A$9:$A$356,0)))</f>
        <v>Matches standings</v>
      </c>
      <c r="V321" s="1" t="str">
        <f>IF(COUNTIF('RPI calculation'!$A$9:$A$356,$A321)=0,"",INDEX('RPI calculation'!$E$9:$E$356,MATCH($A321,'RPI calculation'!$A$9:$A$356,0))&amp;"-"&amp;INDEX('RPI calculation'!$F$9:$F$356,MATCH($A321,'RPI calculation'!$A$9:$A$356,0)))</f>
        <v>3-9</v>
      </c>
      <c r="W321" s="1" t="str">
        <f>IF(COUNTIF('RPI calculation'!$A$9:$A$356,$A321)=0,"",INDEX('RPI calculation'!$H$9:$H$356,MATCH($A321,'RPI calculation'!$A$9:$A$356,0))&amp;"-"&amp;INDEX('RPI calculation'!$I$9:$I$356,MATCH($A321,'RPI calculation'!$A$9:$A$356,0)))</f>
        <v>2-9</v>
      </c>
      <c r="X321" s="1">
        <f>IF(COUNTIF('RPI calculation'!$A$9:$A$356,$A321)=0,"",INDEX('RPI calculation'!$G$9:$G$356,MATCH($A321,'RPI calculation'!$A$9:$A$356,0)))</f>
        <v>1</v>
      </c>
      <c r="Y321" s="1" t="str">
        <f>IF(COUNTIF('NCAA 2025'!$B$9:$B$356,$A321)=0,"",INDEX('NCAA 2025'!$C$9:$C$356,MATCH($A321,'NCAA 2025'!$B$9:$B$356,0)))</f>
        <v>5-24</v>
      </c>
    </row>
    <row r="322" spans="1:25" ht="21" customHeight="1">
      <c r="A322" s="1" t="s">
        <v>334</v>
      </c>
      <c r="B322" s="16">
        <f>IF(COUNTIF('NCAA 2025'!$B$9:$B$356,$A322)=0,"New in 2026",INDEX('NCAA 2025'!$A$9:$A$356,MATCH($A322,'NCAA 2025'!$B$9:$B$356,0)))</f>
        <v>220</v>
      </c>
      <c r="C322" s="1" t="str">
        <f>IF(COUNTIF('RPI calculation'!$A$9:$A$356,$A322)=0,"",INDEX('RPI calculation'!$B$9:$B$356,MATCH($A322,'RPI calculation'!$A$9:$A$356,0)))</f>
        <v>America East</v>
      </c>
      <c r="D322" s="16" t="str">
        <f>IF(COUNTIF('RPI calculation'!$A$9:$A$356,$A322)=0,"",INDEX('RPI calculation'!$C$9:$C$356,MATCH($A322,'RPI calculation'!$A$9:$A$356,0))&amp;"-"&amp;INDEX('RPI calculation'!$D$9:$D$356,MATCH($A322,'RPI calculation'!$A$9:$A$356,0)))</f>
        <v>5-11</v>
      </c>
      <c r="E322" s="16" t="str">
        <f>IF(COUNTIF(Standings!$A$9:$A$356,$A322)=0,"",INDEX(Standings!$H$9:$H$356,MATCH($A322,Standings!$A$9:$A$356,0))&amp;"-"&amp;INDEX(Standings!$I$9:$I$356,MATCH($A322,Standings!$A$9:$A$356,0)))</f>
        <v>0-0</v>
      </c>
      <c r="F322" s="16">
        <f>IF(COUNTIF('RPI calculation'!$A$9:$A$356,$A322)=0,"",INDEX('RPI calculation'!$AE$9:$AE$356,MATCH($A322,'RPI calculation'!$A$9:$A$356,0)))</f>
        <v>314</v>
      </c>
      <c r="G322" s="16">
        <f>IF(COUNTIF('RPI calculation'!$A$9:$A$356,$A322)=0,"",INDEX('RPI calculation'!$N$9:$N$356,MATCH($A322,'RPI calculation'!$A$9:$A$356,0)))</f>
        <v>311</v>
      </c>
      <c r="H322" s="20">
        <f>IF(COUNTIF('RPI calculation'!$A$9:$A$356,$A322)=0,"",INDEX('RPI calculation'!$AF$9:$AF$356,MATCH($A322,'RPI calculation'!$A$9:$A$356,0)))</f>
        <v>-3</v>
      </c>
      <c r="I322" s="9">
        <f>IF(COUNTIF('RPI calculation'!$A$9:$A$356,$A322)=0,"",INDEX('RPI calculation'!$AD$9:$AD$356,MATCH($A322,'RPI calculation'!$A$9:$A$356,0)))</f>
        <v>0.38643899206307969</v>
      </c>
      <c r="J322" s="9">
        <f>IF(COUNTIF('RPI calculation'!$A$9:$A$356,$A322)=0,"",INDEX('RPI calculation'!$M$9:$M$356,MATCH($A322,'RPI calculation'!$A$9:$A$356,0)))</f>
        <v>0.39163899206307967</v>
      </c>
      <c r="K322" s="7" t="s">
        <v>22</v>
      </c>
      <c r="L322" s="7" t="s">
        <v>23</v>
      </c>
      <c r="M322" s="7" t="s">
        <v>24</v>
      </c>
      <c r="N322" s="7"/>
      <c r="O322" s="7"/>
      <c r="P322" s="7"/>
      <c r="Q322" s="8"/>
      <c r="R322" s="7"/>
      <c r="S322" s="7" t="s">
        <v>23</v>
      </c>
      <c r="T322" s="7"/>
      <c r="U322" s="1" t="str">
        <f>IF(COUNTIF('RPI calculation'!$A$9:$A$356,$A322)=0,"Not in 2026 D1 source",INDEX('RPI calculation'!$O$9:$O$356,MATCH($A322,'RPI calculation'!$A$9:$A$356,0)))</f>
        <v>Matches standings</v>
      </c>
      <c r="V322" s="1" t="str">
        <f>IF(COUNTIF('RPI calculation'!$A$9:$A$356,$A322)=0,"",INDEX('RPI calculation'!$E$9:$E$356,MATCH($A322,'RPI calculation'!$A$9:$A$356,0))&amp;"-"&amp;INDEX('RPI calculation'!$F$9:$F$356,MATCH($A322,'RPI calculation'!$A$9:$A$356,0)))</f>
        <v>5-11</v>
      </c>
      <c r="W322" s="1" t="str">
        <f>IF(COUNTIF('RPI calculation'!$A$9:$A$356,$A322)=0,"",INDEX('RPI calculation'!$H$9:$H$356,MATCH($A322,'RPI calculation'!$A$9:$A$356,0))&amp;"-"&amp;INDEX('RPI calculation'!$I$9:$I$356,MATCH($A322,'RPI calculation'!$A$9:$A$356,0)))</f>
        <v>5-11</v>
      </c>
      <c r="X322" s="1">
        <f>IF(COUNTIF('RPI calculation'!$A$9:$A$356,$A322)=0,"",INDEX('RPI calculation'!$G$9:$G$356,MATCH($A322,'RPI calculation'!$A$9:$A$356,0)))</f>
        <v>0</v>
      </c>
      <c r="Y322" s="1" t="str">
        <f>IF(COUNTIF('NCAA 2025'!$B$9:$B$356,$A322)=0,"",INDEX('NCAA 2025'!$C$9:$C$356,MATCH($A322,'NCAA 2025'!$B$9:$B$356,0)))</f>
        <v>16-12</v>
      </c>
    </row>
    <row r="323" spans="1:25" ht="21" customHeight="1">
      <c r="A323" s="1" t="s">
        <v>335</v>
      </c>
      <c r="B323" s="16">
        <f>IF(COUNTIF('NCAA 2025'!$B$9:$B$356,$A323)=0,"New in 2026",INDEX('NCAA 2025'!$A$9:$A$356,MATCH($A323,'NCAA 2025'!$B$9:$B$356,0)))</f>
        <v>125</v>
      </c>
      <c r="C323" s="1" t="str">
        <f>IF(COUNTIF('RPI calculation'!$A$9:$A$356,$A323)=0,"",INDEX('RPI calculation'!$B$9:$B$356,MATCH($A323,'RPI calculation'!$A$9:$A$356,0)))</f>
        <v>American</v>
      </c>
      <c r="D323" s="16" t="str">
        <f>IF(COUNTIF('RPI calculation'!$A$9:$A$356,$A323)=0,"",INDEX('RPI calculation'!$C$9:$C$356,MATCH($A323,'RPI calculation'!$A$9:$A$356,0))&amp;"-"&amp;INDEX('RPI calculation'!$D$9:$D$356,MATCH($A323,'RPI calculation'!$A$9:$A$356,0)))</f>
        <v>3-8</v>
      </c>
      <c r="E323" s="16" t="str">
        <f>IF(COUNTIF(Standings!$A$9:$A$356,$A323)=0,"",INDEX(Standings!$H$9:$H$356,MATCH($A323,Standings!$A$9:$A$356,0))&amp;"-"&amp;INDEX(Standings!$I$9:$I$356,MATCH($A323,Standings!$A$9:$A$356,0)))</f>
        <v>0-0</v>
      </c>
      <c r="F323" s="16">
        <f>IF(COUNTIF('RPI calculation'!$A$9:$A$356,$A323)=0,"",INDEX('RPI calculation'!$AE$9:$AE$356,MATCH($A323,'RPI calculation'!$A$9:$A$356,0)))</f>
        <v>315</v>
      </c>
      <c r="G323" s="16">
        <f>IF(COUNTIF('RPI calculation'!$A$9:$A$356,$A323)=0,"",INDEX('RPI calculation'!$N$9:$N$356,MATCH($A323,'RPI calculation'!$A$9:$A$356,0)))</f>
        <v>312</v>
      </c>
      <c r="H323" s="20">
        <f>IF(COUNTIF('RPI calculation'!$A$9:$A$356,$A323)=0,"",INDEX('RPI calculation'!$AF$9:$AF$356,MATCH($A323,'RPI calculation'!$A$9:$A$356,0)))</f>
        <v>-3</v>
      </c>
      <c r="I323" s="9">
        <f>IF(COUNTIF('RPI calculation'!$A$9:$A$356,$A323)=0,"",INDEX('RPI calculation'!$AD$9:$AD$356,MATCH($A323,'RPI calculation'!$A$9:$A$356,0)))</f>
        <v>0.38447079322192962</v>
      </c>
      <c r="J323" s="9">
        <f>IF(COUNTIF('RPI calculation'!$A$9:$A$356,$A323)=0,"",INDEX('RPI calculation'!$M$9:$M$356,MATCH($A323,'RPI calculation'!$A$9:$A$356,0)))</f>
        <v>0.3896707932219296</v>
      </c>
      <c r="K323" s="7" t="s">
        <v>22</v>
      </c>
      <c r="L323" s="7" t="s">
        <v>23</v>
      </c>
      <c r="M323" s="7" t="s">
        <v>24</v>
      </c>
      <c r="N323" s="7"/>
      <c r="O323" s="7"/>
      <c r="P323" s="7"/>
      <c r="Q323" s="8"/>
      <c r="R323" s="7"/>
      <c r="S323" s="7" t="s">
        <v>23</v>
      </c>
      <c r="T323" s="7"/>
      <c r="U323" s="1" t="str">
        <f>IF(COUNTIF('RPI calculation'!$A$9:$A$356,$A323)=0,"Not in 2026 D1 source",INDEX('RPI calculation'!$O$9:$O$356,MATCH($A323,'RPI calculation'!$A$9:$A$356,0)))</f>
        <v>Matches standings</v>
      </c>
      <c r="V323" s="1" t="str">
        <f>IF(COUNTIF('RPI calculation'!$A$9:$A$356,$A323)=0,"",INDEX('RPI calculation'!$E$9:$E$356,MATCH($A323,'RPI calculation'!$A$9:$A$356,0))&amp;"-"&amp;INDEX('RPI calculation'!$F$9:$F$356,MATCH($A323,'RPI calculation'!$A$9:$A$356,0)))</f>
        <v>3-8</v>
      </c>
      <c r="W323" s="1" t="str">
        <f>IF(COUNTIF('RPI calculation'!$A$9:$A$356,$A323)=0,"",INDEX('RPI calculation'!$H$9:$H$356,MATCH($A323,'RPI calculation'!$A$9:$A$356,0))&amp;"-"&amp;INDEX('RPI calculation'!$I$9:$I$356,MATCH($A323,'RPI calculation'!$A$9:$A$356,0)))</f>
        <v>3-8</v>
      </c>
      <c r="X323" s="1">
        <f>IF(COUNTIF('RPI calculation'!$A$9:$A$356,$A323)=0,"",INDEX('RPI calculation'!$G$9:$G$356,MATCH($A323,'RPI calculation'!$A$9:$A$356,0)))</f>
        <v>0</v>
      </c>
      <c r="Y323" s="1" t="str">
        <f>IF(COUNTIF('NCAA 2025'!$B$9:$B$356,$A323)=0,"",INDEX('NCAA 2025'!$C$9:$C$356,MATCH($A323,'NCAA 2025'!$B$9:$B$356,0)))</f>
        <v>17-12</v>
      </c>
    </row>
    <row r="324" spans="1:25" ht="21" customHeight="1">
      <c r="A324" s="1" t="s">
        <v>340</v>
      </c>
      <c r="B324" s="16">
        <f>IF(COUNTIF('NCAA 2025'!$B$9:$B$356,$A324)=0,"New in 2026",INDEX('NCAA 2025'!$A$9:$A$356,MATCH($A324,'NCAA 2025'!$B$9:$B$356,0)))</f>
        <v>311</v>
      </c>
      <c r="C324" s="1" t="str">
        <f>IF(COUNTIF('RPI calculation'!$A$9:$A$356,$A324)=0,"",INDEX('RPI calculation'!$B$9:$B$356,MATCH($A324,'RPI calculation'!$A$9:$A$356,0)))</f>
        <v>MEAC</v>
      </c>
      <c r="D324" s="16" t="str">
        <f>IF(COUNTIF('RPI calculation'!$A$9:$A$356,$A324)=0,"",INDEX('RPI calculation'!$C$9:$C$356,MATCH($A324,'RPI calculation'!$A$9:$A$356,0))&amp;"-"&amp;INDEX('RPI calculation'!$D$9:$D$356,MATCH($A324,'RPI calculation'!$A$9:$A$356,0)))</f>
        <v>2-9</v>
      </c>
      <c r="E324" s="16" t="str">
        <f>IF(COUNTIF(Standings!$A$9:$A$356,$A324)=0,"",INDEX(Standings!$H$9:$H$356,MATCH($A324,Standings!$A$9:$A$356,0))&amp;"-"&amp;INDEX(Standings!$I$9:$I$356,MATCH($A324,Standings!$A$9:$A$356,0)))</f>
        <v>0-0</v>
      </c>
      <c r="F324" s="16">
        <f>IF(COUNTIF('RPI calculation'!$A$9:$A$356,$A324)=0,"",INDEX('RPI calculation'!$AE$9:$AE$356,MATCH($A324,'RPI calculation'!$A$9:$A$356,0)))</f>
        <v>316</v>
      </c>
      <c r="G324" s="16">
        <f>IF(COUNTIF('RPI calculation'!$A$9:$A$356,$A324)=0,"",INDEX('RPI calculation'!$N$9:$N$356,MATCH($A324,'RPI calculation'!$A$9:$A$356,0)))</f>
        <v>317</v>
      </c>
      <c r="H324" s="20">
        <f>IF(COUNTIF('RPI calculation'!$A$9:$A$356,$A324)=0,"",INDEX('RPI calculation'!$AF$9:$AF$356,MATCH($A324,'RPI calculation'!$A$9:$A$356,0)))</f>
        <v>1</v>
      </c>
      <c r="I324" s="9">
        <f>IF(COUNTIF('RPI calculation'!$A$9:$A$356,$A324)=0,"",INDEX('RPI calculation'!$AD$9:$AD$356,MATCH($A324,'RPI calculation'!$A$9:$A$356,0)))</f>
        <v>0.38363655853762602</v>
      </c>
      <c r="J324" s="9">
        <f>IF(COUNTIF('RPI calculation'!$A$9:$A$356,$A324)=0,"",INDEX('RPI calculation'!$M$9:$M$356,MATCH($A324,'RPI calculation'!$A$9:$A$356,0)))</f>
        <v>0.38493655853762604</v>
      </c>
      <c r="K324" s="7" t="s">
        <v>22</v>
      </c>
      <c r="L324" s="7" t="s">
        <v>23</v>
      </c>
      <c r="M324" s="7" t="s">
        <v>24</v>
      </c>
      <c r="N324" s="7"/>
      <c r="O324" s="7"/>
      <c r="P324" s="7"/>
      <c r="Q324" s="8"/>
      <c r="R324" s="7"/>
      <c r="S324" s="7" t="s">
        <v>23</v>
      </c>
      <c r="T324" s="7"/>
      <c r="U324" s="1" t="str">
        <f>IF(COUNTIF('RPI calculation'!$A$9:$A$356,$A324)=0,"Not in 2026 D1 source",INDEX('RPI calculation'!$O$9:$O$356,MATCH($A324,'RPI calculation'!$A$9:$A$356,0)))</f>
        <v>Matches standings</v>
      </c>
      <c r="V324" s="1" t="str">
        <f>IF(COUNTIF('RPI calculation'!$A$9:$A$356,$A324)=0,"",INDEX('RPI calculation'!$E$9:$E$356,MATCH($A324,'RPI calculation'!$A$9:$A$356,0))&amp;"-"&amp;INDEX('RPI calculation'!$F$9:$F$356,MATCH($A324,'RPI calculation'!$A$9:$A$356,0)))</f>
        <v>2-9</v>
      </c>
      <c r="W324" s="1" t="str">
        <f>IF(COUNTIF('RPI calculation'!$A$9:$A$356,$A324)=0,"",INDEX('RPI calculation'!$H$9:$H$356,MATCH($A324,'RPI calculation'!$A$9:$A$356,0))&amp;"-"&amp;INDEX('RPI calculation'!$I$9:$I$356,MATCH($A324,'RPI calculation'!$A$9:$A$356,0)))</f>
        <v>2-9</v>
      </c>
      <c r="X324" s="1">
        <f>IF(COUNTIF('RPI calculation'!$A$9:$A$356,$A324)=0,"",INDEX('RPI calculation'!$G$9:$G$356,MATCH($A324,'RPI calculation'!$A$9:$A$356,0)))</f>
        <v>0</v>
      </c>
      <c r="Y324" s="1" t="str">
        <f>IF(COUNTIF('NCAA 2025'!$B$9:$B$356,$A324)=0,"",INDEX('NCAA 2025'!$C$9:$C$356,MATCH($A324,'NCAA 2025'!$B$9:$B$356,0)))</f>
        <v>10-18</v>
      </c>
    </row>
    <row r="325" spans="1:25" ht="21" customHeight="1">
      <c r="A325" s="1" t="s">
        <v>341</v>
      </c>
      <c r="B325" s="16">
        <f>IF(COUNTIF('NCAA 2025'!$B$9:$B$356,$A325)=0,"New in 2026",INDEX('NCAA 2025'!$A$9:$A$356,MATCH($A325,'NCAA 2025'!$B$9:$B$356,0)))</f>
        <v>283</v>
      </c>
      <c r="C325" s="1" t="str">
        <f>IF(COUNTIF('RPI calculation'!$A$9:$A$356,$A325)=0,"",INDEX('RPI calculation'!$B$9:$B$356,MATCH($A325,'RPI calculation'!$A$9:$A$356,0)))</f>
        <v>MVC</v>
      </c>
      <c r="D325" s="16" t="str">
        <f>IF(COUNTIF('RPI calculation'!$A$9:$A$356,$A325)=0,"",INDEX('RPI calculation'!$C$9:$C$356,MATCH($A325,'RPI calculation'!$A$9:$A$356,0))&amp;"-"&amp;INDEX('RPI calculation'!$D$9:$D$356,MATCH($A325,'RPI calculation'!$A$9:$A$356,0)))</f>
        <v>3-9</v>
      </c>
      <c r="E325" s="16" t="str">
        <f>IF(COUNTIF(Standings!$A$9:$A$356,$A325)=0,"",INDEX(Standings!$H$9:$H$356,MATCH($A325,Standings!$A$9:$A$356,0))&amp;"-"&amp;INDEX(Standings!$I$9:$I$356,MATCH($A325,Standings!$A$9:$A$356,0)))</f>
        <v>0-0</v>
      </c>
      <c r="F325" s="16">
        <f>IF(COUNTIF('RPI calculation'!$A$9:$A$356,$A325)=0,"",INDEX('RPI calculation'!$AE$9:$AE$356,MATCH($A325,'RPI calculation'!$A$9:$A$356,0)))</f>
        <v>317</v>
      </c>
      <c r="G325" s="16">
        <f>IF(COUNTIF('RPI calculation'!$A$9:$A$356,$A325)=0,"",INDEX('RPI calculation'!$N$9:$N$356,MATCH($A325,'RPI calculation'!$A$9:$A$356,0)))</f>
        <v>318</v>
      </c>
      <c r="H325" s="20">
        <f>IF(COUNTIF('RPI calculation'!$A$9:$A$356,$A325)=0,"",INDEX('RPI calculation'!$AF$9:$AF$356,MATCH($A325,'RPI calculation'!$A$9:$A$356,0)))</f>
        <v>1</v>
      </c>
      <c r="I325" s="9">
        <f>IF(COUNTIF('RPI calculation'!$A$9:$A$356,$A325)=0,"",INDEX('RPI calculation'!$AD$9:$AD$356,MATCH($A325,'RPI calculation'!$A$9:$A$356,0)))</f>
        <v>0.37760159845415531</v>
      </c>
      <c r="J325" s="9">
        <f>IF(COUNTIF('RPI calculation'!$A$9:$A$356,$A325)=0,"",INDEX('RPI calculation'!$M$9:$M$356,MATCH($A325,'RPI calculation'!$A$9:$A$356,0)))</f>
        <v>0.37890159845415533</v>
      </c>
      <c r="K325" s="7" t="s">
        <v>22</v>
      </c>
      <c r="L325" s="7" t="s">
        <v>23</v>
      </c>
      <c r="M325" s="7" t="s">
        <v>24</v>
      </c>
      <c r="N325" s="7"/>
      <c r="O325" s="7"/>
      <c r="P325" s="7"/>
      <c r="Q325" s="8"/>
      <c r="R325" s="7"/>
      <c r="S325" s="7" t="s">
        <v>23</v>
      </c>
      <c r="T325" s="7"/>
      <c r="U325" s="1" t="str">
        <f>IF(COUNTIF('RPI calculation'!$A$9:$A$356,$A325)=0,"Not in 2026 D1 source",INDEX('RPI calculation'!$O$9:$O$356,MATCH($A325,'RPI calculation'!$A$9:$A$356,0)))</f>
        <v>Matches standings</v>
      </c>
      <c r="V325" s="1" t="str">
        <f>IF(COUNTIF('RPI calculation'!$A$9:$A$356,$A325)=0,"",INDEX('RPI calculation'!$E$9:$E$356,MATCH($A325,'RPI calculation'!$A$9:$A$356,0))&amp;"-"&amp;INDEX('RPI calculation'!$F$9:$F$356,MATCH($A325,'RPI calculation'!$A$9:$A$356,0)))</f>
        <v>3-9</v>
      </c>
      <c r="W325" s="1" t="str">
        <f>IF(COUNTIF('RPI calculation'!$A$9:$A$356,$A325)=0,"",INDEX('RPI calculation'!$H$9:$H$356,MATCH($A325,'RPI calculation'!$A$9:$A$356,0))&amp;"-"&amp;INDEX('RPI calculation'!$I$9:$I$356,MATCH($A325,'RPI calculation'!$A$9:$A$356,0)))</f>
        <v>3-9</v>
      </c>
      <c r="X325" s="1">
        <f>IF(COUNTIF('RPI calculation'!$A$9:$A$356,$A325)=0,"",INDEX('RPI calculation'!$G$9:$G$356,MATCH($A325,'RPI calculation'!$A$9:$A$356,0)))</f>
        <v>0</v>
      </c>
      <c r="Y325" s="1" t="str">
        <f>IF(COUNTIF('NCAA 2025'!$B$9:$B$356,$A325)=0,"",INDEX('NCAA 2025'!$C$9:$C$356,MATCH($A325,'NCAA 2025'!$B$9:$B$356,0)))</f>
        <v>6-22</v>
      </c>
    </row>
    <row r="326" spans="1:25" ht="21" customHeight="1">
      <c r="A326" s="1" t="s">
        <v>339</v>
      </c>
      <c r="B326" s="16">
        <f>IF(COUNTIF('NCAA 2025'!$B$9:$B$356,$A326)=0,"New in 2026",INDEX('NCAA 2025'!$A$9:$A$356,MATCH($A326,'NCAA 2025'!$B$9:$B$356,0)))</f>
        <v>323</v>
      </c>
      <c r="C326" s="1" t="str">
        <f>IF(COUNTIF('RPI calculation'!$A$9:$A$356,$A326)=0,"",INDEX('RPI calculation'!$B$9:$B$356,MATCH($A326,'RPI calculation'!$A$9:$A$356,0)))</f>
        <v>UAC</v>
      </c>
      <c r="D326" s="16" t="str">
        <f>IF(COUNTIF('RPI calculation'!$A$9:$A$356,$A326)=0,"",INDEX('RPI calculation'!$C$9:$C$356,MATCH($A326,'RPI calculation'!$A$9:$A$356,0))&amp;"-"&amp;INDEX('RPI calculation'!$D$9:$D$356,MATCH($A326,'RPI calculation'!$A$9:$A$356,0)))</f>
        <v>4-8</v>
      </c>
      <c r="E326" s="16" t="str">
        <f>IF(COUNTIF(Standings!$A$9:$A$356,$A326)=0,"",INDEX(Standings!$H$9:$H$356,MATCH($A326,Standings!$A$9:$A$356,0))&amp;"-"&amp;INDEX(Standings!$I$9:$I$356,MATCH($A326,Standings!$A$9:$A$356,0)))</f>
        <v>0-0</v>
      </c>
      <c r="F326" s="16">
        <f>IF(COUNTIF('RPI calculation'!$A$9:$A$356,$A326)=0,"",INDEX('RPI calculation'!$AE$9:$AE$356,MATCH($A326,'RPI calculation'!$A$9:$A$356,0)))</f>
        <v>318</v>
      </c>
      <c r="G326" s="16">
        <f>IF(COUNTIF('RPI calculation'!$A$9:$A$356,$A326)=0,"",INDEX('RPI calculation'!$N$9:$N$356,MATCH($A326,'RPI calculation'!$A$9:$A$356,0)))</f>
        <v>316</v>
      </c>
      <c r="H326" s="20">
        <f>IF(COUNTIF('RPI calculation'!$A$9:$A$356,$A326)=0,"",INDEX('RPI calculation'!$AF$9:$AF$356,MATCH($A326,'RPI calculation'!$A$9:$A$356,0)))</f>
        <v>-2</v>
      </c>
      <c r="I326" s="9">
        <f>IF(COUNTIF('RPI calculation'!$A$9:$A$356,$A326)=0,"",INDEX('RPI calculation'!$AD$9:$AD$356,MATCH($A326,'RPI calculation'!$A$9:$A$356,0)))</f>
        <v>0.37715211740386706</v>
      </c>
      <c r="J326" s="9">
        <f>IF(COUNTIF('RPI calculation'!$A$9:$A$356,$A326)=0,"",INDEX('RPI calculation'!$M$9:$M$356,MATCH($A326,'RPI calculation'!$A$9:$A$356,0)))</f>
        <v>0.38495211740386703</v>
      </c>
      <c r="K326" s="7" t="s">
        <v>22</v>
      </c>
      <c r="L326" s="7" t="s">
        <v>23</v>
      </c>
      <c r="M326" s="7" t="s">
        <v>24</v>
      </c>
      <c r="N326" s="7"/>
      <c r="O326" s="7"/>
      <c r="P326" s="7"/>
      <c r="Q326" s="8"/>
      <c r="R326" s="7"/>
      <c r="S326" s="7" t="s">
        <v>23</v>
      </c>
      <c r="T326" s="7"/>
      <c r="U326" s="1" t="str">
        <f>IF(COUNTIF('RPI calculation'!$A$9:$A$356,$A326)=0,"Not in 2026 D1 source",INDEX('RPI calculation'!$O$9:$O$356,MATCH($A326,'RPI calculation'!$A$9:$A$356,0)))</f>
        <v>Matches standings</v>
      </c>
      <c r="V326" s="1" t="str">
        <f>IF(COUNTIF('RPI calculation'!$A$9:$A$356,$A326)=0,"",INDEX('RPI calculation'!$E$9:$E$356,MATCH($A326,'RPI calculation'!$A$9:$A$356,0))&amp;"-"&amp;INDEX('RPI calculation'!$F$9:$F$356,MATCH($A326,'RPI calculation'!$A$9:$A$356,0)))</f>
        <v>4-8</v>
      </c>
      <c r="W326" s="1" t="str">
        <f>IF(COUNTIF('RPI calculation'!$A$9:$A$356,$A326)=0,"",INDEX('RPI calculation'!$H$9:$H$356,MATCH($A326,'RPI calculation'!$A$9:$A$356,0))&amp;"-"&amp;INDEX('RPI calculation'!$I$9:$I$356,MATCH($A326,'RPI calculation'!$A$9:$A$356,0)))</f>
        <v>4-8</v>
      </c>
      <c r="X326" s="1">
        <f>IF(COUNTIF('RPI calculation'!$A$9:$A$356,$A326)=0,"",INDEX('RPI calculation'!$G$9:$G$356,MATCH($A326,'RPI calculation'!$A$9:$A$356,0)))</f>
        <v>0</v>
      </c>
      <c r="Y326" s="1" t="str">
        <f>IF(COUNTIF('NCAA 2025'!$B$9:$B$356,$A326)=0,"",INDEX('NCAA 2025'!$C$9:$C$356,MATCH($A326,'NCAA 2025'!$B$9:$B$356,0)))</f>
        <v>2-27</v>
      </c>
    </row>
    <row r="327" spans="1:25" ht="21" customHeight="1">
      <c r="A327" s="1" t="s">
        <v>342</v>
      </c>
      <c r="B327" s="16">
        <f>IF(COUNTIF('NCAA 2025'!$B$9:$B$356,$A327)=0,"New in 2026",INDEX('NCAA 2025'!$A$9:$A$356,MATCH($A327,'NCAA 2025'!$B$9:$B$356,0)))</f>
        <v>257</v>
      </c>
      <c r="C327" s="1" t="str">
        <f>IF(COUNTIF('RPI calculation'!$A$9:$A$356,$A327)=0,"",INDEX('RPI calculation'!$B$9:$B$356,MATCH($A327,'RPI calculation'!$A$9:$A$356,0)))</f>
        <v>Southland</v>
      </c>
      <c r="D327" s="16" t="str">
        <f>IF(COUNTIF('RPI calculation'!$A$9:$A$356,$A327)=0,"",INDEX('RPI calculation'!$C$9:$C$356,MATCH($A327,'RPI calculation'!$A$9:$A$356,0))&amp;"-"&amp;INDEX('RPI calculation'!$D$9:$D$356,MATCH($A327,'RPI calculation'!$A$9:$A$356,0)))</f>
        <v>2-10</v>
      </c>
      <c r="E327" s="16" t="str">
        <f>IF(COUNTIF(Standings!$A$9:$A$356,$A327)=0,"",INDEX(Standings!$H$9:$H$356,MATCH($A327,Standings!$A$9:$A$356,0))&amp;"-"&amp;INDEX(Standings!$I$9:$I$356,MATCH($A327,Standings!$A$9:$A$356,0)))</f>
        <v>0-0</v>
      </c>
      <c r="F327" s="16">
        <f>IF(COUNTIF('RPI calculation'!$A$9:$A$356,$A327)=0,"",INDEX('RPI calculation'!$AE$9:$AE$356,MATCH($A327,'RPI calculation'!$A$9:$A$356,0)))</f>
        <v>319</v>
      </c>
      <c r="G327" s="16">
        <f>IF(COUNTIF('RPI calculation'!$A$9:$A$356,$A327)=0,"",INDEX('RPI calculation'!$N$9:$N$356,MATCH($A327,'RPI calculation'!$A$9:$A$356,0)))</f>
        <v>319</v>
      </c>
      <c r="H327" s="20">
        <f>IF(COUNTIF('RPI calculation'!$A$9:$A$356,$A327)=0,"",INDEX('RPI calculation'!$AF$9:$AF$356,MATCH($A327,'RPI calculation'!$A$9:$A$356,0)))</f>
        <v>0</v>
      </c>
      <c r="I327" s="9">
        <f>IF(COUNTIF('RPI calculation'!$A$9:$A$356,$A327)=0,"",INDEX('RPI calculation'!$AD$9:$AD$356,MATCH($A327,'RPI calculation'!$A$9:$A$356,0)))</f>
        <v>0.37322494551954782</v>
      </c>
      <c r="J327" s="9">
        <f>IF(COUNTIF('RPI calculation'!$A$9:$A$356,$A327)=0,"",INDEX('RPI calculation'!$M$9:$M$356,MATCH($A327,'RPI calculation'!$A$9:$A$356,0)))</f>
        <v>0.37582494551954782</v>
      </c>
      <c r="K327" s="7" t="s">
        <v>22</v>
      </c>
      <c r="L327" s="7" t="s">
        <v>23</v>
      </c>
      <c r="M327" s="7" t="s">
        <v>24</v>
      </c>
      <c r="N327" s="7"/>
      <c r="O327" s="7"/>
      <c r="P327" s="7"/>
      <c r="Q327" s="8"/>
      <c r="R327" s="7"/>
      <c r="S327" s="7" t="s">
        <v>23</v>
      </c>
      <c r="T327" s="7"/>
      <c r="U327" s="1" t="str">
        <f>IF(COUNTIF('RPI calculation'!$A$9:$A$356,$A327)=0,"Not in 2026 D1 source",INDEX('RPI calculation'!$O$9:$O$356,MATCH($A327,'RPI calculation'!$A$9:$A$356,0)))</f>
        <v>Matches standings</v>
      </c>
      <c r="V327" s="1" t="str">
        <f>IF(COUNTIF('RPI calculation'!$A$9:$A$356,$A327)=0,"",INDEX('RPI calculation'!$E$9:$E$356,MATCH($A327,'RPI calculation'!$A$9:$A$356,0))&amp;"-"&amp;INDEX('RPI calculation'!$F$9:$F$356,MATCH($A327,'RPI calculation'!$A$9:$A$356,0)))</f>
        <v>2-10</v>
      </c>
      <c r="W327" s="1" t="str">
        <f>IF(COUNTIF('RPI calculation'!$A$9:$A$356,$A327)=0,"",INDEX('RPI calculation'!$H$9:$H$356,MATCH($A327,'RPI calculation'!$A$9:$A$356,0))&amp;"-"&amp;INDEX('RPI calculation'!$I$9:$I$356,MATCH($A327,'RPI calculation'!$A$9:$A$356,0)))</f>
        <v>2-10</v>
      </c>
      <c r="X327" s="1">
        <f>IF(COUNTIF('RPI calculation'!$A$9:$A$356,$A327)=0,"",INDEX('RPI calculation'!$G$9:$G$356,MATCH($A327,'RPI calculation'!$A$9:$A$356,0)))</f>
        <v>0</v>
      </c>
      <c r="Y327" s="1" t="str">
        <f>IF(COUNTIF('NCAA 2025'!$B$9:$B$356,$A327)=0,"",INDEX('NCAA 2025'!$C$9:$C$356,MATCH($A327,'NCAA 2025'!$B$9:$B$356,0)))</f>
        <v>12-18</v>
      </c>
    </row>
    <row r="328" spans="1:25" ht="21" customHeight="1">
      <c r="A328" s="1" t="s">
        <v>343</v>
      </c>
      <c r="B328" s="16">
        <f>IF(COUNTIF('NCAA 2025'!$B$9:$B$356,$A328)=0,"New in 2026",INDEX('NCAA 2025'!$A$9:$A$356,MATCH($A328,'NCAA 2025'!$B$9:$B$356,0)))</f>
        <v>312</v>
      </c>
      <c r="C328" s="1" t="str">
        <f>IF(COUNTIF('RPI calculation'!$A$9:$A$356,$A328)=0,"",INDEX('RPI calculation'!$B$9:$B$356,MATCH($A328,'RPI calculation'!$A$9:$A$356,0)))</f>
        <v>MEAC</v>
      </c>
      <c r="D328" s="16" t="str">
        <f>IF(COUNTIF('RPI calculation'!$A$9:$A$356,$A328)=0,"",INDEX('RPI calculation'!$C$9:$C$356,MATCH($A328,'RPI calculation'!$A$9:$A$356,0))&amp;"-"&amp;INDEX('RPI calculation'!$D$9:$D$356,MATCH($A328,'RPI calculation'!$A$9:$A$356,0)))</f>
        <v>1-11</v>
      </c>
      <c r="E328" s="16" t="str">
        <f>IF(COUNTIF(Standings!$A$9:$A$356,$A328)=0,"",INDEX(Standings!$H$9:$H$356,MATCH($A328,Standings!$A$9:$A$356,0))&amp;"-"&amp;INDEX(Standings!$I$9:$I$356,MATCH($A328,Standings!$A$9:$A$356,0)))</f>
        <v>0-0</v>
      </c>
      <c r="F328" s="16">
        <f>IF(COUNTIF('RPI calculation'!$A$9:$A$356,$A328)=0,"",INDEX('RPI calculation'!$AE$9:$AE$356,MATCH($A328,'RPI calculation'!$A$9:$A$356,0)))</f>
        <v>320</v>
      </c>
      <c r="G328" s="16">
        <f>IF(COUNTIF('RPI calculation'!$A$9:$A$356,$A328)=0,"",INDEX('RPI calculation'!$N$9:$N$356,MATCH($A328,'RPI calculation'!$A$9:$A$356,0)))</f>
        <v>320</v>
      </c>
      <c r="H328" s="20">
        <f>IF(COUNTIF('RPI calculation'!$A$9:$A$356,$A328)=0,"",INDEX('RPI calculation'!$AF$9:$AF$356,MATCH($A328,'RPI calculation'!$A$9:$A$356,0)))</f>
        <v>0</v>
      </c>
      <c r="I328" s="9">
        <f>IF(COUNTIF('RPI calculation'!$A$9:$A$356,$A328)=0,"",INDEX('RPI calculation'!$AD$9:$AD$356,MATCH($A328,'RPI calculation'!$A$9:$A$356,0)))</f>
        <v>0.37020230462578946</v>
      </c>
      <c r="J328" s="9">
        <f>IF(COUNTIF('RPI calculation'!$A$9:$A$356,$A328)=0,"",INDEX('RPI calculation'!$M$9:$M$356,MATCH($A328,'RPI calculation'!$A$9:$A$356,0)))</f>
        <v>0.37540230462578944</v>
      </c>
      <c r="K328" s="7" t="s">
        <v>22</v>
      </c>
      <c r="L328" s="7" t="s">
        <v>23</v>
      </c>
      <c r="M328" s="7" t="s">
        <v>24</v>
      </c>
      <c r="N328" s="7"/>
      <c r="O328" s="7"/>
      <c r="P328" s="7"/>
      <c r="Q328" s="8"/>
      <c r="R328" s="7"/>
      <c r="S328" s="7" t="s">
        <v>23</v>
      </c>
      <c r="T328" s="7"/>
      <c r="U328" s="1" t="str">
        <f>IF(COUNTIF('RPI calculation'!$A$9:$A$356,$A328)=0,"Not in 2026 D1 source",INDEX('RPI calculation'!$O$9:$O$356,MATCH($A328,'RPI calculation'!$A$9:$A$356,0)))</f>
        <v>Matches standings</v>
      </c>
      <c r="V328" s="1" t="str">
        <f>IF(COUNTIF('RPI calculation'!$A$9:$A$356,$A328)=0,"",INDEX('RPI calculation'!$E$9:$E$356,MATCH($A328,'RPI calculation'!$A$9:$A$356,0))&amp;"-"&amp;INDEX('RPI calculation'!$F$9:$F$356,MATCH($A328,'RPI calculation'!$A$9:$A$356,0)))</f>
        <v>1-11</v>
      </c>
      <c r="W328" s="1" t="str">
        <f>IF(COUNTIF('RPI calculation'!$A$9:$A$356,$A328)=0,"",INDEX('RPI calculation'!$H$9:$H$356,MATCH($A328,'RPI calculation'!$A$9:$A$356,0))&amp;"-"&amp;INDEX('RPI calculation'!$I$9:$I$356,MATCH($A328,'RPI calculation'!$A$9:$A$356,0)))</f>
        <v>1-11</v>
      </c>
      <c r="X328" s="1">
        <f>IF(COUNTIF('RPI calculation'!$A$9:$A$356,$A328)=0,"",INDEX('RPI calculation'!$G$9:$G$356,MATCH($A328,'RPI calculation'!$A$9:$A$356,0)))</f>
        <v>0</v>
      </c>
      <c r="Y328" s="1" t="str">
        <f>IF(COUNTIF('NCAA 2025'!$B$9:$B$356,$A328)=0,"",INDEX('NCAA 2025'!$C$9:$C$356,MATCH($A328,'NCAA 2025'!$B$9:$B$356,0)))</f>
        <v>11-14</v>
      </c>
    </row>
    <row r="329" spans="1:25" ht="21" customHeight="1">
      <c r="A329" s="1" t="s">
        <v>345</v>
      </c>
      <c r="B329" s="16">
        <f>IF(COUNTIF('NCAA 2025'!$B$9:$B$356,$A329)=0,"New in 2026",INDEX('NCAA 2025'!$A$9:$A$356,MATCH($A329,'NCAA 2025'!$B$9:$B$356,0)))</f>
        <v>318</v>
      </c>
      <c r="C329" s="1" t="str">
        <f>IF(COUNTIF('RPI calculation'!$A$9:$A$356,$A329)=0,"",INDEX('RPI calculation'!$B$9:$B$356,MATCH($A329,'RPI calculation'!$A$9:$A$356,0)))</f>
        <v>MAAC</v>
      </c>
      <c r="D329" s="16" t="str">
        <f>IF(COUNTIF('RPI calculation'!$A$9:$A$356,$A329)=0,"",INDEX('RPI calculation'!$C$9:$C$356,MATCH($A329,'RPI calculation'!$A$9:$A$356,0))&amp;"-"&amp;INDEX('RPI calculation'!$D$9:$D$356,MATCH($A329,'RPI calculation'!$A$9:$A$356,0)))</f>
        <v>0-13</v>
      </c>
      <c r="E329" s="16" t="str">
        <f>IF(COUNTIF(Standings!$A$9:$A$356,$A329)=0,"",INDEX(Standings!$H$9:$H$356,MATCH($A329,Standings!$A$9:$A$356,0))&amp;"-"&amp;INDEX(Standings!$I$9:$I$356,MATCH($A329,Standings!$A$9:$A$356,0)))</f>
        <v>0-0</v>
      </c>
      <c r="F329" s="16">
        <f>IF(COUNTIF('RPI calculation'!$A$9:$A$356,$A329)=0,"",INDEX('RPI calculation'!$AE$9:$AE$356,MATCH($A329,'RPI calculation'!$A$9:$A$356,0)))</f>
        <v>321</v>
      </c>
      <c r="G329" s="16">
        <f>IF(COUNTIF('RPI calculation'!$A$9:$A$356,$A329)=0,"",INDEX('RPI calculation'!$N$9:$N$356,MATCH($A329,'RPI calculation'!$A$9:$A$356,0)))</f>
        <v>322</v>
      </c>
      <c r="H329" s="20">
        <f>IF(COUNTIF('RPI calculation'!$A$9:$A$356,$A329)=0,"",INDEX('RPI calculation'!$AF$9:$AF$356,MATCH($A329,'RPI calculation'!$A$9:$A$356,0)))</f>
        <v>1</v>
      </c>
      <c r="I329" s="9">
        <f>IF(COUNTIF('RPI calculation'!$A$9:$A$356,$A329)=0,"",INDEX('RPI calculation'!$AD$9:$AD$356,MATCH($A329,'RPI calculation'!$A$9:$A$356,0)))</f>
        <v>0.36836671147854128</v>
      </c>
      <c r="J329" s="9">
        <f>IF(COUNTIF('RPI calculation'!$A$9:$A$356,$A329)=0,"",INDEX('RPI calculation'!$M$9:$M$356,MATCH($A329,'RPI calculation'!$A$9:$A$356,0)))</f>
        <v>0.37226671147854129</v>
      </c>
      <c r="K329" s="7" t="s">
        <v>22</v>
      </c>
      <c r="L329" s="7" t="s">
        <v>23</v>
      </c>
      <c r="M329" s="7" t="s">
        <v>24</v>
      </c>
      <c r="N329" s="7"/>
      <c r="O329" s="7"/>
      <c r="P329" s="7"/>
      <c r="Q329" s="8"/>
      <c r="R329" s="7"/>
      <c r="S329" s="7" t="s">
        <v>23</v>
      </c>
      <c r="T329" s="7"/>
      <c r="U329" s="1" t="str">
        <f>IF(COUNTIF('RPI calculation'!$A$9:$A$356,$A329)=0,"Not in 2026 D1 source",INDEX('RPI calculation'!$O$9:$O$356,MATCH($A329,'RPI calculation'!$A$9:$A$356,0)))</f>
        <v>Matches standings</v>
      </c>
      <c r="V329" s="1" t="str">
        <f>IF(COUNTIF('RPI calculation'!$A$9:$A$356,$A329)=0,"",INDEX('RPI calculation'!$E$9:$E$356,MATCH($A329,'RPI calculation'!$A$9:$A$356,0))&amp;"-"&amp;INDEX('RPI calculation'!$F$9:$F$356,MATCH($A329,'RPI calculation'!$A$9:$A$356,0)))</f>
        <v>0-13</v>
      </c>
      <c r="W329" s="1" t="str">
        <f>IF(COUNTIF('RPI calculation'!$A$9:$A$356,$A329)=0,"",INDEX('RPI calculation'!$H$9:$H$356,MATCH($A329,'RPI calculation'!$A$9:$A$356,0))&amp;"-"&amp;INDEX('RPI calculation'!$I$9:$I$356,MATCH($A329,'RPI calculation'!$A$9:$A$356,0)))</f>
        <v>0-13</v>
      </c>
      <c r="X329" s="1">
        <f>IF(COUNTIF('RPI calculation'!$A$9:$A$356,$A329)=0,"",INDEX('RPI calculation'!$G$9:$G$356,MATCH($A329,'RPI calculation'!$A$9:$A$356,0)))</f>
        <v>0</v>
      </c>
      <c r="Y329" s="1" t="str">
        <f>IF(COUNTIF('NCAA 2025'!$B$9:$B$356,$A329)=0,"",INDEX('NCAA 2025'!$C$9:$C$356,MATCH($A329,'NCAA 2025'!$B$9:$B$356,0)))</f>
        <v>9-18</v>
      </c>
    </row>
    <row r="330" spans="1:25" ht="21" customHeight="1">
      <c r="A330" s="1" t="s">
        <v>344</v>
      </c>
      <c r="B330" s="16">
        <f>IF(COUNTIF('NCAA 2025'!$B$9:$B$356,$A330)=0,"New in 2026",INDEX('NCAA 2025'!$A$9:$A$356,MATCH($A330,'NCAA 2025'!$B$9:$B$356,0)))</f>
        <v>313</v>
      </c>
      <c r="C330" s="1" t="str">
        <f>IF(COUNTIF('RPI calculation'!$A$9:$A$356,$A330)=0,"",INDEX('RPI calculation'!$B$9:$B$356,MATCH($A330,'RPI calculation'!$A$9:$A$356,0)))</f>
        <v>MAAC</v>
      </c>
      <c r="D330" s="16" t="str">
        <f>IF(COUNTIF('RPI calculation'!$A$9:$A$356,$A330)=0,"",INDEX('RPI calculation'!$C$9:$C$356,MATCH($A330,'RPI calculation'!$A$9:$A$356,0))&amp;"-"&amp;INDEX('RPI calculation'!$D$9:$D$356,MATCH($A330,'RPI calculation'!$A$9:$A$356,0)))</f>
        <v>5-7</v>
      </c>
      <c r="E330" s="16" t="str">
        <f>IF(COUNTIF(Standings!$A$9:$A$356,$A330)=0,"",INDEX(Standings!$H$9:$H$356,MATCH($A330,Standings!$A$9:$A$356,0))&amp;"-"&amp;INDEX(Standings!$I$9:$I$356,MATCH($A330,Standings!$A$9:$A$356,0)))</f>
        <v>0-0</v>
      </c>
      <c r="F330" s="16">
        <f>IF(COUNTIF('RPI calculation'!$A$9:$A$356,$A330)=0,"",INDEX('RPI calculation'!$AE$9:$AE$356,MATCH($A330,'RPI calculation'!$A$9:$A$356,0)))</f>
        <v>322</v>
      </c>
      <c r="G330" s="16">
        <f>IF(COUNTIF('RPI calculation'!$A$9:$A$356,$A330)=0,"",INDEX('RPI calculation'!$N$9:$N$356,MATCH($A330,'RPI calculation'!$A$9:$A$356,0)))</f>
        <v>321</v>
      </c>
      <c r="H330" s="20">
        <f>IF(COUNTIF('RPI calculation'!$A$9:$A$356,$A330)=0,"",INDEX('RPI calculation'!$AF$9:$AF$356,MATCH($A330,'RPI calculation'!$A$9:$A$356,0)))</f>
        <v>-1</v>
      </c>
      <c r="I330" s="9">
        <f>IF(COUNTIF('RPI calculation'!$A$9:$A$356,$A330)=0,"",INDEX('RPI calculation'!$AD$9:$AD$356,MATCH($A330,'RPI calculation'!$A$9:$A$356,0)))</f>
        <v>0.36772928345477157</v>
      </c>
      <c r="J330" s="9">
        <f>IF(COUNTIF('RPI calculation'!$A$9:$A$356,$A330)=0,"",INDEX('RPI calculation'!$M$9:$M$356,MATCH($A330,'RPI calculation'!$A$9:$A$356,0)))</f>
        <v>0.37422928345477158</v>
      </c>
      <c r="K330" s="7" t="s">
        <v>22</v>
      </c>
      <c r="L330" s="7" t="s">
        <v>23</v>
      </c>
      <c r="M330" s="7" t="s">
        <v>24</v>
      </c>
      <c r="N330" s="7"/>
      <c r="O330" s="7"/>
      <c r="P330" s="7"/>
      <c r="Q330" s="8"/>
      <c r="R330" s="7"/>
      <c r="S330" s="7" t="s">
        <v>23</v>
      </c>
      <c r="T330" s="7"/>
      <c r="U330" s="1" t="str">
        <f>IF(COUNTIF('RPI calculation'!$A$9:$A$356,$A330)=0,"Not in 2026 D1 source",INDEX('RPI calculation'!$O$9:$O$356,MATCH($A330,'RPI calculation'!$A$9:$A$356,0)))</f>
        <v>Matches standings</v>
      </c>
      <c r="V330" s="1" t="str">
        <f>IF(COUNTIF('RPI calculation'!$A$9:$A$356,$A330)=0,"",INDEX('RPI calculation'!$E$9:$E$356,MATCH($A330,'RPI calculation'!$A$9:$A$356,0))&amp;"-"&amp;INDEX('RPI calculation'!$F$9:$F$356,MATCH($A330,'RPI calculation'!$A$9:$A$356,0)))</f>
        <v>5-7</v>
      </c>
      <c r="W330" s="1" t="str">
        <f>IF(COUNTIF('RPI calculation'!$A$9:$A$356,$A330)=0,"",INDEX('RPI calculation'!$H$9:$H$356,MATCH($A330,'RPI calculation'!$A$9:$A$356,0))&amp;"-"&amp;INDEX('RPI calculation'!$I$9:$I$356,MATCH($A330,'RPI calculation'!$A$9:$A$356,0)))</f>
        <v>5-7</v>
      </c>
      <c r="X330" s="1">
        <f>IF(COUNTIF('RPI calculation'!$A$9:$A$356,$A330)=0,"",INDEX('RPI calculation'!$G$9:$G$356,MATCH($A330,'RPI calculation'!$A$9:$A$356,0)))</f>
        <v>0</v>
      </c>
      <c r="Y330" s="1" t="str">
        <f>IF(COUNTIF('NCAA 2025'!$B$9:$B$356,$A330)=0,"",INDEX('NCAA 2025'!$C$9:$C$356,MATCH($A330,'NCAA 2025'!$B$9:$B$356,0)))</f>
        <v>14-19</v>
      </c>
    </row>
    <row r="331" spans="1:25" ht="21" customHeight="1">
      <c r="A331" s="1" t="s">
        <v>346</v>
      </c>
      <c r="B331" s="16">
        <f>IF(COUNTIF('NCAA 2025'!$B$9:$B$356,$A331)=0,"New in 2026",INDEX('NCAA 2025'!$A$9:$A$356,MATCH($A331,'NCAA 2025'!$B$9:$B$356,0)))</f>
        <v>333</v>
      </c>
      <c r="C331" s="1" t="str">
        <f>IF(COUNTIF('RPI calculation'!$A$9:$A$356,$A331)=0,"",INDEX('RPI calculation'!$B$9:$B$356,MATCH($A331,'RPI calculation'!$A$9:$A$356,0)))</f>
        <v>CAA</v>
      </c>
      <c r="D331" s="16" t="str">
        <f>IF(COUNTIF('RPI calculation'!$A$9:$A$356,$A331)=0,"",INDEX('RPI calculation'!$C$9:$C$356,MATCH($A331,'RPI calculation'!$A$9:$A$356,0))&amp;"-"&amp;INDEX('RPI calculation'!$D$9:$D$356,MATCH($A331,'RPI calculation'!$A$9:$A$356,0)))</f>
        <v>2-9</v>
      </c>
      <c r="E331" s="16" t="str">
        <f>IF(COUNTIF(Standings!$A$9:$A$356,$A331)=0,"",INDEX(Standings!$H$9:$H$356,MATCH($A331,Standings!$A$9:$A$356,0))&amp;"-"&amp;INDEX(Standings!$I$9:$I$356,MATCH($A331,Standings!$A$9:$A$356,0)))</f>
        <v>0-2</v>
      </c>
      <c r="F331" s="16">
        <f>IF(COUNTIF('RPI calculation'!$A$9:$A$356,$A331)=0,"",INDEX('RPI calculation'!$AE$9:$AE$356,MATCH($A331,'RPI calculation'!$A$9:$A$356,0)))</f>
        <v>323</v>
      </c>
      <c r="G331" s="16">
        <f>IF(COUNTIF('RPI calculation'!$A$9:$A$356,$A331)=0,"",INDEX('RPI calculation'!$N$9:$N$356,MATCH($A331,'RPI calculation'!$A$9:$A$356,0)))</f>
        <v>323</v>
      </c>
      <c r="H331" s="20">
        <f>IF(COUNTIF('RPI calculation'!$A$9:$A$356,$A331)=0,"",INDEX('RPI calculation'!$AF$9:$AF$356,MATCH($A331,'RPI calculation'!$A$9:$A$356,0)))</f>
        <v>0</v>
      </c>
      <c r="I331" s="9">
        <f>IF(COUNTIF('RPI calculation'!$A$9:$A$356,$A331)=0,"",INDEX('RPI calculation'!$AD$9:$AD$356,MATCH($A331,'RPI calculation'!$A$9:$A$356,0)))</f>
        <v>0.36454321604321605</v>
      </c>
      <c r="J331" s="9">
        <f>IF(COUNTIF('RPI calculation'!$A$9:$A$356,$A331)=0,"",INDEX('RPI calculation'!$M$9:$M$356,MATCH($A331,'RPI calculation'!$A$9:$A$356,0)))</f>
        <v>0.37104321604321605</v>
      </c>
      <c r="K331" s="7" t="s">
        <v>22</v>
      </c>
      <c r="L331" s="7" t="s">
        <v>23</v>
      </c>
      <c r="M331" s="7" t="s">
        <v>24</v>
      </c>
      <c r="N331" s="7"/>
      <c r="O331" s="7"/>
      <c r="P331" s="7"/>
      <c r="Q331" s="8"/>
      <c r="R331" s="7"/>
      <c r="S331" s="7" t="s">
        <v>23</v>
      </c>
      <c r="T331" s="7"/>
      <c r="U331" s="1" t="str">
        <f>IF(COUNTIF('RPI calculation'!$A$9:$A$356,$A331)=0,"Not in 2026 D1 source",INDEX('RPI calculation'!$O$9:$O$356,MATCH($A331,'RPI calculation'!$A$9:$A$356,0)))</f>
        <v>Matches standings</v>
      </c>
      <c r="V331" s="1" t="str">
        <f>IF(COUNTIF('RPI calculation'!$A$9:$A$356,$A331)=0,"",INDEX('RPI calculation'!$E$9:$E$356,MATCH($A331,'RPI calculation'!$A$9:$A$356,0))&amp;"-"&amp;INDEX('RPI calculation'!$F$9:$F$356,MATCH($A331,'RPI calculation'!$A$9:$A$356,0)))</f>
        <v>2-9</v>
      </c>
      <c r="W331" s="1" t="str">
        <f>IF(COUNTIF('RPI calculation'!$A$9:$A$356,$A331)=0,"",INDEX('RPI calculation'!$H$9:$H$356,MATCH($A331,'RPI calculation'!$A$9:$A$356,0))&amp;"-"&amp;INDEX('RPI calculation'!$I$9:$I$356,MATCH($A331,'RPI calculation'!$A$9:$A$356,0)))</f>
        <v>2-9</v>
      </c>
      <c r="X331" s="1">
        <f>IF(COUNTIF('RPI calculation'!$A$9:$A$356,$A331)=0,"",INDEX('RPI calculation'!$G$9:$G$356,MATCH($A331,'RPI calculation'!$A$9:$A$356,0)))</f>
        <v>0</v>
      </c>
      <c r="Y331" s="1" t="str">
        <f>IF(COUNTIF('NCAA 2025'!$B$9:$B$356,$A331)=0,"",INDEX('NCAA 2025'!$C$9:$C$356,MATCH($A331,'NCAA 2025'!$B$9:$B$356,0)))</f>
        <v>1-26</v>
      </c>
    </row>
    <row r="332" spans="1:25" ht="21" customHeight="1">
      <c r="A332" s="1" t="s">
        <v>348</v>
      </c>
      <c r="B332" s="16">
        <f>IF(COUNTIF('NCAA 2025'!$B$9:$B$356,$A332)=0,"New in 2026",INDEX('NCAA 2025'!$A$9:$A$356,MATCH($A332,'NCAA 2025'!$B$9:$B$356,0)))</f>
        <v>297</v>
      </c>
      <c r="C332" s="1" t="str">
        <f>IF(COUNTIF('RPI calculation'!$A$9:$A$356,$A332)=0,"",INDEX('RPI calculation'!$B$9:$B$356,MATCH($A332,'RPI calculation'!$A$9:$A$356,0)))</f>
        <v>MAAC</v>
      </c>
      <c r="D332" s="16" t="str">
        <f>IF(COUNTIF('RPI calculation'!$A$9:$A$356,$A332)=0,"",INDEX('RPI calculation'!$C$9:$C$356,MATCH($A332,'RPI calculation'!$A$9:$A$356,0))&amp;"-"&amp;INDEX('RPI calculation'!$D$9:$D$356,MATCH($A332,'RPI calculation'!$A$9:$A$356,0)))</f>
        <v>1-7</v>
      </c>
      <c r="E332" s="16" t="str">
        <f>IF(COUNTIF(Standings!$A$9:$A$356,$A332)=0,"",INDEX(Standings!$H$9:$H$356,MATCH($A332,Standings!$A$9:$A$356,0))&amp;"-"&amp;INDEX(Standings!$I$9:$I$356,MATCH($A332,Standings!$A$9:$A$356,0)))</f>
        <v>0-0</v>
      </c>
      <c r="F332" s="16">
        <f>IF(COUNTIF('RPI calculation'!$A$9:$A$356,$A332)=0,"",INDEX('RPI calculation'!$AE$9:$AE$356,MATCH($A332,'RPI calculation'!$A$9:$A$356,0)))</f>
        <v>324</v>
      </c>
      <c r="G332" s="16">
        <f>IF(COUNTIF('RPI calculation'!$A$9:$A$356,$A332)=0,"",INDEX('RPI calculation'!$N$9:$N$356,MATCH($A332,'RPI calculation'!$A$9:$A$356,0)))</f>
        <v>325</v>
      </c>
      <c r="H332" s="20">
        <f>IF(COUNTIF('RPI calculation'!$A$9:$A$356,$A332)=0,"",INDEX('RPI calculation'!$AF$9:$AF$356,MATCH($A332,'RPI calculation'!$A$9:$A$356,0)))</f>
        <v>1</v>
      </c>
      <c r="I332" s="9">
        <f>IF(COUNTIF('RPI calculation'!$A$9:$A$356,$A332)=0,"",INDEX('RPI calculation'!$AD$9:$AD$356,MATCH($A332,'RPI calculation'!$A$9:$A$356,0)))</f>
        <v>0.36447527388962048</v>
      </c>
      <c r="J332" s="9">
        <f>IF(COUNTIF('RPI calculation'!$A$9:$A$356,$A332)=0,"",INDEX('RPI calculation'!$M$9:$M$356,MATCH($A332,'RPI calculation'!$A$9:$A$356,0)))</f>
        <v>0.3657752738896205</v>
      </c>
      <c r="K332" s="7" t="s">
        <v>22</v>
      </c>
      <c r="L332" s="7" t="s">
        <v>23</v>
      </c>
      <c r="M332" s="7" t="s">
        <v>24</v>
      </c>
      <c r="N332" s="7"/>
      <c r="O332" s="7"/>
      <c r="P332" s="7"/>
      <c r="Q332" s="8"/>
      <c r="R332" s="7"/>
      <c r="S332" s="7" t="s">
        <v>23</v>
      </c>
      <c r="T332" s="7"/>
      <c r="U332" s="1" t="str">
        <f>IF(COUNTIF('RPI calculation'!$A$9:$A$356,$A332)=0,"Not in 2026 D1 source",INDEX('RPI calculation'!$O$9:$O$356,MATCH($A332,'RPI calculation'!$A$9:$A$356,0)))</f>
        <v>Matches standings</v>
      </c>
      <c r="V332" s="1" t="str">
        <f>IF(COUNTIF('RPI calculation'!$A$9:$A$356,$A332)=0,"",INDEX('RPI calculation'!$E$9:$E$356,MATCH($A332,'RPI calculation'!$A$9:$A$356,0))&amp;"-"&amp;INDEX('RPI calculation'!$F$9:$F$356,MATCH($A332,'RPI calculation'!$A$9:$A$356,0)))</f>
        <v>1-7</v>
      </c>
      <c r="W332" s="1" t="str">
        <f>IF(COUNTIF('RPI calculation'!$A$9:$A$356,$A332)=0,"",INDEX('RPI calculation'!$H$9:$H$356,MATCH($A332,'RPI calculation'!$A$9:$A$356,0))&amp;"-"&amp;INDEX('RPI calculation'!$I$9:$I$356,MATCH($A332,'RPI calculation'!$A$9:$A$356,0)))</f>
        <v>1-7</v>
      </c>
      <c r="X332" s="1">
        <f>IF(COUNTIF('RPI calculation'!$A$9:$A$356,$A332)=0,"",INDEX('RPI calculation'!$G$9:$G$356,MATCH($A332,'RPI calculation'!$A$9:$A$356,0)))</f>
        <v>0</v>
      </c>
      <c r="Y332" s="1" t="str">
        <f>IF(COUNTIF('NCAA 2025'!$B$9:$B$356,$A332)=0,"",INDEX('NCAA 2025'!$C$9:$C$356,MATCH($A332,'NCAA 2025'!$B$9:$B$356,0)))</f>
        <v>12-15</v>
      </c>
    </row>
    <row r="333" spans="1:25" ht="21" customHeight="1">
      <c r="A333" s="1" t="s">
        <v>347</v>
      </c>
      <c r="B333" s="16">
        <f>IF(COUNTIF('NCAA 2025'!$B$9:$B$356,$A333)=0,"New in 2026",INDEX('NCAA 2025'!$A$9:$A$356,MATCH($A333,'NCAA 2025'!$B$9:$B$356,0)))</f>
        <v>327</v>
      </c>
      <c r="C333" s="1" t="str">
        <f>IF(COUNTIF('RPI calculation'!$A$9:$A$356,$A333)=0,"",INDEX('RPI calculation'!$B$9:$B$356,MATCH($A333,'RPI calculation'!$A$9:$A$356,0)))</f>
        <v>SoCon</v>
      </c>
      <c r="D333" s="16" t="str">
        <f>IF(COUNTIF('RPI calculation'!$A$9:$A$356,$A333)=0,"",INDEX('RPI calculation'!$C$9:$C$356,MATCH($A333,'RPI calculation'!$A$9:$A$356,0))&amp;"-"&amp;INDEX('RPI calculation'!$D$9:$D$356,MATCH($A333,'RPI calculation'!$A$9:$A$356,0)))</f>
        <v>3-9</v>
      </c>
      <c r="E333" s="16" t="str">
        <f>IF(COUNTIF(Standings!$A$9:$A$356,$A333)=0,"",INDEX(Standings!$H$9:$H$356,MATCH($A333,Standings!$A$9:$A$356,0))&amp;"-"&amp;INDEX(Standings!$I$9:$I$356,MATCH($A333,Standings!$A$9:$A$356,0)))</f>
        <v>0-0</v>
      </c>
      <c r="F333" s="16">
        <f>IF(COUNTIF('RPI calculation'!$A$9:$A$356,$A333)=0,"",INDEX('RPI calculation'!$AE$9:$AE$356,MATCH($A333,'RPI calculation'!$A$9:$A$356,0)))</f>
        <v>325</v>
      </c>
      <c r="G333" s="16">
        <f>IF(COUNTIF('RPI calculation'!$A$9:$A$356,$A333)=0,"",INDEX('RPI calculation'!$N$9:$N$356,MATCH($A333,'RPI calculation'!$A$9:$A$356,0)))</f>
        <v>324</v>
      </c>
      <c r="H333" s="20">
        <f>IF(COUNTIF('RPI calculation'!$A$9:$A$356,$A333)=0,"",INDEX('RPI calculation'!$AF$9:$AF$356,MATCH($A333,'RPI calculation'!$A$9:$A$356,0)))</f>
        <v>-1</v>
      </c>
      <c r="I333" s="9">
        <f>IF(COUNTIF('RPI calculation'!$A$9:$A$356,$A333)=0,"",INDEX('RPI calculation'!$AD$9:$AD$356,MATCH($A333,'RPI calculation'!$A$9:$A$356,0)))</f>
        <v>0.36291487625379665</v>
      </c>
      <c r="J333" s="9">
        <f>IF(COUNTIF('RPI calculation'!$A$9:$A$356,$A333)=0,"",INDEX('RPI calculation'!$M$9:$M$356,MATCH($A333,'RPI calculation'!$A$9:$A$356,0)))</f>
        <v>0.36681487625379666</v>
      </c>
      <c r="K333" s="7" t="s">
        <v>22</v>
      </c>
      <c r="L333" s="7" t="s">
        <v>23</v>
      </c>
      <c r="M333" s="7" t="s">
        <v>24</v>
      </c>
      <c r="N333" s="7"/>
      <c r="O333" s="7"/>
      <c r="P333" s="7"/>
      <c r="Q333" s="8"/>
      <c r="R333" s="7"/>
      <c r="S333" s="7" t="s">
        <v>23</v>
      </c>
      <c r="T333" s="7"/>
      <c r="U333" s="1" t="str">
        <f>IF(COUNTIF('RPI calculation'!$A$9:$A$356,$A333)=0,"Not in 2026 D1 source",INDEX('RPI calculation'!$O$9:$O$356,MATCH($A333,'RPI calculation'!$A$9:$A$356,0)))</f>
        <v>Matches standings</v>
      </c>
      <c r="V333" s="1" t="str">
        <f>IF(COUNTIF('RPI calculation'!$A$9:$A$356,$A333)=0,"",INDEX('RPI calculation'!$E$9:$E$356,MATCH($A333,'RPI calculation'!$A$9:$A$356,0))&amp;"-"&amp;INDEX('RPI calculation'!$F$9:$F$356,MATCH($A333,'RPI calculation'!$A$9:$A$356,0)))</f>
        <v>3-9</v>
      </c>
      <c r="W333" s="1" t="str">
        <f>IF(COUNTIF('RPI calculation'!$A$9:$A$356,$A333)=0,"",INDEX('RPI calculation'!$H$9:$H$356,MATCH($A333,'RPI calculation'!$A$9:$A$356,0))&amp;"-"&amp;INDEX('RPI calculation'!$I$9:$I$356,MATCH($A333,'RPI calculation'!$A$9:$A$356,0)))</f>
        <v>3-9</v>
      </c>
      <c r="X333" s="1">
        <f>IF(COUNTIF('RPI calculation'!$A$9:$A$356,$A333)=0,"",INDEX('RPI calculation'!$G$9:$G$356,MATCH($A333,'RPI calculation'!$A$9:$A$356,0)))</f>
        <v>0</v>
      </c>
      <c r="Y333" s="1" t="str">
        <f>IF(COUNTIF('NCAA 2025'!$B$9:$B$356,$A333)=0,"",INDEX('NCAA 2025'!$C$9:$C$356,MATCH($A333,'NCAA 2025'!$B$9:$B$356,0)))</f>
        <v>0-27</v>
      </c>
    </row>
    <row r="334" spans="1:25" ht="21" customHeight="1">
      <c r="A334" s="1" t="s">
        <v>349</v>
      </c>
      <c r="B334" s="16">
        <f>IF(COUNTIF('NCAA 2025'!$B$9:$B$356,$A334)=0,"New in 2026",INDEX('NCAA 2025'!$A$9:$A$356,MATCH($A334,'NCAA 2025'!$B$9:$B$356,0)))</f>
        <v>341</v>
      </c>
      <c r="C334" s="1" t="str">
        <f>IF(COUNTIF('RPI calculation'!$A$9:$A$356,$A334)=0,"",INDEX('RPI calculation'!$B$9:$B$356,MATCH($A334,'RPI calculation'!$A$9:$A$356,0)))</f>
        <v>NEC</v>
      </c>
      <c r="D334" s="16" t="str">
        <f>IF(COUNTIF('RPI calculation'!$A$9:$A$356,$A334)=0,"",INDEX('RPI calculation'!$C$9:$C$356,MATCH($A334,'RPI calculation'!$A$9:$A$356,0))&amp;"-"&amp;INDEX('RPI calculation'!$D$9:$D$356,MATCH($A334,'RPI calculation'!$A$9:$A$356,0)))</f>
        <v>3-12</v>
      </c>
      <c r="E334" s="16" t="str">
        <f>IF(COUNTIF(Standings!$A$9:$A$356,$A334)=0,"",INDEX(Standings!$H$9:$H$356,MATCH($A334,Standings!$A$9:$A$356,0))&amp;"-"&amp;INDEX(Standings!$I$9:$I$356,MATCH($A334,Standings!$A$9:$A$356,0)))</f>
        <v>0-0</v>
      </c>
      <c r="F334" s="16">
        <f>IF(COUNTIF('RPI calculation'!$A$9:$A$356,$A334)=0,"",INDEX('RPI calculation'!$AE$9:$AE$356,MATCH($A334,'RPI calculation'!$A$9:$A$356,0)))</f>
        <v>326</v>
      </c>
      <c r="G334" s="16">
        <f>IF(COUNTIF('RPI calculation'!$A$9:$A$356,$A334)=0,"",INDEX('RPI calculation'!$N$9:$N$356,MATCH($A334,'RPI calculation'!$A$9:$A$356,0)))</f>
        <v>326</v>
      </c>
      <c r="H334" s="20">
        <f>IF(COUNTIF('RPI calculation'!$A$9:$A$356,$A334)=0,"",INDEX('RPI calculation'!$AF$9:$AF$356,MATCH($A334,'RPI calculation'!$A$9:$A$356,0)))</f>
        <v>0</v>
      </c>
      <c r="I334" s="9">
        <f>IF(COUNTIF('RPI calculation'!$A$9:$A$356,$A334)=0,"",INDEX('RPI calculation'!$AD$9:$AD$356,MATCH($A334,'RPI calculation'!$A$9:$A$356,0)))</f>
        <v>0.35898470433887103</v>
      </c>
      <c r="J334" s="9">
        <f>IF(COUNTIF('RPI calculation'!$A$9:$A$356,$A334)=0,"",INDEX('RPI calculation'!$M$9:$M$356,MATCH($A334,'RPI calculation'!$A$9:$A$356,0)))</f>
        <v>0.36548470433887104</v>
      </c>
      <c r="K334" s="7" t="s">
        <v>22</v>
      </c>
      <c r="L334" s="7" t="s">
        <v>23</v>
      </c>
      <c r="M334" s="7" t="s">
        <v>24</v>
      </c>
      <c r="N334" s="7"/>
      <c r="O334" s="7"/>
      <c r="P334" s="7"/>
      <c r="Q334" s="8"/>
      <c r="R334" s="7"/>
      <c r="S334" s="7" t="s">
        <v>23</v>
      </c>
      <c r="T334" s="7"/>
      <c r="U334" s="1" t="str">
        <f>IF(COUNTIF('RPI calculation'!$A$9:$A$356,$A334)=0,"Not in 2026 D1 source",INDEX('RPI calculation'!$O$9:$O$356,MATCH($A334,'RPI calculation'!$A$9:$A$356,0)))</f>
        <v>Matches standings</v>
      </c>
      <c r="V334" s="1" t="str">
        <f>IF(COUNTIF('RPI calculation'!$A$9:$A$356,$A334)=0,"",INDEX('RPI calculation'!$E$9:$E$356,MATCH($A334,'RPI calculation'!$A$9:$A$356,0))&amp;"-"&amp;INDEX('RPI calculation'!$F$9:$F$356,MATCH($A334,'RPI calculation'!$A$9:$A$356,0)))</f>
        <v>3-12</v>
      </c>
      <c r="W334" s="1" t="str">
        <f>IF(COUNTIF('RPI calculation'!$A$9:$A$356,$A334)=0,"",INDEX('RPI calculation'!$H$9:$H$356,MATCH($A334,'RPI calculation'!$A$9:$A$356,0))&amp;"-"&amp;INDEX('RPI calculation'!$I$9:$I$356,MATCH($A334,'RPI calculation'!$A$9:$A$356,0)))</f>
        <v>3-12</v>
      </c>
      <c r="X334" s="1">
        <f>IF(COUNTIF('RPI calculation'!$A$9:$A$356,$A334)=0,"",INDEX('RPI calculation'!$G$9:$G$356,MATCH($A334,'RPI calculation'!$A$9:$A$356,0)))</f>
        <v>0</v>
      </c>
      <c r="Y334" s="1" t="str">
        <f>IF(COUNTIF('NCAA 2025'!$B$9:$B$356,$A334)=0,"",INDEX('NCAA 2025'!$C$9:$C$356,MATCH($A334,'NCAA 2025'!$B$9:$B$356,0)))</f>
        <v>6-24</v>
      </c>
    </row>
    <row r="335" spans="1:25" ht="21" customHeight="1">
      <c r="A335" s="1" t="s">
        <v>350</v>
      </c>
      <c r="B335" s="16">
        <f>IF(COUNTIF('NCAA 2025'!$B$9:$B$356,$A335)=0,"New in 2026",INDEX('NCAA 2025'!$A$9:$A$356,MATCH($A335,'NCAA 2025'!$B$9:$B$356,0)))</f>
        <v>261</v>
      </c>
      <c r="C335" s="1" t="str">
        <f>IF(COUNTIF('RPI calculation'!$A$9:$A$356,$A335)=0,"",INDEX('RPI calculation'!$B$9:$B$356,MATCH($A335,'RPI calculation'!$A$9:$A$356,0)))</f>
        <v>SWAC</v>
      </c>
      <c r="D335" s="16" t="str">
        <f>IF(COUNTIF('RPI calculation'!$A$9:$A$356,$A335)=0,"",INDEX('RPI calculation'!$C$9:$C$356,MATCH($A335,'RPI calculation'!$A$9:$A$356,0))&amp;"-"&amp;INDEX('RPI calculation'!$D$9:$D$356,MATCH($A335,'RPI calculation'!$A$9:$A$356,0)))</f>
        <v>4-6</v>
      </c>
      <c r="E335" s="16" t="str">
        <f>IF(COUNTIF(Standings!$A$9:$A$356,$A335)=0,"",INDEX(Standings!$H$9:$H$356,MATCH($A335,Standings!$A$9:$A$356,0))&amp;"-"&amp;INDEX(Standings!$I$9:$I$356,MATCH($A335,Standings!$A$9:$A$356,0)))</f>
        <v>0-0</v>
      </c>
      <c r="F335" s="16">
        <f>IF(COUNTIF('RPI calculation'!$A$9:$A$356,$A335)=0,"",INDEX('RPI calculation'!$AE$9:$AE$356,MATCH($A335,'RPI calculation'!$A$9:$A$356,0)))</f>
        <v>327</v>
      </c>
      <c r="G335" s="16">
        <f>IF(COUNTIF('RPI calculation'!$A$9:$A$356,$A335)=0,"",INDEX('RPI calculation'!$N$9:$N$356,MATCH($A335,'RPI calculation'!$A$9:$A$356,0)))</f>
        <v>327</v>
      </c>
      <c r="H335" s="20">
        <f>IF(COUNTIF('RPI calculation'!$A$9:$A$356,$A335)=0,"",INDEX('RPI calculation'!$AF$9:$AF$356,MATCH($A335,'RPI calculation'!$A$9:$A$356,0)))</f>
        <v>0</v>
      </c>
      <c r="I335" s="9">
        <f>IF(COUNTIF('RPI calculation'!$A$9:$A$356,$A335)=0,"",INDEX('RPI calculation'!$AD$9:$AD$356,MATCH($A335,'RPI calculation'!$A$9:$A$356,0)))</f>
        <v>0.35134792072405713</v>
      </c>
      <c r="J335" s="9">
        <f>IF(COUNTIF('RPI calculation'!$A$9:$A$356,$A335)=0,"",INDEX('RPI calculation'!$M$9:$M$356,MATCH($A335,'RPI calculation'!$A$9:$A$356,0)))</f>
        <v>0.35654792072405711</v>
      </c>
      <c r="K335" s="7" t="s">
        <v>22</v>
      </c>
      <c r="L335" s="7" t="s">
        <v>23</v>
      </c>
      <c r="M335" s="7" t="s">
        <v>24</v>
      </c>
      <c r="N335" s="7"/>
      <c r="O335" s="7"/>
      <c r="P335" s="7"/>
      <c r="Q335" s="8"/>
      <c r="R335" s="7"/>
      <c r="S335" s="7" t="s">
        <v>23</v>
      </c>
      <c r="T335" s="7"/>
      <c r="U335" s="1" t="str">
        <f>IF(COUNTIF('RPI calculation'!$A$9:$A$356,$A335)=0,"Not in 2026 D1 source",INDEX('RPI calculation'!$O$9:$O$356,MATCH($A335,'RPI calculation'!$A$9:$A$356,0)))</f>
        <v>Matches standings</v>
      </c>
      <c r="V335" s="1" t="str">
        <f>IF(COUNTIF('RPI calculation'!$A$9:$A$356,$A335)=0,"",INDEX('RPI calculation'!$E$9:$E$356,MATCH($A335,'RPI calculation'!$A$9:$A$356,0))&amp;"-"&amp;INDEX('RPI calculation'!$F$9:$F$356,MATCH($A335,'RPI calculation'!$A$9:$A$356,0)))</f>
        <v>4-6</v>
      </c>
      <c r="W335" s="1" t="str">
        <f>IF(COUNTIF('RPI calculation'!$A$9:$A$356,$A335)=0,"",INDEX('RPI calculation'!$H$9:$H$356,MATCH($A335,'RPI calculation'!$A$9:$A$356,0))&amp;"-"&amp;INDEX('RPI calculation'!$I$9:$I$356,MATCH($A335,'RPI calculation'!$A$9:$A$356,0)))</f>
        <v>4-6</v>
      </c>
      <c r="X335" s="1">
        <f>IF(COUNTIF('RPI calculation'!$A$9:$A$356,$A335)=0,"",INDEX('RPI calculation'!$G$9:$G$356,MATCH($A335,'RPI calculation'!$A$9:$A$356,0)))</f>
        <v>0</v>
      </c>
      <c r="Y335" s="1" t="str">
        <f>IF(COUNTIF('NCAA 2025'!$B$9:$B$356,$A335)=0,"",INDEX('NCAA 2025'!$C$9:$C$356,MATCH($A335,'NCAA 2025'!$B$9:$B$356,0)))</f>
        <v>14-15</v>
      </c>
    </row>
    <row r="336" spans="1:25" ht="21" customHeight="1">
      <c r="A336" s="1" t="s">
        <v>353</v>
      </c>
      <c r="B336" s="16">
        <f>IF(COUNTIF('NCAA 2025'!$B$9:$B$356,$A336)=0,"New in 2026",INDEX('NCAA 2025'!$A$9:$A$356,MATCH($A336,'NCAA 2025'!$B$9:$B$356,0)))</f>
        <v>295</v>
      </c>
      <c r="C336" s="1" t="str">
        <f>IF(COUNTIF('RPI calculation'!$A$9:$A$356,$A336)=0,"",INDEX('RPI calculation'!$B$9:$B$356,MATCH($A336,'RPI calculation'!$A$9:$A$356,0)))</f>
        <v>MAAC</v>
      </c>
      <c r="D336" s="16" t="str">
        <f>IF(COUNTIF('RPI calculation'!$A$9:$A$356,$A336)=0,"",INDEX('RPI calculation'!$C$9:$C$356,MATCH($A336,'RPI calculation'!$A$9:$A$356,0))&amp;"-"&amp;INDEX('RPI calculation'!$D$9:$D$356,MATCH($A336,'RPI calculation'!$A$9:$A$356,0)))</f>
        <v>1-9</v>
      </c>
      <c r="E336" s="16" t="str">
        <f>IF(COUNTIF(Standings!$A$9:$A$356,$A336)=0,"",INDEX(Standings!$H$9:$H$356,MATCH($A336,Standings!$A$9:$A$356,0))&amp;"-"&amp;INDEX(Standings!$I$9:$I$356,MATCH($A336,Standings!$A$9:$A$356,0)))</f>
        <v>0-0</v>
      </c>
      <c r="F336" s="16">
        <f>IF(COUNTIF('RPI calculation'!$A$9:$A$356,$A336)=0,"",INDEX('RPI calculation'!$AE$9:$AE$356,MATCH($A336,'RPI calculation'!$A$9:$A$356,0)))</f>
        <v>328</v>
      </c>
      <c r="G336" s="16">
        <f>IF(COUNTIF('RPI calculation'!$A$9:$A$356,$A336)=0,"",INDEX('RPI calculation'!$N$9:$N$356,MATCH($A336,'RPI calculation'!$A$9:$A$356,0)))</f>
        <v>330</v>
      </c>
      <c r="H336" s="20">
        <f>IF(COUNTIF('RPI calculation'!$A$9:$A$356,$A336)=0,"",INDEX('RPI calculation'!$AF$9:$AF$356,MATCH($A336,'RPI calculation'!$A$9:$A$356,0)))</f>
        <v>2</v>
      </c>
      <c r="I336" s="9">
        <f>IF(COUNTIF('RPI calculation'!$A$9:$A$356,$A336)=0,"",INDEX('RPI calculation'!$AD$9:$AD$356,MATCH($A336,'RPI calculation'!$A$9:$A$356,0)))</f>
        <v>0.35119002453074422</v>
      </c>
      <c r="J336" s="9">
        <f>IF(COUNTIF('RPI calculation'!$A$9:$A$356,$A336)=0,"",INDEX('RPI calculation'!$M$9:$M$356,MATCH($A336,'RPI calculation'!$A$9:$A$356,0)))</f>
        <v>0.35249002453074424</v>
      </c>
      <c r="K336" s="7" t="s">
        <v>22</v>
      </c>
      <c r="L336" s="7" t="s">
        <v>23</v>
      </c>
      <c r="M336" s="7" t="s">
        <v>24</v>
      </c>
      <c r="N336" s="7"/>
      <c r="O336" s="7"/>
      <c r="P336" s="7"/>
      <c r="Q336" s="8"/>
      <c r="R336" s="7"/>
      <c r="S336" s="7" t="s">
        <v>23</v>
      </c>
      <c r="T336" s="7"/>
      <c r="U336" s="1" t="str">
        <f>IF(COUNTIF('RPI calculation'!$A$9:$A$356,$A336)=0,"Not in 2026 D1 source",INDEX('RPI calculation'!$O$9:$O$356,MATCH($A336,'RPI calculation'!$A$9:$A$356,0)))</f>
        <v>Matches standings</v>
      </c>
      <c r="V336" s="1" t="str">
        <f>IF(COUNTIF('RPI calculation'!$A$9:$A$356,$A336)=0,"",INDEX('RPI calculation'!$E$9:$E$356,MATCH($A336,'RPI calculation'!$A$9:$A$356,0))&amp;"-"&amp;INDEX('RPI calculation'!$F$9:$F$356,MATCH($A336,'RPI calculation'!$A$9:$A$356,0)))</f>
        <v>1-9</v>
      </c>
      <c r="W336" s="1" t="str">
        <f>IF(COUNTIF('RPI calculation'!$A$9:$A$356,$A336)=0,"",INDEX('RPI calculation'!$H$9:$H$356,MATCH($A336,'RPI calculation'!$A$9:$A$356,0))&amp;"-"&amp;INDEX('RPI calculation'!$I$9:$I$356,MATCH($A336,'RPI calculation'!$A$9:$A$356,0)))</f>
        <v>1-9</v>
      </c>
      <c r="X336" s="1">
        <f>IF(COUNTIF('RPI calculation'!$A$9:$A$356,$A336)=0,"",INDEX('RPI calculation'!$G$9:$G$356,MATCH($A336,'RPI calculation'!$A$9:$A$356,0)))</f>
        <v>0</v>
      </c>
      <c r="Y336" s="1" t="str">
        <f>IF(COUNTIF('NCAA 2025'!$B$9:$B$356,$A336)=0,"",INDEX('NCAA 2025'!$C$9:$C$356,MATCH($A336,'NCAA 2025'!$B$9:$B$356,0)))</f>
        <v>12-18</v>
      </c>
    </row>
    <row r="337" spans="1:25" ht="21" customHeight="1">
      <c r="A337" s="1" t="s">
        <v>352</v>
      </c>
      <c r="B337" s="16">
        <f>IF(COUNTIF('NCAA 2025'!$B$9:$B$356,$A337)=0,"New in 2026",INDEX('NCAA 2025'!$A$9:$A$356,MATCH($A337,'NCAA 2025'!$B$9:$B$356,0)))</f>
        <v>308</v>
      </c>
      <c r="C337" s="1" t="str">
        <f>IF(COUNTIF('RPI calculation'!$A$9:$A$356,$A337)=0,"",INDEX('RPI calculation'!$B$9:$B$356,MATCH($A337,'RPI calculation'!$A$9:$A$356,0)))</f>
        <v>Southland</v>
      </c>
      <c r="D337" s="16" t="str">
        <f>IF(COUNTIF('RPI calculation'!$A$9:$A$356,$A337)=0,"",INDEX('RPI calculation'!$C$9:$C$356,MATCH($A337,'RPI calculation'!$A$9:$A$356,0))&amp;"-"&amp;INDEX('RPI calculation'!$D$9:$D$356,MATCH($A337,'RPI calculation'!$A$9:$A$356,0)))</f>
        <v>2-11</v>
      </c>
      <c r="E337" s="16" t="str">
        <f>IF(COUNTIF(Standings!$A$9:$A$356,$A337)=0,"",INDEX(Standings!$H$9:$H$356,MATCH($A337,Standings!$A$9:$A$356,0))&amp;"-"&amp;INDEX(Standings!$I$9:$I$356,MATCH($A337,Standings!$A$9:$A$356,0)))</f>
        <v>0-0</v>
      </c>
      <c r="F337" s="16">
        <f>IF(COUNTIF('RPI calculation'!$A$9:$A$356,$A337)=0,"",INDEX('RPI calculation'!$AE$9:$AE$356,MATCH($A337,'RPI calculation'!$A$9:$A$356,0)))</f>
        <v>329</v>
      </c>
      <c r="G337" s="16">
        <f>IF(COUNTIF('RPI calculation'!$A$9:$A$356,$A337)=0,"",INDEX('RPI calculation'!$N$9:$N$356,MATCH($A337,'RPI calculation'!$A$9:$A$356,0)))</f>
        <v>329</v>
      </c>
      <c r="H337" s="20">
        <f>IF(COUNTIF('RPI calculation'!$A$9:$A$356,$A337)=0,"",INDEX('RPI calculation'!$AF$9:$AF$356,MATCH($A337,'RPI calculation'!$A$9:$A$356,0)))</f>
        <v>0</v>
      </c>
      <c r="I337" s="9">
        <f>IF(COUNTIF('RPI calculation'!$A$9:$A$356,$A337)=0,"",INDEX('RPI calculation'!$AD$9:$AD$356,MATCH($A337,'RPI calculation'!$A$9:$A$356,0)))</f>
        <v>0.34845303695915586</v>
      </c>
      <c r="J337" s="9">
        <f>IF(COUNTIF('RPI calculation'!$A$9:$A$356,$A337)=0,"",INDEX('RPI calculation'!$M$9:$M$356,MATCH($A337,'RPI calculation'!$A$9:$A$356,0)))</f>
        <v>0.35495303695915587</v>
      </c>
      <c r="K337" s="7" t="s">
        <v>22</v>
      </c>
      <c r="L337" s="7" t="s">
        <v>23</v>
      </c>
      <c r="M337" s="7" t="s">
        <v>24</v>
      </c>
      <c r="N337" s="7"/>
      <c r="O337" s="7"/>
      <c r="P337" s="7"/>
      <c r="Q337" s="8"/>
      <c r="R337" s="7"/>
      <c r="S337" s="7" t="s">
        <v>23</v>
      </c>
      <c r="T337" s="7"/>
      <c r="U337" s="1" t="str">
        <f>IF(COUNTIF('RPI calculation'!$A$9:$A$356,$A337)=0,"Not in 2026 D1 source",INDEX('RPI calculation'!$O$9:$O$356,MATCH($A337,'RPI calculation'!$A$9:$A$356,0)))</f>
        <v>Matches standings</v>
      </c>
      <c r="V337" s="1" t="str">
        <f>IF(COUNTIF('RPI calculation'!$A$9:$A$356,$A337)=0,"",INDEX('RPI calculation'!$E$9:$E$356,MATCH($A337,'RPI calculation'!$A$9:$A$356,0))&amp;"-"&amp;INDEX('RPI calculation'!$F$9:$F$356,MATCH($A337,'RPI calculation'!$A$9:$A$356,0)))</f>
        <v>2-11</v>
      </c>
      <c r="W337" s="1" t="str">
        <f>IF(COUNTIF('RPI calculation'!$A$9:$A$356,$A337)=0,"",INDEX('RPI calculation'!$H$9:$H$356,MATCH($A337,'RPI calculation'!$A$9:$A$356,0))&amp;"-"&amp;INDEX('RPI calculation'!$I$9:$I$356,MATCH($A337,'RPI calculation'!$A$9:$A$356,0)))</f>
        <v>2-11</v>
      </c>
      <c r="X337" s="1">
        <f>IF(COUNTIF('RPI calculation'!$A$9:$A$356,$A337)=0,"",INDEX('RPI calculation'!$G$9:$G$356,MATCH($A337,'RPI calculation'!$A$9:$A$356,0)))</f>
        <v>0</v>
      </c>
      <c r="Y337" s="1" t="str">
        <f>IF(COUNTIF('NCAA 2025'!$B$9:$B$356,$A337)=0,"",INDEX('NCAA 2025'!$C$9:$C$356,MATCH($A337,'NCAA 2025'!$B$9:$B$356,0)))</f>
        <v>8-21</v>
      </c>
    </row>
    <row r="338" spans="1:25" ht="21" customHeight="1">
      <c r="A338" s="1" t="s">
        <v>354</v>
      </c>
      <c r="B338" s="16">
        <f>IF(COUNTIF('NCAA 2025'!$B$9:$B$356,$A338)=0,"New in 2026",INDEX('NCAA 2025'!$A$9:$A$356,MATCH($A338,'NCAA 2025'!$B$9:$B$356,0)))</f>
        <v>136</v>
      </c>
      <c r="C338" s="1" t="str">
        <f>IF(COUNTIF('RPI calculation'!$A$9:$A$356,$A338)=0,"",INDEX('RPI calculation'!$B$9:$B$356,MATCH($A338,'RPI calculation'!$A$9:$A$356,0)))</f>
        <v>Southland</v>
      </c>
      <c r="D338" s="16" t="str">
        <f>IF(COUNTIF('RPI calculation'!$A$9:$A$356,$A338)=0,"",INDEX('RPI calculation'!$C$9:$C$356,MATCH($A338,'RPI calculation'!$A$9:$A$356,0))&amp;"-"&amp;INDEX('RPI calculation'!$D$9:$D$356,MATCH($A338,'RPI calculation'!$A$9:$A$356,0)))</f>
        <v>3-10</v>
      </c>
      <c r="E338" s="16" t="str">
        <f>IF(COUNTIF(Standings!$A$9:$A$356,$A338)=0,"",INDEX(Standings!$H$9:$H$356,MATCH($A338,Standings!$A$9:$A$356,0))&amp;"-"&amp;INDEX(Standings!$I$9:$I$356,MATCH($A338,Standings!$A$9:$A$356,0)))</f>
        <v>0-0</v>
      </c>
      <c r="F338" s="16">
        <f>IF(COUNTIF('RPI calculation'!$A$9:$A$356,$A338)=0,"",INDEX('RPI calculation'!$AE$9:$AE$356,MATCH($A338,'RPI calculation'!$A$9:$A$356,0)))</f>
        <v>330</v>
      </c>
      <c r="G338" s="16">
        <f>IF(COUNTIF('RPI calculation'!$A$9:$A$356,$A338)=0,"",INDEX('RPI calculation'!$N$9:$N$356,MATCH($A338,'RPI calculation'!$A$9:$A$356,0)))</f>
        <v>331</v>
      </c>
      <c r="H338" s="20">
        <f>IF(COUNTIF('RPI calculation'!$A$9:$A$356,$A338)=0,"",INDEX('RPI calculation'!$AF$9:$AF$356,MATCH($A338,'RPI calculation'!$A$9:$A$356,0)))</f>
        <v>1</v>
      </c>
      <c r="I338" s="9">
        <f>IF(COUNTIF('RPI calculation'!$A$9:$A$356,$A338)=0,"",INDEX('RPI calculation'!$AD$9:$AD$356,MATCH($A338,'RPI calculation'!$A$9:$A$356,0)))</f>
        <v>0.34811044439243732</v>
      </c>
      <c r="J338" s="9">
        <f>IF(COUNTIF('RPI calculation'!$A$9:$A$356,$A338)=0,"",INDEX('RPI calculation'!$M$9:$M$356,MATCH($A338,'RPI calculation'!$A$9:$A$356,0)))</f>
        <v>0.35201044439243734</v>
      </c>
      <c r="K338" s="7" t="s">
        <v>22</v>
      </c>
      <c r="L338" s="7" t="s">
        <v>23</v>
      </c>
      <c r="M338" s="7" t="s">
        <v>24</v>
      </c>
      <c r="N338" s="7"/>
      <c r="O338" s="7"/>
      <c r="P338" s="7"/>
      <c r="Q338" s="8"/>
      <c r="R338" s="7"/>
      <c r="S338" s="7" t="s">
        <v>23</v>
      </c>
      <c r="T338" s="7"/>
      <c r="U338" s="1" t="str">
        <f>IF(COUNTIF('RPI calculation'!$A$9:$A$356,$A338)=0,"Not in 2026 D1 source",INDEX('RPI calculation'!$O$9:$O$356,MATCH($A338,'RPI calculation'!$A$9:$A$356,0)))</f>
        <v>Matches standings</v>
      </c>
      <c r="V338" s="1" t="str">
        <f>IF(COUNTIF('RPI calculation'!$A$9:$A$356,$A338)=0,"",INDEX('RPI calculation'!$E$9:$E$356,MATCH($A338,'RPI calculation'!$A$9:$A$356,0))&amp;"-"&amp;INDEX('RPI calculation'!$F$9:$F$356,MATCH($A338,'RPI calculation'!$A$9:$A$356,0)))</f>
        <v>3-10</v>
      </c>
      <c r="W338" s="1" t="str">
        <f>IF(COUNTIF('RPI calculation'!$A$9:$A$356,$A338)=0,"",INDEX('RPI calculation'!$H$9:$H$356,MATCH($A338,'RPI calculation'!$A$9:$A$356,0))&amp;"-"&amp;INDEX('RPI calculation'!$I$9:$I$356,MATCH($A338,'RPI calculation'!$A$9:$A$356,0)))</f>
        <v>3-10</v>
      </c>
      <c r="X338" s="1">
        <f>IF(COUNTIF('RPI calculation'!$A$9:$A$356,$A338)=0,"",INDEX('RPI calculation'!$G$9:$G$356,MATCH($A338,'RPI calculation'!$A$9:$A$356,0)))</f>
        <v>0</v>
      </c>
      <c r="Y338" s="1" t="str">
        <f>IF(COUNTIF('NCAA 2025'!$B$9:$B$356,$A338)=0,"",INDEX('NCAA 2025'!$C$9:$C$356,MATCH($A338,'NCAA 2025'!$B$9:$B$356,0)))</f>
        <v>20-9</v>
      </c>
    </row>
    <row r="339" spans="1:25" ht="21" customHeight="1">
      <c r="A339" s="1" t="s">
        <v>351</v>
      </c>
      <c r="B339" s="16">
        <f>IF(COUNTIF('NCAA 2025'!$B$9:$B$356,$A339)=0,"New in 2026",INDEX('NCAA 2025'!$A$9:$A$356,MATCH($A339,'NCAA 2025'!$B$9:$B$356,0)))</f>
        <v>336</v>
      </c>
      <c r="C339" s="1" t="str">
        <f>IF(COUNTIF('RPI calculation'!$A$9:$A$356,$A339)=0,"",INDEX('RPI calculation'!$B$9:$B$356,MATCH($A339,'RPI calculation'!$A$9:$A$356,0)))</f>
        <v>NEC</v>
      </c>
      <c r="D339" s="16" t="str">
        <f>IF(COUNTIF('RPI calculation'!$A$9:$A$356,$A339)=0,"",INDEX('RPI calculation'!$C$9:$C$356,MATCH($A339,'RPI calculation'!$A$9:$A$356,0))&amp;"-"&amp;INDEX('RPI calculation'!$D$9:$D$356,MATCH($A339,'RPI calculation'!$A$9:$A$356,0)))</f>
        <v>2-10</v>
      </c>
      <c r="E339" s="16" t="str">
        <f>IF(COUNTIF(Standings!$A$9:$A$356,$A339)=0,"",INDEX(Standings!$H$9:$H$356,MATCH($A339,Standings!$A$9:$A$356,0))&amp;"-"&amp;INDEX(Standings!$I$9:$I$356,MATCH($A339,Standings!$A$9:$A$356,0)))</f>
        <v>0-0</v>
      </c>
      <c r="F339" s="16">
        <f>IF(COUNTIF('RPI calculation'!$A$9:$A$356,$A339)=0,"",INDEX('RPI calculation'!$AE$9:$AE$356,MATCH($A339,'RPI calculation'!$A$9:$A$356,0)))</f>
        <v>331</v>
      </c>
      <c r="G339" s="16">
        <f>IF(COUNTIF('RPI calculation'!$A$9:$A$356,$A339)=0,"",INDEX('RPI calculation'!$N$9:$N$356,MATCH($A339,'RPI calculation'!$A$9:$A$356,0)))</f>
        <v>328</v>
      </c>
      <c r="H339" s="20">
        <f>IF(COUNTIF('RPI calculation'!$A$9:$A$356,$A339)=0,"",INDEX('RPI calculation'!$AF$9:$AF$356,MATCH($A339,'RPI calculation'!$A$9:$A$356,0)))</f>
        <v>-3</v>
      </c>
      <c r="I339" s="9">
        <f>IF(COUNTIF('RPI calculation'!$A$9:$A$356,$A339)=0,"",INDEX('RPI calculation'!$AD$9:$AD$356,MATCH($A339,'RPI calculation'!$A$9:$A$356,0)))</f>
        <v>0.34485938997493487</v>
      </c>
      <c r="J339" s="9">
        <f>IF(COUNTIF('RPI calculation'!$A$9:$A$356,$A339)=0,"",INDEX('RPI calculation'!$M$9:$M$356,MATCH($A339,'RPI calculation'!$A$9:$A$356,0)))</f>
        <v>0.35525938997493489</v>
      </c>
      <c r="K339" s="7" t="s">
        <v>22</v>
      </c>
      <c r="L339" s="7" t="s">
        <v>23</v>
      </c>
      <c r="M339" s="7" t="s">
        <v>24</v>
      </c>
      <c r="N339" s="7"/>
      <c r="O339" s="7"/>
      <c r="P339" s="7"/>
      <c r="Q339" s="8"/>
      <c r="R339" s="7"/>
      <c r="S339" s="7" t="s">
        <v>23</v>
      </c>
      <c r="T339" s="7"/>
      <c r="U339" s="1" t="str">
        <f>IF(COUNTIF('RPI calculation'!$A$9:$A$356,$A339)=0,"Not in 2026 D1 source",INDEX('RPI calculation'!$O$9:$O$356,MATCH($A339,'RPI calculation'!$A$9:$A$356,0)))</f>
        <v>Matches standings</v>
      </c>
      <c r="V339" s="1" t="str">
        <f>IF(COUNTIF('RPI calculation'!$A$9:$A$356,$A339)=0,"",INDEX('RPI calculation'!$E$9:$E$356,MATCH($A339,'RPI calculation'!$A$9:$A$356,0))&amp;"-"&amp;INDEX('RPI calculation'!$F$9:$F$356,MATCH($A339,'RPI calculation'!$A$9:$A$356,0)))</f>
        <v>2-10</v>
      </c>
      <c r="W339" s="1" t="str">
        <f>IF(COUNTIF('RPI calculation'!$A$9:$A$356,$A339)=0,"",INDEX('RPI calculation'!$H$9:$H$356,MATCH($A339,'RPI calculation'!$A$9:$A$356,0))&amp;"-"&amp;INDEX('RPI calculation'!$I$9:$I$356,MATCH($A339,'RPI calculation'!$A$9:$A$356,0)))</f>
        <v>2-10</v>
      </c>
      <c r="X339" s="1">
        <f>IF(COUNTIF('RPI calculation'!$A$9:$A$356,$A339)=0,"",INDEX('RPI calculation'!$G$9:$G$356,MATCH($A339,'RPI calculation'!$A$9:$A$356,0)))</f>
        <v>0</v>
      </c>
      <c r="Y339" s="1" t="str">
        <f>IF(COUNTIF('NCAA 2025'!$B$9:$B$356,$A339)=0,"",INDEX('NCAA 2025'!$C$9:$C$356,MATCH($A339,'NCAA 2025'!$B$9:$B$356,0)))</f>
        <v>9-19</v>
      </c>
    </row>
    <row r="340" spans="1:25" ht="21" customHeight="1">
      <c r="A340" s="1" t="s">
        <v>355</v>
      </c>
      <c r="B340" s="16">
        <f>IF(COUNTIF('NCAA 2025'!$B$9:$B$356,$A340)=0,"New in 2026",INDEX('NCAA 2025'!$A$9:$A$356,MATCH($A340,'NCAA 2025'!$B$9:$B$356,0)))</f>
        <v>309</v>
      </c>
      <c r="C340" s="1" t="str">
        <f>IF(COUNTIF('RPI calculation'!$A$9:$A$356,$A340)=0,"",INDEX('RPI calculation'!$B$9:$B$356,MATCH($A340,'RPI calculation'!$A$9:$A$356,0)))</f>
        <v>WCC</v>
      </c>
      <c r="D340" s="16" t="str">
        <f>IF(COUNTIF('RPI calculation'!$A$9:$A$356,$A340)=0,"",INDEX('RPI calculation'!$C$9:$C$356,MATCH($A340,'RPI calculation'!$A$9:$A$356,0))&amp;"-"&amp;INDEX('RPI calculation'!$D$9:$D$356,MATCH($A340,'RPI calculation'!$A$9:$A$356,0)))</f>
        <v>3-7</v>
      </c>
      <c r="E340" s="16" t="str">
        <f>IF(COUNTIF(Standings!$A$9:$A$356,$A340)=0,"",INDEX(Standings!$H$9:$H$356,MATCH($A340,Standings!$A$9:$A$356,0))&amp;"-"&amp;INDEX(Standings!$I$9:$I$356,MATCH($A340,Standings!$A$9:$A$356,0)))</f>
        <v>0-0</v>
      </c>
      <c r="F340" s="16">
        <f>IF(COUNTIF('RPI calculation'!$A$9:$A$356,$A340)=0,"",INDEX('RPI calculation'!$AE$9:$AE$356,MATCH($A340,'RPI calculation'!$A$9:$A$356,0)))</f>
        <v>332</v>
      </c>
      <c r="G340" s="16">
        <f>IF(COUNTIF('RPI calculation'!$A$9:$A$356,$A340)=0,"",INDEX('RPI calculation'!$N$9:$N$356,MATCH($A340,'RPI calculation'!$A$9:$A$356,0)))</f>
        <v>332</v>
      </c>
      <c r="H340" s="20">
        <f>IF(COUNTIF('RPI calculation'!$A$9:$A$356,$A340)=0,"",INDEX('RPI calculation'!$AF$9:$AF$356,MATCH($A340,'RPI calculation'!$A$9:$A$356,0)))</f>
        <v>0</v>
      </c>
      <c r="I340" s="9">
        <f>IF(COUNTIF('RPI calculation'!$A$9:$A$356,$A340)=0,"",INDEX('RPI calculation'!$AD$9:$AD$356,MATCH($A340,'RPI calculation'!$A$9:$A$356,0)))</f>
        <v>0.34236750150102419</v>
      </c>
      <c r="J340" s="9">
        <f>IF(COUNTIF('RPI calculation'!$A$9:$A$356,$A340)=0,"",INDEX('RPI calculation'!$M$9:$M$356,MATCH($A340,'RPI calculation'!$A$9:$A$356,0)))</f>
        <v>0.34886750150102419</v>
      </c>
      <c r="K340" s="7" t="s">
        <v>22</v>
      </c>
      <c r="L340" s="7" t="s">
        <v>23</v>
      </c>
      <c r="M340" s="7" t="s">
        <v>24</v>
      </c>
      <c r="N340" s="7"/>
      <c r="O340" s="7"/>
      <c r="P340" s="7"/>
      <c r="Q340" s="8"/>
      <c r="R340" s="7"/>
      <c r="S340" s="7" t="s">
        <v>23</v>
      </c>
      <c r="T340" s="7"/>
      <c r="U340" s="1" t="str">
        <f>IF(COUNTIF('RPI calculation'!$A$9:$A$356,$A340)=0,"Not in 2026 D1 source",INDEX('RPI calculation'!$O$9:$O$356,MATCH($A340,'RPI calculation'!$A$9:$A$356,0)))</f>
        <v>Matches standings</v>
      </c>
      <c r="V340" s="1" t="str">
        <f>IF(COUNTIF('RPI calculation'!$A$9:$A$356,$A340)=0,"",INDEX('RPI calculation'!$E$9:$E$356,MATCH($A340,'RPI calculation'!$A$9:$A$356,0))&amp;"-"&amp;INDEX('RPI calculation'!$F$9:$F$356,MATCH($A340,'RPI calculation'!$A$9:$A$356,0)))</f>
        <v>3-7</v>
      </c>
      <c r="W340" s="1" t="str">
        <f>IF(COUNTIF('RPI calculation'!$A$9:$A$356,$A340)=0,"",INDEX('RPI calculation'!$H$9:$H$356,MATCH($A340,'RPI calculation'!$A$9:$A$356,0))&amp;"-"&amp;INDEX('RPI calculation'!$I$9:$I$356,MATCH($A340,'RPI calculation'!$A$9:$A$356,0)))</f>
        <v>3-7</v>
      </c>
      <c r="X340" s="1">
        <f>IF(COUNTIF('RPI calculation'!$A$9:$A$356,$A340)=0,"",INDEX('RPI calculation'!$G$9:$G$356,MATCH($A340,'RPI calculation'!$A$9:$A$356,0)))</f>
        <v>0</v>
      </c>
      <c r="Y340" s="1" t="str">
        <f>IF(COUNTIF('NCAA 2025'!$B$9:$B$356,$A340)=0,"",INDEX('NCAA 2025'!$C$9:$C$356,MATCH($A340,'NCAA 2025'!$B$9:$B$356,0)))</f>
        <v>8-21</v>
      </c>
    </row>
    <row r="341" spans="1:25" ht="21" customHeight="1">
      <c r="A341" s="1" t="s">
        <v>356</v>
      </c>
      <c r="B341" s="16">
        <f>IF(COUNTIF('NCAA 2025'!$B$9:$B$356,$A341)=0,"New in 2026",INDEX('NCAA 2025'!$A$9:$A$356,MATCH($A341,'NCAA 2025'!$B$9:$B$356,0)))</f>
        <v>338</v>
      </c>
      <c r="C341" s="1" t="str">
        <f>IF(COUNTIF('RPI calculation'!$A$9:$A$356,$A341)=0,"",INDEX('RPI calculation'!$B$9:$B$356,MATCH($A341,'RPI calculation'!$A$9:$A$356,0)))</f>
        <v>MAAC</v>
      </c>
      <c r="D341" s="16" t="str">
        <f>IF(COUNTIF('RPI calculation'!$A$9:$A$356,$A341)=0,"",INDEX('RPI calculation'!$C$9:$C$356,MATCH($A341,'RPI calculation'!$A$9:$A$356,0))&amp;"-"&amp;INDEX('RPI calculation'!$D$9:$D$356,MATCH($A341,'RPI calculation'!$A$9:$A$356,0)))</f>
        <v>0-10</v>
      </c>
      <c r="E341" s="16" t="str">
        <f>IF(COUNTIF(Standings!$A$9:$A$356,$A341)=0,"",INDEX(Standings!$H$9:$H$356,MATCH($A341,Standings!$A$9:$A$356,0))&amp;"-"&amp;INDEX(Standings!$I$9:$I$356,MATCH($A341,Standings!$A$9:$A$356,0)))</f>
        <v>0-0</v>
      </c>
      <c r="F341" s="16">
        <f>IF(COUNTIF('RPI calculation'!$A$9:$A$356,$A341)=0,"",INDEX('RPI calculation'!$AE$9:$AE$356,MATCH($A341,'RPI calculation'!$A$9:$A$356,0)))</f>
        <v>333</v>
      </c>
      <c r="G341" s="16">
        <f>IF(COUNTIF('RPI calculation'!$A$9:$A$356,$A341)=0,"",INDEX('RPI calculation'!$N$9:$N$356,MATCH($A341,'RPI calculation'!$A$9:$A$356,0)))</f>
        <v>333</v>
      </c>
      <c r="H341" s="20">
        <f>IF(COUNTIF('RPI calculation'!$A$9:$A$356,$A341)=0,"",INDEX('RPI calculation'!$AF$9:$AF$356,MATCH($A341,'RPI calculation'!$A$9:$A$356,0)))</f>
        <v>0</v>
      </c>
      <c r="I341" s="9">
        <f>IF(COUNTIF('RPI calculation'!$A$9:$A$356,$A341)=0,"",INDEX('RPI calculation'!$AD$9:$AD$356,MATCH($A341,'RPI calculation'!$A$9:$A$356,0)))</f>
        <v>0.33757543335646484</v>
      </c>
      <c r="J341" s="9">
        <f>IF(COUNTIF('RPI calculation'!$A$9:$A$356,$A341)=0,"",INDEX('RPI calculation'!$M$9:$M$356,MATCH($A341,'RPI calculation'!$A$9:$A$356,0)))</f>
        <v>0.34407543335646484</v>
      </c>
      <c r="K341" s="7" t="s">
        <v>22</v>
      </c>
      <c r="L341" s="7" t="s">
        <v>23</v>
      </c>
      <c r="M341" s="7" t="s">
        <v>24</v>
      </c>
      <c r="N341" s="7"/>
      <c r="O341" s="7"/>
      <c r="P341" s="7"/>
      <c r="Q341" s="8"/>
      <c r="R341" s="7"/>
      <c r="S341" s="7" t="s">
        <v>23</v>
      </c>
      <c r="T341" s="7"/>
      <c r="U341" s="1" t="str">
        <f>IF(COUNTIF('RPI calculation'!$A$9:$A$356,$A341)=0,"Not in 2026 D1 source",INDEX('RPI calculation'!$O$9:$O$356,MATCH($A341,'RPI calculation'!$A$9:$A$356,0)))</f>
        <v>Matches standings</v>
      </c>
      <c r="V341" s="1" t="str">
        <f>IF(COUNTIF('RPI calculation'!$A$9:$A$356,$A341)=0,"",INDEX('RPI calculation'!$E$9:$E$356,MATCH($A341,'RPI calculation'!$A$9:$A$356,0))&amp;"-"&amp;INDEX('RPI calculation'!$F$9:$F$356,MATCH($A341,'RPI calculation'!$A$9:$A$356,0)))</f>
        <v>0-10</v>
      </c>
      <c r="W341" s="1" t="str">
        <f>IF(COUNTIF('RPI calculation'!$A$9:$A$356,$A341)=0,"",INDEX('RPI calculation'!$H$9:$H$356,MATCH($A341,'RPI calculation'!$A$9:$A$356,0))&amp;"-"&amp;INDEX('RPI calculation'!$I$9:$I$356,MATCH($A341,'RPI calculation'!$A$9:$A$356,0)))</f>
        <v>0-10</v>
      </c>
      <c r="X341" s="1">
        <f>IF(COUNTIF('RPI calculation'!$A$9:$A$356,$A341)=0,"",INDEX('RPI calculation'!$G$9:$G$356,MATCH($A341,'RPI calculation'!$A$9:$A$356,0)))</f>
        <v>0</v>
      </c>
      <c r="Y341" s="1" t="str">
        <f>IF(COUNTIF('NCAA 2025'!$B$9:$B$356,$A341)=0,"",INDEX('NCAA 2025'!$C$9:$C$356,MATCH($A341,'NCAA 2025'!$B$9:$B$356,0)))</f>
        <v>7-22</v>
      </c>
    </row>
    <row r="342" spans="1:25" ht="21" customHeight="1">
      <c r="A342" s="1" t="s">
        <v>357</v>
      </c>
      <c r="B342" s="16">
        <f>IF(COUNTIF('NCAA 2025'!$B$9:$B$356,$A342)=0,"New in 2026",INDEX('NCAA 2025'!$A$9:$A$356,MATCH($A342,'NCAA 2025'!$B$9:$B$356,0)))</f>
        <v>347</v>
      </c>
      <c r="C342" s="1" t="str">
        <f>IF(COUNTIF('RPI calculation'!$A$9:$A$356,$A342)=0,"",INDEX('RPI calculation'!$B$9:$B$356,MATCH($A342,'RPI calculation'!$A$9:$A$356,0)))</f>
        <v>SWAC</v>
      </c>
      <c r="D342" s="16" t="str">
        <f>IF(COUNTIF('RPI calculation'!$A$9:$A$356,$A342)=0,"",INDEX('RPI calculation'!$C$9:$C$356,MATCH($A342,'RPI calculation'!$A$9:$A$356,0))&amp;"-"&amp;INDEX('RPI calculation'!$D$9:$D$356,MATCH($A342,'RPI calculation'!$A$9:$A$356,0)))</f>
        <v>0-10</v>
      </c>
      <c r="E342" s="16" t="str">
        <f>IF(COUNTIF(Standings!$A$9:$A$356,$A342)=0,"",INDEX(Standings!$H$9:$H$356,MATCH($A342,Standings!$A$9:$A$356,0))&amp;"-"&amp;INDEX(Standings!$I$9:$I$356,MATCH($A342,Standings!$A$9:$A$356,0)))</f>
        <v>0-0</v>
      </c>
      <c r="F342" s="16">
        <f>IF(COUNTIF('RPI calculation'!$A$9:$A$356,$A342)=0,"",INDEX('RPI calculation'!$AE$9:$AE$356,MATCH($A342,'RPI calculation'!$A$9:$A$356,0)))</f>
        <v>334</v>
      </c>
      <c r="G342" s="16">
        <f>IF(COUNTIF('RPI calculation'!$A$9:$A$356,$A342)=0,"",INDEX('RPI calculation'!$N$9:$N$356,MATCH($A342,'RPI calculation'!$A$9:$A$356,0)))</f>
        <v>334</v>
      </c>
      <c r="H342" s="20">
        <f>IF(COUNTIF('RPI calculation'!$A$9:$A$356,$A342)=0,"",INDEX('RPI calculation'!$AF$9:$AF$356,MATCH($A342,'RPI calculation'!$A$9:$A$356,0)))</f>
        <v>0</v>
      </c>
      <c r="I342" s="9">
        <f>IF(COUNTIF('RPI calculation'!$A$9:$A$356,$A342)=0,"",INDEX('RPI calculation'!$AD$9:$AD$356,MATCH($A342,'RPI calculation'!$A$9:$A$356,0)))</f>
        <v>0.32617679444884828</v>
      </c>
      <c r="J342" s="9">
        <f>IF(COUNTIF('RPI calculation'!$A$9:$A$356,$A342)=0,"",INDEX('RPI calculation'!$M$9:$M$356,MATCH($A342,'RPI calculation'!$A$9:$A$356,0)))</f>
        <v>0.34307679444884831</v>
      </c>
      <c r="K342" s="7" t="s">
        <v>22</v>
      </c>
      <c r="L342" s="7" t="s">
        <v>23</v>
      </c>
      <c r="M342" s="7" t="s">
        <v>24</v>
      </c>
      <c r="N342" s="7"/>
      <c r="O342" s="7"/>
      <c r="P342" s="7"/>
      <c r="Q342" s="8"/>
      <c r="R342" s="7"/>
      <c r="S342" s="7" t="s">
        <v>23</v>
      </c>
      <c r="T342" s="7"/>
      <c r="U342" s="1" t="str">
        <f>IF(COUNTIF('RPI calculation'!$A$9:$A$356,$A342)=0,"Not in 2026 D1 source",INDEX('RPI calculation'!$O$9:$O$356,MATCH($A342,'RPI calculation'!$A$9:$A$356,0)))</f>
        <v>Matches standings</v>
      </c>
      <c r="V342" s="1" t="str">
        <f>IF(COUNTIF('RPI calculation'!$A$9:$A$356,$A342)=0,"",INDEX('RPI calculation'!$E$9:$E$356,MATCH($A342,'RPI calculation'!$A$9:$A$356,0))&amp;"-"&amp;INDEX('RPI calculation'!$F$9:$F$356,MATCH($A342,'RPI calculation'!$A$9:$A$356,0)))</f>
        <v>0-10</v>
      </c>
      <c r="W342" s="1" t="str">
        <f>IF(COUNTIF('RPI calculation'!$A$9:$A$356,$A342)=0,"",INDEX('RPI calculation'!$H$9:$H$356,MATCH($A342,'RPI calculation'!$A$9:$A$356,0))&amp;"-"&amp;INDEX('RPI calculation'!$I$9:$I$356,MATCH($A342,'RPI calculation'!$A$9:$A$356,0)))</f>
        <v>0-9</v>
      </c>
      <c r="X342" s="1">
        <f>IF(COUNTIF('RPI calculation'!$A$9:$A$356,$A342)=0,"",INDEX('RPI calculation'!$G$9:$G$356,MATCH($A342,'RPI calculation'!$A$9:$A$356,0)))</f>
        <v>1</v>
      </c>
      <c r="Y342" s="1" t="str">
        <f>IF(COUNTIF('NCAA 2025'!$B$9:$B$356,$A342)=0,"",INDEX('NCAA 2025'!$C$9:$C$356,MATCH($A342,'NCAA 2025'!$B$9:$B$356,0)))</f>
        <v>2-22</v>
      </c>
    </row>
    <row r="343" spans="1:25" ht="21" customHeight="1">
      <c r="A343" s="1" t="s">
        <v>360</v>
      </c>
      <c r="B343" s="16">
        <f>IF(COUNTIF('NCAA 2025'!$B$9:$B$356,$A343)=0,"New in 2026",INDEX('NCAA 2025'!$A$9:$A$356,MATCH($A343,'NCAA 2025'!$B$9:$B$356,0)))</f>
        <v>252</v>
      </c>
      <c r="C343" s="1" t="str">
        <f>IF(COUNTIF('RPI calculation'!$A$9:$A$356,$A343)=0,"",INDEX('RPI calculation'!$B$9:$B$356,MATCH($A343,'RPI calculation'!$A$9:$A$356,0)))</f>
        <v>SWAC</v>
      </c>
      <c r="D343" s="16" t="str">
        <f>IF(COUNTIF('RPI calculation'!$A$9:$A$356,$A343)=0,"",INDEX('RPI calculation'!$C$9:$C$356,MATCH($A343,'RPI calculation'!$A$9:$A$356,0))&amp;"-"&amp;INDEX('RPI calculation'!$D$9:$D$356,MATCH($A343,'RPI calculation'!$A$9:$A$356,0)))</f>
        <v>0-13</v>
      </c>
      <c r="E343" s="16" t="str">
        <f>IF(COUNTIF(Standings!$A$9:$A$356,$A343)=0,"",INDEX(Standings!$H$9:$H$356,MATCH($A343,Standings!$A$9:$A$356,0))&amp;"-"&amp;INDEX(Standings!$I$9:$I$356,MATCH($A343,Standings!$A$9:$A$356,0)))</f>
        <v>0-0</v>
      </c>
      <c r="F343" s="16">
        <f>IF(COUNTIF('RPI calculation'!$A$9:$A$356,$A343)=0,"",INDEX('RPI calculation'!$AE$9:$AE$356,MATCH($A343,'RPI calculation'!$A$9:$A$356,0)))</f>
        <v>335</v>
      </c>
      <c r="G343" s="16">
        <f>IF(COUNTIF('RPI calculation'!$A$9:$A$356,$A343)=0,"",INDEX('RPI calculation'!$N$9:$N$356,MATCH($A343,'RPI calculation'!$A$9:$A$356,0)))</f>
        <v>337</v>
      </c>
      <c r="H343" s="20">
        <f>IF(COUNTIF('RPI calculation'!$A$9:$A$356,$A343)=0,"",INDEX('RPI calculation'!$AF$9:$AF$356,MATCH($A343,'RPI calculation'!$A$9:$A$356,0)))</f>
        <v>2</v>
      </c>
      <c r="I343" s="9">
        <f>IF(COUNTIF('RPI calculation'!$A$9:$A$356,$A343)=0,"",INDEX('RPI calculation'!$AD$9:$AD$356,MATCH($A343,'RPI calculation'!$A$9:$A$356,0)))</f>
        <v>0.325816603593446</v>
      </c>
      <c r="J343" s="9">
        <f>IF(COUNTIF('RPI calculation'!$A$9:$A$356,$A343)=0,"",INDEX('RPI calculation'!$M$9:$M$356,MATCH($A343,'RPI calculation'!$A$9:$A$356,0)))</f>
        <v>0.32841660359344599</v>
      </c>
      <c r="K343" s="7" t="s">
        <v>22</v>
      </c>
      <c r="L343" s="7" t="s">
        <v>23</v>
      </c>
      <c r="M343" s="7" t="s">
        <v>24</v>
      </c>
      <c r="N343" s="7"/>
      <c r="O343" s="7"/>
      <c r="P343" s="7"/>
      <c r="Q343" s="8"/>
      <c r="R343" s="7"/>
      <c r="S343" s="7" t="s">
        <v>23</v>
      </c>
      <c r="T343" s="7"/>
      <c r="U343" s="1" t="str">
        <f>IF(COUNTIF('RPI calculation'!$A$9:$A$356,$A343)=0,"Not in 2026 D1 source",INDEX('RPI calculation'!$O$9:$O$356,MATCH($A343,'RPI calculation'!$A$9:$A$356,0)))</f>
        <v>Matches standings</v>
      </c>
      <c r="V343" s="1" t="str">
        <f>IF(COUNTIF('RPI calculation'!$A$9:$A$356,$A343)=0,"",INDEX('RPI calculation'!$E$9:$E$356,MATCH($A343,'RPI calculation'!$A$9:$A$356,0))&amp;"-"&amp;INDEX('RPI calculation'!$F$9:$F$356,MATCH($A343,'RPI calculation'!$A$9:$A$356,0)))</f>
        <v>0-13</v>
      </c>
      <c r="W343" s="1" t="str">
        <f>IF(COUNTIF('RPI calculation'!$A$9:$A$356,$A343)=0,"",INDEX('RPI calculation'!$H$9:$H$356,MATCH($A343,'RPI calculation'!$A$9:$A$356,0))&amp;"-"&amp;INDEX('RPI calculation'!$I$9:$I$356,MATCH($A343,'RPI calculation'!$A$9:$A$356,0)))</f>
        <v>0-13</v>
      </c>
      <c r="X343" s="1">
        <f>IF(COUNTIF('RPI calculation'!$A$9:$A$356,$A343)=0,"",INDEX('RPI calculation'!$G$9:$G$356,MATCH($A343,'RPI calculation'!$A$9:$A$356,0)))</f>
        <v>0</v>
      </c>
      <c r="Y343" s="1" t="str">
        <f>IF(COUNTIF('NCAA 2025'!$B$9:$B$356,$A343)=0,"",INDEX('NCAA 2025'!$C$9:$C$356,MATCH($A343,'NCAA 2025'!$B$9:$B$356,0)))</f>
        <v>18-12</v>
      </c>
    </row>
    <row r="344" spans="1:25" ht="21" customHeight="1">
      <c r="A344" s="1" t="s">
        <v>362</v>
      </c>
      <c r="B344" s="16">
        <f>IF(COUNTIF('NCAA 2025'!$B$9:$B$356,$A344)=0,"New in 2026",INDEX('NCAA 2025'!$A$9:$A$356,MATCH($A344,'NCAA 2025'!$B$9:$B$356,0)))</f>
        <v>345</v>
      </c>
      <c r="C344" s="1" t="str">
        <f>IF(COUNTIF('RPI calculation'!$A$9:$A$356,$A344)=0,"",INDEX('RPI calculation'!$B$9:$B$356,MATCH($A344,'RPI calculation'!$A$9:$A$356,0)))</f>
        <v>OVC</v>
      </c>
      <c r="D344" s="16" t="str">
        <f>IF(COUNTIF('RPI calculation'!$A$9:$A$356,$A344)=0,"",INDEX('RPI calculation'!$C$9:$C$356,MATCH($A344,'RPI calculation'!$A$9:$A$356,0))&amp;"-"&amp;INDEX('RPI calculation'!$D$9:$D$356,MATCH($A344,'RPI calculation'!$A$9:$A$356,0)))</f>
        <v>0-10</v>
      </c>
      <c r="E344" s="16" t="str">
        <f>IF(COUNTIF(Standings!$A$9:$A$356,$A344)=0,"",INDEX(Standings!$H$9:$H$356,MATCH($A344,Standings!$A$9:$A$356,0))&amp;"-"&amp;INDEX(Standings!$I$9:$I$356,MATCH($A344,Standings!$A$9:$A$356,0)))</f>
        <v>0-0</v>
      </c>
      <c r="F344" s="16">
        <f>IF(COUNTIF('RPI calculation'!$A$9:$A$356,$A344)=0,"",INDEX('RPI calculation'!$AE$9:$AE$356,MATCH($A344,'RPI calculation'!$A$9:$A$356,0)))</f>
        <v>336</v>
      </c>
      <c r="G344" s="16">
        <f>IF(COUNTIF('RPI calculation'!$A$9:$A$356,$A344)=0,"",INDEX('RPI calculation'!$N$9:$N$356,MATCH($A344,'RPI calculation'!$A$9:$A$356,0)))</f>
        <v>339</v>
      </c>
      <c r="H344" s="20">
        <f>IF(COUNTIF('RPI calculation'!$A$9:$A$356,$A344)=0,"",INDEX('RPI calculation'!$AF$9:$AF$356,MATCH($A344,'RPI calculation'!$A$9:$A$356,0)))</f>
        <v>3</v>
      </c>
      <c r="I344" s="9">
        <f>IF(COUNTIF('RPI calculation'!$A$9:$A$356,$A344)=0,"",INDEX('RPI calculation'!$AD$9:$AD$356,MATCH($A344,'RPI calculation'!$A$9:$A$356,0)))</f>
        <v>0.31941473028234391</v>
      </c>
      <c r="J344" s="9">
        <f>IF(COUNTIF('RPI calculation'!$A$9:$A$356,$A344)=0,"",INDEX('RPI calculation'!$M$9:$M$356,MATCH($A344,'RPI calculation'!$A$9:$A$356,0)))</f>
        <v>0.32461473028234389</v>
      </c>
      <c r="K344" s="7" t="s">
        <v>22</v>
      </c>
      <c r="L344" s="7" t="s">
        <v>23</v>
      </c>
      <c r="M344" s="7" t="s">
        <v>24</v>
      </c>
      <c r="N344" s="7"/>
      <c r="O344" s="7"/>
      <c r="P344" s="7"/>
      <c r="Q344" s="8"/>
      <c r="R344" s="7"/>
      <c r="S344" s="7" t="s">
        <v>23</v>
      </c>
      <c r="T344" s="7"/>
      <c r="U344" s="1" t="str">
        <f>IF(COUNTIF('RPI calculation'!$A$9:$A$356,$A344)=0,"Not in 2026 D1 source",INDEX('RPI calculation'!$O$9:$O$356,MATCH($A344,'RPI calculation'!$A$9:$A$356,0)))</f>
        <v>Matches standings</v>
      </c>
      <c r="V344" s="1" t="str">
        <f>IF(COUNTIF('RPI calculation'!$A$9:$A$356,$A344)=0,"",INDEX('RPI calculation'!$E$9:$E$356,MATCH($A344,'RPI calculation'!$A$9:$A$356,0))&amp;"-"&amp;INDEX('RPI calculation'!$F$9:$F$356,MATCH($A344,'RPI calculation'!$A$9:$A$356,0)))</f>
        <v>0-10</v>
      </c>
      <c r="W344" s="1" t="str">
        <f>IF(COUNTIF('RPI calculation'!$A$9:$A$356,$A344)=0,"",INDEX('RPI calculation'!$H$9:$H$356,MATCH($A344,'RPI calculation'!$A$9:$A$356,0))&amp;"-"&amp;INDEX('RPI calculation'!$I$9:$I$356,MATCH($A344,'RPI calculation'!$A$9:$A$356,0)))</f>
        <v>0-10</v>
      </c>
      <c r="X344" s="1">
        <f>IF(COUNTIF('RPI calculation'!$A$9:$A$356,$A344)=0,"",INDEX('RPI calculation'!$G$9:$G$356,MATCH($A344,'RPI calculation'!$A$9:$A$356,0)))</f>
        <v>0</v>
      </c>
      <c r="Y344" s="1" t="str">
        <f>IF(COUNTIF('NCAA 2025'!$B$9:$B$356,$A344)=0,"",INDEX('NCAA 2025'!$C$9:$C$356,MATCH($A344,'NCAA 2025'!$B$9:$B$356,0)))</f>
        <v>1-30</v>
      </c>
    </row>
    <row r="345" spans="1:25" ht="21" customHeight="1">
      <c r="A345" s="1" t="s">
        <v>358</v>
      </c>
      <c r="B345" s="16">
        <f>IF(COUNTIF('NCAA 2025'!$B$9:$B$356,$A345)=0,"New in 2026",INDEX('NCAA 2025'!$A$9:$A$356,MATCH($A345,'NCAA 2025'!$B$9:$B$356,0)))</f>
        <v>330</v>
      </c>
      <c r="C345" s="1" t="str">
        <f>IF(COUNTIF('RPI calculation'!$A$9:$A$356,$A345)=0,"",INDEX('RPI calculation'!$B$9:$B$356,MATCH($A345,'RPI calculation'!$A$9:$A$356,0)))</f>
        <v>America East</v>
      </c>
      <c r="D345" s="16" t="str">
        <f>IF(COUNTIF('RPI calculation'!$A$9:$A$356,$A345)=0,"",INDEX('RPI calculation'!$C$9:$C$356,MATCH($A345,'RPI calculation'!$A$9:$A$356,0))&amp;"-"&amp;INDEX('RPI calculation'!$D$9:$D$356,MATCH($A345,'RPI calculation'!$A$9:$A$356,0)))</f>
        <v>1-13</v>
      </c>
      <c r="E345" s="16" t="str">
        <f>IF(COUNTIF(Standings!$A$9:$A$356,$A345)=0,"",INDEX(Standings!$H$9:$H$356,MATCH($A345,Standings!$A$9:$A$356,0))&amp;"-"&amp;INDEX(Standings!$I$9:$I$356,MATCH($A345,Standings!$A$9:$A$356,0)))</f>
        <v>0-0</v>
      </c>
      <c r="F345" s="16">
        <f>IF(COUNTIF('RPI calculation'!$A$9:$A$356,$A345)=0,"",INDEX('RPI calculation'!$AE$9:$AE$356,MATCH($A345,'RPI calculation'!$A$9:$A$356,0)))</f>
        <v>337</v>
      </c>
      <c r="G345" s="16">
        <f>IF(COUNTIF('RPI calculation'!$A$9:$A$356,$A345)=0,"",INDEX('RPI calculation'!$N$9:$N$356,MATCH($A345,'RPI calculation'!$A$9:$A$356,0)))</f>
        <v>335</v>
      </c>
      <c r="H345" s="20">
        <f>IF(COUNTIF('RPI calculation'!$A$9:$A$356,$A345)=0,"",INDEX('RPI calculation'!$AF$9:$AF$356,MATCH($A345,'RPI calculation'!$A$9:$A$356,0)))</f>
        <v>-2</v>
      </c>
      <c r="I345" s="9">
        <f>IF(COUNTIF('RPI calculation'!$A$9:$A$356,$A345)=0,"",INDEX('RPI calculation'!$AD$9:$AD$356,MATCH($A345,'RPI calculation'!$A$9:$A$356,0)))</f>
        <v>0.31851571261623085</v>
      </c>
      <c r="J345" s="9">
        <f>IF(COUNTIF('RPI calculation'!$A$9:$A$356,$A345)=0,"",INDEX('RPI calculation'!$M$9:$M$356,MATCH($A345,'RPI calculation'!$A$9:$A$356,0)))</f>
        <v>0.32891571261623087</v>
      </c>
      <c r="K345" s="7" t="s">
        <v>22</v>
      </c>
      <c r="L345" s="7" t="s">
        <v>23</v>
      </c>
      <c r="M345" s="7" t="s">
        <v>24</v>
      </c>
      <c r="N345" s="7"/>
      <c r="O345" s="7"/>
      <c r="P345" s="7"/>
      <c r="Q345" s="8"/>
      <c r="R345" s="7"/>
      <c r="S345" s="7" t="s">
        <v>23</v>
      </c>
      <c r="T345" s="7"/>
      <c r="U345" s="1" t="str">
        <f>IF(COUNTIF('RPI calculation'!$A$9:$A$356,$A345)=0,"Not in 2026 D1 source",INDEX('RPI calculation'!$O$9:$O$356,MATCH($A345,'RPI calculation'!$A$9:$A$356,0)))</f>
        <v>Matches standings</v>
      </c>
      <c r="V345" s="1" t="str">
        <f>IF(COUNTIF('RPI calculation'!$A$9:$A$356,$A345)=0,"",INDEX('RPI calculation'!$E$9:$E$356,MATCH($A345,'RPI calculation'!$A$9:$A$356,0))&amp;"-"&amp;INDEX('RPI calculation'!$F$9:$F$356,MATCH($A345,'RPI calculation'!$A$9:$A$356,0)))</f>
        <v>1-13</v>
      </c>
      <c r="W345" s="1" t="str">
        <f>IF(COUNTIF('RPI calculation'!$A$9:$A$356,$A345)=0,"",INDEX('RPI calculation'!$H$9:$H$356,MATCH($A345,'RPI calculation'!$A$9:$A$356,0))&amp;"-"&amp;INDEX('RPI calculation'!$I$9:$I$356,MATCH($A345,'RPI calculation'!$A$9:$A$356,0)))</f>
        <v>1-13</v>
      </c>
      <c r="X345" s="1">
        <f>IF(COUNTIF('RPI calculation'!$A$9:$A$356,$A345)=0,"",INDEX('RPI calculation'!$G$9:$G$356,MATCH($A345,'RPI calculation'!$A$9:$A$356,0)))</f>
        <v>0</v>
      </c>
      <c r="Y345" s="1" t="str">
        <f>IF(COUNTIF('NCAA 2025'!$B$9:$B$356,$A345)=0,"",INDEX('NCAA 2025'!$C$9:$C$356,MATCH($A345,'NCAA 2025'!$B$9:$B$356,0)))</f>
        <v>5-21</v>
      </c>
    </row>
    <row r="346" spans="1:25" ht="21" customHeight="1">
      <c r="A346" s="1" t="s">
        <v>363</v>
      </c>
      <c r="B346" s="16">
        <f>IF(COUNTIF('NCAA 2025'!$B$9:$B$356,$A346)=0,"New in 2026",INDEX('NCAA 2025'!$A$9:$A$356,MATCH($A346,'NCAA 2025'!$B$9:$B$356,0)))</f>
        <v>306</v>
      </c>
      <c r="C346" s="1" t="str">
        <f>IF(COUNTIF('RPI calculation'!$A$9:$A$356,$A346)=0,"",INDEX('RPI calculation'!$B$9:$B$356,MATCH($A346,'RPI calculation'!$A$9:$A$356,0)))</f>
        <v>Southland</v>
      </c>
      <c r="D346" s="16" t="str">
        <f>IF(COUNTIF('RPI calculation'!$A$9:$A$356,$A346)=0,"",INDEX('RPI calculation'!$C$9:$C$356,MATCH($A346,'RPI calculation'!$A$9:$A$356,0))&amp;"-"&amp;INDEX('RPI calculation'!$D$9:$D$356,MATCH($A346,'RPI calculation'!$A$9:$A$356,0)))</f>
        <v>7-6</v>
      </c>
      <c r="E346" s="16" t="str">
        <f>IF(COUNTIF(Standings!$A$9:$A$356,$A346)=0,"",INDEX(Standings!$H$9:$H$356,MATCH($A346,Standings!$A$9:$A$356,0))&amp;"-"&amp;INDEX(Standings!$I$9:$I$356,MATCH($A346,Standings!$A$9:$A$356,0)))</f>
        <v>0-0</v>
      </c>
      <c r="F346" s="16">
        <f>IF(COUNTIF('RPI calculation'!$A$9:$A$356,$A346)=0,"",INDEX('RPI calculation'!$AE$9:$AE$356,MATCH($A346,'RPI calculation'!$A$9:$A$356,0)))</f>
        <v>338</v>
      </c>
      <c r="G346" s="16">
        <f>IF(COUNTIF('RPI calculation'!$A$9:$A$356,$A346)=0,"",INDEX('RPI calculation'!$N$9:$N$356,MATCH($A346,'RPI calculation'!$A$9:$A$356,0)))</f>
        <v>340</v>
      </c>
      <c r="H346" s="20">
        <f>IF(COUNTIF('RPI calculation'!$A$9:$A$356,$A346)=0,"",INDEX('RPI calculation'!$AF$9:$AF$356,MATCH($A346,'RPI calculation'!$A$9:$A$356,0)))</f>
        <v>2</v>
      </c>
      <c r="I346" s="9">
        <f>IF(COUNTIF('RPI calculation'!$A$9:$A$356,$A346)=0,"",INDEX('RPI calculation'!$AD$9:$AD$356,MATCH($A346,'RPI calculation'!$A$9:$A$356,0)))</f>
        <v>0.31684156102385269</v>
      </c>
      <c r="J346" s="9">
        <f>IF(COUNTIF('RPI calculation'!$A$9:$A$356,$A346)=0,"",INDEX('RPI calculation'!$M$9:$M$356,MATCH($A346,'RPI calculation'!$A$9:$A$356,0)))</f>
        <v>0.3233415610238527</v>
      </c>
      <c r="K346" s="7" t="s">
        <v>22</v>
      </c>
      <c r="L346" s="7" t="s">
        <v>23</v>
      </c>
      <c r="M346" s="7" t="s">
        <v>24</v>
      </c>
      <c r="N346" s="7"/>
      <c r="O346" s="7"/>
      <c r="P346" s="7"/>
      <c r="Q346" s="8"/>
      <c r="R346" s="7"/>
      <c r="S346" s="7" t="s">
        <v>23</v>
      </c>
      <c r="T346" s="7"/>
      <c r="U346" s="1" t="str">
        <f>IF(COUNTIF('RPI calculation'!$A$9:$A$356,$A346)=0,"Not in 2026 D1 source",INDEX('RPI calculation'!$O$9:$O$356,MATCH($A346,'RPI calculation'!$A$9:$A$356,0)))</f>
        <v>Matches standings</v>
      </c>
      <c r="V346" s="1" t="str">
        <f>IF(COUNTIF('RPI calculation'!$A$9:$A$356,$A346)=0,"",INDEX('RPI calculation'!$E$9:$E$356,MATCH($A346,'RPI calculation'!$A$9:$A$356,0))&amp;"-"&amp;INDEX('RPI calculation'!$F$9:$F$356,MATCH($A346,'RPI calculation'!$A$9:$A$356,0)))</f>
        <v>7-6</v>
      </c>
      <c r="W346" s="1" t="str">
        <f>IF(COUNTIF('RPI calculation'!$A$9:$A$356,$A346)=0,"",INDEX('RPI calculation'!$H$9:$H$356,MATCH($A346,'RPI calculation'!$A$9:$A$356,0))&amp;"-"&amp;INDEX('RPI calculation'!$I$9:$I$356,MATCH($A346,'RPI calculation'!$A$9:$A$356,0)))</f>
        <v>6-6</v>
      </c>
      <c r="X346" s="1">
        <f>IF(COUNTIF('RPI calculation'!$A$9:$A$356,$A346)=0,"",INDEX('RPI calculation'!$G$9:$G$356,MATCH($A346,'RPI calculation'!$A$9:$A$356,0)))</f>
        <v>1</v>
      </c>
      <c r="Y346" s="1" t="str">
        <f>IF(COUNTIF('NCAA 2025'!$B$9:$B$356,$A346)=0,"",INDEX('NCAA 2025'!$C$9:$C$356,MATCH($A346,'NCAA 2025'!$B$9:$B$356,0)))</f>
        <v>13-16</v>
      </c>
    </row>
    <row r="347" spans="1:25" ht="21" customHeight="1">
      <c r="A347" s="1" t="s">
        <v>359</v>
      </c>
      <c r="B347" s="16">
        <f>IF(COUNTIF('NCAA 2025'!$B$9:$B$356,$A347)=0,"New in 2026",INDEX('NCAA 2025'!$A$9:$A$356,MATCH($A347,'NCAA 2025'!$B$9:$B$356,0)))</f>
        <v>340</v>
      </c>
      <c r="C347" s="1" t="str">
        <f>IF(COUNTIF('RPI calculation'!$A$9:$A$356,$A347)=0,"",INDEX('RPI calculation'!$B$9:$B$356,MATCH($A347,'RPI calculation'!$A$9:$A$356,0)))</f>
        <v>MAAC</v>
      </c>
      <c r="D347" s="16" t="str">
        <f>IF(COUNTIF('RPI calculation'!$A$9:$A$356,$A347)=0,"",INDEX('RPI calculation'!$C$9:$C$356,MATCH($A347,'RPI calculation'!$A$9:$A$356,0))&amp;"-"&amp;INDEX('RPI calculation'!$D$9:$D$356,MATCH($A347,'RPI calculation'!$A$9:$A$356,0)))</f>
        <v>1-10</v>
      </c>
      <c r="E347" s="16" t="str">
        <f>IF(COUNTIF(Standings!$A$9:$A$356,$A347)=0,"",INDEX(Standings!$H$9:$H$356,MATCH($A347,Standings!$A$9:$A$356,0))&amp;"-"&amp;INDEX(Standings!$I$9:$I$356,MATCH($A347,Standings!$A$9:$A$356,0)))</f>
        <v>0-0</v>
      </c>
      <c r="F347" s="16">
        <f>IF(COUNTIF('RPI calculation'!$A$9:$A$356,$A347)=0,"",INDEX('RPI calculation'!$AE$9:$AE$356,MATCH($A347,'RPI calculation'!$A$9:$A$356,0)))</f>
        <v>339</v>
      </c>
      <c r="G347" s="16">
        <f>IF(COUNTIF('RPI calculation'!$A$9:$A$356,$A347)=0,"",INDEX('RPI calculation'!$N$9:$N$356,MATCH($A347,'RPI calculation'!$A$9:$A$356,0)))</f>
        <v>336</v>
      </c>
      <c r="H347" s="20">
        <f>IF(COUNTIF('RPI calculation'!$A$9:$A$356,$A347)=0,"",INDEX('RPI calculation'!$AF$9:$AF$356,MATCH($A347,'RPI calculation'!$A$9:$A$356,0)))</f>
        <v>-3</v>
      </c>
      <c r="I347" s="9">
        <f>IF(COUNTIF('RPI calculation'!$A$9:$A$356,$A347)=0,"",INDEX('RPI calculation'!$AD$9:$AD$356,MATCH($A347,'RPI calculation'!$A$9:$A$356,0)))</f>
        <v>0.31680243783611556</v>
      </c>
      <c r="J347" s="9">
        <f>IF(COUNTIF('RPI calculation'!$A$9:$A$356,$A347)=0,"",INDEX('RPI calculation'!$M$9:$M$356,MATCH($A347,'RPI calculation'!$A$9:$A$356,0)))</f>
        <v>0.32850243783611555</v>
      </c>
      <c r="K347" s="7" t="s">
        <v>22</v>
      </c>
      <c r="L347" s="7" t="s">
        <v>23</v>
      </c>
      <c r="M347" s="7" t="s">
        <v>24</v>
      </c>
      <c r="N347" s="7"/>
      <c r="O347" s="7"/>
      <c r="P347" s="7"/>
      <c r="Q347" s="8"/>
      <c r="R347" s="7"/>
      <c r="S347" s="7" t="s">
        <v>23</v>
      </c>
      <c r="T347" s="7"/>
      <c r="U347" s="1" t="str">
        <f>IF(COUNTIF('RPI calculation'!$A$9:$A$356,$A347)=0,"Not in 2026 D1 source",INDEX('RPI calculation'!$O$9:$O$356,MATCH($A347,'RPI calculation'!$A$9:$A$356,0)))</f>
        <v>Matches standings</v>
      </c>
      <c r="V347" s="1" t="str">
        <f>IF(COUNTIF('RPI calculation'!$A$9:$A$356,$A347)=0,"",INDEX('RPI calculation'!$E$9:$E$356,MATCH($A347,'RPI calculation'!$A$9:$A$356,0))&amp;"-"&amp;INDEX('RPI calculation'!$F$9:$F$356,MATCH($A347,'RPI calculation'!$A$9:$A$356,0)))</f>
        <v>1-10</v>
      </c>
      <c r="W347" s="1" t="str">
        <f>IF(COUNTIF('RPI calculation'!$A$9:$A$356,$A347)=0,"",INDEX('RPI calculation'!$H$9:$H$356,MATCH($A347,'RPI calculation'!$A$9:$A$356,0))&amp;"-"&amp;INDEX('RPI calculation'!$I$9:$I$356,MATCH($A347,'RPI calculation'!$A$9:$A$356,0)))</f>
        <v>1-10</v>
      </c>
      <c r="X347" s="1">
        <f>IF(COUNTIF('RPI calculation'!$A$9:$A$356,$A347)=0,"",INDEX('RPI calculation'!$G$9:$G$356,MATCH($A347,'RPI calculation'!$A$9:$A$356,0)))</f>
        <v>0</v>
      </c>
      <c r="Y347" s="1" t="str">
        <f>IF(COUNTIF('NCAA 2025'!$B$9:$B$356,$A347)=0,"",INDEX('NCAA 2025'!$C$9:$C$356,MATCH($A347,'NCAA 2025'!$B$9:$B$356,0)))</f>
        <v>4-23</v>
      </c>
    </row>
    <row r="348" spans="1:25" ht="21" customHeight="1">
      <c r="A348" s="1" t="s">
        <v>361</v>
      </c>
      <c r="B348" s="16">
        <f>IF(COUNTIF('NCAA 2025'!$B$9:$B$356,$A348)=0,"New in 2026",INDEX('NCAA 2025'!$A$9:$A$356,MATCH($A348,'NCAA 2025'!$B$9:$B$356,0)))</f>
        <v>316</v>
      </c>
      <c r="C348" s="1" t="str">
        <f>IF(COUNTIF('RPI calculation'!$A$9:$A$356,$A348)=0,"",INDEX('RPI calculation'!$B$9:$B$356,MATCH($A348,'RPI calculation'!$A$9:$A$356,0)))</f>
        <v>SWAC</v>
      </c>
      <c r="D348" s="16" t="str">
        <f>IF(COUNTIF('RPI calculation'!$A$9:$A$356,$A348)=0,"",INDEX('RPI calculation'!$C$9:$C$356,MATCH($A348,'RPI calculation'!$A$9:$A$356,0))&amp;"-"&amp;INDEX('RPI calculation'!$D$9:$D$356,MATCH($A348,'RPI calculation'!$A$9:$A$356,0)))</f>
        <v>2-9</v>
      </c>
      <c r="E348" s="16" t="str">
        <f>IF(COUNTIF(Standings!$A$9:$A$356,$A348)=0,"",INDEX(Standings!$H$9:$H$356,MATCH($A348,Standings!$A$9:$A$356,0))&amp;"-"&amp;INDEX(Standings!$I$9:$I$356,MATCH($A348,Standings!$A$9:$A$356,0)))</f>
        <v>0-0</v>
      </c>
      <c r="F348" s="16">
        <f>IF(COUNTIF('RPI calculation'!$A$9:$A$356,$A348)=0,"",INDEX('RPI calculation'!$AE$9:$AE$356,MATCH($A348,'RPI calculation'!$A$9:$A$356,0)))</f>
        <v>340</v>
      </c>
      <c r="G348" s="16">
        <f>IF(COUNTIF('RPI calculation'!$A$9:$A$356,$A348)=0,"",INDEX('RPI calculation'!$N$9:$N$356,MATCH($A348,'RPI calculation'!$A$9:$A$356,0)))</f>
        <v>338</v>
      </c>
      <c r="H348" s="20">
        <f>IF(COUNTIF('RPI calculation'!$A$9:$A$356,$A348)=0,"",INDEX('RPI calculation'!$AF$9:$AF$356,MATCH($A348,'RPI calculation'!$A$9:$A$356,0)))</f>
        <v>-2</v>
      </c>
      <c r="I348" s="9">
        <f>IF(COUNTIF('RPI calculation'!$A$9:$A$356,$A348)=0,"",INDEX('RPI calculation'!$AD$9:$AD$356,MATCH($A348,'RPI calculation'!$A$9:$A$356,0)))</f>
        <v>0.31591394351299656</v>
      </c>
      <c r="J348" s="9">
        <f>IF(COUNTIF('RPI calculation'!$A$9:$A$356,$A348)=0,"",INDEX('RPI calculation'!$M$9:$M$356,MATCH($A348,'RPI calculation'!$A$9:$A$356,0)))</f>
        <v>0.32501394351299656</v>
      </c>
      <c r="K348" s="7" t="s">
        <v>22</v>
      </c>
      <c r="L348" s="7" t="s">
        <v>23</v>
      </c>
      <c r="M348" s="7" t="s">
        <v>24</v>
      </c>
      <c r="N348" s="7"/>
      <c r="O348" s="7"/>
      <c r="P348" s="7"/>
      <c r="Q348" s="8"/>
      <c r="R348" s="7"/>
      <c r="S348" s="7" t="s">
        <v>23</v>
      </c>
      <c r="T348" s="7"/>
      <c r="U348" s="1" t="str">
        <f>IF(COUNTIF('RPI calculation'!$A$9:$A$356,$A348)=0,"Not in 2026 D1 source",INDEX('RPI calculation'!$O$9:$O$356,MATCH($A348,'RPI calculation'!$A$9:$A$356,0)))</f>
        <v>Matches standings</v>
      </c>
      <c r="V348" s="1" t="str">
        <f>IF(COUNTIF('RPI calculation'!$A$9:$A$356,$A348)=0,"",INDEX('RPI calculation'!$E$9:$E$356,MATCH($A348,'RPI calculation'!$A$9:$A$356,0))&amp;"-"&amp;INDEX('RPI calculation'!$F$9:$F$356,MATCH($A348,'RPI calculation'!$A$9:$A$356,0)))</f>
        <v>2-9</v>
      </c>
      <c r="W348" s="1" t="str">
        <f>IF(COUNTIF('RPI calculation'!$A$9:$A$356,$A348)=0,"",INDEX('RPI calculation'!$H$9:$H$356,MATCH($A348,'RPI calculation'!$A$9:$A$356,0))&amp;"-"&amp;INDEX('RPI calculation'!$I$9:$I$356,MATCH($A348,'RPI calculation'!$A$9:$A$356,0)))</f>
        <v>1-9</v>
      </c>
      <c r="X348" s="1">
        <f>IF(COUNTIF('RPI calculation'!$A$9:$A$356,$A348)=0,"",INDEX('RPI calculation'!$G$9:$G$356,MATCH($A348,'RPI calculation'!$A$9:$A$356,0)))</f>
        <v>1</v>
      </c>
      <c r="Y348" s="1" t="str">
        <f>IF(COUNTIF('NCAA 2025'!$B$9:$B$356,$A348)=0,"",INDEX('NCAA 2025'!$C$9:$C$356,MATCH($A348,'NCAA 2025'!$B$9:$B$356,0)))</f>
        <v>14-17</v>
      </c>
    </row>
    <row r="349" spans="1:25" ht="21" customHeight="1">
      <c r="A349" s="1" t="s">
        <v>364</v>
      </c>
      <c r="B349" s="16">
        <f>IF(COUNTIF('NCAA 2025'!$B$9:$B$356,$A349)=0,"New in 2026",INDEX('NCAA 2025'!$A$9:$A$356,MATCH($A349,'NCAA 2025'!$B$9:$B$356,0)))</f>
        <v>294</v>
      </c>
      <c r="C349" s="1" t="str">
        <f>IF(COUNTIF('RPI calculation'!$A$9:$A$356,$A349)=0,"",INDEX('RPI calculation'!$B$9:$B$356,MATCH($A349,'RPI calculation'!$A$9:$A$356,0)))</f>
        <v>MEAC</v>
      </c>
      <c r="D349" s="16" t="str">
        <f>IF(COUNTIF('RPI calculation'!$A$9:$A$356,$A349)=0,"",INDEX('RPI calculation'!$C$9:$C$356,MATCH($A349,'RPI calculation'!$A$9:$A$356,0))&amp;"-"&amp;INDEX('RPI calculation'!$D$9:$D$356,MATCH($A349,'RPI calculation'!$A$9:$A$356,0)))</f>
        <v>1-10</v>
      </c>
      <c r="E349" s="16" t="str">
        <f>IF(COUNTIF(Standings!$A$9:$A$356,$A349)=0,"",INDEX(Standings!$H$9:$H$356,MATCH($A349,Standings!$A$9:$A$356,0))&amp;"-"&amp;INDEX(Standings!$I$9:$I$356,MATCH($A349,Standings!$A$9:$A$356,0)))</f>
        <v>0-0</v>
      </c>
      <c r="F349" s="16">
        <f>IF(COUNTIF('RPI calculation'!$A$9:$A$356,$A349)=0,"",INDEX('RPI calculation'!$AE$9:$AE$356,MATCH($A349,'RPI calculation'!$A$9:$A$356,0)))</f>
        <v>341</v>
      </c>
      <c r="G349" s="16">
        <f>IF(COUNTIF('RPI calculation'!$A$9:$A$356,$A349)=0,"",INDEX('RPI calculation'!$N$9:$N$356,MATCH($A349,'RPI calculation'!$A$9:$A$356,0)))</f>
        <v>341</v>
      </c>
      <c r="H349" s="20">
        <f>IF(COUNTIF('RPI calculation'!$A$9:$A$356,$A349)=0,"",INDEX('RPI calculation'!$AF$9:$AF$356,MATCH($A349,'RPI calculation'!$A$9:$A$356,0)))</f>
        <v>0</v>
      </c>
      <c r="I349" s="9">
        <f>IF(COUNTIF('RPI calculation'!$A$9:$A$356,$A349)=0,"",INDEX('RPI calculation'!$AD$9:$AD$356,MATCH($A349,'RPI calculation'!$A$9:$A$356,0)))</f>
        <v>0.31163665423190207</v>
      </c>
      <c r="J349" s="9">
        <f>IF(COUNTIF('RPI calculation'!$A$9:$A$356,$A349)=0,"",INDEX('RPI calculation'!$M$9:$M$356,MATCH($A349,'RPI calculation'!$A$9:$A$356,0)))</f>
        <v>0.32203665423190209</v>
      </c>
      <c r="K349" s="7" t="s">
        <v>22</v>
      </c>
      <c r="L349" s="7" t="s">
        <v>23</v>
      </c>
      <c r="M349" s="7" t="s">
        <v>24</v>
      </c>
      <c r="N349" s="7"/>
      <c r="O349" s="7"/>
      <c r="P349" s="7"/>
      <c r="Q349" s="8"/>
      <c r="R349" s="7"/>
      <c r="S349" s="7" t="s">
        <v>23</v>
      </c>
      <c r="T349" s="7"/>
      <c r="U349" s="1" t="str">
        <f>IF(COUNTIF('RPI calculation'!$A$9:$A$356,$A349)=0,"Not in 2026 D1 source",INDEX('RPI calculation'!$O$9:$O$356,MATCH($A349,'RPI calculation'!$A$9:$A$356,0)))</f>
        <v>Matches standings</v>
      </c>
      <c r="V349" s="1" t="str">
        <f>IF(COUNTIF('RPI calculation'!$A$9:$A$356,$A349)=0,"",INDEX('RPI calculation'!$E$9:$E$356,MATCH($A349,'RPI calculation'!$A$9:$A$356,0))&amp;"-"&amp;INDEX('RPI calculation'!$F$9:$F$356,MATCH($A349,'RPI calculation'!$A$9:$A$356,0)))</f>
        <v>1-10</v>
      </c>
      <c r="W349" s="1" t="str">
        <f>IF(COUNTIF('RPI calculation'!$A$9:$A$356,$A349)=0,"",INDEX('RPI calculation'!$H$9:$H$356,MATCH($A349,'RPI calculation'!$A$9:$A$356,0))&amp;"-"&amp;INDEX('RPI calculation'!$I$9:$I$356,MATCH($A349,'RPI calculation'!$A$9:$A$356,0)))</f>
        <v>1-10</v>
      </c>
      <c r="X349" s="1">
        <f>IF(COUNTIF('RPI calculation'!$A$9:$A$356,$A349)=0,"",INDEX('RPI calculation'!$G$9:$G$356,MATCH($A349,'RPI calculation'!$A$9:$A$356,0)))</f>
        <v>0</v>
      </c>
      <c r="Y349" s="1" t="str">
        <f>IF(COUNTIF('NCAA 2025'!$B$9:$B$356,$A349)=0,"",INDEX('NCAA 2025'!$C$9:$C$356,MATCH($A349,'NCAA 2025'!$B$9:$B$356,0)))</f>
        <v>11-18</v>
      </c>
    </row>
    <row r="350" spans="1:25" ht="21" customHeight="1">
      <c r="A350" s="1" t="s">
        <v>365</v>
      </c>
      <c r="B350" s="16">
        <f>IF(COUNTIF('NCAA 2025'!$B$9:$B$356,$A350)=0,"New in 2026",INDEX('NCAA 2025'!$A$9:$A$356,MATCH($A350,'NCAA 2025'!$B$9:$B$356,0)))</f>
        <v>319</v>
      </c>
      <c r="C350" s="1" t="str">
        <f>IF(COUNTIF('RPI calculation'!$A$9:$A$356,$A350)=0,"",INDEX('RPI calculation'!$B$9:$B$356,MATCH($A350,'RPI calculation'!$A$9:$A$356,0)))</f>
        <v>SWAC</v>
      </c>
      <c r="D350" s="16" t="str">
        <f>IF(COUNTIF('RPI calculation'!$A$9:$A$356,$A350)=0,"",INDEX('RPI calculation'!$C$9:$C$356,MATCH($A350,'RPI calculation'!$A$9:$A$356,0))&amp;"-"&amp;INDEX('RPI calculation'!$D$9:$D$356,MATCH($A350,'RPI calculation'!$A$9:$A$356,0)))</f>
        <v>1-11</v>
      </c>
      <c r="E350" s="16" t="str">
        <f>IF(COUNTIF(Standings!$A$9:$A$356,$A350)=0,"",INDEX(Standings!$H$9:$H$356,MATCH($A350,Standings!$A$9:$A$356,0))&amp;"-"&amp;INDEX(Standings!$I$9:$I$356,MATCH($A350,Standings!$A$9:$A$356,0)))</f>
        <v>0-0</v>
      </c>
      <c r="F350" s="16">
        <f>IF(COUNTIF('RPI calculation'!$A$9:$A$356,$A350)=0,"",INDEX('RPI calculation'!$AE$9:$AE$356,MATCH($A350,'RPI calculation'!$A$9:$A$356,0)))</f>
        <v>342</v>
      </c>
      <c r="G350" s="16">
        <f>IF(COUNTIF('RPI calculation'!$A$9:$A$356,$A350)=0,"",INDEX('RPI calculation'!$N$9:$N$356,MATCH($A350,'RPI calculation'!$A$9:$A$356,0)))</f>
        <v>342</v>
      </c>
      <c r="H350" s="20">
        <f>IF(COUNTIF('RPI calculation'!$A$9:$A$356,$A350)=0,"",INDEX('RPI calculation'!$AF$9:$AF$356,MATCH($A350,'RPI calculation'!$A$9:$A$356,0)))</f>
        <v>0</v>
      </c>
      <c r="I350" s="9">
        <f>IF(COUNTIF('RPI calculation'!$A$9:$A$356,$A350)=0,"",INDEX('RPI calculation'!$AD$9:$AD$356,MATCH($A350,'RPI calculation'!$A$9:$A$356,0)))</f>
        <v>0.31068912132313209</v>
      </c>
      <c r="J350" s="9">
        <f>IF(COUNTIF('RPI calculation'!$A$9:$A$356,$A350)=0,"",INDEX('RPI calculation'!$M$9:$M$356,MATCH($A350,'RPI calculation'!$A$9:$A$356,0)))</f>
        <v>0.32108912132313211</v>
      </c>
      <c r="K350" s="7" t="s">
        <v>22</v>
      </c>
      <c r="L350" s="7" t="s">
        <v>23</v>
      </c>
      <c r="M350" s="7" t="s">
        <v>24</v>
      </c>
      <c r="N350" s="7"/>
      <c r="O350" s="7"/>
      <c r="P350" s="7"/>
      <c r="Q350" s="8"/>
      <c r="R350" s="7"/>
      <c r="S350" s="7" t="s">
        <v>23</v>
      </c>
      <c r="T350" s="7"/>
      <c r="U350" s="1" t="str">
        <f>IF(COUNTIF('RPI calculation'!$A$9:$A$356,$A350)=0,"Not in 2026 D1 source",INDEX('RPI calculation'!$O$9:$O$356,MATCH($A350,'RPI calculation'!$A$9:$A$356,0)))</f>
        <v>Matches standings</v>
      </c>
      <c r="V350" s="1" t="str">
        <f>IF(COUNTIF('RPI calculation'!$A$9:$A$356,$A350)=0,"",INDEX('RPI calculation'!$E$9:$E$356,MATCH($A350,'RPI calculation'!$A$9:$A$356,0))&amp;"-"&amp;INDEX('RPI calculation'!$F$9:$F$356,MATCH($A350,'RPI calculation'!$A$9:$A$356,0)))</f>
        <v>1-11</v>
      </c>
      <c r="W350" s="1" t="str">
        <f>IF(COUNTIF('RPI calculation'!$A$9:$A$356,$A350)=0,"",INDEX('RPI calculation'!$H$9:$H$356,MATCH($A350,'RPI calculation'!$A$9:$A$356,0))&amp;"-"&amp;INDEX('RPI calculation'!$I$9:$I$356,MATCH($A350,'RPI calculation'!$A$9:$A$356,0)))</f>
        <v>1-11</v>
      </c>
      <c r="X350" s="1">
        <f>IF(COUNTIF('RPI calculation'!$A$9:$A$356,$A350)=0,"",INDEX('RPI calculation'!$G$9:$G$356,MATCH($A350,'RPI calculation'!$A$9:$A$356,0)))</f>
        <v>0</v>
      </c>
      <c r="Y350" s="1" t="str">
        <f>IF(COUNTIF('NCAA 2025'!$B$9:$B$356,$A350)=0,"",INDEX('NCAA 2025'!$C$9:$C$356,MATCH($A350,'NCAA 2025'!$B$9:$B$356,0)))</f>
        <v>10-20</v>
      </c>
    </row>
    <row r="351" spans="1:25" ht="21" customHeight="1">
      <c r="A351" s="1" t="s">
        <v>366</v>
      </c>
      <c r="B351" s="16">
        <f>IF(COUNTIF('NCAA 2025'!$B$9:$B$356,$A351)=0,"New in 2026",INDEX('NCAA 2025'!$A$9:$A$356,MATCH($A351,'NCAA 2025'!$B$9:$B$356,0)))</f>
        <v>344</v>
      </c>
      <c r="C351" s="1" t="str">
        <f>IF(COUNTIF('RPI calculation'!$A$9:$A$356,$A351)=0,"",INDEX('RPI calculation'!$B$9:$B$356,MATCH($A351,'RPI calculation'!$A$9:$A$356,0)))</f>
        <v>NEC</v>
      </c>
      <c r="D351" s="16" t="str">
        <f>IF(COUNTIF('RPI calculation'!$A$9:$A$356,$A351)=0,"",INDEX('RPI calculation'!$C$9:$C$356,MATCH($A351,'RPI calculation'!$A$9:$A$356,0))&amp;"-"&amp;INDEX('RPI calculation'!$D$9:$D$356,MATCH($A351,'RPI calculation'!$A$9:$A$356,0)))</f>
        <v>0-11</v>
      </c>
      <c r="E351" s="16" t="str">
        <f>IF(COUNTIF(Standings!$A$9:$A$356,$A351)=0,"",INDEX(Standings!$H$9:$H$356,MATCH($A351,Standings!$A$9:$A$356,0))&amp;"-"&amp;INDEX(Standings!$I$9:$I$356,MATCH($A351,Standings!$A$9:$A$356,0)))</f>
        <v>0-0</v>
      </c>
      <c r="F351" s="16">
        <f>IF(COUNTIF('RPI calculation'!$A$9:$A$356,$A351)=0,"",INDEX('RPI calculation'!$AE$9:$AE$356,MATCH($A351,'RPI calculation'!$A$9:$A$356,0)))</f>
        <v>343</v>
      </c>
      <c r="G351" s="16">
        <f>IF(COUNTIF('RPI calculation'!$A$9:$A$356,$A351)=0,"",INDEX('RPI calculation'!$N$9:$N$356,MATCH($A351,'RPI calculation'!$A$9:$A$356,0)))</f>
        <v>343</v>
      </c>
      <c r="H351" s="20">
        <f>IF(COUNTIF('RPI calculation'!$A$9:$A$356,$A351)=0,"",INDEX('RPI calculation'!$AF$9:$AF$356,MATCH($A351,'RPI calculation'!$A$9:$A$356,0)))</f>
        <v>0</v>
      </c>
      <c r="I351" s="9">
        <f>IF(COUNTIF('RPI calculation'!$A$9:$A$356,$A351)=0,"",INDEX('RPI calculation'!$AD$9:$AD$356,MATCH($A351,'RPI calculation'!$A$9:$A$356,0)))</f>
        <v>0.28563112620247472</v>
      </c>
      <c r="J351" s="9">
        <f>IF(COUNTIF('RPI calculation'!$A$9:$A$356,$A351)=0,"",INDEX('RPI calculation'!$M$9:$M$356,MATCH($A351,'RPI calculation'!$A$9:$A$356,0)))</f>
        <v>0.29603112620247474</v>
      </c>
      <c r="K351" s="7" t="s">
        <v>22</v>
      </c>
      <c r="L351" s="7" t="s">
        <v>23</v>
      </c>
      <c r="M351" s="7" t="s">
        <v>24</v>
      </c>
      <c r="N351" s="7"/>
      <c r="O351" s="7"/>
      <c r="P351" s="7"/>
      <c r="Q351" s="8"/>
      <c r="R351" s="7"/>
      <c r="S351" s="7" t="s">
        <v>23</v>
      </c>
      <c r="T351" s="7"/>
      <c r="U351" s="1" t="str">
        <f>IF(COUNTIF('RPI calculation'!$A$9:$A$356,$A351)=0,"Not in 2026 D1 source",INDEX('RPI calculation'!$O$9:$O$356,MATCH($A351,'RPI calculation'!$A$9:$A$356,0)))</f>
        <v>Matches standings</v>
      </c>
      <c r="V351" s="1" t="str">
        <f>IF(COUNTIF('RPI calculation'!$A$9:$A$356,$A351)=0,"",INDEX('RPI calculation'!$E$9:$E$356,MATCH($A351,'RPI calculation'!$A$9:$A$356,0))&amp;"-"&amp;INDEX('RPI calculation'!$F$9:$F$356,MATCH($A351,'RPI calculation'!$A$9:$A$356,0)))</f>
        <v>0-11</v>
      </c>
      <c r="W351" s="1" t="str">
        <f>IF(COUNTIF('RPI calculation'!$A$9:$A$356,$A351)=0,"",INDEX('RPI calculation'!$H$9:$H$356,MATCH($A351,'RPI calculation'!$A$9:$A$356,0))&amp;"-"&amp;INDEX('RPI calculation'!$I$9:$I$356,MATCH($A351,'RPI calculation'!$A$9:$A$356,0)))</f>
        <v>0-11</v>
      </c>
      <c r="X351" s="1">
        <f>IF(COUNTIF('RPI calculation'!$A$9:$A$356,$A351)=0,"",INDEX('RPI calculation'!$G$9:$G$356,MATCH($A351,'RPI calculation'!$A$9:$A$356,0)))</f>
        <v>0</v>
      </c>
      <c r="Y351" s="1" t="str">
        <f>IF(COUNTIF('NCAA 2025'!$B$9:$B$356,$A351)=0,"",INDEX('NCAA 2025'!$C$9:$C$356,MATCH($A351,'NCAA 2025'!$B$9:$B$356,0)))</f>
        <v>4-24</v>
      </c>
    </row>
    <row r="352" spans="1:25" ht="21" customHeight="1">
      <c r="A352" s="1" t="s">
        <v>367</v>
      </c>
      <c r="B352" s="16">
        <f>IF(COUNTIF('NCAA 2025'!$B$9:$B$356,$A352)=0,"New in 2026",INDEX('NCAA 2025'!$A$9:$A$356,MATCH($A352,'NCAA 2025'!$B$9:$B$356,0)))</f>
        <v>343</v>
      </c>
      <c r="C352" s="1" t="str">
        <f>IF(COUNTIF('RPI calculation'!$A$9:$A$356,$A352)=0,"",INDEX('RPI calculation'!$B$9:$B$356,MATCH($A352,'RPI calculation'!$A$9:$A$356,0)))</f>
        <v>NEC</v>
      </c>
      <c r="D352" s="16" t="str">
        <f>IF(COUNTIF('RPI calculation'!$A$9:$A$356,$A352)=0,"",INDEX('RPI calculation'!$C$9:$C$356,MATCH($A352,'RPI calculation'!$A$9:$A$356,0))&amp;"-"&amp;INDEX('RPI calculation'!$D$9:$D$356,MATCH($A352,'RPI calculation'!$A$9:$A$356,0)))</f>
        <v>0-8</v>
      </c>
      <c r="E352" s="16" t="str">
        <f>IF(COUNTIF(Standings!$A$9:$A$356,$A352)=0,"",INDEX(Standings!$H$9:$H$356,MATCH($A352,Standings!$A$9:$A$356,0))&amp;"-"&amp;INDEX(Standings!$I$9:$I$356,MATCH($A352,Standings!$A$9:$A$356,0)))</f>
        <v>0-0</v>
      </c>
      <c r="F352" s="16">
        <f>IF(COUNTIF('RPI calculation'!$A$9:$A$356,$A352)=0,"",INDEX('RPI calculation'!$AE$9:$AE$356,MATCH($A352,'RPI calculation'!$A$9:$A$356,0)))</f>
        <v>344</v>
      </c>
      <c r="G352" s="16">
        <f>IF(COUNTIF('RPI calculation'!$A$9:$A$356,$A352)=0,"",INDEX('RPI calculation'!$N$9:$N$356,MATCH($A352,'RPI calculation'!$A$9:$A$356,0)))</f>
        <v>344</v>
      </c>
      <c r="H352" s="20">
        <f>IF(COUNTIF('RPI calculation'!$A$9:$A$356,$A352)=0,"",INDEX('RPI calculation'!$AF$9:$AF$356,MATCH($A352,'RPI calculation'!$A$9:$A$356,0)))</f>
        <v>0</v>
      </c>
      <c r="I352" s="9">
        <f>IF(COUNTIF('RPI calculation'!$A$9:$A$356,$A352)=0,"",INDEX('RPI calculation'!$AD$9:$AD$356,MATCH($A352,'RPI calculation'!$A$9:$A$356,0)))</f>
        <v>0.27828731584539662</v>
      </c>
      <c r="J352" s="9">
        <f>IF(COUNTIF('RPI calculation'!$A$9:$A$356,$A352)=0,"",INDEX('RPI calculation'!$M$9:$M$356,MATCH($A352,'RPI calculation'!$A$9:$A$356,0)))</f>
        <v>0.29128731584539663</v>
      </c>
      <c r="K352" s="7" t="s">
        <v>22</v>
      </c>
      <c r="L352" s="7" t="s">
        <v>23</v>
      </c>
      <c r="M352" s="7" t="s">
        <v>24</v>
      </c>
      <c r="N352" s="7"/>
      <c r="O352" s="7"/>
      <c r="P352" s="7"/>
      <c r="Q352" s="8"/>
      <c r="R352" s="7"/>
      <c r="S352" s="7" t="s">
        <v>23</v>
      </c>
      <c r="T352" s="7"/>
      <c r="U352" s="1" t="str">
        <f>IF(COUNTIF('RPI calculation'!$A$9:$A$356,$A352)=0,"Not in 2026 D1 source",INDEX('RPI calculation'!$O$9:$O$356,MATCH($A352,'RPI calculation'!$A$9:$A$356,0)))</f>
        <v>Review: standings differ</v>
      </c>
      <c r="V352" s="1" t="str">
        <f>IF(COUNTIF('RPI calculation'!$A$9:$A$356,$A352)=0,"",INDEX('RPI calculation'!$E$9:$E$356,MATCH($A352,'RPI calculation'!$A$9:$A$356,0))&amp;"-"&amp;INDEX('RPI calculation'!$F$9:$F$356,MATCH($A352,'RPI calculation'!$A$9:$A$356,0)))</f>
        <v>0-12</v>
      </c>
      <c r="W352" s="1" t="str">
        <f>IF(COUNTIF('RPI calculation'!$A$9:$A$356,$A352)=0,"",INDEX('RPI calculation'!$H$9:$H$356,MATCH($A352,'RPI calculation'!$A$9:$A$356,0))&amp;"-"&amp;INDEX('RPI calculation'!$I$9:$I$356,MATCH($A352,'RPI calculation'!$A$9:$A$356,0)))</f>
        <v>0-12</v>
      </c>
      <c r="X352" s="1">
        <f>IF(COUNTIF('RPI calculation'!$A$9:$A$356,$A352)=0,"",INDEX('RPI calculation'!$G$9:$G$356,MATCH($A352,'RPI calculation'!$A$9:$A$356,0)))</f>
        <v>0</v>
      </c>
      <c r="Y352" s="1" t="str">
        <f>IF(COUNTIF('NCAA 2025'!$B$9:$B$356,$A352)=0,"",INDEX('NCAA 2025'!$C$9:$C$356,MATCH($A352,'NCAA 2025'!$B$9:$B$356,0)))</f>
        <v>1-25</v>
      </c>
    </row>
    <row r="353" spans="1:25" ht="21" customHeight="1">
      <c r="A353" s="1" t="s">
        <v>370</v>
      </c>
      <c r="B353" s="16">
        <f>IF(COUNTIF('NCAA 2025'!$B$9:$B$356,$A353)=0,"New in 2026",INDEX('NCAA 2025'!$A$9:$A$356,MATCH($A353,'NCAA 2025'!$B$9:$B$356,0)))</f>
        <v>315</v>
      </c>
      <c r="C353" s="1" t="str">
        <f>IF(COUNTIF('RPI calculation'!$A$9:$A$356,$A353)=0,"",INDEX('RPI calculation'!$B$9:$B$356,MATCH($A353,'RPI calculation'!$A$9:$A$356,0)))</f>
        <v>Big Sky</v>
      </c>
      <c r="D353" s="16" t="str">
        <f>IF(COUNTIF('RPI calculation'!$A$9:$A$356,$A353)=0,"",INDEX('RPI calculation'!$C$9:$C$356,MATCH($A353,'RPI calculation'!$A$9:$A$356,0))&amp;"-"&amp;INDEX('RPI calculation'!$D$9:$D$356,MATCH($A353,'RPI calculation'!$A$9:$A$356,0)))</f>
        <v>1-9</v>
      </c>
      <c r="E353" s="16" t="str">
        <f>IF(COUNTIF(Standings!$A$9:$A$356,$A353)=0,"",INDEX(Standings!$H$9:$H$356,MATCH($A353,Standings!$A$9:$A$356,0))&amp;"-"&amp;INDEX(Standings!$I$9:$I$356,MATCH($A353,Standings!$A$9:$A$356,0)))</f>
        <v>0-0</v>
      </c>
      <c r="F353" s="16">
        <f>IF(COUNTIF('RPI calculation'!$A$9:$A$356,$A353)=0,"",INDEX('RPI calculation'!$AE$9:$AE$356,MATCH($A353,'RPI calculation'!$A$9:$A$356,0)))</f>
        <v>345</v>
      </c>
      <c r="G353" s="16">
        <f>IF(COUNTIF('RPI calculation'!$A$9:$A$356,$A353)=0,"",INDEX('RPI calculation'!$N$9:$N$356,MATCH($A353,'RPI calculation'!$A$9:$A$356,0)))</f>
        <v>347</v>
      </c>
      <c r="H353" s="20">
        <f>IF(COUNTIF('RPI calculation'!$A$9:$A$356,$A353)=0,"",INDEX('RPI calculation'!$AF$9:$AF$356,MATCH($A353,'RPI calculation'!$A$9:$A$356,0)))</f>
        <v>2</v>
      </c>
      <c r="I353" s="9">
        <f>IF(COUNTIF('RPI calculation'!$A$9:$A$356,$A353)=0,"",INDEX('RPI calculation'!$AD$9:$AD$356,MATCH($A353,'RPI calculation'!$A$9:$A$356,0)))</f>
        <v>0.27580465567681478</v>
      </c>
      <c r="J353" s="9">
        <f>IF(COUNTIF('RPI calculation'!$A$9:$A$356,$A353)=0,"",INDEX('RPI calculation'!$M$9:$M$356,MATCH($A353,'RPI calculation'!$A$9:$A$356,0)))</f>
        <v>0.28230465567681479</v>
      </c>
      <c r="K353" s="7" t="s">
        <v>22</v>
      </c>
      <c r="L353" s="7" t="s">
        <v>23</v>
      </c>
      <c r="M353" s="7" t="s">
        <v>24</v>
      </c>
      <c r="N353" s="7"/>
      <c r="O353" s="7"/>
      <c r="P353" s="7"/>
      <c r="Q353" s="8"/>
      <c r="R353" s="7"/>
      <c r="S353" s="7" t="s">
        <v>23</v>
      </c>
      <c r="T353" s="7"/>
      <c r="U353" s="1" t="str">
        <f>IF(COUNTIF('RPI calculation'!$A$9:$A$356,$A353)=0,"Not in 2026 D1 source",INDEX('RPI calculation'!$O$9:$O$356,MATCH($A353,'RPI calculation'!$A$9:$A$356,0)))</f>
        <v>Matches standings</v>
      </c>
      <c r="V353" s="1" t="str">
        <f>IF(COUNTIF('RPI calculation'!$A$9:$A$356,$A353)=0,"",INDEX('RPI calculation'!$E$9:$E$356,MATCH($A353,'RPI calculation'!$A$9:$A$356,0))&amp;"-"&amp;INDEX('RPI calculation'!$F$9:$F$356,MATCH($A353,'RPI calculation'!$A$9:$A$356,0)))</f>
        <v>1-9</v>
      </c>
      <c r="W353" s="1" t="str">
        <f>IF(COUNTIF('RPI calculation'!$A$9:$A$356,$A353)=0,"",INDEX('RPI calculation'!$H$9:$H$356,MATCH($A353,'RPI calculation'!$A$9:$A$356,0))&amp;"-"&amp;INDEX('RPI calculation'!$I$9:$I$356,MATCH($A353,'RPI calculation'!$A$9:$A$356,0)))</f>
        <v>1-9</v>
      </c>
      <c r="X353" s="1">
        <f>IF(COUNTIF('RPI calculation'!$A$9:$A$356,$A353)=0,"",INDEX('RPI calculation'!$G$9:$G$356,MATCH($A353,'RPI calculation'!$A$9:$A$356,0)))</f>
        <v>0</v>
      </c>
      <c r="Y353" s="1" t="str">
        <f>IF(COUNTIF('NCAA 2025'!$B$9:$B$356,$A353)=0,"",INDEX('NCAA 2025'!$C$9:$C$356,MATCH($A353,'NCAA 2025'!$B$9:$B$356,0)))</f>
        <v>3-21</v>
      </c>
    </row>
    <row r="354" spans="1:25" ht="21" customHeight="1">
      <c r="A354" s="1" t="s">
        <v>368</v>
      </c>
      <c r="B354" s="16">
        <f>IF(COUNTIF('NCAA 2025'!$B$9:$B$356,$A354)=0,"New in 2026",INDEX('NCAA 2025'!$A$9:$A$356,MATCH($A354,'NCAA 2025'!$B$9:$B$356,0)))</f>
        <v>337</v>
      </c>
      <c r="C354" s="1" t="str">
        <f>IF(COUNTIF('RPI calculation'!$A$9:$A$356,$A354)=0,"",INDEX('RPI calculation'!$B$9:$B$356,MATCH($A354,'RPI calculation'!$A$9:$A$356,0)))</f>
        <v>MEAC</v>
      </c>
      <c r="D354" s="16" t="str">
        <f>IF(COUNTIF('RPI calculation'!$A$9:$A$356,$A354)=0,"",INDEX('RPI calculation'!$C$9:$C$356,MATCH($A354,'RPI calculation'!$A$9:$A$356,0))&amp;"-"&amp;INDEX('RPI calculation'!$D$9:$D$356,MATCH($A354,'RPI calculation'!$A$9:$A$356,0)))</f>
        <v>3-11</v>
      </c>
      <c r="E354" s="16" t="str">
        <f>IF(COUNTIF(Standings!$A$9:$A$356,$A354)=0,"",INDEX(Standings!$H$9:$H$356,MATCH($A354,Standings!$A$9:$A$356,0))&amp;"-"&amp;INDEX(Standings!$I$9:$I$356,MATCH($A354,Standings!$A$9:$A$356,0)))</f>
        <v>0-0</v>
      </c>
      <c r="F354" s="16">
        <f>IF(COUNTIF('RPI calculation'!$A$9:$A$356,$A354)=0,"",INDEX('RPI calculation'!$AE$9:$AE$356,MATCH($A354,'RPI calculation'!$A$9:$A$356,0)))</f>
        <v>346</v>
      </c>
      <c r="G354" s="16">
        <f>IF(COUNTIF('RPI calculation'!$A$9:$A$356,$A354)=0,"",INDEX('RPI calculation'!$N$9:$N$356,MATCH($A354,'RPI calculation'!$A$9:$A$356,0)))</f>
        <v>345</v>
      </c>
      <c r="H354" s="20">
        <f>IF(COUNTIF('RPI calculation'!$A$9:$A$356,$A354)=0,"",INDEX('RPI calculation'!$AF$9:$AF$356,MATCH($A354,'RPI calculation'!$A$9:$A$356,0)))</f>
        <v>-1</v>
      </c>
      <c r="I354" s="9">
        <f>IF(COUNTIF('RPI calculation'!$A$9:$A$356,$A354)=0,"",INDEX('RPI calculation'!$AD$9:$AD$356,MATCH($A354,'RPI calculation'!$A$9:$A$356,0)))</f>
        <v>0.26856709576516741</v>
      </c>
      <c r="J354" s="9">
        <f>IF(COUNTIF('RPI calculation'!$A$9:$A$356,$A354)=0,"",INDEX('RPI calculation'!$M$9:$M$356,MATCH($A354,'RPI calculation'!$A$9:$A$356,0)))</f>
        <v>0.28936709576516739</v>
      </c>
      <c r="K354" s="7" t="s">
        <v>22</v>
      </c>
      <c r="L354" s="7" t="s">
        <v>23</v>
      </c>
      <c r="M354" s="7" t="s">
        <v>24</v>
      </c>
      <c r="N354" s="7"/>
      <c r="O354" s="7"/>
      <c r="P354" s="7"/>
      <c r="Q354" s="8"/>
      <c r="R354" s="7"/>
      <c r="S354" s="7" t="s">
        <v>23</v>
      </c>
      <c r="T354" s="7"/>
      <c r="U354" s="1" t="str">
        <f>IF(COUNTIF('RPI calculation'!$A$9:$A$356,$A354)=0,"Not in 2026 D1 source",INDEX('RPI calculation'!$O$9:$O$356,MATCH($A354,'RPI calculation'!$A$9:$A$356,0)))</f>
        <v>Matches standings</v>
      </c>
      <c r="V354" s="1" t="str">
        <f>IF(COUNTIF('RPI calculation'!$A$9:$A$356,$A354)=0,"",INDEX('RPI calculation'!$E$9:$E$356,MATCH($A354,'RPI calculation'!$A$9:$A$356,0))&amp;"-"&amp;INDEX('RPI calculation'!$F$9:$F$356,MATCH($A354,'RPI calculation'!$A$9:$A$356,0)))</f>
        <v>3-11</v>
      </c>
      <c r="W354" s="1" t="str">
        <f>IF(COUNTIF('RPI calculation'!$A$9:$A$356,$A354)=0,"",INDEX('RPI calculation'!$H$9:$H$356,MATCH($A354,'RPI calculation'!$A$9:$A$356,0))&amp;"-"&amp;INDEX('RPI calculation'!$I$9:$I$356,MATCH($A354,'RPI calculation'!$A$9:$A$356,0)))</f>
        <v>1-10</v>
      </c>
      <c r="X354" s="1">
        <f>IF(COUNTIF('RPI calculation'!$A$9:$A$356,$A354)=0,"",INDEX('RPI calculation'!$G$9:$G$356,MATCH($A354,'RPI calculation'!$A$9:$A$356,0)))</f>
        <v>3</v>
      </c>
      <c r="Y354" s="1" t="str">
        <f>IF(COUNTIF('NCAA 2025'!$B$9:$B$356,$A354)=0,"",INDEX('NCAA 2025'!$C$9:$C$356,MATCH($A354,'NCAA 2025'!$B$9:$B$356,0)))</f>
        <v>2-23</v>
      </c>
    </row>
    <row r="355" spans="1:25" ht="21" customHeight="1">
      <c r="A355" s="1" t="s">
        <v>369</v>
      </c>
      <c r="B355" s="16">
        <f>IF(COUNTIF('NCAA 2025'!$B$9:$B$356,$A355)=0,"New in 2026",INDEX('NCAA 2025'!$A$9:$A$356,MATCH($A355,'NCAA 2025'!$B$9:$B$356,0)))</f>
        <v>348</v>
      </c>
      <c r="C355" s="1" t="str">
        <f>IF(COUNTIF('RPI calculation'!$A$9:$A$356,$A355)=0,"",INDEX('RPI calculation'!$B$9:$B$356,MATCH($A355,'RPI calculation'!$A$9:$A$356,0)))</f>
        <v>SWAC</v>
      </c>
      <c r="D355" s="16" t="str">
        <f>IF(COUNTIF('RPI calculation'!$A$9:$A$356,$A355)=0,"",INDEX('RPI calculation'!$C$9:$C$356,MATCH($A355,'RPI calculation'!$A$9:$A$356,0))&amp;"-"&amp;INDEX('RPI calculation'!$D$9:$D$356,MATCH($A355,'RPI calculation'!$A$9:$A$356,0)))</f>
        <v>3-10</v>
      </c>
      <c r="E355" s="16" t="str">
        <f>IF(COUNTIF(Standings!$A$9:$A$356,$A355)=0,"",INDEX(Standings!$H$9:$H$356,MATCH($A355,Standings!$A$9:$A$356,0))&amp;"-"&amp;INDEX(Standings!$I$9:$I$356,MATCH($A355,Standings!$A$9:$A$356,0)))</f>
        <v>0-0</v>
      </c>
      <c r="F355" s="16">
        <f>IF(COUNTIF('RPI calculation'!$A$9:$A$356,$A355)=0,"",INDEX('RPI calculation'!$AE$9:$AE$356,MATCH($A355,'RPI calculation'!$A$9:$A$356,0)))</f>
        <v>347</v>
      </c>
      <c r="G355" s="16">
        <f>IF(COUNTIF('RPI calculation'!$A$9:$A$356,$A355)=0,"",INDEX('RPI calculation'!$N$9:$N$356,MATCH($A355,'RPI calculation'!$A$9:$A$356,0)))</f>
        <v>346</v>
      </c>
      <c r="H355" s="20">
        <f>IF(COUNTIF('RPI calculation'!$A$9:$A$356,$A355)=0,"",INDEX('RPI calculation'!$AF$9:$AF$356,MATCH($A355,'RPI calculation'!$A$9:$A$356,0)))</f>
        <v>-1</v>
      </c>
      <c r="I355" s="9">
        <f>IF(COUNTIF('RPI calculation'!$A$9:$A$356,$A355)=0,"",INDEX('RPI calculation'!$AD$9:$AD$356,MATCH($A355,'RPI calculation'!$A$9:$A$356,0)))</f>
        <v>0.26489368853146045</v>
      </c>
      <c r="J355" s="9">
        <f>IF(COUNTIF('RPI calculation'!$A$9:$A$356,$A355)=0,"",INDEX('RPI calculation'!$M$9:$M$356,MATCH($A355,'RPI calculation'!$A$9:$A$356,0)))</f>
        <v>0.28439368853146046</v>
      </c>
      <c r="K355" s="7" t="s">
        <v>22</v>
      </c>
      <c r="L355" s="7" t="s">
        <v>23</v>
      </c>
      <c r="M355" s="7" t="s">
        <v>24</v>
      </c>
      <c r="N355" s="7"/>
      <c r="O355" s="7"/>
      <c r="P355" s="7"/>
      <c r="Q355" s="8"/>
      <c r="R355" s="7"/>
      <c r="S355" s="7" t="s">
        <v>23</v>
      </c>
      <c r="T355" s="7"/>
      <c r="U355" s="1" t="str">
        <f>IF(COUNTIF('RPI calculation'!$A$9:$A$356,$A355)=0,"Not in 2026 D1 source",INDEX('RPI calculation'!$O$9:$O$356,MATCH($A355,'RPI calculation'!$A$9:$A$356,0)))</f>
        <v>Matches standings</v>
      </c>
      <c r="V355" s="1" t="str">
        <f>IF(COUNTIF('RPI calculation'!$A$9:$A$356,$A355)=0,"",INDEX('RPI calculation'!$E$9:$E$356,MATCH($A355,'RPI calculation'!$A$9:$A$356,0))&amp;"-"&amp;INDEX('RPI calculation'!$F$9:$F$356,MATCH($A355,'RPI calculation'!$A$9:$A$356,0)))</f>
        <v>3-10</v>
      </c>
      <c r="W355" s="1" t="str">
        <f>IF(COUNTIF('RPI calculation'!$A$9:$A$356,$A355)=0,"",INDEX('RPI calculation'!$H$9:$H$356,MATCH($A355,'RPI calculation'!$A$9:$A$356,0))&amp;"-"&amp;INDEX('RPI calculation'!$I$9:$I$356,MATCH($A355,'RPI calculation'!$A$9:$A$356,0)))</f>
        <v>2-7</v>
      </c>
      <c r="X355" s="1">
        <f>IF(COUNTIF('RPI calculation'!$A$9:$A$356,$A355)=0,"",INDEX('RPI calculation'!$G$9:$G$356,MATCH($A355,'RPI calculation'!$A$9:$A$356,0)))</f>
        <v>4</v>
      </c>
      <c r="Y355" s="1" t="str">
        <f>IF(COUNTIF('NCAA 2025'!$B$9:$B$356,$A355)=0,"",INDEX('NCAA 2025'!$C$9:$C$356,MATCH($A355,'NCAA 2025'!$B$9:$B$356,0)))</f>
        <v>1-28</v>
      </c>
    </row>
    <row r="356" spans="1:25" ht="21" customHeight="1">
      <c r="A356" s="1" t="s">
        <v>371</v>
      </c>
      <c r="B356" s="16">
        <f>IF(COUNTIF('NCAA 2025'!$B$9:$B$356,$A356)=0,"New in 2026",INDEX('NCAA 2025'!$A$9:$A$356,MATCH($A356,'NCAA 2025'!$B$9:$B$356,0)))</f>
        <v>346</v>
      </c>
      <c r="C356" s="1" t="str">
        <f>IF(COUNTIF('RPI calculation'!$A$9:$A$356,$A356)=0,"",INDEX('RPI calculation'!$B$9:$B$356,MATCH($A356,'RPI calculation'!$A$9:$A$356,0)))</f>
        <v>SWAC</v>
      </c>
      <c r="D356" s="16" t="str">
        <f>IF(COUNTIF('RPI calculation'!$A$9:$A$356,$A356)=0,"",INDEX('RPI calculation'!$C$9:$C$356,MATCH($A356,'RPI calculation'!$A$9:$A$356,0))&amp;"-"&amp;INDEX('RPI calculation'!$D$9:$D$356,MATCH($A356,'RPI calculation'!$A$9:$A$356,0)))</f>
        <v>1-8</v>
      </c>
      <c r="E356" s="16" t="str">
        <f>IF(COUNTIF(Standings!$A$9:$A$356,$A356)=0,"",INDEX(Standings!$H$9:$H$356,MATCH($A356,Standings!$A$9:$A$356,0))&amp;"-"&amp;INDEX(Standings!$I$9:$I$356,MATCH($A356,Standings!$A$9:$A$356,0)))</f>
        <v>0-0</v>
      </c>
      <c r="F356" s="16">
        <f>IF(COUNTIF('RPI calculation'!$A$9:$A$356,$A356)=0,"",INDEX('RPI calculation'!$AE$9:$AE$356,MATCH($A356,'RPI calculation'!$A$9:$A$356,0)))</f>
        <v>348</v>
      </c>
      <c r="G356" s="16">
        <f>IF(COUNTIF('RPI calculation'!$A$9:$A$356,$A356)=0,"",INDEX('RPI calculation'!$N$9:$N$356,MATCH($A356,'RPI calculation'!$A$9:$A$356,0)))</f>
        <v>348</v>
      </c>
      <c r="H356" s="20">
        <f>IF(COUNTIF('RPI calculation'!$A$9:$A$356,$A356)=0,"",INDEX('RPI calculation'!$AF$9:$AF$356,MATCH($A356,'RPI calculation'!$A$9:$A$356,0)))</f>
        <v>0</v>
      </c>
      <c r="I356" s="9">
        <f>IF(COUNTIF('RPI calculation'!$A$9:$A$356,$A356)=0,"",INDEX('RPI calculation'!$AD$9:$AD$356,MATCH($A356,'RPI calculation'!$A$9:$A$356,0)))</f>
        <v>0.23541882487309562</v>
      </c>
      <c r="J356" s="9">
        <f>IF(COUNTIF('RPI calculation'!$A$9:$A$356,$A356)=0,"",INDEX('RPI calculation'!$M$9:$M$356,MATCH($A356,'RPI calculation'!$A$9:$A$356,0)))</f>
        <v>0.25101882487309563</v>
      </c>
      <c r="K356" s="7" t="s">
        <v>22</v>
      </c>
      <c r="L356" s="7" t="s">
        <v>23</v>
      </c>
      <c r="M356" s="7" t="s">
        <v>24</v>
      </c>
      <c r="N356" s="7"/>
      <c r="O356" s="7"/>
      <c r="P356" s="7"/>
      <c r="Q356" s="8"/>
      <c r="R356" s="7"/>
      <c r="S356" s="7" t="s">
        <v>23</v>
      </c>
      <c r="T356" s="7"/>
      <c r="U356" s="1" t="str">
        <f>IF(COUNTIF('RPI calculation'!$A$9:$A$356,$A356)=0,"Not in 2026 D1 source",INDEX('RPI calculation'!$O$9:$O$356,MATCH($A356,'RPI calculation'!$A$9:$A$356,0)))</f>
        <v>Matches standings</v>
      </c>
      <c r="V356" s="1" t="str">
        <f>IF(COUNTIF('RPI calculation'!$A$9:$A$356,$A356)=0,"",INDEX('RPI calculation'!$E$9:$E$356,MATCH($A356,'RPI calculation'!$A$9:$A$356,0))&amp;"-"&amp;INDEX('RPI calculation'!$F$9:$F$356,MATCH($A356,'RPI calculation'!$A$9:$A$356,0)))</f>
        <v>1-8</v>
      </c>
      <c r="W356" s="1" t="str">
        <f>IF(COUNTIF('RPI calculation'!$A$9:$A$356,$A356)=0,"",INDEX('RPI calculation'!$H$9:$H$356,MATCH($A356,'RPI calculation'!$A$9:$A$356,0))&amp;"-"&amp;INDEX('RPI calculation'!$I$9:$I$356,MATCH($A356,'RPI calculation'!$A$9:$A$356,0)))</f>
        <v>0-7</v>
      </c>
      <c r="X356" s="1">
        <f>IF(COUNTIF('RPI calculation'!$A$9:$A$356,$A356)=0,"",INDEX('RPI calculation'!$G$9:$G$356,MATCH($A356,'RPI calculation'!$A$9:$A$356,0)))</f>
        <v>2</v>
      </c>
      <c r="Y356" s="1" t="str">
        <f>IF(COUNTIF('NCAA 2025'!$B$9:$B$356,$A356)=0,"",INDEX('NCAA 2025'!$C$9:$C$356,MATCH($A356,'NCAA 2025'!$B$9:$B$356,0)))</f>
        <v>1-17</v>
      </c>
    </row>
    <row r="357" spans="1:25" ht="21" customHeight="1">
      <c r="A357" s="1" t="s">
        <v>372</v>
      </c>
      <c r="B357" s="16">
        <f>IF(COUNTIF('NCAA 2025'!$B$9:$B$356,$A357)=0,"New in 2026",INDEX('NCAA 2025'!$A$9:$A$356,MATCH($A357,'NCAA 2025'!$B$9:$B$356,0)))</f>
        <v>214</v>
      </c>
      <c r="C357" s="1" t="str">
        <f>IF(COUNTIF('RPI calculation'!$A$9:$A$356,$A357)=0,"",INDEX('RPI calculation'!$B$9:$B$356,MATCH($A357,'RPI calculation'!$A$9:$A$356,0)))</f>
        <v/>
      </c>
      <c r="D357" s="16" t="str">
        <f>IF(COUNTIF('RPI calculation'!$A$9:$A$356,$A357)=0,"",INDEX('RPI calculation'!$C$9:$C$356,MATCH($A357,'RPI calculation'!$A$9:$A$356,0))&amp;"-"&amp;INDEX('RPI calculation'!$D$9:$D$356,MATCH($A357,'RPI calculation'!$A$9:$A$356,0)))</f>
        <v/>
      </c>
      <c r="E357" s="16" t="str">
        <f>IF(COUNTIF(Standings!$A$9:$A$356,$A357)=0,"",INDEX(Standings!$H$9:$H$356,MATCH($A357,Standings!$A$9:$A$356,0))&amp;"-"&amp;INDEX(Standings!$I$9:$I$356,MATCH($A357,Standings!$A$9:$A$356,0)))</f>
        <v/>
      </c>
      <c r="F357" s="16" t="str">
        <f>IF(COUNTIF('RPI calculation'!$A$9:$A$356,$A357)=0,"",INDEX('RPI calculation'!$AE$9:$AE$356,MATCH($A357,'RPI calculation'!$A$9:$A$356,0)))</f>
        <v/>
      </c>
      <c r="G357" s="16" t="str">
        <f>IF(COUNTIF('RPI calculation'!$A$9:$A$356,$A357)=0,"",INDEX('RPI calculation'!$N$9:$N$356,MATCH($A357,'RPI calculation'!$A$9:$A$356,0)))</f>
        <v/>
      </c>
      <c r="H357" s="20" t="str">
        <f>IF(COUNTIF('RPI calculation'!$A$9:$A$356,$A357)=0,"",INDEX('RPI calculation'!$AF$9:$AF$356,MATCH($A357,'RPI calculation'!$A$9:$A$356,0)))</f>
        <v/>
      </c>
      <c r="I357" s="9" t="str">
        <f>IF(COUNTIF('RPI calculation'!$A$9:$A$356,$A357)=0,"",INDEX('RPI calculation'!$AD$9:$AD$356,MATCH($A357,'RPI calculation'!$A$9:$A$356,0)))</f>
        <v/>
      </c>
      <c r="J357" s="9" t="str">
        <f>IF(COUNTIF('RPI calculation'!$A$9:$A$356,$A357)=0,"",INDEX('RPI calculation'!$M$9:$M$356,MATCH($A357,'RPI calculation'!$A$9:$A$356,0)))</f>
        <v/>
      </c>
      <c r="K357" s="7" t="s">
        <v>22</v>
      </c>
      <c r="L357" s="7" t="s">
        <v>23</v>
      </c>
      <c r="M357" s="7" t="s">
        <v>24</v>
      </c>
      <c r="N357" s="7"/>
      <c r="O357" s="7"/>
      <c r="P357" s="7"/>
      <c r="Q357" s="8"/>
      <c r="R357" s="7"/>
      <c r="S357" s="7" t="s">
        <v>23</v>
      </c>
      <c r="T357" s="7"/>
      <c r="U357" s="1" t="str">
        <f>IF(COUNTIF('RPI calculation'!$A$9:$A$356,$A357)=0,"Not in 2026 D1 source",INDEX('RPI calculation'!$O$9:$O$356,MATCH($A357,'RPI calculation'!$A$9:$A$356,0)))</f>
        <v>Not in 2026 D1 source</v>
      </c>
      <c r="V357" s="1" t="str">
        <f>IF(COUNTIF('RPI calculation'!$A$9:$A$356,$A357)=0,"",INDEX('RPI calculation'!$E$9:$E$356,MATCH($A357,'RPI calculation'!$A$9:$A$356,0))&amp;"-"&amp;INDEX('RPI calculation'!$F$9:$F$356,MATCH($A357,'RPI calculation'!$A$9:$A$356,0)))</f>
        <v/>
      </c>
      <c r="W357" s="1" t="str">
        <f>IF(COUNTIF('RPI calculation'!$A$9:$A$356,$A357)=0,"",INDEX('RPI calculation'!$H$9:$H$356,MATCH($A357,'RPI calculation'!$A$9:$A$356,0))&amp;"-"&amp;INDEX('RPI calculation'!$I$9:$I$356,MATCH($A357,'RPI calculation'!$A$9:$A$356,0)))</f>
        <v/>
      </c>
      <c r="X357" s="1" t="str">
        <f>IF(COUNTIF('RPI calculation'!$A$9:$A$356,$A357)=0,"",INDEX('RPI calculation'!$G$9:$G$356,MATCH($A357,'RPI calculation'!$A$9:$A$356,0)))</f>
        <v/>
      </c>
      <c r="Y357" s="1" t="str">
        <f>IF(COUNTIF('NCAA 2025'!$B$9:$B$356,$A357)=0,"",INDEX('NCAA 2025'!$C$9:$C$356,MATCH($A357,'NCAA 2025'!$B$9:$B$356,0)))</f>
        <v>20-9</v>
      </c>
    </row>
  </sheetData>
  <phoneticPr fontId="7" type="noConversion"/>
  <conditionalFormatting sqref="U9:U357">
    <cfRule type="containsText" dxfId="7" priority="1" operator="containsText" text="Review"/>
  </conditionalFormatting>
  <conditionalFormatting sqref="X9:X357">
    <cfRule type="cellIs" dxfId="6" priority="2" operator="greaterThan">
      <formula>0</formula>
    </cfRule>
  </conditionalFormatting>
  <dataValidations count="4">
    <dataValidation type="list" sqref="K9:K357" xr:uid="{00000000-0002-0000-0000-000000000000}">
      <formula1>"No,Yes"</formula1>
    </dataValidation>
    <dataValidation type="list" sqref="L9:L357" xr:uid="{00000000-0002-0000-0000-000001000000}">
      <formula1>"Unknown,Selected,Not selected"</formula1>
    </dataValidation>
    <dataValidation type="list" sqref="M9:M357" xr:uid="{00000000-0002-0000-0000-000002000000}">
      <formula1>"Not started,To contact,Contacted,Interested,Declined,Confirmed"</formula1>
    </dataValidation>
    <dataValidation type="list" sqref="S9:S357" xr:uid="{00000000-0002-0000-0000-000003000000}">
      <formula1>"Unknown,Yes,No,Maybe"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7494B0"/>
  </sheetPr>
  <dimension ref="A1:AF356"/>
  <sheetViews>
    <sheetView showGridLines="0" zoomScale="85" zoomScaleNormal="85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N8" sqref="N8"/>
    </sheetView>
  </sheetViews>
  <sheetFormatPr defaultRowHeight="14"/>
  <cols>
    <col min="1" max="1" width="27" customWidth="1"/>
    <col min="2" max="2" width="19" customWidth="1"/>
    <col min="3" max="6" width="14" customWidth="1"/>
    <col min="7" max="7" width="15" customWidth="1"/>
    <col min="8" max="9" width="12" customWidth="1"/>
    <col min="10" max="10" width="15" customWidth="1"/>
    <col min="11" max="11" width="18" customWidth="1"/>
    <col min="12" max="12" width="21" customWidth="1"/>
    <col min="13" max="13" width="16" customWidth="1"/>
    <col min="14" max="14" width="15" customWidth="1"/>
    <col min="15" max="15" width="32" customWidth="1"/>
    <col min="16" max="17" width="15" customWidth="1"/>
    <col min="18" max="18" width="17" customWidth="1"/>
    <col min="19" max="19" width="22" customWidth="1"/>
    <col min="20" max="20" width="19" customWidth="1"/>
    <col min="21" max="21" width="18" customWidth="1"/>
    <col min="22" max="22" width="23" customWidth="1"/>
    <col min="23" max="24" width="19" customWidth="1"/>
    <col min="25" max="26" width="16" customWidth="1"/>
    <col min="27" max="27" width="17" customWidth="1"/>
    <col min="28" max="28" width="18" customWidth="1"/>
    <col min="29" max="29" width="17" customWidth="1"/>
    <col min="30" max="30" width="20" customWidth="1"/>
    <col min="31" max="31" width="19" customWidth="1"/>
    <col min="32" max="32" width="16" customWidth="1"/>
  </cols>
  <sheetData>
    <row r="1" spans="1:32" ht="21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32" ht="31" customHeight="1">
      <c r="A2" s="21" t="s">
        <v>5980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S2" s="11" t="s">
        <v>373</v>
      </c>
      <c r="T2" s="11"/>
    </row>
    <row r="3" spans="1:32" ht="21" customHeight="1">
      <c r="A3" s="1" t="s">
        <v>5981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S3" t="s">
        <v>374</v>
      </c>
      <c r="T3" s="10">
        <v>0.25</v>
      </c>
    </row>
    <row r="4" spans="1:32" ht="21" customHeight="1">
      <c r="A4" s="1" t="s">
        <v>375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S4" t="s">
        <v>376</v>
      </c>
      <c r="T4" s="10">
        <v>0.5</v>
      </c>
    </row>
    <row r="5" spans="1:32" ht="21" customHeight="1">
      <c r="A5" s="1" t="s">
        <v>5982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S5" t="s">
        <v>377</v>
      </c>
      <c r="T5" s="10">
        <v>0.25</v>
      </c>
    </row>
    <row r="6" spans="1:32" ht="21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1:32" ht="21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32" ht="48" customHeight="1">
      <c r="A8" s="4" t="s">
        <v>2</v>
      </c>
      <c r="B8" s="4" t="s">
        <v>4</v>
      </c>
      <c r="C8" s="4" t="s">
        <v>378</v>
      </c>
      <c r="D8" s="4" t="s">
        <v>379</v>
      </c>
      <c r="E8" s="4" t="s">
        <v>380</v>
      </c>
      <c r="F8" s="4" t="s">
        <v>381</v>
      </c>
      <c r="G8" s="4" t="s">
        <v>19</v>
      </c>
      <c r="H8" s="4" t="s">
        <v>382</v>
      </c>
      <c r="I8" s="4" t="s">
        <v>383</v>
      </c>
      <c r="J8" s="4" t="s">
        <v>374</v>
      </c>
      <c r="K8" s="4" t="s">
        <v>376</v>
      </c>
      <c r="L8" s="4" t="s">
        <v>377</v>
      </c>
      <c r="M8" s="4" t="s">
        <v>384</v>
      </c>
      <c r="N8" s="4" t="s">
        <v>5983</v>
      </c>
      <c r="O8" s="4" t="s">
        <v>385</v>
      </c>
      <c r="P8" s="4" t="s">
        <v>6088</v>
      </c>
      <c r="Q8" s="4" t="s">
        <v>6089</v>
      </c>
      <c r="R8" s="4" t="s">
        <v>6090</v>
      </c>
      <c r="S8" s="4" t="s">
        <v>6091</v>
      </c>
      <c r="T8" s="4" t="s">
        <v>5969</v>
      </c>
      <c r="U8" s="4" t="s">
        <v>6092</v>
      </c>
      <c r="V8" s="4" t="s">
        <v>6093</v>
      </c>
      <c r="W8" s="4" t="s">
        <v>5970</v>
      </c>
      <c r="X8" s="4" t="s">
        <v>5971</v>
      </c>
      <c r="Y8" s="4" t="s">
        <v>5972</v>
      </c>
      <c r="Z8" s="4" t="s">
        <v>5973</v>
      </c>
      <c r="AA8" s="4" t="s">
        <v>5974</v>
      </c>
      <c r="AB8" s="4" t="s">
        <v>5975</v>
      </c>
      <c r="AC8" s="4" t="s">
        <v>5976</v>
      </c>
      <c r="AD8" s="4" t="s">
        <v>5977</v>
      </c>
      <c r="AE8" s="4" t="s">
        <v>5978</v>
      </c>
      <c r="AF8" s="4" t="s">
        <v>5979</v>
      </c>
    </row>
    <row r="9" spans="1:32" ht="21" customHeight="1">
      <c r="A9" s="1" t="s">
        <v>229</v>
      </c>
      <c r="B9" s="1" t="str">
        <f>INDEX(Standings!$B$9:$B$356,MATCH($A9,Standings!$A$9:$A$356,0))</f>
        <v>Southland</v>
      </c>
      <c r="C9" s="1">
        <f>INDEX(Standings!$D$9:$D$356,MATCH($A9,Standings!$A$9:$A$356,0))</f>
        <v>2</v>
      </c>
      <c r="D9" s="1">
        <f>INDEX(Standings!$E$9:$E$356,MATCH($A9,Standings!$A$9:$A$356,0))</f>
        <v>8</v>
      </c>
      <c r="E9" s="1">
        <f>SUMIFS(Matches!$R$9:$R$1954,Matches!$C$9:$C$1954,$A9)+SUMIFS(Matches!$S$9:$S$1954,Matches!$D$9:$D$1954,$A9)</f>
        <v>2</v>
      </c>
      <c r="F9" s="1">
        <f>COUNTIFS(Matches!$C$9:$C$1954,$A9)+COUNTIFS(Matches!$D$9:$D$1954,$A9)-E9</f>
        <v>8</v>
      </c>
      <c r="G9" s="1">
        <f t="shared" ref="G9:G72" si="0">E9+F9-H9-I9</f>
        <v>0</v>
      </c>
      <c r="H9" s="1">
        <f>SUMIFS(Matches!$R$9:$R$1954,Matches!$C$9:$C$1954,$A9,Matches!$Q$9:$Q$1954,1)+SUMIFS(Matches!$S$9:$S$1954,Matches!$D$9:$D$1954,$A9,Matches!$Q$9:$Q$1954,1)</f>
        <v>2</v>
      </c>
      <c r="I9" s="1">
        <f>COUNTIFS(Matches!$C$9:$C$1954,$A9,Matches!$Q$9:$Q$1954,1)+COUNTIFS(Matches!$D$9:$D$1954,$A9,Matches!$Q$9:$Q$1954,1)-H9</f>
        <v>8</v>
      </c>
      <c r="J9" s="9">
        <f t="shared" ref="J9:J72" si="1">IF(H9+I9=0,"",H9/(H9+I9))</f>
        <v>0.2</v>
      </c>
      <c r="K9" s="9">
        <f>IF(H9+I9=0,"",(SUMIFS(Matches!$T$9:$T$1954,Matches!$C$9:$C$1954,$A9)+SUMIFS(Matches!$U$9:$U$1954,Matches!$D$9:$D$1954,$A9))/(H9+I9))</f>
        <v>0.60363636363636364</v>
      </c>
      <c r="L9" s="9">
        <f>IF(H9+I9=0,"",(SUMIFS(Matches!$V$9:$V$1954,Matches!$C$9:$C$1954,$A9)+SUMIFS(Matches!$W$9:$W$1954,Matches!$D$9:$D$1954,$A9))/(H9+I9))</f>
        <v>0.51002992798447344</v>
      </c>
      <c r="M9" s="9">
        <f t="shared" ref="M9:M72" si="2">IF(J9="","",$T$3*J9+$T$4*K9+$T$5*L9)</f>
        <v>0.4793256638143002</v>
      </c>
      <c r="N9" s="1">
        <f t="shared" ref="N9:N72" si="3">IF(M9="","",RANK(M9,$M$9:$M$356,0))</f>
        <v>206</v>
      </c>
      <c r="O9" s="1" t="str">
        <f t="shared" ref="O9:O72" si="4">IF(AND(C9=E9,D9=F9),"Matches standings","Review: standings differ")</f>
        <v>Matches standings</v>
      </c>
      <c r="P9" s="1">
        <f>COUNTIFS(Matches!$C$9:$C$1954,$A9,Matches!$Q$9:$Q$1954,1,Matches!$Y$9:$Y$1954,"&gt;=1",Matches!$Y$9:$Y$1954,"&lt;="&amp;'RPI rules'!$B$9,Matches!$R$9:$R$1954,1)+COUNTIFS(Matches!$D$9:$D$1954,$A9,Matches!$Q$9:$Q$1954,1,Matches!$X$9:$X$1954,"&gt;=1",Matches!$X$9:$X$1954,"&lt;="&amp;'RPI rules'!$B$9,Matches!$S$9:$S$1954,1)</f>
        <v>0</v>
      </c>
      <c r="Q9" s="1">
        <f>COUNTIFS(Matches!$C$9:$C$1954,$A9,Matches!$Q$9:$Q$1954,1,Matches!$Y$9:$Y$1954,"&gt;"&amp;'RPI rules'!$B$9,Matches!$Y$9:$Y$1954,"&lt;="&amp;'RPI rules'!$B$10,Matches!$R$9:$R$1954,1)+COUNTIFS(Matches!$D$9:$D$1954,$A9,Matches!$Q$9:$Q$1954,1,Matches!$X$9:$X$1954,"&gt;"&amp;'RPI rules'!$B$9,Matches!$X$9:$X$1954,"&lt;="&amp;'RPI rules'!$B$10,Matches!$S$9:$S$1954,1)</f>
        <v>0</v>
      </c>
      <c r="R9" s="1">
        <f>COUNTIFS(Matches!$C$9:$C$1954,$A9,Matches!$Q$9:$Q$1954,1,Matches!$Y$9:$Y$1954,"&gt;="&amp;'RPI rules'!$B$12,Matches!$Y$9:$Y$1954,"&lt;="&amp;'RPI rules'!$B$13,Matches!$R$9:$R$1954,0)+COUNTIFS(Matches!$D$9:$D$1954,$A9,Matches!$Q$9:$Q$1954,1,Matches!$X$9:$X$1954,"&gt;="&amp;'RPI rules'!$B$12,Matches!$X$9:$X$1954,"&lt;="&amp;'RPI rules'!$B$13,Matches!$S$9:$S$1954,0)</f>
        <v>0</v>
      </c>
      <c r="S9" s="1">
        <f>COUNTIFS(Matches!$C$9:$C$1954,$A9,Matches!$Q$9:$Q$1954,1,Matches!$Y$9:$Y$1954,"&gt;="&amp;'RPI rules'!$B$14,Matches!$R$9:$R$1954,0)+COUNTIFS(Matches!$D$9:$D$1954,$A9,Matches!$Q$9:$Q$1954,1,Matches!$X$9:$X$1954,"&gt;="&amp;'RPI rules'!$B$14,Matches!$S$9:$S$1954,0)+COUNTIFS(Matches!$C$9:$C$1954,$A9,Matches!$H$9:$H$1954,"&lt;&gt;D1",Matches!$R$9:$R$1954,0)+COUNTIFS(Matches!$D$9:$D$1954,$A9,Matches!$G$9:$G$1954,"&lt;&gt;D1",Matches!$S$9:$S$1954,0)</f>
        <v>0</v>
      </c>
      <c r="T9" s="1">
        <f>COUNTIFS(Matches!$C$9:$C$1954,$A9,Matches!$M$9:$M$1954,"Nonconference")+COUNTIFS(Matches!$D$9:$D$1954,$A9,Matches!$M$9:$M$1954,"Nonconference")</f>
        <v>10</v>
      </c>
      <c r="U9" s="1">
        <f>COUNTIFS(Matches!$C$9:$C$1954,$A9,Matches!$Q$9:$Q$1954,1,Matches!$Y$9:$Y$1954,"&gt;=1",Matches!$Y$9:$Y$1954,"&lt;="&amp;'RPI rules'!$B$11,Matches!$M$9:$M$1954,"Nonconference")+COUNTIFS(Matches!$D$9:$D$1954,$A9,Matches!$Q$9:$Q$1954,1,Matches!$X$9:$X$1954,"&gt;=1",Matches!$X$9:$X$1954,"&lt;="&amp;'RPI rules'!$B$11,Matches!$M$9:$M$1954,"Nonconference")</f>
        <v>3</v>
      </c>
      <c r="V9" s="1">
        <f>COUNTIFS(Matches!$C$9:$C$1954,$A9,Matches!$Q$9:$Q$1954,1,Matches!$Y$9:$Y$1954,"&gt;="&amp;'RPI rules'!$B$15,Matches!$M$9:$M$1954,"Nonconference")+COUNTIFS(Matches!$D$9:$D$1954,$A9,Matches!$Q$9:$Q$1954,1,Matches!$X$9:$X$1954,"&gt;="&amp;'RPI rules'!$B$15,Matches!$M$9:$M$1954,"Nonconference")+COUNTIFS(Matches!$C$9:$C$1954,$A9,Matches!$M$9:$M$1954,"Nonconference",Matches!$H$9:$H$1954,"NAIA")+COUNTIFS(Matches!$D$9:$D$1954,$A9,Matches!$M$9:$M$1954,"Nonconference",Matches!$G$9:$G$1954,"NAIA")</f>
        <v>1</v>
      </c>
      <c r="W9" s="24">
        <f t="shared" ref="W9:W72" si="5">IF(T9=0,"",U9/T9)</f>
        <v>0.3</v>
      </c>
      <c r="X9" s="24">
        <f t="shared" ref="X9:X72" si="6">IF(T9=0,"",V9/T9)</f>
        <v>0.1</v>
      </c>
      <c r="Y9" s="25">
        <f>IF('RPI rules'!$B$25&lt;&gt;"Ready",NA(),P9*'RPI rules'!$B$17+Q9*'RPI rules'!$B$18)</f>
        <v>0</v>
      </c>
      <c r="Z9" s="25">
        <f>IF('RPI rules'!$B$25&lt;&gt;"Ready",NA(),-R9*'RPI rules'!$B$19-S9*'RPI rules'!$B$20)</f>
        <v>0</v>
      </c>
      <c r="AA9" s="25">
        <f>IF('RPI rules'!$B$25&lt;&gt;"Ready",NA(),IF(T9=0,0,IF(W9&gt;='RPI rules'!$B$16,'RPI rules'!$B$21,0)))</f>
        <v>0</v>
      </c>
      <c r="AB9" s="25">
        <f>IF('RPI rules'!$B$25&lt;&gt;"Ready",NA(),IF(T9=0,0,IF(X9&gt;='RPI rules'!$B$16,-'RPI rules'!$B$22,0)))</f>
        <v>0</v>
      </c>
      <c r="AC9" s="25">
        <f t="shared" ref="AC9:AC72" si="7">SUM(Y9:AB9)</f>
        <v>0</v>
      </c>
      <c r="AD9" s="9">
        <f t="shared" ref="AD9:AD72" si="8">IF(M9="","",M9+AC9)</f>
        <v>0.4793256638143002</v>
      </c>
      <c r="AE9" s="1">
        <f t="shared" ref="AE9:AE72" si="9">IF(AD9="","",RANK(AD9,$AD$9:$AD$356,0))</f>
        <v>205</v>
      </c>
      <c r="AF9" s="1">
        <f t="shared" ref="AF9:AF72" si="10">IF(AE9="","",N9-AE9)</f>
        <v>1</v>
      </c>
    </row>
    <row r="10" spans="1:32" ht="21" customHeight="1">
      <c r="A10" s="1" t="s">
        <v>197</v>
      </c>
      <c r="B10" s="1" t="str">
        <f>INDEX(Standings!$B$9:$B$356,MATCH($A10,Standings!$A$9:$A$356,0))</f>
        <v>UAC</v>
      </c>
      <c r="C10" s="1">
        <f>INDEX(Standings!$D$9:$D$356,MATCH($A10,Standings!$A$9:$A$356,0))</f>
        <v>8</v>
      </c>
      <c r="D10" s="1">
        <f>INDEX(Standings!$E$9:$E$356,MATCH($A10,Standings!$A$9:$A$356,0))</f>
        <v>4</v>
      </c>
      <c r="E10" s="1">
        <f>SUMIFS(Matches!$R$9:$R$1954,Matches!$C$9:$C$1954,$A10)+SUMIFS(Matches!$S$9:$S$1954,Matches!$D$9:$D$1954,$A10)</f>
        <v>8</v>
      </c>
      <c r="F10" s="1">
        <f>COUNTIFS(Matches!$C$9:$C$1954,$A10)+COUNTIFS(Matches!$D$9:$D$1954,$A10)-E10</f>
        <v>4</v>
      </c>
      <c r="G10" s="1">
        <f t="shared" si="0"/>
        <v>0</v>
      </c>
      <c r="H10" s="1">
        <f>SUMIFS(Matches!$R$9:$R$1954,Matches!$C$9:$C$1954,$A10,Matches!$Q$9:$Q$1954,1)+SUMIFS(Matches!$S$9:$S$1954,Matches!$D$9:$D$1954,$A10,Matches!$Q$9:$Q$1954,1)</f>
        <v>8</v>
      </c>
      <c r="I10" s="1">
        <f>COUNTIFS(Matches!$C$9:$C$1954,$A10,Matches!$Q$9:$Q$1954,1)+COUNTIFS(Matches!$D$9:$D$1954,$A10,Matches!$Q$9:$Q$1954,1)-H10</f>
        <v>4</v>
      </c>
      <c r="J10" s="9">
        <f t="shared" si="1"/>
        <v>0.66666666666666663</v>
      </c>
      <c r="K10" s="9">
        <f>IF(H10+I10=0,"",(SUMIFS(Matches!$T$9:$T$1954,Matches!$C$9:$C$1954,$A10)+SUMIFS(Matches!$U$9:$U$1954,Matches!$D$9:$D$1954,$A10))/(H10+I10))</f>
        <v>0.434013209013209</v>
      </c>
      <c r="L10" s="9">
        <f>IF(H10+I10=0,"",(SUMIFS(Matches!$V$9:$V$1954,Matches!$C$9:$C$1954,$A10)+SUMIFS(Matches!$W$9:$W$1954,Matches!$D$9:$D$1954,$A10))/(H10+I10))</f>
        <v>0.46530494689488466</v>
      </c>
      <c r="M10" s="9">
        <f t="shared" si="2"/>
        <v>0.49999950789699232</v>
      </c>
      <c r="N10" s="1">
        <f t="shared" si="3"/>
        <v>174</v>
      </c>
      <c r="O10" s="1" t="str">
        <f t="shared" si="4"/>
        <v>Matches standings</v>
      </c>
      <c r="P10" s="1">
        <f>COUNTIFS(Matches!$C$9:$C$1954,$A10,Matches!$Q$9:$Q$1954,1,Matches!$Y$9:$Y$1954,"&gt;=1",Matches!$Y$9:$Y$1954,"&lt;="&amp;'RPI rules'!$B$9,Matches!$R$9:$R$1954,1)+COUNTIFS(Matches!$D$9:$D$1954,$A10,Matches!$Q$9:$Q$1954,1,Matches!$X$9:$X$1954,"&gt;=1",Matches!$X$9:$X$1954,"&lt;="&amp;'RPI rules'!$B$9,Matches!$S$9:$S$1954,1)</f>
        <v>0</v>
      </c>
      <c r="Q10" s="1">
        <f>COUNTIFS(Matches!$C$9:$C$1954,$A10,Matches!$Q$9:$Q$1954,1,Matches!$Y$9:$Y$1954,"&gt;"&amp;'RPI rules'!$B$9,Matches!$Y$9:$Y$1954,"&lt;="&amp;'RPI rules'!$B$10,Matches!$R$9:$R$1954,1)+COUNTIFS(Matches!$D$9:$D$1954,$A10,Matches!$Q$9:$Q$1954,1,Matches!$X$9:$X$1954,"&gt;"&amp;'RPI rules'!$B$9,Matches!$X$9:$X$1954,"&lt;="&amp;'RPI rules'!$B$10,Matches!$S$9:$S$1954,1)</f>
        <v>0</v>
      </c>
      <c r="R10" s="1">
        <f>COUNTIFS(Matches!$C$9:$C$1954,$A10,Matches!$Q$9:$Q$1954,1,Matches!$Y$9:$Y$1954,"&gt;="&amp;'RPI rules'!$B$12,Matches!$Y$9:$Y$1954,"&lt;="&amp;'RPI rules'!$B$13,Matches!$R$9:$R$1954,0)+COUNTIFS(Matches!$D$9:$D$1954,$A10,Matches!$Q$9:$Q$1954,1,Matches!$X$9:$X$1954,"&gt;="&amp;'RPI rules'!$B$12,Matches!$X$9:$X$1954,"&lt;="&amp;'RPI rules'!$B$13,Matches!$S$9:$S$1954,0)</f>
        <v>0</v>
      </c>
      <c r="S10" s="1">
        <f>COUNTIFS(Matches!$C$9:$C$1954,$A10,Matches!$Q$9:$Q$1954,1,Matches!$Y$9:$Y$1954,"&gt;="&amp;'RPI rules'!$B$14,Matches!$R$9:$R$1954,0)+COUNTIFS(Matches!$D$9:$D$1954,$A10,Matches!$Q$9:$Q$1954,1,Matches!$X$9:$X$1954,"&gt;="&amp;'RPI rules'!$B$14,Matches!$S$9:$S$1954,0)+COUNTIFS(Matches!$C$9:$C$1954,$A10,Matches!$H$9:$H$1954,"&lt;&gt;D1",Matches!$R$9:$R$1954,0)+COUNTIFS(Matches!$D$9:$D$1954,$A10,Matches!$G$9:$G$1954,"&lt;&gt;D1",Matches!$S$9:$S$1954,0)</f>
        <v>0</v>
      </c>
      <c r="T10" s="1">
        <f>COUNTIFS(Matches!$C$9:$C$1954,$A10,Matches!$M$9:$M$1954,"Nonconference")+COUNTIFS(Matches!$D$9:$D$1954,$A10,Matches!$M$9:$M$1954,"Nonconference")</f>
        <v>12</v>
      </c>
      <c r="U10" s="1">
        <f>COUNTIFS(Matches!$C$9:$C$1954,$A10,Matches!$Q$9:$Q$1954,1,Matches!$Y$9:$Y$1954,"&gt;=1",Matches!$Y$9:$Y$1954,"&lt;="&amp;'RPI rules'!$B$11,Matches!$M$9:$M$1954,"Nonconference")+COUNTIFS(Matches!$D$9:$D$1954,$A10,Matches!$Q$9:$Q$1954,1,Matches!$X$9:$X$1954,"&gt;=1",Matches!$X$9:$X$1954,"&lt;="&amp;'RPI rules'!$B$11,Matches!$M$9:$M$1954,"Nonconference")</f>
        <v>1</v>
      </c>
      <c r="V10" s="1">
        <f>COUNTIFS(Matches!$C$9:$C$1954,$A10,Matches!$Q$9:$Q$1954,1,Matches!$Y$9:$Y$1954,"&gt;="&amp;'RPI rules'!$B$15,Matches!$M$9:$M$1954,"Nonconference")+COUNTIFS(Matches!$D$9:$D$1954,$A10,Matches!$Q$9:$Q$1954,1,Matches!$X$9:$X$1954,"&gt;="&amp;'RPI rules'!$B$15,Matches!$M$9:$M$1954,"Nonconference")+COUNTIFS(Matches!$C$9:$C$1954,$A10,Matches!$M$9:$M$1954,"Nonconference",Matches!$H$9:$H$1954,"NAIA")+COUNTIFS(Matches!$D$9:$D$1954,$A10,Matches!$M$9:$M$1954,"Nonconference",Matches!$G$9:$G$1954,"NAIA")</f>
        <v>5</v>
      </c>
      <c r="W10" s="24">
        <f t="shared" si="5"/>
        <v>8.3333333333333329E-2</v>
      </c>
      <c r="X10" s="24">
        <f t="shared" si="6"/>
        <v>0.41666666666666669</v>
      </c>
      <c r="Y10" s="25">
        <f>IF('RPI rules'!$B$25&lt;&gt;"Ready",NA(),P10*'RPI rules'!$B$17+Q10*'RPI rules'!$B$18)</f>
        <v>0</v>
      </c>
      <c r="Z10" s="25">
        <f>IF('RPI rules'!$B$25&lt;&gt;"Ready",NA(),-R10*'RPI rules'!$B$19-S10*'RPI rules'!$B$20)</f>
        <v>0</v>
      </c>
      <c r="AA10" s="25">
        <f>IF('RPI rules'!$B$25&lt;&gt;"Ready",NA(),IF(T10=0,0,IF(W10&gt;='RPI rules'!$B$16,'RPI rules'!$B$21,0)))</f>
        <v>0</v>
      </c>
      <c r="AB10" s="25">
        <f>IF('RPI rules'!$B$25&lt;&gt;"Ready",NA(),IF(T10=0,0,IF(X10&gt;='RPI rules'!$B$16,-'RPI rules'!$B$22,0)))</f>
        <v>0</v>
      </c>
      <c r="AC10" s="25">
        <f t="shared" si="7"/>
        <v>0</v>
      </c>
      <c r="AD10" s="9">
        <f t="shared" si="8"/>
        <v>0.49999950789699232</v>
      </c>
      <c r="AE10" s="1">
        <f t="shared" si="9"/>
        <v>174</v>
      </c>
      <c r="AF10" s="1">
        <f t="shared" si="10"/>
        <v>0</v>
      </c>
    </row>
    <row r="11" spans="1:32" ht="21" customHeight="1">
      <c r="A11" s="1" t="s">
        <v>261</v>
      </c>
      <c r="B11" s="1" t="str">
        <f>INDEX(Standings!$B$9:$B$356,MATCH($A11,Standings!$A$9:$A$356,0))</f>
        <v>Mountain West</v>
      </c>
      <c r="C11" s="1">
        <f>INDEX(Standings!$D$9:$D$356,MATCH($A11,Standings!$A$9:$A$356,0))</f>
        <v>4</v>
      </c>
      <c r="D11" s="1">
        <f>INDEX(Standings!$E$9:$E$356,MATCH($A11,Standings!$A$9:$A$356,0))</f>
        <v>7</v>
      </c>
      <c r="E11" s="1">
        <f>SUMIFS(Matches!$R$9:$R$1954,Matches!$C$9:$C$1954,$A11)+SUMIFS(Matches!$S$9:$S$1954,Matches!$D$9:$D$1954,$A11)</f>
        <v>4</v>
      </c>
      <c r="F11" s="1">
        <f>COUNTIFS(Matches!$C$9:$C$1954,$A11)+COUNTIFS(Matches!$D$9:$D$1954,$A11)-E11</f>
        <v>7</v>
      </c>
      <c r="G11" s="1">
        <f t="shared" si="0"/>
        <v>0</v>
      </c>
      <c r="H11" s="1">
        <f>SUMIFS(Matches!$R$9:$R$1954,Matches!$C$9:$C$1954,$A11,Matches!$Q$9:$Q$1954,1)+SUMIFS(Matches!$S$9:$S$1954,Matches!$D$9:$D$1954,$A11,Matches!$Q$9:$Q$1954,1)</f>
        <v>4</v>
      </c>
      <c r="I11" s="1">
        <f>COUNTIFS(Matches!$C$9:$C$1954,$A11,Matches!$Q$9:$Q$1954,1)+COUNTIFS(Matches!$D$9:$D$1954,$A11,Matches!$Q$9:$Q$1954,1)-H11</f>
        <v>7</v>
      </c>
      <c r="J11" s="9">
        <f t="shared" si="1"/>
        <v>0.36363636363636365</v>
      </c>
      <c r="K11" s="9">
        <f>IF(H11+I11=0,"",(SUMIFS(Matches!$T$9:$T$1954,Matches!$C$9:$C$1954,$A11)+SUMIFS(Matches!$U$9:$U$1954,Matches!$D$9:$D$1954,$A11))/(H11+I11))</f>
        <v>0.48264462809917352</v>
      </c>
      <c r="L11" s="9">
        <f>IF(H11+I11=0,"",(SUMIFS(Matches!$V$9:$V$1954,Matches!$C$9:$C$1954,$A11)+SUMIFS(Matches!$W$9:$W$1954,Matches!$D$9:$D$1954,$A11))/(H11+I11))</f>
        <v>0.5107194783331146</v>
      </c>
      <c r="M11" s="9">
        <f t="shared" si="2"/>
        <v>0.45991127454195629</v>
      </c>
      <c r="N11" s="1">
        <f t="shared" si="3"/>
        <v>238</v>
      </c>
      <c r="O11" s="1" t="str">
        <f t="shared" si="4"/>
        <v>Matches standings</v>
      </c>
      <c r="P11" s="1">
        <f>COUNTIFS(Matches!$C$9:$C$1954,$A11,Matches!$Q$9:$Q$1954,1,Matches!$Y$9:$Y$1954,"&gt;=1",Matches!$Y$9:$Y$1954,"&lt;="&amp;'RPI rules'!$B$9,Matches!$R$9:$R$1954,1)+COUNTIFS(Matches!$D$9:$D$1954,$A11,Matches!$Q$9:$Q$1954,1,Matches!$X$9:$X$1954,"&gt;=1",Matches!$X$9:$X$1954,"&lt;="&amp;'RPI rules'!$B$9,Matches!$S$9:$S$1954,1)</f>
        <v>0</v>
      </c>
      <c r="Q11" s="1">
        <f>COUNTIFS(Matches!$C$9:$C$1954,$A11,Matches!$Q$9:$Q$1954,1,Matches!$Y$9:$Y$1954,"&gt;"&amp;'RPI rules'!$B$9,Matches!$Y$9:$Y$1954,"&lt;="&amp;'RPI rules'!$B$10,Matches!$R$9:$R$1954,1)+COUNTIFS(Matches!$D$9:$D$1954,$A11,Matches!$Q$9:$Q$1954,1,Matches!$X$9:$X$1954,"&gt;"&amp;'RPI rules'!$B$9,Matches!$X$9:$X$1954,"&lt;="&amp;'RPI rules'!$B$10,Matches!$S$9:$S$1954,1)</f>
        <v>0</v>
      </c>
      <c r="R11" s="1">
        <f>COUNTIFS(Matches!$C$9:$C$1954,$A11,Matches!$Q$9:$Q$1954,1,Matches!$Y$9:$Y$1954,"&gt;="&amp;'RPI rules'!$B$12,Matches!$Y$9:$Y$1954,"&lt;="&amp;'RPI rules'!$B$13,Matches!$R$9:$R$1954,0)+COUNTIFS(Matches!$D$9:$D$1954,$A11,Matches!$Q$9:$Q$1954,1,Matches!$X$9:$X$1954,"&gt;="&amp;'RPI rules'!$B$12,Matches!$X$9:$X$1954,"&lt;="&amp;'RPI rules'!$B$13,Matches!$S$9:$S$1954,0)</f>
        <v>0</v>
      </c>
      <c r="S11" s="1">
        <f>COUNTIFS(Matches!$C$9:$C$1954,$A11,Matches!$Q$9:$Q$1954,1,Matches!$Y$9:$Y$1954,"&gt;="&amp;'RPI rules'!$B$14,Matches!$R$9:$R$1954,0)+COUNTIFS(Matches!$D$9:$D$1954,$A11,Matches!$Q$9:$Q$1954,1,Matches!$X$9:$X$1954,"&gt;="&amp;'RPI rules'!$B$14,Matches!$S$9:$S$1954,0)+COUNTIFS(Matches!$C$9:$C$1954,$A11,Matches!$H$9:$H$1954,"&lt;&gt;D1",Matches!$R$9:$R$1954,0)+COUNTIFS(Matches!$D$9:$D$1954,$A11,Matches!$G$9:$G$1954,"&lt;&gt;D1",Matches!$S$9:$S$1954,0)</f>
        <v>0</v>
      </c>
      <c r="T11" s="1">
        <f>COUNTIFS(Matches!$C$9:$C$1954,$A11,Matches!$M$9:$M$1954,"Nonconference")+COUNTIFS(Matches!$D$9:$D$1954,$A11,Matches!$M$9:$M$1954,"Nonconference")</f>
        <v>11</v>
      </c>
      <c r="U11" s="1">
        <f>COUNTIFS(Matches!$C$9:$C$1954,$A11,Matches!$Q$9:$Q$1954,1,Matches!$Y$9:$Y$1954,"&gt;=1",Matches!$Y$9:$Y$1954,"&lt;="&amp;'RPI rules'!$B$11,Matches!$M$9:$M$1954,"Nonconference")+COUNTIFS(Matches!$D$9:$D$1954,$A11,Matches!$Q$9:$Q$1954,1,Matches!$X$9:$X$1954,"&gt;=1",Matches!$X$9:$X$1954,"&lt;="&amp;'RPI rules'!$B$11,Matches!$M$9:$M$1954,"Nonconference")</f>
        <v>2</v>
      </c>
      <c r="V11" s="1">
        <f>COUNTIFS(Matches!$C$9:$C$1954,$A11,Matches!$Q$9:$Q$1954,1,Matches!$Y$9:$Y$1954,"&gt;="&amp;'RPI rules'!$B$15,Matches!$M$9:$M$1954,"Nonconference")+COUNTIFS(Matches!$D$9:$D$1954,$A11,Matches!$Q$9:$Q$1954,1,Matches!$X$9:$X$1954,"&gt;="&amp;'RPI rules'!$B$15,Matches!$M$9:$M$1954,"Nonconference")+COUNTIFS(Matches!$C$9:$C$1954,$A11,Matches!$M$9:$M$1954,"Nonconference",Matches!$H$9:$H$1954,"NAIA")+COUNTIFS(Matches!$D$9:$D$1954,$A11,Matches!$M$9:$M$1954,"Nonconference",Matches!$G$9:$G$1954,"NAIA")</f>
        <v>2</v>
      </c>
      <c r="W11" s="24">
        <f t="shared" si="5"/>
        <v>0.18181818181818182</v>
      </c>
      <c r="X11" s="24">
        <f t="shared" si="6"/>
        <v>0.18181818181818182</v>
      </c>
      <c r="Y11" s="25">
        <f>IF('RPI rules'!$B$25&lt;&gt;"Ready",NA(),P11*'RPI rules'!$B$17+Q11*'RPI rules'!$B$18)</f>
        <v>0</v>
      </c>
      <c r="Z11" s="25">
        <f>IF('RPI rules'!$B$25&lt;&gt;"Ready",NA(),-R11*'RPI rules'!$B$19-S11*'RPI rules'!$B$20)</f>
        <v>0</v>
      </c>
      <c r="AA11" s="25">
        <f>IF('RPI rules'!$B$25&lt;&gt;"Ready",NA(),IF(T11=0,0,IF(W11&gt;='RPI rules'!$B$16,'RPI rules'!$B$21,0)))</f>
        <v>0</v>
      </c>
      <c r="AB11" s="25">
        <f>IF('RPI rules'!$B$25&lt;&gt;"Ready",NA(),IF(T11=0,0,IF(X11&gt;='RPI rules'!$B$16,-'RPI rules'!$B$22,0)))</f>
        <v>0</v>
      </c>
      <c r="AC11" s="25">
        <f t="shared" si="7"/>
        <v>0</v>
      </c>
      <c r="AD11" s="9">
        <f t="shared" si="8"/>
        <v>0.45991127454195629</v>
      </c>
      <c r="AE11" s="1">
        <f t="shared" si="9"/>
        <v>236</v>
      </c>
      <c r="AF11" s="1">
        <f t="shared" si="10"/>
        <v>2</v>
      </c>
    </row>
    <row r="12" spans="1:32" ht="21" customHeight="1">
      <c r="A12" s="1" t="s">
        <v>227</v>
      </c>
      <c r="B12" s="1" t="str">
        <f>INDEX(Standings!$B$9:$B$356,MATCH($A12,Standings!$A$9:$A$356,0))</f>
        <v>MAC</v>
      </c>
      <c r="C12" s="1">
        <f>INDEX(Standings!$D$9:$D$356,MATCH($A12,Standings!$A$9:$A$356,0))</f>
        <v>5</v>
      </c>
      <c r="D12" s="1">
        <f>INDEX(Standings!$E$9:$E$356,MATCH($A12,Standings!$A$9:$A$356,0))</f>
        <v>7</v>
      </c>
      <c r="E12" s="1">
        <f>SUMIFS(Matches!$R$9:$R$1954,Matches!$C$9:$C$1954,$A12)+SUMIFS(Matches!$S$9:$S$1954,Matches!$D$9:$D$1954,$A12)</f>
        <v>5</v>
      </c>
      <c r="F12" s="1">
        <f>COUNTIFS(Matches!$C$9:$C$1954,$A12)+COUNTIFS(Matches!$D$9:$D$1954,$A12)-E12</f>
        <v>7</v>
      </c>
      <c r="G12" s="1">
        <f t="shared" si="0"/>
        <v>0</v>
      </c>
      <c r="H12" s="1">
        <f>SUMIFS(Matches!$R$9:$R$1954,Matches!$C$9:$C$1954,$A12,Matches!$Q$9:$Q$1954,1)+SUMIFS(Matches!$S$9:$S$1954,Matches!$D$9:$D$1954,$A12,Matches!$Q$9:$Q$1954,1)</f>
        <v>5</v>
      </c>
      <c r="I12" s="1">
        <f>COUNTIFS(Matches!$C$9:$C$1954,$A12,Matches!$Q$9:$Q$1954,1)+COUNTIFS(Matches!$D$9:$D$1954,$A12,Matches!$Q$9:$Q$1954,1)-H12</f>
        <v>7</v>
      </c>
      <c r="J12" s="9">
        <f t="shared" si="1"/>
        <v>0.41666666666666669</v>
      </c>
      <c r="K12" s="9">
        <f>IF(H12+I12=0,"",(SUMIFS(Matches!$T$9:$T$1954,Matches!$C$9:$C$1954,$A12)+SUMIFS(Matches!$U$9:$U$1954,Matches!$D$9:$D$1954,$A12))/(H12+I12))</f>
        <v>0.50164141414141417</v>
      </c>
      <c r="L12" s="9">
        <f>IF(H12+I12=0,"",(SUMIFS(Matches!$V$9:$V$1954,Matches!$C$9:$C$1954,$A12)+SUMIFS(Matches!$W$9:$W$1954,Matches!$D$9:$D$1954,$A12))/(H12+I12))</f>
        <v>0.50295979798820711</v>
      </c>
      <c r="M12" s="9">
        <f t="shared" si="2"/>
        <v>0.48072732323442557</v>
      </c>
      <c r="N12" s="1">
        <f t="shared" si="3"/>
        <v>204</v>
      </c>
      <c r="O12" s="1" t="str">
        <f t="shared" si="4"/>
        <v>Matches standings</v>
      </c>
      <c r="P12" s="1">
        <f>COUNTIFS(Matches!$C$9:$C$1954,$A12,Matches!$Q$9:$Q$1954,1,Matches!$Y$9:$Y$1954,"&gt;=1",Matches!$Y$9:$Y$1954,"&lt;="&amp;'RPI rules'!$B$9,Matches!$R$9:$R$1954,1)+COUNTIFS(Matches!$D$9:$D$1954,$A12,Matches!$Q$9:$Q$1954,1,Matches!$X$9:$X$1954,"&gt;=1",Matches!$X$9:$X$1954,"&lt;="&amp;'RPI rules'!$B$9,Matches!$S$9:$S$1954,1)</f>
        <v>0</v>
      </c>
      <c r="Q12" s="1">
        <f>COUNTIFS(Matches!$C$9:$C$1954,$A12,Matches!$Q$9:$Q$1954,1,Matches!$Y$9:$Y$1954,"&gt;"&amp;'RPI rules'!$B$9,Matches!$Y$9:$Y$1954,"&lt;="&amp;'RPI rules'!$B$10,Matches!$R$9:$R$1954,1)+COUNTIFS(Matches!$D$9:$D$1954,$A12,Matches!$Q$9:$Q$1954,1,Matches!$X$9:$X$1954,"&gt;"&amp;'RPI rules'!$B$9,Matches!$X$9:$X$1954,"&lt;="&amp;'RPI rules'!$B$10,Matches!$S$9:$S$1954,1)</f>
        <v>0</v>
      </c>
      <c r="R12" s="1">
        <f>COUNTIFS(Matches!$C$9:$C$1954,$A12,Matches!$Q$9:$Q$1954,1,Matches!$Y$9:$Y$1954,"&gt;="&amp;'RPI rules'!$B$12,Matches!$Y$9:$Y$1954,"&lt;="&amp;'RPI rules'!$B$13,Matches!$R$9:$R$1954,0)+COUNTIFS(Matches!$D$9:$D$1954,$A12,Matches!$Q$9:$Q$1954,1,Matches!$X$9:$X$1954,"&gt;="&amp;'RPI rules'!$B$12,Matches!$X$9:$X$1954,"&lt;="&amp;'RPI rules'!$B$13,Matches!$S$9:$S$1954,0)</f>
        <v>0</v>
      </c>
      <c r="S12" s="1">
        <f>COUNTIFS(Matches!$C$9:$C$1954,$A12,Matches!$Q$9:$Q$1954,1,Matches!$Y$9:$Y$1954,"&gt;="&amp;'RPI rules'!$B$14,Matches!$R$9:$R$1954,0)+COUNTIFS(Matches!$D$9:$D$1954,$A12,Matches!$Q$9:$Q$1954,1,Matches!$X$9:$X$1954,"&gt;="&amp;'RPI rules'!$B$14,Matches!$S$9:$S$1954,0)+COUNTIFS(Matches!$C$9:$C$1954,$A12,Matches!$H$9:$H$1954,"&lt;&gt;D1",Matches!$R$9:$R$1954,0)+COUNTIFS(Matches!$D$9:$D$1954,$A12,Matches!$G$9:$G$1954,"&lt;&gt;D1",Matches!$S$9:$S$1954,0)</f>
        <v>0</v>
      </c>
      <c r="T12" s="1">
        <f>COUNTIFS(Matches!$C$9:$C$1954,$A12,Matches!$M$9:$M$1954,"Nonconference")+COUNTIFS(Matches!$D$9:$D$1954,$A12,Matches!$M$9:$M$1954,"Nonconference")</f>
        <v>12</v>
      </c>
      <c r="U12" s="1">
        <f>COUNTIFS(Matches!$C$9:$C$1954,$A12,Matches!$Q$9:$Q$1954,1,Matches!$Y$9:$Y$1954,"&gt;=1",Matches!$Y$9:$Y$1954,"&lt;="&amp;'RPI rules'!$B$11,Matches!$M$9:$M$1954,"Nonconference")+COUNTIFS(Matches!$D$9:$D$1954,$A12,Matches!$Q$9:$Q$1954,1,Matches!$X$9:$X$1954,"&gt;=1",Matches!$X$9:$X$1954,"&lt;="&amp;'RPI rules'!$B$11,Matches!$M$9:$M$1954,"Nonconference")</f>
        <v>2</v>
      </c>
      <c r="V12" s="1">
        <f>COUNTIFS(Matches!$C$9:$C$1954,$A12,Matches!$Q$9:$Q$1954,1,Matches!$Y$9:$Y$1954,"&gt;="&amp;'RPI rules'!$B$15,Matches!$M$9:$M$1954,"Nonconference")+COUNTIFS(Matches!$D$9:$D$1954,$A12,Matches!$Q$9:$Q$1954,1,Matches!$X$9:$X$1954,"&gt;="&amp;'RPI rules'!$B$15,Matches!$M$9:$M$1954,"Nonconference")+COUNTIFS(Matches!$C$9:$C$1954,$A12,Matches!$M$9:$M$1954,"Nonconference",Matches!$H$9:$H$1954,"NAIA")+COUNTIFS(Matches!$D$9:$D$1954,$A12,Matches!$M$9:$M$1954,"Nonconference",Matches!$G$9:$G$1954,"NAIA")</f>
        <v>2</v>
      </c>
      <c r="W12" s="24">
        <f t="shared" si="5"/>
        <v>0.16666666666666666</v>
      </c>
      <c r="X12" s="24">
        <f t="shared" si="6"/>
        <v>0.16666666666666666</v>
      </c>
      <c r="Y12" s="25">
        <f>IF('RPI rules'!$B$25&lt;&gt;"Ready",NA(),P12*'RPI rules'!$B$17+Q12*'RPI rules'!$B$18)</f>
        <v>0</v>
      </c>
      <c r="Z12" s="25">
        <f>IF('RPI rules'!$B$25&lt;&gt;"Ready",NA(),-R12*'RPI rules'!$B$19-S12*'RPI rules'!$B$20)</f>
        <v>0</v>
      </c>
      <c r="AA12" s="25">
        <f>IF('RPI rules'!$B$25&lt;&gt;"Ready",NA(),IF(T12=0,0,IF(W12&gt;='RPI rules'!$B$16,'RPI rules'!$B$21,0)))</f>
        <v>0</v>
      </c>
      <c r="AB12" s="25">
        <f>IF('RPI rules'!$B$25&lt;&gt;"Ready",NA(),IF(T12=0,0,IF(X12&gt;='RPI rules'!$B$16,-'RPI rules'!$B$22,0)))</f>
        <v>0</v>
      </c>
      <c r="AC12" s="25">
        <f t="shared" si="7"/>
        <v>0</v>
      </c>
      <c r="AD12" s="9">
        <f t="shared" si="8"/>
        <v>0.48072732323442557</v>
      </c>
      <c r="AE12" s="1">
        <f t="shared" si="9"/>
        <v>203</v>
      </c>
      <c r="AF12" s="1">
        <f t="shared" si="10"/>
        <v>1</v>
      </c>
    </row>
    <row r="13" spans="1:32" ht="21" customHeight="1">
      <c r="A13" s="1" t="s">
        <v>142</v>
      </c>
      <c r="B13" s="1" t="str">
        <f>INDEX(Standings!$B$9:$B$356,MATCH($A13,Standings!$A$9:$A$356,0))</f>
        <v>SEC</v>
      </c>
      <c r="C13" s="1">
        <f>INDEX(Standings!$D$9:$D$356,MATCH($A13,Standings!$A$9:$A$356,0))</f>
        <v>8</v>
      </c>
      <c r="D13" s="1">
        <f>INDEX(Standings!$E$9:$E$356,MATCH($A13,Standings!$A$9:$A$356,0))</f>
        <v>1</v>
      </c>
      <c r="E13" s="1">
        <f>SUMIFS(Matches!$R$9:$R$1954,Matches!$C$9:$C$1954,$A13)+SUMIFS(Matches!$S$9:$S$1954,Matches!$D$9:$D$1954,$A13)</f>
        <v>8</v>
      </c>
      <c r="F13" s="1">
        <f>COUNTIFS(Matches!$C$9:$C$1954,$A13)+COUNTIFS(Matches!$D$9:$D$1954,$A13)-E13</f>
        <v>1</v>
      </c>
      <c r="G13" s="1">
        <f t="shared" si="0"/>
        <v>0</v>
      </c>
      <c r="H13" s="1">
        <f>SUMIFS(Matches!$R$9:$R$1954,Matches!$C$9:$C$1954,$A13,Matches!$Q$9:$Q$1954,1)+SUMIFS(Matches!$S$9:$S$1954,Matches!$D$9:$D$1954,$A13,Matches!$Q$9:$Q$1954,1)</f>
        <v>8</v>
      </c>
      <c r="I13" s="1">
        <f>COUNTIFS(Matches!$C$9:$C$1954,$A13,Matches!$Q$9:$Q$1954,1)+COUNTIFS(Matches!$D$9:$D$1954,$A13,Matches!$Q$9:$Q$1954,1)-H13</f>
        <v>1</v>
      </c>
      <c r="J13" s="9">
        <f t="shared" si="1"/>
        <v>0.88888888888888884</v>
      </c>
      <c r="K13" s="9">
        <f>IF(H13+I13=0,"",(SUMIFS(Matches!$T$9:$T$1954,Matches!$C$9:$C$1954,$A13)+SUMIFS(Matches!$U$9:$U$1954,Matches!$D$9:$D$1954,$A13))/(H13+I13))</f>
        <v>0.37227833894500562</v>
      </c>
      <c r="L13" s="9">
        <f>IF(H13+I13=0,"",(SUMIFS(Matches!$V$9:$V$1954,Matches!$C$9:$C$1954,$A13)+SUMIFS(Matches!$W$9:$W$1954,Matches!$D$9:$D$1954,$A13))/(H13+I13))</f>
        <v>0.5265708055817484</v>
      </c>
      <c r="M13" s="9">
        <f t="shared" si="2"/>
        <v>0.54000409309016217</v>
      </c>
      <c r="N13" s="1">
        <f t="shared" si="3"/>
        <v>119</v>
      </c>
      <c r="O13" s="1" t="str">
        <f t="shared" si="4"/>
        <v>Matches standings</v>
      </c>
      <c r="P13" s="1">
        <f>COUNTIFS(Matches!$C$9:$C$1954,$A13,Matches!$Q$9:$Q$1954,1,Matches!$Y$9:$Y$1954,"&gt;=1",Matches!$Y$9:$Y$1954,"&lt;="&amp;'RPI rules'!$B$9,Matches!$R$9:$R$1954,1)+COUNTIFS(Matches!$D$9:$D$1954,$A13,Matches!$Q$9:$Q$1954,1,Matches!$X$9:$X$1954,"&gt;=1",Matches!$X$9:$X$1954,"&lt;="&amp;'RPI rules'!$B$9,Matches!$S$9:$S$1954,1)</f>
        <v>0</v>
      </c>
      <c r="Q13" s="1">
        <f>COUNTIFS(Matches!$C$9:$C$1954,$A13,Matches!$Q$9:$Q$1954,1,Matches!$Y$9:$Y$1954,"&gt;"&amp;'RPI rules'!$B$9,Matches!$Y$9:$Y$1954,"&lt;="&amp;'RPI rules'!$B$10,Matches!$R$9:$R$1954,1)+COUNTIFS(Matches!$D$9:$D$1954,$A13,Matches!$Q$9:$Q$1954,1,Matches!$X$9:$X$1954,"&gt;"&amp;'RPI rules'!$B$9,Matches!$X$9:$X$1954,"&lt;="&amp;'RPI rules'!$B$10,Matches!$S$9:$S$1954,1)</f>
        <v>1</v>
      </c>
      <c r="R13" s="1">
        <f>COUNTIFS(Matches!$C$9:$C$1954,$A13,Matches!$Q$9:$Q$1954,1,Matches!$Y$9:$Y$1954,"&gt;="&amp;'RPI rules'!$B$12,Matches!$Y$9:$Y$1954,"&lt;="&amp;'RPI rules'!$B$13,Matches!$R$9:$R$1954,0)+COUNTIFS(Matches!$D$9:$D$1954,$A13,Matches!$Q$9:$Q$1954,1,Matches!$X$9:$X$1954,"&gt;="&amp;'RPI rules'!$B$12,Matches!$X$9:$X$1954,"&lt;="&amp;'RPI rules'!$B$13,Matches!$S$9:$S$1954,0)</f>
        <v>0</v>
      </c>
      <c r="S13" s="1">
        <f>COUNTIFS(Matches!$C$9:$C$1954,$A13,Matches!$Q$9:$Q$1954,1,Matches!$Y$9:$Y$1954,"&gt;="&amp;'RPI rules'!$B$14,Matches!$R$9:$R$1954,0)+COUNTIFS(Matches!$D$9:$D$1954,$A13,Matches!$Q$9:$Q$1954,1,Matches!$X$9:$X$1954,"&gt;="&amp;'RPI rules'!$B$14,Matches!$S$9:$S$1954,0)+COUNTIFS(Matches!$C$9:$C$1954,$A13,Matches!$H$9:$H$1954,"&lt;&gt;D1",Matches!$R$9:$R$1954,0)+COUNTIFS(Matches!$D$9:$D$1954,$A13,Matches!$G$9:$G$1954,"&lt;&gt;D1",Matches!$S$9:$S$1954,0)</f>
        <v>0</v>
      </c>
      <c r="T13" s="1">
        <f>COUNTIFS(Matches!$C$9:$C$1954,$A13,Matches!$M$9:$M$1954,"Nonconference")+COUNTIFS(Matches!$D$9:$D$1954,$A13,Matches!$M$9:$M$1954,"Nonconference")</f>
        <v>9</v>
      </c>
      <c r="U13" s="1">
        <f>COUNTIFS(Matches!$C$9:$C$1954,$A13,Matches!$Q$9:$Q$1954,1,Matches!$Y$9:$Y$1954,"&gt;=1",Matches!$Y$9:$Y$1954,"&lt;="&amp;'RPI rules'!$B$11,Matches!$M$9:$M$1954,"Nonconference")+COUNTIFS(Matches!$D$9:$D$1954,$A13,Matches!$Q$9:$Q$1954,1,Matches!$X$9:$X$1954,"&gt;=1",Matches!$X$9:$X$1954,"&lt;="&amp;'RPI rules'!$B$11,Matches!$M$9:$M$1954,"Nonconference")</f>
        <v>2</v>
      </c>
      <c r="V13" s="1">
        <f>COUNTIFS(Matches!$C$9:$C$1954,$A13,Matches!$Q$9:$Q$1954,1,Matches!$Y$9:$Y$1954,"&gt;="&amp;'RPI rules'!$B$15,Matches!$M$9:$M$1954,"Nonconference")+COUNTIFS(Matches!$D$9:$D$1954,$A13,Matches!$Q$9:$Q$1954,1,Matches!$X$9:$X$1954,"&gt;="&amp;'RPI rules'!$B$15,Matches!$M$9:$M$1954,"Nonconference")+COUNTIFS(Matches!$C$9:$C$1954,$A13,Matches!$M$9:$M$1954,"Nonconference",Matches!$H$9:$H$1954,"NAIA")+COUNTIFS(Matches!$D$9:$D$1954,$A13,Matches!$M$9:$M$1954,"Nonconference",Matches!$G$9:$G$1954,"NAIA")</f>
        <v>5</v>
      </c>
      <c r="W13" s="24">
        <f t="shared" si="5"/>
        <v>0.22222222222222221</v>
      </c>
      <c r="X13" s="24">
        <f t="shared" si="6"/>
        <v>0.55555555555555558</v>
      </c>
      <c r="Y13" s="25">
        <f>IF('RPI rules'!$B$25&lt;&gt;"Ready",NA(),P13*'RPI rules'!$B$17+Q13*'RPI rules'!$B$18)</f>
        <v>1.2999999999999999E-3</v>
      </c>
      <c r="Z13" s="25">
        <f>IF('RPI rules'!$B$25&lt;&gt;"Ready",NA(),-R13*'RPI rules'!$B$19-S13*'RPI rules'!$B$20)</f>
        <v>0</v>
      </c>
      <c r="AA13" s="25">
        <f>IF('RPI rules'!$B$25&lt;&gt;"Ready",NA(),IF(T13=0,0,IF(W13&gt;='RPI rules'!$B$16,'RPI rules'!$B$21,0)))</f>
        <v>0</v>
      </c>
      <c r="AB13" s="25">
        <f>IF('RPI rules'!$B$25&lt;&gt;"Ready",NA(),IF(T13=0,0,IF(X13&gt;='RPI rules'!$B$16,-'RPI rules'!$B$22,0)))</f>
        <v>-2.5999999999999999E-3</v>
      </c>
      <c r="AC13" s="25">
        <f t="shared" si="7"/>
        <v>-1.2999999999999999E-3</v>
      </c>
      <c r="AD13" s="9">
        <f t="shared" si="8"/>
        <v>0.53870409309016221</v>
      </c>
      <c r="AE13" s="1">
        <f t="shared" si="9"/>
        <v>125</v>
      </c>
      <c r="AF13" s="1">
        <f t="shared" si="10"/>
        <v>-6</v>
      </c>
    </row>
    <row r="14" spans="1:32" ht="21" customHeight="1">
      <c r="A14" s="1" t="s">
        <v>315</v>
      </c>
      <c r="B14" s="1" t="str">
        <f>INDEX(Standings!$B$9:$B$356,MATCH($A14,Standings!$A$9:$A$356,0))</f>
        <v>SWAC</v>
      </c>
      <c r="C14" s="1">
        <f>INDEX(Standings!$D$9:$D$356,MATCH($A14,Standings!$A$9:$A$356,0))</f>
        <v>6</v>
      </c>
      <c r="D14" s="1">
        <f>INDEX(Standings!$E$9:$E$356,MATCH($A14,Standings!$A$9:$A$356,0))</f>
        <v>7</v>
      </c>
      <c r="E14" s="1">
        <f>SUMIFS(Matches!$R$9:$R$1954,Matches!$C$9:$C$1954,$A14)+SUMIFS(Matches!$S$9:$S$1954,Matches!$D$9:$D$1954,$A14)</f>
        <v>6</v>
      </c>
      <c r="F14" s="1">
        <f>COUNTIFS(Matches!$C$9:$C$1954,$A14)+COUNTIFS(Matches!$D$9:$D$1954,$A14)-E14</f>
        <v>7</v>
      </c>
      <c r="G14" s="1">
        <f t="shared" si="0"/>
        <v>0</v>
      </c>
      <c r="H14" s="1">
        <f>SUMIFS(Matches!$R$9:$R$1954,Matches!$C$9:$C$1954,$A14,Matches!$Q$9:$Q$1954,1)+SUMIFS(Matches!$S$9:$S$1954,Matches!$D$9:$D$1954,$A14,Matches!$Q$9:$Q$1954,1)</f>
        <v>6</v>
      </c>
      <c r="I14" s="1">
        <f>COUNTIFS(Matches!$C$9:$C$1954,$A14,Matches!$Q$9:$Q$1954,1)+COUNTIFS(Matches!$D$9:$D$1954,$A14,Matches!$Q$9:$Q$1954,1)-H14</f>
        <v>7</v>
      </c>
      <c r="J14" s="9">
        <f t="shared" si="1"/>
        <v>0.46153846153846156</v>
      </c>
      <c r="K14" s="9">
        <f>IF(H14+I14=0,"",(SUMIFS(Matches!$T$9:$T$1954,Matches!$C$9:$C$1954,$A14)+SUMIFS(Matches!$U$9:$U$1954,Matches!$D$9:$D$1954,$A14))/(H14+I14))</f>
        <v>0.36313131313131308</v>
      </c>
      <c r="L14" s="9">
        <f>IF(H14+I14=0,"",(SUMIFS(Matches!$V$9:$V$1954,Matches!$C$9:$C$1954,$A14)+SUMIFS(Matches!$W$9:$W$1954,Matches!$D$9:$D$1954,$A14))/(H14+I14))</f>
        <v>0.46182062660209511</v>
      </c>
      <c r="M14" s="9">
        <f t="shared" si="2"/>
        <v>0.41240542860079565</v>
      </c>
      <c r="N14" s="1">
        <f t="shared" si="3"/>
        <v>292</v>
      </c>
      <c r="O14" s="1" t="str">
        <f t="shared" si="4"/>
        <v>Matches standings</v>
      </c>
      <c r="P14" s="1">
        <f>COUNTIFS(Matches!$C$9:$C$1954,$A14,Matches!$Q$9:$Q$1954,1,Matches!$Y$9:$Y$1954,"&gt;=1",Matches!$Y$9:$Y$1954,"&lt;="&amp;'RPI rules'!$B$9,Matches!$R$9:$R$1954,1)+COUNTIFS(Matches!$D$9:$D$1954,$A14,Matches!$Q$9:$Q$1954,1,Matches!$X$9:$X$1954,"&gt;=1",Matches!$X$9:$X$1954,"&lt;="&amp;'RPI rules'!$B$9,Matches!$S$9:$S$1954,1)</f>
        <v>0</v>
      </c>
      <c r="Q14" s="1">
        <f>COUNTIFS(Matches!$C$9:$C$1954,$A14,Matches!$Q$9:$Q$1954,1,Matches!$Y$9:$Y$1954,"&gt;"&amp;'RPI rules'!$B$9,Matches!$Y$9:$Y$1954,"&lt;="&amp;'RPI rules'!$B$10,Matches!$R$9:$R$1954,1)+COUNTIFS(Matches!$D$9:$D$1954,$A14,Matches!$Q$9:$Q$1954,1,Matches!$X$9:$X$1954,"&gt;"&amp;'RPI rules'!$B$9,Matches!$X$9:$X$1954,"&lt;="&amp;'RPI rules'!$B$10,Matches!$S$9:$S$1954,1)</f>
        <v>0</v>
      </c>
      <c r="R14" s="1">
        <f>COUNTIFS(Matches!$C$9:$C$1954,$A14,Matches!$Q$9:$Q$1954,1,Matches!$Y$9:$Y$1954,"&gt;="&amp;'RPI rules'!$B$12,Matches!$Y$9:$Y$1954,"&lt;="&amp;'RPI rules'!$B$13,Matches!$R$9:$R$1954,0)+COUNTIFS(Matches!$D$9:$D$1954,$A14,Matches!$Q$9:$Q$1954,1,Matches!$X$9:$X$1954,"&gt;="&amp;'RPI rules'!$B$12,Matches!$X$9:$X$1954,"&lt;="&amp;'RPI rules'!$B$13,Matches!$S$9:$S$1954,0)</f>
        <v>0</v>
      </c>
      <c r="S14" s="1">
        <f>COUNTIFS(Matches!$C$9:$C$1954,$A14,Matches!$Q$9:$Q$1954,1,Matches!$Y$9:$Y$1954,"&gt;="&amp;'RPI rules'!$B$14,Matches!$R$9:$R$1954,0)+COUNTIFS(Matches!$D$9:$D$1954,$A14,Matches!$Q$9:$Q$1954,1,Matches!$X$9:$X$1954,"&gt;="&amp;'RPI rules'!$B$14,Matches!$S$9:$S$1954,0)+COUNTIFS(Matches!$C$9:$C$1954,$A14,Matches!$H$9:$H$1954,"&lt;&gt;D1",Matches!$R$9:$R$1954,0)+COUNTIFS(Matches!$D$9:$D$1954,$A14,Matches!$G$9:$G$1954,"&lt;&gt;D1",Matches!$S$9:$S$1954,0)</f>
        <v>0</v>
      </c>
      <c r="T14" s="1">
        <f>COUNTIFS(Matches!$C$9:$C$1954,$A14,Matches!$M$9:$M$1954,"Nonconference")+COUNTIFS(Matches!$D$9:$D$1954,$A14,Matches!$M$9:$M$1954,"Nonconference")</f>
        <v>13</v>
      </c>
      <c r="U14" s="1">
        <f>COUNTIFS(Matches!$C$9:$C$1954,$A14,Matches!$Q$9:$Q$1954,1,Matches!$Y$9:$Y$1954,"&gt;=1",Matches!$Y$9:$Y$1954,"&lt;="&amp;'RPI rules'!$B$11,Matches!$M$9:$M$1954,"Nonconference")+COUNTIFS(Matches!$D$9:$D$1954,$A14,Matches!$Q$9:$Q$1954,1,Matches!$X$9:$X$1954,"&gt;=1",Matches!$X$9:$X$1954,"&lt;="&amp;'RPI rules'!$B$11,Matches!$M$9:$M$1954,"Nonconference")</f>
        <v>0</v>
      </c>
      <c r="V14" s="1">
        <f>COUNTIFS(Matches!$C$9:$C$1954,$A14,Matches!$Q$9:$Q$1954,1,Matches!$Y$9:$Y$1954,"&gt;="&amp;'RPI rules'!$B$15,Matches!$M$9:$M$1954,"Nonconference")+COUNTIFS(Matches!$D$9:$D$1954,$A14,Matches!$Q$9:$Q$1954,1,Matches!$X$9:$X$1954,"&gt;="&amp;'RPI rules'!$B$15,Matches!$M$9:$M$1954,"Nonconference")+COUNTIFS(Matches!$C$9:$C$1954,$A14,Matches!$M$9:$M$1954,"Nonconference",Matches!$H$9:$H$1954,"NAIA")+COUNTIFS(Matches!$D$9:$D$1954,$A14,Matches!$M$9:$M$1954,"Nonconference",Matches!$G$9:$G$1954,"NAIA")</f>
        <v>5</v>
      </c>
      <c r="W14" s="24">
        <f t="shared" si="5"/>
        <v>0</v>
      </c>
      <c r="X14" s="24">
        <f t="shared" si="6"/>
        <v>0.38461538461538464</v>
      </c>
      <c r="Y14" s="25">
        <f>IF('RPI rules'!$B$25&lt;&gt;"Ready",NA(),P14*'RPI rules'!$B$17+Q14*'RPI rules'!$B$18)</f>
        <v>0</v>
      </c>
      <c r="Z14" s="25">
        <f>IF('RPI rules'!$B$25&lt;&gt;"Ready",NA(),-R14*'RPI rules'!$B$19-S14*'RPI rules'!$B$20)</f>
        <v>0</v>
      </c>
      <c r="AA14" s="25">
        <f>IF('RPI rules'!$B$25&lt;&gt;"Ready",NA(),IF(T14=0,0,IF(W14&gt;='RPI rules'!$B$16,'RPI rules'!$B$21,0)))</f>
        <v>0</v>
      </c>
      <c r="AB14" s="25">
        <f>IF('RPI rules'!$B$25&lt;&gt;"Ready",NA(),IF(T14=0,0,IF(X14&gt;='RPI rules'!$B$16,-'RPI rules'!$B$22,0)))</f>
        <v>0</v>
      </c>
      <c r="AC14" s="25">
        <f t="shared" si="7"/>
        <v>0</v>
      </c>
      <c r="AD14" s="9">
        <f t="shared" si="8"/>
        <v>0.41240542860079565</v>
      </c>
      <c r="AE14" s="1">
        <f t="shared" si="9"/>
        <v>291</v>
      </c>
      <c r="AF14" s="1">
        <f t="shared" si="10"/>
        <v>1</v>
      </c>
    </row>
    <row r="15" spans="1:32" ht="21" customHeight="1">
      <c r="A15" s="1" t="s">
        <v>322</v>
      </c>
      <c r="B15" s="1" t="str">
        <f>INDEX(Standings!$B$9:$B$356,MATCH($A15,Standings!$A$9:$A$356,0))</f>
        <v>SWAC</v>
      </c>
      <c r="C15" s="1">
        <f>INDEX(Standings!$D$9:$D$356,MATCH($A15,Standings!$A$9:$A$356,0))</f>
        <v>2</v>
      </c>
      <c r="D15" s="1">
        <f>INDEX(Standings!$E$9:$E$356,MATCH($A15,Standings!$A$9:$A$356,0))</f>
        <v>11</v>
      </c>
      <c r="E15" s="1">
        <f>SUMIFS(Matches!$R$9:$R$1954,Matches!$C$9:$C$1954,$A15)+SUMIFS(Matches!$S$9:$S$1954,Matches!$D$9:$D$1954,$A15)</f>
        <v>2</v>
      </c>
      <c r="F15" s="1">
        <f>COUNTIFS(Matches!$C$9:$C$1954,$A15)+COUNTIFS(Matches!$D$9:$D$1954,$A15)-E15</f>
        <v>11</v>
      </c>
      <c r="G15" s="1">
        <f t="shared" si="0"/>
        <v>0</v>
      </c>
      <c r="H15" s="1">
        <f>SUMIFS(Matches!$R$9:$R$1954,Matches!$C$9:$C$1954,$A15,Matches!$Q$9:$Q$1954,1)+SUMIFS(Matches!$S$9:$S$1954,Matches!$D$9:$D$1954,$A15,Matches!$Q$9:$Q$1954,1)</f>
        <v>2</v>
      </c>
      <c r="I15" s="1">
        <f>COUNTIFS(Matches!$C$9:$C$1954,$A15,Matches!$Q$9:$Q$1954,1)+COUNTIFS(Matches!$D$9:$D$1954,$A15,Matches!$Q$9:$Q$1954,1)-H15</f>
        <v>11</v>
      </c>
      <c r="J15" s="9">
        <f t="shared" si="1"/>
        <v>0.15384615384615385</v>
      </c>
      <c r="K15" s="9">
        <f>IF(H15+I15=0,"",(SUMIFS(Matches!$T$9:$T$1954,Matches!$C$9:$C$1954,$A15)+SUMIFS(Matches!$U$9:$U$1954,Matches!$D$9:$D$1954,$A15))/(H15+I15))</f>
        <v>0.53010878010878004</v>
      </c>
      <c r="L15" s="9">
        <f>IF(H15+I15=0,"",(SUMIFS(Matches!$V$9:$V$1954,Matches!$C$9:$C$1954,$A15)+SUMIFS(Matches!$W$9:$W$1954,Matches!$D$9:$D$1954,$A15))/(H15+I15))</f>
        <v>0.41371149085309933</v>
      </c>
      <c r="M15" s="9">
        <f t="shared" si="2"/>
        <v>0.40694380122920326</v>
      </c>
      <c r="N15" s="1">
        <f t="shared" si="3"/>
        <v>299</v>
      </c>
      <c r="O15" s="1" t="str">
        <f t="shared" si="4"/>
        <v>Matches standings</v>
      </c>
      <c r="P15" s="1">
        <f>COUNTIFS(Matches!$C$9:$C$1954,$A15,Matches!$Q$9:$Q$1954,1,Matches!$Y$9:$Y$1954,"&gt;=1",Matches!$Y$9:$Y$1954,"&lt;="&amp;'RPI rules'!$B$9,Matches!$R$9:$R$1954,1)+COUNTIFS(Matches!$D$9:$D$1954,$A15,Matches!$Q$9:$Q$1954,1,Matches!$X$9:$X$1954,"&gt;=1",Matches!$X$9:$X$1954,"&lt;="&amp;'RPI rules'!$B$9,Matches!$S$9:$S$1954,1)</f>
        <v>0</v>
      </c>
      <c r="Q15" s="1">
        <f>COUNTIFS(Matches!$C$9:$C$1954,$A15,Matches!$Q$9:$Q$1954,1,Matches!$Y$9:$Y$1954,"&gt;"&amp;'RPI rules'!$B$9,Matches!$Y$9:$Y$1954,"&lt;="&amp;'RPI rules'!$B$10,Matches!$R$9:$R$1954,1)+COUNTIFS(Matches!$D$9:$D$1954,$A15,Matches!$Q$9:$Q$1954,1,Matches!$X$9:$X$1954,"&gt;"&amp;'RPI rules'!$B$9,Matches!$X$9:$X$1954,"&lt;="&amp;'RPI rules'!$B$10,Matches!$S$9:$S$1954,1)</f>
        <v>0</v>
      </c>
      <c r="R15" s="1">
        <f>COUNTIFS(Matches!$C$9:$C$1954,$A15,Matches!$Q$9:$Q$1954,1,Matches!$Y$9:$Y$1954,"&gt;="&amp;'RPI rules'!$B$12,Matches!$Y$9:$Y$1954,"&lt;="&amp;'RPI rules'!$B$13,Matches!$R$9:$R$1954,0)+COUNTIFS(Matches!$D$9:$D$1954,$A15,Matches!$Q$9:$Q$1954,1,Matches!$X$9:$X$1954,"&gt;="&amp;'RPI rules'!$B$12,Matches!$X$9:$X$1954,"&lt;="&amp;'RPI rules'!$B$13,Matches!$S$9:$S$1954,0)</f>
        <v>0</v>
      </c>
      <c r="S15" s="1">
        <f>COUNTIFS(Matches!$C$9:$C$1954,$A15,Matches!$Q$9:$Q$1954,1,Matches!$Y$9:$Y$1954,"&gt;="&amp;'RPI rules'!$B$14,Matches!$R$9:$R$1954,0)+COUNTIFS(Matches!$D$9:$D$1954,$A15,Matches!$Q$9:$Q$1954,1,Matches!$X$9:$X$1954,"&gt;="&amp;'RPI rules'!$B$14,Matches!$S$9:$S$1954,0)+COUNTIFS(Matches!$C$9:$C$1954,$A15,Matches!$H$9:$H$1954,"&lt;&gt;D1",Matches!$R$9:$R$1954,0)+COUNTIFS(Matches!$D$9:$D$1954,$A15,Matches!$G$9:$G$1954,"&lt;&gt;D1",Matches!$S$9:$S$1954,0)</f>
        <v>0</v>
      </c>
      <c r="T15" s="1">
        <f>COUNTIFS(Matches!$C$9:$C$1954,$A15,Matches!$M$9:$M$1954,"Nonconference")+COUNTIFS(Matches!$D$9:$D$1954,$A15,Matches!$M$9:$M$1954,"Nonconference")</f>
        <v>13</v>
      </c>
      <c r="U15" s="1">
        <f>COUNTIFS(Matches!$C$9:$C$1954,$A15,Matches!$Q$9:$Q$1954,1,Matches!$Y$9:$Y$1954,"&gt;=1",Matches!$Y$9:$Y$1954,"&lt;="&amp;'RPI rules'!$B$11,Matches!$M$9:$M$1954,"Nonconference")+COUNTIFS(Matches!$D$9:$D$1954,$A15,Matches!$Q$9:$Q$1954,1,Matches!$X$9:$X$1954,"&gt;=1",Matches!$X$9:$X$1954,"&lt;="&amp;'RPI rules'!$B$11,Matches!$M$9:$M$1954,"Nonconference")</f>
        <v>0</v>
      </c>
      <c r="V15" s="1">
        <f>COUNTIFS(Matches!$C$9:$C$1954,$A15,Matches!$Q$9:$Q$1954,1,Matches!$Y$9:$Y$1954,"&gt;="&amp;'RPI rules'!$B$15,Matches!$M$9:$M$1954,"Nonconference")+COUNTIFS(Matches!$D$9:$D$1954,$A15,Matches!$Q$9:$Q$1954,1,Matches!$X$9:$X$1954,"&gt;="&amp;'RPI rules'!$B$15,Matches!$M$9:$M$1954,"Nonconference")+COUNTIFS(Matches!$C$9:$C$1954,$A15,Matches!$M$9:$M$1954,"Nonconference",Matches!$H$9:$H$1954,"NAIA")+COUNTIFS(Matches!$D$9:$D$1954,$A15,Matches!$M$9:$M$1954,"Nonconference",Matches!$G$9:$G$1954,"NAIA")</f>
        <v>2</v>
      </c>
      <c r="W15" s="24">
        <f t="shared" si="5"/>
        <v>0</v>
      </c>
      <c r="X15" s="24">
        <f t="shared" si="6"/>
        <v>0.15384615384615385</v>
      </c>
      <c r="Y15" s="25">
        <f>IF('RPI rules'!$B$25&lt;&gt;"Ready",NA(),P15*'RPI rules'!$B$17+Q15*'RPI rules'!$B$18)</f>
        <v>0</v>
      </c>
      <c r="Z15" s="25">
        <f>IF('RPI rules'!$B$25&lt;&gt;"Ready",NA(),-R15*'RPI rules'!$B$19-S15*'RPI rules'!$B$20)</f>
        <v>0</v>
      </c>
      <c r="AA15" s="25">
        <f>IF('RPI rules'!$B$25&lt;&gt;"Ready",NA(),IF(T15=0,0,IF(W15&gt;='RPI rules'!$B$16,'RPI rules'!$B$21,0)))</f>
        <v>0</v>
      </c>
      <c r="AB15" s="25">
        <f>IF('RPI rules'!$B$25&lt;&gt;"Ready",NA(),IF(T15=0,0,IF(X15&gt;='RPI rules'!$B$16,-'RPI rules'!$B$22,0)))</f>
        <v>0</v>
      </c>
      <c r="AC15" s="25">
        <f t="shared" si="7"/>
        <v>0</v>
      </c>
      <c r="AD15" s="9">
        <f t="shared" si="8"/>
        <v>0.40694380122920326</v>
      </c>
      <c r="AE15" s="1">
        <f t="shared" si="9"/>
        <v>297</v>
      </c>
      <c r="AF15" s="1">
        <f t="shared" si="10"/>
        <v>2</v>
      </c>
    </row>
    <row r="16" spans="1:32" ht="21" customHeight="1">
      <c r="A16" s="1" t="s">
        <v>357</v>
      </c>
      <c r="B16" s="1" t="str">
        <f>INDEX(Standings!$B$9:$B$356,MATCH($A16,Standings!$A$9:$A$356,0))</f>
        <v>SWAC</v>
      </c>
      <c r="C16" s="1">
        <f>INDEX(Standings!$D$9:$D$356,MATCH($A16,Standings!$A$9:$A$356,0))</f>
        <v>0</v>
      </c>
      <c r="D16" s="1">
        <f>INDEX(Standings!$E$9:$E$356,MATCH($A16,Standings!$A$9:$A$356,0))</f>
        <v>10</v>
      </c>
      <c r="E16" s="1">
        <f>SUMIFS(Matches!$R$9:$R$1954,Matches!$C$9:$C$1954,$A16)+SUMIFS(Matches!$S$9:$S$1954,Matches!$D$9:$D$1954,$A16)</f>
        <v>0</v>
      </c>
      <c r="F16" s="1">
        <f>COUNTIFS(Matches!$C$9:$C$1954,$A16)+COUNTIFS(Matches!$D$9:$D$1954,$A16)-E16</f>
        <v>10</v>
      </c>
      <c r="G16" s="1">
        <f t="shared" si="0"/>
        <v>1</v>
      </c>
      <c r="H16" s="1">
        <f>SUMIFS(Matches!$R$9:$R$1954,Matches!$C$9:$C$1954,$A16,Matches!$Q$9:$Q$1954,1)+SUMIFS(Matches!$S$9:$S$1954,Matches!$D$9:$D$1954,$A16,Matches!$Q$9:$Q$1954,1)</f>
        <v>0</v>
      </c>
      <c r="I16" s="1">
        <f>COUNTIFS(Matches!$C$9:$C$1954,$A16,Matches!$Q$9:$Q$1954,1)+COUNTIFS(Matches!$D$9:$D$1954,$A16,Matches!$Q$9:$Q$1954,1)-H16</f>
        <v>9</v>
      </c>
      <c r="J16" s="9">
        <f t="shared" si="1"/>
        <v>0</v>
      </c>
      <c r="K16" s="9">
        <f>IF(H16+I16=0,"",(SUMIFS(Matches!$T$9:$T$1954,Matches!$C$9:$C$1954,$A16)+SUMIFS(Matches!$U$9:$U$1954,Matches!$D$9:$D$1954,$A16))/(H16+I16))</f>
        <v>0.49585877085877084</v>
      </c>
      <c r="L16" s="9">
        <f>IF(H16+I16=0,"",(SUMIFS(Matches!$V$9:$V$1954,Matches!$C$9:$C$1954,$A16)+SUMIFS(Matches!$W$9:$W$1954,Matches!$D$9:$D$1954,$A16))/(H16+I16))</f>
        <v>0.38058963607785157</v>
      </c>
      <c r="M16" s="9">
        <f t="shared" si="2"/>
        <v>0.34307679444884831</v>
      </c>
      <c r="N16" s="1">
        <f t="shared" si="3"/>
        <v>334</v>
      </c>
      <c r="O16" s="1" t="str">
        <f t="shared" si="4"/>
        <v>Matches standings</v>
      </c>
      <c r="P16" s="1">
        <f>COUNTIFS(Matches!$C$9:$C$1954,$A16,Matches!$Q$9:$Q$1954,1,Matches!$Y$9:$Y$1954,"&gt;=1",Matches!$Y$9:$Y$1954,"&lt;="&amp;'RPI rules'!$B$9,Matches!$R$9:$R$1954,1)+COUNTIFS(Matches!$D$9:$D$1954,$A16,Matches!$Q$9:$Q$1954,1,Matches!$X$9:$X$1954,"&gt;=1",Matches!$X$9:$X$1954,"&lt;="&amp;'RPI rules'!$B$9,Matches!$S$9:$S$1954,1)</f>
        <v>0</v>
      </c>
      <c r="Q16" s="1">
        <f>COUNTIFS(Matches!$C$9:$C$1954,$A16,Matches!$Q$9:$Q$1954,1,Matches!$Y$9:$Y$1954,"&gt;"&amp;'RPI rules'!$B$9,Matches!$Y$9:$Y$1954,"&lt;="&amp;'RPI rules'!$B$10,Matches!$R$9:$R$1954,1)+COUNTIFS(Matches!$D$9:$D$1954,$A16,Matches!$Q$9:$Q$1954,1,Matches!$X$9:$X$1954,"&gt;"&amp;'RPI rules'!$B$9,Matches!$X$9:$X$1954,"&lt;="&amp;'RPI rules'!$B$10,Matches!$S$9:$S$1954,1)</f>
        <v>0</v>
      </c>
      <c r="R16" s="1">
        <f>COUNTIFS(Matches!$C$9:$C$1954,$A16,Matches!$Q$9:$Q$1954,1,Matches!$Y$9:$Y$1954,"&gt;="&amp;'RPI rules'!$B$12,Matches!$Y$9:$Y$1954,"&lt;="&amp;'RPI rules'!$B$13,Matches!$R$9:$R$1954,0)+COUNTIFS(Matches!$D$9:$D$1954,$A16,Matches!$Q$9:$Q$1954,1,Matches!$X$9:$X$1954,"&gt;="&amp;'RPI rules'!$B$12,Matches!$X$9:$X$1954,"&lt;="&amp;'RPI rules'!$B$13,Matches!$S$9:$S$1954,0)</f>
        <v>1</v>
      </c>
      <c r="S16" s="1">
        <f>COUNTIFS(Matches!$C$9:$C$1954,$A16,Matches!$Q$9:$Q$1954,1,Matches!$Y$9:$Y$1954,"&gt;="&amp;'RPI rules'!$B$14,Matches!$R$9:$R$1954,0)+COUNTIFS(Matches!$D$9:$D$1954,$A16,Matches!$Q$9:$Q$1954,1,Matches!$X$9:$X$1954,"&gt;="&amp;'RPI rules'!$B$14,Matches!$S$9:$S$1954,0)+COUNTIFS(Matches!$C$9:$C$1954,$A16,Matches!$H$9:$H$1954,"&lt;&gt;D1",Matches!$R$9:$R$1954,0)+COUNTIFS(Matches!$D$9:$D$1954,$A16,Matches!$G$9:$G$1954,"&lt;&gt;D1",Matches!$S$9:$S$1954,0)</f>
        <v>5</v>
      </c>
      <c r="T16" s="1">
        <f>COUNTIFS(Matches!$C$9:$C$1954,$A16,Matches!$M$9:$M$1954,"Nonconference")+COUNTIFS(Matches!$D$9:$D$1954,$A16,Matches!$M$9:$M$1954,"Nonconference")</f>
        <v>10</v>
      </c>
      <c r="U16" s="1">
        <f>COUNTIFS(Matches!$C$9:$C$1954,$A16,Matches!$Q$9:$Q$1954,1,Matches!$Y$9:$Y$1954,"&gt;=1",Matches!$Y$9:$Y$1954,"&lt;="&amp;'RPI rules'!$B$11,Matches!$M$9:$M$1954,"Nonconference")+COUNTIFS(Matches!$D$9:$D$1954,$A16,Matches!$Q$9:$Q$1954,1,Matches!$X$9:$X$1954,"&gt;=1",Matches!$X$9:$X$1954,"&lt;="&amp;'RPI rules'!$B$11,Matches!$M$9:$M$1954,"Nonconference")</f>
        <v>1</v>
      </c>
      <c r="V16" s="1">
        <f>COUNTIFS(Matches!$C$9:$C$1954,$A16,Matches!$Q$9:$Q$1954,1,Matches!$Y$9:$Y$1954,"&gt;="&amp;'RPI rules'!$B$15,Matches!$M$9:$M$1954,"Nonconference")+COUNTIFS(Matches!$D$9:$D$1954,$A16,Matches!$Q$9:$Q$1954,1,Matches!$X$9:$X$1954,"&gt;="&amp;'RPI rules'!$B$15,Matches!$M$9:$M$1954,"Nonconference")+COUNTIFS(Matches!$C$9:$C$1954,$A16,Matches!$M$9:$M$1954,"Nonconference",Matches!$H$9:$H$1954,"NAIA")+COUNTIFS(Matches!$D$9:$D$1954,$A16,Matches!$M$9:$M$1954,"Nonconference",Matches!$G$9:$G$1954,"NAIA")</f>
        <v>6</v>
      </c>
      <c r="W16" s="24">
        <f t="shared" si="5"/>
        <v>0.1</v>
      </c>
      <c r="X16" s="24">
        <f t="shared" si="6"/>
        <v>0.6</v>
      </c>
      <c r="Y16" s="25">
        <f>IF('RPI rules'!$B$25&lt;&gt;"Ready",NA(),P16*'RPI rules'!$B$17+Q16*'RPI rules'!$B$18)</f>
        <v>0</v>
      </c>
      <c r="Z16" s="25">
        <f>IF('RPI rules'!$B$25&lt;&gt;"Ready",NA(),-R16*'RPI rules'!$B$19-S16*'RPI rules'!$B$20)</f>
        <v>-1.43E-2</v>
      </c>
      <c r="AA16" s="25">
        <f>IF('RPI rules'!$B$25&lt;&gt;"Ready",NA(),IF(T16=0,0,IF(W16&gt;='RPI rules'!$B$16,'RPI rules'!$B$21,0)))</f>
        <v>0</v>
      </c>
      <c r="AB16" s="25">
        <f>IF('RPI rules'!$B$25&lt;&gt;"Ready",NA(),IF(T16=0,0,IF(X16&gt;='RPI rules'!$B$16,-'RPI rules'!$B$22,0)))</f>
        <v>-2.5999999999999999E-3</v>
      </c>
      <c r="AC16" s="25">
        <f t="shared" si="7"/>
        <v>-1.6899999999999998E-2</v>
      </c>
      <c r="AD16" s="9">
        <f t="shared" si="8"/>
        <v>0.32617679444884828</v>
      </c>
      <c r="AE16" s="1">
        <f t="shared" si="9"/>
        <v>334</v>
      </c>
      <c r="AF16" s="1">
        <f t="shared" si="10"/>
        <v>0</v>
      </c>
    </row>
    <row r="17" spans="1:32" ht="21" customHeight="1">
      <c r="A17" s="1" t="s">
        <v>115</v>
      </c>
      <c r="B17" s="1" t="str">
        <f>INDEX(Standings!$B$9:$B$356,MATCH($A17,Standings!$A$9:$A$356,0))</f>
        <v>Patriot</v>
      </c>
      <c r="C17" s="1">
        <f>INDEX(Standings!$D$9:$D$356,MATCH($A17,Standings!$A$9:$A$356,0))</f>
        <v>7</v>
      </c>
      <c r="D17" s="1">
        <f>INDEX(Standings!$E$9:$E$356,MATCH($A17,Standings!$A$9:$A$356,0))</f>
        <v>4</v>
      </c>
      <c r="E17" s="1">
        <f>SUMIFS(Matches!$R$9:$R$1954,Matches!$C$9:$C$1954,$A17)+SUMIFS(Matches!$S$9:$S$1954,Matches!$D$9:$D$1954,$A17)</f>
        <v>7</v>
      </c>
      <c r="F17" s="1">
        <f>COUNTIFS(Matches!$C$9:$C$1954,$A17)+COUNTIFS(Matches!$D$9:$D$1954,$A17)-E17</f>
        <v>4</v>
      </c>
      <c r="G17" s="1">
        <f t="shared" si="0"/>
        <v>0</v>
      </c>
      <c r="H17" s="1">
        <f>SUMIFS(Matches!$R$9:$R$1954,Matches!$C$9:$C$1954,$A17,Matches!$Q$9:$Q$1954,1)+SUMIFS(Matches!$S$9:$S$1954,Matches!$D$9:$D$1954,$A17,Matches!$Q$9:$Q$1954,1)</f>
        <v>7</v>
      </c>
      <c r="I17" s="1">
        <f>COUNTIFS(Matches!$C$9:$C$1954,$A17,Matches!$Q$9:$Q$1954,1)+COUNTIFS(Matches!$D$9:$D$1954,$A17,Matches!$Q$9:$Q$1954,1)-H17</f>
        <v>4</v>
      </c>
      <c r="J17" s="9">
        <f t="shared" si="1"/>
        <v>0.63636363636363635</v>
      </c>
      <c r="K17" s="9">
        <f>IF(H17+I17=0,"",(SUMIFS(Matches!$T$9:$T$1954,Matches!$C$9:$C$1954,$A17)+SUMIFS(Matches!$U$9:$U$1954,Matches!$D$9:$D$1954,$A17))/(H17+I17))</f>
        <v>0.53286713286713283</v>
      </c>
      <c r="L17" s="9">
        <f>IF(H17+I17=0,"",(SUMIFS(Matches!$V$9:$V$1954,Matches!$C$9:$C$1954,$A17)+SUMIFS(Matches!$W$9:$W$1954,Matches!$D$9:$D$1954,$A17))/(H17+I17))</f>
        <v>0.55393498706170885</v>
      </c>
      <c r="M17" s="9">
        <f t="shared" si="2"/>
        <v>0.56400822228990266</v>
      </c>
      <c r="N17" s="1">
        <f t="shared" si="3"/>
        <v>92</v>
      </c>
      <c r="O17" s="1" t="str">
        <f t="shared" si="4"/>
        <v>Matches standings</v>
      </c>
      <c r="P17" s="1">
        <f>COUNTIFS(Matches!$C$9:$C$1954,$A17,Matches!$Q$9:$Q$1954,1,Matches!$Y$9:$Y$1954,"&gt;=1",Matches!$Y$9:$Y$1954,"&lt;="&amp;'RPI rules'!$B$9,Matches!$R$9:$R$1954,1)+COUNTIFS(Matches!$D$9:$D$1954,$A17,Matches!$Q$9:$Q$1954,1,Matches!$X$9:$X$1954,"&gt;=1",Matches!$X$9:$X$1954,"&lt;="&amp;'RPI rules'!$B$9,Matches!$S$9:$S$1954,1)</f>
        <v>0</v>
      </c>
      <c r="Q17" s="1">
        <f>COUNTIFS(Matches!$C$9:$C$1954,$A17,Matches!$Q$9:$Q$1954,1,Matches!$Y$9:$Y$1954,"&gt;"&amp;'RPI rules'!$B$9,Matches!$Y$9:$Y$1954,"&lt;="&amp;'RPI rules'!$B$10,Matches!$R$9:$R$1954,1)+COUNTIFS(Matches!$D$9:$D$1954,$A17,Matches!$Q$9:$Q$1954,1,Matches!$X$9:$X$1954,"&gt;"&amp;'RPI rules'!$B$9,Matches!$X$9:$X$1954,"&lt;="&amp;'RPI rules'!$B$10,Matches!$S$9:$S$1954,1)</f>
        <v>1</v>
      </c>
      <c r="R17" s="1">
        <f>COUNTIFS(Matches!$C$9:$C$1954,$A17,Matches!$Q$9:$Q$1954,1,Matches!$Y$9:$Y$1954,"&gt;="&amp;'RPI rules'!$B$12,Matches!$Y$9:$Y$1954,"&lt;="&amp;'RPI rules'!$B$13,Matches!$R$9:$R$1954,0)+COUNTIFS(Matches!$D$9:$D$1954,$A17,Matches!$Q$9:$Q$1954,1,Matches!$X$9:$X$1954,"&gt;="&amp;'RPI rules'!$B$12,Matches!$X$9:$X$1954,"&lt;="&amp;'RPI rules'!$B$13,Matches!$S$9:$S$1954,0)</f>
        <v>0</v>
      </c>
      <c r="S17" s="1">
        <f>COUNTIFS(Matches!$C$9:$C$1954,$A17,Matches!$Q$9:$Q$1954,1,Matches!$Y$9:$Y$1954,"&gt;="&amp;'RPI rules'!$B$14,Matches!$R$9:$R$1954,0)+COUNTIFS(Matches!$D$9:$D$1954,$A17,Matches!$Q$9:$Q$1954,1,Matches!$X$9:$X$1954,"&gt;="&amp;'RPI rules'!$B$14,Matches!$S$9:$S$1954,0)+COUNTIFS(Matches!$C$9:$C$1954,$A17,Matches!$H$9:$H$1954,"&lt;&gt;D1",Matches!$R$9:$R$1954,0)+COUNTIFS(Matches!$D$9:$D$1954,$A17,Matches!$G$9:$G$1954,"&lt;&gt;D1",Matches!$S$9:$S$1954,0)</f>
        <v>0</v>
      </c>
      <c r="T17" s="1">
        <f>COUNTIFS(Matches!$C$9:$C$1954,$A17,Matches!$M$9:$M$1954,"Nonconference")+COUNTIFS(Matches!$D$9:$D$1954,$A17,Matches!$M$9:$M$1954,"Nonconference")</f>
        <v>9</v>
      </c>
      <c r="U17" s="1">
        <f>COUNTIFS(Matches!$C$9:$C$1954,$A17,Matches!$Q$9:$Q$1954,1,Matches!$Y$9:$Y$1954,"&gt;=1",Matches!$Y$9:$Y$1954,"&lt;="&amp;'RPI rules'!$B$11,Matches!$M$9:$M$1954,"Nonconference")+COUNTIFS(Matches!$D$9:$D$1954,$A17,Matches!$Q$9:$Q$1954,1,Matches!$X$9:$X$1954,"&gt;=1",Matches!$X$9:$X$1954,"&lt;="&amp;'RPI rules'!$B$11,Matches!$M$9:$M$1954,"Nonconference")</f>
        <v>2</v>
      </c>
      <c r="V17" s="1">
        <f>COUNTIFS(Matches!$C$9:$C$1954,$A17,Matches!$Q$9:$Q$1954,1,Matches!$Y$9:$Y$1954,"&gt;="&amp;'RPI rules'!$B$15,Matches!$M$9:$M$1954,"Nonconference")+COUNTIFS(Matches!$D$9:$D$1954,$A17,Matches!$Q$9:$Q$1954,1,Matches!$X$9:$X$1954,"&gt;="&amp;'RPI rules'!$B$15,Matches!$M$9:$M$1954,"Nonconference")+COUNTIFS(Matches!$C$9:$C$1954,$A17,Matches!$M$9:$M$1954,"Nonconference",Matches!$H$9:$H$1954,"NAIA")+COUNTIFS(Matches!$D$9:$D$1954,$A17,Matches!$M$9:$M$1954,"Nonconference",Matches!$G$9:$G$1954,"NAIA")</f>
        <v>1</v>
      </c>
      <c r="W17" s="24">
        <f t="shared" si="5"/>
        <v>0.22222222222222221</v>
      </c>
      <c r="X17" s="24">
        <f t="shared" si="6"/>
        <v>0.1111111111111111</v>
      </c>
      <c r="Y17" s="25">
        <f>IF('RPI rules'!$B$25&lt;&gt;"Ready",NA(),P17*'RPI rules'!$B$17+Q17*'RPI rules'!$B$18)</f>
        <v>1.2999999999999999E-3</v>
      </c>
      <c r="Z17" s="25">
        <f>IF('RPI rules'!$B$25&lt;&gt;"Ready",NA(),-R17*'RPI rules'!$B$19-S17*'RPI rules'!$B$20)</f>
        <v>0</v>
      </c>
      <c r="AA17" s="25">
        <f>IF('RPI rules'!$B$25&lt;&gt;"Ready",NA(),IF(T17=0,0,IF(W17&gt;='RPI rules'!$B$16,'RPI rules'!$B$21,0)))</f>
        <v>0</v>
      </c>
      <c r="AB17" s="25">
        <f>IF('RPI rules'!$B$25&lt;&gt;"Ready",NA(),IF(T17=0,0,IF(X17&gt;='RPI rules'!$B$16,-'RPI rules'!$B$22,0)))</f>
        <v>0</v>
      </c>
      <c r="AC17" s="25">
        <f t="shared" si="7"/>
        <v>1.2999999999999999E-3</v>
      </c>
      <c r="AD17" s="9">
        <f t="shared" si="8"/>
        <v>0.56530822228990263</v>
      </c>
      <c r="AE17" s="1">
        <f t="shared" si="9"/>
        <v>89</v>
      </c>
      <c r="AF17" s="1">
        <f t="shared" si="10"/>
        <v>3</v>
      </c>
    </row>
    <row r="18" spans="1:32" ht="21" customHeight="1">
      <c r="A18" s="1" t="s">
        <v>217</v>
      </c>
      <c r="B18" s="1" t="str">
        <f>INDEX(Standings!$B$9:$B$356,MATCH($A18,Standings!$A$9:$A$356,0))</f>
        <v>Sun Belt</v>
      </c>
      <c r="C18" s="1">
        <f>INDEX(Standings!$D$9:$D$356,MATCH($A18,Standings!$A$9:$A$356,0))</f>
        <v>7</v>
      </c>
      <c r="D18" s="1">
        <f>INDEX(Standings!$E$9:$E$356,MATCH($A18,Standings!$A$9:$A$356,0))</f>
        <v>7</v>
      </c>
      <c r="E18" s="1">
        <f>SUMIFS(Matches!$R$9:$R$1954,Matches!$C$9:$C$1954,$A18)+SUMIFS(Matches!$S$9:$S$1954,Matches!$D$9:$D$1954,$A18)</f>
        <v>7</v>
      </c>
      <c r="F18" s="1">
        <f>COUNTIFS(Matches!$C$9:$C$1954,$A18)+COUNTIFS(Matches!$D$9:$D$1954,$A18)-E18</f>
        <v>7</v>
      </c>
      <c r="G18" s="1">
        <f t="shared" si="0"/>
        <v>0</v>
      </c>
      <c r="H18" s="1">
        <f>SUMIFS(Matches!$R$9:$R$1954,Matches!$C$9:$C$1954,$A18,Matches!$Q$9:$Q$1954,1)+SUMIFS(Matches!$S$9:$S$1954,Matches!$D$9:$D$1954,$A18,Matches!$Q$9:$Q$1954,1)</f>
        <v>7</v>
      </c>
      <c r="I18" s="1">
        <f>COUNTIFS(Matches!$C$9:$C$1954,$A18,Matches!$Q$9:$Q$1954,1)+COUNTIFS(Matches!$D$9:$D$1954,$A18,Matches!$Q$9:$Q$1954,1)-H18</f>
        <v>7</v>
      </c>
      <c r="J18" s="9">
        <f t="shared" si="1"/>
        <v>0.5</v>
      </c>
      <c r="K18" s="9">
        <f>IF(H18+I18=0,"",(SUMIFS(Matches!$T$9:$T$1954,Matches!$C$9:$C$1954,$A18)+SUMIFS(Matches!$U$9:$U$1954,Matches!$D$9:$D$1954,$A18))/(H18+I18))</f>
        <v>0.47604062604062608</v>
      </c>
      <c r="L18" s="9">
        <f>IF(H18+I18=0,"",(SUMIFS(Matches!$V$9:$V$1954,Matches!$C$9:$C$1954,$A18)+SUMIFS(Matches!$W$9:$W$1954,Matches!$D$9:$D$1954,$A18))/(H18+I18))</f>
        <v>0.49494473521116522</v>
      </c>
      <c r="M18" s="9">
        <f t="shared" si="2"/>
        <v>0.48675649682310429</v>
      </c>
      <c r="N18" s="1">
        <f t="shared" si="3"/>
        <v>194</v>
      </c>
      <c r="O18" s="1" t="str">
        <f t="shared" si="4"/>
        <v>Matches standings</v>
      </c>
      <c r="P18" s="1">
        <f>COUNTIFS(Matches!$C$9:$C$1954,$A18,Matches!$Q$9:$Q$1954,1,Matches!$Y$9:$Y$1954,"&gt;=1",Matches!$Y$9:$Y$1954,"&lt;="&amp;'RPI rules'!$B$9,Matches!$R$9:$R$1954,1)+COUNTIFS(Matches!$D$9:$D$1954,$A18,Matches!$Q$9:$Q$1954,1,Matches!$X$9:$X$1954,"&gt;=1",Matches!$X$9:$X$1954,"&lt;="&amp;'RPI rules'!$B$9,Matches!$S$9:$S$1954,1)</f>
        <v>0</v>
      </c>
      <c r="Q18" s="1">
        <f>COUNTIFS(Matches!$C$9:$C$1954,$A18,Matches!$Q$9:$Q$1954,1,Matches!$Y$9:$Y$1954,"&gt;"&amp;'RPI rules'!$B$9,Matches!$Y$9:$Y$1954,"&lt;="&amp;'RPI rules'!$B$10,Matches!$R$9:$R$1954,1)+COUNTIFS(Matches!$D$9:$D$1954,$A18,Matches!$Q$9:$Q$1954,1,Matches!$X$9:$X$1954,"&gt;"&amp;'RPI rules'!$B$9,Matches!$X$9:$X$1954,"&lt;="&amp;'RPI rules'!$B$10,Matches!$S$9:$S$1954,1)</f>
        <v>0</v>
      </c>
      <c r="R18" s="1">
        <f>COUNTIFS(Matches!$C$9:$C$1954,$A18,Matches!$Q$9:$Q$1954,1,Matches!$Y$9:$Y$1954,"&gt;="&amp;'RPI rules'!$B$12,Matches!$Y$9:$Y$1954,"&lt;="&amp;'RPI rules'!$B$13,Matches!$R$9:$R$1954,0)+COUNTIFS(Matches!$D$9:$D$1954,$A18,Matches!$Q$9:$Q$1954,1,Matches!$X$9:$X$1954,"&gt;="&amp;'RPI rules'!$B$12,Matches!$X$9:$X$1954,"&lt;="&amp;'RPI rules'!$B$13,Matches!$S$9:$S$1954,0)</f>
        <v>0</v>
      </c>
      <c r="S18" s="1">
        <f>COUNTIFS(Matches!$C$9:$C$1954,$A18,Matches!$Q$9:$Q$1954,1,Matches!$Y$9:$Y$1954,"&gt;="&amp;'RPI rules'!$B$14,Matches!$R$9:$R$1954,0)+COUNTIFS(Matches!$D$9:$D$1954,$A18,Matches!$Q$9:$Q$1954,1,Matches!$X$9:$X$1954,"&gt;="&amp;'RPI rules'!$B$14,Matches!$S$9:$S$1954,0)+COUNTIFS(Matches!$C$9:$C$1954,$A18,Matches!$H$9:$H$1954,"&lt;&gt;D1",Matches!$R$9:$R$1954,0)+COUNTIFS(Matches!$D$9:$D$1954,$A18,Matches!$G$9:$G$1954,"&lt;&gt;D1",Matches!$S$9:$S$1954,0)</f>
        <v>0</v>
      </c>
      <c r="T18" s="1">
        <f>COUNTIFS(Matches!$C$9:$C$1954,$A18,Matches!$M$9:$M$1954,"Nonconference")+COUNTIFS(Matches!$D$9:$D$1954,$A18,Matches!$M$9:$M$1954,"Nonconference")</f>
        <v>14</v>
      </c>
      <c r="U18" s="1">
        <f>COUNTIFS(Matches!$C$9:$C$1954,$A18,Matches!$Q$9:$Q$1954,1,Matches!$Y$9:$Y$1954,"&gt;=1",Matches!$Y$9:$Y$1954,"&lt;="&amp;'RPI rules'!$B$11,Matches!$M$9:$M$1954,"Nonconference")+COUNTIFS(Matches!$D$9:$D$1954,$A18,Matches!$Q$9:$Q$1954,1,Matches!$X$9:$X$1954,"&gt;=1",Matches!$X$9:$X$1954,"&lt;="&amp;'RPI rules'!$B$11,Matches!$M$9:$M$1954,"Nonconference")</f>
        <v>1</v>
      </c>
      <c r="V18" s="1">
        <f>COUNTIFS(Matches!$C$9:$C$1954,$A18,Matches!$Q$9:$Q$1954,1,Matches!$Y$9:$Y$1954,"&gt;="&amp;'RPI rules'!$B$15,Matches!$M$9:$M$1954,"Nonconference")+COUNTIFS(Matches!$D$9:$D$1954,$A18,Matches!$Q$9:$Q$1954,1,Matches!$X$9:$X$1954,"&gt;="&amp;'RPI rules'!$B$15,Matches!$M$9:$M$1954,"Nonconference")+COUNTIFS(Matches!$C$9:$C$1954,$A18,Matches!$M$9:$M$1954,"Nonconference",Matches!$H$9:$H$1954,"NAIA")+COUNTIFS(Matches!$D$9:$D$1954,$A18,Matches!$M$9:$M$1954,"Nonconference",Matches!$G$9:$G$1954,"NAIA")</f>
        <v>3</v>
      </c>
      <c r="W18" s="24">
        <f t="shared" si="5"/>
        <v>7.1428571428571425E-2</v>
      </c>
      <c r="X18" s="24">
        <f t="shared" si="6"/>
        <v>0.21428571428571427</v>
      </c>
      <c r="Y18" s="25">
        <f>IF('RPI rules'!$B$25&lt;&gt;"Ready",NA(),P18*'RPI rules'!$B$17+Q18*'RPI rules'!$B$18)</f>
        <v>0</v>
      </c>
      <c r="Z18" s="25">
        <f>IF('RPI rules'!$B$25&lt;&gt;"Ready",NA(),-R18*'RPI rules'!$B$19-S18*'RPI rules'!$B$20)</f>
        <v>0</v>
      </c>
      <c r="AA18" s="25">
        <f>IF('RPI rules'!$B$25&lt;&gt;"Ready",NA(),IF(T18=0,0,IF(W18&gt;='RPI rules'!$B$16,'RPI rules'!$B$21,0)))</f>
        <v>0</v>
      </c>
      <c r="AB18" s="25">
        <f>IF('RPI rules'!$B$25&lt;&gt;"Ready",NA(),IF(T18=0,0,IF(X18&gt;='RPI rules'!$B$16,-'RPI rules'!$B$22,0)))</f>
        <v>0</v>
      </c>
      <c r="AC18" s="25">
        <f t="shared" si="7"/>
        <v>0</v>
      </c>
      <c r="AD18" s="9">
        <f t="shared" si="8"/>
        <v>0.48675649682310429</v>
      </c>
      <c r="AE18" s="1">
        <f t="shared" si="9"/>
        <v>194</v>
      </c>
      <c r="AF18" s="1">
        <f t="shared" si="10"/>
        <v>0</v>
      </c>
    </row>
    <row r="19" spans="1:32" ht="21" customHeight="1">
      <c r="A19" s="1" t="s">
        <v>267</v>
      </c>
      <c r="B19" s="1" t="str">
        <f>INDEX(Standings!$B$9:$B$356,MATCH($A19,Standings!$A$9:$A$356,0))</f>
        <v>Big 12</v>
      </c>
      <c r="C19" s="1">
        <f>INDEX(Standings!$D$9:$D$356,MATCH($A19,Standings!$A$9:$A$356,0))</f>
        <v>4</v>
      </c>
      <c r="D19" s="1">
        <f>INDEX(Standings!$E$9:$E$356,MATCH($A19,Standings!$A$9:$A$356,0))</f>
        <v>6</v>
      </c>
      <c r="E19" s="1">
        <f>SUMIFS(Matches!$R$9:$R$1954,Matches!$C$9:$C$1954,$A19)+SUMIFS(Matches!$S$9:$S$1954,Matches!$D$9:$D$1954,$A19)</f>
        <v>4</v>
      </c>
      <c r="F19" s="1">
        <f>COUNTIFS(Matches!$C$9:$C$1954,$A19)+COUNTIFS(Matches!$D$9:$D$1954,$A19)-E19</f>
        <v>6</v>
      </c>
      <c r="G19" s="1">
        <f t="shared" si="0"/>
        <v>0</v>
      </c>
      <c r="H19" s="1">
        <f>SUMIFS(Matches!$R$9:$R$1954,Matches!$C$9:$C$1954,$A19,Matches!$Q$9:$Q$1954,1)+SUMIFS(Matches!$S$9:$S$1954,Matches!$D$9:$D$1954,$A19,Matches!$Q$9:$Q$1954,1)</f>
        <v>4</v>
      </c>
      <c r="I19" s="1">
        <f>COUNTIFS(Matches!$C$9:$C$1954,$A19,Matches!$Q$9:$Q$1954,1)+COUNTIFS(Matches!$D$9:$D$1954,$A19,Matches!$Q$9:$Q$1954,1)-H19</f>
        <v>6</v>
      </c>
      <c r="J19" s="9">
        <f t="shared" si="1"/>
        <v>0.4</v>
      </c>
      <c r="K19" s="9">
        <f>IF(H19+I19=0,"",(SUMIFS(Matches!$T$9:$T$1954,Matches!$C$9:$C$1954,$A19)+SUMIFS(Matches!$U$9:$U$1954,Matches!$D$9:$D$1954,$A19))/(H19+I19))</f>
        <v>0.44525252525252518</v>
      </c>
      <c r="L19" s="9">
        <f>IF(H19+I19=0,"",(SUMIFS(Matches!$V$9:$V$1954,Matches!$C$9:$C$1954,$A19)+SUMIFS(Matches!$W$9:$W$1954,Matches!$D$9:$D$1954,$A19))/(H19+I19))</f>
        <v>0.53394867037262139</v>
      </c>
      <c r="M19" s="9">
        <f t="shared" si="2"/>
        <v>0.45611343021941797</v>
      </c>
      <c r="N19" s="1">
        <f t="shared" si="3"/>
        <v>244</v>
      </c>
      <c r="O19" s="1" t="str">
        <f t="shared" si="4"/>
        <v>Matches standings</v>
      </c>
      <c r="P19" s="1">
        <f>COUNTIFS(Matches!$C$9:$C$1954,$A19,Matches!$Q$9:$Q$1954,1,Matches!$Y$9:$Y$1954,"&gt;=1",Matches!$Y$9:$Y$1954,"&lt;="&amp;'RPI rules'!$B$9,Matches!$R$9:$R$1954,1)+COUNTIFS(Matches!$D$9:$D$1954,$A19,Matches!$Q$9:$Q$1954,1,Matches!$X$9:$X$1954,"&gt;=1",Matches!$X$9:$X$1954,"&lt;="&amp;'RPI rules'!$B$9,Matches!$S$9:$S$1954,1)</f>
        <v>0</v>
      </c>
      <c r="Q19" s="1">
        <f>COUNTIFS(Matches!$C$9:$C$1954,$A19,Matches!$Q$9:$Q$1954,1,Matches!$Y$9:$Y$1954,"&gt;"&amp;'RPI rules'!$B$9,Matches!$Y$9:$Y$1954,"&lt;="&amp;'RPI rules'!$B$10,Matches!$R$9:$R$1954,1)+COUNTIFS(Matches!$D$9:$D$1954,$A19,Matches!$Q$9:$Q$1954,1,Matches!$X$9:$X$1954,"&gt;"&amp;'RPI rules'!$B$9,Matches!$X$9:$X$1954,"&lt;="&amp;'RPI rules'!$B$10,Matches!$S$9:$S$1954,1)</f>
        <v>0</v>
      </c>
      <c r="R19" s="1">
        <f>COUNTIFS(Matches!$C$9:$C$1954,$A19,Matches!$Q$9:$Q$1954,1,Matches!$Y$9:$Y$1954,"&gt;="&amp;'RPI rules'!$B$12,Matches!$Y$9:$Y$1954,"&lt;="&amp;'RPI rules'!$B$13,Matches!$R$9:$R$1954,0)+COUNTIFS(Matches!$D$9:$D$1954,$A19,Matches!$Q$9:$Q$1954,1,Matches!$X$9:$X$1954,"&gt;="&amp;'RPI rules'!$B$12,Matches!$X$9:$X$1954,"&lt;="&amp;'RPI rules'!$B$13,Matches!$S$9:$S$1954,0)</f>
        <v>0</v>
      </c>
      <c r="S19" s="1">
        <f>COUNTIFS(Matches!$C$9:$C$1954,$A19,Matches!$Q$9:$Q$1954,1,Matches!$Y$9:$Y$1954,"&gt;="&amp;'RPI rules'!$B$14,Matches!$R$9:$R$1954,0)+COUNTIFS(Matches!$D$9:$D$1954,$A19,Matches!$Q$9:$Q$1954,1,Matches!$X$9:$X$1954,"&gt;="&amp;'RPI rules'!$B$14,Matches!$S$9:$S$1954,0)+COUNTIFS(Matches!$C$9:$C$1954,$A19,Matches!$H$9:$H$1954,"&lt;&gt;D1",Matches!$R$9:$R$1954,0)+COUNTIFS(Matches!$D$9:$D$1954,$A19,Matches!$G$9:$G$1954,"&lt;&gt;D1",Matches!$S$9:$S$1954,0)</f>
        <v>0</v>
      </c>
      <c r="T19" s="1">
        <f>COUNTIFS(Matches!$C$9:$C$1954,$A19,Matches!$M$9:$M$1954,"Nonconference")+COUNTIFS(Matches!$D$9:$D$1954,$A19,Matches!$M$9:$M$1954,"Nonconference")</f>
        <v>10</v>
      </c>
      <c r="U19" s="1">
        <f>COUNTIFS(Matches!$C$9:$C$1954,$A19,Matches!$Q$9:$Q$1954,1,Matches!$Y$9:$Y$1954,"&gt;=1",Matches!$Y$9:$Y$1954,"&lt;="&amp;'RPI rules'!$B$11,Matches!$M$9:$M$1954,"Nonconference")+COUNTIFS(Matches!$D$9:$D$1954,$A19,Matches!$Q$9:$Q$1954,1,Matches!$X$9:$X$1954,"&gt;=1",Matches!$X$9:$X$1954,"&lt;="&amp;'RPI rules'!$B$11,Matches!$M$9:$M$1954,"Nonconference")</f>
        <v>3</v>
      </c>
      <c r="V19" s="1">
        <f>COUNTIFS(Matches!$C$9:$C$1954,$A19,Matches!$Q$9:$Q$1954,1,Matches!$Y$9:$Y$1954,"&gt;="&amp;'RPI rules'!$B$15,Matches!$M$9:$M$1954,"Nonconference")+COUNTIFS(Matches!$D$9:$D$1954,$A19,Matches!$Q$9:$Q$1954,1,Matches!$X$9:$X$1954,"&gt;="&amp;'RPI rules'!$B$15,Matches!$M$9:$M$1954,"Nonconference")+COUNTIFS(Matches!$C$9:$C$1954,$A19,Matches!$M$9:$M$1954,"Nonconference",Matches!$H$9:$H$1954,"NAIA")+COUNTIFS(Matches!$D$9:$D$1954,$A19,Matches!$M$9:$M$1954,"Nonconference",Matches!$G$9:$G$1954,"NAIA")</f>
        <v>3</v>
      </c>
      <c r="W19" s="24">
        <f t="shared" si="5"/>
        <v>0.3</v>
      </c>
      <c r="X19" s="24">
        <f t="shared" si="6"/>
        <v>0.3</v>
      </c>
      <c r="Y19" s="25">
        <f>IF('RPI rules'!$B$25&lt;&gt;"Ready",NA(),P19*'RPI rules'!$B$17+Q19*'RPI rules'!$B$18)</f>
        <v>0</v>
      </c>
      <c r="Z19" s="25">
        <f>IF('RPI rules'!$B$25&lt;&gt;"Ready",NA(),-R19*'RPI rules'!$B$19-S19*'RPI rules'!$B$20)</f>
        <v>0</v>
      </c>
      <c r="AA19" s="25">
        <f>IF('RPI rules'!$B$25&lt;&gt;"Ready",NA(),IF(T19=0,0,IF(W19&gt;='RPI rules'!$B$16,'RPI rules'!$B$21,0)))</f>
        <v>0</v>
      </c>
      <c r="AB19" s="25">
        <f>IF('RPI rules'!$B$25&lt;&gt;"Ready",NA(),IF(T19=0,0,IF(X19&gt;='RPI rules'!$B$16,-'RPI rules'!$B$22,0)))</f>
        <v>0</v>
      </c>
      <c r="AC19" s="25">
        <f t="shared" si="7"/>
        <v>0</v>
      </c>
      <c r="AD19" s="9">
        <f t="shared" si="8"/>
        <v>0.45611343021941797</v>
      </c>
      <c r="AE19" s="1">
        <f t="shared" si="9"/>
        <v>243</v>
      </c>
      <c r="AF19" s="1">
        <f t="shared" si="10"/>
        <v>1</v>
      </c>
    </row>
    <row r="20" spans="1:32" ht="21" customHeight="1">
      <c r="A20" s="1" t="s">
        <v>42</v>
      </c>
      <c r="B20" s="1" t="str">
        <f>INDEX(Standings!$B$9:$B$356,MATCH($A20,Standings!$A$9:$A$356,0))</f>
        <v>Big 12</v>
      </c>
      <c r="C20" s="1">
        <f>INDEX(Standings!$D$9:$D$356,MATCH($A20,Standings!$A$9:$A$356,0))</f>
        <v>9</v>
      </c>
      <c r="D20" s="1">
        <f>INDEX(Standings!$E$9:$E$356,MATCH($A20,Standings!$A$9:$A$356,0))</f>
        <v>2</v>
      </c>
      <c r="E20" s="1">
        <f>SUMIFS(Matches!$R$9:$R$1954,Matches!$C$9:$C$1954,$A20)+SUMIFS(Matches!$S$9:$S$1954,Matches!$D$9:$D$1954,$A20)</f>
        <v>9</v>
      </c>
      <c r="F20" s="1">
        <f>COUNTIFS(Matches!$C$9:$C$1954,$A20)+COUNTIFS(Matches!$D$9:$D$1954,$A20)-E20</f>
        <v>2</v>
      </c>
      <c r="G20" s="1">
        <f t="shared" si="0"/>
        <v>0</v>
      </c>
      <c r="H20" s="1">
        <f>SUMIFS(Matches!$R$9:$R$1954,Matches!$C$9:$C$1954,$A20,Matches!$Q$9:$Q$1954,1)+SUMIFS(Matches!$S$9:$S$1954,Matches!$D$9:$D$1954,$A20,Matches!$Q$9:$Q$1954,1)</f>
        <v>9</v>
      </c>
      <c r="I20" s="1">
        <f>COUNTIFS(Matches!$C$9:$C$1954,$A20,Matches!$Q$9:$Q$1954,1)+COUNTIFS(Matches!$D$9:$D$1954,$A20,Matches!$Q$9:$Q$1954,1)-H20</f>
        <v>2</v>
      </c>
      <c r="J20" s="9">
        <f t="shared" si="1"/>
        <v>0.81818181818181823</v>
      </c>
      <c r="K20" s="9">
        <f>IF(H20+I20=0,"",(SUMIFS(Matches!$T$9:$T$1954,Matches!$C$9:$C$1954,$A20)+SUMIFS(Matches!$U$9:$U$1954,Matches!$D$9:$D$1954,$A20))/(H20+I20))</f>
        <v>0.60432900432900427</v>
      </c>
      <c r="L20" s="9">
        <f>IF(H20+I20=0,"",(SUMIFS(Matches!$V$9:$V$1954,Matches!$C$9:$C$1954,$A20)+SUMIFS(Matches!$W$9:$W$1954,Matches!$D$9:$D$1954,$A20))/(H20+I20))</f>
        <v>0.58350772333726875</v>
      </c>
      <c r="M20" s="9">
        <f t="shared" si="2"/>
        <v>0.65258688754427385</v>
      </c>
      <c r="N20" s="1">
        <f t="shared" si="3"/>
        <v>19</v>
      </c>
      <c r="O20" s="1" t="str">
        <f t="shared" si="4"/>
        <v>Matches standings</v>
      </c>
      <c r="P20" s="1">
        <f>COUNTIFS(Matches!$C$9:$C$1954,$A20,Matches!$Q$9:$Q$1954,1,Matches!$Y$9:$Y$1954,"&gt;=1",Matches!$Y$9:$Y$1954,"&lt;="&amp;'RPI rules'!$B$9,Matches!$R$9:$R$1954,1)+COUNTIFS(Matches!$D$9:$D$1954,$A20,Matches!$Q$9:$Q$1954,1,Matches!$X$9:$X$1954,"&gt;=1",Matches!$X$9:$X$1954,"&lt;="&amp;'RPI rules'!$B$9,Matches!$S$9:$S$1954,1)</f>
        <v>2</v>
      </c>
      <c r="Q20" s="1">
        <f>COUNTIFS(Matches!$C$9:$C$1954,$A20,Matches!$Q$9:$Q$1954,1,Matches!$Y$9:$Y$1954,"&gt;"&amp;'RPI rules'!$B$9,Matches!$Y$9:$Y$1954,"&lt;="&amp;'RPI rules'!$B$10,Matches!$R$9:$R$1954,1)+COUNTIFS(Matches!$D$9:$D$1954,$A20,Matches!$Q$9:$Q$1954,1,Matches!$X$9:$X$1954,"&gt;"&amp;'RPI rules'!$B$9,Matches!$X$9:$X$1954,"&lt;="&amp;'RPI rules'!$B$10,Matches!$S$9:$S$1954,1)</f>
        <v>2</v>
      </c>
      <c r="R20" s="1">
        <f>COUNTIFS(Matches!$C$9:$C$1954,$A20,Matches!$Q$9:$Q$1954,1,Matches!$Y$9:$Y$1954,"&gt;="&amp;'RPI rules'!$B$12,Matches!$Y$9:$Y$1954,"&lt;="&amp;'RPI rules'!$B$13,Matches!$R$9:$R$1954,0)+COUNTIFS(Matches!$D$9:$D$1954,$A20,Matches!$Q$9:$Q$1954,1,Matches!$X$9:$X$1954,"&gt;="&amp;'RPI rules'!$B$12,Matches!$X$9:$X$1954,"&lt;="&amp;'RPI rules'!$B$13,Matches!$S$9:$S$1954,0)</f>
        <v>0</v>
      </c>
      <c r="S20" s="1">
        <f>COUNTIFS(Matches!$C$9:$C$1954,$A20,Matches!$Q$9:$Q$1954,1,Matches!$Y$9:$Y$1954,"&gt;="&amp;'RPI rules'!$B$14,Matches!$R$9:$R$1954,0)+COUNTIFS(Matches!$D$9:$D$1954,$A20,Matches!$Q$9:$Q$1954,1,Matches!$X$9:$X$1954,"&gt;="&amp;'RPI rules'!$B$14,Matches!$S$9:$S$1954,0)+COUNTIFS(Matches!$C$9:$C$1954,$A20,Matches!$H$9:$H$1954,"&lt;&gt;D1",Matches!$R$9:$R$1954,0)+COUNTIFS(Matches!$D$9:$D$1954,$A20,Matches!$G$9:$G$1954,"&lt;&gt;D1",Matches!$S$9:$S$1954,0)</f>
        <v>0</v>
      </c>
      <c r="T20" s="1">
        <f>COUNTIFS(Matches!$C$9:$C$1954,$A20,Matches!$M$9:$M$1954,"Nonconference")+COUNTIFS(Matches!$D$9:$D$1954,$A20,Matches!$M$9:$M$1954,"Nonconference")</f>
        <v>11</v>
      </c>
      <c r="U20" s="1">
        <f>COUNTIFS(Matches!$C$9:$C$1954,$A20,Matches!$Q$9:$Q$1954,1,Matches!$Y$9:$Y$1954,"&gt;=1",Matches!$Y$9:$Y$1954,"&lt;="&amp;'RPI rules'!$B$11,Matches!$M$9:$M$1954,"Nonconference")+COUNTIFS(Matches!$D$9:$D$1954,$A20,Matches!$Q$9:$Q$1954,1,Matches!$X$9:$X$1954,"&gt;=1",Matches!$X$9:$X$1954,"&lt;="&amp;'RPI rules'!$B$11,Matches!$M$9:$M$1954,"Nonconference")</f>
        <v>5</v>
      </c>
      <c r="V20" s="1">
        <f>COUNTIFS(Matches!$C$9:$C$1954,$A20,Matches!$Q$9:$Q$1954,1,Matches!$Y$9:$Y$1954,"&gt;="&amp;'RPI rules'!$B$15,Matches!$M$9:$M$1954,"Nonconference")+COUNTIFS(Matches!$D$9:$D$1954,$A20,Matches!$Q$9:$Q$1954,1,Matches!$X$9:$X$1954,"&gt;="&amp;'RPI rules'!$B$15,Matches!$M$9:$M$1954,"Nonconference")+COUNTIFS(Matches!$C$9:$C$1954,$A20,Matches!$M$9:$M$1954,"Nonconference",Matches!$H$9:$H$1954,"NAIA")+COUNTIFS(Matches!$D$9:$D$1954,$A20,Matches!$M$9:$M$1954,"Nonconference",Matches!$G$9:$G$1954,"NAIA")</f>
        <v>0</v>
      </c>
      <c r="W20" s="24">
        <f t="shared" si="5"/>
        <v>0.45454545454545453</v>
      </c>
      <c r="X20" s="24">
        <f t="shared" si="6"/>
        <v>0</v>
      </c>
      <c r="Y20" s="25">
        <f>IF('RPI rules'!$B$25&lt;&gt;"Ready",NA(),P20*'RPI rules'!$B$17+Q20*'RPI rules'!$B$18)</f>
        <v>7.7999999999999996E-3</v>
      </c>
      <c r="Z20" s="25">
        <f>IF('RPI rules'!$B$25&lt;&gt;"Ready",NA(),-R20*'RPI rules'!$B$19-S20*'RPI rules'!$B$20)</f>
        <v>0</v>
      </c>
      <c r="AA20" s="25">
        <f>IF('RPI rules'!$B$25&lt;&gt;"Ready",NA(),IF(T20=0,0,IF(W20&gt;='RPI rules'!$B$16,'RPI rules'!$B$21,0)))</f>
        <v>0</v>
      </c>
      <c r="AB20" s="25">
        <f>IF('RPI rules'!$B$25&lt;&gt;"Ready",NA(),IF(T20=0,0,IF(X20&gt;='RPI rules'!$B$16,-'RPI rules'!$B$22,0)))</f>
        <v>0</v>
      </c>
      <c r="AC20" s="25">
        <f t="shared" si="7"/>
        <v>7.7999999999999996E-3</v>
      </c>
      <c r="AD20" s="9">
        <f t="shared" si="8"/>
        <v>0.66038688754427388</v>
      </c>
      <c r="AE20" s="1">
        <f t="shared" si="9"/>
        <v>17</v>
      </c>
      <c r="AF20" s="1">
        <f t="shared" si="10"/>
        <v>2</v>
      </c>
    </row>
    <row r="21" spans="1:32" ht="21" customHeight="1">
      <c r="A21" s="1" t="s">
        <v>369</v>
      </c>
      <c r="B21" s="1" t="str">
        <f>INDEX(Standings!$B$9:$B$356,MATCH($A21,Standings!$A$9:$A$356,0))</f>
        <v>SWAC</v>
      </c>
      <c r="C21" s="1">
        <f>INDEX(Standings!$D$9:$D$356,MATCH($A21,Standings!$A$9:$A$356,0))</f>
        <v>3</v>
      </c>
      <c r="D21" s="1">
        <f>INDEX(Standings!$E$9:$E$356,MATCH($A21,Standings!$A$9:$A$356,0))</f>
        <v>10</v>
      </c>
      <c r="E21" s="1">
        <f>SUMIFS(Matches!$R$9:$R$1954,Matches!$C$9:$C$1954,$A21)+SUMIFS(Matches!$S$9:$S$1954,Matches!$D$9:$D$1954,$A21)</f>
        <v>3</v>
      </c>
      <c r="F21" s="1">
        <f>COUNTIFS(Matches!$C$9:$C$1954,$A21)+COUNTIFS(Matches!$D$9:$D$1954,$A21)-E21</f>
        <v>10</v>
      </c>
      <c r="G21" s="1">
        <f t="shared" si="0"/>
        <v>4</v>
      </c>
      <c r="H21" s="1">
        <f>SUMIFS(Matches!$R$9:$R$1954,Matches!$C$9:$C$1954,$A21,Matches!$Q$9:$Q$1954,1)+SUMIFS(Matches!$S$9:$S$1954,Matches!$D$9:$D$1954,$A21,Matches!$Q$9:$Q$1954,1)</f>
        <v>2</v>
      </c>
      <c r="I21" s="1">
        <f>COUNTIFS(Matches!$C$9:$C$1954,$A21,Matches!$Q$9:$Q$1954,1)+COUNTIFS(Matches!$D$9:$D$1954,$A21,Matches!$Q$9:$Q$1954,1)-H21</f>
        <v>7</v>
      </c>
      <c r="J21" s="9">
        <f t="shared" si="1"/>
        <v>0.22222222222222221</v>
      </c>
      <c r="K21" s="9">
        <f>IF(H21+I21=0,"",(SUMIFS(Matches!$T$9:$T$1954,Matches!$C$9:$C$1954,$A21)+SUMIFS(Matches!$U$9:$U$1954,Matches!$D$9:$D$1954,$A21))/(H21+I21))</f>
        <v>0.26324354657687993</v>
      </c>
      <c r="L21" s="9">
        <f>IF(H21+I21=0,"",(SUMIFS(Matches!$V$9:$V$1954,Matches!$C$9:$C$1954,$A21)+SUMIFS(Matches!$W$9:$W$1954,Matches!$D$9:$D$1954,$A21))/(H21+I21))</f>
        <v>0.38886543874985985</v>
      </c>
      <c r="M21" s="9">
        <f t="shared" si="2"/>
        <v>0.28439368853146046</v>
      </c>
      <c r="N21" s="1">
        <f t="shared" si="3"/>
        <v>346</v>
      </c>
      <c r="O21" s="1" t="str">
        <f t="shared" si="4"/>
        <v>Matches standings</v>
      </c>
      <c r="P21" s="1">
        <f>COUNTIFS(Matches!$C$9:$C$1954,$A21,Matches!$Q$9:$Q$1954,1,Matches!$Y$9:$Y$1954,"&gt;=1",Matches!$Y$9:$Y$1954,"&lt;="&amp;'RPI rules'!$B$9,Matches!$R$9:$R$1954,1)+COUNTIFS(Matches!$D$9:$D$1954,$A21,Matches!$Q$9:$Q$1954,1,Matches!$X$9:$X$1954,"&gt;=1",Matches!$X$9:$X$1954,"&lt;="&amp;'RPI rules'!$B$9,Matches!$S$9:$S$1954,1)</f>
        <v>0</v>
      </c>
      <c r="Q21" s="1">
        <f>COUNTIFS(Matches!$C$9:$C$1954,$A21,Matches!$Q$9:$Q$1954,1,Matches!$Y$9:$Y$1954,"&gt;"&amp;'RPI rules'!$B$9,Matches!$Y$9:$Y$1954,"&lt;="&amp;'RPI rules'!$B$10,Matches!$R$9:$R$1954,1)+COUNTIFS(Matches!$D$9:$D$1954,$A21,Matches!$Q$9:$Q$1954,1,Matches!$X$9:$X$1954,"&gt;"&amp;'RPI rules'!$B$9,Matches!$X$9:$X$1954,"&lt;="&amp;'RPI rules'!$B$10,Matches!$S$9:$S$1954,1)</f>
        <v>0</v>
      </c>
      <c r="R21" s="1">
        <f>COUNTIFS(Matches!$C$9:$C$1954,$A21,Matches!$Q$9:$Q$1954,1,Matches!$Y$9:$Y$1954,"&gt;="&amp;'RPI rules'!$B$12,Matches!$Y$9:$Y$1954,"&lt;="&amp;'RPI rules'!$B$13,Matches!$R$9:$R$1954,0)+COUNTIFS(Matches!$D$9:$D$1954,$A21,Matches!$Q$9:$Q$1954,1,Matches!$X$9:$X$1954,"&gt;="&amp;'RPI rules'!$B$12,Matches!$X$9:$X$1954,"&lt;="&amp;'RPI rules'!$B$13,Matches!$S$9:$S$1954,0)</f>
        <v>3</v>
      </c>
      <c r="S21" s="1">
        <f>COUNTIFS(Matches!$C$9:$C$1954,$A21,Matches!$Q$9:$Q$1954,1,Matches!$Y$9:$Y$1954,"&gt;="&amp;'RPI rules'!$B$14,Matches!$R$9:$R$1954,0)+COUNTIFS(Matches!$D$9:$D$1954,$A21,Matches!$Q$9:$Q$1954,1,Matches!$X$9:$X$1954,"&gt;="&amp;'RPI rules'!$B$14,Matches!$S$9:$S$1954,0)+COUNTIFS(Matches!$C$9:$C$1954,$A21,Matches!$H$9:$H$1954,"&lt;&gt;D1",Matches!$R$9:$R$1954,0)+COUNTIFS(Matches!$D$9:$D$1954,$A21,Matches!$G$9:$G$1954,"&lt;&gt;D1",Matches!$S$9:$S$1954,0)</f>
        <v>5</v>
      </c>
      <c r="T21" s="1">
        <f>COUNTIFS(Matches!$C$9:$C$1954,$A21,Matches!$M$9:$M$1954,"Nonconference")+COUNTIFS(Matches!$D$9:$D$1954,$A21,Matches!$M$9:$M$1954,"Nonconference")</f>
        <v>13</v>
      </c>
      <c r="U21" s="1">
        <f>COUNTIFS(Matches!$C$9:$C$1954,$A21,Matches!$Q$9:$Q$1954,1,Matches!$Y$9:$Y$1954,"&gt;=1",Matches!$Y$9:$Y$1954,"&lt;="&amp;'RPI rules'!$B$11,Matches!$M$9:$M$1954,"Nonconference")+COUNTIFS(Matches!$D$9:$D$1954,$A21,Matches!$Q$9:$Q$1954,1,Matches!$X$9:$X$1954,"&gt;=1",Matches!$X$9:$X$1954,"&lt;="&amp;'RPI rules'!$B$11,Matches!$M$9:$M$1954,"Nonconference")</f>
        <v>0</v>
      </c>
      <c r="V21" s="1">
        <f>COUNTIFS(Matches!$C$9:$C$1954,$A21,Matches!$Q$9:$Q$1954,1,Matches!$Y$9:$Y$1954,"&gt;="&amp;'RPI rules'!$B$15,Matches!$M$9:$M$1954,"Nonconference")+COUNTIFS(Matches!$D$9:$D$1954,$A21,Matches!$Q$9:$Q$1954,1,Matches!$X$9:$X$1954,"&gt;="&amp;'RPI rules'!$B$15,Matches!$M$9:$M$1954,"Nonconference")+COUNTIFS(Matches!$C$9:$C$1954,$A21,Matches!$M$9:$M$1954,"Nonconference",Matches!$H$9:$H$1954,"NAIA")+COUNTIFS(Matches!$D$9:$D$1954,$A21,Matches!$M$9:$M$1954,"Nonconference",Matches!$G$9:$G$1954,"NAIA")</f>
        <v>9</v>
      </c>
      <c r="W21" s="24">
        <f t="shared" si="5"/>
        <v>0</v>
      </c>
      <c r="X21" s="24">
        <f t="shared" si="6"/>
        <v>0.69230769230769229</v>
      </c>
      <c r="Y21" s="25">
        <f>IF('RPI rules'!$B$25&lt;&gt;"Ready",NA(),P21*'RPI rules'!$B$17+Q21*'RPI rules'!$B$18)</f>
        <v>0</v>
      </c>
      <c r="Z21" s="25">
        <f>IF('RPI rules'!$B$25&lt;&gt;"Ready",NA(),-R21*'RPI rules'!$B$19-S21*'RPI rules'!$B$20)</f>
        <v>-1.6899999999999998E-2</v>
      </c>
      <c r="AA21" s="25">
        <f>IF('RPI rules'!$B$25&lt;&gt;"Ready",NA(),IF(T21=0,0,IF(W21&gt;='RPI rules'!$B$16,'RPI rules'!$B$21,0)))</f>
        <v>0</v>
      </c>
      <c r="AB21" s="25">
        <f>IF('RPI rules'!$B$25&lt;&gt;"Ready",NA(),IF(T21=0,0,IF(X21&gt;='RPI rules'!$B$16,-'RPI rules'!$B$22,0)))</f>
        <v>-2.5999999999999999E-3</v>
      </c>
      <c r="AC21" s="25">
        <f t="shared" si="7"/>
        <v>-1.9499999999999997E-2</v>
      </c>
      <c r="AD21" s="9">
        <f t="shared" si="8"/>
        <v>0.26489368853146045</v>
      </c>
      <c r="AE21" s="1">
        <f t="shared" si="9"/>
        <v>347</v>
      </c>
      <c r="AF21" s="1">
        <f t="shared" si="10"/>
        <v>-1</v>
      </c>
    </row>
    <row r="22" spans="1:32" ht="21" customHeight="1">
      <c r="A22" s="1" t="s">
        <v>97</v>
      </c>
      <c r="B22" s="1" t="str">
        <f>INDEX(Standings!$B$9:$B$356,MATCH($A22,Standings!$A$9:$A$356,0))</f>
        <v>SEC</v>
      </c>
      <c r="C22" s="1">
        <f>INDEX(Standings!$D$9:$D$356,MATCH($A22,Standings!$A$9:$A$356,0))</f>
        <v>8</v>
      </c>
      <c r="D22" s="1">
        <f>INDEX(Standings!$E$9:$E$356,MATCH($A22,Standings!$A$9:$A$356,0))</f>
        <v>3</v>
      </c>
      <c r="E22" s="1">
        <f>SUMIFS(Matches!$R$9:$R$1954,Matches!$C$9:$C$1954,$A22)+SUMIFS(Matches!$S$9:$S$1954,Matches!$D$9:$D$1954,$A22)</f>
        <v>8</v>
      </c>
      <c r="F22" s="1">
        <f>COUNTIFS(Matches!$C$9:$C$1954,$A22)+COUNTIFS(Matches!$D$9:$D$1954,$A22)-E22</f>
        <v>3</v>
      </c>
      <c r="G22" s="1">
        <f t="shared" si="0"/>
        <v>0</v>
      </c>
      <c r="H22" s="1">
        <f>SUMIFS(Matches!$R$9:$R$1954,Matches!$C$9:$C$1954,$A22,Matches!$Q$9:$Q$1954,1)+SUMIFS(Matches!$S$9:$S$1954,Matches!$D$9:$D$1954,$A22,Matches!$Q$9:$Q$1954,1)</f>
        <v>8</v>
      </c>
      <c r="I22" s="1">
        <f>COUNTIFS(Matches!$C$9:$C$1954,$A22,Matches!$Q$9:$Q$1954,1)+COUNTIFS(Matches!$D$9:$D$1954,$A22,Matches!$Q$9:$Q$1954,1)-H22</f>
        <v>3</v>
      </c>
      <c r="J22" s="9">
        <f t="shared" si="1"/>
        <v>0.72727272727272729</v>
      </c>
      <c r="K22" s="9">
        <f>IF(H22+I22=0,"",(SUMIFS(Matches!$T$9:$T$1954,Matches!$C$9:$C$1954,$A22)+SUMIFS(Matches!$U$9:$U$1954,Matches!$D$9:$D$1954,$A22))/(H22+I22))</f>
        <v>0.5526859504132231</v>
      </c>
      <c r="L22" s="9">
        <f>IF(H22+I22=0,"",(SUMIFS(Matches!$V$9:$V$1954,Matches!$C$9:$C$1954,$A22)+SUMIFS(Matches!$W$9:$W$1954,Matches!$D$9:$D$1954,$A22))/(H22+I22))</f>
        <v>0.49153405198515399</v>
      </c>
      <c r="M22" s="9">
        <f t="shared" si="2"/>
        <v>0.58104467002108184</v>
      </c>
      <c r="N22" s="1">
        <f t="shared" si="3"/>
        <v>74</v>
      </c>
      <c r="O22" s="1" t="str">
        <f t="shared" si="4"/>
        <v>Matches standings</v>
      </c>
      <c r="P22" s="1">
        <f>COUNTIFS(Matches!$C$9:$C$1954,$A22,Matches!$Q$9:$Q$1954,1,Matches!$Y$9:$Y$1954,"&gt;=1",Matches!$Y$9:$Y$1954,"&lt;="&amp;'RPI rules'!$B$9,Matches!$R$9:$R$1954,1)+COUNTIFS(Matches!$D$9:$D$1954,$A22,Matches!$Q$9:$Q$1954,1,Matches!$X$9:$X$1954,"&gt;=1",Matches!$X$9:$X$1954,"&lt;="&amp;'RPI rules'!$B$9,Matches!$S$9:$S$1954,1)</f>
        <v>0</v>
      </c>
      <c r="Q22" s="1">
        <f>COUNTIFS(Matches!$C$9:$C$1954,$A22,Matches!$Q$9:$Q$1954,1,Matches!$Y$9:$Y$1954,"&gt;"&amp;'RPI rules'!$B$9,Matches!$Y$9:$Y$1954,"&lt;="&amp;'RPI rules'!$B$10,Matches!$R$9:$R$1954,1)+COUNTIFS(Matches!$D$9:$D$1954,$A22,Matches!$Q$9:$Q$1954,1,Matches!$X$9:$X$1954,"&gt;"&amp;'RPI rules'!$B$9,Matches!$X$9:$X$1954,"&lt;="&amp;'RPI rules'!$B$10,Matches!$S$9:$S$1954,1)</f>
        <v>0</v>
      </c>
      <c r="R22" s="1">
        <f>COUNTIFS(Matches!$C$9:$C$1954,$A22,Matches!$Q$9:$Q$1954,1,Matches!$Y$9:$Y$1954,"&gt;="&amp;'RPI rules'!$B$12,Matches!$Y$9:$Y$1954,"&lt;="&amp;'RPI rules'!$B$13,Matches!$R$9:$R$1954,0)+COUNTIFS(Matches!$D$9:$D$1954,$A22,Matches!$Q$9:$Q$1954,1,Matches!$X$9:$X$1954,"&gt;="&amp;'RPI rules'!$B$12,Matches!$X$9:$X$1954,"&lt;="&amp;'RPI rules'!$B$13,Matches!$S$9:$S$1954,0)</f>
        <v>0</v>
      </c>
      <c r="S22" s="1">
        <f>COUNTIFS(Matches!$C$9:$C$1954,$A22,Matches!$Q$9:$Q$1954,1,Matches!$Y$9:$Y$1954,"&gt;="&amp;'RPI rules'!$B$14,Matches!$R$9:$R$1954,0)+COUNTIFS(Matches!$D$9:$D$1954,$A22,Matches!$Q$9:$Q$1954,1,Matches!$X$9:$X$1954,"&gt;="&amp;'RPI rules'!$B$14,Matches!$S$9:$S$1954,0)+COUNTIFS(Matches!$C$9:$C$1954,$A22,Matches!$H$9:$H$1954,"&lt;&gt;D1",Matches!$R$9:$R$1954,0)+COUNTIFS(Matches!$D$9:$D$1954,$A22,Matches!$G$9:$G$1954,"&lt;&gt;D1",Matches!$S$9:$S$1954,0)</f>
        <v>0</v>
      </c>
      <c r="T22" s="1">
        <f>COUNTIFS(Matches!$C$9:$C$1954,$A22,Matches!$M$9:$M$1954,"Nonconference")+COUNTIFS(Matches!$D$9:$D$1954,$A22,Matches!$M$9:$M$1954,"Nonconference")</f>
        <v>11</v>
      </c>
      <c r="U22" s="1">
        <f>COUNTIFS(Matches!$C$9:$C$1954,$A22,Matches!$Q$9:$Q$1954,1,Matches!$Y$9:$Y$1954,"&gt;=1",Matches!$Y$9:$Y$1954,"&lt;="&amp;'RPI rules'!$B$11,Matches!$M$9:$M$1954,"Nonconference")+COUNTIFS(Matches!$D$9:$D$1954,$A22,Matches!$Q$9:$Q$1954,1,Matches!$X$9:$X$1954,"&gt;=1",Matches!$X$9:$X$1954,"&lt;="&amp;'RPI rules'!$B$11,Matches!$M$9:$M$1954,"Nonconference")</f>
        <v>3</v>
      </c>
      <c r="V22" s="1">
        <f>COUNTIFS(Matches!$C$9:$C$1954,$A22,Matches!$Q$9:$Q$1954,1,Matches!$Y$9:$Y$1954,"&gt;="&amp;'RPI rules'!$B$15,Matches!$M$9:$M$1954,"Nonconference")+COUNTIFS(Matches!$D$9:$D$1954,$A22,Matches!$Q$9:$Q$1954,1,Matches!$X$9:$X$1954,"&gt;="&amp;'RPI rules'!$B$15,Matches!$M$9:$M$1954,"Nonconference")+COUNTIFS(Matches!$C$9:$C$1954,$A22,Matches!$M$9:$M$1954,"Nonconference",Matches!$H$9:$H$1954,"NAIA")+COUNTIFS(Matches!$D$9:$D$1954,$A22,Matches!$M$9:$M$1954,"Nonconference",Matches!$G$9:$G$1954,"NAIA")</f>
        <v>3</v>
      </c>
      <c r="W22" s="24">
        <f t="shared" si="5"/>
        <v>0.27272727272727271</v>
      </c>
      <c r="X22" s="24">
        <f t="shared" si="6"/>
        <v>0.27272727272727271</v>
      </c>
      <c r="Y22" s="25">
        <f>IF('RPI rules'!$B$25&lt;&gt;"Ready",NA(),P22*'RPI rules'!$B$17+Q22*'RPI rules'!$B$18)</f>
        <v>0</v>
      </c>
      <c r="Z22" s="25">
        <f>IF('RPI rules'!$B$25&lt;&gt;"Ready",NA(),-R22*'RPI rules'!$B$19-S22*'RPI rules'!$B$20)</f>
        <v>0</v>
      </c>
      <c r="AA22" s="25">
        <f>IF('RPI rules'!$B$25&lt;&gt;"Ready",NA(),IF(T22=0,0,IF(W22&gt;='RPI rules'!$B$16,'RPI rules'!$B$21,0)))</f>
        <v>0</v>
      </c>
      <c r="AB22" s="25">
        <f>IF('RPI rules'!$B$25&lt;&gt;"Ready",NA(),IF(T22=0,0,IF(X22&gt;='RPI rules'!$B$16,-'RPI rules'!$B$22,0)))</f>
        <v>0</v>
      </c>
      <c r="AC22" s="25">
        <f t="shared" si="7"/>
        <v>0</v>
      </c>
      <c r="AD22" s="9">
        <f t="shared" si="8"/>
        <v>0.58104467002108184</v>
      </c>
      <c r="AE22" s="1">
        <f t="shared" si="9"/>
        <v>75</v>
      </c>
      <c r="AF22" s="1">
        <f t="shared" si="10"/>
        <v>-1</v>
      </c>
    </row>
    <row r="23" spans="1:32" ht="21" customHeight="1">
      <c r="A23" s="1" t="s">
        <v>200</v>
      </c>
      <c r="B23" s="1" t="str">
        <f>INDEX(Standings!$B$9:$B$356,MATCH($A23,Standings!$A$9:$A$356,0))</f>
        <v>Sun Belt</v>
      </c>
      <c r="C23" s="1">
        <f>INDEX(Standings!$D$9:$D$356,MATCH($A23,Standings!$A$9:$A$356,0))</f>
        <v>4</v>
      </c>
      <c r="D23" s="1">
        <f>INDEX(Standings!$E$9:$E$356,MATCH($A23,Standings!$A$9:$A$356,0))</f>
        <v>7</v>
      </c>
      <c r="E23" s="1">
        <f>SUMIFS(Matches!$R$9:$R$1954,Matches!$C$9:$C$1954,$A23)+SUMIFS(Matches!$S$9:$S$1954,Matches!$D$9:$D$1954,$A23)</f>
        <v>4</v>
      </c>
      <c r="F23" s="1">
        <f>COUNTIFS(Matches!$C$9:$C$1954,$A23)+COUNTIFS(Matches!$D$9:$D$1954,$A23)-E23</f>
        <v>7</v>
      </c>
      <c r="G23" s="1">
        <f t="shared" si="0"/>
        <v>0</v>
      </c>
      <c r="H23" s="1">
        <f>SUMIFS(Matches!$R$9:$R$1954,Matches!$C$9:$C$1954,$A23,Matches!$Q$9:$Q$1954,1)+SUMIFS(Matches!$S$9:$S$1954,Matches!$D$9:$D$1954,$A23,Matches!$Q$9:$Q$1954,1)</f>
        <v>4</v>
      </c>
      <c r="I23" s="1">
        <f>COUNTIFS(Matches!$C$9:$C$1954,$A23,Matches!$Q$9:$Q$1954,1)+COUNTIFS(Matches!$D$9:$D$1954,$A23,Matches!$Q$9:$Q$1954,1)-H23</f>
        <v>7</v>
      </c>
      <c r="J23" s="9">
        <f t="shared" si="1"/>
        <v>0.36363636363636365</v>
      </c>
      <c r="K23" s="9">
        <f>IF(H23+I23=0,"",(SUMIFS(Matches!$T$9:$T$1954,Matches!$C$9:$C$1954,$A23)+SUMIFS(Matches!$U$9:$U$1954,Matches!$D$9:$D$1954,$A23))/(H23+I23))</f>
        <v>0.52984389348025718</v>
      </c>
      <c r="L23" s="9">
        <f>IF(H23+I23=0,"",(SUMIFS(Matches!$V$9:$V$1954,Matches!$C$9:$C$1954,$A23)+SUMIFS(Matches!$W$9:$W$1954,Matches!$D$9:$D$1954,$A23))/(H23+I23))</f>
        <v>0.5689772517045244</v>
      </c>
      <c r="M23" s="9">
        <f t="shared" si="2"/>
        <v>0.49807535057535063</v>
      </c>
      <c r="N23" s="1">
        <f t="shared" si="3"/>
        <v>177</v>
      </c>
      <c r="O23" s="1" t="str">
        <f t="shared" si="4"/>
        <v>Matches standings</v>
      </c>
      <c r="P23" s="1">
        <f>COUNTIFS(Matches!$C$9:$C$1954,$A23,Matches!$Q$9:$Q$1954,1,Matches!$Y$9:$Y$1954,"&gt;=1",Matches!$Y$9:$Y$1954,"&lt;="&amp;'RPI rules'!$B$9,Matches!$R$9:$R$1954,1)+COUNTIFS(Matches!$D$9:$D$1954,$A23,Matches!$Q$9:$Q$1954,1,Matches!$X$9:$X$1954,"&gt;=1",Matches!$X$9:$X$1954,"&lt;="&amp;'RPI rules'!$B$9,Matches!$S$9:$S$1954,1)</f>
        <v>0</v>
      </c>
      <c r="Q23" s="1">
        <f>COUNTIFS(Matches!$C$9:$C$1954,$A23,Matches!$Q$9:$Q$1954,1,Matches!$Y$9:$Y$1954,"&gt;"&amp;'RPI rules'!$B$9,Matches!$Y$9:$Y$1954,"&lt;="&amp;'RPI rules'!$B$10,Matches!$R$9:$R$1954,1)+COUNTIFS(Matches!$D$9:$D$1954,$A23,Matches!$Q$9:$Q$1954,1,Matches!$X$9:$X$1954,"&gt;"&amp;'RPI rules'!$B$9,Matches!$X$9:$X$1954,"&lt;="&amp;'RPI rules'!$B$10,Matches!$S$9:$S$1954,1)</f>
        <v>1</v>
      </c>
      <c r="R23" s="1">
        <f>COUNTIFS(Matches!$C$9:$C$1954,$A23,Matches!$Q$9:$Q$1954,1,Matches!$Y$9:$Y$1954,"&gt;="&amp;'RPI rules'!$B$12,Matches!$Y$9:$Y$1954,"&lt;="&amp;'RPI rules'!$B$13,Matches!$R$9:$R$1954,0)+COUNTIFS(Matches!$D$9:$D$1954,$A23,Matches!$Q$9:$Q$1954,1,Matches!$X$9:$X$1954,"&gt;="&amp;'RPI rules'!$B$12,Matches!$X$9:$X$1954,"&lt;="&amp;'RPI rules'!$B$13,Matches!$S$9:$S$1954,0)</f>
        <v>0</v>
      </c>
      <c r="S23" s="1">
        <f>COUNTIFS(Matches!$C$9:$C$1954,$A23,Matches!$Q$9:$Q$1954,1,Matches!$Y$9:$Y$1954,"&gt;="&amp;'RPI rules'!$B$14,Matches!$R$9:$R$1954,0)+COUNTIFS(Matches!$D$9:$D$1954,$A23,Matches!$Q$9:$Q$1954,1,Matches!$X$9:$X$1954,"&gt;="&amp;'RPI rules'!$B$14,Matches!$S$9:$S$1954,0)+COUNTIFS(Matches!$C$9:$C$1954,$A23,Matches!$H$9:$H$1954,"&lt;&gt;D1",Matches!$R$9:$R$1954,0)+COUNTIFS(Matches!$D$9:$D$1954,$A23,Matches!$G$9:$G$1954,"&lt;&gt;D1",Matches!$S$9:$S$1954,0)</f>
        <v>0</v>
      </c>
      <c r="T23" s="1">
        <f>COUNTIFS(Matches!$C$9:$C$1954,$A23,Matches!$M$9:$M$1954,"Nonconference")+COUNTIFS(Matches!$D$9:$D$1954,$A23,Matches!$M$9:$M$1954,"Nonconference")</f>
        <v>11</v>
      </c>
      <c r="U23" s="1">
        <f>COUNTIFS(Matches!$C$9:$C$1954,$A23,Matches!$Q$9:$Q$1954,1,Matches!$Y$9:$Y$1954,"&gt;=1",Matches!$Y$9:$Y$1954,"&lt;="&amp;'RPI rules'!$B$11,Matches!$M$9:$M$1954,"Nonconference")+COUNTIFS(Matches!$D$9:$D$1954,$A23,Matches!$Q$9:$Q$1954,1,Matches!$X$9:$X$1954,"&gt;=1",Matches!$X$9:$X$1954,"&lt;="&amp;'RPI rules'!$B$11,Matches!$M$9:$M$1954,"Nonconference")</f>
        <v>5</v>
      </c>
      <c r="V23" s="1">
        <f>COUNTIFS(Matches!$C$9:$C$1954,$A23,Matches!$Q$9:$Q$1954,1,Matches!$Y$9:$Y$1954,"&gt;="&amp;'RPI rules'!$B$15,Matches!$M$9:$M$1954,"Nonconference")+COUNTIFS(Matches!$D$9:$D$1954,$A23,Matches!$Q$9:$Q$1954,1,Matches!$X$9:$X$1954,"&gt;="&amp;'RPI rules'!$B$15,Matches!$M$9:$M$1954,"Nonconference")+COUNTIFS(Matches!$C$9:$C$1954,$A23,Matches!$M$9:$M$1954,"Nonconference",Matches!$H$9:$H$1954,"NAIA")+COUNTIFS(Matches!$D$9:$D$1954,$A23,Matches!$M$9:$M$1954,"Nonconference",Matches!$G$9:$G$1954,"NAIA")</f>
        <v>0</v>
      </c>
      <c r="W23" s="24">
        <f t="shared" si="5"/>
        <v>0.45454545454545453</v>
      </c>
      <c r="X23" s="24">
        <f t="shared" si="6"/>
        <v>0</v>
      </c>
      <c r="Y23" s="25">
        <f>IF('RPI rules'!$B$25&lt;&gt;"Ready",NA(),P23*'RPI rules'!$B$17+Q23*'RPI rules'!$B$18)</f>
        <v>1.2999999999999999E-3</v>
      </c>
      <c r="Z23" s="25">
        <f>IF('RPI rules'!$B$25&lt;&gt;"Ready",NA(),-R23*'RPI rules'!$B$19-S23*'RPI rules'!$B$20)</f>
        <v>0</v>
      </c>
      <c r="AA23" s="25">
        <f>IF('RPI rules'!$B$25&lt;&gt;"Ready",NA(),IF(T23=0,0,IF(W23&gt;='RPI rules'!$B$16,'RPI rules'!$B$21,0)))</f>
        <v>0</v>
      </c>
      <c r="AB23" s="25">
        <f>IF('RPI rules'!$B$25&lt;&gt;"Ready",NA(),IF(T23=0,0,IF(X23&gt;='RPI rules'!$B$16,-'RPI rules'!$B$22,0)))</f>
        <v>0</v>
      </c>
      <c r="AC23" s="25">
        <f t="shared" si="7"/>
        <v>1.2999999999999999E-3</v>
      </c>
      <c r="AD23" s="9">
        <f t="shared" si="8"/>
        <v>0.49937535057535065</v>
      </c>
      <c r="AE23" s="1">
        <f t="shared" si="9"/>
        <v>176</v>
      </c>
      <c r="AF23" s="1">
        <f t="shared" si="10"/>
        <v>1</v>
      </c>
    </row>
    <row r="24" spans="1:32" ht="21" customHeight="1">
      <c r="A24" s="1" t="s">
        <v>105</v>
      </c>
      <c r="B24" s="1" t="str">
        <f>INDEX(Standings!$B$9:$B$356,MATCH($A24,Standings!$A$9:$A$356,0))</f>
        <v>Patriot</v>
      </c>
      <c r="C24" s="1">
        <f>INDEX(Standings!$D$9:$D$356,MATCH($A24,Standings!$A$9:$A$356,0))</f>
        <v>7</v>
      </c>
      <c r="D24" s="1">
        <f>INDEX(Standings!$E$9:$E$356,MATCH($A24,Standings!$A$9:$A$356,0))</f>
        <v>4</v>
      </c>
      <c r="E24" s="1">
        <f>SUMIFS(Matches!$R$9:$R$1954,Matches!$C$9:$C$1954,$A24)+SUMIFS(Matches!$S$9:$S$1954,Matches!$D$9:$D$1954,$A24)</f>
        <v>7</v>
      </c>
      <c r="F24" s="1">
        <f>COUNTIFS(Matches!$C$9:$C$1954,$A24)+COUNTIFS(Matches!$D$9:$D$1954,$A24)-E24</f>
        <v>4</v>
      </c>
      <c r="G24" s="1">
        <f t="shared" si="0"/>
        <v>0</v>
      </c>
      <c r="H24" s="1">
        <f>SUMIFS(Matches!$R$9:$R$1954,Matches!$C$9:$C$1954,$A24,Matches!$Q$9:$Q$1954,1)+SUMIFS(Matches!$S$9:$S$1954,Matches!$D$9:$D$1954,$A24,Matches!$Q$9:$Q$1954,1)</f>
        <v>7</v>
      </c>
      <c r="I24" s="1">
        <f>COUNTIFS(Matches!$C$9:$C$1954,$A24,Matches!$Q$9:$Q$1954,1)+COUNTIFS(Matches!$D$9:$D$1954,$A24,Matches!$Q$9:$Q$1954,1)-H24</f>
        <v>4</v>
      </c>
      <c r="J24" s="9">
        <f t="shared" si="1"/>
        <v>0.63636363636363635</v>
      </c>
      <c r="K24" s="9">
        <f>IF(H24+I24=0,"",(SUMIFS(Matches!$T$9:$T$1954,Matches!$C$9:$C$1954,$A24)+SUMIFS(Matches!$U$9:$U$1954,Matches!$D$9:$D$1954,$A24))/(H24+I24))</f>
        <v>0.57254361799816345</v>
      </c>
      <c r="L24" s="9">
        <f>IF(H24+I24=0,"",(SUMIFS(Matches!$V$9:$V$1954,Matches!$C$9:$C$1954,$A24)+SUMIFS(Matches!$W$9:$W$1954,Matches!$D$9:$D$1954,$A24))/(H24+I24))</f>
        <v>0.51726098855231095</v>
      </c>
      <c r="M24" s="9">
        <f t="shared" si="2"/>
        <v>0.57467796522806858</v>
      </c>
      <c r="N24" s="1">
        <f t="shared" si="3"/>
        <v>82</v>
      </c>
      <c r="O24" s="1" t="str">
        <f t="shared" si="4"/>
        <v>Matches standings</v>
      </c>
      <c r="P24" s="1">
        <f>COUNTIFS(Matches!$C$9:$C$1954,$A24,Matches!$Q$9:$Q$1954,1,Matches!$Y$9:$Y$1954,"&gt;=1",Matches!$Y$9:$Y$1954,"&lt;="&amp;'RPI rules'!$B$9,Matches!$R$9:$R$1954,1)+COUNTIFS(Matches!$D$9:$D$1954,$A24,Matches!$Q$9:$Q$1954,1,Matches!$X$9:$X$1954,"&gt;=1",Matches!$X$9:$X$1954,"&lt;="&amp;'RPI rules'!$B$9,Matches!$S$9:$S$1954,1)</f>
        <v>0</v>
      </c>
      <c r="Q24" s="1">
        <f>COUNTIFS(Matches!$C$9:$C$1954,$A24,Matches!$Q$9:$Q$1954,1,Matches!$Y$9:$Y$1954,"&gt;"&amp;'RPI rules'!$B$9,Matches!$Y$9:$Y$1954,"&lt;="&amp;'RPI rules'!$B$10,Matches!$R$9:$R$1954,1)+COUNTIFS(Matches!$D$9:$D$1954,$A24,Matches!$Q$9:$Q$1954,1,Matches!$X$9:$X$1954,"&gt;"&amp;'RPI rules'!$B$9,Matches!$X$9:$X$1954,"&lt;="&amp;'RPI rules'!$B$10,Matches!$S$9:$S$1954,1)</f>
        <v>0</v>
      </c>
      <c r="R24" s="1">
        <f>COUNTIFS(Matches!$C$9:$C$1954,$A24,Matches!$Q$9:$Q$1954,1,Matches!$Y$9:$Y$1954,"&gt;="&amp;'RPI rules'!$B$12,Matches!$Y$9:$Y$1954,"&lt;="&amp;'RPI rules'!$B$13,Matches!$R$9:$R$1954,0)+COUNTIFS(Matches!$D$9:$D$1954,$A24,Matches!$Q$9:$Q$1954,1,Matches!$X$9:$X$1954,"&gt;="&amp;'RPI rules'!$B$12,Matches!$X$9:$X$1954,"&lt;="&amp;'RPI rules'!$B$13,Matches!$S$9:$S$1954,0)</f>
        <v>0</v>
      </c>
      <c r="S24" s="1">
        <f>COUNTIFS(Matches!$C$9:$C$1954,$A24,Matches!$Q$9:$Q$1954,1,Matches!$Y$9:$Y$1954,"&gt;="&amp;'RPI rules'!$B$14,Matches!$R$9:$R$1954,0)+COUNTIFS(Matches!$D$9:$D$1954,$A24,Matches!$Q$9:$Q$1954,1,Matches!$X$9:$X$1954,"&gt;="&amp;'RPI rules'!$B$14,Matches!$S$9:$S$1954,0)+COUNTIFS(Matches!$C$9:$C$1954,$A24,Matches!$H$9:$H$1954,"&lt;&gt;D1",Matches!$R$9:$R$1954,0)+COUNTIFS(Matches!$D$9:$D$1954,$A24,Matches!$G$9:$G$1954,"&lt;&gt;D1",Matches!$S$9:$S$1954,0)</f>
        <v>0</v>
      </c>
      <c r="T24" s="1">
        <f>COUNTIFS(Matches!$C$9:$C$1954,$A24,Matches!$M$9:$M$1954,"Nonconference")+COUNTIFS(Matches!$D$9:$D$1954,$A24,Matches!$M$9:$M$1954,"Nonconference")</f>
        <v>9</v>
      </c>
      <c r="U24" s="1">
        <f>COUNTIFS(Matches!$C$9:$C$1954,$A24,Matches!$Q$9:$Q$1954,1,Matches!$Y$9:$Y$1954,"&gt;=1",Matches!$Y$9:$Y$1954,"&lt;="&amp;'RPI rules'!$B$11,Matches!$M$9:$M$1954,"Nonconference")+COUNTIFS(Matches!$D$9:$D$1954,$A24,Matches!$Q$9:$Q$1954,1,Matches!$X$9:$X$1954,"&gt;=1",Matches!$X$9:$X$1954,"&lt;="&amp;'RPI rules'!$B$11,Matches!$M$9:$M$1954,"Nonconference")</f>
        <v>1</v>
      </c>
      <c r="V24" s="1">
        <f>COUNTIFS(Matches!$C$9:$C$1954,$A24,Matches!$Q$9:$Q$1954,1,Matches!$Y$9:$Y$1954,"&gt;="&amp;'RPI rules'!$B$15,Matches!$M$9:$M$1954,"Nonconference")+COUNTIFS(Matches!$D$9:$D$1954,$A24,Matches!$Q$9:$Q$1954,1,Matches!$X$9:$X$1954,"&gt;="&amp;'RPI rules'!$B$15,Matches!$M$9:$M$1954,"Nonconference")+COUNTIFS(Matches!$C$9:$C$1954,$A24,Matches!$M$9:$M$1954,"Nonconference",Matches!$H$9:$H$1954,"NAIA")+COUNTIFS(Matches!$D$9:$D$1954,$A24,Matches!$M$9:$M$1954,"Nonconference",Matches!$G$9:$G$1954,"NAIA")</f>
        <v>0</v>
      </c>
      <c r="W24" s="24">
        <f t="shared" si="5"/>
        <v>0.1111111111111111</v>
      </c>
      <c r="X24" s="24">
        <f t="shared" si="6"/>
        <v>0</v>
      </c>
      <c r="Y24" s="25">
        <f>IF('RPI rules'!$B$25&lt;&gt;"Ready",NA(),P24*'RPI rules'!$B$17+Q24*'RPI rules'!$B$18)</f>
        <v>0</v>
      </c>
      <c r="Z24" s="25">
        <f>IF('RPI rules'!$B$25&lt;&gt;"Ready",NA(),-R24*'RPI rules'!$B$19-S24*'RPI rules'!$B$20)</f>
        <v>0</v>
      </c>
      <c r="AA24" s="25">
        <f>IF('RPI rules'!$B$25&lt;&gt;"Ready",NA(),IF(T24=0,0,IF(W24&gt;='RPI rules'!$B$16,'RPI rules'!$B$21,0)))</f>
        <v>0</v>
      </c>
      <c r="AB24" s="25">
        <f>IF('RPI rules'!$B$25&lt;&gt;"Ready",NA(),IF(T24=0,0,IF(X24&gt;='RPI rules'!$B$16,-'RPI rules'!$B$22,0)))</f>
        <v>0</v>
      </c>
      <c r="AC24" s="25">
        <f t="shared" si="7"/>
        <v>0</v>
      </c>
      <c r="AD24" s="9">
        <f t="shared" si="8"/>
        <v>0.57467796522806858</v>
      </c>
      <c r="AE24" s="1">
        <f t="shared" si="9"/>
        <v>83</v>
      </c>
      <c r="AF24" s="1">
        <f t="shared" si="10"/>
        <v>-1</v>
      </c>
    </row>
    <row r="25" spans="1:32" ht="21" customHeight="1">
      <c r="A25" s="1" t="s">
        <v>87</v>
      </c>
      <c r="B25" s="1" t="str">
        <f>INDEX(Standings!$B$9:$B$356,MATCH($A25,Standings!$A$9:$A$356,0))</f>
        <v>SEC</v>
      </c>
      <c r="C25" s="1">
        <f>INDEX(Standings!$D$9:$D$356,MATCH($A25,Standings!$A$9:$A$356,0))</f>
        <v>10</v>
      </c>
      <c r="D25" s="1">
        <f>INDEX(Standings!$E$9:$E$356,MATCH($A25,Standings!$A$9:$A$356,0))</f>
        <v>2</v>
      </c>
      <c r="E25" s="1">
        <f>SUMIFS(Matches!$R$9:$R$1954,Matches!$C$9:$C$1954,$A25)+SUMIFS(Matches!$S$9:$S$1954,Matches!$D$9:$D$1954,$A25)</f>
        <v>10</v>
      </c>
      <c r="F25" s="1">
        <f>COUNTIFS(Matches!$C$9:$C$1954,$A25)+COUNTIFS(Matches!$D$9:$D$1954,$A25)-E25</f>
        <v>2</v>
      </c>
      <c r="G25" s="1">
        <f t="shared" si="0"/>
        <v>0</v>
      </c>
      <c r="H25" s="1">
        <f>SUMIFS(Matches!$R$9:$R$1954,Matches!$C$9:$C$1954,$A25,Matches!$Q$9:$Q$1954,1)+SUMIFS(Matches!$S$9:$S$1954,Matches!$D$9:$D$1954,$A25,Matches!$Q$9:$Q$1954,1)</f>
        <v>10</v>
      </c>
      <c r="I25" s="1">
        <f>COUNTIFS(Matches!$C$9:$C$1954,$A25,Matches!$Q$9:$Q$1954,1)+COUNTIFS(Matches!$D$9:$D$1954,$A25,Matches!$Q$9:$Q$1954,1)-H25</f>
        <v>2</v>
      </c>
      <c r="J25" s="9">
        <f t="shared" si="1"/>
        <v>0.83333333333333337</v>
      </c>
      <c r="K25" s="9">
        <f>IF(H25+I25=0,"",(SUMIFS(Matches!$T$9:$T$1954,Matches!$C$9:$C$1954,$A25)+SUMIFS(Matches!$U$9:$U$1954,Matches!$D$9:$D$1954,$A25))/(H25+I25))</f>
        <v>0.47534872534872535</v>
      </c>
      <c r="L25" s="9">
        <f>IF(H25+I25=0,"",(SUMIFS(Matches!$V$9:$V$1954,Matches!$C$9:$C$1954,$A25)+SUMIFS(Matches!$W$9:$W$1954,Matches!$D$9:$D$1954,$A25))/(H25+I25))</f>
        <v>0.57534414396630296</v>
      </c>
      <c r="M25" s="9">
        <f t="shared" si="2"/>
        <v>0.58984373199927176</v>
      </c>
      <c r="N25" s="1">
        <f t="shared" si="3"/>
        <v>64</v>
      </c>
      <c r="O25" s="1" t="str">
        <f t="shared" si="4"/>
        <v>Matches standings</v>
      </c>
      <c r="P25" s="1">
        <f>COUNTIFS(Matches!$C$9:$C$1954,$A25,Matches!$Q$9:$Q$1954,1,Matches!$Y$9:$Y$1954,"&gt;=1",Matches!$Y$9:$Y$1954,"&lt;="&amp;'RPI rules'!$B$9,Matches!$R$9:$R$1954,1)+COUNTIFS(Matches!$D$9:$D$1954,$A25,Matches!$Q$9:$Q$1954,1,Matches!$X$9:$X$1954,"&gt;=1",Matches!$X$9:$X$1954,"&lt;="&amp;'RPI rules'!$B$9,Matches!$S$9:$S$1954,1)</f>
        <v>0</v>
      </c>
      <c r="Q25" s="1">
        <f>COUNTIFS(Matches!$C$9:$C$1954,$A25,Matches!$Q$9:$Q$1954,1,Matches!$Y$9:$Y$1954,"&gt;"&amp;'RPI rules'!$B$9,Matches!$Y$9:$Y$1954,"&lt;="&amp;'RPI rules'!$B$10,Matches!$R$9:$R$1954,1)+COUNTIFS(Matches!$D$9:$D$1954,$A25,Matches!$Q$9:$Q$1954,1,Matches!$X$9:$X$1954,"&gt;"&amp;'RPI rules'!$B$9,Matches!$X$9:$X$1954,"&lt;="&amp;'RPI rules'!$B$10,Matches!$S$9:$S$1954,1)</f>
        <v>0</v>
      </c>
      <c r="R25" s="1">
        <f>COUNTIFS(Matches!$C$9:$C$1954,$A25,Matches!$Q$9:$Q$1954,1,Matches!$Y$9:$Y$1954,"&gt;="&amp;'RPI rules'!$B$12,Matches!$Y$9:$Y$1954,"&lt;="&amp;'RPI rules'!$B$13,Matches!$R$9:$R$1954,0)+COUNTIFS(Matches!$D$9:$D$1954,$A25,Matches!$Q$9:$Q$1954,1,Matches!$X$9:$X$1954,"&gt;="&amp;'RPI rules'!$B$12,Matches!$X$9:$X$1954,"&lt;="&amp;'RPI rules'!$B$13,Matches!$S$9:$S$1954,0)</f>
        <v>0</v>
      </c>
      <c r="S25" s="1">
        <f>COUNTIFS(Matches!$C$9:$C$1954,$A25,Matches!$Q$9:$Q$1954,1,Matches!$Y$9:$Y$1954,"&gt;="&amp;'RPI rules'!$B$14,Matches!$R$9:$R$1954,0)+COUNTIFS(Matches!$D$9:$D$1954,$A25,Matches!$Q$9:$Q$1954,1,Matches!$X$9:$X$1954,"&gt;="&amp;'RPI rules'!$B$14,Matches!$S$9:$S$1954,0)+COUNTIFS(Matches!$C$9:$C$1954,$A25,Matches!$H$9:$H$1954,"&lt;&gt;D1",Matches!$R$9:$R$1954,0)+COUNTIFS(Matches!$D$9:$D$1954,$A25,Matches!$G$9:$G$1954,"&lt;&gt;D1",Matches!$S$9:$S$1954,0)</f>
        <v>0</v>
      </c>
      <c r="T25" s="1">
        <f>COUNTIFS(Matches!$C$9:$C$1954,$A25,Matches!$M$9:$M$1954,"Nonconference")+COUNTIFS(Matches!$D$9:$D$1954,$A25,Matches!$M$9:$M$1954,"Nonconference")</f>
        <v>12</v>
      </c>
      <c r="U25" s="1">
        <f>COUNTIFS(Matches!$C$9:$C$1954,$A25,Matches!$Q$9:$Q$1954,1,Matches!$Y$9:$Y$1954,"&gt;=1",Matches!$Y$9:$Y$1954,"&lt;="&amp;'RPI rules'!$B$11,Matches!$M$9:$M$1954,"Nonconference")+COUNTIFS(Matches!$D$9:$D$1954,$A25,Matches!$Q$9:$Q$1954,1,Matches!$X$9:$X$1954,"&gt;=1",Matches!$X$9:$X$1954,"&lt;="&amp;'RPI rules'!$B$11,Matches!$M$9:$M$1954,"Nonconference")</f>
        <v>3</v>
      </c>
      <c r="V25" s="1">
        <f>COUNTIFS(Matches!$C$9:$C$1954,$A25,Matches!$Q$9:$Q$1954,1,Matches!$Y$9:$Y$1954,"&gt;="&amp;'RPI rules'!$B$15,Matches!$M$9:$M$1954,"Nonconference")+COUNTIFS(Matches!$D$9:$D$1954,$A25,Matches!$Q$9:$Q$1954,1,Matches!$X$9:$X$1954,"&gt;="&amp;'RPI rules'!$B$15,Matches!$M$9:$M$1954,"Nonconference")+COUNTIFS(Matches!$C$9:$C$1954,$A25,Matches!$M$9:$M$1954,"Nonconference",Matches!$H$9:$H$1954,"NAIA")+COUNTIFS(Matches!$D$9:$D$1954,$A25,Matches!$M$9:$M$1954,"Nonconference",Matches!$G$9:$G$1954,"NAIA")</f>
        <v>1</v>
      </c>
      <c r="W25" s="24">
        <f t="shared" si="5"/>
        <v>0.25</v>
      </c>
      <c r="X25" s="24">
        <f t="shared" si="6"/>
        <v>8.3333333333333329E-2</v>
      </c>
      <c r="Y25" s="25">
        <f>IF('RPI rules'!$B$25&lt;&gt;"Ready",NA(),P25*'RPI rules'!$B$17+Q25*'RPI rules'!$B$18)</f>
        <v>0</v>
      </c>
      <c r="Z25" s="25">
        <f>IF('RPI rules'!$B$25&lt;&gt;"Ready",NA(),-R25*'RPI rules'!$B$19-S25*'RPI rules'!$B$20)</f>
        <v>0</v>
      </c>
      <c r="AA25" s="25">
        <f>IF('RPI rules'!$B$25&lt;&gt;"Ready",NA(),IF(T25=0,0,IF(W25&gt;='RPI rules'!$B$16,'RPI rules'!$B$21,0)))</f>
        <v>0</v>
      </c>
      <c r="AB25" s="25">
        <f>IF('RPI rules'!$B$25&lt;&gt;"Ready",NA(),IF(T25=0,0,IF(X25&gt;='RPI rules'!$B$16,-'RPI rules'!$B$22,0)))</f>
        <v>0</v>
      </c>
      <c r="AC25" s="25">
        <f t="shared" si="7"/>
        <v>0</v>
      </c>
      <c r="AD25" s="9">
        <f t="shared" si="8"/>
        <v>0.58984373199927176</v>
      </c>
      <c r="AE25" s="1">
        <f t="shared" si="9"/>
        <v>67</v>
      </c>
      <c r="AF25" s="1">
        <f t="shared" si="10"/>
        <v>-3</v>
      </c>
    </row>
    <row r="26" spans="1:32" ht="21" customHeight="1">
      <c r="A26" s="1" t="s">
        <v>220</v>
      </c>
      <c r="B26" s="1" t="str">
        <f>INDEX(Standings!$B$9:$B$356,MATCH($A26,Standings!$A$9:$A$356,0))</f>
        <v>UAC</v>
      </c>
      <c r="C26" s="1">
        <f>INDEX(Standings!$D$9:$D$356,MATCH($A26,Standings!$A$9:$A$356,0))</f>
        <v>8</v>
      </c>
      <c r="D26" s="1">
        <f>INDEX(Standings!$E$9:$E$356,MATCH($A26,Standings!$A$9:$A$356,0))</f>
        <v>5</v>
      </c>
      <c r="E26" s="1">
        <f>SUMIFS(Matches!$R$9:$R$1954,Matches!$C$9:$C$1954,$A26)+SUMIFS(Matches!$S$9:$S$1954,Matches!$D$9:$D$1954,$A26)</f>
        <v>8</v>
      </c>
      <c r="F26" s="1">
        <f>COUNTIFS(Matches!$C$9:$C$1954,$A26)+COUNTIFS(Matches!$D$9:$D$1954,$A26)-E26</f>
        <v>5</v>
      </c>
      <c r="G26" s="1">
        <f t="shared" si="0"/>
        <v>0</v>
      </c>
      <c r="H26" s="1">
        <f>SUMIFS(Matches!$R$9:$R$1954,Matches!$C$9:$C$1954,$A26,Matches!$Q$9:$Q$1954,1)+SUMIFS(Matches!$S$9:$S$1954,Matches!$D$9:$D$1954,$A26,Matches!$Q$9:$Q$1954,1)</f>
        <v>8</v>
      </c>
      <c r="I26" s="1">
        <f>COUNTIFS(Matches!$C$9:$C$1954,$A26,Matches!$Q$9:$Q$1954,1)+COUNTIFS(Matches!$D$9:$D$1954,$A26,Matches!$Q$9:$Q$1954,1)-H26</f>
        <v>5</v>
      </c>
      <c r="J26" s="9">
        <f t="shared" si="1"/>
        <v>0.61538461538461542</v>
      </c>
      <c r="K26" s="9">
        <f>IF(H26+I26=0,"",(SUMIFS(Matches!$T$9:$T$1954,Matches!$C$9:$C$1954,$A26)+SUMIFS(Matches!$U$9:$U$1954,Matches!$D$9:$D$1954,$A26))/(H26+I26))</f>
        <v>0.42226107226107218</v>
      </c>
      <c r="L26" s="9">
        <f>IF(H26+I26=0,"",(SUMIFS(Matches!$V$9:$V$1954,Matches!$C$9:$C$1954,$A26)+SUMIFS(Matches!$W$9:$W$1954,Matches!$D$9:$D$1954,$A26))/(H26+I26))</f>
        <v>0.47553692648972373</v>
      </c>
      <c r="M26" s="9">
        <f t="shared" si="2"/>
        <v>0.48386092159912092</v>
      </c>
      <c r="N26" s="1">
        <f t="shared" si="3"/>
        <v>197</v>
      </c>
      <c r="O26" s="1" t="str">
        <f t="shared" si="4"/>
        <v>Matches standings</v>
      </c>
      <c r="P26" s="1">
        <f>COUNTIFS(Matches!$C$9:$C$1954,$A26,Matches!$Q$9:$Q$1954,1,Matches!$Y$9:$Y$1954,"&gt;=1",Matches!$Y$9:$Y$1954,"&lt;="&amp;'RPI rules'!$B$9,Matches!$R$9:$R$1954,1)+COUNTIFS(Matches!$D$9:$D$1954,$A26,Matches!$Q$9:$Q$1954,1,Matches!$X$9:$X$1954,"&gt;=1",Matches!$X$9:$X$1954,"&lt;="&amp;'RPI rules'!$B$9,Matches!$S$9:$S$1954,1)</f>
        <v>0</v>
      </c>
      <c r="Q26" s="1">
        <f>COUNTIFS(Matches!$C$9:$C$1954,$A26,Matches!$Q$9:$Q$1954,1,Matches!$Y$9:$Y$1954,"&gt;"&amp;'RPI rules'!$B$9,Matches!$Y$9:$Y$1954,"&lt;="&amp;'RPI rules'!$B$10,Matches!$R$9:$R$1954,1)+COUNTIFS(Matches!$D$9:$D$1954,$A26,Matches!$Q$9:$Q$1954,1,Matches!$X$9:$X$1954,"&gt;"&amp;'RPI rules'!$B$9,Matches!$X$9:$X$1954,"&lt;="&amp;'RPI rules'!$B$10,Matches!$S$9:$S$1954,1)</f>
        <v>0</v>
      </c>
      <c r="R26" s="1">
        <f>COUNTIFS(Matches!$C$9:$C$1954,$A26,Matches!$Q$9:$Q$1954,1,Matches!$Y$9:$Y$1954,"&gt;="&amp;'RPI rules'!$B$12,Matches!$Y$9:$Y$1954,"&lt;="&amp;'RPI rules'!$B$13,Matches!$R$9:$R$1954,0)+COUNTIFS(Matches!$D$9:$D$1954,$A26,Matches!$Q$9:$Q$1954,1,Matches!$X$9:$X$1954,"&gt;="&amp;'RPI rules'!$B$12,Matches!$X$9:$X$1954,"&lt;="&amp;'RPI rules'!$B$13,Matches!$S$9:$S$1954,0)</f>
        <v>0</v>
      </c>
      <c r="S26" s="1">
        <f>COUNTIFS(Matches!$C$9:$C$1954,$A26,Matches!$Q$9:$Q$1954,1,Matches!$Y$9:$Y$1954,"&gt;="&amp;'RPI rules'!$B$14,Matches!$R$9:$R$1954,0)+COUNTIFS(Matches!$D$9:$D$1954,$A26,Matches!$Q$9:$Q$1954,1,Matches!$X$9:$X$1954,"&gt;="&amp;'RPI rules'!$B$14,Matches!$S$9:$S$1954,0)+COUNTIFS(Matches!$C$9:$C$1954,$A26,Matches!$H$9:$H$1954,"&lt;&gt;D1",Matches!$R$9:$R$1954,0)+COUNTIFS(Matches!$D$9:$D$1954,$A26,Matches!$G$9:$G$1954,"&lt;&gt;D1",Matches!$S$9:$S$1954,0)</f>
        <v>0</v>
      </c>
      <c r="T26" s="1">
        <f>COUNTIFS(Matches!$C$9:$C$1954,$A26,Matches!$M$9:$M$1954,"Nonconference")+COUNTIFS(Matches!$D$9:$D$1954,$A26,Matches!$M$9:$M$1954,"Nonconference")</f>
        <v>13</v>
      </c>
      <c r="U26" s="1">
        <f>COUNTIFS(Matches!$C$9:$C$1954,$A26,Matches!$Q$9:$Q$1954,1,Matches!$Y$9:$Y$1954,"&gt;=1",Matches!$Y$9:$Y$1954,"&lt;="&amp;'RPI rules'!$B$11,Matches!$M$9:$M$1954,"Nonconference")+COUNTIFS(Matches!$D$9:$D$1954,$A26,Matches!$Q$9:$Q$1954,1,Matches!$X$9:$X$1954,"&gt;=1",Matches!$X$9:$X$1954,"&lt;="&amp;'RPI rules'!$B$11,Matches!$M$9:$M$1954,"Nonconference")</f>
        <v>2</v>
      </c>
      <c r="V26" s="1">
        <f>COUNTIFS(Matches!$C$9:$C$1954,$A26,Matches!$Q$9:$Q$1954,1,Matches!$Y$9:$Y$1954,"&gt;="&amp;'RPI rules'!$B$15,Matches!$M$9:$M$1954,"Nonconference")+COUNTIFS(Matches!$D$9:$D$1954,$A26,Matches!$Q$9:$Q$1954,1,Matches!$X$9:$X$1954,"&gt;="&amp;'RPI rules'!$B$15,Matches!$M$9:$M$1954,"Nonconference")+COUNTIFS(Matches!$C$9:$C$1954,$A26,Matches!$M$9:$M$1954,"Nonconference",Matches!$H$9:$H$1954,"NAIA")+COUNTIFS(Matches!$D$9:$D$1954,$A26,Matches!$M$9:$M$1954,"Nonconference",Matches!$G$9:$G$1954,"NAIA")</f>
        <v>5</v>
      </c>
      <c r="W26" s="24">
        <f t="shared" si="5"/>
        <v>0.15384615384615385</v>
      </c>
      <c r="X26" s="24">
        <f t="shared" si="6"/>
        <v>0.38461538461538464</v>
      </c>
      <c r="Y26" s="25">
        <f>IF('RPI rules'!$B$25&lt;&gt;"Ready",NA(),P26*'RPI rules'!$B$17+Q26*'RPI rules'!$B$18)</f>
        <v>0</v>
      </c>
      <c r="Z26" s="25">
        <f>IF('RPI rules'!$B$25&lt;&gt;"Ready",NA(),-R26*'RPI rules'!$B$19-S26*'RPI rules'!$B$20)</f>
        <v>0</v>
      </c>
      <c r="AA26" s="25">
        <f>IF('RPI rules'!$B$25&lt;&gt;"Ready",NA(),IF(T26=0,0,IF(W26&gt;='RPI rules'!$B$16,'RPI rules'!$B$21,0)))</f>
        <v>0</v>
      </c>
      <c r="AB26" s="25">
        <f>IF('RPI rules'!$B$25&lt;&gt;"Ready",NA(),IF(T26=0,0,IF(X26&gt;='RPI rules'!$B$16,-'RPI rules'!$B$22,0)))</f>
        <v>0</v>
      </c>
      <c r="AC26" s="25">
        <f t="shared" si="7"/>
        <v>0</v>
      </c>
      <c r="AD26" s="9">
        <f t="shared" si="8"/>
        <v>0.48386092159912092</v>
      </c>
      <c r="AE26" s="1">
        <f t="shared" si="9"/>
        <v>197</v>
      </c>
      <c r="AF26" s="1">
        <f t="shared" si="10"/>
        <v>0</v>
      </c>
    </row>
    <row r="27" spans="1:32" ht="21" customHeight="1">
      <c r="A27" s="1" t="s">
        <v>57</v>
      </c>
      <c r="B27" s="1" t="str">
        <f>INDEX(Standings!$B$9:$B$356,MATCH($A27,Standings!$A$9:$A$356,0))</f>
        <v>MAC</v>
      </c>
      <c r="C27" s="1">
        <f>INDEX(Standings!$D$9:$D$356,MATCH($A27,Standings!$A$9:$A$356,0))</f>
        <v>9</v>
      </c>
      <c r="D27" s="1">
        <f>INDEX(Standings!$E$9:$E$356,MATCH($A27,Standings!$A$9:$A$356,0))</f>
        <v>2</v>
      </c>
      <c r="E27" s="1">
        <f>SUMIFS(Matches!$R$9:$R$1954,Matches!$C$9:$C$1954,$A27)+SUMIFS(Matches!$S$9:$S$1954,Matches!$D$9:$D$1954,$A27)</f>
        <v>9</v>
      </c>
      <c r="F27" s="1">
        <f>COUNTIFS(Matches!$C$9:$C$1954,$A27)+COUNTIFS(Matches!$D$9:$D$1954,$A27)-E27</f>
        <v>2</v>
      </c>
      <c r="G27" s="1">
        <f t="shared" si="0"/>
        <v>0</v>
      </c>
      <c r="H27" s="1">
        <f>SUMIFS(Matches!$R$9:$R$1954,Matches!$C$9:$C$1954,$A27,Matches!$Q$9:$Q$1954,1)+SUMIFS(Matches!$S$9:$S$1954,Matches!$D$9:$D$1954,$A27,Matches!$Q$9:$Q$1954,1)</f>
        <v>9</v>
      </c>
      <c r="I27" s="1">
        <f>COUNTIFS(Matches!$C$9:$C$1954,$A27,Matches!$Q$9:$Q$1954,1)+COUNTIFS(Matches!$D$9:$D$1954,$A27,Matches!$Q$9:$Q$1954,1)-H27</f>
        <v>2</v>
      </c>
      <c r="J27" s="9">
        <f t="shared" si="1"/>
        <v>0.81818181818181823</v>
      </c>
      <c r="K27" s="9">
        <f>IF(H27+I27=0,"",(SUMIFS(Matches!$T$9:$T$1954,Matches!$C$9:$C$1954,$A27)+SUMIFS(Matches!$U$9:$U$1954,Matches!$D$9:$D$1954,$A27))/(H27+I27))</f>
        <v>0.53872819100091818</v>
      </c>
      <c r="L27" s="9">
        <f>IF(H27+I27=0,"",(SUMIFS(Matches!$V$9:$V$1954,Matches!$C$9:$C$1954,$A27)+SUMIFS(Matches!$W$9:$W$1954,Matches!$D$9:$D$1954,$A27))/(H27+I27))</f>
        <v>0.59246119633860672</v>
      </c>
      <c r="M27" s="9">
        <f t="shared" si="2"/>
        <v>0.62202484913056533</v>
      </c>
      <c r="N27" s="1">
        <f t="shared" si="3"/>
        <v>34</v>
      </c>
      <c r="O27" s="1" t="str">
        <f t="shared" si="4"/>
        <v>Matches standings</v>
      </c>
      <c r="P27" s="1">
        <f>COUNTIFS(Matches!$C$9:$C$1954,$A27,Matches!$Q$9:$Q$1954,1,Matches!$Y$9:$Y$1954,"&gt;=1",Matches!$Y$9:$Y$1954,"&lt;="&amp;'RPI rules'!$B$9,Matches!$R$9:$R$1954,1)+COUNTIFS(Matches!$D$9:$D$1954,$A27,Matches!$Q$9:$Q$1954,1,Matches!$X$9:$X$1954,"&gt;=1",Matches!$X$9:$X$1954,"&lt;="&amp;'RPI rules'!$B$9,Matches!$S$9:$S$1954,1)</f>
        <v>0</v>
      </c>
      <c r="Q27" s="1">
        <f>COUNTIFS(Matches!$C$9:$C$1954,$A27,Matches!$Q$9:$Q$1954,1,Matches!$Y$9:$Y$1954,"&gt;"&amp;'RPI rules'!$B$9,Matches!$Y$9:$Y$1954,"&lt;="&amp;'RPI rules'!$B$10,Matches!$R$9:$R$1954,1)+COUNTIFS(Matches!$D$9:$D$1954,$A27,Matches!$Q$9:$Q$1954,1,Matches!$X$9:$X$1954,"&gt;"&amp;'RPI rules'!$B$9,Matches!$X$9:$X$1954,"&lt;="&amp;'RPI rules'!$B$10,Matches!$S$9:$S$1954,1)</f>
        <v>1</v>
      </c>
      <c r="R27" s="1">
        <f>COUNTIFS(Matches!$C$9:$C$1954,$A27,Matches!$Q$9:$Q$1954,1,Matches!$Y$9:$Y$1954,"&gt;="&amp;'RPI rules'!$B$12,Matches!$Y$9:$Y$1954,"&lt;="&amp;'RPI rules'!$B$13,Matches!$R$9:$R$1954,0)+COUNTIFS(Matches!$D$9:$D$1954,$A27,Matches!$Q$9:$Q$1954,1,Matches!$X$9:$X$1954,"&gt;="&amp;'RPI rules'!$B$12,Matches!$X$9:$X$1954,"&lt;="&amp;'RPI rules'!$B$13,Matches!$S$9:$S$1954,0)</f>
        <v>0</v>
      </c>
      <c r="S27" s="1">
        <f>COUNTIFS(Matches!$C$9:$C$1954,$A27,Matches!$Q$9:$Q$1954,1,Matches!$Y$9:$Y$1954,"&gt;="&amp;'RPI rules'!$B$14,Matches!$R$9:$R$1954,0)+COUNTIFS(Matches!$D$9:$D$1954,$A27,Matches!$Q$9:$Q$1954,1,Matches!$X$9:$X$1954,"&gt;="&amp;'RPI rules'!$B$14,Matches!$S$9:$S$1954,0)+COUNTIFS(Matches!$C$9:$C$1954,$A27,Matches!$H$9:$H$1954,"&lt;&gt;D1",Matches!$R$9:$R$1954,0)+COUNTIFS(Matches!$D$9:$D$1954,$A27,Matches!$G$9:$G$1954,"&lt;&gt;D1",Matches!$S$9:$S$1954,0)</f>
        <v>0</v>
      </c>
      <c r="T27" s="1">
        <f>COUNTIFS(Matches!$C$9:$C$1954,$A27,Matches!$M$9:$M$1954,"Nonconference")+COUNTIFS(Matches!$D$9:$D$1954,$A27,Matches!$M$9:$M$1954,"Nonconference")</f>
        <v>11</v>
      </c>
      <c r="U27" s="1">
        <f>COUNTIFS(Matches!$C$9:$C$1954,$A27,Matches!$Q$9:$Q$1954,1,Matches!$Y$9:$Y$1954,"&gt;=1",Matches!$Y$9:$Y$1954,"&lt;="&amp;'RPI rules'!$B$11,Matches!$M$9:$M$1954,"Nonconference")+COUNTIFS(Matches!$D$9:$D$1954,$A27,Matches!$Q$9:$Q$1954,1,Matches!$X$9:$X$1954,"&gt;=1",Matches!$X$9:$X$1954,"&lt;="&amp;'RPI rules'!$B$11,Matches!$M$9:$M$1954,"Nonconference")</f>
        <v>5</v>
      </c>
      <c r="V27" s="1">
        <f>COUNTIFS(Matches!$C$9:$C$1954,$A27,Matches!$Q$9:$Q$1954,1,Matches!$Y$9:$Y$1954,"&gt;="&amp;'RPI rules'!$B$15,Matches!$M$9:$M$1954,"Nonconference")+COUNTIFS(Matches!$D$9:$D$1954,$A27,Matches!$Q$9:$Q$1954,1,Matches!$X$9:$X$1954,"&gt;="&amp;'RPI rules'!$B$15,Matches!$M$9:$M$1954,"Nonconference")+COUNTIFS(Matches!$C$9:$C$1954,$A27,Matches!$M$9:$M$1954,"Nonconference",Matches!$H$9:$H$1954,"NAIA")+COUNTIFS(Matches!$D$9:$D$1954,$A27,Matches!$M$9:$M$1954,"Nonconference",Matches!$G$9:$G$1954,"NAIA")</f>
        <v>0</v>
      </c>
      <c r="W27" s="24">
        <f t="shared" si="5"/>
        <v>0.45454545454545453</v>
      </c>
      <c r="X27" s="24">
        <f t="shared" si="6"/>
        <v>0</v>
      </c>
      <c r="Y27" s="25">
        <f>IF('RPI rules'!$B$25&lt;&gt;"Ready",NA(),P27*'RPI rules'!$B$17+Q27*'RPI rules'!$B$18)</f>
        <v>1.2999999999999999E-3</v>
      </c>
      <c r="Z27" s="25">
        <f>IF('RPI rules'!$B$25&lt;&gt;"Ready",NA(),-R27*'RPI rules'!$B$19-S27*'RPI rules'!$B$20)</f>
        <v>0</v>
      </c>
      <c r="AA27" s="25">
        <f>IF('RPI rules'!$B$25&lt;&gt;"Ready",NA(),IF(T27=0,0,IF(W27&gt;='RPI rules'!$B$16,'RPI rules'!$B$21,0)))</f>
        <v>0</v>
      </c>
      <c r="AB27" s="25">
        <f>IF('RPI rules'!$B$25&lt;&gt;"Ready",NA(),IF(T27=0,0,IF(X27&gt;='RPI rules'!$B$16,-'RPI rules'!$B$22,0)))</f>
        <v>0</v>
      </c>
      <c r="AC27" s="25">
        <f t="shared" si="7"/>
        <v>1.2999999999999999E-3</v>
      </c>
      <c r="AD27" s="9">
        <f t="shared" si="8"/>
        <v>0.62332484913056529</v>
      </c>
      <c r="AE27" s="1">
        <f t="shared" si="9"/>
        <v>34</v>
      </c>
      <c r="AF27" s="1">
        <f t="shared" si="10"/>
        <v>0</v>
      </c>
    </row>
    <row r="28" spans="1:32" ht="21" customHeight="1">
      <c r="A28" s="1" t="s">
        <v>32</v>
      </c>
      <c r="B28" s="1" t="str">
        <f>INDEX(Standings!$B$9:$B$356,MATCH($A28,Standings!$A$9:$A$356,0))</f>
        <v>Big 12</v>
      </c>
      <c r="C28" s="1">
        <f>INDEX(Standings!$D$9:$D$356,MATCH($A28,Standings!$A$9:$A$356,0))</f>
        <v>8</v>
      </c>
      <c r="D28" s="1">
        <f>INDEX(Standings!$E$9:$E$356,MATCH($A28,Standings!$A$9:$A$356,0))</f>
        <v>2</v>
      </c>
      <c r="E28" s="1">
        <f>SUMIFS(Matches!$R$9:$R$1954,Matches!$C$9:$C$1954,$A28)+SUMIFS(Matches!$S$9:$S$1954,Matches!$D$9:$D$1954,$A28)</f>
        <v>8</v>
      </c>
      <c r="F28" s="1">
        <f>COUNTIFS(Matches!$C$9:$C$1954,$A28)+COUNTIFS(Matches!$D$9:$D$1954,$A28)-E28</f>
        <v>2</v>
      </c>
      <c r="G28" s="1">
        <f t="shared" si="0"/>
        <v>0</v>
      </c>
      <c r="H28" s="1">
        <f>SUMIFS(Matches!$R$9:$R$1954,Matches!$C$9:$C$1954,$A28,Matches!$Q$9:$Q$1954,1)+SUMIFS(Matches!$S$9:$S$1954,Matches!$D$9:$D$1954,$A28,Matches!$Q$9:$Q$1954,1)</f>
        <v>8</v>
      </c>
      <c r="I28" s="1">
        <f>COUNTIFS(Matches!$C$9:$C$1954,$A28,Matches!$Q$9:$Q$1954,1)+COUNTIFS(Matches!$D$9:$D$1954,$A28,Matches!$Q$9:$Q$1954,1)-H28</f>
        <v>2</v>
      </c>
      <c r="J28" s="9">
        <f t="shared" si="1"/>
        <v>0.8</v>
      </c>
      <c r="K28" s="9">
        <f>IF(H28+I28=0,"",(SUMIFS(Matches!$T$9:$T$1954,Matches!$C$9:$C$1954,$A28)+SUMIFS(Matches!$U$9:$U$1954,Matches!$D$9:$D$1954,$A28))/(H28+I28))</f>
        <v>0.67300505050505044</v>
      </c>
      <c r="L28" s="9">
        <f>IF(H28+I28=0,"",(SUMIFS(Matches!$V$9:$V$1954,Matches!$C$9:$C$1954,$A28)+SUMIFS(Matches!$W$9:$W$1954,Matches!$D$9:$D$1954,$A28))/(H28+I28))</f>
        <v>0.58389525233464623</v>
      </c>
      <c r="M28" s="9">
        <f t="shared" si="2"/>
        <v>0.68247633833618682</v>
      </c>
      <c r="N28" s="1">
        <f t="shared" si="3"/>
        <v>9</v>
      </c>
      <c r="O28" s="1" t="str">
        <f t="shared" si="4"/>
        <v>Matches standings</v>
      </c>
      <c r="P28" s="1">
        <f>COUNTIFS(Matches!$C$9:$C$1954,$A28,Matches!$Q$9:$Q$1954,1,Matches!$Y$9:$Y$1954,"&gt;=1",Matches!$Y$9:$Y$1954,"&lt;="&amp;'RPI rules'!$B$9,Matches!$R$9:$R$1954,1)+COUNTIFS(Matches!$D$9:$D$1954,$A28,Matches!$Q$9:$Q$1954,1,Matches!$X$9:$X$1954,"&gt;=1",Matches!$X$9:$X$1954,"&lt;="&amp;'RPI rules'!$B$9,Matches!$S$9:$S$1954,1)</f>
        <v>0</v>
      </c>
      <c r="Q28" s="1">
        <f>COUNTIFS(Matches!$C$9:$C$1954,$A28,Matches!$Q$9:$Q$1954,1,Matches!$Y$9:$Y$1954,"&gt;"&amp;'RPI rules'!$B$9,Matches!$Y$9:$Y$1954,"&lt;="&amp;'RPI rules'!$B$10,Matches!$R$9:$R$1954,1)+COUNTIFS(Matches!$D$9:$D$1954,$A28,Matches!$Q$9:$Q$1954,1,Matches!$X$9:$X$1954,"&gt;"&amp;'RPI rules'!$B$9,Matches!$X$9:$X$1954,"&lt;="&amp;'RPI rules'!$B$10,Matches!$S$9:$S$1954,1)</f>
        <v>1</v>
      </c>
      <c r="R28" s="1">
        <f>COUNTIFS(Matches!$C$9:$C$1954,$A28,Matches!$Q$9:$Q$1954,1,Matches!$Y$9:$Y$1954,"&gt;="&amp;'RPI rules'!$B$12,Matches!$Y$9:$Y$1954,"&lt;="&amp;'RPI rules'!$B$13,Matches!$R$9:$R$1954,0)+COUNTIFS(Matches!$D$9:$D$1954,$A28,Matches!$Q$9:$Q$1954,1,Matches!$X$9:$X$1954,"&gt;="&amp;'RPI rules'!$B$12,Matches!$X$9:$X$1954,"&lt;="&amp;'RPI rules'!$B$13,Matches!$S$9:$S$1954,0)</f>
        <v>0</v>
      </c>
      <c r="S28" s="1">
        <f>COUNTIFS(Matches!$C$9:$C$1954,$A28,Matches!$Q$9:$Q$1954,1,Matches!$Y$9:$Y$1954,"&gt;="&amp;'RPI rules'!$B$14,Matches!$R$9:$R$1954,0)+COUNTIFS(Matches!$D$9:$D$1954,$A28,Matches!$Q$9:$Q$1954,1,Matches!$X$9:$X$1954,"&gt;="&amp;'RPI rules'!$B$14,Matches!$S$9:$S$1954,0)+COUNTIFS(Matches!$C$9:$C$1954,$A28,Matches!$H$9:$H$1954,"&lt;&gt;D1",Matches!$R$9:$R$1954,0)+COUNTIFS(Matches!$D$9:$D$1954,$A28,Matches!$G$9:$G$1954,"&lt;&gt;D1",Matches!$S$9:$S$1954,0)</f>
        <v>0</v>
      </c>
      <c r="T28" s="1">
        <f>COUNTIFS(Matches!$C$9:$C$1954,$A28,Matches!$M$9:$M$1954,"Nonconference")+COUNTIFS(Matches!$D$9:$D$1954,$A28,Matches!$M$9:$M$1954,"Nonconference")</f>
        <v>10</v>
      </c>
      <c r="U28" s="1">
        <f>COUNTIFS(Matches!$C$9:$C$1954,$A28,Matches!$Q$9:$Q$1954,1,Matches!$Y$9:$Y$1954,"&gt;=1",Matches!$Y$9:$Y$1954,"&lt;="&amp;'RPI rules'!$B$11,Matches!$M$9:$M$1954,"Nonconference")+COUNTIFS(Matches!$D$9:$D$1954,$A28,Matches!$Q$9:$Q$1954,1,Matches!$X$9:$X$1954,"&gt;=1",Matches!$X$9:$X$1954,"&lt;="&amp;'RPI rules'!$B$11,Matches!$M$9:$M$1954,"Nonconference")</f>
        <v>5</v>
      </c>
      <c r="V28" s="1">
        <f>COUNTIFS(Matches!$C$9:$C$1954,$A28,Matches!$Q$9:$Q$1954,1,Matches!$Y$9:$Y$1954,"&gt;="&amp;'RPI rules'!$B$15,Matches!$M$9:$M$1954,"Nonconference")+COUNTIFS(Matches!$D$9:$D$1954,$A28,Matches!$Q$9:$Q$1954,1,Matches!$X$9:$X$1954,"&gt;="&amp;'RPI rules'!$B$15,Matches!$M$9:$M$1954,"Nonconference")+COUNTIFS(Matches!$C$9:$C$1954,$A28,Matches!$M$9:$M$1954,"Nonconference",Matches!$H$9:$H$1954,"NAIA")+COUNTIFS(Matches!$D$9:$D$1954,$A28,Matches!$M$9:$M$1954,"Nonconference",Matches!$G$9:$G$1954,"NAIA")</f>
        <v>0</v>
      </c>
      <c r="W28" s="24">
        <f t="shared" si="5"/>
        <v>0.5</v>
      </c>
      <c r="X28" s="24">
        <f t="shared" si="6"/>
        <v>0</v>
      </c>
      <c r="Y28" s="25">
        <f>IF('RPI rules'!$B$25&lt;&gt;"Ready",NA(),P28*'RPI rules'!$B$17+Q28*'RPI rules'!$B$18)</f>
        <v>1.2999999999999999E-3</v>
      </c>
      <c r="Z28" s="25">
        <f>IF('RPI rules'!$B$25&lt;&gt;"Ready",NA(),-R28*'RPI rules'!$B$19-S28*'RPI rules'!$B$20)</f>
        <v>0</v>
      </c>
      <c r="AA28" s="25">
        <f>IF('RPI rules'!$B$25&lt;&gt;"Ready",NA(),IF(T28=0,0,IF(W28&gt;='RPI rules'!$B$16,'RPI rules'!$B$21,0)))</f>
        <v>2.5999999999999999E-3</v>
      </c>
      <c r="AB28" s="25">
        <f>IF('RPI rules'!$B$25&lt;&gt;"Ready",NA(),IF(T28=0,0,IF(X28&gt;='RPI rules'!$B$16,-'RPI rules'!$B$22,0)))</f>
        <v>0</v>
      </c>
      <c r="AC28" s="25">
        <f t="shared" si="7"/>
        <v>3.8999999999999998E-3</v>
      </c>
      <c r="AD28" s="9">
        <f t="shared" si="8"/>
        <v>0.68637633833618683</v>
      </c>
      <c r="AE28" s="1">
        <f t="shared" si="9"/>
        <v>10</v>
      </c>
      <c r="AF28" s="1">
        <f t="shared" si="10"/>
        <v>-1</v>
      </c>
    </row>
    <row r="29" spans="1:32" ht="21" customHeight="1">
      <c r="A29" s="1" t="s">
        <v>232</v>
      </c>
      <c r="B29" s="1" t="str">
        <f>INDEX(Standings!$B$9:$B$356,MATCH($A29,Standings!$A$9:$A$356,0))</f>
        <v>ASUN</v>
      </c>
      <c r="C29" s="1">
        <f>INDEX(Standings!$D$9:$D$356,MATCH($A29,Standings!$A$9:$A$356,0))</f>
        <v>6</v>
      </c>
      <c r="D29" s="1">
        <f>INDEX(Standings!$E$9:$E$356,MATCH($A29,Standings!$A$9:$A$356,0))</f>
        <v>5</v>
      </c>
      <c r="E29" s="1">
        <f>SUMIFS(Matches!$R$9:$R$1954,Matches!$C$9:$C$1954,$A29)+SUMIFS(Matches!$S$9:$S$1954,Matches!$D$9:$D$1954,$A29)</f>
        <v>6</v>
      </c>
      <c r="F29" s="1">
        <f>COUNTIFS(Matches!$C$9:$C$1954,$A29)+COUNTIFS(Matches!$D$9:$D$1954,$A29)-E29</f>
        <v>5</v>
      </c>
      <c r="G29" s="1">
        <f t="shared" si="0"/>
        <v>0</v>
      </c>
      <c r="H29" s="1">
        <f>SUMIFS(Matches!$R$9:$R$1954,Matches!$C$9:$C$1954,$A29,Matches!$Q$9:$Q$1954,1)+SUMIFS(Matches!$S$9:$S$1954,Matches!$D$9:$D$1954,$A29,Matches!$Q$9:$Q$1954,1)</f>
        <v>6</v>
      </c>
      <c r="I29" s="1">
        <f>COUNTIFS(Matches!$C$9:$C$1954,$A29,Matches!$Q$9:$Q$1954,1)+COUNTIFS(Matches!$D$9:$D$1954,$A29,Matches!$Q$9:$Q$1954,1)-H29</f>
        <v>5</v>
      </c>
      <c r="J29" s="9">
        <f t="shared" si="1"/>
        <v>0.54545454545454541</v>
      </c>
      <c r="K29" s="9">
        <f>IF(H29+I29=0,"",(SUMIFS(Matches!$T$9:$T$1954,Matches!$C$9:$C$1954,$A29)+SUMIFS(Matches!$U$9:$U$1954,Matches!$D$9:$D$1954,$A29))/(H29+I29))</f>
        <v>0.43919262555626193</v>
      </c>
      <c r="L29" s="9">
        <f>IF(H29+I29=0,"",(SUMIFS(Matches!$V$9:$V$1954,Matches!$C$9:$C$1954,$A29)+SUMIFS(Matches!$W$9:$W$1954,Matches!$D$9:$D$1954,$A29))/(H29+I29))</f>
        <v>0.48182022264190089</v>
      </c>
      <c r="M29" s="9">
        <f t="shared" si="2"/>
        <v>0.47641500480224253</v>
      </c>
      <c r="N29" s="1">
        <f t="shared" si="3"/>
        <v>209</v>
      </c>
      <c r="O29" s="1" t="str">
        <f t="shared" si="4"/>
        <v>Matches standings</v>
      </c>
      <c r="P29" s="1">
        <f>COUNTIFS(Matches!$C$9:$C$1954,$A29,Matches!$Q$9:$Q$1954,1,Matches!$Y$9:$Y$1954,"&gt;=1",Matches!$Y$9:$Y$1954,"&lt;="&amp;'RPI rules'!$B$9,Matches!$R$9:$R$1954,1)+COUNTIFS(Matches!$D$9:$D$1954,$A29,Matches!$Q$9:$Q$1954,1,Matches!$X$9:$X$1954,"&gt;=1",Matches!$X$9:$X$1954,"&lt;="&amp;'RPI rules'!$B$9,Matches!$S$9:$S$1954,1)</f>
        <v>0</v>
      </c>
      <c r="Q29" s="1">
        <f>COUNTIFS(Matches!$C$9:$C$1954,$A29,Matches!$Q$9:$Q$1954,1,Matches!$Y$9:$Y$1954,"&gt;"&amp;'RPI rules'!$B$9,Matches!$Y$9:$Y$1954,"&lt;="&amp;'RPI rules'!$B$10,Matches!$R$9:$R$1954,1)+COUNTIFS(Matches!$D$9:$D$1954,$A29,Matches!$Q$9:$Q$1954,1,Matches!$X$9:$X$1954,"&gt;"&amp;'RPI rules'!$B$9,Matches!$X$9:$X$1954,"&lt;="&amp;'RPI rules'!$B$10,Matches!$S$9:$S$1954,1)</f>
        <v>0</v>
      </c>
      <c r="R29" s="1">
        <f>COUNTIFS(Matches!$C$9:$C$1954,$A29,Matches!$Q$9:$Q$1954,1,Matches!$Y$9:$Y$1954,"&gt;="&amp;'RPI rules'!$B$12,Matches!$Y$9:$Y$1954,"&lt;="&amp;'RPI rules'!$B$13,Matches!$R$9:$R$1954,0)+COUNTIFS(Matches!$D$9:$D$1954,$A29,Matches!$Q$9:$Q$1954,1,Matches!$X$9:$X$1954,"&gt;="&amp;'RPI rules'!$B$12,Matches!$X$9:$X$1954,"&lt;="&amp;'RPI rules'!$B$13,Matches!$S$9:$S$1954,0)</f>
        <v>0</v>
      </c>
      <c r="S29" s="1">
        <f>COUNTIFS(Matches!$C$9:$C$1954,$A29,Matches!$Q$9:$Q$1954,1,Matches!$Y$9:$Y$1954,"&gt;="&amp;'RPI rules'!$B$14,Matches!$R$9:$R$1954,0)+COUNTIFS(Matches!$D$9:$D$1954,$A29,Matches!$Q$9:$Q$1954,1,Matches!$X$9:$X$1954,"&gt;="&amp;'RPI rules'!$B$14,Matches!$S$9:$S$1954,0)+COUNTIFS(Matches!$C$9:$C$1954,$A29,Matches!$H$9:$H$1954,"&lt;&gt;D1",Matches!$R$9:$R$1954,0)+COUNTIFS(Matches!$D$9:$D$1954,$A29,Matches!$G$9:$G$1954,"&lt;&gt;D1",Matches!$S$9:$S$1954,0)</f>
        <v>0</v>
      </c>
      <c r="T29" s="1">
        <f>COUNTIFS(Matches!$C$9:$C$1954,$A29,Matches!$M$9:$M$1954,"Nonconference")+COUNTIFS(Matches!$D$9:$D$1954,$A29,Matches!$M$9:$M$1954,"Nonconference")</f>
        <v>11</v>
      </c>
      <c r="U29" s="1">
        <f>COUNTIFS(Matches!$C$9:$C$1954,$A29,Matches!$Q$9:$Q$1954,1,Matches!$Y$9:$Y$1954,"&gt;=1",Matches!$Y$9:$Y$1954,"&lt;="&amp;'RPI rules'!$B$11,Matches!$M$9:$M$1954,"Nonconference")+COUNTIFS(Matches!$D$9:$D$1954,$A29,Matches!$Q$9:$Q$1954,1,Matches!$X$9:$X$1954,"&gt;=1",Matches!$X$9:$X$1954,"&lt;="&amp;'RPI rules'!$B$11,Matches!$M$9:$M$1954,"Nonconference")</f>
        <v>1</v>
      </c>
      <c r="V29" s="1">
        <f>COUNTIFS(Matches!$C$9:$C$1954,$A29,Matches!$Q$9:$Q$1954,1,Matches!$Y$9:$Y$1954,"&gt;="&amp;'RPI rules'!$B$15,Matches!$M$9:$M$1954,"Nonconference")+COUNTIFS(Matches!$D$9:$D$1954,$A29,Matches!$Q$9:$Q$1954,1,Matches!$X$9:$X$1954,"&gt;="&amp;'RPI rules'!$B$15,Matches!$M$9:$M$1954,"Nonconference")+COUNTIFS(Matches!$C$9:$C$1954,$A29,Matches!$M$9:$M$1954,"Nonconference",Matches!$H$9:$H$1954,"NAIA")+COUNTIFS(Matches!$D$9:$D$1954,$A29,Matches!$M$9:$M$1954,"Nonconference",Matches!$G$9:$G$1954,"NAIA")</f>
        <v>5</v>
      </c>
      <c r="W29" s="24">
        <f t="shared" si="5"/>
        <v>9.0909090909090912E-2</v>
      </c>
      <c r="X29" s="24">
        <f t="shared" si="6"/>
        <v>0.45454545454545453</v>
      </c>
      <c r="Y29" s="25">
        <f>IF('RPI rules'!$B$25&lt;&gt;"Ready",NA(),P29*'RPI rules'!$B$17+Q29*'RPI rules'!$B$18)</f>
        <v>0</v>
      </c>
      <c r="Z29" s="25">
        <f>IF('RPI rules'!$B$25&lt;&gt;"Ready",NA(),-R29*'RPI rules'!$B$19-S29*'RPI rules'!$B$20)</f>
        <v>0</v>
      </c>
      <c r="AA29" s="25">
        <f>IF('RPI rules'!$B$25&lt;&gt;"Ready",NA(),IF(T29=0,0,IF(W29&gt;='RPI rules'!$B$16,'RPI rules'!$B$21,0)))</f>
        <v>0</v>
      </c>
      <c r="AB29" s="25">
        <f>IF('RPI rules'!$B$25&lt;&gt;"Ready",NA(),IF(T29=0,0,IF(X29&gt;='RPI rules'!$B$16,-'RPI rules'!$B$22,0)))</f>
        <v>0</v>
      </c>
      <c r="AC29" s="25">
        <f t="shared" si="7"/>
        <v>0</v>
      </c>
      <c r="AD29" s="9">
        <f t="shared" si="8"/>
        <v>0.47641500480224253</v>
      </c>
      <c r="AE29" s="1">
        <f t="shared" si="9"/>
        <v>208</v>
      </c>
      <c r="AF29" s="1">
        <f t="shared" si="10"/>
        <v>1</v>
      </c>
    </row>
    <row r="30" spans="1:32" ht="21" customHeight="1">
      <c r="A30" s="1" t="s">
        <v>160</v>
      </c>
      <c r="B30" s="1" t="str">
        <f>INDEX(Standings!$B$9:$B$356,MATCH($A30,Standings!$A$9:$A$356,0))</f>
        <v>MVC</v>
      </c>
      <c r="C30" s="1">
        <f>INDEX(Standings!$D$9:$D$356,MATCH($A30,Standings!$A$9:$A$356,0))</f>
        <v>3</v>
      </c>
      <c r="D30" s="1">
        <f>INDEX(Standings!$E$9:$E$356,MATCH($A30,Standings!$A$9:$A$356,0))</f>
        <v>8</v>
      </c>
      <c r="E30" s="1">
        <f>SUMIFS(Matches!$R$9:$R$1954,Matches!$C$9:$C$1954,$A30)+SUMIFS(Matches!$S$9:$S$1954,Matches!$D$9:$D$1954,$A30)</f>
        <v>3</v>
      </c>
      <c r="F30" s="1">
        <f>COUNTIFS(Matches!$C$9:$C$1954,$A30)+COUNTIFS(Matches!$D$9:$D$1954,$A30)-E30</f>
        <v>8</v>
      </c>
      <c r="G30" s="1">
        <f t="shared" si="0"/>
        <v>0</v>
      </c>
      <c r="H30" s="1">
        <f>SUMIFS(Matches!$R$9:$R$1954,Matches!$C$9:$C$1954,$A30,Matches!$Q$9:$Q$1954,1)+SUMIFS(Matches!$S$9:$S$1954,Matches!$D$9:$D$1954,$A30,Matches!$Q$9:$Q$1954,1)</f>
        <v>3</v>
      </c>
      <c r="I30" s="1">
        <f>COUNTIFS(Matches!$C$9:$C$1954,$A30,Matches!$Q$9:$Q$1954,1)+COUNTIFS(Matches!$D$9:$D$1954,$A30,Matches!$Q$9:$Q$1954,1)-H30</f>
        <v>8</v>
      </c>
      <c r="J30" s="9">
        <f t="shared" si="1"/>
        <v>0.27272727272727271</v>
      </c>
      <c r="K30" s="9">
        <f>IF(H30+I30=0,"",(SUMIFS(Matches!$T$9:$T$1954,Matches!$C$9:$C$1954,$A30)+SUMIFS(Matches!$U$9:$U$1954,Matches!$D$9:$D$1954,$A30))/(H30+I30))</f>
        <v>0.64152892561983466</v>
      </c>
      <c r="L30" s="9">
        <f>IF(H30+I30=0,"",(SUMIFS(Matches!$V$9:$V$1954,Matches!$C$9:$C$1954,$A30)+SUMIFS(Matches!$W$9:$W$1954,Matches!$D$9:$D$1954,$A30))/(H30+I30))</f>
        <v>0.54383137281553262</v>
      </c>
      <c r="M30" s="9">
        <f t="shared" si="2"/>
        <v>0.52490412419561872</v>
      </c>
      <c r="N30" s="1">
        <f t="shared" si="3"/>
        <v>137</v>
      </c>
      <c r="O30" s="1" t="str">
        <f t="shared" si="4"/>
        <v>Matches standings</v>
      </c>
      <c r="P30" s="1">
        <f>COUNTIFS(Matches!$C$9:$C$1954,$A30,Matches!$Q$9:$Q$1954,1,Matches!$Y$9:$Y$1954,"&gt;=1",Matches!$Y$9:$Y$1954,"&lt;="&amp;'RPI rules'!$B$9,Matches!$R$9:$R$1954,1)+COUNTIFS(Matches!$D$9:$D$1954,$A30,Matches!$Q$9:$Q$1954,1,Matches!$X$9:$X$1954,"&gt;=1",Matches!$X$9:$X$1954,"&lt;="&amp;'RPI rules'!$B$9,Matches!$S$9:$S$1954,1)</f>
        <v>0</v>
      </c>
      <c r="Q30" s="1">
        <f>COUNTIFS(Matches!$C$9:$C$1954,$A30,Matches!$Q$9:$Q$1954,1,Matches!$Y$9:$Y$1954,"&gt;"&amp;'RPI rules'!$B$9,Matches!$Y$9:$Y$1954,"&lt;="&amp;'RPI rules'!$B$10,Matches!$R$9:$R$1954,1)+COUNTIFS(Matches!$D$9:$D$1954,$A30,Matches!$Q$9:$Q$1954,1,Matches!$X$9:$X$1954,"&gt;"&amp;'RPI rules'!$B$9,Matches!$X$9:$X$1954,"&lt;="&amp;'RPI rules'!$B$10,Matches!$S$9:$S$1954,1)</f>
        <v>0</v>
      </c>
      <c r="R30" s="1">
        <f>COUNTIFS(Matches!$C$9:$C$1954,$A30,Matches!$Q$9:$Q$1954,1,Matches!$Y$9:$Y$1954,"&gt;="&amp;'RPI rules'!$B$12,Matches!$Y$9:$Y$1954,"&lt;="&amp;'RPI rules'!$B$13,Matches!$R$9:$R$1954,0)+COUNTIFS(Matches!$D$9:$D$1954,$A30,Matches!$Q$9:$Q$1954,1,Matches!$X$9:$X$1954,"&gt;="&amp;'RPI rules'!$B$12,Matches!$X$9:$X$1954,"&lt;="&amp;'RPI rules'!$B$13,Matches!$S$9:$S$1954,0)</f>
        <v>0</v>
      </c>
      <c r="S30" s="1">
        <f>COUNTIFS(Matches!$C$9:$C$1954,$A30,Matches!$Q$9:$Q$1954,1,Matches!$Y$9:$Y$1954,"&gt;="&amp;'RPI rules'!$B$14,Matches!$R$9:$R$1954,0)+COUNTIFS(Matches!$D$9:$D$1954,$A30,Matches!$Q$9:$Q$1954,1,Matches!$X$9:$X$1954,"&gt;="&amp;'RPI rules'!$B$14,Matches!$S$9:$S$1954,0)+COUNTIFS(Matches!$C$9:$C$1954,$A30,Matches!$H$9:$H$1954,"&lt;&gt;D1",Matches!$R$9:$R$1954,0)+COUNTIFS(Matches!$D$9:$D$1954,$A30,Matches!$G$9:$G$1954,"&lt;&gt;D1",Matches!$S$9:$S$1954,0)</f>
        <v>0</v>
      </c>
      <c r="T30" s="1">
        <f>COUNTIFS(Matches!$C$9:$C$1954,$A30,Matches!$M$9:$M$1954,"Nonconference")+COUNTIFS(Matches!$D$9:$D$1954,$A30,Matches!$M$9:$M$1954,"Nonconference")</f>
        <v>11</v>
      </c>
      <c r="U30" s="1">
        <f>COUNTIFS(Matches!$C$9:$C$1954,$A30,Matches!$Q$9:$Q$1954,1,Matches!$Y$9:$Y$1954,"&gt;=1",Matches!$Y$9:$Y$1954,"&lt;="&amp;'RPI rules'!$B$11,Matches!$M$9:$M$1954,"Nonconference")+COUNTIFS(Matches!$D$9:$D$1954,$A30,Matches!$Q$9:$Q$1954,1,Matches!$X$9:$X$1954,"&gt;=1",Matches!$X$9:$X$1954,"&lt;="&amp;'RPI rules'!$B$11,Matches!$M$9:$M$1954,"Nonconference")</f>
        <v>4</v>
      </c>
      <c r="V30" s="1">
        <f>COUNTIFS(Matches!$C$9:$C$1954,$A30,Matches!$Q$9:$Q$1954,1,Matches!$Y$9:$Y$1954,"&gt;="&amp;'RPI rules'!$B$15,Matches!$M$9:$M$1954,"Nonconference")+COUNTIFS(Matches!$D$9:$D$1954,$A30,Matches!$Q$9:$Q$1954,1,Matches!$X$9:$X$1954,"&gt;="&amp;'RPI rules'!$B$15,Matches!$M$9:$M$1954,"Nonconference")+COUNTIFS(Matches!$C$9:$C$1954,$A30,Matches!$M$9:$M$1954,"Nonconference",Matches!$H$9:$H$1954,"NAIA")+COUNTIFS(Matches!$D$9:$D$1954,$A30,Matches!$M$9:$M$1954,"Nonconference",Matches!$G$9:$G$1954,"NAIA")</f>
        <v>0</v>
      </c>
      <c r="W30" s="24">
        <f t="shared" si="5"/>
        <v>0.36363636363636365</v>
      </c>
      <c r="X30" s="24">
        <f t="shared" si="6"/>
        <v>0</v>
      </c>
      <c r="Y30" s="25">
        <f>IF('RPI rules'!$B$25&lt;&gt;"Ready",NA(),P30*'RPI rules'!$B$17+Q30*'RPI rules'!$B$18)</f>
        <v>0</v>
      </c>
      <c r="Z30" s="25">
        <f>IF('RPI rules'!$B$25&lt;&gt;"Ready",NA(),-R30*'RPI rules'!$B$19-S30*'RPI rules'!$B$20)</f>
        <v>0</v>
      </c>
      <c r="AA30" s="25">
        <f>IF('RPI rules'!$B$25&lt;&gt;"Ready",NA(),IF(T30=0,0,IF(W30&gt;='RPI rules'!$B$16,'RPI rules'!$B$21,0)))</f>
        <v>0</v>
      </c>
      <c r="AB30" s="25">
        <f>IF('RPI rules'!$B$25&lt;&gt;"Ready",NA(),IF(T30=0,0,IF(X30&gt;='RPI rules'!$B$16,-'RPI rules'!$B$22,0)))</f>
        <v>0</v>
      </c>
      <c r="AC30" s="25">
        <f t="shared" si="7"/>
        <v>0</v>
      </c>
      <c r="AD30" s="9">
        <f t="shared" si="8"/>
        <v>0.52490412419561872</v>
      </c>
      <c r="AE30" s="1">
        <f t="shared" si="9"/>
        <v>136</v>
      </c>
      <c r="AF30" s="1">
        <f t="shared" si="10"/>
        <v>1</v>
      </c>
    </row>
    <row r="31" spans="1:32" ht="21" customHeight="1">
      <c r="A31" s="1" t="s">
        <v>350</v>
      </c>
      <c r="B31" s="1" t="str">
        <f>INDEX(Standings!$B$9:$B$356,MATCH($A31,Standings!$A$9:$A$356,0))</f>
        <v>SWAC</v>
      </c>
      <c r="C31" s="1">
        <f>INDEX(Standings!$D$9:$D$356,MATCH($A31,Standings!$A$9:$A$356,0))</f>
        <v>4</v>
      </c>
      <c r="D31" s="1">
        <f>INDEX(Standings!$E$9:$E$356,MATCH($A31,Standings!$A$9:$A$356,0))</f>
        <v>6</v>
      </c>
      <c r="E31" s="1">
        <f>SUMIFS(Matches!$R$9:$R$1954,Matches!$C$9:$C$1954,$A31)+SUMIFS(Matches!$S$9:$S$1954,Matches!$D$9:$D$1954,$A31)</f>
        <v>4</v>
      </c>
      <c r="F31" s="1">
        <f>COUNTIFS(Matches!$C$9:$C$1954,$A31)+COUNTIFS(Matches!$D$9:$D$1954,$A31)-E31</f>
        <v>6</v>
      </c>
      <c r="G31" s="1">
        <f t="shared" si="0"/>
        <v>0</v>
      </c>
      <c r="H31" s="1">
        <f>SUMIFS(Matches!$R$9:$R$1954,Matches!$C$9:$C$1954,$A31,Matches!$Q$9:$Q$1954,1)+SUMIFS(Matches!$S$9:$S$1954,Matches!$D$9:$D$1954,$A31,Matches!$Q$9:$Q$1954,1)</f>
        <v>4</v>
      </c>
      <c r="I31" s="1">
        <f>COUNTIFS(Matches!$C$9:$C$1954,$A31,Matches!$Q$9:$Q$1954,1)+COUNTIFS(Matches!$D$9:$D$1954,$A31,Matches!$Q$9:$Q$1954,1)-H31</f>
        <v>6</v>
      </c>
      <c r="J31" s="9">
        <f t="shared" si="1"/>
        <v>0.4</v>
      </c>
      <c r="K31" s="9">
        <f>IF(H31+I31=0,"",(SUMIFS(Matches!$T$9:$T$1954,Matches!$C$9:$C$1954,$A31)+SUMIFS(Matches!$U$9:$U$1954,Matches!$D$9:$D$1954,$A31))/(H31+I31))</f>
        <v>0.29630536130536134</v>
      </c>
      <c r="L31" s="9">
        <f>IF(H31+I31=0,"",(SUMIFS(Matches!$V$9:$V$1954,Matches!$C$9:$C$1954,$A31)+SUMIFS(Matches!$W$9:$W$1954,Matches!$D$9:$D$1954,$A31))/(H31+I31))</f>
        <v>0.43358096028550575</v>
      </c>
      <c r="M31" s="9">
        <f t="shared" si="2"/>
        <v>0.35654792072405711</v>
      </c>
      <c r="N31" s="1">
        <f t="shared" si="3"/>
        <v>327</v>
      </c>
      <c r="O31" s="1" t="str">
        <f t="shared" si="4"/>
        <v>Matches standings</v>
      </c>
      <c r="P31" s="1">
        <f>COUNTIFS(Matches!$C$9:$C$1954,$A31,Matches!$Q$9:$Q$1954,1,Matches!$Y$9:$Y$1954,"&gt;=1",Matches!$Y$9:$Y$1954,"&lt;="&amp;'RPI rules'!$B$9,Matches!$R$9:$R$1954,1)+COUNTIFS(Matches!$D$9:$D$1954,$A31,Matches!$Q$9:$Q$1954,1,Matches!$X$9:$X$1954,"&gt;=1",Matches!$X$9:$X$1954,"&lt;="&amp;'RPI rules'!$B$9,Matches!$S$9:$S$1954,1)</f>
        <v>0</v>
      </c>
      <c r="Q31" s="1">
        <f>COUNTIFS(Matches!$C$9:$C$1954,$A31,Matches!$Q$9:$Q$1954,1,Matches!$Y$9:$Y$1954,"&gt;"&amp;'RPI rules'!$B$9,Matches!$Y$9:$Y$1954,"&lt;="&amp;'RPI rules'!$B$10,Matches!$R$9:$R$1954,1)+COUNTIFS(Matches!$D$9:$D$1954,$A31,Matches!$Q$9:$Q$1954,1,Matches!$X$9:$X$1954,"&gt;"&amp;'RPI rules'!$B$9,Matches!$X$9:$X$1954,"&lt;="&amp;'RPI rules'!$B$10,Matches!$S$9:$S$1954,1)</f>
        <v>0</v>
      </c>
      <c r="R31" s="1">
        <f>COUNTIFS(Matches!$C$9:$C$1954,$A31,Matches!$Q$9:$Q$1954,1,Matches!$Y$9:$Y$1954,"&gt;="&amp;'RPI rules'!$B$12,Matches!$Y$9:$Y$1954,"&lt;="&amp;'RPI rules'!$B$13,Matches!$R$9:$R$1954,0)+COUNTIFS(Matches!$D$9:$D$1954,$A31,Matches!$Q$9:$Q$1954,1,Matches!$X$9:$X$1954,"&gt;="&amp;'RPI rules'!$B$12,Matches!$X$9:$X$1954,"&lt;="&amp;'RPI rules'!$B$13,Matches!$S$9:$S$1954,0)</f>
        <v>0</v>
      </c>
      <c r="S31" s="1">
        <f>COUNTIFS(Matches!$C$9:$C$1954,$A31,Matches!$Q$9:$Q$1954,1,Matches!$Y$9:$Y$1954,"&gt;="&amp;'RPI rules'!$B$14,Matches!$R$9:$R$1954,0)+COUNTIFS(Matches!$D$9:$D$1954,$A31,Matches!$Q$9:$Q$1954,1,Matches!$X$9:$X$1954,"&gt;="&amp;'RPI rules'!$B$14,Matches!$S$9:$S$1954,0)+COUNTIFS(Matches!$C$9:$C$1954,$A31,Matches!$H$9:$H$1954,"&lt;&gt;D1",Matches!$R$9:$R$1954,0)+COUNTIFS(Matches!$D$9:$D$1954,$A31,Matches!$G$9:$G$1954,"&lt;&gt;D1",Matches!$S$9:$S$1954,0)</f>
        <v>1</v>
      </c>
      <c r="T31" s="1">
        <f>COUNTIFS(Matches!$C$9:$C$1954,$A31,Matches!$M$9:$M$1954,"Nonconference")+COUNTIFS(Matches!$D$9:$D$1954,$A31,Matches!$M$9:$M$1954,"Nonconference")</f>
        <v>10</v>
      </c>
      <c r="U31" s="1">
        <f>COUNTIFS(Matches!$C$9:$C$1954,$A31,Matches!$Q$9:$Q$1954,1,Matches!$Y$9:$Y$1954,"&gt;=1",Matches!$Y$9:$Y$1954,"&lt;="&amp;'RPI rules'!$B$11,Matches!$M$9:$M$1954,"Nonconference")+COUNTIFS(Matches!$D$9:$D$1954,$A31,Matches!$Q$9:$Q$1954,1,Matches!$X$9:$X$1954,"&gt;=1",Matches!$X$9:$X$1954,"&lt;="&amp;'RPI rules'!$B$11,Matches!$M$9:$M$1954,"Nonconference")</f>
        <v>0</v>
      </c>
      <c r="V31" s="1">
        <f>COUNTIFS(Matches!$C$9:$C$1954,$A31,Matches!$Q$9:$Q$1954,1,Matches!$Y$9:$Y$1954,"&gt;="&amp;'RPI rules'!$B$15,Matches!$M$9:$M$1954,"Nonconference")+COUNTIFS(Matches!$D$9:$D$1954,$A31,Matches!$Q$9:$Q$1954,1,Matches!$X$9:$X$1954,"&gt;="&amp;'RPI rules'!$B$15,Matches!$M$9:$M$1954,"Nonconference")+COUNTIFS(Matches!$C$9:$C$1954,$A31,Matches!$M$9:$M$1954,"Nonconference",Matches!$H$9:$H$1954,"NAIA")+COUNTIFS(Matches!$D$9:$D$1954,$A31,Matches!$M$9:$M$1954,"Nonconference",Matches!$G$9:$G$1954,"NAIA")</f>
        <v>5</v>
      </c>
      <c r="W31" s="24">
        <f t="shared" si="5"/>
        <v>0</v>
      </c>
      <c r="X31" s="24">
        <f t="shared" si="6"/>
        <v>0.5</v>
      </c>
      <c r="Y31" s="25">
        <f>IF('RPI rules'!$B$25&lt;&gt;"Ready",NA(),P31*'RPI rules'!$B$17+Q31*'RPI rules'!$B$18)</f>
        <v>0</v>
      </c>
      <c r="Z31" s="25">
        <f>IF('RPI rules'!$B$25&lt;&gt;"Ready",NA(),-R31*'RPI rules'!$B$19-S31*'RPI rules'!$B$20)</f>
        <v>-2.5999999999999999E-3</v>
      </c>
      <c r="AA31" s="25">
        <f>IF('RPI rules'!$B$25&lt;&gt;"Ready",NA(),IF(T31=0,0,IF(W31&gt;='RPI rules'!$B$16,'RPI rules'!$B$21,0)))</f>
        <v>0</v>
      </c>
      <c r="AB31" s="25">
        <f>IF('RPI rules'!$B$25&lt;&gt;"Ready",NA(),IF(T31=0,0,IF(X31&gt;='RPI rules'!$B$16,-'RPI rules'!$B$22,0)))</f>
        <v>-2.5999999999999999E-3</v>
      </c>
      <c r="AC31" s="25">
        <f t="shared" si="7"/>
        <v>-5.1999999999999998E-3</v>
      </c>
      <c r="AD31" s="9">
        <f t="shared" si="8"/>
        <v>0.35134792072405713</v>
      </c>
      <c r="AE31" s="1">
        <f t="shared" si="9"/>
        <v>327</v>
      </c>
      <c r="AF31" s="1">
        <f t="shared" si="10"/>
        <v>0</v>
      </c>
    </row>
    <row r="32" spans="1:32" ht="21" customHeight="1">
      <c r="A32" s="1" t="s">
        <v>182</v>
      </c>
      <c r="B32" s="1" t="str">
        <f>INDEX(Standings!$B$9:$B$356,MATCH($A32,Standings!$A$9:$A$356,0))</f>
        <v>America East</v>
      </c>
      <c r="C32" s="1">
        <f>INDEX(Standings!$D$9:$D$356,MATCH($A32,Standings!$A$9:$A$356,0))</f>
        <v>8</v>
      </c>
      <c r="D32" s="1">
        <f>INDEX(Standings!$E$9:$E$356,MATCH($A32,Standings!$A$9:$A$356,0))</f>
        <v>4</v>
      </c>
      <c r="E32" s="1">
        <f>SUMIFS(Matches!$R$9:$R$1954,Matches!$C$9:$C$1954,$A32)+SUMIFS(Matches!$S$9:$S$1954,Matches!$D$9:$D$1954,$A32)</f>
        <v>8</v>
      </c>
      <c r="F32" s="1">
        <f>COUNTIFS(Matches!$C$9:$C$1954,$A32)+COUNTIFS(Matches!$D$9:$D$1954,$A32)-E32</f>
        <v>4</v>
      </c>
      <c r="G32" s="1">
        <f t="shared" si="0"/>
        <v>0</v>
      </c>
      <c r="H32" s="1">
        <f>SUMIFS(Matches!$R$9:$R$1954,Matches!$C$9:$C$1954,$A32,Matches!$Q$9:$Q$1954,1)+SUMIFS(Matches!$S$9:$S$1954,Matches!$D$9:$D$1954,$A32,Matches!$Q$9:$Q$1954,1)</f>
        <v>8</v>
      </c>
      <c r="I32" s="1">
        <f>COUNTIFS(Matches!$C$9:$C$1954,$A32,Matches!$Q$9:$Q$1954,1)+COUNTIFS(Matches!$D$9:$D$1954,$A32,Matches!$Q$9:$Q$1954,1)-H32</f>
        <v>4</v>
      </c>
      <c r="J32" s="9">
        <f t="shared" si="1"/>
        <v>0.66666666666666663</v>
      </c>
      <c r="K32" s="9">
        <f>IF(H32+I32=0,"",(SUMIFS(Matches!$T$9:$T$1954,Matches!$C$9:$C$1954,$A32)+SUMIFS(Matches!$U$9:$U$1954,Matches!$D$9:$D$1954,$A32))/(H32+I32))</f>
        <v>0.4484638047138047</v>
      </c>
      <c r="L32" s="9">
        <f>IF(H32+I32=0,"",(SUMIFS(Matches!$V$9:$V$1954,Matches!$C$9:$C$1954,$A32)+SUMIFS(Matches!$W$9:$W$1954,Matches!$D$9:$D$1954,$A32))/(H32+I32))</f>
        <v>0.47273336598220056</v>
      </c>
      <c r="M32" s="9">
        <f t="shared" si="2"/>
        <v>0.50908191051911911</v>
      </c>
      <c r="N32" s="1">
        <f t="shared" si="3"/>
        <v>159</v>
      </c>
      <c r="O32" s="1" t="str">
        <f t="shared" si="4"/>
        <v>Matches standings</v>
      </c>
      <c r="P32" s="1">
        <f>COUNTIFS(Matches!$C$9:$C$1954,$A32,Matches!$Q$9:$Q$1954,1,Matches!$Y$9:$Y$1954,"&gt;=1",Matches!$Y$9:$Y$1954,"&lt;="&amp;'RPI rules'!$B$9,Matches!$R$9:$R$1954,1)+COUNTIFS(Matches!$D$9:$D$1954,$A32,Matches!$Q$9:$Q$1954,1,Matches!$X$9:$X$1954,"&gt;=1",Matches!$X$9:$X$1954,"&lt;="&amp;'RPI rules'!$B$9,Matches!$S$9:$S$1954,1)</f>
        <v>0</v>
      </c>
      <c r="Q32" s="1">
        <f>COUNTIFS(Matches!$C$9:$C$1954,$A32,Matches!$Q$9:$Q$1954,1,Matches!$Y$9:$Y$1954,"&gt;"&amp;'RPI rules'!$B$9,Matches!$Y$9:$Y$1954,"&lt;="&amp;'RPI rules'!$B$10,Matches!$R$9:$R$1954,1)+COUNTIFS(Matches!$D$9:$D$1954,$A32,Matches!$Q$9:$Q$1954,1,Matches!$X$9:$X$1954,"&gt;"&amp;'RPI rules'!$B$9,Matches!$X$9:$X$1954,"&lt;="&amp;'RPI rules'!$B$10,Matches!$S$9:$S$1954,1)</f>
        <v>0</v>
      </c>
      <c r="R32" s="1">
        <f>COUNTIFS(Matches!$C$9:$C$1954,$A32,Matches!$Q$9:$Q$1954,1,Matches!$Y$9:$Y$1954,"&gt;="&amp;'RPI rules'!$B$12,Matches!$Y$9:$Y$1954,"&lt;="&amp;'RPI rules'!$B$13,Matches!$R$9:$R$1954,0)+COUNTIFS(Matches!$D$9:$D$1954,$A32,Matches!$Q$9:$Q$1954,1,Matches!$X$9:$X$1954,"&gt;="&amp;'RPI rules'!$B$12,Matches!$X$9:$X$1954,"&lt;="&amp;'RPI rules'!$B$13,Matches!$S$9:$S$1954,0)</f>
        <v>0</v>
      </c>
      <c r="S32" s="1">
        <f>COUNTIFS(Matches!$C$9:$C$1954,$A32,Matches!$Q$9:$Q$1954,1,Matches!$Y$9:$Y$1954,"&gt;="&amp;'RPI rules'!$B$14,Matches!$R$9:$R$1954,0)+COUNTIFS(Matches!$D$9:$D$1954,$A32,Matches!$Q$9:$Q$1954,1,Matches!$X$9:$X$1954,"&gt;="&amp;'RPI rules'!$B$14,Matches!$S$9:$S$1954,0)+COUNTIFS(Matches!$C$9:$C$1954,$A32,Matches!$H$9:$H$1954,"&lt;&gt;D1",Matches!$R$9:$R$1954,0)+COUNTIFS(Matches!$D$9:$D$1954,$A32,Matches!$G$9:$G$1954,"&lt;&gt;D1",Matches!$S$9:$S$1954,0)</f>
        <v>0</v>
      </c>
      <c r="T32" s="1">
        <f>COUNTIFS(Matches!$C$9:$C$1954,$A32,Matches!$M$9:$M$1954,"Nonconference")+COUNTIFS(Matches!$D$9:$D$1954,$A32,Matches!$M$9:$M$1954,"Nonconference")</f>
        <v>12</v>
      </c>
      <c r="U32" s="1">
        <f>COUNTIFS(Matches!$C$9:$C$1954,$A32,Matches!$Q$9:$Q$1954,1,Matches!$Y$9:$Y$1954,"&gt;=1",Matches!$Y$9:$Y$1954,"&lt;="&amp;'RPI rules'!$B$11,Matches!$M$9:$M$1954,"Nonconference")+COUNTIFS(Matches!$D$9:$D$1954,$A32,Matches!$Q$9:$Q$1954,1,Matches!$X$9:$X$1954,"&gt;=1",Matches!$X$9:$X$1954,"&lt;="&amp;'RPI rules'!$B$11,Matches!$M$9:$M$1954,"Nonconference")</f>
        <v>1</v>
      </c>
      <c r="V32" s="1">
        <f>COUNTIFS(Matches!$C$9:$C$1954,$A32,Matches!$Q$9:$Q$1954,1,Matches!$Y$9:$Y$1954,"&gt;="&amp;'RPI rules'!$B$15,Matches!$M$9:$M$1954,"Nonconference")+COUNTIFS(Matches!$D$9:$D$1954,$A32,Matches!$Q$9:$Q$1954,1,Matches!$X$9:$X$1954,"&gt;="&amp;'RPI rules'!$B$15,Matches!$M$9:$M$1954,"Nonconference")+COUNTIFS(Matches!$C$9:$C$1954,$A32,Matches!$M$9:$M$1954,"Nonconference",Matches!$H$9:$H$1954,"NAIA")+COUNTIFS(Matches!$D$9:$D$1954,$A32,Matches!$M$9:$M$1954,"Nonconference",Matches!$G$9:$G$1954,"NAIA")</f>
        <v>4</v>
      </c>
      <c r="W32" s="24">
        <f t="shared" si="5"/>
        <v>8.3333333333333329E-2</v>
      </c>
      <c r="X32" s="24">
        <f t="shared" si="6"/>
        <v>0.33333333333333331</v>
      </c>
      <c r="Y32" s="25">
        <f>IF('RPI rules'!$B$25&lt;&gt;"Ready",NA(),P32*'RPI rules'!$B$17+Q32*'RPI rules'!$B$18)</f>
        <v>0</v>
      </c>
      <c r="Z32" s="25">
        <f>IF('RPI rules'!$B$25&lt;&gt;"Ready",NA(),-R32*'RPI rules'!$B$19-S32*'RPI rules'!$B$20)</f>
        <v>0</v>
      </c>
      <c r="AA32" s="25">
        <f>IF('RPI rules'!$B$25&lt;&gt;"Ready",NA(),IF(T32=0,0,IF(W32&gt;='RPI rules'!$B$16,'RPI rules'!$B$21,0)))</f>
        <v>0</v>
      </c>
      <c r="AB32" s="25">
        <f>IF('RPI rules'!$B$25&lt;&gt;"Ready",NA(),IF(T32=0,0,IF(X32&gt;='RPI rules'!$B$16,-'RPI rules'!$B$22,0)))</f>
        <v>0</v>
      </c>
      <c r="AC32" s="25">
        <f t="shared" si="7"/>
        <v>0</v>
      </c>
      <c r="AD32" s="9">
        <f t="shared" si="8"/>
        <v>0.50908191051911911</v>
      </c>
      <c r="AE32" s="1">
        <f t="shared" si="9"/>
        <v>159</v>
      </c>
      <c r="AF32" s="1">
        <f t="shared" si="10"/>
        <v>0</v>
      </c>
    </row>
    <row r="33" spans="1:32" ht="21" customHeight="1">
      <c r="A33" s="1" t="s">
        <v>81</v>
      </c>
      <c r="B33" s="1" t="str">
        <f>INDEX(Standings!$B$9:$B$356,MATCH($A33,Standings!$A$9:$A$356,0))</f>
        <v>Pac-12</v>
      </c>
      <c r="C33" s="1">
        <f>INDEX(Standings!$D$9:$D$356,MATCH($A33,Standings!$A$9:$A$356,0))</f>
        <v>8</v>
      </c>
      <c r="D33" s="1">
        <f>INDEX(Standings!$E$9:$E$356,MATCH($A33,Standings!$A$9:$A$356,0))</f>
        <v>5</v>
      </c>
      <c r="E33" s="1">
        <f>SUMIFS(Matches!$R$9:$R$1954,Matches!$C$9:$C$1954,$A33)+SUMIFS(Matches!$S$9:$S$1954,Matches!$D$9:$D$1954,$A33)</f>
        <v>8</v>
      </c>
      <c r="F33" s="1">
        <f>COUNTIFS(Matches!$C$9:$C$1954,$A33)+COUNTIFS(Matches!$D$9:$D$1954,$A33)-E33</f>
        <v>5</v>
      </c>
      <c r="G33" s="1">
        <f t="shared" si="0"/>
        <v>0</v>
      </c>
      <c r="H33" s="1">
        <f>SUMIFS(Matches!$R$9:$R$1954,Matches!$C$9:$C$1954,$A33,Matches!$Q$9:$Q$1954,1)+SUMIFS(Matches!$S$9:$S$1954,Matches!$D$9:$D$1954,$A33,Matches!$Q$9:$Q$1954,1)</f>
        <v>8</v>
      </c>
      <c r="I33" s="1">
        <f>COUNTIFS(Matches!$C$9:$C$1954,$A33,Matches!$Q$9:$Q$1954,1)+COUNTIFS(Matches!$D$9:$D$1954,$A33,Matches!$Q$9:$Q$1954,1)-H33</f>
        <v>5</v>
      </c>
      <c r="J33" s="9">
        <f t="shared" si="1"/>
        <v>0.61538461538461542</v>
      </c>
      <c r="K33" s="9">
        <f>IF(H33+I33=0,"",(SUMIFS(Matches!$T$9:$T$1954,Matches!$C$9:$C$1954,$A33)+SUMIFS(Matches!$U$9:$U$1954,Matches!$D$9:$D$1954,$A33))/(H33+I33))</f>
        <v>0.63643685374454584</v>
      </c>
      <c r="L33" s="9">
        <f>IF(H33+I33=0,"",(SUMIFS(Matches!$V$9:$V$1954,Matches!$C$9:$C$1954,$A33)+SUMIFS(Matches!$W$9:$W$1954,Matches!$D$9:$D$1954,$A33))/(H33+I33))</f>
        <v>0.49464832780100843</v>
      </c>
      <c r="M33" s="9">
        <f t="shared" si="2"/>
        <v>0.59572666266867891</v>
      </c>
      <c r="N33" s="1">
        <f t="shared" si="3"/>
        <v>58</v>
      </c>
      <c r="O33" s="1" t="str">
        <f t="shared" si="4"/>
        <v>Matches standings</v>
      </c>
      <c r="P33" s="1">
        <f>COUNTIFS(Matches!$C$9:$C$1954,$A33,Matches!$Q$9:$Q$1954,1,Matches!$Y$9:$Y$1954,"&gt;=1",Matches!$Y$9:$Y$1954,"&lt;="&amp;'RPI rules'!$B$9,Matches!$R$9:$R$1954,1)+COUNTIFS(Matches!$D$9:$D$1954,$A33,Matches!$Q$9:$Q$1954,1,Matches!$X$9:$X$1954,"&gt;=1",Matches!$X$9:$X$1954,"&lt;="&amp;'RPI rules'!$B$9,Matches!$S$9:$S$1954,1)</f>
        <v>0</v>
      </c>
      <c r="Q33" s="1">
        <f>COUNTIFS(Matches!$C$9:$C$1954,$A33,Matches!$Q$9:$Q$1954,1,Matches!$Y$9:$Y$1954,"&gt;"&amp;'RPI rules'!$B$9,Matches!$Y$9:$Y$1954,"&lt;="&amp;'RPI rules'!$B$10,Matches!$R$9:$R$1954,1)+COUNTIFS(Matches!$D$9:$D$1954,$A33,Matches!$Q$9:$Q$1954,1,Matches!$X$9:$X$1954,"&gt;"&amp;'RPI rules'!$B$9,Matches!$X$9:$X$1954,"&lt;="&amp;'RPI rules'!$B$10,Matches!$S$9:$S$1954,1)</f>
        <v>1</v>
      </c>
      <c r="R33" s="1">
        <f>COUNTIFS(Matches!$C$9:$C$1954,$A33,Matches!$Q$9:$Q$1954,1,Matches!$Y$9:$Y$1954,"&gt;="&amp;'RPI rules'!$B$12,Matches!$Y$9:$Y$1954,"&lt;="&amp;'RPI rules'!$B$13,Matches!$R$9:$R$1954,0)+COUNTIFS(Matches!$D$9:$D$1954,$A33,Matches!$Q$9:$Q$1954,1,Matches!$X$9:$X$1954,"&gt;="&amp;'RPI rules'!$B$12,Matches!$X$9:$X$1954,"&lt;="&amp;'RPI rules'!$B$13,Matches!$S$9:$S$1954,0)</f>
        <v>0</v>
      </c>
      <c r="S33" s="1">
        <f>COUNTIFS(Matches!$C$9:$C$1954,$A33,Matches!$Q$9:$Q$1954,1,Matches!$Y$9:$Y$1954,"&gt;="&amp;'RPI rules'!$B$14,Matches!$R$9:$R$1954,0)+COUNTIFS(Matches!$D$9:$D$1954,$A33,Matches!$Q$9:$Q$1954,1,Matches!$X$9:$X$1954,"&gt;="&amp;'RPI rules'!$B$14,Matches!$S$9:$S$1954,0)+COUNTIFS(Matches!$C$9:$C$1954,$A33,Matches!$H$9:$H$1954,"&lt;&gt;D1",Matches!$R$9:$R$1954,0)+COUNTIFS(Matches!$D$9:$D$1954,$A33,Matches!$G$9:$G$1954,"&lt;&gt;D1",Matches!$S$9:$S$1954,0)</f>
        <v>0</v>
      </c>
      <c r="T33" s="1">
        <f>COUNTIFS(Matches!$C$9:$C$1954,$A33,Matches!$M$9:$M$1954,"Nonconference")+COUNTIFS(Matches!$D$9:$D$1954,$A33,Matches!$M$9:$M$1954,"Nonconference")</f>
        <v>13</v>
      </c>
      <c r="U33" s="1">
        <f>COUNTIFS(Matches!$C$9:$C$1954,$A33,Matches!$Q$9:$Q$1954,1,Matches!$Y$9:$Y$1954,"&gt;=1",Matches!$Y$9:$Y$1954,"&lt;="&amp;'RPI rules'!$B$11,Matches!$M$9:$M$1954,"Nonconference")+COUNTIFS(Matches!$D$9:$D$1954,$A33,Matches!$Q$9:$Q$1954,1,Matches!$X$9:$X$1954,"&gt;=1",Matches!$X$9:$X$1954,"&lt;="&amp;'RPI rules'!$B$11,Matches!$M$9:$M$1954,"Nonconference")</f>
        <v>2</v>
      </c>
      <c r="V33" s="1">
        <f>COUNTIFS(Matches!$C$9:$C$1954,$A33,Matches!$Q$9:$Q$1954,1,Matches!$Y$9:$Y$1954,"&gt;="&amp;'RPI rules'!$B$15,Matches!$M$9:$M$1954,"Nonconference")+COUNTIFS(Matches!$D$9:$D$1954,$A33,Matches!$Q$9:$Q$1954,1,Matches!$X$9:$X$1954,"&gt;="&amp;'RPI rules'!$B$15,Matches!$M$9:$M$1954,"Nonconference")+COUNTIFS(Matches!$C$9:$C$1954,$A33,Matches!$M$9:$M$1954,"Nonconference",Matches!$H$9:$H$1954,"NAIA")+COUNTIFS(Matches!$D$9:$D$1954,$A33,Matches!$M$9:$M$1954,"Nonconference",Matches!$G$9:$G$1954,"NAIA")</f>
        <v>2</v>
      </c>
      <c r="W33" s="24">
        <f t="shared" si="5"/>
        <v>0.15384615384615385</v>
      </c>
      <c r="X33" s="24">
        <f t="shared" si="6"/>
        <v>0.15384615384615385</v>
      </c>
      <c r="Y33" s="25">
        <f>IF('RPI rules'!$B$25&lt;&gt;"Ready",NA(),P33*'RPI rules'!$B$17+Q33*'RPI rules'!$B$18)</f>
        <v>1.2999999999999999E-3</v>
      </c>
      <c r="Z33" s="25">
        <f>IF('RPI rules'!$B$25&lt;&gt;"Ready",NA(),-R33*'RPI rules'!$B$19-S33*'RPI rules'!$B$20)</f>
        <v>0</v>
      </c>
      <c r="AA33" s="25">
        <f>IF('RPI rules'!$B$25&lt;&gt;"Ready",NA(),IF(T33=0,0,IF(W33&gt;='RPI rules'!$B$16,'RPI rules'!$B$21,0)))</f>
        <v>0</v>
      </c>
      <c r="AB33" s="25">
        <f>IF('RPI rules'!$B$25&lt;&gt;"Ready",NA(),IF(T33=0,0,IF(X33&gt;='RPI rules'!$B$16,-'RPI rules'!$B$22,0)))</f>
        <v>0</v>
      </c>
      <c r="AC33" s="25">
        <f t="shared" si="7"/>
        <v>1.2999999999999999E-3</v>
      </c>
      <c r="AD33" s="9">
        <f t="shared" si="8"/>
        <v>0.59702666266867888</v>
      </c>
      <c r="AE33" s="1">
        <f t="shared" si="9"/>
        <v>59</v>
      </c>
      <c r="AF33" s="1">
        <f t="shared" si="10"/>
        <v>-1</v>
      </c>
    </row>
    <row r="34" spans="1:32" ht="21" customHeight="1">
      <c r="A34" s="1" t="s">
        <v>126</v>
      </c>
      <c r="B34" s="1" t="str">
        <f>INDEX(Standings!$B$9:$B$356,MATCH($A34,Standings!$A$9:$A$356,0))</f>
        <v>ACC</v>
      </c>
      <c r="C34" s="1">
        <f>INDEX(Standings!$D$9:$D$356,MATCH($A34,Standings!$A$9:$A$356,0))</f>
        <v>9</v>
      </c>
      <c r="D34" s="1">
        <f>INDEX(Standings!$E$9:$E$356,MATCH($A34,Standings!$A$9:$A$356,0))</f>
        <v>2</v>
      </c>
      <c r="E34" s="1">
        <f>SUMIFS(Matches!$R$9:$R$1954,Matches!$C$9:$C$1954,$A34)+SUMIFS(Matches!$S$9:$S$1954,Matches!$D$9:$D$1954,$A34)</f>
        <v>9</v>
      </c>
      <c r="F34" s="1">
        <f>COUNTIFS(Matches!$C$9:$C$1954,$A34)+COUNTIFS(Matches!$D$9:$D$1954,$A34)-E34</f>
        <v>2</v>
      </c>
      <c r="G34" s="1">
        <f t="shared" si="0"/>
        <v>0</v>
      </c>
      <c r="H34" s="1">
        <f>SUMIFS(Matches!$R$9:$R$1954,Matches!$C$9:$C$1954,$A34,Matches!$Q$9:$Q$1954,1)+SUMIFS(Matches!$S$9:$S$1954,Matches!$D$9:$D$1954,$A34,Matches!$Q$9:$Q$1954,1)</f>
        <v>9</v>
      </c>
      <c r="I34" s="1">
        <f>COUNTIFS(Matches!$C$9:$C$1954,$A34,Matches!$Q$9:$Q$1954,1)+COUNTIFS(Matches!$D$9:$D$1954,$A34,Matches!$Q$9:$Q$1954,1)-H34</f>
        <v>2</v>
      </c>
      <c r="J34" s="9">
        <f t="shared" si="1"/>
        <v>0.81818181818181823</v>
      </c>
      <c r="K34" s="9">
        <f>IF(H34+I34=0,"",(SUMIFS(Matches!$T$9:$T$1954,Matches!$C$9:$C$1954,$A34)+SUMIFS(Matches!$U$9:$U$1954,Matches!$D$9:$D$1954,$A34))/(H34+I34))</f>
        <v>0.44381477108749839</v>
      </c>
      <c r="L34" s="9">
        <f>IF(H34+I34=0,"",(SUMIFS(Matches!$V$9:$V$1954,Matches!$C$9:$C$1954,$A34)+SUMIFS(Matches!$W$9:$W$1954,Matches!$D$9:$D$1954,$A34))/(H34+I34))</f>
        <v>0.50871645406425015</v>
      </c>
      <c r="M34" s="9">
        <f t="shared" si="2"/>
        <v>0.55363195360526629</v>
      </c>
      <c r="N34" s="1">
        <f t="shared" si="3"/>
        <v>103</v>
      </c>
      <c r="O34" s="1" t="str">
        <f t="shared" si="4"/>
        <v>Matches standings</v>
      </c>
      <c r="P34" s="1">
        <f>COUNTIFS(Matches!$C$9:$C$1954,$A34,Matches!$Q$9:$Q$1954,1,Matches!$Y$9:$Y$1954,"&gt;=1",Matches!$Y$9:$Y$1954,"&lt;="&amp;'RPI rules'!$B$9,Matches!$R$9:$R$1954,1)+COUNTIFS(Matches!$D$9:$D$1954,$A34,Matches!$Q$9:$Q$1954,1,Matches!$X$9:$X$1954,"&gt;=1",Matches!$X$9:$X$1954,"&lt;="&amp;'RPI rules'!$B$9,Matches!$S$9:$S$1954,1)</f>
        <v>0</v>
      </c>
      <c r="Q34" s="1">
        <f>COUNTIFS(Matches!$C$9:$C$1954,$A34,Matches!$Q$9:$Q$1954,1,Matches!$Y$9:$Y$1954,"&gt;"&amp;'RPI rules'!$B$9,Matches!$Y$9:$Y$1954,"&lt;="&amp;'RPI rules'!$B$10,Matches!$R$9:$R$1954,1)+COUNTIFS(Matches!$D$9:$D$1954,$A34,Matches!$Q$9:$Q$1954,1,Matches!$X$9:$X$1954,"&gt;"&amp;'RPI rules'!$B$9,Matches!$X$9:$X$1954,"&lt;="&amp;'RPI rules'!$B$10,Matches!$S$9:$S$1954,1)</f>
        <v>0</v>
      </c>
      <c r="R34" s="1">
        <f>COUNTIFS(Matches!$C$9:$C$1954,$A34,Matches!$Q$9:$Q$1954,1,Matches!$Y$9:$Y$1954,"&gt;="&amp;'RPI rules'!$B$12,Matches!$Y$9:$Y$1954,"&lt;="&amp;'RPI rules'!$B$13,Matches!$R$9:$R$1954,0)+COUNTIFS(Matches!$D$9:$D$1954,$A34,Matches!$Q$9:$Q$1954,1,Matches!$X$9:$X$1954,"&gt;="&amp;'RPI rules'!$B$12,Matches!$X$9:$X$1954,"&lt;="&amp;'RPI rules'!$B$13,Matches!$S$9:$S$1954,0)</f>
        <v>0</v>
      </c>
      <c r="S34" s="1">
        <f>COUNTIFS(Matches!$C$9:$C$1954,$A34,Matches!$Q$9:$Q$1954,1,Matches!$Y$9:$Y$1954,"&gt;="&amp;'RPI rules'!$B$14,Matches!$R$9:$R$1954,0)+COUNTIFS(Matches!$D$9:$D$1954,$A34,Matches!$Q$9:$Q$1954,1,Matches!$X$9:$X$1954,"&gt;="&amp;'RPI rules'!$B$14,Matches!$S$9:$S$1954,0)+COUNTIFS(Matches!$C$9:$C$1954,$A34,Matches!$H$9:$H$1954,"&lt;&gt;D1",Matches!$R$9:$R$1954,0)+COUNTIFS(Matches!$D$9:$D$1954,$A34,Matches!$G$9:$G$1954,"&lt;&gt;D1",Matches!$S$9:$S$1954,0)</f>
        <v>0</v>
      </c>
      <c r="T34" s="1">
        <f>COUNTIFS(Matches!$C$9:$C$1954,$A34,Matches!$M$9:$M$1954,"Nonconference")+COUNTIFS(Matches!$D$9:$D$1954,$A34,Matches!$M$9:$M$1954,"Nonconference")</f>
        <v>11</v>
      </c>
      <c r="U34" s="1">
        <f>COUNTIFS(Matches!$C$9:$C$1954,$A34,Matches!$Q$9:$Q$1954,1,Matches!$Y$9:$Y$1954,"&gt;=1",Matches!$Y$9:$Y$1954,"&lt;="&amp;'RPI rules'!$B$11,Matches!$M$9:$M$1954,"Nonconference")+COUNTIFS(Matches!$D$9:$D$1954,$A34,Matches!$Q$9:$Q$1954,1,Matches!$X$9:$X$1954,"&gt;=1",Matches!$X$9:$X$1954,"&lt;="&amp;'RPI rules'!$B$11,Matches!$M$9:$M$1954,"Nonconference")</f>
        <v>1</v>
      </c>
      <c r="V34" s="1">
        <f>COUNTIFS(Matches!$C$9:$C$1954,$A34,Matches!$Q$9:$Q$1954,1,Matches!$Y$9:$Y$1954,"&gt;="&amp;'RPI rules'!$B$15,Matches!$M$9:$M$1954,"Nonconference")+COUNTIFS(Matches!$D$9:$D$1954,$A34,Matches!$Q$9:$Q$1954,1,Matches!$X$9:$X$1954,"&gt;="&amp;'RPI rules'!$B$15,Matches!$M$9:$M$1954,"Nonconference")+COUNTIFS(Matches!$C$9:$C$1954,$A34,Matches!$M$9:$M$1954,"Nonconference",Matches!$H$9:$H$1954,"NAIA")+COUNTIFS(Matches!$D$9:$D$1954,$A34,Matches!$M$9:$M$1954,"Nonconference",Matches!$G$9:$G$1954,"NAIA")</f>
        <v>4</v>
      </c>
      <c r="W34" s="24">
        <f t="shared" si="5"/>
        <v>9.0909090909090912E-2</v>
      </c>
      <c r="X34" s="24">
        <f t="shared" si="6"/>
        <v>0.36363636363636365</v>
      </c>
      <c r="Y34" s="25">
        <f>IF('RPI rules'!$B$25&lt;&gt;"Ready",NA(),P34*'RPI rules'!$B$17+Q34*'RPI rules'!$B$18)</f>
        <v>0</v>
      </c>
      <c r="Z34" s="25">
        <f>IF('RPI rules'!$B$25&lt;&gt;"Ready",NA(),-R34*'RPI rules'!$B$19-S34*'RPI rules'!$B$20)</f>
        <v>0</v>
      </c>
      <c r="AA34" s="25">
        <f>IF('RPI rules'!$B$25&lt;&gt;"Ready",NA(),IF(T34=0,0,IF(W34&gt;='RPI rules'!$B$16,'RPI rules'!$B$21,0)))</f>
        <v>0</v>
      </c>
      <c r="AB34" s="25">
        <f>IF('RPI rules'!$B$25&lt;&gt;"Ready",NA(),IF(T34=0,0,IF(X34&gt;='RPI rules'!$B$16,-'RPI rules'!$B$22,0)))</f>
        <v>0</v>
      </c>
      <c r="AC34" s="25">
        <f t="shared" si="7"/>
        <v>0</v>
      </c>
      <c r="AD34" s="9">
        <f t="shared" si="8"/>
        <v>0.55363195360526629</v>
      </c>
      <c r="AE34" s="1">
        <f t="shared" si="9"/>
        <v>103</v>
      </c>
      <c r="AF34" s="1">
        <f t="shared" si="10"/>
        <v>0</v>
      </c>
    </row>
    <row r="35" spans="1:32" ht="21" customHeight="1">
      <c r="A35" s="1" t="s">
        <v>63</v>
      </c>
      <c r="B35" s="1" t="str">
        <f>INDEX(Standings!$B$9:$B$356,MATCH($A35,Standings!$A$9:$A$356,0))</f>
        <v>MAC</v>
      </c>
      <c r="C35" s="1">
        <f>INDEX(Standings!$D$9:$D$356,MATCH($A35,Standings!$A$9:$A$356,0))</f>
        <v>8</v>
      </c>
      <c r="D35" s="1">
        <f>INDEX(Standings!$E$9:$E$356,MATCH($A35,Standings!$A$9:$A$356,0))</f>
        <v>3</v>
      </c>
      <c r="E35" s="1">
        <f>SUMIFS(Matches!$R$9:$R$1954,Matches!$C$9:$C$1954,$A35)+SUMIFS(Matches!$S$9:$S$1954,Matches!$D$9:$D$1954,$A35)</f>
        <v>8</v>
      </c>
      <c r="F35" s="1">
        <f>COUNTIFS(Matches!$C$9:$C$1954,$A35)+COUNTIFS(Matches!$D$9:$D$1954,$A35)-E35</f>
        <v>3</v>
      </c>
      <c r="G35" s="1">
        <f t="shared" si="0"/>
        <v>0</v>
      </c>
      <c r="H35" s="1">
        <f>SUMIFS(Matches!$R$9:$R$1954,Matches!$C$9:$C$1954,$A35,Matches!$Q$9:$Q$1954,1)+SUMIFS(Matches!$S$9:$S$1954,Matches!$D$9:$D$1954,$A35,Matches!$Q$9:$Q$1954,1)</f>
        <v>8</v>
      </c>
      <c r="I35" s="1">
        <f>COUNTIFS(Matches!$C$9:$C$1954,$A35,Matches!$Q$9:$Q$1954,1)+COUNTIFS(Matches!$D$9:$D$1954,$A35,Matches!$Q$9:$Q$1954,1)-H35</f>
        <v>3</v>
      </c>
      <c r="J35" s="9">
        <f t="shared" si="1"/>
        <v>0.72727272727272729</v>
      </c>
      <c r="K35" s="9">
        <f>IF(H35+I35=0,"",(SUMIFS(Matches!$T$9:$T$1954,Matches!$C$9:$C$1954,$A35)+SUMIFS(Matches!$U$9:$U$1954,Matches!$D$9:$D$1954,$A35))/(H35+I35))</f>
        <v>0.58383838383838382</v>
      </c>
      <c r="L35" s="9">
        <f>IF(H35+I35=0,"",(SUMIFS(Matches!$V$9:$V$1954,Matches!$C$9:$C$1954,$A35)+SUMIFS(Matches!$W$9:$W$1954,Matches!$D$9:$D$1954,$A35))/(H35+I35))</f>
        <v>0.55608027417944783</v>
      </c>
      <c r="M35" s="9">
        <f t="shared" si="2"/>
        <v>0.61275744228223572</v>
      </c>
      <c r="N35" s="1">
        <f t="shared" si="3"/>
        <v>40</v>
      </c>
      <c r="O35" s="1" t="str">
        <f t="shared" si="4"/>
        <v>Matches standings</v>
      </c>
      <c r="P35" s="1">
        <f>COUNTIFS(Matches!$C$9:$C$1954,$A35,Matches!$Q$9:$Q$1954,1,Matches!$Y$9:$Y$1954,"&gt;=1",Matches!$Y$9:$Y$1954,"&lt;="&amp;'RPI rules'!$B$9,Matches!$R$9:$R$1954,1)+COUNTIFS(Matches!$D$9:$D$1954,$A35,Matches!$Q$9:$Q$1954,1,Matches!$X$9:$X$1954,"&gt;=1",Matches!$X$9:$X$1954,"&lt;="&amp;'RPI rules'!$B$9,Matches!$S$9:$S$1954,1)</f>
        <v>0</v>
      </c>
      <c r="Q35" s="1">
        <f>COUNTIFS(Matches!$C$9:$C$1954,$A35,Matches!$Q$9:$Q$1954,1,Matches!$Y$9:$Y$1954,"&gt;"&amp;'RPI rules'!$B$9,Matches!$Y$9:$Y$1954,"&lt;="&amp;'RPI rules'!$B$10,Matches!$R$9:$R$1954,1)+COUNTIFS(Matches!$D$9:$D$1954,$A35,Matches!$Q$9:$Q$1954,1,Matches!$X$9:$X$1954,"&gt;"&amp;'RPI rules'!$B$9,Matches!$X$9:$X$1954,"&lt;="&amp;'RPI rules'!$B$10,Matches!$S$9:$S$1954,1)</f>
        <v>0</v>
      </c>
      <c r="R35" s="1">
        <f>COUNTIFS(Matches!$C$9:$C$1954,$A35,Matches!$Q$9:$Q$1954,1,Matches!$Y$9:$Y$1954,"&gt;="&amp;'RPI rules'!$B$12,Matches!$Y$9:$Y$1954,"&lt;="&amp;'RPI rules'!$B$13,Matches!$R$9:$R$1954,0)+COUNTIFS(Matches!$D$9:$D$1954,$A35,Matches!$Q$9:$Q$1954,1,Matches!$X$9:$X$1954,"&gt;="&amp;'RPI rules'!$B$12,Matches!$X$9:$X$1954,"&lt;="&amp;'RPI rules'!$B$13,Matches!$S$9:$S$1954,0)</f>
        <v>0</v>
      </c>
      <c r="S35" s="1">
        <f>COUNTIFS(Matches!$C$9:$C$1954,$A35,Matches!$Q$9:$Q$1954,1,Matches!$Y$9:$Y$1954,"&gt;="&amp;'RPI rules'!$B$14,Matches!$R$9:$R$1954,0)+COUNTIFS(Matches!$D$9:$D$1954,$A35,Matches!$Q$9:$Q$1954,1,Matches!$X$9:$X$1954,"&gt;="&amp;'RPI rules'!$B$14,Matches!$S$9:$S$1954,0)+COUNTIFS(Matches!$C$9:$C$1954,$A35,Matches!$H$9:$H$1954,"&lt;&gt;D1",Matches!$R$9:$R$1954,0)+COUNTIFS(Matches!$D$9:$D$1954,$A35,Matches!$G$9:$G$1954,"&lt;&gt;D1",Matches!$S$9:$S$1954,0)</f>
        <v>0</v>
      </c>
      <c r="T35" s="1">
        <f>COUNTIFS(Matches!$C$9:$C$1954,$A35,Matches!$M$9:$M$1954,"Nonconference")+COUNTIFS(Matches!$D$9:$D$1954,$A35,Matches!$M$9:$M$1954,"Nonconference")</f>
        <v>11</v>
      </c>
      <c r="U35" s="1">
        <f>COUNTIFS(Matches!$C$9:$C$1954,$A35,Matches!$Q$9:$Q$1954,1,Matches!$Y$9:$Y$1954,"&gt;=1",Matches!$Y$9:$Y$1954,"&lt;="&amp;'RPI rules'!$B$11,Matches!$M$9:$M$1954,"Nonconference")+COUNTIFS(Matches!$D$9:$D$1954,$A35,Matches!$Q$9:$Q$1954,1,Matches!$X$9:$X$1954,"&gt;=1",Matches!$X$9:$X$1954,"&lt;="&amp;'RPI rules'!$B$11,Matches!$M$9:$M$1954,"Nonconference")</f>
        <v>4</v>
      </c>
      <c r="V35" s="1">
        <f>COUNTIFS(Matches!$C$9:$C$1954,$A35,Matches!$Q$9:$Q$1954,1,Matches!$Y$9:$Y$1954,"&gt;="&amp;'RPI rules'!$B$15,Matches!$M$9:$M$1954,"Nonconference")+COUNTIFS(Matches!$D$9:$D$1954,$A35,Matches!$Q$9:$Q$1954,1,Matches!$X$9:$X$1954,"&gt;="&amp;'RPI rules'!$B$15,Matches!$M$9:$M$1954,"Nonconference")+COUNTIFS(Matches!$C$9:$C$1954,$A35,Matches!$M$9:$M$1954,"Nonconference",Matches!$H$9:$H$1954,"NAIA")+COUNTIFS(Matches!$D$9:$D$1954,$A35,Matches!$M$9:$M$1954,"Nonconference",Matches!$G$9:$G$1954,"NAIA")</f>
        <v>0</v>
      </c>
      <c r="W35" s="24">
        <f t="shared" si="5"/>
        <v>0.36363636363636365</v>
      </c>
      <c r="X35" s="24">
        <f t="shared" si="6"/>
        <v>0</v>
      </c>
      <c r="Y35" s="25">
        <f>IF('RPI rules'!$B$25&lt;&gt;"Ready",NA(),P35*'RPI rules'!$B$17+Q35*'RPI rules'!$B$18)</f>
        <v>0</v>
      </c>
      <c r="Z35" s="25">
        <f>IF('RPI rules'!$B$25&lt;&gt;"Ready",NA(),-R35*'RPI rules'!$B$19-S35*'RPI rules'!$B$20)</f>
        <v>0</v>
      </c>
      <c r="AA35" s="25">
        <f>IF('RPI rules'!$B$25&lt;&gt;"Ready",NA(),IF(T35=0,0,IF(W35&gt;='RPI rules'!$B$16,'RPI rules'!$B$21,0)))</f>
        <v>0</v>
      </c>
      <c r="AB35" s="25">
        <f>IF('RPI rules'!$B$25&lt;&gt;"Ready",NA(),IF(T35=0,0,IF(X35&gt;='RPI rules'!$B$16,-'RPI rules'!$B$22,0)))</f>
        <v>0</v>
      </c>
      <c r="AC35" s="25">
        <f t="shared" si="7"/>
        <v>0</v>
      </c>
      <c r="AD35" s="9">
        <f t="shared" si="8"/>
        <v>0.61275744228223572</v>
      </c>
      <c r="AE35" s="1">
        <f t="shared" si="9"/>
        <v>42</v>
      </c>
      <c r="AF35" s="1">
        <f t="shared" si="10"/>
        <v>-2</v>
      </c>
    </row>
    <row r="36" spans="1:32" ht="21" customHeight="1">
      <c r="A36" s="1" t="s">
        <v>246</v>
      </c>
      <c r="B36" s="1" t="str">
        <f>INDEX(Standings!$B$9:$B$356,MATCH($A36,Standings!$A$9:$A$356,0))</f>
        <v>MVC</v>
      </c>
      <c r="C36" s="1">
        <f>INDEX(Standings!$D$9:$D$356,MATCH($A36,Standings!$A$9:$A$356,0))</f>
        <v>5</v>
      </c>
      <c r="D36" s="1">
        <f>INDEX(Standings!$E$9:$E$356,MATCH($A36,Standings!$A$9:$A$356,0))</f>
        <v>7</v>
      </c>
      <c r="E36" s="1">
        <f>SUMIFS(Matches!$R$9:$R$1954,Matches!$C$9:$C$1954,$A36)+SUMIFS(Matches!$S$9:$S$1954,Matches!$D$9:$D$1954,$A36)</f>
        <v>5</v>
      </c>
      <c r="F36" s="1">
        <f>COUNTIFS(Matches!$C$9:$C$1954,$A36)+COUNTIFS(Matches!$D$9:$D$1954,$A36)-E36</f>
        <v>7</v>
      </c>
      <c r="G36" s="1">
        <f t="shared" si="0"/>
        <v>0</v>
      </c>
      <c r="H36" s="1">
        <f>SUMIFS(Matches!$R$9:$R$1954,Matches!$C$9:$C$1954,$A36,Matches!$Q$9:$Q$1954,1)+SUMIFS(Matches!$S$9:$S$1954,Matches!$D$9:$D$1954,$A36,Matches!$Q$9:$Q$1954,1)</f>
        <v>5</v>
      </c>
      <c r="I36" s="1">
        <f>COUNTIFS(Matches!$C$9:$C$1954,$A36,Matches!$Q$9:$Q$1954,1)+COUNTIFS(Matches!$D$9:$D$1954,$A36,Matches!$Q$9:$Q$1954,1)-H36</f>
        <v>7</v>
      </c>
      <c r="J36" s="9">
        <f t="shared" si="1"/>
        <v>0.41666666666666669</v>
      </c>
      <c r="K36" s="9">
        <f>IF(H36+I36=0,"",(SUMIFS(Matches!$T$9:$T$1954,Matches!$C$9:$C$1954,$A36)+SUMIFS(Matches!$U$9:$U$1954,Matches!$D$9:$D$1954,$A36))/(H36+I36))</f>
        <v>0.47878787878787876</v>
      </c>
      <c r="L36" s="9">
        <f>IF(H36+I36=0,"",(SUMIFS(Matches!$V$9:$V$1954,Matches!$C$9:$C$1954,$A36)+SUMIFS(Matches!$W$9:$W$1954,Matches!$D$9:$D$1954,$A36))/(H36+I36))</f>
        <v>0.49704901194484519</v>
      </c>
      <c r="M36" s="9">
        <f t="shared" si="2"/>
        <v>0.46782285904681736</v>
      </c>
      <c r="N36" s="1">
        <f t="shared" si="3"/>
        <v>223</v>
      </c>
      <c r="O36" s="1" t="str">
        <f t="shared" si="4"/>
        <v>Matches standings</v>
      </c>
      <c r="P36" s="1">
        <f>COUNTIFS(Matches!$C$9:$C$1954,$A36,Matches!$Q$9:$Q$1954,1,Matches!$Y$9:$Y$1954,"&gt;=1",Matches!$Y$9:$Y$1954,"&lt;="&amp;'RPI rules'!$B$9,Matches!$R$9:$R$1954,1)+COUNTIFS(Matches!$D$9:$D$1954,$A36,Matches!$Q$9:$Q$1954,1,Matches!$X$9:$X$1954,"&gt;=1",Matches!$X$9:$X$1954,"&lt;="&amp;'RPI rules'!$B$9,Matches!$S$9:$S$1954,1)</f>
        <v>0</v>
      </c>
      <c r="Q36" s="1">
        <f>COUNTIFS(Matches!$C$9:$C$1954,$A36,Matches!$Q$9:$Q$1954,1,Matches!$Y$9:$Y$1954,"&gt;"&amp;'RPI rules'!$B$9,Matches!$Y$9:$Y$1954,"&lt;="&amp;'RPI rules'!$B$10,Matches!$R$9:$R$1954,1)+COUNTIFS(Matches!$D$9:$D$1954,$A36,Matches!$Q$9:$Q$1954,1,Matches!$X$9:$X$1954,"&gt;"&amp;'RPI rules'!$B$9,Matches!$X$9:$X$1954,"&lt;="&amp;'RPI rules'!$B$10,Matches!$S$9:$S$1954,1)</f>
        <v>0</v>
      </c>
      <c r="R36" s="1">
        <f>COUNTIFS(Matches!$C$9:$C$1954,$A36,Matches!$Q$9:$Q$1954,1,Matches!$Y$9:$Y$1954,"&gt;="&amp;'RPI rules'!$B$12,Matches!$Y$9:$Y$1954,"&lt;="&amp;'RPI rules'!$B$13,Matches!$R$9:$R$1954,0)+COUNTIFS(Matches!$D$9:$D$1954,$A36,Matches!$Q$9:$Q$1954,1,Matches!$X$9:$X$1954,"&gt;="&amp;'RPI rules'!$B$12,Matches!$X$9:$X$1954,"&lt;="&amp;'RPI rules'!$B$13,Matches!$S$9:$S$1954,0)</f>
        <v>0</v>
      </c>
      <c r="S36" s="1">
        <f>COUNTIFS(Matches!$C$9:$C$1954,$A36,Matches!$Q$9:$Q$1954,1,Matches!$Y$9:$Y$1954,"&gt;="&amp;'RPI rules'!$B$14,Matches!$R$9:$R$1954,0)+COUNTIFS(Matches!$D$9:$D$1954,$A36,Matches!$Q$9:$Q$1954,1,Matches!$X$9:$X$1954,"&gt;="&amp;'RPI rules'!$B$14,Matches!$S$9:$S$1954,0)+COUNTIFS(Matches!$C$9:$C$1954,$A36,Matches!$H$9:$H$1954,"&lt;&gt;D1",Matches!$R$9:$R$1954,0)+COUNTIFS(Matches!$D$9:$D$1954,$A36,Matches!$G$9:$G$1954,"&lt;&gt;D1",Matches!$S$9:$S$1954,0)</f>
        <v>0</v>
      </c>
      <c r="T36" s="1">
        <f>COUNTIFS(Matches!$C$9:$C$1954,$A36,Matches!$M$9:$M$1954,"Nonconference")+COUNTIFS(Matches!$D$9:$D$1954,$A36,Matches!$M$9:$M$1954,"Nonconference")</f>
        <v>12</v>
      </c>
      <c r="U36" s="1">
        <f>COUNTIFS(Matches!$C$9:$C$1954,$A36,Matches!$Q$9:$Q$1954,1,Matches!$Y$9:$Y$1954,"&gt;=1",Matches!$Y$9:$Y$1954,"&lt;="&amp;'RPI rules'!$B$11,Matches!$M$9:$M$1954,"Nonconference")+COUNTIFS(Matches!$D$9:$D$1954,$A36,Matches!$Q$9:$Q$1954,1,Matches!$X$9:$X$1954,"&gt;=1",Matches!$X$9:$X$1954,"&lt;="&amp;'RPI rules'!$B$11,Matches!$M$9:$M$1954,"Nonconference")</f>
        <v>2</v>
      </c>
      <c r="V36" s="1">
        <f>COUNTIFS(Matches!$C$9:$C$1954,$A36,Matches!$Q$9:$Q$1954,1,Matches!$Y$9:$Y$1954,"&gt;="&amp;'RPI rules'!$B$15,Matches!$M$9:$M$1954,"Nonconference")+COUNTIFS(Matches!$D$9:$D$1954,$A36,Matches!$Q$9:$Q$1954,1,Matches!$X$9:$X$1954,"&gt;="&amp;'RPI rules'!$B$15,Matches!$M$9:$M$1954,"Nonconference")+COUNTIFS(Matches!$C$9:$C$1954,$A36,Matches!$M$9:$M$1954,"Nonconference",Matches!$H$9:$H$1954,"NAIA")+COUNTIFS(Matches!$D$9:$D$1954,$A36,Matches!$M$9:$M$1954,"Nonconference",Matches!$G$9:$G$1954,"NAIA")</f>
        <v>3</v>
      </c>
      <c r="W36" s="24">
        <f t="shared" si="5"/>
        <v>0.16666666666666666</v>
      </c>
      <c r="X36" s="24">
        <f t="shared" si="6"/>
        <v>0.25</v>
      </c>
      <c r="Y36" s="25">
        <f>IF('RPI rules'!$B$25&lt;&gt;"Ready",NA(),P36*'RPI rules'!$B$17+Q36*'RPI rules'!$B$18)</f>
        <v>0</v>
      </c>
      <c r="Z36" s="25">
        <f>IF('RPI rules'!$B$25&lt;&gt;"Ready",NA(),-R36*'RPI rules'!$B$19-S36*'RPI rules'!$B$20)</f>
        <v>0</v>
      </c>
      <c r="AA36" s="25">
        <f>IF('RPI rules'!$B$25&lt;&gt;"Ready",NA(),IF(T36=0,0,IF(W36&gt;='RPI rules'!$B$16,'RPI rules'!$B$21,0)))</f>
        <v>0</v>
      </c>
      <c r="AB36" s="25">
        <f>IF('RPI rules'!$B$25&lt;&gt;"Ready",NA(),IF(T36=0,0,IF(X36&gt;='RPI rules'!$B$16,-'RPI rules'!$B$22,0)))</f>
        <v>0</v>
      </c>
      <c r="AC36" s="25">
        <f t="shared" si="7"/>
        <v>0</v>
      </c>
      <c r="AD36" s="9">
        <f t="shared" si="8"/>
        <v>0.46782285904681736</v>
      </c>
      <c r="AE36" s="1">
        <f t="shared" si="9"/>
        <v>222</v>
      </c>
      <c r="AF36" s="1">
        <f t="shared" si="10"/>
        <v>1</v>
      </c>
    </row>
    <row r="37" spans="1:32" ht="21" customHeight="1">
      <c r="A37" s="1" t="s">
        <v>271</v>
      </c>
      <c r="B37" s="1" t="str">
        <f>INDEX(Standings!$B$9:$B$356,MATCH($A37,Standings!$A$9:$A$356,0))</f>
        <v>Ivy League</v>
      </c>
      <c r="C37" s="1">
        <f>INDEX(Standings!$D$9:$D$356,MATCH($A37,Standings!$A$9:$A$356,0))</f>
        <v>2</v>
      </c>
      <c r="D37" s="1">
        <f>INDEX(Standings!$E$9:$E$356,MATCH($A37,Standings!$A$9:$A$356,0))</f>
        <v>6</v>
      </c>
      <c r="E37" s="1">
        <f>SUMIFS(Matches!$R$9:$R$1954,Matches!$C$9:$C$1954,$A37)+SUMIFS(Matches!$S$9:$S$1954,Matches!$D$9:$D$1954,$A37)</f>
        <v>2</v>
      </c>
      <c r="F37" s="1">
        <f>COUNTIFS(Matches!$C$9:$C$1954,$A37)+COUNTIFS(Matches!$D$9:$D$1954,$A37)-E37</f>
        <v>6</v>
      </c>
      <c r="G37" s="1">
        <f t="shared" si="0"/>
        <v>0</v>
      </c>
      <c r="H37" s="1">
        <f>SUMIFS(Matches!$R$9:$R$1954,Matches!$C$9:$C$1954,$A37,Matches!$Q$9:$Q$1954,1)+SUMIFS(Matches!$S$9:$S$1954,Matches!$D$9:$D$1954,$A37,Matches!$Q$9:$Q$1954,1)</f>
        <v>2</v>
      </c>
      <c r="I37" s="1">
        <f>COUNTIFS(Matches!$C$9:$C$1954,$A37,Matches!$Q$9:$Q$1954,1)+COUNTIFS(Matches!$D$9:$D$1954,$A37,Matches!$Q$9:$Q$1954,1)-H37</f>
        <v>6</v>
      </c>
      <c r="J37" s="9">
        <f t="shared" si="1"/>
        <v>0.25</v>
      </c>
      <c r="K37" s="9">
        <f>IF(H37+I37=0,"",(SUMIFS(Matches!$T$9:$T$1954,Matches!$C$9:$C$1954,$A37)+SUMIFS(Matches!$U$9:$U$1954,Matches!$D$9:$D$1954,$A37))/(H37+I37))</f>
        <v>0.55101010101010106</v>
      </c>
      <c r="L37" s="9">
        <f>IF(H37+I37=0,"",(SUMIFS(Matches!$V$9:$V$1954,Matches!$C$9:$C$1954,$A37)+SUMIFS(Matches!$W$9:$W$1954,Matches!$D$9:$D$1954,$A37))/(H37+I37))</f>
        <v>0.46412571277628095</v>
      </c>
      <c r="M37" s="9">
        <f t="shared" si="2"/>
        <v>0.45403647869912078</v>
      </c>
      <c r="N37" s="1">
        <f t="shared" si="3"/>
        <v>248</v>
      </c>
      <c r="O37" s="1" t="str">
        <f t="shared" si="4"/>
        <v>Matches standings</v>
      </c>
      <c r="P37" s="1">
        <f>COUNTIFS(Matches!$C$9:$C$1954,$A37,Matches!$Q$9:$Q$1954,1,Matches!$Y$9:$Y$1954,"&gt;=1",Matches!$Y$9:$Y$1954,"&lt;="&amp;'RPI rules'!$B$9,Matches!$R$9:$R$1954,1)+COUNTIFS(Matches!$D$9:$D$1954,$A37,Matches!$Q$9:$Q$1954,1,Matches!$X$9:$X$1954,"&gt;=1",Matches!$X$9:$X$1954,"&lt;="&amp;'RPI rules'!$B$9,Matches!$S$9:$S$1954,1)</f>
        <v>0</v>
      </c>
      <c r="Q37" s="1">
        <f>COUNTIFS(Matches!$C$9:$C$1954,$A37,Matches!$Q$9:$Q$1954,1,Matches!$Y$9:$Y$1954,"&gt;"&amp;'RPI rules'!$B$9,Matches!$Y$9:$Y$1954,"&lt;="&amp;'RPI rules'!$B$10,Matches!$R$9:$R$1954,1)+COUNTIFS(Matches!$D$9:$D$1954,$A37,Matches!$Q$9:$Q$1954,1,Matches!$X$9:$X$1954,"&gt;"&amp;'RPI rules'!$B$9,Matches!$X$9:$X$1954,"&lt;="&amp;'RPI rules'!$B$10,Matches!$S$9:$S$1954,1)</f>
        <v>0</v>
      </c>
      <c r="R37" s="1">
        <f>COUNTIFS(Matches!$C$9:$C$1954,$A37,Matches!$Q$9:$Q$1954,1,Matches!$Y$9:$Y$1954,"&gt;="&amp;'RPI rules'!$B$12,Matches!$Y$9:$Y$1954,"&lt;="&amp;'RPI rules'!$B$13,Matches!$R$9:$R$1954,0)+COUNTIFS(Matches!$D$9:$D$1954,$A37,Matches!$Q$9:$Q$1954,1,Matches!$X$9:$X$1954,"&gt;="&amp;'RPI rules'!$B$12,Matches!$X$9:$X$1954,"&lt;="&amp;'RPI rules'!$B$13,Matches!$S$9:$S$1954,0)</f>
        <v>1</v>
      </c>
      <c r="S37" s="1">
        <f>COUNTIFS(Matches!$C$9:$C$1954,$A37,Matches!$Q$9:$Q$1954,1,Matches!$Y$9:$Y$1954,"&gt;="&amp;'RPI rules'!$B$14,Matches!$R$9:$R$1954,0)+COUNTIFS(Matches!$D$9:$D$1954,$A37,Matches!$Q$9:$Q$1954,1,Matches!$X$9:$X$1954,"&gt;="&amp;'RPI rules'!$B$14,Matches!$S$9:$S$1954,0)+COUNTIFS(Matches!$C$9:$C$1954,$A37,Matches!$H$9:$H$1954,"&lt;&gt;D1",Matches!$R$9:$R$1954,0)+COUNTIFS(Matches!$D$9:$D$1954,$A37,Matches!$G$9:$G$1954,"&lt;&gt;D1",Matches!$S$9:$S$1954,0)</f>
        <v>0</v>
      </c>
      <c r="T37" s="1">
        <f>COUNTIFS(Matches!$C$9:$C$1954,$A37,Matches!$M$9:$M$1954,"Nonconference")+COUNTIFS(Matches!$D$9:$D$1954,$A37,Matches!$M$9:$M$1954,"Nonconference")</f>
        <v>8</v>
      </c>
      <c r="U37" s="1">
        <f>COUNTIFS(Matches!$C$9:$C$1954,$A37,Matches!$Q$9:$Q$1954,1,Matches!$Y$9:$Y$1954,"&gt;=1",Matches!$Y$9:$Y$1954,"&lt;="&amp;'RPI rules'!$B$11,Matches!$M$9:$M$1954,"Nonconference")+COUNTIFS(Matches!$D$9:$D$1954,$A37,Matches!$Q$9:$Q$1954,1,Matches!$X$9:$X$1954,"&gt;=1",Matches!$X$9:$X$1954,"&lt;="&amp;'RPI rules'!$B$11,Matches!$M$9:$M$1954,"Nonconference")</f>
        <v>2</v>
      </c>
      <c r="V37" s="1">
        <f>COUNTIFS(Matches!$C$9:$C$1954,$A37,Matches!$Q$9:$Q$1954,1,Matches!$Y$9:$Y$1954,"&gt;="&amp;'RPI rules'!$B$15,Matches!$M$9:$M$1954,"Nonconference")+COUNTIFS(Matches!$D$9:$D$1954,$A37,Matches!$Q$9:$Q$1954,1,Matches!$X$9:$X$1954,"&gt;="&amp;'RPI rules'!$B$15,Matches!$M$9:$M$1954,"Nonconference")+COUNTIFS(Matches!$C$9:$C$1954,$A37,Matches!$M$9:$M$1954,"Nonconference",Matches!$H$9:$H$1954,"NAIA")+COUNTIFS(Matches!$D$9:$D$1954,$A37,Matches!$M$9:$M$1954,"Nonconference",Matches!$G$9:$G$1954,"NAIA")</f>
        <v>3</v>
      </c>
      <c r="W37" s="24">
        <f t="shared" si="5"/>
        <v>0.25</v>
      </c>
      <c r="X37" s="24">
        <f t="shared" si="6"/>
        <v>0.375</v>
      </c>
      <c r="Y37" s="25">
        <f>IF('RPI rules'!$B$25&lt;&gt;"Ready",NA(),P37*'RPI rules'!$B$17+Q37*'RPI rules'!$B$18)</f>
        <v>0</v>
      </c>
      <c r="Z37" s="25">
        <f>IF('RPI rules'!$B$25&lt;&gt;"Ready",NA(),-R37*'RPI rules'!$B$19-S37*'RPI rules'!$B$20)</f>
        <v>-1.2999999999999999E-3</v>
      </c>
      <c r="AA37" s="25">
        <f>IF('RPI rules'!$B$25&lt;&gt;"Ready",NA(),IF(T37=0,0,IF(W37&gt;='RPI rules'!$B$16,'RPI rules'!$B$21,0)))</f>
        <v>0</v>
      </c>
      <c r="AB37" s="25">
        <f>IF('RPI rules'!$B$25&lt;&gt;"Ready",NA(),IF(T37=0,0,IF(X37&gt;='RPI rules'!$B$16,-'RPI rules'!$B$22,0)))</f>
        <v>0</v>
      </c>
      <c r="AC37" s="25">
        <f t="shared" si="7"/>
        <v>-1.2999999999999999E-3</v>
      </c>
      <c r="AD37" s="9">
        <f t="shared" si="8"/>
        <v>0.45273647869912076</v>
      </c>
      <c r="AE37" s="1">
        <f t="shared" si="9"/>
        <v>250</v>
      </c>
      <c r="AF37" s="1">
        <f t="shared" si="10"/>
        <v>-2</v>
      </c>
    </row>
    <row r="38" spans="1:32" ht="21" customHeight="1">
      <c r="A38" s="1" t="s">
        <v>334</v>
      </c>
      <c r="B38" s="1" t="str">
        <f>INDEX(Standings!$B$9:$B$356,MATCH($A38,Standings!$A$9:$A$356,0))</f>
        <v>America East</v>
      </c>
      <c r="C38" s="1">
        <f>INDEX(Standings!$D$9:$D$356,MATCH($A38,Standings!$A$9:$A$356,0))</f>
        <v>5</v>
      </c>
      <c r="D38" s="1">
        <f>INDEX(Standings!$E$9:$E$356,MATCH($A38,Standings!$A$9:$A$356,0))</f>
        <v>11</v>
      </c>
      <c r="E38" s="1">
        <f>SUMIFS(Matches!$R$9:$R$1954,Matches!$C$9:$C$1954,$A38)+SUMIFS(Matches!$S$9:$S$1954,Matches!$D$9:$D$1954,$A38)</f>
        <v>5</v>
      </c>
      <c r="F38" s="1">
        <f>COUNTIFS(Matches!$C$9:$C$1954,$A38)+COUNTIFS(Matches!$D$9:$D$1954,$A38)-E38</f>
        <v>11</v>
      </c>
      <c r="G38" s="1">
        <f t="shared" si="0"/>
        <v>0</v>
      </c>
      <c r="H38" s="1">
        <f>SUMIFS(Matches!$R$9:$R$1954,Matches!$C$9:$C$1954,$A38,Matches!$Q$9:$Q$1954,1)+SUMIFS(Matches!$S$9:$S$1954,Matches!$D$9:$D$1954,$A38,Matches!$Q$9:$Q$1954,1)</f>
        <v>5</v>
      </c>
      <c r="I38" s="1">
        <f>COUNTIFS(Matches!$C$9:$C$1954,$A38,Matches!$Q$9:$Q$1954,1)+COUNTIFS(Matches!$D$9:$D$1954,$A38,Matches!$Q$9:$Q$1954,1)-H38</f>
        <v>11</v>
      </c>
      <c r="J38" s="9">
        <f t="shared" si="1"/>
        <v>0.3125</v>
      </c>
      <c r="K38" s="9">
        <f>IF(H38+I38=0,"",(SUMIFS(Matches!$T$9:$T$1954,Matches!$C$9:$C$1954,$A38)+SUMIFS(Matches!$U$9:$U$1954,Matches!$D$9:$D$1954,$A38))/(H38+I38))</f>
        <v>0.39923756798756799</v>
      </c>
      <c r="L38" s="9">
        <f>IF(H38+I38=0,"",(SUMIFS(Matches!$V$9:$V$1954,Matches!$C$9:$C$1954,$A38)+SUMIFS(Matches!$W$9:$W$1954,Matches!$D$9:$D$1954,$A38))/(H38+I38))</f>
        <v>0.45558083227718277</v>
      </c>
      <c r="M38" s="9">
        <f t="shared" si="2"/>
        <v>0.39163899206307967</v>
      </c>
      <c r="N38" s="1">
        <f t="shared" si="3"/>
        <v>311</v>
      </c>
      <c r="O38" s="1" t="str">
        <f t="shared" si="4"/>
        <v>Matches standings</v>
      </c>
      <c r="P38" s="1">
        <f>COUNTIFS(Matches!$C$9:$C$1954,$A38,Matches!$Q$9:$Q$1954,1,Matches!$Y$9:$Y$1954,"&gt;=1",Matches!$Y$9:$Y$1954,"&lt;="&amp;'RPI rules'!$B$9,Matches!$R$9:$R$1954,1)+COUNTIFS(Matches!$D$9:$D$1954,$A38,Matches!$Q$9:$Q$1954,1,Matches!$X$9:$X$1954,"&gt;=1",Matches!$X$9:$X$1954,"&lt;="&amp;'RPI rules'!$B$9,Matches!$S$9:$S$1954,1)</f>
        <v>0</v>
      </c>
      <c r="Q38" s="1">
        <f>COUNTIFS(Matches!$C$9:$C$1954,$A38,Matches!$Q$9:$Q$1954,1,Matches!$Y$9:$Y$1954,"&gt;"&amp;'RPI rules'!$B$9,Matches!$Y$9:$Y$1954,"&lt;="&amp;'RPI rules'!$B$10,Matches!$R$9:$R$1954,1)+COUNTIFS(Matches!$D$9:$D$1954,$A38,Matches!$Q$9:$Q$1954,1,Matches!$X$9:$X$1954,"&gt;"&amp;'RPI rules'!$B$9,Matches!$X$9:$X$1954,"&lt;="&amp;'RPI rules'!$B$10,Matches!$S$9:$S$1954,1)</f>
        <v>0</v>
      </c>
      <c r="R38" s="1">
        <f>COUNTIFS(Matches!$C$9:$C$1954,$A38,Matches!$Q$9:$Q$1954,1,Matches!$Y$9:$Y$1954,"&gt;="&amp;'RPI rules'!$B$12,Matches!$Y$9:$Y$1954,"&lt;="&amp;'RPI rules'!$B$13,Matches!$R$9:$R$1954,0)+COUNTIFS(Matches!$D$9:$D$1954,$A38,Matches!$Q$9:$Q$1954,1,Matches!$X$9:$X$1954,"&gt;="&amp;'RPI rules'!$B$12,Matches!$X$9:$X$1954,"&lt;="&amp;'RPI rules'!$B$13,Matches!$S$9:$S$1954,0)</f>
        <v>2</v>
      </c>
      <c r="S38" s="1">
        <f>COUNTIFS(Matches!$C$9:$C$1954,$A38,Matches!$Q$9:$Q$1954,1,Matches!$Y$9:$Y$1954,"&gt;="&amp;'RPI rules'!$B$14,Matches!$R$9:$R$1954,0)+COUNTIFS(Matches!$D$9:$D$1954,$A38,Matches!$Q$9:$Q$1954,1,Matches!$X$9:$X$1954,"&gt;="&amp;'RPI rules'!$B$14,Matches!$S$9:$S$1954,0)+COUNTIFS(Matches!$C$9:$C$1954,$A38,Matches!$H$9:$H$1954,"&lt;&gt;D1",Matches!$R$9:$R$1954,0)+COUNTIFS(Matches!$D$9:$D$1954,$A38,Matches!$G$9:$G$1954,"&lt;&gt;D1",Matches!$S$9:$S$1954,0)</f>
        <v>0</v>
      </c>
      <c r="T38" s="1">
        <f>COUNTIFS(Matches!$C$9:$C$1954,$A38,Matches!$M$9:$M$1954,"Nonconference")+COUNTIFS(Matches!$D$9:$D$1954,$A38,Matches!$M$9:$M$1954,"Nonconference")</f>
        <v>16</v>
      </c>
      <c r="U38" s="1">
        <f>COUNTIFS(Matches!$C$9:$C$1954,$A38,Matches!$Q$9:$Q$1954,1,Matches!$Y$9:$Y$1954,"&gt;=1",Matches!$Y$9:$Y$1954,"&lt;="&amp;'RPI rules'!$B$11,Matches!$M$9:$M$1954,"Nonconference")+COUNTIFS(Matches!$D$9:$D$1954,$A38,Matches!$Q$9:$Q$1954,1,Matches!$X$9:$X$1954,"&gt;=1",Matches!$X$9:$X$1954,"&lt;="&amp;'RPI rules'!$B$11,Matches!$M$9:$M$1954,"Nonconference")</f>
        <v>1</v>
      </c>
      <c r="V38" s="1">
        <f>COUNTIFS(Matches!$C$9:$C$1954,$A38,Matches!$Q$9:$Q$1954,1,Matches!$Y$9:$Y$1954,"&gt;="&amp;'RPI rules'!$B$15,Matches!$M$9:$M$1954,"Nonconference")+COUNTIFS(Matches!$D$9:$D$1954,$A38,Matches!$Q$9:$Q$1954,1,Matches!$X$9:$X$1954,"&gt;="&amp;'RPI rules'!$B$15,Matches!$M$9:$M$1954,"Nonconference")+COUNTIFS(Matches!$C$9:$C$1954,$A38,Matches!$M$9:$M$1954,"Nonconference",Matches!$H$9:$H$1954,"NAIA")+COUNTIFS(Matches!$D$9:$D$1954,$A38,Matches!$M$9:$M$1954,"Nonconference",Matches!$G$9:$G$1954,"NAIA")</f>
        <v>8</v>
      </c>
      <c r="W38" s="24">
        <f t="shared" si="5"/>
        <v>6.25E-2</v>
      </c>
      <c r="X38" s="24">
        <f t="shared" si="6"/>
        <v>0.5</v>
      </c>
      <c r="Y38" s="25">
        <f>IF('RPI rules'!$B$25&lt;&gt;"Ready",NA(),P38*'RPI rules'!$B$17+Q38*'RPI rules'!$B$18)</f>
        <v>0</v>
      </c>
      <c r="Z38" s="25">
        <f>IF('RPI rules'!$B$25&lt;&gt;"Ready",NA(),-R38*'RPI rules'!$B$19-S38*'RPI rules'!$B$20)</f>
        <v>-2.5999999999999999E-3</v>
      </c>
      <c r="AA38" s="25">
        <f>IF('RPI rules'!$B$25&lt;&gt;"Ready",NA(),IF(T38=0,0,IF(W38&gt;='RPI rules'!$B$16,'RPI rules'!$B$21,0)))</f>
        <v>0</v>
      </c>
      <c r="AB38" s="25">
        <f>IF('RPI rules'!$B$25&lt;&gt;"Ready",NA(),IF(T38=0,0,IF(X38&gt;='RPI rules'!$B$16,-'RPI rules'!$B$22,0)))</f>
        <v>-2.5999999999999999E-3</v>
      </c>
      <c r="AC38" s="25">
        <f t="shared" si="7"/>
        <v>-5.1999999999999998E-3</v>
      </c>
      <c r="AD38" s="9">
        <f t="shared" si="8"/>
        <v>0.38643899206307969</v>
      </c>
      <c r="AE38" s="1">
        <f t="shared" si="9"/>
        <v>314</v>
      </c>
      <c r="AF38" s="1">
        <f t="shared" si="10"/>
        <v>-3</v>
      </c>
    </row>
    <row r="39" spans="1:32" ht="21" customHeight="1">
      <c r="A39" s="1" t="s">
        <v>242</v>
      </c>
      <c r="B39" s="1" t="str">
        <f>INDEX(Standings!$B$9:$B$356,MATCH($A39,Standings!$A$9:$A$356,0))</f>
        <v>Patriot</v>
      </c>
      <c r="C39" s="1">
        <f>INDEX(Standings!$D$9:$D$356,MATCH($A39,Standings!$A$9:$A$356,0))</f>
        <v>5</v>
      </c>
      <c r="D39" s="1">
        <f>INDEX(Standings!$E$9:$E$356,MATCH($A39,Standings!$A$9:$A$356,0))</f>
        <v>6</v>
      </c>
      <c r="E39" s="1">
        <f>SUMIFS(Matches!$R$9:$R$1954,Matches!$C$9:$C$1954,$A39)+SUMIFS(Matches!$S$9:$S$1954,Matches!$D$9:$D$1954,$A39)</f>
        <v>5</v>
      </c>
      <c r="F39" s="1">
        <f>COUNTIFS(Matches!$C$9:$C$1954,$A39)+COUNTIFS(Matches!$D$9:$D$1954,$A39)-E39</f>
        <v>6</v>
      </c>
      <c r="G39" s="1">
        <f t="shared" si="0"/>
        <v>0</v>
      </c>
      <c r="H39" s="1">
        <f>SUMIFS(Matches!$R$9:$R$1954,Matches!$C$9:$C$1954,$A39,Matches!$Q$9:$Q$1954,1)+SUMIFS(Matches!$S$9:$S$1954,Matches!$D$9:$D$1954,$A39,Matches!$Q$9:$Q$1954,1)</f>
        <v>5</v>
      </c>
      <c r="I39" s="1">
        <f>COUNTIFS(Matches!$C$9:$C$1954,$A39,Matches!$Q$9:$Q$1954,1)+COUNTIFS(Matches!$D$9:$D$1954,$A39,Matches!$Q$9:$Q$1954,1)-H39</f>
        <v>6</v>
      </c>
      <c r="J39" s="9">
        <f t="shared" si="1"/>
        <v>0.45454545454545453</v>
      </c>
      <c r="K39" s="9">
        <f>IF(H39+I39=0,"",(SUMIFS(Matches!$T$9:$T$1954,Matches!$C$9:$C$1954,$A39)+SUMIFS(Matches!$U$9:$U$1954,Matches!$D$9:$D$1954,$A39))/(H39+I39))</f>
        <v>0.50446018627836808</v>
      </c>
      <c r="L39" s="9">
        <f>IF(H39+I39=0,"",(SUMIFS(Matches!$V$9:$V$1954,Matches!$C$9:$C$1954,$A39)+SUMIFS(Matches!$W$9:$W$1954,Matches!$D$9:$D$1954,$A39))/(H39+I39))</f>
        <v>0.42300026594805673</v>
      </c>
      <c r="M39" s="9">
        <f t="shared" si="2"/>
        <v>0.47161652326256187</v>
      </c>
      <c r="N39" s="1">
        <f t="shared" si="3"/>
        <v>219</v>
      </c>
      <c r="O39" s="1" t="str">
        <f t="shared" si="4"/>
        <v>Matches standings</v>
      </c>
      <c r="P39" s="1">
        <f>COUNTIFS(Matches!$C$9:$C$1954,$A39,Matches!$Q$9:$Q$1954,1,Matches!$Y$9:$Y$1954,"&gt;=1",Matches!$Y$9:$Y$1954,"&lt;="&amp;'RPI rules'!$B$9,Matches!$R$9:$R$1954,1)+COUNTIFS(Matches!$D$9:$D$1954,$A39,Matches!$Q$9:$Q$1954,1,Matches!$X$9:$X$1954,"&gt;=1",Matches!$X$9:$X$1954,"&lt;="&amp;'RPI rules'!$B$9,Matches!$S$9:$S$1954,1)</f>
        <v>0</v>
      </c>
      <c r="Q39" s="1">
        <f>COUNTIFS(Matches!$C$9:$C$1954,$A39,Matches!$Q$9:$Q$1954,1,Matches!$Y$9:$Y$1954,"&gt;"&amp;'RPI rules'!$B$9,Matches!$Y$9:$Y$1954,"&lt;="&amp;'RPI rules'!$B$10,Matches!$R$9:$R$1954,1)+COUNTIFS(Matches!$D$9:$D$1954,$A39,Matches!$Q$9:$Q$1954,1,Matches!$X$9:$X$1954,"&gt;"&amp;'RPI rules'!$B$9,Matches!$X$9:$X$1954,"&lt;="&amp;'RPI rules'!$B$10,Matches!$S$9:$S$1954,1)</f>
        <v>0</v>
      </c>
      <c r="R39" s="1">
        <f>COUNTIFS(Matches!$C$9:$C$1954,$A39,Matches!$Q$9:$Q$1954,1,Matches!$Y$9:$Y$1954,"&gt;="&amp;'RPI rules'!$B$12,Matches!$Y$9:$Y$1954,"&lt;="&amp;'RPI rules'!$B$13,Matches!$R$9:$R$1954,0)+COUNTIFS(Matches!$D$9:$D$1954,$A39,Matches!$Q$9:$Q$1954,1,Matches!$X$9:$X$1954,"&gt;="&amp;'RPI rules'!$B$12,Matches!$X$9:$X$1954,"&lt;="&amp;'RPI rules'!$B$13,Matches!$S$9:$S$1954,0)</f>
        <v>0</v>
      </c>
      <c r="S39" s="1">
        <f>COUNTIFS(Matches!$C$9:$C$1954,$A39,Matches!$Q$9:$Q$1954,1,Matches!$Y$9:$Y$1954,"&gt;="&amp;'RPI rules'!$B$14,Matches!$R$9:$R$1954,0)+COUNTIFS(Matches!$D$9:$D$1954,$A39,Matches!$Q$9:$Q$1954,1,Matches!$X$9:$X$1954,"&gt;="&amp;'RPI rules'!$B$14,Matches!$S$9:$S$1954,0)+COUNTIFS(Matches!$C$9:$C$1954,$A39,Matches!$H$9:$H$1954,"&lt;&gt;D1",Matches!$R$9:$R$1954,0)+COUNTIFS(Matches!$D$9:$D$1954,$A39,Matches!$G$9:$G$1954,"&lt;&gt;D1",Matches!$S$9:$S$1954,0)</f>
        <v>1</v>
      </c>
      <c r="T39" s="1">
        <f>COUNTIFS(Matches!$C$9:$C$1954,$A39,Matches!$M$9:$M$1954,"Nonconference")+COUNTIFS(Matches!$D$9:$D$1954,$A39,Matches!$M$9:$M$1954,"Nonconference")</f>
        <v>9</v>
      </c>
      <c r="U39" s="1">
        <f>COUNTIFS(Matches!$C$9:$C$1954,$A39,Matches!$Q$9:$Q$1954,1,Matches!$Y$9:$Y$1954,"&gt;=1",Matches!$Y$9:$Y$1954,"&lt;="&amp;'RPI rules'!$B$11,Matches!$M$9:$M$1954,"Nonconference")+COUNTIFS(Matches!$D$9:$D$1954,$A39,Matches!$Q$9:$Q$1954,1,Matches!$X$9:$X$1954,"&gt;=1",Matches!$X$9:$X$1954,"&lt;="&amp;'RPI rules'!$B$11,Matches!$M$9:$M$1954,"Nonconference")</f>
        <v>0</v>
      </c>
      <c r="V39" s="1">
        <f>COUNTIFS(Matches!$C$9:$C$1954,$A39,Matches!$Q$9:$Q$1954,1,Matches!$Y$9:$Y$1954,"&gt;="&amp;'RPI rules'!$B$15,Matches!$M$9:$M$1954,"Nonconference")+COUNTIFS(Matches!$D$9:$D$1954,$A39,Matches!$Q$9:$Q$1954,1,Matches!$X$9:$X$1954,"&gt;="&amp;'RPI rules'!$B$15,Matches!$M$9:$M$1954,"Nonconference")+COUNTIFS(Matches!$C$9:$C$1954,$A39,Matches!$M$9:$M$1954,"Nonconference",Matches!$H$9:$H$1954,"NAIA")+COUNTIFS(Matches!$D$9:$D$1954,$A39,Matches!$M$9:$M$1954,"Nonconference",Matches!$G$9:$G$1954,"NAIA")</f>
        <v>5</v>
      </c>
      <c r="W39" s="24">
        <f t="shared" si="5"/>
        <v>0</v>
      </c>
      <c r="X39" s="24">
        <f t="shared" si="6"/>
        <v>0.55555555555555558</v>
      </c>
      <c r="Y39" s="25">
        <f>IF('RPI rules'!$B$25&lt;&gt;"Ready",NA(),P39*'RPI rules'!$B$17+Q39*'RPI rules'!$B$18)</f>
        <v>0</v>
      </c>
      <c r="Z39" s="25">
        <f>IF('RPI rules'!$B$25&lt;&gt;"Ready",NA(),-R39*'RPI rules'!$B$19-S39*'RPI rules'!$B$20)</f>
        <v>-2.5999999999999999E-3</v>
      </c>
      <c r="AA39" s="25">
        <f>IF('RPI rules'!$B$25&lt;&gt;"Ready",NA(),IF(T39=0,0,IF(W39&gt;='RPI rules'!$B$16,'RPI rules'!$B$21,0)))</f>
        <v>0</v>
      </c>
      <c r="AB39" s="25">
        <f>IF('RPI rules'!$B$25&lt;&gt;"Ready",NA(),IF(T39=0,0,IF(X39&gt;='RPI rules'!$B$16,-'RPI rules'!$B$22,0)))</f>
        <v>-2.5999999999999999E-3</v>
      </c>
      <c r="AC39" s="25">
        <f t="shared" si="7"/>
        <v>-5.1999999999999998E-3</v>
      </c>
      <c r="AD39" s="9">
        <f t="shared" si="8"/>
        <v>0.46641652326256189</v>
      </c>
      <c r="AE39" s="1">
        <f t="shared" si="9"/>
        <v>223</v>
      </c>
      <c r="AF39" s="1">
        <f t="shared" si="10"/>
        <v>-4</v>
      </c>
    </row>
    <row r="40" spans="1:32" ht="21" customHeight="1">
      <c r="A40" s="1" t="s">
        <v>164</v>
      </c>
      <c r="B40" s="1" t="str">
        <f>INDEX(Standings!$B$9:$B$356,MATCH($A40,Standings!$A$9:$A$356,0))</f>
        <v>MAC</v>
      </c>
      <c r="C40" s="1">
        <f>INDEX(Standings!$D$9:$D$356,MATCH($A40,Standings!$A$9:$A$356,0))</f>
        <v>8</v>
      </c>
      <c r="D40" s="1">
        <f>INDEX(Standings!$E$9:$E$356,MATCH($A40,Standings!$A$9:$A$356,0))</f>
        <v>3</v>
      </c>
      <c r="E40" s="1">
        <f>SUMIFS(Matches!$R$9:$R$1954,Matches!$C$9:$C$1954,$A40)+SUMIFS(Matches!$S$9:$S$1954,Matches!$D$9:$D$1954,$A40)</f>
        <v>8</v>
      </c>
      <c r="F40" s="1">
        <f>COUNTIFS(Matches!$C$9:$C$1954,$A40)+COUNTIFS(Matches!$D$9:$D$1954,$A40)-E40</f>
        <v>3</v>
      </c>
      <c r="G40" s="1">
        <f t="shared" si="0"/>
        <v>0</v>
      </c>
      <c r="H40" s="1">
        <f>SUMIFS(Matches!$R$9:$R$1954,Matches!$C$9:$C$1954,$A40,Matches!$Q$9:$Q$1954,1)+SUMIFS(Matches!$S$9:$S$1954,Matches!$D$9:$D$1954,$A40,Matches!$Q$9:$Q$1954,1)</f>
        <v>8</v>
      </c>
      <c r="I40" s="1">
        <f>COUNTIFS(Matches!$C$9:$C$1954,$A40,Matches!$Q$9:$Q$1954,1)+COUNTIFS(Matches!$D$9:$D$1954,$A40,Matches!$Q$9:$Q$1954,1)-H40</f>
        <v>3</v>
      </c>
      <c r="J40" s="9">
        <f t="shared" si="1"/>
        <v>0.72727272727272729</v>
      </c>
      <c r="K40" s="9">
        <f>IF(H40+I40=0,"",(SUMIFS(Matches!$T$9:$T$1954,Matches!$C$9:$C$1954,$A40)+SUMIFS(Matches!$U$9:$U$1954,Matches!$D$9:$D$1954,$A40))/(H40+I40))</f>
        <v>0.42922582468037013</v>
      </c>
      <c r="L40" s="9">
        <f>IF(H40+I40=0,"",(SUMIFS(Matches!$V$9:$V$1954,Matches!$C$9:$C$1954,$A40)+SUMIFS(Matches!$W$9:$W$1954,Matches!$D$9:$D$1954,$A40))/(H40+I40))</f>
        <v>0.49429757565913079</v>
      </c>
      <c r="M40" s="9">
        <f t="shared" si="2"/>
        <v>0.5200054880731495</v>
      </c>
      <c r="N40" s="1">
        <f t="shared" si="3"/>
        <v>141</v>
      </c>
      <c r="O40" s="1" t="str">
        <f t="shared" si="4"/>
        <v>Matches standings</v>
      </c>
      <c r="P40" s="1">
        <f>COUNTIFS(Matches!$C$9:$C$1954,$A40,Matches!$Q$9:$Q$1954,1,Matches!$Y$9:$Y$1954,"&gt;=1",Matches!$Y$9:$Y$1954,"&lt;="&amp;'RPI rules'!$B$9,Matches!$R$9:$R$1954,1)+COUNTIFS(Matches!$D$9:$D$1954,$A40,Matches!$Q$9:$Q$1954,1,Matches!$X$9:$X$1954,"&gt;=1",Matches!$X$9:$X$1954,"&lt;="&amp;'RPI rules'!$B$9,Matches!$S$9:$S$1954,1)</f>
        <v>0</v>
      </c>
      <c r="Q40" s="1">
        <f>COUNTIFS(Matches!$C$9:$C$1954,$A40,Matches!$Q$9:$Q$1954,1,Matches!$Y$9:$Y$1954,"&gt;"&amp;'RPI rules'!$B$9,Matches!$Y$9:$Y$1954,"&lt;="&amp;'RPI rules'!$B$10,Matches!$R$9:$R$1954,1)+COUNTIFS(Matches!$D$9:$D$1954,$A40,Matches!$Q$9:$Q$1954,1,Matches!$X$9:$X$1954,"&gt;"&amp;'RPI rules'!$B$9,Matches!$X$9:$X$1954,"&lt;="&amp;'RPI rules'!$B$10,Matches!$S$9:$S$1954,1)</f>
        <v>0</v>
      </c>
      <c r="R40" s="1">
        <f>COUNTIFS(Matches!$C$9:$C$1954,$A40,Matches!$Q$9:$Q$1954,1,Matches!$Y$9:$Y$1954,"&gt;="&amp;'RPI rules'!$B$12,Matches!$Y$9:$Y$1954,"&lt;="&amp;'RPI rules'!$B$13,Matches!$R$9:$R$1954,0)+COUNTIFS(Matches!$D$9:$D$1954,$A40,Matches!$Q$9:$Q$1954,1,Matches!$X$9:$X$1954,"&gt;="&amp;'RPI rules'!$B$12,Matches!$X$9:$X$1954,"&lt;="&amp;'RPI rules'!$B$13,Matches!$S$9:$S$1954,0)</f>
        <v>0</v>
      </c>
      <c r="S40" s="1">
        <f>COUNTIFS(Matches!$C$9:$C$1954,$A40,Matches!$Q$9:$Q$1954,1,Matches!$Y$9:$Y$1954,"&gt;="&amp;'RPI rules'!$B$14,Matches!$R$9:$R$1954,0)+COUNTIFS(Matches!$D$9:$D$1954,$A40,Matches!$Q$9:$Q$1954,1,Matches!$X$9:$X$1954,"&gt;="&amp;'RPI rules'!$B$14,Matches!$S$9:$S$1954,0)+COUNTIFS(Matches!$C$9:$C$1954,$A40,Matches!$H$9:$H$1954,"&lt;&gt;D1",Matches!$R$9:$R$1954,0)+COUNTIFS(Matches!$D$9:$D$1954,$A40,Matches!$G$9:$G$1954,"&lt;&gt;D1",Matches!$S$9:$S$1954,0)</f>
        <v>0</v>
      </c>
      <c r="T40" s="1">
        <f>COUNTIFS(Matches!$C$9:$C$1954,$A40,Matches!$M$9:$M$1954,"Nonconference")+COUNTIFS(Matches!$D$9:$D$1954,$A40,Matches!$M$9:$M$1954,"Nonconference")</f>
        <v>11</v>
      </c>
      <c r="U40" s="1">
        <f>COUNTIFS(Matches!$C$9:$C$1954,$A40,Matches!$Q$9:$Q$1954,1,Matches!$Y$9:$Y$1954,"&gt;=1",Matches!$Y$9:$Y$1954,"&lt;="&amp;'RPI rules'!$B$11,Matches!$M$9:$M$1954,"Nonconference")+COUNTIFS(Matches!$D$9:$D$1954,$A40,Matches!$Q$9:$Q$1954,1,Matches!$X$9:$X$1954,"&gt;=1",Matches!$X$9:$X$1954,"&lt;="&amp;'RPI rules'!$B$11,Matches!$M$9:$M$1954,"Nonconference")</f>
        <v>1</v>
      </c>
      <c r="V40" s="1">
        <f>COUNTIFS(Matches!$C$9:$C$1954,$A40,Matches!$Q$9:$Q$1954,1,Matches!$Y$9:$Y$1954,"&gt;="&amp;'RPI rules'!$B$15,Matches!$M$9:$M$1954,"Nonconference")+COUNTIFS(Matches!$D$9:$D$1954,$A40,Matches!$Q$9:$Q$1954,1,Matches!$X$9:$X$1954,"&gt;="&amp;'RPI rules'!$B$15,Matches!$M$9:$M$1954,"Nonconference")+COUNTIFS(Matches!$C$9:$C$1954,$A40,Matches!$M$9:$M$1954,"Nonconference",Matches!$H$9:$H$1954,"NAIA")+COUNTIFS(Matches!$D$9:$D$1954,$A40,Matches!$M$9:$M$1954,"Nonconference",Matches!$G$9:$G$1954,"NAIA")</f>
        <v>3</v>
      </c>
      <c r="W40" s="24">
        <f t="shared" si="5"/>
        <v>9.0909090909090912E-2</v>
      </c>
      <c r="X40" s="24">
        <f t="shared" si="6"/>
        <v>0.27272727272727271</v>
      </c>
      <c r="Y40" s="25">
        <f>IF('RPI rules'!$B$25&lt;&gt;"Ready",NA(),P40*'RPI rules'!$B$17+Q40*'RPI rules'!$B$18)</f>
        <v>0</v>
      </c>
      <c r="Z40" s="25">
        <f>IF('RPI rules'!$B$25&lt;&gt;"Ready",NA(),-R40*'RPI rules'!$B$19-S40*'RPI rules'!$B$20)</f>
        <v>0</v>
      </c>
      <c r="AA40" s="25">
        <f>IF('RPI rules'!$B$25&lt;&gt;"Ready",NA(),IF(T40=0,0,IF(W40&gt;='RPI rules'!$B$16,'RPI rules'!$B$21,0)))</f>
        <v>0</v>
      </c>
      <c r="AB40" s="25">
        <f>IF('RPI rules'!$B$25&lt;&gt;"Ready",NA(),IF(T40=0,0,IF(X40&gt;='RPI rules'!$B$16,-'RPI rules'!$B$22,0)))</f>
        <v>0</v>
      </c>
      <c r="AC40" s="25">
        <f t="shared" si="7"/>
        <v>0</v>
      </c>
      <c r="AD40" s="9">
        <f t="shared" si="8"/>
        <v>0.5200054880731495</v>
      </c>
      <c r="AE40" s="1">
        <f t="shared" si="9"/>
        <v>141</v>
      </c>
      <c r="AF40" s="1">
        <f t="shared" si="10"/>
        <v>0</v>
      </c>
    </row>
    <row r="41" spans="1:32" ht="21" customHeight="1">
      <c r="A41" s="1" t="s">
        <v>179</v>
      </c>
      <c r="B41" s="1" t="str">
        <f>INDEX(Standings!$B$9:$B$356,MATCH($A41,Standings!$A$9:$A$356,0))</f>
        <v>Big East</v>
      </c>
      <c r="C41" s="1">
        <f>INDEX(Standings!$D$9:$D$356,MATCH($A41,Standings!$A$9:$A$356,0))</f>
        <v>6</v>
      </c>
      <c r="D41" s="1">
        <f>INDEX(Standings!$E$9:$E$356,MATCH($A41,Standings!$A$9:$A$356,0))</f>
        <v>6</v>
      </c>
      <c r="E41" s="1">
        <f>SUMIFS(Matches!$R$9:$R$1954,Matches!$C$9:$C$1954,$A41)+SUMIFS(Matches!$S$9:$S$1954,Matches!$D$9:$D$1954,$A41)</f>
        <v>6</v>
      </c>
      <c r="F41" s="1">
        <f>COUNTIFS(Matches!$C$9:$C$1954,$A41)+COUNTIFS(Matches!$D$9:$D$1954,$A41)-E41</f>
        <v>6</v>
      </c>
      <c r="G41" s="1">
        <f t="shared" si="0"/>
        <v>0</v>
      </c>
      <c r="H41" s="1">
        <f>SUMIFS(Matches!$R$9:$R$1954,Matches!$C$9:$C$1954,$A41,Matches!$Q$9:$Q$1954,1)+SUMIFS(Matches!$S$9:$S$1954,Matches!$D$9:$D$1954,$A41,Matches!$Q$9:$Q$1954,1)</f>
        <v>6</v>
      </c>
      <c r="I41" s="1">
        <f>COUNTIFS(Matches!$C$9:$C$1954,$A41,Matches!$Q$9:$Q$1954,1)+COUNTIFS(Matches!$D$9:$D$1954,$A41,Matches!$Q$9:$Q$1954,1)-H41</f>
        <v>6</v>
      </c>
      <c r="J41" s="9">
        <f t="shared" si="1"/>
        <v>0.5</v>
      </c>
      <c r="K41" s="9">
        <f>IF(H41+I41=0,"",(SUMIFS(Matches!$T$9:$T$1954,Matches!$C$9:$C$1954,$A41)+SUMIFS(Matches!$U$9:$U$1954,Matches!$D$9:$D$1954,$A41))/(H41+I41))</f>
        <v>0.50509259259259254</v>
      </c>
      <c r="L41" s="9">
        <f>IF(H41+I41=0,"",(SUMIFS(Matches!$V$9:$V$1954,Matches!$C$9:$C$1954,$A41)+SUMIFS(Matches!$W$9:$W$1954,Matches!$D$9:$D$1954,$A41))/(H41+I41))</f>
        <v>0.53398386449085755</v>
      </c>
      <c r="M41" s="9">
        <f t="shared" si="2"/>
        <v>0.51104226241901063</v>
      </c>
      <c r="N41" s="1">
        <f t="shared" si="3"/>
        <v>156</v>
      </c>
      <c r="O41" s="1" t="str">
        <f t="shared" si="4"/>
        <v>Matches standings</v>
      </c>
      <c r="P41" s="1">
        <f>COUNTIFS(Matches!$C$9:$C$1954,$A41,Matches!$Q$9:$Q$1954,1,Matches!$Y$9:$Y$1954,"&gt;=1",Matches!$Y$9:$Y$1954,"&lt;="&amp;'RPI rules'!$B$9,Matches!$R$9:$R$1954,1)+COUNTIFS(Matches!$D$9:$D$1954,$A41,Matches!$Q$9:$Q$1954,1,Matches!$X$9:$X$1954,"&gt;=1",Matches!$X$9:$X$1954,"&lt;="&amp;'RPI rules'!$B$9,Matches!$S$9:$S$1954,1)</f>
        <v>0</v>
      </c>
      <c r="Q41" s="1">
        <f>COUNTIFS(Matches!$C$9:$C$1954,$A41,Matches!$Q$9:$Q$1954,1,Matches!$Y$9:$Y$1954,"&gt;"&amp;'RPI rules'!$B$9,Matches!$Y$9:$Y$1954,"&lt;="&amp;'RPI rules'!$B$10,Matches!$R$9:$R$1954,1)+COUNTIFS(Matches!$D$9:$D$1954,$A41,Matches!$Q$9:$Q$1954,1,Matches!$X$9:$X$1954,"&gt;"&amp;'RPI rules'!$B$9,Matches!$X$9:$X$1954,"&lt;="&amp;'RPI rules'!$B$10,Matches!$S$9:$S$1954,1)</f>
        <v>0</v>
      </c>
      <c r="R41" s="1">
        <f>COUNTIFS(Matches!$C$9:$C$1954,$A41,Matches!$Q$9:$Q$1954,1,Matches!$Y$9:$Y$1954,"&gt;="&amp;'RPI rules'!$B$12,Matches!$Y$9:$Y$1954,"&lt;="&amp;'RPI rules'!$B$13,Matches!$R$9:$R$1954,0)+COUNTIFS(Matches!$D$9:$D$1954,$A41,Matches!$Q$9:$Q$1954,1,Matches!$X$9:$X$1954,"&gt;="&amp;'RPI rules'!$B$12,Matches!$X$9:$X$1954,"&lt;="&amp;'RPI rules'!$B$13,Matches!$S$9:$S$1954,0)</f>
        <v>0</v>
      </c>
      <c r="S41" s="1">
        <f>COUNTIFS(Matches!$C$9:$C$1954,$A41,Matches!$Q$9:$Q$1954,1,Matches!$Y$9:$Y$1954,"&gt;="&amp;'RPI rules'!$B$14,Matches!$R$9:$R$1954,0)+COUNTIFS(Matches!$D$9:$D$1954,$A41,Matches!$Q$9:$Q$1954,1,Matches!$X$9:$X$1954,"&gt;="&amp;'RPI rules'!$B$14,Matches!$S$9:$S$1954,0)+COUNTIFS(Matches!$C$9:$C$1954,$A41,Matches!$H$9:$H$1954,"&lt;&gt;D1",Matches!$R$9:$R$1954,0)+COUNTIFS(Matches!$D$9:$D$1954,$A41,Matches!$G$9:$G$1954,"&lt;&gt;D1",Matches!$S$9:$S$1954,0)</f>
        <v>0</v>
      </c>
      <c r="T41" s="1">
        <f>COUNTIFS(Matches!$C$9:$C$1954,$A41,Matches!$M$9:$M$1954,"Nonconference")+COUNTIFS(Matches!$D$9:$D$1954,$A41,Matches!$M$9:$M$1954,"Nonconference")</f>
        <v>12</v>
      </c>
      <c r="U41" s="1">
        <f>COUNTIFS(Matches!$C$9:$C$1954,$A41,Matches!$Q$9:$Q$1954,1,Matches!$Y$9:$Y$1954,"&gt;=1",Matches!$Y$9:$Y$1954,"&lt;="&amp;'RPI rules'!$B$11,Matches!$M$9:$M$1954,"Nonconference")+COUNTIFS(Matches!$D$9:$D$1954,$A41,Matches!$Q$9:$Q$1954,1,Matches!$X$9:$X$1954,"&gt;=1",Matches!$X$9:$X$1954,"&lt;="&amp;'RPI rules'!$B$11,Matches!$M$9:$M$1954,"Nonconference")</f>
        <v>2</v>
      </c>
      <c r="V41" s="1">
        <f>COUNTIFS(Matches!$C$9:$C$1954,$A41,Matches!$Q$9:$Q$1954,1,Matches!$Y$9:$Y$1954,"&gt;="&amp;'RPI rules'!$B$15,Matches!$M$9:$M$1954,"Nonconference")+COUNTIFS(Matches!$D$9:$D$1954,$A41,Matches!$Q$9:$Q$1954,1,Matches!$X$9:$X$1954,"&gt;="&amp;'RPI rules'!$B$15,Matches!$M$9:$M$1954,"Nonconference")+COUNTIFS(Matches!$C$9:$C$1954,$A41,Matches!$M$9:$M$1954,"Nonconference",Matches!$H$9:$H$1954,"NAIA")+COUNTIFS(Matches!$D$9:$D$1954,$A41,Matches!$M$9:$M$1954,"Nonconference",Matches!$G$9:$G$1954,"NAIA")</f>
        <v>0</v>
      </c>
      <c r="W41" s="24">
        <f t="shared" si="5"/>
        <v>0.16666666666666666</v>
      </c>
      <c r="X41" s="24">
        <f t="shared" si="6"/>
        <v>0</v>
      </c>
      <c r="Y41" s="25">
        <f>IF('RPI rules'!$B$25&lt;&gt;"Ready",NA(),P41*'RPI rules'!$B$17+Q41*'RPI rules'!$B$18)</f>
        <v>0</v>
      </c>
      <c r="Z41" s="25">
        <f>IF('RPI rules'!$B$25&lt;&gt;"Ready",NA(),-R41*'RPI rules'!$B$19-S41*'RPI rules'!$B$20)</f>
        <v>0</v>
      </c>
      <c r="AA41" s="25">
        <f>IF('RPI rules'!$B$25&lt;&gt;"Ready",NA(),IF(T41=0,0,IF(W41&gt;='RPI rules'!$B$16,'RPI rules'!$B$21,0)))</f>
        <v>0</v>
      </c>
      <c r="AB41" s="25">
        <f>IF('RPI rules'!$B$25&lt;&gt;"Ready",NA(),IF(T41=0,0,IF(X41&gt;='RPI rules'!$B$16,-'RPI rules'!$B$22,0)))</f>
        <v>0</v>
      </c>
      <c r="AC41" s="25">
        <f t="shared" si="7"/>
        <v>0</v>
      </c>
      <c r="AD41" s="9">
        <f t="shared" si="8"/>
        <v>0.51104226241901063</v>
      </c>
      <c r="AE41" s="1">
        <f t="shared" si="9"/>
        <v>156</v>
      </c>
      <c r="AF41" s="1">
        <f t="shared" si="10"/>
        <v>0</v>
      </c>
    </row>
    <row r="42" spans="1:32" ht="21" customHeight="1">
      <c r="A42" s="1" t="s">
        <v>54</v>
      </c>
      <c r="B42" s="1" t="str">
        <f>INDEX(Standings!$B$9:$B$356,MATCH($A42,Standings!$A$9:$A$356,0))</f>
        <v>Big 12</v>
      </c>
      <c r="C42" s="1">
        <f>INDEX(Standings!$D$9:$D$356,MATCH($A42,Standings!$A$9:$A$356,0))</f>
        <v>8</v>
      </c>
      <c r="D42" s="1">
        <f>INDEX(Standings!$E$9:$E$356,MATCH($A42,Standings!$A$9:$A$356,0))</f>
        <v>1</v>
      </c>
      <c r="E42" s="1">
        <f>SUMIFS(Matches!$R$9:$R$1954,Matches!$C$9:$C$1954,$A42)+SUMIFS(Matches!$S$9:$S$1954,Matches!$D$9:$D$1954,$A42)</f>
        <v>8</v>
      </c>
      <c r="F42" s="1">
        <f>COUNTIFS(Matches!$C$9:$C$1954,$A42)+COUNTIFS(Matches!$D$9:$D$1954,$A42)-E42</f>
        <v>1</v>
      </c>
      <c r="G42" s="1">
        <f t="shared" si="0"/>
        <v>0</v>
      </c>
      <c r="H42" s="1">
        <f>SUMIFS(Matches!$R$9:$R$1954,Matches!$C$9:$C$1954,$A42,Matches!$Q$9:$Q$1954,1)+SUMIFS(Matches!$S$9:$S$1954,Matches!$D$9:$D$1954,$A42,Matches!$Q$9:$Q$1954,1)</f>
        <v>8</v>
      </c>
      <c r="I42" s="1">
        <f>COUNTIFS(Matches!$C$9:$C$1954,$A42,Matches!$Q$9:$Q$1954,1)+COUNTIFS(Matches!$D$9:$D$1954,$A42,Matches!$Q$9:$Q$1954,1)-H42</f>
        <v>1</v>
      </c>
      <c r="J42" s="9">
        <f t="shared" si="1"/>
        <v>0.88888888888888884</v>
      </c>
      <c r="K42" s="9">
        <f>IF(H42+I42=0,"",(SUMIFS(Matches!$T$9:$T$1954,Matches!$C$9:$C$1954,$A42)+SUMIFS(Matches!$U$9:$U$1954,Matches!$D$9:$D$1954,$A42))/(H42+I42))</f>
        <v>0.51402918069584724</v>
      </c>
      <c r="L42" s="9">
        <f>IF(H42+I42=0,"",(SUMIFS(Matches!$V$9:$V$1954,Matches!$C$9:$C$1954,$A42)+SUMIFS(Matches!$W$9:$W$1954,Matches!$D$9:$D$1954,$A42))/(H42+I42))</f>
        <v>0.58751401742951848</v>
      </c>
      <c r="M42" s="9">
        <f t="shared" si="2"/>
        <v>0.62611531692752542</v>
      </c>
      <c r="N42" s="1">
        <f t="shared" si="3"/>
        <v>31</v>
      </c>
      <c r="O42" s="1" t="str">
        <f t="shared" si="4"/>
        <v>Matches standings</v>
      </c>
      <c r="P42" s="1">
        <f>COUNTIFS(Matches!$C$9:$C$1954,$A42,Matches!$Q$9:$Q$1954,1,Matches!$Y$9:$Y$1954,"&gt;=1",Matches!$Y$9:$Y$1954,"&lt;="&amp;'RPI rules'!$B$9,Matches!$R$9:$R$1954,1)+COUNTIFS(Matches!$D$9:$D$1954,$A42,Matches!$Q$9:$Q$1954,1,Matches!$X$9:$X$1954,"&gt;=1",Matches!$X$9:$X$1954,"&lt;="&amp;'RPI rules'!$B$9,Matches!$S$9:$S$1954,1)</f>
        <v>1</v>
      </c>
      <c r="Q42" s="1">
        <f>COUNTIFS(Matches!$C$9:$C$1954,$A42,Matches!$Q$9:$Q$1954,1,Matches!$Y$9:$Y$1954,"&gt;"&amp;'RPI rules'!$B$9,Matches!$Y$9:$Y$1954,"&lt;="&amp;'RPI rules'!$B$10,Matches!$R$9:$R$1954,1)+COUNTIFS(Matches!$D$9:$D$1954,$A42,Matches!$Q$9:$Q$1954,1,Matches!$X$9:$X$1954,"&gt;"&amp;'RPI rules'!$B$9,Matches!$X$9:$X$1954,"&lt;="&amp;'RPI rules'!$B$10,Matches!$S$9:$S$1954,1)</f>
        <v>0</v>
      </c>
      <c r="R42" s="1">
        <f>COUNTIFS(Matches!$C$9:$C$1954,$A42,Matches!$Q$9:$Q$1954,1,Matches!$Y$9:$Y$1954,"&gt;="&amp;'RPI rules'!$B$12,Matches!$Y$9:$Y$1954,"&lt;="&amp;'RPI rules'!$B$13,Matches!$R$9:$R$1954,0)+COUNTIFS(Matches!$D$9:$D$1954,$A42,Matches!$Q$9:$Q$1954,1,Matches!$X$9:$X$1954,"&gt;="&amp;'RPI rules'!$B$12,Matches!$X$9:$X$1954,"&lt;="&amp;'RPI rules'!$B$13,Matches!$S$9:$S$1954,0)</f>
        <v>0</v>
      </c>
      <c r="S42" s="1">
        <f>COUNTIFS(Matches!$C$9:$C$1954,$A42,Matches!$Q$9:$Q$1954,1,Matches!$Y$9:$Y$1954,"&gt;="&amp;'RPI rules'!$B$14,Matches!$R$9:$R$1954,0)+COUNTIFS(Matches!$D$9:$D$1954,$A42,Matches!$Q$9:$Q$1954,1,Matches!$X$9:$X$1954,"&gt;="&amp;'RPI rules'!$B$14,Matches!$S$9:$S$1954,0)+COUNTIFS(Matches!$C$9:$C$1954,$A42,Matches!$H$9:$H$1954,"&lt;&gt;D1",Matches!$R$9:$R$1954,0)+COUNTIFS(Matches!$D$9:$D$1954,$A42,Matches!$G$9:$G$1954,"&lt;&gt;D1",Matches!$S$9:$S$1954,0)</f>
        <v>0</v>
      </c>
      <c r="T42" s="1">
        <f>COUNTIFS(Matches!$C$9:$C$1954,$A42,Matches!$M$9:$M$1954,"Nonconference")+COUNTIFS(Matches!$D$9:$D$1954,$A42,Matches!$M$9:$M$1954,"Nonconference")</f>
        <v>9</v>
      </c>
      <c r="U42" s="1">
        <f>COUNTIFS(Matches!$C$9:$C$1954,$A42,Matches!$Q$9:$Q$1954,1,Matches!$Y$9:$Y$1954,"&gt;=1",Matches!$Y$9:$Y$1954,"&lt;="&amp;'RPI rules'!$B$11,Matches!$M$9:$M$1954,"Nonconference")+COUNTIFS(Matches!$D$9:$D$1954,$A42,Matches!$Q$9:$Q$1954,1,Matches!$X$9:$X$1954,"&gt;=1",Matches!$X$9:$X$1954,"&lt;="&amp;'RPI rules'!$B$11,Matches!$M$9:$M$1954,"Nonconference")</f>
        <v>3</v>
      </c>
      <c r="V42" s="1">
        <f>COUNTIFS(Matches!$C$9:$C$1954,$A42,Matches!$Q$9:$Q$1954,1,Matches!$Y$9:$Y$1954,"&gt;="&amp;'RPI rules'!$B$15,Matches!$M$9:$M$1954,"Nonconference")+COUNTIFS(Matches!$D$9:$D$1954,$A42,Matches!$Q$9:$Q$1954,1,Matches!$X$9:$X$1954,"&gt;="&amp;'RPI rules'!$B$15,Matches!$M$9:$M$1954,"Nonconference")+COUNTIFS(Matches!$C$9:$C$1954,$A42,Matches!$M$9:$M$1954,"Nonconference",Matches!$H$9:$H$1954,"NAIA")+COUNTIFS(Matches!$D$9:$D$1954,$A42,Matches!$M$9:$M$1954,"Nonconference",Matches!$G$9:$G$1954,"NAIA")</f>
        <v>3</v>
      </c>
      <c r="W42" s="24">
        <f t="shared" si="5"/>
        <v>0.33333333333333331</v>
      </c>
      <c r="X42" s="24">
        <f t="shared" si="6"/>
        <v>0.33333333333333331</v>
      </c>
      <c r="Y42" s="25">
        <f>IF('RPI rules'!$B$25&lt;&gt;"Ready",NA(),P42*'RPI rules'!$B$17+Q42*'RPI rules'!$B$18)</f>
        <v>2.5999999999999999E-3</v>
      </c>
      <c r="Z42" s="25">
        <f>IF('RPI rules'!$B$25&lt;&gt;"Ready",NA(),-R42*'RPI rules'!$B$19-S42*'RPI rules'!$B$20)</f>
        <v>0</v>
      </c>
      <c r="AA42" s="25">
        <f>IF('RPI rules'!$B$25&lt;&gt;"Ready",NA(),IF(T42=0,0,IF(W42&gt;='RPI rules'!$B$16,'RPI rules'!$B$21,0)))</f>
        <v>0</v>
      </c>
      <c r="AB42" s="25">
        <f>IF('RPI rules'!$B$25&lt;&gt;"Ready",NA(),IF(T42=0,0,IF(X42&gt;='RPI rules'!$B$16,-'RPI rules'!$B$22,0)))</f>
        <v>0</v>
      </c>
      <c r="AC42" s="25">
        <f t="shared" si="7"/>
        <v>2.5999999999999999E-3</v>
      </c>
      <c r="AD42" s="9">
        <f t="shared" si="8"/>
        <v>0.62871531692752547</v>
      </c>
      <c r="AE42" s="1">
        <f t="shared" si="9"/>
        <v>29</v>
      </c>
      <c r="AF42" s="1">
        <f t="shared" si="10"/>
        <v>2</v>
      </c>
    </row>
    <row r="43" spans="1:32" ht="21" customHeight="1">
      <c r="A43" s="1" t="s">
        <v>216</v>
      </c>
      <c r="B43" s="1" t="str">
        <f>INDEX(Standings!$B$9:$B$356,MATCH($A43,Standings!$A$9:$A$356,0))</f>
        <v>Big West</v>
      </c>
      <c r="C43" s="1">
        <f>INDEX(Standings!$D$9:$D$356,MATCH($A43,Standings!$A$9:$A$356,0))</f>
        <v>4</v>
      </c>
      <c r="D43" s="1">
        <f>INDEX(Standings!$E$9:$E$356,MATCH($A43,Standings!$A$9:$A$356,0))</f>
        <v>6</v>
      </c>
      <c r="E43" s="1">
        <f>SUMIFS(Matches!$R$9:$R$1954,Matches!$C$9:$C$1954,$A43)+SUMIFS(Matches!$S$9:$S$1954,Matches!$D$9:$D$1954,$A43)</f>
        <v>4</v>
      </c>
      <c r="F43" s="1">
        <f>COUNTIFS(Matches!$C$9:$C$1954,$A43)+COUNTIFS(Matches!$D$9:$D$1954,$A43)-E43</f>
        <v>6</v>
      </c>
      <c r="G43" s="1">
        <f t="shared" si="0"/>
        <v>0</v>
      </c>
      <c r="H43" s="1">
        <f>SUMIFS(Matches!$R$9:$R$1954,Matches!$C$9:$C$1954,$A43,Matches!$Q$9:$Q$1954,1)+SUMIFS(Matches!$S$9:$S$1954,Matches!$D$9:$D$1954,$A43,Matches!$Q$9:$Q$1954,1)</f>
        <v>4</v>
      </c>
      <c r="I43" s="1">
        <f>COUNTIFS(Matches!$C$9:$C$1954,$A43,Matches!$Q$9:$Q$1954,1)+COUNTIFS(Matches!$D$9:$D$1954,$A43,Matches!$Q$9:$Q$1954,1)-H43</f>
        <v>6</v>
      </c>
      <c r="J43" s="9">
        <f t="shared" si="1"/>
        <v>0.4</v>
      </c>
      <c r="K43" s="9">
        <f>IF(H43+I43=0,"",(SUMIFS(Matches!$T$9:$T$1954,Matches!$C$9:$C$1954,$A43)+SUMIFS(Matches!$U$9:$U$1954,Matches!$D$9:$D$1954,$A43))/(H43+I43))</f>
        <v>0.4944949494949496</v>
      </c>
      <c r="L43" s="9">
        <f>IF(H43+I43=0,"",(SUMIFS(Matches!$V$9:$V$1954,Matches!$C$9:$C$1954,$A43)+SUMIFS(Matches!$W$9:$W$1954,Matches!$D$9:$D$1954,$A43))/(H43+I43))</f>
        <v>0.5613389486495548</v>
      </c>
      <c r="M43" s="9">
        <f t="shared" si="2"/>
        <v>0.48758221190986351</v>
      </c>
      <c r="N43" s="1">
        <f t="shared" si="3"/>
        <v>193</v>
      </c>
      <c r="O43" s="1" t="str">
        <f t="shared" si="4"/>
        <v>Matches standings</v>
      </c>
      <c r="P43" s="1">
        <f>COUNTIFS(Matches!$C$9:$C$1954,$A43,Matches!$Q$9:$Q$1954,1,Matches!$Y$9:$Y$1954,"&gt;=1",Matches!$Y$9:$Y$1954,"&lt;="&amp;'RPI rules'!$B$9,Matches!$R$9:$R$1954,1)+COUNTIFS(Matches!$D$9:$D$1954,$A43,Matches!$Q$9:$Q$1954,1,Matches!$X$9:$X$1954,"&gt;=1",Matches!$X$9:$X$1954,"&lt;="&amp;'RPI rules'!$B$9,Matches!$S$9:$S$1954,1)</f>
        <v>0</v>
      </c>
      <c r="Q43" s="1">
        <f>COUNTIFS(Matches!$C$9:$C$1954,$A43,Matches!$Q$9:$Q$1954,1,Matches!$Y$9:$Y$1954,"&gt;"&amp;'RPI rules'!$B$9,Matches!$Y$9:$Y$1954,"&lt;="&amp;'RPI rules'!$B$10,Matches!$R$9:$R$1954,1)+COUNTIFS(Matches!$D$9:$D$1954,$A43,Matches!$Q$9:$Q$1954,1,Matches!$X$9:$X$1954,"&gt;"&amp;'RPI rules'!$B$9,Matches!$X$9:$X$1954,"&lt;="&amp;'RPI rules'!$B$10,Matches!$S$9:$S$1954,1)</f>
        <v>0</v>
      </c>
      <c r="R43" s="1">
        <f>COUNTIFS(Matches!$C$9:$C$1954,$A43,Matches!$Q$9:$Q$1954,1,Matches!$Y$9:$Y$1954,"&gt;="&amp;'RPI rules'!$B$12,Matches!$Y$9:$Y$1954,"&lt;="&amp;'RPI rules'!$B$13,Matches!$R$9:$R$1954,0)+COUNTIFS(Matches!$D$9:$D$1954,$A43,Matches!$Q$9:$Q$1954,1,Matches!$X$9:$X$1954,"&gt;="&amp;'RPI rules'!$B$12,Matches!$X$9:$X$1954,"&lt;="&amp;'RPI rules'!$B$13,Matches!$S$9:$S$1954,0)</f>
        <v>0</v>
      </c>
      <c r="S43" s="1">
        <f>COUNTIFS(Matches!$C$9:$C$1954,$A43,Matches!$Q$9:$Q$1954,1,Matches!$Y$9:$Y$1954,"&gt;="&amp;'RPI rules'!$B$14,Matches!$R$9:$R$1954,0)+COUNTIFS(Matches!$D$9:$D$1954,$A43,Matches!$Q$9:$Q$1954,1,Matches!$X$9:$X$1954,"&gt;="&amp;'RPI rules'!$B$14,Matches!$S$9:$S$1954,0)+COUNTIFS(Matches!$C$9:$C$1954,$A43,Matches!$H$9:$H$1954,"&lt;&gt;D1",Matches!$R$9:$R$1954,0)+COUNTIFS(Matches!$D$9:$D$1954,$A43,Matches!$G$9:$G$1954,"&lt;&gt;D1",Matches!$S$9:$S$1954,0)</f>
        <v>0</v>
      </c>
      <c r="T43" s="1">
        <f>COUNTIFS(Matches!$C$9:$C$1954,$A43,Matches!$M$9:$M$1954,"Nonconference")+COUNTIFS(Matches!$D$9:$D$1954,$A43,Matches!$M$9:$M$1954,"Nonconference")</f>
        <v>10</v>
      </c>
      <c r="U43" s="1">
        <f>COUNTIFS(Matches!$C$9:$C$1954,$A43,Matches!$Q$9:$Q$1954,1,Matches!$Y$9:$Y$1954,"&gt;=1",Matches!$Y$9:$Y$1954,"&lt;="&amp;'RPI rules'!$B$11,Matches!$M$9:$M$1954,"Nonconference")+COUNTIFS(Matches!$D$9:$D$1954,$A43,Matches!$Q$9:$Q$1954,1,Matches!$X$9:$X$1954,"&gt;=1",Matches!$X$9:$X$1954,"&lt;="&amp;'RPI rules'!$B$11,Matches!$M$9:$M$1954,"Nonconference")</f>
        <v>4</v>
      </c>
      <c r="V43" s="1">
        <f>COUNTIFS(Matches!$C$9:$C$1954,$A43,Matches!$Q$9:$Q$1954,1,Matches!$Y$9:$Y$1954,"&gt;="&amp;'RPI rules'!$B$15,Matches!$M$9:$M$1954,"Nonconference")+COUNTIFS(Matches!$D$9:$D$1954,$A43,Matches!$Q$9:$Q$1954,1,Matches!$X$9:$X$1954,"&gt;="&amp;'RPI rules'!$B$15,Matches!$M$9:$M$1954,"Nonconference")+COUNTIFS(Matches!$C$9:$C$1954,$A43,Matches!$M$9:$M$1954,"Nonconference",Matches!$H$9:$H$1954,"NAIA")+COUNTIFS(Matches!$D$9:$D$1954,$A43,Matches!$M$9:$M$1954,"Nonconference",Matches!$G$9:$G$1954,"NAIA")</f>
        <v>1</v>
      </c>
      <c r="W43" s="24">
        <f t="shared" si="5"/>
        <v>0.4</v>
      </c>
      <c r="X43" s="24">
        <f t="shared" si="6"/>
        <v>0.1</v>
      </c>
      <c r="Y43" s="25">
        <f>IF('RPI rules'!$B$25&lt;&gt;"Ready",NA(),P43*'RPI rules'!$B$17+Q43*'RPI rules'!$B$18)</f>
        <v>0</v>
      </c>
      <c r="Z43" s="25">
        <f>IF('RPI rules'!$B$25&lt;&gt;"Ready",NA(),-R43*'RPI rules'!$B$19-S43*'RPI rules'!$B$20)</f>
        <v>0</v>
      </c>
      <c r="AA43" s="25">
        <f>IF('RPI rules'!$B$25&lt;&gt;"Ready",NA(),IF(T43=0,0,IF(W43&gt;='RPI rules'!$B$16,'RPI rules'!$B$21,0)))</f>
        <v>0</v>
      </c>
      <c r="AB43" s="25">
        <f>IF('RPI rules'!$B$25&lt;&gt;"Ready",NA(),IF(T43=0,0,IF(X43&gt;='RPI rules'!$B$16,-'RPI rules'!$B$22,0)))</f>
        <v>0</v>
      </c>
      <c r="AC43" s="25">
        <f t="shared" si="7"/>
        <v>0</v>
      </c>
      <c r="AD43" s="9">
        <f t="shared" si="8"/>
        <v>0.48758221190986351</v>
      </c>
      <c r="AE43" s="1">
        <f t="shared" si="9"/>
        <v>193</v>
      </c>
      <c r="AF43" s="1">
        <f t="shared" si="10"/>
        <v>0</v>
      </c>
    </row>
    <row r="44" spans="1:32" ht="21" customHeight="1">
      <c r="A44" s="1" t="s">
        <v>276</v>
      </c>
      <c r="B44" s="1" t="str">
        <f>INDEX(Standings!$B$9:$B$356,MATCH($A44,Standings!$A$9:$A$356,0))</f>
        <v>Big West</v>
      </c>
      <c r="C44" s="1">
        <f>INDEX(Standings!$D$9:$D$356,MATCH($A44,Standings!$A$9:$A$356,0))</f>
        <v>5</v>
      </c>
      <c r="D44" s="1">
        <f>INDEX(Standings!$E$9:$E$356,MATCH($A44,Standings!$A$9:$A$356,0))</f>
        <v>8</v>
      </c>
      <c r="E44" s="1">
        <f>SUMIFS(Matches!$R$9:$R$1954,Matches!$C$9:$C$1954,$A44)+SUMIFS(Matches!$S$9:$S$1954,Matches!$D$9:$D$1954,$A44)</f>
        <v>5</v>
      </c>
      <c r="F44" s="1">
        <f>COUNTIFS(Matches!$C$9:$C$1954,$A44)+COUNTIFS(Matches!$D$9:$D$1954,$A44)-E44</f>
        <v>8</v>
      </c>
      <c r="G44" s="1">
        <f t="shared" si="0"/>
        <v>0</v>
      </c>
      <c r="H44" s="1">
        <f>SUMIFS(Matches!$R$9:$R$1954,Matches!$C$9:$C$1954,$A44,Matches!$Q$9:$Q$1954,1)+SUMIFS(Matches!$S$9:$S$1954,Matches!$D$9:$D$1954,$A44,Matches!$Q$9:$Q$1954,1)</f>
        <v>5</v>
      </c>
      <c r="I44" s="1">
        <f>COUNTIFS(Matches!$C$9:$C$1954,$A44,Matches!$Q$9:$Q$1954,1)+COUNTIFS(Matches!$D$9:$D$1954,$A44,Matches!$Q$9:$Q$1954,1)-H44</f>
        <v>8</v>
      </c>
      <c r="J44" s="9">
        <f t="shared" si="1"/>
        <v>0.38461538461538464</v>
      </c>
      <c r="K44" s="9">
        <f>IF(H44+I44=0,"",(SUMIFS(Matches!$T$9:$T$1954,Matches!$C$9:$C$1954,$A44)+SUMIFS(Matches!$U$9:$U$1954,Matches!$D$9:$D$1954,$A44))/(H44+I44))</f>
        <v>0.49797979797979802</v>
      </c>
      <c r="L44" s="9">
        <f>IF(H44+I44=0,"",(SUMIFS(Matches!$V$9:$V$1954,Matches!$C$9:$C$1954,$A44)+SUMIFS(Matches!$W$9:$W$1954,Matches!$D$9:$D$1954,$A44))/(H44+I44))</f>
        <v>0.42885461469377556</v>
      </c>
      <c r="M44" s="9">
        <f t="shared" si="2"/>
        <v>0.45235739881718906</v>
      </c>
      <c r="N44" s="1">
        <f t="shared" si="3"/>
        <v>253</v>
      </c>
      <c r="O44" s="1" t="str">
        <f t="shared" si="4"/>
        <v>Matches standings</v>
      </c>
      <c r="P44" s="1">
        <f>COUNTIFS(Matches!$C$9:$C$1954,$A44,Matches!$Q$9:$Q$1954,1,Matches!$Y$9:$Y$1954,"&gt;=1",Matches!$Y$9:$Y$1954,"&lt;="&amp;'RPI rules'!$B$9,Matches!$R$9:$R$1954,1)+COUNTIFS(Matches!$D$9:$D$1954,$A44,Matches!$Q$9:$Q$1954,1,Matches!$X$9:$X$1954,"&gt;=1",Matches!$X$9:$X$1954,"&lt;="&amp;'RPI rules'!$B$9,Matches!$S$9:$S$1954,1)</f>
        <v>0</v>
      </c>
      <c r="Q44" s="1">
        <f>COUNTIFS(Matches!$C$9:$C$1954,$A44,Matches!$Q$9:$Q$1954,1,Matches!$Y$9:$Y$1954,"&gt;"&amp;'RPI rules'!$B$9,Matches!$Y$9:$Y$1954,"&lt;="&amp;'RPI rules'!$B$10,Matches!$R$9:$R$1954,1)+COUNTIFS(Matches!$D$9:$D$1954,$A44,Matches!$Q$9:$Q$1954,1,Matches!$X$9:$X$1954,"&gt;"&amp;'RPI rules'!$B$9,Matches!$X$9:$X$1954,"&lt;="&amp;'RPI rules'!$B$10,Matches!$S$9:$S$1954,1)</f>
        <v>0</v>
      </c>
      <c r="R44" s="1">
        <f>COUNTIFS(Matches!$C$9:$C$1954,$A44,Matches!$Q$9:$Q$1954,1,Matches!$Y$9:$Y$1954,"&gt;="&amp;'RPI rules'!$B$12,Matches!$Y$9:$Y$1954,"&lt;="&amp;'RPI rules'!$B$13,Matches!$R$9:$R$1954,0)+COUNTIFS(Matches!$D$9:$D$1954,$A44,Matches!$Q$9:$Q$1954,1,Matches!$X$9:$X$1954,"&gt;="&amp;'RPI rules'!$B$12,Matches!$X$9:$X$1954,"&lt;="&amp;'RPI rules'!$B$13,Matches!$S$9:$S$1954,0)</f>
        <v>0</v>
      </c>
      <c r="S44" s="1">
        <f>COUNTIFS(Matches!$C$9:$C$1954,$A44,Matches!$Q$9:$Q$1954,1,Matches!$Y$9:$Y$1954,"&gt;="&amp;'RPI rules'!$B$14,Matches!$R$9:$R$1954,0)+COUNTIFS(Matches!$D$9:$D$1954,$A44,Matches!$Q$9:$Q$1954,1,Matches!$X$9:$X$1954,"&gt;="&amp;'RPI rules'!$B$14,Matches!$S$9:$S$1954,0)+COUNTIFS(Matches!$C$9:$C$1954,$A44,Matches!$H$9:$H$1954,"&lt;&gt;D1",Matches!$R$9:$R$1954,0)+COUNTIFS(Matches!$D$9:$D$1954,$A44,Matches!$G$9:$G$1954,"&lt;&gt;D1",Matches!$S$9:$S$1954,0)</f>
        <v>2</v>
      </c>
      <c r="T44" s="1">
        <f>COUNTIFS(Matches!$C$9:$C$1954,$A44,Matches!$M$9:$M$1954,"Nonconference")+COUNTIFS(Matches!$D$9:$D$1954,$A44,Matches!$M$9:$M$1954,"Nonconference")</f>
        <v>13</v>
      </c>
      <c r="U44" s="1">
        <f>COUNTIFS(Matches!$C$9:$C$1954,$A44,Matches!$Q$9:$Q$1954,1,Matches!$Y$9:$Y$1954,"&gt;=1",Matches!$Y$9:$Y$1954,"&lt;="&amp;'RPI rules'!$B$11,Matches!$M$9:$M$1954,"Nonconference")+COUNTIFS(Matches!$D$9:$D$1954,$A44,Matches!$Q$9:$Q$1954,1,Matches!$X$9:$X$1954,"&gt;=1",Matches!$X$9:$X$1954,"&lt;="&amp;'RPI rules'!$B$11,Matches!$M$9:$M$1954,"Nonconference")</f>
        <v>1</v>
      </c>
      <c r="V44" s="1">
        <f>COUNTIFS(Matches!$C$9:$C$1954,$A44,Matches!$Q$9:$Q$1954,1,Matches!$Y$9:$Y$1954,"&gt;="&amp;'RPI rules'!$B$15,Matches!$M$9:$M$1954,"Nonconference")+COUNTIFS(Matches!$D$9:$D$1954,$A44,Matches!$Q$9:$Q$1954,1,Matches!$X$9:$X$1954,"&gt;="&amp;'RPI rules'!$B$15,Matches!$M$9:$M$1954,"Nonconference")+COUNTIFS(Matches!$C$9:$C$1954,$A44,Matches!$M$9:$M$1954,"Nonconference",Matches!$H$9:$H$1954,"NAIA")+COUNTIFS(Matches!$D$9:$D$1954,$A44,Matches!$M$9:$M$1954,"Nonconference",Matches!$G$9:$G$1954,"NAIA")</f>
        <v>5</v>
      </c>
      <c r="W44" s="24">
        <f t="shared" si="5"/>
        <v>7.6923076923076927E-2</v>
      </c>
      <c r="X44" s="24">
        <f t="shared" si="6"/>
        <v>0.38461538461538464</v>
      </c>
      <c r="Y44" s="25">
        <f>IF('RPI rules'!$B$25&lt;&gt;"Ready",NA(),P44*'RPI rules'!$B$17+Q44*'RPI rules'!$B$18)</f>
        <v>0</v>
      </c>
      <c r="Z44" s="25">
        <f>IF('RPI rules'!$B$25&lt;&gt;"Ready",NA(),-R44*'RPI rules'!$B$19-S44*'RPI rules'!$B$20)</f>
        <v>-5.1999999999999998E-3</v>
      </c>
      <c r="AA44" s="25">
        <f>IF('RPI rules'!$B$25&lt;&gt;"Ready",NA(),IF(T44=0,0,IF(W44&gt;='RPI rules'!$B$16,'RPI rules'!$B$21,0)))</f>
        <v>0</v>
      </c>
      <c r="AB44" s="25">
        <f>IF('RPI rules'!$B$25&lt;&gt;"Ready",NA(),IF(T44=0,0,IF(X44&gt;='RPI rules'!$B$16,-'RPI rules'!$B$22,0)))</f>
        <v>0</v>
      </c>
      <c r="AC44" s="25">
        <f t="shared" si="7"/>
        <v>-5.1999999999999998E-3</v>
      </c>
      <c r="AD44" s="9">
        <f t="shared" si="8"/>
        <v>0.44715739881718908</v>
      </c>
      <c r="AE44" s="1">
        <f t="shared" si="9"/>
        <v>262</v>
      </c>
      <c r="AF44" s="1">
        <f t="shared" si="10"/>
        <v>-9</v>
      </c>
    </row>
    <row r="45" spans="1:32" ht="21" customHeight="1">
      <c r="A45" s="1" t="s">
        <v>88</v>
      </c>
      <c r="B45" s="1" t="str">
        <f>INDEX(Standings!$B$9:$B$356,MATCH($A45,Standings!$A$9:$A$356,0))</f>
        <v>ACC</v>
      </c>
      <c r="C45" s="1">
        <f>INDEX(Standings!$D$9:$D$356,MATCH($A45,Standings!$A$9:$A$356,0))</f>
        <v>10</v>
      </c>
      <c r="D45" s="1">
        <f>INDEX(Standings!$E$9:$E$356,MATCH($A45,Standings!$A$9:$A$356,0))</f>
        <v>1</v>
      </c>
      <c r="E45" s="1">
        <f>SUMIFS(Matches!$R$9:$R$1954,Matches!$C$9:$C$1954,$A45)+SUMIFS(Matches!$S$9:$S$1954,Matches!$D$9:$D$1954,$A45)</f>
        <v>10</v>
      </c>
      <c r="F45" s="1">
        <f>COUNTIFS(Matches!$C$9:$C$1954,$A45)+COUNTIFS(Matches!$D$9:$D$1954,$A45)-E45</f>
        <v>1</v>
      </c>
      <c r="G45" s="1">
        <f t="shared" si="0"/>
        <v>0</v>
      </c>
      <c r="H45" s="1">
        <f>SUMIFS(Matches!$R$9:$R$1954,Matches!$C$9:$C$1954,$A45,Matches!$Q$9:$Q$1954,1)+SUMIFS(Matches!$S$9:$S$1954,Matches!$D$9:$D$1954,$A45,Matches!$Q$9:$Q$1954,1)</f>
        <v>10</v>
      </c>
      <c r="I45" s="1">
        <f>COUNTIFS(Matches!$C$9:$C$1954,$A45,Matches!$Q$9:$Q$1954,1)+COUNTIFS(Matches!$D$9:$D$1954,$A45,Matches!$Q$9:$Q$1954,1)-H45</f>
        <v>1</v>
      </c>
      <c r="J45" s="9">
        <f t="shared" si="1"/>
        <v>0.90909090909090906</v>
      </c>
      <c r="K45" s="9">
        <f>IF(H45+I45=0,"",(SUMIFS(Matches!$T$9:$T$1954,Matches!$C$9:$C$1954,$A45)+SUMIFS(Matches!$U$9:$U$1954,Matches!$D$9:$D$1954,$A45))/(H45+I45))</f>
        <v>0.45977961432506886</v>
      </c>
      <c r="L45" s="9">
        <f>IF(H45+I45=0,"",(SUMIFS(Matches!$V$9:$V$1954,Matches!$C$9:$C$1954,$A45)+SUMIFS(Matches!$W$9:$W$1954,Matches!$D$9:$D$1954,$A45))/(H45+I45))</f>
        <v>0.52998137137520485</v>
      </c>
      <c r="M45" s="9">
        <f t="shared" si="2"/>
        <v>0.58965787727906283</v>
      </c>
      <c r="N45" s="1">
        <f t="shared" si="3"/>
        <v>65</v>
      </c>
      <c r="O45" s="1" t="str">
        <f t="shared" si="4"/>
        <v>Matches standings</v>
      </c>
      <c r="P45" s="1">
        <f>COUNTIFS(Matches!$C$9:$C$1954,$A45,Matches!$Q$9:$Q$1954,1,Matches!$Y$9:$Y$1954,"&gt;=1",Matches!$Y$9:$Y$1954,"&lt;="&amp;'RPI rules'!$B$9,Matches!$R$9:$R$1954,1)+COUNTIFS(Matches!$D$9:$D$1954,$A45,Matches!$Q$9:$Q$1954,1,Matches!$X$9:$X$1954,"&gt;=1",Matches!$X$9:$X$1954,"&lt;="&amp;'RPI rules'!$B$9,Matches!$S$9:$S$1954,1)</f>
        <v>0</v>
      </c>
      <c r="Q45" s="1">
        <f>COUNTIFS(Matches!$C$9:$C$1954,$A45,Matches!$Q$9:$Q$1954,1,Matches!$Y$9:$Y$1954,"&gt;"&amp;'RPI rules'!$B$9,Matches!$Y$9:$Y$1954,"&lt;="&amp;'RPI rules'!$B$10,Matches!$R$9:$R$1954,1)+COUNTIFS(Matches!$D$9:$D$1954,$A45,Matches!$Q$9:$Q$1954,1,Matches!$X$9:$X$1954,"&gt;"&amp;'RPI rules'!$B$9,Matches!$X$9:$X$1954,"&lt;="&amp;'RPI rules'!$B$10,Matches!$S$9:$S$1954,1)</f>
        <v>1</v>
      </c>
      <c r="R45" s="1">
        <f>COUNTIFS(Matches!$C$9:$C$1954,$A45,Matches!$Q$9:$Q$1954,1,Matches!$Y$9:$Y$1954,"&gt;="&amp;'RPI rules'!$B$12,Matches!$Y$9:$Y$1954,"&lt;="&amp;'RPI rules'!$B$13,Matches!$R$9:$R$1954,0)+COUNTIFS(Matches!$D$9:$D$1954,$A45,Matches!$Q$9:$Q$1954,1,Matches!$X$9:$X$1954,"&gt;="&amp;'RPI rules'!$B$12,Matches!$X$9:$X$1954,"&lt;="&amp;'RPI rules'!$B$13,Matches!$S$9:$S$1954,0)</f>
        <v>0</v>
      </c>
      <c r="S45" s="1">
        <f>COUNTIFS(Matches!$C$9:$C$1954,$A45,Matches!$Q$9:$Q$1954,1,Matches!$Y$9:$Y$1954,"&gt;="&amp;'RPI rules'!$B$14,Matches!$R$9:$R$1954,0)+COUNTIFS(Matches!$D$9:$D$1954,$A45,Matches!$Q$9:$Q$1954,1,Matches!$X$9:$X$1954,"&gt;="&amp;'RPI rules'!$B$14,Matches!$S$9:$S$1954,0)+COUNTIFS(Matches!$C$9:$C$1954,$A45,Matches!$H$9:$H$1954,"&lt;&gt;D1",Matches!$R$9:$R$1954,0)+COUNTIFS(Matches!$D$9:$D$1954,$A45,Matches!$G$9:$G$1954,"&lt;&gt;D1",Matches!$S$9:$S$1954,0)</f>
        <v>0</v>
      </c>
      <c r="T45" s="1">
        <f>COUNTIFS(Matches!$C$9:$C$1954,$A45,Matches!$M$9:$M$1954,"Nonconference")+COUNTIFS(Matches!$D$9:$D$1954,$A45,Matches!$M$9:$M$1954,"Nonconference")</f>
        <v>11</v>
      </c>
      <c r="U45" s="1">
        <f>COUNTIFS(Matches!$C$9:$C$1954,$A45,Matches!$Q$9:$Q$1954,1,Matches!$Y$9:$Y$1954,"&gt;=1",Matches!$Y$9:$Y$1954,"&lt;="&amp;'RPI rules'!$B$11,Matches!$M$9:$M$1954,"Nonconference")+COUNTIFS(Matches!$D$9:$D$1954,$A45,Matches!$Q$9:$Q$1954,1,Matches!$X$9:$X$1954,"&gt;=1",Matches!$X$9:$X$1954,"&lt;="&amp;'RPI rules'!$B$11,Matches!$M$9:$M$1954,"Nonconference")</f>
        <v>1</v>
      </c>
      <c r="V45" s="1">
        <f>COUNTIFS(Matches!$C$9:$C$1954,$A45,Matches!$Q$9:$Q$1954,1,Matches!$Y$9:$Y$1954,"&gt;="&amp;'RPI rules'!$B$15,Matches!$M$9:$M$1954,"Nonconference")+COUNTIFS(Matches!$D$9:$D$1954,$A45,Matches!$Q$9:$Q$1954,1,Matches!$X$9:$X$1954,"&gt;="&amp;'RPI rules'!$B$15,Matches!$M$9:$M$1954,"Nonconference")+COUNTIFS(Matches!$C$9:$C$1954,$A45,Matches!$M$9:$M$1954,"Nonconference",Matches!$H$9:$H$1954,"NAIA")+COUNTIFS(Matches!$D$9:$D$1954,$A45,Matches!$M$9:$M$1954,"Nonconference",Matches!$G$9:$G$1954,"NAIA")</f>
        <v>2</v>
      </c>
      <c r="W45" s="24">
        <f t="shared" si="5"/>
        <v>9.0909090909090912E-2</v>
      </c>
      <c r="X45" s="24">
        <f t="shared" si="6"/>
        <v>0.18181818181818182</v>
      </c>
      <c r="Y45" s="25">
        <f>IF('RPI rules'!$B$25&lt;&gt;"Ready",NA(),P45*'RPI rules'!$B$17+Q45*'RPI rules'!$B$18)</f>
        <v>1.2999999999999999E-3</v>
      </c>
      <c r="Z45" s="25">
        <f>IF('RPI rules'!$B$25&lt;&gt;"Ready",NA(),-R45*'RPI rules'!$B$19-S45*'RPI rules'!$B$20)</f>
        <v>0</v>
      </c>
      <c r="AA45" s="25">
        <f>IF('RPI rules'!$B$25&lt;&gt;"Ready",NA(),IF(T45=0,0,IF(W45&gt;='RPI rules'!$B$16,'RPI rules'!$B$21,0)))</f>
        <v>0</v>
      </c>
      <c r="AB45" s="25">
        <f>IF('RPI rules'!$B$25&lt;&gt;"Ready",NA(),IF(T45=0,0,IF(X45&gt;='RPI rules'!$B$16,-'RPI rules'!$B$22,0)))</f>
        <v>0</v>
      </c>
      <c r="AC45" s="25">
        <f t="shared" si="7"/>
        <v>1.2999999999999999E-3</v>
      </c>
      <c r="AD45" s="9">
        <f t="shared" si="8"/>
        <v>0.59095787727906279</v>
      </c>
      <c r="AE45" s="1">
        <f t="shared" si="9"/>
        <v>65</v>
      </c>
      <c r="AF45" s="1">
        <f t="shared" si="10"/>
        <v>0</v>
      </c>
    </row>
    <row r="46" spans="1:32" ht="21" customHeight="1">
      <c r="A46" s="1" t="s">
        <v>332</v>
      </c>
      <c r="B46" s="1" t="str">
        <f>INDEX(Standings!$B$9:$B$356,MATCH($A46,Standings!$A$9:$A$356,0))</f>
        <v>Big West</v>
      </c>
      <c r="C46" s="1">
        <f>INDEX(Standings!$D$9:$D$356,MATCH($A46,Standings!$A$9:$A$356,0))</f>
        <v>3</v>
      </c>
      <c r="D46" s="1">
        <f>INDEX(Standings!$E$9:$E$356,MATCH($A46,Standings!$A$9:$A$356,0))</f>
        <v>8</v>
      </c>
      <c r="E46" s="1">
        <f>SUMIFS(Matches!$R$9:$R$1954,Matches!$C$9:$C$1954,$A46)+SUMIFS(Matches!$S$9:$S$1954,Matches!$D$9:$D$1954,$A46)</f>
        <v>3</v>
      </c>
      <c r="F46" s="1">
        <f>COUNTIFS(Matches!$C$9:$C$1954,$A46)+COUNTIFS(Matches!$D$9:$D$1954,$A46)-E46</f>
        <v>8</v>
      </c>
      <c r="G46" s="1">
        <f t="shared" si="0"/>
        <v>0</v>
      </c>
      <c r="H46" s="1">
        <f>SUMIFS(Matches!$R$9:$R$1954,Matches!$C$9:$C$1954,$A46,Matches!$Q$9:$Q$1954,1)+SUMIFS(Matches!$S$9:$S$1954,Matches!$D$9:$D$1954,$A46,Matches!$Q$9:$Q$1954,1)</f>
        <v>3</v>
      </c>
      <c r="I46" s="1">
        <f>COUNTIFS(Matches!$C$9:$C$1954,$A46,Matches!$Q$9:$Q$1954,1)+COUNTIFS(Matches!$D$9:$D$1954,$A46,Matches!$Q$9:$Q$1954,1)-H46</f>
        <v>8</v>
      </c>
      <c r="J46" s="9">
        <f t="shared" si="1"/>
        <v>0.27272727272727271</v>
      </c>
      <c r="K46" s="9">
        <f>IF(H46+I46=0,"",(SUMIFS(Matches!$T$9:$T$1954,Matches!$C$9:$C$1954,$A46)+SUMIFS(Matches!$U$9:$U$1954,Matches!$D$9:$D$1954,$A46))/(H46+I46))</f>
        <v>0.43163452708907246</v>
      </c>
      <c r="L46" s="9">
        <f>IF(H46+I46=0,"",(SUMIFS(Matches!$V$9:$V$1954,Matches!$C$9:$C$1954,$A46)+SUMIFS(Matches!$W$9:$W$1954,Matches!$D$9:$D$1954,$A46))/(H46+I46))</f>
        <v>0.43932415380762485</v>
      </c>
      <c r="M46" s="9">
        <f t="shared" si="2"/>
        <v>0.39383012017826063</v>
      </c>
      <c r="N46" s="1">
        <f t="shared" si="3"/>
        <v>309</v>
      </c>
      <c r="O46" s="1" t="str">
        <f t="shared" si="4"/>
        <v>Matches standings</v>
      </c>
      <c r="P46" s="1">
        <f>COUNTIFS(Matches!$C$9:$C$1954,$A46,Matches!$Q$9:$Q$1954,1,Matches!$Y$9:$Y$1954,"&gt;=1",Matches!$Y$9:$Y$1954,"&lt;="&amp;'RPI rules'!$B$9,Matches!$R$9:$R$1954,1)+COUNTIFS(Matches!$D$9:$D$1954,$A46,Matches!$Q$9:$Q$1954,1,Matches!$X$9:$X$1954,"&gt;=1",Matches!$X$9:$X$1954,"&lt;="&amp;'RPI rules'!$B$9,Matches!$S$9:$S$1954,1)</f>
        <v>0</v>
      </c>
      <c r="Q46" s="1">
        <f>COUNTIFS(Matches!$C$9:$C$1954,$A46,Matches!$Q$9:$Q$1954,1,Matches!$Y$9:$Y$1954,"&gt;"&amp;'RPI rules'!$B$9,Matches!$Y$9:$Y$1954,"&lt;="&amp;'RPI rules'!$B$10,Matches!$R$9:$R$1954,1)+COUNTIFS(Matches!$D$9:$D$1954,$A46,Matches!$Q$9:$Q$1954,1,Matches!$X$9:$X$1954,"&gt;"&amp;'RPI rules'!$B$9,Matches!$X$9:$X$1954,"&lt;="&amp;'RPI rules'!$B$10,Matches!$S$9:$S$1954,1)</f>
        <v>0</v>
      </c>
      <c r="R46" s="1">
        <f>COUNTIFS(Matches!$C$9:$C$1954,$A46,Matches!$Q$9:$Q$1954,1,Matches!$Y$9:$Y$1954,"&gt;="&amp;'RPI rules'!$B$12,Matches!$Y$9:$Y$1954,"&lt;="&amp;'RPI rules'!$B$13,Matches!$R$9:$R$1954,0)+COUNTIFS(Matches!$D$9:$D$1954,$A46,Matches!$Q$9:$Q$1954,1,Matches!$X$9:$X$1954,"&gt;="&amp;'RPI rules'!$B$12,Matches!$X$9:$X$1954,"&lt;="&amp;'RPI rules'!$B$13,Matches!$S$9:$S$1954,0)</f>
        <v>1</v>
      </c>
      <c r="S46" s="1">
        <f>COUNTIFS(Matches!$C$9:$C$1954,$A46,Matches!$Q$9:$Q$1954,1,Matches!$Y$9:$Y$1954,"&gt;="&amp;'RPI rules'!$B$14,Matches!$R$9:$R$1954,0)+COUNTIFS(Matches!$D$9:$D$1954,$A46,Matches!$Q$9:$Q$1954,1,Matches!$X$9:$X$1954,"&gt;="&amp;'RPI rules'!$B$14,Matches!$S$9:$S$1954,0)+COUNTIFS(Matches!$C$9:$C$1954,$A46,Matches!$H$9:$H$1954,"&lt;&gt;D1",Matches!$R$9:$R$1954,0)+COUNTIFS(Matches!$D$9:$D$1954,$A46,Matches!$G$9:$G$1954,"&lt;&gt;D1",Matches!$S$9:$S$1954,0)</f>
        <v>0</v>
      </c>
      <c r="T46" s="1">
        <f>COUNTIFS(Matches!$C$9:$C$1954,$A46,Matches!$M$9:$M$1954,"Nonconference")+COUNTIFS(Matches!$D$9:$D$1954,$A46,Matches!$M$9:$M$1954,"Nonconference")</f>
        <v>11</v>
      </c>
      <c r="U46" s="1">
        <f>COUNTIFS(Matches!$C$9:$C$1954,$A46,Matches!$Q$9:$Q$1954,1,Matches!$Y$9:$Y$1954,"&gt;=1",Matches!$Y$9:$Y$1954,"&lt;="&amp;'RPI rules'!$B$11,Matches!$M$9:$M$1954,"Nonconference")+COUNTIFS(Matches!$D$9:$D$1954,$A46,Matches!$Q$9:$Q$1954,1,Matches!$X$9:$X$1954,"&gt;=1",Matches!$X$9:$X$1954,"&lt;="&amp;'RPI rules'!$B$11,Matches!$M$9:$M$1954,"Nonconference")</f>
        <v>0</v>
      </c>
      <c r="V46" s="1">
        <f>COUNTIFS(Matches!$C$9:$C$1954,$A46,Matches!$Q$9:$Q$1954,1,Matches!$Y$9:$Y$1954,"&gt;="&amp;'RPI rules'!$B$15,Matches!$M$9:$M$1954,"Nonconference")+COUNTIFS(Matches!$D$9:$D$1954,$A46,Matches!$Q$9:$Q$1954,1,Matches!$X$9:$X$1954,"&gt;="&amp;'RPI rules'!$B$15,Matches!$M$9:$M$1954,"Nonconference")+COUNTIFS(Matches!$C$9:$C$1954,$A46,Matches!$M$9:$M$1954,"Nonconference",Matches!$H$9:$H$1954,"NAIA")+COUNTIFS(Matches!$D$9:$D$1954,$A46,Matches!$M$9:$M$1954,"Nonconference",Matches!$G$9:$G$1954,"NAIA")</f>
        <v>3</v>
      </c>
      <c r="W46" s="24">
        <f t="shared" si="5"/>
        <v>0</v>
      </c>
      <c r="X46" s="24">
        <f t="shared" si="6"/>
        <v>0.27272727272727271</v>
      </c>
      <c r="Y46" s="25">
        <f>IF('RPI rules'!$B$25&lt;&gt;"Ready",NA(),P46*'RPI rules'!$B$17+Q46*'RPI rules'!$B$18)</f>
        <v>0</v>
      </c>
      <c r="Z46" s="25">
        <f>IF('RPI rules'!$B$25&lt;&gt;"Ready",NA(),-R46*'RPI rules'!$B$19-S46*'RPI rules'!$B$20)</f>
        <v>-1.2999999999999999E-3</v>
      </c>
      <c r="AA46" s="25">
        <f>IF('RPI rules'!$B$25&lt;&gt;"Ready",NA(),IF(T46=0,0,IF(W46&gt;='RPI rules'!$B$16,'RPI rules'!$B$21,0)))</f>
        <v>0</v>
      </c>
      <c r="AB46" s="25">
        <f>IF('RPI rules'!$B$25&lt;&gt;"Ready",NA(),IF(T46=0,0,IF(X46&gt;='RPI rules'!$B$16,-'RPI rules'!$B$22,0)))</f>
        <v>0</v>
      </c>
      <c r="AC46" s="25">
        <f t="shared" si="7"/>
        <v>-1.2999999999999999E-3</v>
      </c>
      <c r="AD46" s="9">
        <f t="shared" si="8"/>
        <v>0.39253012017826061</v>
      </c>
      <c r="AE46" s="1">
        <f t="shared" si="9"/>
        <v>308</v>
      </c>
      <c r="AF46" s="1">
        <f t="shared" si="10"/>
        <v>1</v>
      </c>
    </row>
    <row r="47" spans="1:32" ht="21" customHeight="1">
      <c r="A47" s="1" t="s">
        <v>173</v>
      </c>
      <c r="B47" s="1" t="str">
        <f>INDEX(Standings!$B$9:$B$356,MATCH($A47,Standings!$A$9:$A$356,0))</f>
        <v>CAA</v>
      </c>
      <c r="C47" s="1">
        <f>INDEX(Standings!$D$9:$D$356,MATCH($A47,Standings!$A$9:$A$356,0))</f>
        <v>4</v>
      </c>
      <c r="D47" s="1">
        <f>INDEX(Standings!$E$9:$E$356,MATCH($A47,Standings!$A$9:$A$356,0))</f>
        <v>7</v>
      </c>
      <c r="E47" s="1">
        <f>SUMIFS(Matches!$R$9:$R$1954,Matches!$C$9:$C$1954,$A47)+SUMIFS(Matches!$S$9:$S$1954,Matches!$D$9:$D$1954,$A47)</f>
        <v>4</v>
      </c>
      <c r="F47" s="1">
        <f>COUNTIFS(Matches!$C$9:$C$1954,$A47)+COUNTIFS(Matches!$D$9:$D$1954,$A47)-E47</f>
        <v>7</v>
      </c>
      <c r="G47" s="1">
        <f t="shared" si="0"/>
        <v>0</v>
      </c>
      <c r="H47" s="1">
        <f>SUMIFS(Matches!$R$9:$R$1954,Matches!$C$9:$C$1954,$A47,Matches!$Q$9:$Q$1954,1)+SUMIFS(Matches!$S$9:$S$1954,Matches!$D$9:$D$1954,$A47,Matches!$Q$9:$Q$1954,1)</f>
        <v>4</v>
      </c>
      <c r="I47" s="1">
        <f>COUNTIFS(Matches!$C$9:$C$1954,$A47,Matches!$Q$9:$Q$1954,1)+COUNTIFS(Matches!$D$9:$D$1954,$A47,Matches!$Q$9:$Q$1954,1)-H47</f>
        <v>7</v>
      </c>
      <c r="J47" s="9">
        <f t="shared" si="1"/>
        <v>0.36363636363636365</v>
      </c>
      <c r="K47" s="9">
        <f>IF(H47+I47=0,"",(SUMIFS(Matches!$T$9:$T$1954,Matches!$C$9:$C$1954,$A47)+SUMIFS(Matches!$U$9:$U$1954,Matches!$D$9:$D$1954,$A47))/(H47+I47))</f>
        <v>0.59292929292929297</v>
      </c>
      <c r="L47" s="9">
        <f>IF(H47+I47=0,"",(SUMIFS(Matches!$V$9:$V$1954,Matches!$C$9:$C$1954,$A47)+SUMIFS(Matches!$W$9:$W$1954,Matches!$D$9:$D$1954,$A47))/(H47+I47))</f>
        <v>0.51698254072221017</v>
      </c>
      <c r="M47" s="9">
        <f t="shared" si="2"/>
        <v>0.51661937255428991</v>
      </c>
      <c r="N47" s="1">
        <f t="shared" si="3"/>
        <v>150</v>
      </c>
      <c r="O47" s="1" t="str">
        <f t="shared" si="4"/>
        <v>Matches standings</v>
      </c>
      <c r="P47" s="1">
        <f>COUNTIFS(Matches!$C$9:$C$1954,$A47,Matches!$Q$9:$Q$1954,1,Matches!$Y$9:$Y$1954,"&gt;=1",Matches!$Y$9:$Y$1954,"&lt;="&amp;'RPI rules'!$B$9,Matches!$R$9:$R$1954,1)+COUNTIFS(Matches!$D$9:$D$1954,$A47,Matches!$Q$9:$Q$1954,1,Matches!$X$9:$X$1954,"&gt;=1",Matches!$X$9:$X$1954,"&lt;="&amp;'RPI rules'!$B$9,Matches!$S$9:$S$1954,1)</f>
        <v>0</v>
      </c>
      <c r="Q47" s="1">
        <f>COUNTIFS(Matches!$C$9:$C$1954,$A47,Matches!$Q$9:$Q$1954,1,Matches!$Y$9:$Y$1954,"&gt;"&amp;'RPI rules'!$B$9,Matches!$Y$9:$Y$1954,"&lt;="&amp;'RPI rules'!$B$10,Matches!$R$9:$R$1954,1)+COUNTIFS(Matches!$D$9:$D$1954,$A47,Matches!$Q$9:$Q$1954,1,Matches!$X$9:$X$1954,"&gt;"&amp;'RPI rules'!$B$9,Matches!$X$9:$X$1954,"&lt;="&amp;'RPI rules'!$B$10,Matches!$S$9:$S$1954,1)</f>
        <v>0</v>
      </c>
      <c r="R47" s="1">
        <f>COUNTIFS(Matches!$C$9:$C$1954,$A47,Matches!$Q$9:$Q$1954,1,Matches!$Y$9:$Y$1954,"&gt;="&amp;'RPI rules'!$B$12,Matches!$Y$9:$Y$1954,"&lt;="&amp;'RPI rules'!$B$13,Matches!$R$9:$R$1954,0)+COUNTIFS(Matches!$D$9:$D$1954,$A47,Matches!$Q$9:$Q$1954,1,Matches!$X$9:$X$1954,"&gt;="&amp;'RPI rules'!$B$12,Matches!$X$9:$X$1954,"&lt;="&amp;'RPI rules'!$B$13,Matches!$S$9:$S$1954,0)</f>
        <v>0</v>
      </c>
      <c r="S47" s="1">
        <f>COUNTIFS(Matches!$C$9:$C$1954,$A47,Matches!$Q$9:$Q$1954,1,Matches!$Y$9:$Y$1954,"&gt;="&amp;'RPI rules'!$B$14,Matches!$R$9:$R$1954,0)+COUNTIFS(Matches!$D$9:$D$1954,$A47,Matches!$Q$9:$Q$1954,1,Matches!$X$9:$X$1954,"&gt;="&amp;'RPI rules'!$B$14,Matches!$S$9:$S$1954,0)+COUNTIFS(Matches!$C$9:$C$1954,$A47,Matches!$H$9:$H$1954,"&lt;&gt;D1",Matches!$R$9:$R$1954,0)+COUNTIFS(Matches!$D$9:$D$1954,$A47,Matches!$G$9:$G$1954,"&lt;&gt;D1",Matches!$S$9:$S$1954,0)</f>
        <v>0</v>
      </c>
      <c r="T47" s="1">
        <f>COUNTIFS(Matches!$C$9:$C$1954,$A47,Matches!$M$9:$M$1954,"Nonconference")+COUNTIFS(Matches!$D$9:$D$1954,$A47,Matches!$M$9:$M$1954,"Nonconference")</f>
        <v>11</v>
      </c>
      <c r="U47" s="1">
        <f>COUNTIFS(Matches!$C$9:$C$1954,$A47,Matches!$Q$9:$Q$1954,1,Matches!$Y$9:$Y$1954,"&gt;=1",Matches!$Y$9:$Y$1954,"&lt;="&amp;'RPI rules'!$B$11,Matches!$M$9:$M$1954,"Nonconference")+COUNTIFS(Matches!$D$9:$D$1954,$A47,Matches!$Q$9:$Q$1954,1,Matches!$X$9:$X$1954,"&gt;=1",Matches!$X$9:$X$1954,"&lt;="&amp;'RPI rules'!$B$11,Matches!$M$9:$M$1954,"Nonconference")</f>
        <v>5</v>
      </c>
      <c r="V47" s="1">
        <f>COUNTIFS(Matches!$C$9:$C$1954,$A47,Matches!$Q$9:$Q$1954,1,Matches!$Y$9:$Y$1954,"&gt;="&amp;'RPI rules'!$B$15,Matches!$M$9:$M$1954,"Nonconference")+COUNTIFS(Matches!$D$9:$D$1954,$A47,Matches!$Q$9:$Q$1954,1,Matches!$X$9:$X$1954,"&gt;="&amp;'RPI rules'!$B$15,Matches!$M$9:$M$1954,"Nonconference")+COUNTIFS(Matches!$C$9:$C$1954,$A47,Matches!$M$9:$M$1954,"Nonconference",Matches!$H$9:$H$1954,"NAIA")+COUNTIFS(Matches!$D$9:$D$1954,$A47,Matches!$M$9:$M$1954,"Nonconference",Matches!$G$9:$G$1954,"NAIA")</f>
        <v>1</v>
      </c>
      <c r="W47" s="24">
        <f t="shared" si="5"/>
        <v>0.45454545454545453</v>
      </c>
      <c r="X47" s="24">
        <f t="shared" si="6"/>
        <v>9.0909090909090912E-2</v>
      </c>
      <c r="Y47" s="25">
        <f>IF('RPI rules'!$B$25&lt;&gt;"Ready",NA(),P47*'RPI rules'!$B$17+Q47*'RPI rules'!$B$18)</f>
        <v>0</v>
      </c>
      <c r="Z47" s="25">
        <f>IF('RPI rules'!$B$25&lt;&gt;"Ready",NA(),-R47*'RPI rules'!$B$19-S47*'RPI rules'!$B$20)</f>
        <v>0</v>
      </c>
      <c r="AA47" s="25">
        <f>IF('RPI rules'!$B$25&lt;&gt;"Ready",NA(),IF(T47=0,0,IF(W47&gt;='RPI rules'!$B$16,'RPI rules'!$B$21,0)))</f>
        <v>0</v>
      </c>
      <c r="AB47" s="25">
        <f>IF('RPI rules'!$B$25&lt;&gt;"Ready",NA(),IF(T47=0,0,IF(X47&gt;='RPI rules'!$B$16,-'RPI rules'!$B$22,0)))</f>
        <v>0</v>
      </c>
      <c r="AC47" s="25">
        <f t="shared" si="7"/>
        <v>0</v>
      </c>
      <c r="AD47" s="9">
        <f t="shared" si="8"/>
        <v>0.51661937255428991</v>
      </c>
      <c r="AE47" s="1">
        <f t="shared" si="9"/>
        <v>150</v>
      </c>
      <c r="AF47" s="1">
        <f t="shared" si="10"/>
        <v>0</v>
      </c>
    </row>
    <row r="48" spans="1:32" ht="21" customHeight="1">
      <c r="A48" s="1" t="s">
        <v>353</v>
      </c>
      <c r="B48" s="1" t="str">
        <f>INDEX(Standings!$B$9:$B$356,MATCH($A48,Standings!$A$9:$A$356,0))</f>
        <v>MAAC</v>
      </c>
      <c r="C48" s="1">
        <f>INDEX(Standings!$D$9:$D$356,MATCH($A48,Standings!$A$9:$A$356,0))</f>
        <v>1</v>
      </c>
      <c r="D48" s="1">
        <f>INDEX(Standings!$E$9:$E$356,MATCH($A48,Standings!$A$9:$A$356,0))</f>
        <v>9</v>
      </c>
      <c r="E48" s="1">
        <f>SUMIFS(Matches!$R$9:$R$1954,Matches!$C$9:$C$1954,$A48)+SUMIFS(Matches!$S$9:$S$1954,Matches!$D$9:$D$1954,$A48)</f>
        <v>1</v>
      </c>
      <c r="F48" s="1">
        <f>COUNTIFS(Matches!$C$9:$C$1954,$A48)+COUNTIFS(Matches!$D$9:$D$1954,$A48)-E48</f>
        <v>9</v>
      </c>
      <c r="G48" s="1">
        <f t="shared" si="0"/>
        <v>0</v>
      </c>
      <c r="H48" s="1">
        <f>SUMIFS(Matches!$R$9:$R$1954,Matches!$C$9:$C$1954,$A48,Matches!$Q$9:$Q$1954,1)+SUMIFS(Matches!$S$9:$S$1954,Matches!$D$9:$D$1954,$A48,Matches!$Q$9:$Q$1954,1)</f>
        <v>1</v>
      </c>
      <c r="I48" s="1">
        <f>COUNTIFS(Matches!$C$9:$C$1954,$A48,Matches!$Q$9:$Q$1954,1)+COUNTIFS(Matches!$D$9:$D$1954,$A48,Matches!$Q$9:$Q$1954,1)-H48</f>
        <v>9</v>
      </c>
      <c r="J48" s="9">
        <f t="shared" si="1"/>
        <v>0.1</v>
      </c>
      <c r="K48" s="9">
        <f>IF(H48+I48=0,"",(SUMIFS(Matches!$T$9:$T$1954,Matches!$C$9:$C$1954,$A48)+SUMIFS(Matches!$U$9:$U$1954,Matches!$D$9:$D$1954,$A48))/(H48+I48))</f>
        <v>0.44412337662337659</v>
      </c>
      <c r="L48" s="9">
        <f>IF(H48+I48=0,"",(SUMIFS(Matches!$V$9:$V$1954,Matches!$C$9:$C$1954,$A48)+SUMIFS(Matches!$W$9:$W$1954,Matches!$D$9:$D$1954,$A48))/(H48+I48))</f>
        <v>0.42171334487622375</v>
      </c>
      <c r="M48" s="9">
        <f t="shared" si="2"/>
        <v>0.35249002453074424</v>
      </c>
      <c r="N48" s="1">
        <f t="shared" si="3"/>
        <v>330</v>
      </c>
      <c r="O48" s="1" t="str">
        <f t="shared" si="4"/>
        <v>Matches standings</v>
      </c>
      <c r="P48" s="1">
        <f>COUNTIFS(Matches!$C$9:$C$1954,$A48,Matches!$Q$9:$Q$1954,1,Matches!$Y$9:$Y$1954,"&gt;=1",Matches!$Y$9:$Y$1954,"&lt;="&amp;'RPI rules'!$B$9,Matches!$R$9:$R$1954,1)+COUNTIFS(Matches!$D$9:$D$1954,$A48,Matches!$Q$9:$Q$1954,1,Matches!$X$9:$X$1954,"&gt;=1",Matches!$X$9:$X$1954,"&lt;="&amp;'RPI rules'!$B$9,Matches!$S$9:$S$1954,1)</f>
        <v>0</v>
      </c>
      <c r="Q48" s="1">
        <f>COUNTIFS(Matches!$C$9:$C$1954,$A48,Matches!$Q$9:$Q$1954,1,Matches!$Y$9:$Y$1954,"&gt;"&amp;'RPI rules'!$B$9,Matches!$Y$9:$Y$1954,"&lt;="&amp;'RPI rules'!$B$10,Matches!$R$9:$R$1954,1)+COUNTIFS(Matches!$D$9:$D$1954,$A48,Matches!$Q$9:$Q$1954,1,Matches!$X$9:$X$1954,"&gt;"&amp;'RPI rules'!$B$9,Matches!$X$9:$X$1954,"&lt;="&amp;'RPI rules'!$B$10,Matches!$S$9:$S$1954,1)</f>
        <v>0</v>
      </c>
      <c r="R48" s="1">
        <f>COUNTIFS(Matches!$C$9:$C$1954,$A48,Matches!$Q$9:$Q$1954,1,Matches!$Y$9:$Y$1954,"&gt;="&amp;'RPI rules'!$B$12,Matches!$Y$9:$Y$1954,"&lt;="&amp;'RPI rules'!$B$13,Matches!$R$9:$R$1954,0)+COUNTIFS(Matches!$D$9:$D$1954,$A48,Matches!$Q$9:$Q$1954,1,Matches!$X$9:$X$1954,"&gt;="&amp;'RPI rules'!$B$12,Matches!$X$9:$X$1954,"&lt;="&amp;'RPI rules'!$B$13,Matches!$S$9:$S$1954,0)</f>
        <v>1</v>
      </c>
      <c r="S48" s="1">
        <f>COUNTIFS(Matches!$C$9:$C$1954,$A48,Matches!$Q$9:$Q$1954,1,Matches!$Y$9:$Y$1954,"&gt;="&amp;'RPI rules'!$B$14,Matches!$R$9:$R$1954,0)+COUNTIFS(Matches!$D$9:$D$1954,$A48,Matches!$Q$9:$Q$1954,1,Matches!$X$9:$X$1954,"&gt;="&amp;'RPI rules'!$B$14,Matches!$S$9:$S$1954,0)+COUNTIFS(Matches!$C$9:$C$1954,$A48,Matches!$H$9:$H$1954,"&lt;&gt;D1",Matches!$R$9:$R$1954,0)+COUNTIFS(Matches!$D$9:$D$1954,$A48,Matches!$G$9:$G$1954,"&lt;&gt;D1",Matches!$S$9:$S$1954,0)</f>
        <v>0</v>
      </c>
      <c r="T48" s="1">
        <f>COUNTIFS(Matches!$C$9:$C$1954,$A48,Matches!$M$9:$M$1954,"Nonconference")+COUNTIFS(Matches!$D$9:$D$1954,$A48,Matches!$M$9:$M$1954,"Nonconference")</f>
        <v>10</v>
      </c>
      <c r="U48" s="1">
        <f>COUNTIFS(Matches!$C$9:$C$1954,$A48,Matches!$Q$9:$Q$1954,1,Matches!$Y$9:$Y$1954,"&gt;=1",Matches!$Y$9:$Y$1954,"&lt;="&amp;'RPI rules'!$B$11,Matches!$M$9:$M$1954,"Nonconference")+COUNTIFS(Matches!$D$9:$D$1954,$A48,Matches!$Q$9:$Q$1954,1,Matches!$X$9:$X$1954,"&gt;=1",Matches!$X$9:$X$1954,"&lt;="&amp;'RPI rules'!$B$11,Matches!$M$9:$M$1954,"Nonconference")</f>
        <v>0</v>
      </c>
      <c r="V48" s="1">
        <f>COUNTIFS(Matches!$C$9:$C$1954,$A48,Matches!$Q$9:$Q$1954,1,Matches!$Y$9:$Y$1954,"&gt;="&amp;'RPI rules'!$B$15,Matches!$M$9:$M$1954,"Nonconference")+COUNTIFS(Matches!$D$9:$D$1954,$A48,Matches!$Q$9:$Q$1954,1,Matches!$X$9:$X$1954,"&gt;="&amp;'RPI rules'!$B$15,Matches!$M$9:$M$1954,"Nonconference")+COUNTIFS(Matches!$C$9:$C$1954,$A48,Matches!$M$9:$M$1954,"Nonconference",Matches!$H$9:$H$1954,"NAIA")+COUNTIFS(Matches!$D$9:$D$1954,$A48,Matches!$M$9:$M$1954,"Nonconference",Matches!$G$9:$G$1954,"NAIA")</f>
        <v>2</v>
      </c>
      <c r="W48" s="24">
        <f t="shared" si="5"/>
        <v>0</v>
      </c>
      <c r="X48" s="24">
        <f t="shared" si="6"/>
        <v>0.2</v>
      </c>
      <c r="Y48" s="25">
        <f>IF('RPI rules'!$B$25&lt;&gt;"Ready",NA(),P48*'RPI rules'!$B$17+Q48*'RPI rules'!$B$18)</f>
        <v>0</v>
      </c>
      <c r="Z48" s="25">
        <f>IF('RPI rules'!$B$25&lt;&gt;"Ready",NA(),-R48*'RPI rules'!$B$19-S48*'RPI rules'!$B$20)</f>
        <v>-1.2999999999999999E-3</v>
      </c>
      <c r="AA48" s="25">
        <f>IF('RPI rules'!$B$25&lt;&gt;"Ready",NA(),IF(T48=0,0,IF(W48&gt;='RPI rules'!$B$16,'RPI rules'!$B$21,0)))</f>
        <v>0</v>
      </c>
      <c r="AB48" s="25">
        <f>IF('RPI rules'!$B$25&lt;&gt;"Ready",NA(),IF(T48=0,0,IF(X48&gt;='RPI rules'!$B$16,-'RPI rules'!$B$22,0)))</f>
        <v>0</v>
      </c>
      <c r="AC48" s="25">
        <f t="shared" si="7"/>
        <v>-1.2999999999999999E-3</v>
      </c>
      <c r="AD48" s="9">
        <f t="shared" si="8"/>
        <v>0.35119002453074422</v>
      </c>
      <c r="AE48" s="1">
        <f t="shared" si="9"/>
        <v>328</v>
      </c>
      <c r="AF48" s="1">
        <f t="shared" si="10"/>
        <v>2</v>
      </c>
    </row>
    <row r="49" spans="1:32" ht="21" customHeight="1">
      <c r="A49" s="1" t="s">
        <v>282</v>
      </c>
      <c r="B49" s="1" t="str">
        <f>INDEX(Standings!$B$9:$B$356,MATCH($A49,Standings!$A$9:$A$356,0))</f>
        <v>UAC</v>
      </c>
      <c r="C49" s="1">
        <f>INDEX(Standings!$D$9:$D$356,MATCH($A49,Standings!$A$9:$A$356,0))</f>
        <v>0</v>
      </c>
      <c r="D49" s="1">
        <f>INDEX(Standings!$E$9:$E$356,MATCH($A49,Standings!$A$9:$A$356,0))</f>
        <v>10</v>
      </c>
      <c r="E49" s="1">
        <f>SUMIFS(Matches!$R$9:$R$1954,Matches!$C$9:$C$1954,$A49)+SUMIFS(Matches!$S$9:$S$1954,Matches!$D$9:$D$1954,$A49)</f>
        <v>0</v>
      </c>
      <c r="F49" s="1">
        <f>COUNTIFS(Matches!$C$9:$C$1954,$A49)+COUNTIFS(Matches!$D$9:$D$1954,$A49)-E49</f>
        <v>10</v>
      </c>
      <c r="G49" s="1">
        <f t="shared" si="0"/>
        <v>0</v>
      </c>
      <c r="H49" s="1">
        <f>SUMIFS(Matches!$R$9:$R$1954,Matches!$C$9:$C$1954,$A49,Matches!$Q$9:$Q$1954,1)+SUMIFS(Matches!$S$9:$S$1954,Matches!$D$9:$D$1954,$A49,Matches!$Q$9:$Q$1954,1)</f>
        <v>0</v>
      </c>
      <c r="I49" s="1">
        <f>COUNTIFS(Matches!$C$9:$C$1954,$A49,Matches!$Q$9:$Q$1954,1)+COUNTIFS(Matches!$D$9:$D$1954,$A49,Matches!$Q$9:$Q$1954,1)-H49</f>
        <v>10</v>
      </c>
      <c r="J49" s="9">
        <f t="shared" si="1"/>
        <v>0</v>
      </c>
      <c r="K49" s="9">
        <f>IF(H49+I49=0,"",(SUMIFS(Matches!$T$9:$T$1954,Matches!$C$9:$C$1954,$A49)+SUMIFS(Matches!$U$9:$U$1954,Matches!$D$9:$D$1954,$A49))/(H49+I49))</f>
        <v>0.65873737373737362</v>
      </c>
      <c r="L49" s="9">
        <f>IF(H49+I49=0,"",(SUMIFS(Matches!$V$9:$V$1954,Matches!$C$9:$C$1954,$A49)+SUMIFS(Matches!$W$9:$W$1954,Matches!$D$9:$D$1954,$A49))/(H49+I49))</f>
        <v>0.48483937274846367</v>
      </c>
      <c r="M49" s="9">
        <f t="shared" si="2"/>
        <v>0.45057853005580273</v>
      </c>
      <c r="N49" s="1">
        <f t="shared" si="3"/>
        <v>259</v>
      </c>
      <c r="O49" s="1" t="str">
        <f t="shared" si="4"/>
        <v>Matches standings</v>
      </c>
      <c r="P49" s="1">
        <f>COUNTIFS(Matches!$C$9:$C$1954,$A49,Matches!$Q$9:$Q$1954,1,Matches!$Y$9:$Y$1954,"&gt;=1",Matches!$Y$9:$Y$1954,"&lt;="&amp;'RPI rules'!$B$9,Matches!$R$9:$R$1954,1)+COUNTIFS(Matches!$D$9:$D$1954,$A49,Matches!$Q$9:$Q$1954,1,Matches!$X$9:$X$1954,"&gt;=1",Matches!$X$9:$X$1954,"&lt;="&amp;'RPI rules'!$B$9,Matches!$S$9:$S$1954,1)</f>
        <v>0</v>
      </c>
      <c r="Q49" s="1">
        <f>COUNTIFS(Matches!$C$9:$C$1954,$A49,Matches!$Q$9:$Q$1954,1,Matches!$Y$9:$Y$1954,"&gt;"&amp;'RPI rules'!$B$9,Matches!$Y$9:$Y$1954,"&lt;="&amp;'RPI rules'!$B$10,Matches!$R$9:$R$1954,1)+COUNTIFS(Matches!$D$9:$D$1954,$A49,Matches!$Q$9:$Q$1954,1,Matches!$X$9:$X$1954,"&gt;"&amp;'RPI rules'!$B$9,Matches!$X$9:$X$1954,"&lt;="&amp;'RPI rules'!$B$10,Matches!$S$9:$S$1954,1)</f>
        <v>0</v>
      </c>
      <c r="R49" s="1">
        <f>COUNTIFS(Matches!$C$9:$C$1954,$A49,Matches!$Q$9:$Q$1954,1,Matches!$Y$9:$Y$1954,"&gt;="&amp;'RPI rules'!$B$12,Matches!$Y$9:$Y$1954,"&lt;="&amp;'RPI rules'!$B$13,Matches!$R$9:$R$1954,0)+COUNTIFS(Matches!$D$9:$D$1954,$A49,Matches!$Q$9:$Q$1954,1,Matches!$X$9:$X$1954,"&gt;="&amp;'RPI rules'!$B$12,Matches!$X$9:$X$1954,"&lt;="&amp;'RPI rules'!$B$13,Matches!$S$9:$S$1954,0)</f>
        <v>0</v>
      </c>
      <c r="S49" s="1">
        <f>COUNTIFS(Matches!$C$9:$C$1954,$A49,Matches!$Q$9:$Q$1954,1,Matches!$Y$9:$Y$1954,"&gt;="&amp;'RPI rules'!$B$14,Matches!$R$9:$R$1954,0)+COUNTIFS(Matches!$D$9:$D$1954,$A49,Matches!$Q$9:$Q$1954,1,Matches!$X$9:$X$1954,"&gt;="&amp;'RPI rules'!$B$14,Matches!$S$9:$S$1954,0)+COUNTIFS(Matches!$C$9:$C$1954,$A49,Matches!$H$9:$H$1954,"&lt;&gt;D1",Matches!$R$9:$R$1954,0)+COUNTIFS(Matches!$D$9:$D$1954,$A49,Matches!$G$9:$G$1954,"&lt;&gt;D1",Matches!$S$9:$S$1954,0)</f>
        <v>0</v>
      </c>
      <c r="T49" s="1">
        <f>COUNTIFS(Matches!$C$9:$C$1954,$A49,Matches!$M$9:$M$1954,"Nonconference")+COUNTIFS(Matches!$D$9:$D$1954,$A49,Matches!$M$9:$M$1954,"Nonconference")</f>
        <v>10</v>
      </c>
      <c r="U49" s="1">
        <f>COUNTIFS(Matches!$C$9:$C$1954,$A49,Matches!$Q$9:$Q$1954,1,Matches!$Y$9:$Y$1954,"&gt;=1",Matches!$Y$9:$Y$1954,"&lt;="&amp;'RPI rules'!$B$11,Matches!$M$9:$M$1954,"Nonconference")+COUNTIFS(Matches!$D$9:$D$1954,$A49,Matches!$Q$9:$Q$1954,1,Matches!$X$9:$X$1954,"&gt;=1",Matches!$X$9:$X$1954,"&lt;="&amp;'RPI rules'!$B$11,Matches!$M$9:$M$1954,"Nonconference")</f>
        <v>4</v>
      </c>
      <c r="V49" s="1">
        <f>COUNTIFS(Matches!$C$9:$C$1954,$A49,Matches!$Q$9:$Q$1954,1,Matches!$Y$9:$Y$1954,"&gt;="&amp;'RPI rules'!$B$15,Matches!$M$9:$M$1954,"Nonconference")+COUNTIFS(Matches!$D$9:$D$1954,$A49,Matches!$Q$9:$Q$1954,1,Matches!$X$9:$X$1954,"&gt;="&amp;'RPI rules'!$B$15,Matches!$M$9:$M$1954,"Nonconference")+COUNTIFS(Matches!$C$9:$C$1954,$A49,Matches!$M$9:$M$1954,"Nonconference",Matches!$H$9:$H$1954,"NAIA")+COUNTIFS(Matches!$D$9:$D$1954,$A49,Matches!$M$9:$M$1954,"Nonconference",Matches!$G$9:$G$1954,"NAIA")</f>
        <v>0</v>
      </c>
      <c r="W49" s="24">
        <f t="shared" si="5"/>
        <v>0.4</v>
      </c>
      <c r="X49" s="24">
        <f t="shared" si="6"/>
        <v>0</v>
      </c>
      <c r="Y49" s="25">
        <f>IF('RPI rules'!$B$25&lt;&gt;"Ready",NA(),P49*'RPI rules'!$B$17+Q49*'RPI rules'!$B$18)</f>
        <v>0</v>
      </c>
      <c r="Z49" s="25">
        <f>IF('RPI rules'!$B$25&lt;&gt;"Ready",NA(),-R49*'RPI rules'!$B$19-S49*'RPI rules'!$B$20)</f>
        <v>0</v>
      </c>
      <c r="AA49" s="25">
        <f>IF('RPI rules'!$B$25&lt;&gt;"Ready",NA(),IF(T49=0,0,IF(W49&gt;='RPI rules'!$B$16,'RPI rules'!$B$21,0)))</f>
        <v>0</v>
      </c>
      <c r="AB49" s="25">
        <f>IF('RPI rules'!$B$25&lt;&gt;"Ready",NA(),IF(T49=0,0,IF(X49&gt;='RPI rules'!$B$16,-'RPI rules'!$B$22,0)))</f>
        <v>0</v>
      </c>
      <c r="AC49" s="25">
        <f t="shared" si="7"/>
        <v>0</v>
      </c>
      <c r="AD49" s="9">
        <f t="shared" si="8"/>
        <v>0.45057853005580273</v>
      </c>
      <c r="AE49" s="1">
        <f t="shared" si="9"/>
        <v>256</v>
      </c>
      <c r="AF49" s="1">
        <f t="shared" si="10"/>
        <v>3</v>
      </c>
    </row>
    <row r="50" spans="1:32" ht="21" customHeight="1">
      <c r="A50" s="1" t="s">
        <v>351</v>
      </c>
      <c r="B50" s="1" t="str">
        <f>INDEX(Standings!$B$9:$B$356,MATCH($A50,Standings!$A$9:$A$356,0))</f>
        <v>NEC</v>
      </c>
      <c r="C50" s="1">
        <f>INDEX(Standings!$D$9:$D$356,MATCH($A50,Standings!$A$9:$A$356,0))</f>
        <v>2</v>
      </c>
      <c r="D50" s="1">
        <f>INDEX(Standings!$E$9:$E$356,MATCH($A50,Standings!$A$9:$A$356,0))</f>
        <v>10</v>
      </c>
      <c r="E50" s="1">
        <f>SUMIFS(Matches!$R$9:$R$1954,Matches!$C$9:$C$1954,$A50)+SUMIFS(Matches!$S$9:$S$1954,Matches!$D$9:$D$1954,$A50)</f>
        <v>2</v>
      </c>
      <c r="F50" s="1">
        <f>COUNTIFS(Matches!$C$9:$C$1954,$A50)+COUNTIFS(Matches!$D$9:$D$1954,$A50)-E50</f>
        <v>10</v>
      </c>
      <c r="G50" s="1">
        <f t="shared" si="0"/>
        <v>0</v>
      </c>
      <c r="H50" s="1">
        <f>SUMIFS(Matches!$R$9:$R$1954,Matches!$C$9:$C$1954,$A50,Matches!$Q$9:$Q$1954,1)+SUMIFS(Matches!$S$9:$S$1954,Matches!$D$9:$D$1954,$A50,Matches!$Q$9:$Q$1954,1)</f>
        <v>2</v>
      </c>
      <c r="I50" s="1">
        <f>COUNTIFS(Matches!$C$9:$C$1954,$A50,Matches!$Q$9:$Q$1954,1)+COUNTIFS(Matches!$D$9:$D$1954,$A50,Matches!$Q$9:$Q$1954,1)-H50</f>
        <v>10</v>
      </c>
      <c r="J50" s="9">
        <f t="shared" si="1"/>
        <v>0.16666666666666666</v>
      </c>
      <c r="K50" s="9">
        <f>IF(H50+I50=0,"",(SUMIFS(Matches!$T$9:$T$1954,Matches!$C$9:$C$1954,$A50)+SUMIFS(Matches!$U$9:$U$1954,Matches!$D$9:$D$1954,$A50))/(H50+I50))</f>
        <v>0.41094322344322348</v>
      </c>
      <c r="L50" s="9">
        <f>IF(H50+I50=0,"",(SUMIFS(Matches!$V$9:$V$1954,Matches!$C$9:$C$1954,$A50)+SUMIFS(Matches!$W$9:$W$1954,Matches!$D$9:$D$1954,$A50))/(H50+I50))</f>
        <v>0.43248444634662592</v>
      </c>
      <c r="M50" s="9">
        <f t="shared" si="2"/>
        <v>0.35525938997493489</v>
      </c>
      <c r="N50" s="1">
        <f t="shared" si="3"/>
        <v>328</v>
      </c>
      <c r="O50" s="1" t="str">
        <f t="shared" si="4"/>
        <v>Matches standings</v>
      </c>
      <c r="P50" s="1">
        <f>COUNTIFS(Matches!$C$9:$C$1954,$A50,Matches!$Q$9:$Q$1954,1,Matches!$Y$9:$Y$1954,"&gt;=1",Matches!$Y$9:$Y$1954,"&lt;="&amp;'RPI rules'!$B$9,Matches!$R$9:$R$1954,1)+COUNTIFS(Matches!$D$9:$D$1954,$A50,Matches!$Q$9:$Q$1954,1,Matches!$X$9:$X$1954,"&gt;=1",Matches!$X$9:$X$1954,"&lt;="&amp;'RPI rules'!$B$9,Matches!$S$9:$S$1954,1)</f>
        <v>0</v>
      </c>
      <c r="Q50" s="1">
        <f>COUNTIFS(Matches!$C$9:$C$1954,$A50,Matches!$Q$9:$Q$1954,1,Matches!$Y$9:$Y$1954,"&gt;"&amp;'RPI rules'!$B$9,Matches!$Y$9:$Y$1954,"&lt;="&amp;'RPI rules'!$B$10,Matches!$R$9:$R$1954,1)+COUNTIFS(Matches!$D$9:$D$1954,$A50,Matches!$Q$9:$Q$1954,1,Matches!$X$9:$X$1954,"&gt;"&amp;'RPI rules'!$B$9,Matches!$X$9:$X$1954,"&lt;="&amp;'RPI rules'!$B$10,Matches!$S$9:$S$1954,1)</f>
        <v>0</v>
      </c>
      <c r="R50" s="1">
        <f>COUNTIFS(Matches!$C$9:$C$1954,$A50,Matches!$Q$9:$Q$1954,1,Matches!$Y$9:$Y$1954,"&gt;="&amp;'RPI rules'!$B$12,Matches!$Y$9:$Y$1954,"&lt;="&amp;'RPI rules'!$B$13,Matches!$R$9:$R$1954,0)+COUNTIFS(Matches!$D$9:$D$1954,$A50,Matches!$Q$9:$Q$1954,1,Matches!$X$9:$X$1954,"&gt;="&amp;'RPI rules'!$B$12,Matches!$X$9:$X$1954,"&lt;="&amp;'RPI rules'!$B$13,Matches!$S$9:$S$1954,0)</f>
        <v>2</v>
      </c>
      <c r="S50" s="1">
        <f>COUNTIFS(Matches!$C$9:$C$1954,$A50,Matches!$Q$9:$Q$1954,1,Matches!$Y$9:$Y$1954,"&gt;="&amp;'RPI rules'!$B$14,Matches!$R$9:$R$1954,0)+COUNTIFS(Matches!$D$9:$D$1954,$A50,Matches!$Q$9:$Q$1954,1,Matches!$X$9:$X$1954,"&gt;="&amp;'RPI rules'!$B$14,Matches!$S$9:$S$1954,0)+COUNTIFS(Matches!$C$9:$C$1954,$A50,Matches!$H$9:$H$1954,"&lt;&gt;D1",Matches!$R$9:$R$1954,0)+COUNTIFS(Matches!$D$9:$D$1954,$A50,Matches!$G$9:$G$1954,"&lt;&gt;D1",Matches!$S$9:$S$1954,0)</f>
        <v>2</v>
      </c>
      <c r="T50" s="1">
        <f>COUNTIFS(Matches!$C$9:$C$1954,$A50,Matches!$M$9:$M$1954,"Nonconference")+COUNTIFS(Matches!$D$9:$D$1954,$A50,Matches!$M$9:$M$1954,"Nonconference")</f>
        <v>12</v>
      </c>
      <c r="U50" s="1">
        <f>COUNTIFS(Matches!$C$9:$C$1954,$A50,Matches!$Q$9:$Q$1954,1,Matches!$Y$9:$Y$1954,"&gt;=1",Matches!$Y$9:$Y$1954,"&lt;="&amp;'RPI rules'!$B$11,Matches!$M$9:$M$1954,"Nonconference")+COUNTIFS(Matches!$D$9:$D$1954,$A50,Matches!$Q$9:$Q$1954,1,Matches!$X$9:$X$1954,"&gt;=1",Matches!$X$9:$X$1954,"&lt;="&amp;'RPI rules'!$B$11,Matches!$M$9:$M$1954,"Nonconference")</f>
        <v>0</v>
      </c>
      <c r="V50" s="1">
        <f>COUNTIFS(Matches!$C$9:$C$1954,$A50,Matches!$Q$9:$Q$1954,1,Matches!$Y$9:$Y$1954,"&gt;="&amp;'RPI rules'!$B$15,Matches!$M$9:$M$1954,"Nonconference")+COUNTIFS(Matches!$D$9:$D$1954,$A50,Matches!$Q$9:$Q$1954,1,Matches!$X$9:$X$1954,"&gt;="&amp;'RPI rules'!$B$15,Matches!$M$9:$M$1954,"Nonconference")+COUNTIFS(Matches!$C$9:$C$1954,$A50,Matches!$M$9:$M$1954,"Nonconference",Matches!$H$9:$H$1954,"NAIA")+COUNTIFS(Matches!$D$9:$D$1954,$A50,Matches!$M$9:$M$1954,"Nonconference",Matches!$G$9:$G$1954,"NAIA")</f>
        <v>6</v>
      </c>
      <c r="W50" s="24">
        <f t="shared" si="5"/>
        <v>0</v>
      </c>
      <c r="X50" s="24">
        <f t="shared" si="6"/>
        <v>0.5</v>
      </c>
      <c r="Y50" s="25">
        <f>IF('RPI rules'!$B$25&lt;&gt;"Ready",NA(),P50*'RPI rules'!$B$17+Q50*'RPI rules'!$B$18)</f>
        <v>0</v>
      </c>
      <c r="Z50" s="25">
        <f>IF('RPI rules'!$B$25&lt;&gt;"Ready",NA(),-R50*'RPI rules'!$B$19-S50*'RPI rules'!$B$20)</f>
        <v>-7.7999999999999996E-3</v>
      </c>
      <c r="AA50" s="25">
        <f>IF('RPI rules'!$B$25&lt;&gt;"Ready",NA(),IF(T50=0,0,IF(W50&gt;='RPI rules'!$B$16,'RPI rules'!$B$21,0)))</f>
        <v>0</v>
      </c>
      <c r="AB50" s="25">
        <f>IF('RPI rules'!$B$25&lt;&gt;"Ready",NA(),IF(T50=0,0,IF(X50&gt;='RPI rules'!$B$16,-'RPI rules'!$B$22,0)))</f>
        <v>-2.5999999999999999E-3</v>
      </c>
      <c r="AC50" s="25">
        <f t="shared" si="7"/>
        <v>-1.04E-2</v>
      </c>
      <c r="AD50" s="9">
        <f t="shared" si="8"/>
        <v>0.34485938997493487</v>
      </c>
      <c r="AE50" s="1">
        <f t="shared" si="9"/>
        <v>331</v>
      </c>
      <c r="AF50" s="1">
        <f t="shared" si="10"/>
        <v>-3</v>
      </c>
    </row>
    <row r="51" spans="1:32" ht="21" customHeight="1">
      <c r="A51" s="1" t="s">
        <v>324</v>
      </c>
      <c r="B51" s="1" t="str">
        <f>INDEX(Standings!$B$9:$B$356,MATCH($A51,Standings!$A$9:$A$356,0))</f>
        <v>MAC</v>
      </c>
      <c r="C51" s="1">
        <f>INDEX(Standings!$D$9:$D$356,MATCH($A51,Standings!$A$9:$A$356,0))</f>
        <v>0</v>
      </c>
      <c r="D51" s="1">
        <f>INDEX(Standings!$E$9:$E$356,MATCH($A51,Standings!$A$9:$A$356,0))</f>
        <v>13</v>
      </c>
      <c r="E51" s="1">
        <f>SUMIFS(Matches!$R$9:$R$1954,Matches!$C$9:$C$1954,$A51)+SUMIFS(Matches!$S$9:$S$1954,Matches!$D$9:$D$1954,$A51)</f>
        <v>0</v>
      </c>
      <c r="F51" s="1">
        <f>COUNTIFS(Matches!$C$9:$C$1954,$A51)+COUNTIFS(Matches!$D$9:$D$1954,$A51)-E51</f>
        <v>13</v>
      </c>
      <c r="G51" s="1">
        <f t="shared" si="0"/>
        <v>0</v>
      </c>
      <c r="H51" s="1">
        <f>SUMIFS(Matches!$R$9:$R$1954,Matches!$C$9:$C$1954,$A51,Matches!$Q$9:$Q$1954,1)+SUMIFS(Matches!$S$9:$S$1954,Matches!$D$9:$D$1954,$A51,Matches!$Q$9:$Q$1954,1)</f>
        <v>0</v>
      </c>
      <c r="I51" s="1">
        <f>COUNTIFS(Matches!$C$9:$C$1954,$A51,Matches!$Q$9:$Q$1954,1)+COUNTIFS(Matches!$D$9:$D$1954,$A51,Matches!$Q$9:$Q$1954,1)-H51</f>
        <v>13</v>
      </c>
      <c r="J51" s="9">
        <f t="shared" si="1"/>
        <v>0</v>
      </c>
      <c r="K51" s="9">
        <f>IF(H51+I51=0,"",(SUMIFS(Matches!$T$9:$T$1954,Matches!$C$9:$C$1954,$A51)+SUMIFS(Matches!$U$9:$U$1954,Matches!$D$9:$D$1954,$A51))/(H51+I51))</f>
        <v>0.58061383061383054</v>
      </c>
      <c r="L51" s="9">
        <f>IF(H51+I51=0,"",(SUMIFS(Matches!$V$9:$V$1954,Matches!$C$9:$C$1954,$A51)+SUMIFS(Matches!$W$9:$W$1954,Matches!$D$9:$D$1954,$A51))/(H51+I51))</f>
        <v>0.45864081819501396</v>
      </c>
      <c r="M51" s="9">
        <f t="shared" si="2"/>
        <v>0.40496711985566874</v>
      </c>
      <c r="N51" s="1">
        <f t="shared" si="3"/>
        <v>301</v>
      </c>
      <c r="O51" s="1" t="str">
        <f t="shared" si="4"/>
        <v>Matches standings</v>
      </c>
      <c r="P51" s="1">
        <f>COUNTIFS(Matches!$C$9:$C$1954,$A51,Matches!$Q$9:$Q$1954,1,Matches!$Y$9:$Y$1954,"&gt;=1",Matches!$Y$9:$Y$1954,"&lt;="&amp;'RPI rules'!$B$9,Matches!$R$9:$R$1954,1)+COUNTIFS(Matches!$D$9:$D$1954,$A51,Matches!$Q$9:$Q$1954,1,Matches!$X$9:$X$1954,"&gt;=1",Matches!$X$9:$X$1954,"&lt;="&amp;'RPI rules'!$B$9,Matches!$S$9:$S$1954,1)</f>
        <v>0</v>
      </c>
      <c r="Q51" s="1">
        <f>COUNTIFS(Matches!$C$9:$C$1954,$A51,Matches!$Q$9:$Q$1954,1,Matches!$Y$9:$Y$1954,"&gt;"&amp;'RPI rules'!$B$9,Matches!$Y$9:$Y$1954,"&lt;="&amp;'RPI rules'!$B$10,Matches!$R$9:$R$1954,1)+COUNTIFS(Matches!$D$9:$D$1954,$A51,Matches!$Q$9:$Q$1954,1,Matches!$X$9:$X$1954,"&gt;"&amp;'RPI rules'!$B$9,Matches!$X$9:$X$1954,"&lt;="&amp;'RPI rules'!$B$10,Matches!$S$9:$S$1954,1)</f>
        <v>0</v>
      </c>
      <c r="R51" s="1">
        <f>COUNTIFS(Matches!$C$9:$C$1954,$A51,Matches!$Q$9:$Q$1954,1,Matches!$Y$9:$Y$1954,"&gt;="&amp;'RPI rules'!$B$12,Matches!$Y$9:$Y$1954,"&lt;="&amp;'RPI rules'!$B$13,Matches!$R$9:$R$1954,0)+COUNTIFS(Matches!$D$9:$D$1954,$A51,Matches!$Q$9:$Q$1954,1,Matches!$X$9:$X$1954,"&gt;="&amp;'RPI rules'!$B$12,Matches!$X$9:$X$1954,"&lt;="&amp;'RPI rules'!$B$13,Matches!$S$9:$S$1954,0)</f>
        <v>2</v>
      </c>
      <c r="S51" s="1">
        <f>COUNTIFS(Matches!$C$9:$C$1954,$A51,Matches!$Q$9:$Q$1954,1,Matches!$Y$9:$Y$1954,"&gt;="&amp;'RPI rules'!$B$14,Matches!$R$9:$R$1954,0)+COUNTIFS(Matches!$D$9:$D$1954,$A51,Matches!$Q$9:$Q$1954,1,Matches!$X$9:$X$1954,"&gt;="&amp;'RPI rules'!$B$14,Matches!$S$9:$S$1954,0)+COUNTIFS(Matches!$C$9:$C$1954,$A51,Matches!$H$9:$H$1954,"&lt;&gt;D1",Matches!$R$9:$R$1954,0)+COUNTIFS(Matches!$D$9:$D$1954,$A51,Matches!$G$9:$G$1954,"&lt;&gt;D1",Matches!$S$9:$S$1954,0)</f>
        <v>0</v>
      </c>
      <c r="T51" s="1">
        <f>COUNTIFS(Matches!$C$9:$C$1954,$A51,Matches!$M$9:$M$1954,"Nonconference")+COUNTIFS(Matches!$D$9:$D$1954,$A51,Matches!$M$9:$M$1954,"Nonconference")</f>
        <v>13</v>
      </c>
      <c r="U51" s="1">
        <f>COUNTIFS(Matches!$C$9:$C$1954,$A51,Matches!$Q$9:$Q$1954,1,Matches!$Y$9:$Y$1954,"&gt;=1",Matches!$Y$9:$Y$1954,"&lt;="&amp;'RPI rules'!$B$11,Matches!$M$9:$M$1954,"Nonconference")+COUNTIFS(Matches!$D$9:$D$1954,$A51,Matches!$Q$9:$Q$1954,1,Matches!$X$9:$X$1954,"&gt;=1",Matches!$X$9:$X$1954,"&lt;="&amp;'RPI rules'!$B$11,Matches!$M$9:$M$1954,"Nonconference")</f>
        <v>3</v>
      </c>
      <c r="V51" s="1">
        <f>COUNTIFS(Matches!$C$9:$C$1954,$A51,Matches!$Q$9:$Q$1954,1,Matches!$Y$9:$Y$1954,"&gt;="&amp;'RPI rules'!$B$15,Matches!$M$9:$M$1954,"Nonconference")+COUNTIFS(Matches!$D$9:$D$1954,$A51,Matches!$Q$9:$Q$1954,1,Matches!$X$9:$X$1954,"&gt;="&amp;'RPI rules'!$B$15,Matches!$M$9:$M$1954,"Nonconference")+COUNTIFS(Matches!$C$9:$C$1954,$A51,Matches!$M$9:$M$1954,"Nonconference",Matches!$H$9:$H$1954,"NAIA")+COUNTIFS(Matches!$D$9:$D$1954,$A51,Matches!$M$9:$M$1954,"Nonconference",Matches!$G$9:$G$1954,"NAIA")</f>
        <v>2</v>
      </c>
      <c r="W51" s="24">
        <f t="shared" si="5"/>
        <v>0.23076923076923078</v>
      </c>
      <c r="X51" s="24">
        <f t="shared" si="6"/>
        <v>0.15384615384615385</v>
      </c>
      <c r="Y51" s="25">
        <f>IF('RPI rules'!$B$25&lt;&gt;"Ready",NA(),P51*'RPI rules'!$B$17+Q51*'RPI rules'!$B$18)</f>
        <v>0</v>
      </c>
      <c r="Z51" s="25">
        <f>IF('RPI rules'!$B$25&lt;&gt;"Ready",NA(),-R51*'RPI rules'!$B$19-S51*'RPI rules'!$B$20)</f>
        <v>-2.5999999999999999E-3</v>
      </c>
      <c r="AA51" s="25">
        <f>IF('RPI rules'!$B$25&lt;&gt;"Ready",NA(),IF(T51=0,0,IF(W51&gt;='RPI rules'!$B$16,'RPI rules'!$B$21,0)))</f>
        <v>0</v>
      </c>
      <c r="AB51" s="25">
        <f>IF('RPI rules'!$B$25&lt;&gt;"Ready",NA(),IF(T51=0,0,IF(X51&gt;='RPI rules'!$B$16,-'RPI rules'!$B$22,0)))</f>
        <v>0</v>
      </c>
      <c r="AC51" s="25">
        <f t="shared" si="7"/>
        <v>-2.5999999999999999E-3</v>
      </c>
      <c r="AD51" s="9">
        <f t="shared" si="8"/>
        <v>0.40236711985566875</v>
      </c>
      <c r="AE51" s="1">
        <f t="shared" si="9"/>
        <v>301</v>
      </c>
      <c r="AF51" s="1">
        <f t="shared" si="10"/>
        <v>0</v>
      </c>
    </row>
    <row r="52" spans="1:32" ht="21" customHeight="1">
      <c r="A52" s="1" t="s">
        <v>187</v>
      </c>
      <c r="B52" s="1" t="str">
        <f>INDEX(Standings!$B$9:$B$356,MATCH($A52,Standings!$A$9:$A$356,0))</f>
        <v>Big South</v>
      </c>
      <c r="C52" s="1">
        <f>INDEX(Standings!$D$9:$D$356,MATCH($A52,Standings!$A$9:$A$356,0))</f>
        <v>8</v>
      </c>
      <c r="D52" s="1">
        <f>INDEX(Standings!$E$9:$E$356,MATCH($A52,Standings!$A$9:$A$356,0))</f>
        <v>5</v>
      </c>
      <c r="E52" s="1">
        <f>SUMIFS(Matches!$R$9:$R$1954,Matches!$C$9:$C$1954,$A52)+SUMIFS(Matches!$S$9:$S$1954,Matches!$D$9:$D$1954,$A52)</f>
        <v>8</v>
      </c>
      <c r="F52" s="1">
        <f>COUNTIFS(Matches!$C$9:$C$1954,$A52)+COUNTIFS(Matches!$D$9:$D$1954,$A52)-E52</f>
        <v>5</v>
      </c>
      <c r="G52" s="1">
        <f t="shared" si="0"/>
        <v>0</v>
      </c>
      <c r="H52" s="1">
        <f>SUMIFS(Matches!$R$9:$R$1954,Matches!$C$9:$C$1954,$A52,Matches!$Q$9:$Q$1954,1)+SUMIFS(Matches!$S$9:$S$1954,Matches!$D$9:$D$1954,$A52,Matches!$Q$9:$Q$1954,1)</f>
        <v>8</v>
      </c>
      <c r="I52" s="1">
        <f>COUNTIFS(Matches!$C$9:$C$1954,$A52,Matches!$Q$9:$Q$1954,1)+COUNTIFS(Matches!$D$9:$D$1954,$A52,Matches!$Q$9:$Q$1954,1)-H52</f>
        <v>5</v>
      </c>
      <c r="J52" s="9">
        <f t="shared" si="1"/>
        <v>0.61538461538461542</v>
      </c>
      <c r="K52" s="9">
        <f>IF(H52+I52=0,"",(SUMIFS(Matches!$T$9:$T$1954,Matches!$C$9:$C$1954,$A52)+SUMIFS(Matches!$U$9:$U$1954,Matches!$D$9:$D$1954,$A52))/(H52+I52))</f>
        <v>0.4697746697746697</v>
      </c>
      <c r="L52" s="9">
        <f>IF(H52+I52=0,"",(SUMIFS(Matches!$V$9:$V$1954,Matches!$C$9:$C$1954,$A52)+SUMIFS(Matches!$W$9:$W$1954,Matches!$D$9:$D$1954,$A52))/(H52+I52))</f>
        <v>0.46969483353695296</v>
      </c>
      <c r="M52" s="9">
        <f t="shared" si="2"/>
        <v>0.50615719711772689</v>
      </c>
      <c r="N52" s="1">
        <f t="shared" si="3"/>
        <v>164</v>
      </c>
      <c r="O52" s="1" t="str">
        <f t="shared" si="4"/>
        <v>Matches standings</v>
      </c>
      <c r="P52" s="1">
        <f>COUNTIFS(Matches!$C$9:$C$1954,$A52,Matches!$Q$9:$Q$1954,1,Matches!$Y$9:$Y$1954,"&gt;=1",Matches!$Y$9:$Y$1954,"&lt;="&amp;'RPI rules'!$B$9,Matches!$R$9:$R$1954,1)+COUNTIFS(Matches!$D$9:$D$1954,$A52,Matches!$Q$9:$Q$1954,1,Matches!$X$9:$X$1954,"&gt;=1",Matches!$X$9:$X$1954,"&lt;="&amp;'RPI rules'!$B$9,Matches!$S$9:$S$1954,1)</f>
        <v>0</v>
      </c>
      <c r="Q52" s="1">
        <f>COUNTIFS(Matches!$C$9:$C$1954,$A52,Matches!$Q$9:$Q$1954,1,Matches!$Y$9:$Y$1954,"&gt;"&amp;'RPI rules'!$B$9,Matches!$Y$9:$Y$1954,"&lt;="&amp;'RPI rules'!$B$10,Matches!$R$9:$R$1954,1)+COUNTIFS(Matches!$D$9:$D$1954,$A52,Matches!$Q$9:$Q$1954,1,Matches!$X$9:$X$1954,"&gt;"&amp;'RPI rules'!$B$9,Matches!$X$9:$X$1954,"&lt;="&amp;'RPI rules'!$B$10,Matches!$S$9:$S$1954,1)</f>
        <v>0</v>
      </c>
      <c r="R52" s="1">
        <f>COUNTIFS(Matches!$C$9:$C$1954,$A52,Matches!$Q$9:$Q$1954,1,Matches!$Y$9:$Y$1954,"&gt;="&amp;'RPI rules'!$B$12,Matches!$Y$9:$Y$1954,"&lt;="&amp;'RPI rules'!$B$13,Matches!$R$9:$R$1954,0)+COUNTIFS(Matches!$D$9:$D$1954,$A52,Matches!$Q$9:$Q$1954,1,Matches!$X$9:$X$1954,"&gt;="&amp;'RPI rules'!$B$12,Matches!$X$9:$X$1954,"&lt;="&amp;'RPI rules'!$B$13,Matches!$S$9:$S$1954,0)</f>
        <v>0</v>
      </c>
      <c r="S52" s="1">
        <f>COUNTIFS(Matches!$C$9:$C$1954,$A52,Matches!$Q$9:$Q$1954,1,Matches!$Y$9:$Y$1954,"&gt;="&amp;'RPI rules'!$B$14,Matches!$R$9:$R$1954,0)+COUNTIFS(Matches!$D$9:$D$1954,$A52,Matches!$Q$9:$Q$1954,1,Matches!$X$9:$X$1954,"&gt;="&amp;'RPI rules'!$B$14,Matches!$S$9:$S$1954,0)+COUNTIFS(Matches!$C$9:$C$1954,$A52,Matches!$H$9:$H$1954,"&lt;&gt;D1",Matches!$R$9:$R$1954,0)+COUNTIFS(Matches!$D$9:$D$1954,$A52,Matches!$G$9:$G$1954,"&lt;&gt;D1",Matches!$S$9:$S$1954,0)</f>
        <v>0</v>
      </c>
      <c r="T52" s="1">
        <f>COUNTIFS(Matches!$C$9:$C$1954,$A52,Matches!$M$9:$M$1954,"Nonconference")+COUNTIFS(Matches!$D$9:$D$1954,$A52,Matches!$M$9:$M$1954,"Nonconference")</f>
        <v>13</v>
      </c>
      <c r="U52" s="1">
        <f>COUNTIFS(Matches!$C$9:$C$1954,$A52,Matches!$Q$9:$Q$1954,1,Matches!$Y$9:$Y$1954,"&gt;=1",Matches!$Y$9:$Y$1954,"&lt;="&amp;'RPI rules'!$B$11,Matches!$M$9:$M$1954,"Nonconference")+COUNTIFS(Matches!$D$9:$D$1954,$A52,Matches!$Q$9:$Q$1954,1,Matches!$X$9:$X$1954,"&gt;=1",Matches!$X$9:$X$1954,"&lt;="&amp;'RPI rules'!$B$11,Matches!$M$9:$M$1954,"Nonconference")</f>
        <v>2</v>
      </c>
      <c r="V52" s="1">
        <f>COUNTIFS(Matches!$C$9:$C$1954,$A52,Matches!$Q$9:$Q$1954,1,Matches!$Y$9:$Y$1954,"&gt;="&amp;'RPI rules'!$B$15,Matches!$M$9:$M$1954,"Nonconference")+COUNTIFS(Matches!$D$9:$D$1954,$A52,Matches!$Q$9:$Q$1954,1,Matches!$X$9:$X$1954,"&gt;="&amp;'RPI rules'!$B$15,Matches!$M$9:$M$1954,"Nonconference")+COUNTIFS(Matches!$C$9:$C$1954,$A52,Matches!$M$9:$M$1954,"Nonconference",Matches!$H$9:$H$1954,"NAIA")+COUNTIFS(Matches!$D$9:$D$1954,$A52,Matches!$M$9:$M$1954,"Nonconference",Matches!$G$9:$G$1954,"NAIA")</f>
        <v>4</v>
      </c>
      <c r="W52" s="24">
        <f t="shared" si="5"/>
        <v>0.15384615384615385</v>
      </c>
      <c r="X52" s="24">
        <f t="shared" si="6"/>
        <v>0.30769230769230771</v>
      </c>
      <c r="Y52" s="25">
        <f>IF('RPI rules'!$B$25&lt;&gt;"Ready",NA(),P52*'RPI rules'!$B$17+Q52*'RPI rules'!$B$18)</f>
        <v>0</v>
      </c>
      <c r="Z52" s="25">
        <f>IF('RPI rules'!$B$25&lt;&gt;"Ready",NA(),-R52*'RPI rules'!$B$19-S52*'RPI rules'!$B$20)</f>
        <v>0</v>
      </c>
      <c r="AA52" s="25">
        <f>IF('RPI rules'!$B$25&lt;&gt;"Ready",NA(),IF(T52=0,0,IF(W52&gt;='RPI rules'!$B$16,'RPI rules'!$B$21,0)))</f>
        <v>0</v>
      </c>
      <c r="AB52" s="25">
        <f>IF('RPI rules'!$B$25&lt;&gt;"Ready",NA(),IF(T52=0,0,IF(X52&gt;='RPI rules'!$B$16,-'RPI rules'!$B$22,0)))</f>
        <v>0</v>
      </c>
      <c r="AC52" s="25">
        <f t="shared" si="7"/>
        <v>0</v>
      </c>
      <c r="AD52" s="9">
        <f t="shared" si="8"/>
        <v>0.50615719711772689</v>
      </c>
      <c r="AE52" s="1">
        <f t="shared" si="9"/>
        <v>163</v>
      </c>
      <c r="AF52" s="1">
        <f t="shared" si="10"/>
        <v>1</v>
      </c>
    </row>
    <row r="53" spans="1:32" ht="21" customHeight="1">
      <c r="A53" s="1" t="s">
        <v>335</v>
      </c>
      <c r="B53" s="1" t="str">
        <f>INDEX(Standings!$B$9:$B$356,MATCH($A53,Standings!$A$9:$A$356,0))</f>
        <v>American</v>
      </c>
      <c r="C53" s="1">
        <f>INDEX(Standings!$D$9:$D$356,MATCH($A53,Standings!$A$9:$A$356,0))</f>
        <v>3</v>
      </c>
      <c r="D53" s="1">
        <f>INDEX(Standings!$E$9:$E$356,MATCH($A53,Standings!$A$9:$A$356,0))</f>
        <v>8</v>
      </c>
      <c r="E53" s="1">
        <f>SUMIFS(Matches!$R$9:$R$1954,Matches!$C$9:$C$1954,$A53)+SUMIFS(Matches!$S$9:$S$1954,Matches!$D$9:$D$1954,$A53)</f>
        <v>3</v>
      </c>
      <c r="F53" s="1">
        <f>COUNTIFS(Matches!$C$9:$C$1954,$A53)+COUNTIFS(Matches!$D$9:$D$1954,$A53)-E53</f>
        <v>8</v>
      </c>
      <c r="G53" s="1">
        <f t="shared" si="0"/>
        <v>0</v>
      </c>
      <c r="H53" s="1">
        <f>SUMIFS(Matches!$R$9:$R$1954,Matches!$C$9:$C$1954,$A53,Matches!$Q$9:$Q$1954,1)+SUMIFS(Matches!$S$9:$S$1954,Matches!$D$9:$D$1954,$A53,Matches!$Q$9:$Q$1954,1)</f>
        <v>3</v>
      </c>
      <c r="I53" s="1">
        <f>COUNTIFS(Matches!$C$9:$C$1954,$A53,Matches!$Q$9:$Q$1954,1)+COUNTIFS(Matches!$D$9:$D$1954,$A53,Matches!$Q$9:$Q$1954,1)-H53</f>
        <v>8</v>
      </c>
      <c r="J53" s="9">
        <f t="shared" si="1"/>
        <v>0.27272727272727271</v>
      </c>
      <c r="K53" s="9">
        <f>IF(H53+I53=0,"",(SUMIFS(Matches!$T$9:$T$1954,Matches!$C$9:$C$1954,$A53)+SUMIFS(Matches!$U$9:$U$1954,Matches!$D$9:$D$1954,$A53))/(H53+I53))</f>
        <v>0.40890019071837264</v>
      </c>
      <c r="L53" s="9">
        <f>IF(H53+I53=0,"",(SUMIFS(Matches!$V$9:$V$1954,Matches!$C$9:$C$1954,$A53)+SUMIFS(Matches!$W$9:$W$1954,Matches!$D$9:$D$1954,$A53))/(H53+I53))</f>
        <v>0.46815551872370054</v>
      </c>
      <c r="M53" s="9">
        <f t="shared" si="2"/>
        <v>0.3896707932219296</v>
      </c>
      <c r="N53" s="1">
        <f t="shared" si="3"/>
        <v>312</v>
      </c>
      <c r="O53" s="1" t="str">
        <f t="shared" si="4"/>
        <v>Matches standings</v>
      </c>
      <c r="P53" s="1">
        <f>COUNTIFS(Matches!$C$9:$C$1954,$A53,Matches!$Q$9:$Q$1954,1,Matches!$Y$9:$Y$1954,"&gt;=1",Matches!$Y$9:$Y$1954,"&lt;="&amp;'RPI rules'!$B$9,Matches!$R$9:$R$1954,1)+COUNTIFS(Matches!$D$9:$D$1954,$A53,Matches!$Q$9:$Q$1954,1,Matches!$X$9:$X$1954,"&gt;=1",Matches!$X$9:$X$1954,"&lt;="&amp;'RPI rules'!$B$9,Matches!$S$9:$S$1954,1)</f>
        <v>0</v>
      </c>
      <c r="Q53" s="1">
        <f>COUNTIFS(Matches!$C$9:$C$1954,$A53,Matches!$Q$9:$Q$1954,1,Matches!$Y$9:$Y$1954,"&gt;"&amp;'RPI rules'!$B$9,Matches!$Y$9:$Y$1954,"&lt;="&amp;'RPI rules'!$B$10,Matches!$R$9:$R$1954,1)+COUNTIFS(Matches!$D$9:$D$1954,$A53,Matches!$Q$9:$Q$1954,1,Matches!$X$9:$X$1954,"&gt;"&amp;'RPI rules'!$B$9,Matches!$X$9:$X$1954,"&lt;="&amp;'RPI rules'!$B$10,Matches!$S$9:$S$1954,1)</f>
        <v>0</v>
      </c>
      <c r="R53" s="1">
        <f>COUNTIFS(Matches!$C$9:$C$1954,$A53,Matches!$Q$9:$Q$1954,1,Matches!$Y$9:$Y$1954,"&gt;="&amp;'RPI rules'!$B$12,Matches!$Y$9:$Y$1954,"&lt;="&amp;'RPI rules'!$B$13,Matches!$R$9:$R$1954,0)+COUNTIFS(Matches!$D$9:$D$1954,$A53,Matches!$Q$9:$Q$1954,1,Matches!$X$9:$X$1954,"&gt;="&amp;'RPI rules'!$B$12,Matches!$X$9:$X$1954,"&lt;="&amp;'RPI rules'!$B$13,Matches!$S$9:$S$1954,0)</f>
        <v>0</v>
      </c>
      <c r="S53" s="1">
        <f>COUNTIFS(Matches!$C$9:$C$1954,$A53,Matches!$Q$9:$Q$1954,1,Matches!$Y$9:$Y$1954,"&gt;="&amp;'RPI rules'!$B$14,Matches!$R$9:$R$1954,0)+COUNTIFS(Matches!$D$9:$D$1954,$A53,Matches!$Q$9:$Q$1954,1,Matches!$X$9:$X$1954,"&gt;="&amp;'RPI rules'!$B$14,Matches!$S$9:$S$1954,0)+COUNTIFS(Matches!$C$9:$C$1954,$A53,Matches!$H$9:$H$1954,"&lt;&gt;D1",Matches!$R$9:$R$1954,0)+COUNTIFS(Matches!$D$9:$D$1954,$A53,Matches!$G$9:$G$1954,"&lt;&gt;D1",Matches!$S$9:$S$1954,0)</f>
        <v>2</v>
      </c>
      <c r="T53" s="1">
        <f>COUNTIFS(Matches!$C$9:$C$1954,$A53,Matches!$M$9:$M$1954,"Nonconference")+COUNTIFS(Matches!$D$9:$D$1954,$A53,Matches!$M$9:$M$1954,"Nonconference")</f>
        <v>11</v>
      </c>
      <c r="U53" s="1">
        <f>COUNTIFS(Matches!$C$9:$C$1954,$A53,Matches!$Q$9:$Q$1954,1,Matches!$Y$9:$Y$1954,"&gt;=1",Matches!$Y$9:$Y$1954,"&lt;="&amp;'RPI rules'!$B$11,Matches!$M$9:$M$1954,"Nonconference")+COUNTIFS(Matches!$D$9:$D$1954,$A53,Matches!$Q$9:$Q$1954,1,Matches!$X$9:$X$1954,"&gt;=1",Matches!$X$9:$X$1954,"&lt;="&amp;'RPI rules'!$B$11,Matches!$M$9:$M$1954,"Nonconference")</f>
        <v>1</v>
      </c>
      <c r="V53" s="1">
        <f>COUNTIFS(Matches!$C$9:$C$1954,$A53,Matches!$Q$9:$Q$1954,1,Matches!$Y$9:$Y$1954,"&gt;="&amp;'RPI rules'!$B$15,Matches!$M$9:$M$1954,"Nonconference")+COUNTIFS(Matches!$D$9:$D$1954,$A53,Matches!$Q$9:$Q$1954,1,Matches!$X$9:$X$1954,"&gt;="&amp;'RPI rules'!$B$15,Matches!$M$9:$M$1954,"Nonconference")+COUNTIFS(Matches!$C$9:$C$1954,$A53,Matches!$M$9:$M$1954,"Nonconference",Matches!$H$9:$H$1954,"NAIA")+COUNTIFS(Matches!$D$9:$D$1954,$A53,Matches!$M$9:$M$1954,"Nonconference",Matches!$G$9:$G$1954,"NAIA")</f>
        <v>3</v>
      </c>
      <c r="W53" s="24">
        <f t="shared" si="5"/>
        <v>9.0909090909090912E-2</v>
      </c>
      <c r="X53" s="24">
        <f t="shared" si="6"/>
        <v>0.27272727272727271</v>
      </c>
      <c r="Y53" s="25">
        <f>IF('RPI rules'!$B$25&lt;&gt;"Ready",NA(),P53*'RPI rules'!$B$17+Q53*'RPI rules'!$B$18)</f>
        <v>0</v>
      </c>
      <c r="Z53" s="25">
        <f>IF('RPI rules'!$B$25&lt;&gt;"Ready",NA(),-R53*'RPI rules'!$B$19-S53*'RPI rules'!$B$20)</f>
        <v>-5.1999999999999998E-3</v>
      </c>
      <c r="AA53" s="25">
        <f>IF('RPI rules'!$B$25&lt;&gt;"Ready",NA(),IF(T53=0,0,IF(W53&gt;='RPI rules'!$B$16,'RPI rules'!$B$21,0)))</f>
        <v>0</v>
      </c>
      <c r="AB53" s="25">
        <f>IF('RPI rules'!$B$25&lt;&gt;"Ready",NA(),IF(T53=0,0,IF(X53&gt;='RPI rules'!$B$16,-'RPI rules'!$B$22,0)))</f>
        <v>0</v>
      </c>
      <c r="AC53" s="25">
        <f t="shared" si="7"/>
        <v>-5.1999999999999998E-3</v>
      </c>
      <c r="AD53" s="9">
        <f t="shared" si="8"/>
        <v>0.38447079322192962</v>
      </c>
      <c r="AE53" s="1">
        <f t="shared" si="9"/>
        <v>315</v>
      </c>
      <c r="AF53" s="1">
        <f t="shared" si="10"/>
        <v>-3</v>
      </c>
    </row>
    <row r="54" spans="1:32" ht="21" customHeight="1">
      <c r="A54" s="1" t="s">
        <v>299</v>
      </c>
      <c r="B54" s="1" t="str">
        <f>INDEX(Standings!$B$9:$B$356,MATCH($A54,Standings!$A$9:$A$356,0))</f>
        <v>SoCon</v>
      </c>
      <c r="C54" s="1">
        <f>INDEX(Standings!$D$9:$D$356,MATCH($A54,Standings!$A$9:$A$356,0))</f>
        <v>5</v>
      </c>
      <c r="D54" s="1">
        <f>INDEX(Standings!$E$9:$E$356,MATCH($A54,Standings!$A$9:$A$356,0))</f>
        <v>7</v>
      </c>
      <c r="E54" s="1">
        <f>SUMIFS(Matches!$R$9:$R$1954,Matches!$C$9:$C$1954,$A54)+SUMIFS(Matches!$S$9:$S$1954,Matches!$D$9:$D$1954,$A54)</f>
        <v>5</v>
      </c>
      <c r="F54" s="1">
        <f>COUNTIFS(Matches!$C$9:$C$1954,$A54)+COUNTIFS(Matches!$D$9:$D$1954,$A54)-E54</f>
        <v>7</v>
      </c>
      <c r="G54" s="1">
        <f t="shared" si="0"/>
        <v>0</v>
      </c>
      <c r="H54" s="1">
        <f>SUMIFS(Matches!$R$9:$R$1954,Matches!$C$9:$C$1954,$A54,Matches!$Q$9:$Q$1954,1)+SUMIFS(Matches!$S$9:$S$1954,Matches!$D$9:$D$1954,$A54,Matches!$Q$9:$Q$1954,1)</f>
        <v>5</v>
      </c>
      <c r="I54" s="1">
        <f>COUNTIFS(Matches!$C$9:$C$1954,$A54,Matches!$Q$9:$Q$1954,1)+COUNTIFS(Matches!$D$9:$D$1954,$A54,Matches!$Q$9:$Q$1954,1)-H54</f>
        <v>7</v>
      </c>
      <c r="J54" s="9">
        <f t="shared" si="1"/>
        <v>0.41666666666666669</v>
      </c>
      <c r="K54" s="9">
        <f>IF(H54+I54=0,"",(SUMIFS(Matches!$T$9:$T$1954,Matches!$C$9:$C$1954,$A54)+SUMIFS(Matches!$U$9:$U$1954,Matches!$D$9:$D$1954,$A54))/(H54+I54))</f>
        <v>0.42518453768453773</v>
      </c>
      <c r="L54" s="9">
        <f>IF(H54+I54=0,"",(SUMIFS(Matches!$V$9:$V$1954,Matches!$C$9:$C$1954,$A54)+SUMIFS(Matches!$W$9:$W$1954,Matches!$D$9:$D$1954,$A54))/(H54+I54))</f>
        <v>0.44026178757509932</v>
      </c>
      <c r="M54" s="9">
        <f t="shared" si="2"/>
        <v>0.42682438240271037</v>
      </c>
      <c r="N54" s="1">
        <f t="shared" si="3"/>
        <v>276</v>
      </c>
      <c r="O54" s="1" t="str">
        <f t="shared" si="4"/>
        <v>Matches standings</v>
      </c>
      <c r="P54" s="1">
        <f>COUNTIFS(Matches!$C$9:$C$1954,$A54,Matches!$Q$9:$Q$1954,1,Matches!$Y$9:$Y$1954,"&gt;=1",Matches!$Y$9:$Y$1954,"&lt;="&amp;'RPI rules'!$B$9,Matches!$R$9:$R$1954,1)+COUNTIFS(Matches!$D$9:$D$1954,$A54,Matches!$Q$9:$Q$1954,1,Matches!$X$9:$X$1954,"&gt;=1",Matches!$X$9:$X$1954,"&lt;="&amp;'RPI rules'!$B$9,Matches!$S$9:$S$1954,1)</f>
        <v>0</v>
      </c>
      <c r="Q54" s="1">
        <f>COUNTIFS(Matches!$C$9:$C$1954,$A54,Matches!$Q$9:$Q$1954,1,Matches!$Y$9:$Y$1954,"&gt;"&amp;'RPI rules'!$B$9,Matches!$Y$9:$Y$1954,"&lt;="&amp;'RPI rules'!$B$10,Matches!$R$9:$R$1954,1)+COUNTIFS(Matches!$D$9:$D$1954,$A54,Matches!$Q$9:$Q$1954,1,Matches!$X$9:$X$1954,"&gt;"&amp;'RPI rules'!$B$9,Matches!$X$9:$X$1954,"&lt;="&amp;'RPI rules'!$B$10,Matches!$S$9:$S$1954,1)</f>
        <v>0</v>
      </c>
      <c r="R54" s="1">
        <f>COUNTIFS(Matches!$C$9:$C$1954,$A54,Matches!$Q$9:$Q$1954,1,Matches!$Y$9:$Y$1954,"&gt;="&amp;'RPI rules'!$B$12,Matches!$Y$9:$Y$1954,"&lt;="&amp;'RPI rules'!$B$13,Matches!$R$9:$R$1954,0)+COUNTIFS(Matches!$D$9:$D$1954,$A54,Matches!$Q$9:$Q$1954,1,Matches!$X$9:$X$1954,"&gt;="&amp;'RPI rules'!$B$12,Matches!$X$9:$X$1954,"&lt;="&amp;'RPI rules'!$B$13,Matches!$S$9:$S$1954,0)</f>
        <v>0</v>
      </c>
      <c r="S54" s="1">
        <f>COUNTIFS(Matches!$C$9:$C$1954,$A54,Matches!$Q$9:$Q$1954,1,Matches!$Y$9:$Y$1954,"&gt;="&amp;'RPI rules'!$B$14,Matches!$R$9:$R$1954,0)+COUNTIFS(Matches!$D$9:$D$1954,$A54,Matches!$Q$9:$Q$1954,1,Matches!$X$9:$X$1954,"&gt;="&amp;'RPI rules'!$B$14,Matches!$S$9:$S$1954,0)+COUNTIFS(Matches!$C$9:$C$1954,$A54,Matches!$H$9:$H$1954,"&lt;&gt;D1",Matches!$R$9:$R$1954,0)+COUNTIFS(Matches!$D$9:$D$1954,$A54,Matches!$G$9:$G$1954,"&lt;&gt;D1",Matches!$S$9:$S$1954,0)</f>
        <v>0</v>
      </c>
      <c r="T54" s="1">
        <f>COUNTIFS(Matches!$C$9:$C$1954,$A54,Matches!$M$9:$M$1954,"Nonconference")+COUNTIFS(Matches!$D$9:$D$1954,$A54,Matches!$M$9:$M$1954,"Nonconference")</f>
        <v>12</v>
      </c>
      <c r="U54" s="1">
        <f>COUNTIFS(Matches!$C$9:$C$1954,$A54,Matches!$Q$9:$Q$1954,1,Matches!$Y$9:$Y$1954,"&gt;=1",Matches!$Y$9:$Y$1954,"&lt;="&amp;'RPI rules'!$B$11,Matches!$M$9:$M$1954,"Nonconference")+COUNTIFS(Matches!$D$9:$D$1954,$A54,Matches!$Q$9:$Q$1954,1,Matches!$X$9:$X$1954,"&gt;=1",Matches!$X$9:$X$1954,"&lt;="&amp;'RPI rules'!$B$11,Matches!$M$9:$M$1954,"Nonconference")</f>
        <v>0</v>
      </c>
      <c r="V54" s="1">
        <f>COUNTIFS(Matches!$C$9:$C$1954,$A54,Matches!$Q$9:$Q$1954,1,Matches!$Y$9:$Y$1954,"&gt;="&amp;'RPI rules'!$B$15,Matches!$M$9:$M$1954,"Nonconference")+COUNTIFS(Matches!$D$9:$D$1954,$A54,Matches!$Q$9:$Q$1954,1,Matches!$X$9:$X$1954,"&gt;="&amp;'RPI rules'!$B$15,Matches!$M$9:$M$1954,"Nonconference")+COUNTIFS(Matches!$C$9:$C$1954,$A54,Matches!$M$9:$M$1954,"Nonconference",Matches!$H$9:$H$1954,"NAIA")+COUNTIFS(Matches!$D$9:$D$1954,$A54,Matches!$M$9:$M$1954,"Nonconference",Matches!$G$9:$G$1954,"NAIA")</f>
        <v>5</v>
      </c>
      <c r="W54" s="24">
        <f t="shared" si="5"/>
        <v>0</v>
      </c>
      <c r="X54" s="24">
        <f t="shared" si="6"/>
        <v>0.41666666666666669</v>
      </c>
      <c r="Y54" s="25">
        <f>IF('RPI rules'!$B$25&lt;&gt;"Ready",NA(),P54*'RPI rules'!$B$17+Q54*'RPI rules'!$B$18)</f>
        <v>0</v>
      </c>
      <c r="Z54" s="25">
        <f>IF('RPI rules'!$B$25&lt;&gt;"Ready",NA(),-R54*'RPI rules'!$B$19-S54*'RPI rules'!$B$20)</f>
        <v>0</v>
      </c>
      <c r="AA54" s="25">
        <f>IF('RPI rules'!$B$25&lt;&gt;"Ready",NA(),IF(T54=0,0,IF(W54&gt;='RPI rules'!$B$16,'RPI rules'!$B$21,0)))</f>
        <v>0</v>
      </c>
      <c r="AB54" s="25">
        <f>IF('RPI rules'!$B$25&lt;&gt;"Ready",NA(),IF(T54=0,0,IF(X54&gt;='RPI rules'!$B$16,-'RPI rules'!$B$22,0)))</f>
        <v>0</v>
      </c>
      <c r="AC54" s="25">
        <f t="shared" si="7"/>
        <v>0</v>
      </c>
      <c r="AD54" s="9">
        <f t="shared" si="8"/>
        <v>0.42682438240271037</v>
      </c>
      <c r="AE54" s="1">
        <f t="shared" si="9"/>
        <v>275</v>
      </c>
      <c r="AF54" s="1">
        <f t="shared" si="10"/>
        <v>1</v>
      </c>
    </row>
    <row r="55" spans="1:32" ht="21" customHeight="1">
      <c r="A55" s="1" t="s">
        <v>367</v>
      </c>
      <c r="B55" s="1" t="str">
        <f>INDEX(Standings!$B$9:$B$356,MATCH($A55,Standings!$A$9:$A$356,0))</f>
        <v>NEC</v>
      </c>
      <c r="C55" s="1">
        <f>INDEX(Standings!$D$9:$D$356,MATCH($A55,Standings!$A$9:$A$356,0))</f>
        <v>0</v>
      </c>
      <c r="D55" s="1">
        <f>INDEX(Standings!$E$9:$E$356,MATCH($A55,Standings!$A$9:$A$356,0))</f>
        <v>8</v>
      </c>
      <c r="E55" s="1">
        <f>SUMIFS(Matches!$R$9:$R$1954,Matches!$C$9:$C$1954,$A55)+SUMIFS(Matches!$S$9:$S$1954,Matches!$D$9:$D$1954,$A55)</f>
        <v>0</v>
      </c>
      <c r="F55" s="1">
        <f>COUNTIFS(Matches!$C$9:$C$1954,$A55)+COUNTIFS(Matches!$D$9:$D$1954,$A55)-E55</f>
        <v>12</v>
      </c>
      <c r="G55" s="1">
        <f t="shared" si="0"/>
        <v>0</v>
      </c>
      <c r="H55" s="1">
        <f>SUMIFS(Matches!$R$9:$R$1954,Matches!$C$9:$C$1954,$A55,Matches!$Q$9:$Q$1954,1)+SUMIFS(Matches!$S$9:$S$1954,Matches!$D$9:$D$1954,$A55,Matches!$Q$9:$Q$1954,1)</f>
        <v>0</v>
      </c>
      <c r="I55" s="1">
        <f>COUNTIFS(Matches!$C$9:$C$1954,$A55,Matches!$Q$9:$Q$1954,1)+COUNTIFS(Matches!$D$9:$D$1954,$A55,Matches!$Q$9:$Q$1954,1)-H55</f>
        <v>12</v>
      </c>
      <c r="J55" s="9">
        <f t="shared" si="1"/>
        <v>0</v>
      </c>
      <c r="K55" s="9">
        <f>IF(H55+I55=0,"",(SUMIFS(Matches!$T$9:$T$1954,Matches!$C$9:$C$1954,$A55)+SUMIFS(Matches!$U$9:$U$1954,Matches!$D$9:$D$1954,$A55))/(H55+I55))</f>
        <v>0.38599941724941722</v>
      </c>
      <c r="L55" s="9">
        <f>IF(H55+I55=0,"",(SUMIFS(Matches!$V$9:$V$1954,Matches!$C$9:$C$1954,$A55)+SUMIFS(Matches!$W$9:$W$1954,Matches!$D$9:$D$1954,$A55))/(H55+I55))</f>
        <v>0.39315042888275209</v>
      </c>
      <c r="M55" s="9">
        <f t="shared" si="2"/>
        <v>0.29128731584539663</v>
      </c>
      <c r="N55" s="1">
        <f t="shared" si="3"/>
        <v>344</v>
      </c>
      <c r="O55" s="1" t="str">
        <f t="shared" si="4"/>
        <v>Review: standings differ</v>
      </c>
      <c r="P55" s="1">
        <f>COUNTIFS(Matches!$C$9:$C$1954,$A55,Matches!$Q$9:$Q$1954,1,Matches!$Y$9:$Y$1954,"&gt;=1",Matches!$Y$9:$Y$1954,"&lt;="&amp;'RPI rules'!$B$9,Matches!$R$9:$R$1954,1)+COUNTIFS(Matches!$D$9:$D$1954,$A55,Matches!$Q$9:$Q$1954,1,Matches!$X$9:$X$1954,"&gt;=1",Matches!$X$9:$X$1954,"&lt;="&amp;'RPI rules'!$B$9,Matches!$S$9:$S$1954,1)</f>
        <v>0</v>
      </c>
      <c r="Q55" s="1">
        <f>COUNTIFS(Matches!$C$9:$C$1954,$A55,Matches!$Q$9:$Q$1954,1,Matches!$Y$9:$Y$1954,"&gt;"&amp;'RPI rules'!$B$9,Matches!$Y$9:$Y$1954,"&lt;="&amp;'RPI rules'!$B$10,Matches!$R$9:$R$1954,1)+COUNTIFS(Matches!$D$9:$D$1954,$A55,Matches!$Q$9:$Q$1954,1,Matches!$X$9:$X$1954,"&gt;"&amp;'RPI rules'!$B$9,Matches!$X$9:$X$1954,"&lt;="&amp;'RPI rules'!$B$10,Matches!$S$9:$S$1954,1)</f>
        <v>0</v>
      </c>
      <c r="R55" s="1">
        <f>COUNTIFS(Matches!$C$9:$C$1954,$A55,Matches!$Q$9:$Q$1954,1,Matches!$Y$9:$Y$1954,"&gt;="&amp;'RPI rules'!$B$12,Matches!$Y$9:$Y$1954,"&lt;="&amp;'RPI rules'!$B$13,Matches!$R$9:$R$1954,0)+COUNTIFS(Matches!$D$9:$D$1954,$A55,Matches!$Q$9:$Q$1954,1,Matches!$X$9:$X$1954,"&gt;="&amp;'RPI rules'!$B$12,Matches!$X$9:$X$1954,"&lt;="&amp;'RPI rules'!$B$13,Matches!$S$9:$S$1954,0)</f>
        <v>2</v>
      </c>
      <c r="S55" s="1">
        <f>COUNTIFS(Matches!$C$9:$C$1954,$A55,Matches!$Q$9:$Q$1954,1,Matches!$Y$9:$Y$1954,"&gt;="&amp;'RPI rules'!$B$14,Matches!$R$9:$R$1954,0)+COUNTIFS(Matches!$D$9:$D$1954,$A55,Matches!$Q$9:$Q$1954,1,Matches!$X$9:$X$1954,"&gt;="&amp;'RPI rules'!$B$14,Matches!$S$9:$S$1954,0)+COUNTIFS(Matches!$C$9:$C$1954,$A55,Matches!$H$9:$H$1954,"&lt;&gt;D1",Matches!$R$9:$R$1954,0)+COUNTIFS(Matches!$D$9:$D$1954,$A55,Matches!$G$9:$G$1954,"&lt;&gt;D1",Matches!$S$9:$S$1954,0)</f>
        <v>3</v>
      </c>
      <c r="T55" s="1">
        <f>COUNTIFS(Matches!$C$9:$C$1954,$A55,Matches!$M$9:$M$1954,"Nonconference")+COUNTIFS(Matches!$D$9:$D$1954,$A55,Matches!$M$9:$M$1954,"Nonconference")</f>
        <v>12</v>
      </c>
      <c r="U55" s="1">
        <f>COUNTIFS(Matches!$C$9:$C$1954,$A55,Matches!$Q$9:$Q$1954,1,Matches!$Y$9:$Y$1954,"&gt;=1",Matches!$Y$9:$Y$1954,"&lt;="&amp;'RPI rules'!$B$11,Matches!$M$9:$M$1954,"Nonconference")+COUNTIFS(Matches!$D$9:$D$1954,$A55,Matches!$Q$9:$Q$1954,1,Matches!$X$9:$X$1954,"&gt;=1",Matches!$X$9:$X$1954,"&lt;="&amp;'RPI rules'!$B$11,Matches!$M$9:$M$1954,"Nonconference")</f>
        <v>0</v>
      </c>
      <c r="V55" s="1">
        <f>COUNTIFS(Matches!$C$9:$C$1954,$A55,Matches!$Q$9:$Q$1954,1,Matches!$Y$9:$Y$1954,"&gt;="&amp;'RPI rules'!$B$15,Matches!$M$9:$M$1954,"Nonconference")+COUNTIFS(Matches!$D$9:$D$1954,$A55,Matches!$Q$9:$Q$1954,1,Matches!$X$9:$X$1954,"&gt;="&amp;'RPI rules'!$B$15,Matches!$M$9:$M$1954,"Nonconference")+COUNTIFS(Matches!$C$9:$C$1954,$A55,Matches!$M$9:$M$1954,"Nonconference",Matches!$H$9:$H$1954,"NAIA")+COUNTIFS(Matches!$D$9:$D$1954,$A55,Matches!$M$9:$M$1954,"Nonconference",Matches!$G$9:$G$1954,"NAIA")</f>
        <v>7</v>
      </c>
      <c r="W55" s="24">
        <f t="shared" si="5"/>
        <v>0</v>
      </c>
      <c r="X55" s="24">
        <f t="shared" si="6"/>
        <v>0.58333333333333337</v>
      </c>
      <c r="Y55" s="25">
        <f>IF('RPI rules'!$B$25&lt;&gt;"Ready",NA(),P55*'RPI rules'!$B$17+Q55*'RPI rules'!$B$18)</f>
        <v>0</v>
      </c>
      <c r="Z55" s="25">
        <f>IF('RPI rules'!$B$25&lt;&gt;"Ready",NA(),-R55*'RPI rules'!$B$19-S55*'RPI rules'!$B$20)</f>
        <v>-1.04E-2</v>
      </c>
      <c r="AA55" s="25">
        <f>IF('RPI rules'!$B$25&lt;&gt;"Ready",NA(),IF(T55=0,0,IF(W55&gt;='RPI rules'!$B$16,'RPI rules'!$B$21,0)))</f>
        <v>0</v>
      </c>
      <c r="AB55" s="25">
        <f>IF('RPI rules'!$B$25&lt;&gt;"Ready",NA(),IF(T55=0,0,IF(X55&gt;='RPI rules'!$B$16,-'RPI rules'!$B$22,0)))</f>
        <v>-2.5999999999999999E-3</v>
      </c>
      <c r="AC55" s="25">
        <f t="shared" si="7"/>
        <v>-1.2999999999999999E-2</v>
      </c>
      <c r="AD55" s="9">
        <f t="shared" si="8"/>
        <v>0.27828731584539662</v>
      </c>
      <c r="AE55" s="1">
        <f t="shared" si="9"/>
        <v>344</v>
      </c>
      <c r="AF55" s="1">
        <f t="shared" si="10"/>
        <v>0</v>
      </c>
    </row>
    <row r="56" spans="1:32" ht="21" customHeight="1">
      <c r="A56" s="1" t="s">
        <v>47</v>
      </c>
      <c r="B56" s="1" t="str">
        <f>INDEX(Standings!$B$9:$B$356,MATCH($A56,Standings!$A$9:$A$356,0))</f>
        <v>Big 12</v>
      </c>
      <c r="C56" s="1">
        <f>INDEX(Standings!$D$9:$D$356,MATCH($A56,Standings!$A$9:$A$356,0))</f>
        <v>7</v>
      </c>
      <c r="D56" s="1">
        <f>INDEX(Standings!$E$9:$E$356,MATCH($A56,Standings!$A$9:$A$356,0))</f>
        <v>3</v>
      </c>
      <c r="E56" s="1">
        <f>SUMIFS(Matches!$R$9:$R$1954,Matches!$C$9:$C$1954,$A56)+SUMIFS(Matches!$S$9:$S$1954,Matches!$D$9:$D$1954,$A56)</f>
        <v>7</v>
      </c>
      <c r="F56" s="1">
        <f>COUNTIFS(Matches!$C$9:$C$1954,$A56)+COUNTIFS(Matches!$D$9:$D$1954,$A56)-E56</f>
        <v>3</v>
      </c>
      <c r="G56" s="1">
        <f t="shared" si="0"/>
        <v>0</v>
      </c>
      <c r="H56" s="1">
        <f>SUMIFS(Matches!$R$9:$R$1954,Matches!$C$9:$C$1954,$A56,Matches!$Q$9:$Q$1954,1)+SUMIFS(Matches!$S$9:$S$1954,Matches!$D$9:$D$1954,$A56,Matches!$Q$9:$Q$1954,1)</f>
        <v>7</v>
      </c>
      <c r="I56" s="1">
        <f>COUNTIFS(Matches!$C$9:$C$1954,$A56,Matches!$Q$9:$Q$1954,1)+COUNTIFS(Matches!$D$9:$D$1954,$A56,Matches!$Q$9:$Q$1954,1)-H56</f>
        <v>3</v>
      </c>
      <c r="J56" s="9">
        <f t="shared" si="1"/>
        <v>0.7</v>
      </c>
      <c r="K56" s="9">
        <f>IF(H56+I56=0,"",(SUMIFS(Matches!$T$9:$T$1954,Matches!$C$9:$C$1954,$A56)+SUMIFS(Matches!$U$9:$U$1954,Matches!$D$9:$D$1954,$A56))/(H56+I56))</f>
        <v>0.67239898989898994</v>
      </c>
      <c r="L56" s="9">
        <f>IF(H56+I56=0,"",(SUMIFS(Matches!$V$9:$V$1954,Matches!$C$9:$C$1954,$A56)+SUMIFS(Matches!$W$9:$W$1954,Matches!$D$9:$D$1954,$A56))/(H56+I56))</f>
        <v>0.52476343886192367</v>
      </c>
      <c r="M56" s="9">
        <f t="shared" si="2"/>
        <v>0.64239035466497585</v>
      </c>
      <c r="N56" s="1">
        <f t="shared" si="3"/>
        <v>24</v>
      </c>
      <c r="O56" s="1" t="str">
        <f t="shared" si="4"/>
        <v>Matches standings</v>
      </c>
      <c r="P56" s="1">
        <f>COUNTIFS(Matches!$C$9:$C$1954,$A56,Matches!$Q$9:$Q$1954,1,Matches!$Y$9:$Y$1954,"&gt;=1",Matches!$Y$9:$Y$1954,"&lt;="&amp;'RPI rules'!$B$9,Matches!$R$9:$R$1954,1)+COUNTIFS(Matches!$D$9:$D$1954,$A56,Matches!$Q$9:$Q$1954,1,Matches!$X$9:$X$1954,"&gt;=1",Matches!$X$9:$X$1954,"&lt;="&amp;'RPI rules'!$B$9,Matches!$S$9:$S$1954,1)</f>
        <v>0</v>
      </c>
      <c r="Q56" s="1">
        <f>COUNTIFS(Matches!$C$9:$C$1954,$A56,Matches!$Q$9:$Q$1954,1,Matches!$Y$9:$Y$1954,"&gt;"&amp;'RPI rules'!$B$9,Matches!$Y$9:$Y$1954,"&lt;="&amp;'RPI rules'!$B$10,Matches!$R$9:$R$1954,1)+COUNTIFS(Matches!$D$9:$D$1954,$A56,Matches!$Q$9:$Q$1954,1,Matches!$X$9:$X$1954,"&gt;"&amp;'RPI rules'!$B$9,Matches!$X$9:$X$1954,"&lt;="&amp;'RPI rules'!$B$10,Matches!$S$9:$S$1954,1)</f>
        <v>3</v>
      </c>
      <c r="R56" s="1">
        <f>COUNTIFS(Matches!$C$9:$C$1954,$A56,Matches!$Q$9:$Q$1954,1,Matches!$Y$9:$Y$1954,"&gt;="&amp;'RPI rules'!$B$12,Matches!$Y$9:$Y$1954,"&lt;="&amp;'RPI rules'!$B$13,Matches!$R$9:$R$1954,0)+COUNTIFS(Matches!$D$9:$D$1954,$A56,Matches!$Q$9:$Q$1954,1,Matches!$X$9:$X$1954,"&gt;="&amp;'RPI rules'!$B$12,Matches!$X$9:$X$1954,"&lt;="&amp;'RPI rules'!$B$13,Matches!$S$9:$S$1954,0)</f>
        <v>0</v>
      </c>
      <c r="S56" s="1">
        <f>COUNTIFS(Matches!$C$9:$C$1954,$A56,Matches!$Q$9:$Q$1954,1,Matches!$Y$9:$Y$1954,"&gt;="&amp;'RPI rules'!$B$14,Matches!$R$9:$R$1954,0)+COUNTIFS(Matches!$D$9:$D$1954,$A56,Matches!$Q$9:$Q$1954,1,Matches!$X$9:$X$1954,"&gt;="&amp;'RPI rules'!$B$14,Matches!$S$9:$S$1954,0)+COUNTIFS(Matches!$C$9:$C$1954,$A56,Matches!$H$9:$H$1954,"&lt;&gt;D1",Matches!$R$9:$R$1954,0)+COUNTIFS(Matches!$D$9:$D$1954,$A56,Matches!$G$9:$G$1954,"&lt;&gt;D1",Matches!$S$9:$S$1954,0)</f>
        <v>0</v>
      </c>
      <c r="T56" s="1">
        <f>COUNTIFS(Matches!$C$9:$C$1954,$A56,Matches!$M$9:$M$1954,"Nonconference")+COUNTIFS(Matches!$D$9:$D$1954,$A56,Matches!$M$9:$M$1954,"Nonconference")</f>
        <v>10</v>
      </c>
      <c r="U56" s="1">
        <f>COUNTIFS(Matches!$C$9:$C$1954,$A56,Matches!$Q$9:$Q$1954,1,Matches!$Y$9:$Y$1954,"&gt;=1",Matches!$Y$9:$Y$1954,"&lt;="&amp;'RPI rules'!$B$11,Matches!$M$9:$M$1954,"Nonconference")+COUNTIFS(Matches!$D$9:$D$1954,$A56,Matches!$Q$9:$Q$1954,1,Matches!$X$9:$X$1954,"&gt;=1",Matches!$X$9:$X$1954,"&lt;="&amp;'RPI rules'!$B$11,Matches!$M$9:$M$1954,"Nonconference")</f>
        <v>5</v>
      </c>
      <c r="V56" s="1">
        <f>COUNTIFS(Matches!$C$9:$C$1954,$A56,Matches!$Q$9:$Q$1954,1,Matches!$Y$9:$Y$1954,"&gt;="&amp;'RPI rules'!$B$15,Matches!$M$9:$M$1954,"Nonconference")+COUNTIFS(Matches!$D$9:$D$1954,$A56,Matches!$Q$9:$Q$1954,1,Matches!$X$9:$X$1954,"&gt;="&amp;'RPI rules'!$B$15,Matches!$M$9:$M$1954,"Nonconference")+COUNTIFS(Matches!$C$9:$C$1954,$A56,Matches!$M$9:$M$1954,"Nonconference",Matches!$H$9:$H$1954,"NAIA")+COUNTIFS(Matches!$D$9:$D$1954,$A56,Matches!$M$9:$M$1954,"Nonconference",Matches!$G$9:$G$1954,"NAIA")</f>
        <v>0</v>
      </c>
      <c r="W56" s="24">
        <f t="shared" si="5"/>
        <v>0.5</v>
      </c>
      <c r="X56" s="24">
        <f t="shared" si="6"/>
        <v>0</v>
      </c>
      <c r="Y56" s="25">
        <f>IF('RPI rules'!$B$25&lt;&gt;"Ready",NA(),P56*'RPI rules'!$B$17+Q56*'RPI rules'!$B$18)</f>
        <v>3.8999999999999998E-3</v>
      </c>
      <c r="Z56" s="25">
        <f>IF('RPI rules'!$B$25&lt;&gt;"Ready",NA(),-R56*'RPI rules'!$B$19-S56*'RPI rules'!$B$20)</f>
        <v>0</v>
      </c>
      <c r="AA56" s="25">
        <f>IF('RPI rules'!$B$25&lt;&gt;"Ready",NA(),IF(T56=0,0,IF(W56&gt;='RPI rules'!$B$16,'RPI rules'!$B$21,0)))</f>
        <v>2.5999999999999999E-3</v>
      </c>
      <c r="AB56" s="25">
        <f>IF('RPI rules'!$B$25&lt;&gt;"Ready",NA(),IF(T56=0,0,IF(X56&gt;='RPI rules'!$B$16,-'RPI rules'!$B$22,0)))</f>
        <v>0</v>
      </c>
      <c r="AC56" s="25">
        <f t="shared" si="7"/>
        <v>6.4999999999999997E-3</v>
      </c>
      <c r="AD56" s="9">
        <f t="shared" si="8"/>
        <v>0.6488903546649758</v>
      </c>
      <c r="AE56" s="1">
        <f t="shared" si="9"/>
        <v>22</v>
      </c>
      <c r="AF56" s="1">
        <f t="shared" si="10"/>
        <v>2</v>
      </c>
    </row>
    <row r="57" spans="1:32" ht="21" customHeight="1">
      <c r="A57" s="1" t="s">
        <v>145</v>
      </c>
      <c r="B57" s="1" t="str">
        <f>INDEX(Standings!$B$9:$B$356,MATCH($A57,Standings!$A$9:$A$356,0))</f>
        <v>ACC</v>
      </c>
      <c r="C57" s="1">
        <f>INDEX(Standings!$D$9:$D$356,MATCH($A57,Standings!$A$9:$A$356,0))</f>
        <v>6</v>
      </c>
      <c r="D57" s="1">
        <f>INDEX(Standings!$E$9:$E$356,MATCH($A57,Standings!$A$9:$A$356,0))</f>
        <v>6</v>
      </c>
      <c r="E57" s="1">
        <f>SUMIFS(Matches!$R$9:$R$1954,Matches!$C$9:$C$1954,$A57)+SUMIFS(Matches!$S$9:$S$1954,Matches!$D$9:$D$1954,$A57)</f>
        <v>6</v>
      </c>
      <c r="F57" s="1">
        <f>COUNTIFS(Matches!$C$9:$C$1954,$A57)+COUNTIFS(Matches!$D$9:$D$1954,$A57)-E57</f>
        <v>6</v>
      </c>
      <c r="G57" s="1">
        <f t="shared" si="0"/>
        <v>0</v>
      </c>
      <c r="H57" s="1">
        <f>SUMIFS(Matches!$R$9:$R$1954,Matches!$C$9:$C$1954,$A57,Matches!$Q$9:$Q$1954,1)+SUMIFS(Matches!$S$9:$S$1954,Matches!$D$9:$D$1954,$A57,Matches!$Q$9:$Q$1954,1)</f>
        <v>6</v>
      </c>
      <c r="I57" s="1">
        <f>COUNTIFS(Matches!$C$9:$C$1954,$A57,Matches!$Q$9:$Q$1954,1)+COUNTIFS(Matches!$D$9:$D$1954,$A57,Matches!$Q$9:$Q$1954,1)-H57</f>
        <v>6</v>
      </c>
      <c r="J57" s="9">
        <f t="shared" si="1"/>
        <v>0.5</v>
      </c>
      <c r="K57" s="9">
        <f>IF(H57+I57=0,"",(SUMIFS(Matches!$T$9:$T$1954,Matches!$C$9:$C$1954,$A57)+SUMIFS(Matches!$U$9:$U$1954,Matches!$D$9:$D$1954,$A57))/(H57+I57))</f>
        <v>0.57694250194250196</v>
      </c>
      <c r="L57" s="9">
        <f>IF(H57+I57=0,"",(SUMIFS(Matches!$V$9:$V$1954,Matches!$C$9:$C$1954,$A57)+SUMIFS(Matches!$W$9:$W$1954,Matches!$D$9:$D$1954,$A57))/(H57+I57))</f>
        <v>0.50310692086770181</v>
      </c>
      <c r="M57" s="9">
        <f t="shared" si="2"/>
        <v>0.53924798118817641</v>
      </c>
      <c r="N57" s="1">
        <f t="shared" si="3"/>
        <v>122</v>
      </c>
      <c r="O57" s="1" t="str">
        <f t="shared" si="4"/>
        <v>Matches standings</v>
      </c>
      <c r="P57" s="1">
        <f>COUNTIFS(Matches!$C$9:$C$1954,$A57,Matches!$Q$9:$Q$1954,1,Matches!$Y$9:$Y$1954,"&gt;=1",Matches!$Y$9:$Y$1954,"&lt;="&amp;'RPI rules'!$B$9,Matches!$R$9:$R$1954,1)+COUNTIFS(Matches!$D$9:$D$1954,$A57,Matches!$Q$9:$Q$1954,1,Matches!$X$9:$X$1954,"&gt;=1",Matches!$X$9:$X$1954,"&lt;="&amp;'RPI rules'!$B$9,Matches!$S$9:$S$1954,1)</f>
        <v>0</v>
      </c>
      <c r="Q57" s="1">
        <f>COUNTIFS(Matches!$C$9:$C$1954,$A57,Matches!$Q$9:$Q$1954,1,Matches!$Y$9:$Y$1954,"&gt;"&amp;'RPI rules'!$B$9,Matches!$Y$9:$Y$1954,"&lt;="&amp;'RPI rules'!$B$10,Matches!$R$9:$R$1954,1)+COUNTIFS(Matches!$D$9:$D$1954,$A57,Matches!$Q$9:$Q$1954,1,Matches!$X$9:$X$1954,"&gt;"&amp;'RPI rules'!$B$9,Matches!$X$9:$X$1954,"&lt;="&amp;'RPI rules'!$B$10,Matches!$S$9:$S$1954,1)</f>
        <v>0</v>
      </c>
      <c r="R57" s="1">
        <f>COUNTIFS(Matches!$C$9:$C$1954,$A57,Matches!$Q$9:$Q$1954,1,Matches!$Y$9:$Y$1954,"&gt;="&amp;'RPI rules'!$B$12,Matches!$Y$9:$Y$1954,"&lt;="&amp;'RPI rules'!$B$13,Matches!$R$9:$R$1954,0)+COUNTIFS(Matches!$D$9:$D$1954,$A57,Matches!$Q$9:$Q$1954,1,Matches!$X$9:$X$1954,"&gt;="&amp;'RPI rules'!$B$12,Matches!$X$9:$X$1954,"&lt;="&amp;'RPI rules'!$B$13,Matches!$S$9:$S$1954,0)</f>
        <v>0</v>
      </c>
      <c r="S57" s="1">
        <f>COUNTIFS(Matches!$C$9:$C$1954,$A57,Matches!$Q$9:$Q$1954,1,Matches!$Y$9:$Y$1954,"&gt;="&amp;'RPI rules'!$B$14,Matches!$R$9:$R$1954,0)+COUNTIFS(Matches!$D$9:$D$1954,$A57,Matches!$Q$9:$Q$1954,1,Matches!$X$9:$X$1954,"&gt;="&amp;'RPI rules'!$B$14,Matches!$S$9:$S$1954,0)+COUNTIFS(Matches!$C$9:$C$1954,$A57,Matches!$H$9:$H$1954,"&lt;&gt;D1",Matches!$R$9:$R$1954,0)+COUNTIFS(Matches!$D$9:$D$1954,$A57,Matches!$G$9:$G$1954,"&lt;&gt;D1",Matches!$S$9:$S$1954,0)</f>
        <v>0</v>
      </c>
      <c r="T57" s="1">
        <f>COUNTIFS(Matches!$C$9:$C$1954,$A57,Matches!$M$9:$M$1954,"Nonconference")+COUNTIFS(Matches!$D$9:$D$1954,$A57,Matches!$M$9:$M$1954,"Nonconference")</f>
        <v>12</v>
      </c>
      <c r="U57" s="1">
        <f>COUNTIFS(Matches!$C$9:$C$1954,$A57,Matches!$Q$9:$Q$1954,1,Matches!$Y$9:$Y$1954,"&gt;=1",Matches!$Y$9:$Y$1954,"&lt;="&amp;'RPI rules'!$B$11,Matches!$M$9:$M$1954,"Nonconference")+COUNTIFS(Matches!$D$9:$D$1954,$A57,Matches!$Q$9:$Q$1954,1,Matches!$X$9:$X$1954,"&gt;=1",Matches!$X$9:$X$1954,"&lt;="&amp;'RPI rules'!$B$11,Matches!$M$9:$M$1954,"Nonconference")</f>
        <v>1</v>
      </c>
      <c r="V57" s="1">
        <f>COUNTIFS(Matches!$C$9:$C$1954,$A57,Matches!$Q$9:$Q$1954,1,Matches!$Y$9:$Y$1954,"&gt;="&amp;'RPI rules'!$B$15,Matches!$M$9:$M$1954,"Nonconference")+COUNTIFS(Matches!$D$9:$D$1954,$A57,Matches!$Q$9:$Q$1954,1,Matches!$X$9:$X$1954,"&gt;="&amp;'RPI rules'!$B$15,Matches!$M$9:$M$1954,"Nonconference")+COUNTIFS(Matches!$C$9:$C$1954,$A57,Matches!$M$9:$M$1954,"Nonconference",Matches!$H$9:$H$1954,"NAIA")+COUNTIFS(Matches!$D$9:$D$1954,$A57,Matches!$M$9:$M$1954,"Nonconference",Matches!$G$9:$G$1954,"NAIA")</f>
        <v>0</v>
      </c>
      <c r="W57" s="24">
        <f t="shared" si="5"/>
        <v>8.3333333333333329E-2</v>
      </c>
      <c r="X57" s="24">
        <f t="shared" si="6"/>
        <v>0</v>
      </c>
      <c r="Y57" s="25">
        <f>IF('RPI rules'!$B$25&lt;&gt;"Ready",NA(),P57*'RPI rules'!$B$17+Q57*'RPI rules'!$B$18)</f>
        <v>0</v>
      </c>
      <c r="Z57" s="25">
        <f>IF('RPI rules'!$B$25&lt;&gt;"Ready",NA(),-R57*'RPI rules'!$B$19-S57*'RPI rules'!$B$20)</f>
        <v>0</v>
      </c>
      <c r="AA57" s="25">
        <f>IF('RPI rules'!$B$25&lt;&gt;"Ready",NA(),IF(T57=0,0,IF(W57&gt;='RPI rules'!$B$16,'RPI rules'!$B$21,0)))</f>
        <v>0</v>
      </c>
      <c r="AB57" s="25">
        <f>IF('RPI rules'!$B$25&lt;&gt;"Ready",NA(),IF(T57=0,0,IF(X57&gt;='RPI rules'!$B$16,-'RPI rules'!$B$22,0)))</f>
        <v>0</v>
      </c>
      <c r="AC57" s="25">
        <f t="shared" si="7"/>
        <v>0</v>
      </c>
      <c r="AD57" s="9">
        <f t="shared" si="8"/>
        <v>0.53924798118817641</v>
      </c>
      <c r="AE57" s="1">
        <f t="shared" si="9"/>
        <v>123</v>
      </c>
      <c r="AF57" s="1">
        <f t="shared" si="10"/>
        <v>-1</v>
      </c>
    </row>
    <row r="58" spans="1:32" ht="21" customHeight="1">
      <c r="A58" s="1" t="s">
        <v>316</v>
      </c>
      <c r="B58" s="1" t="str">
        <f>INDEX(Standings!$B$9:$B$356,MATCH($A58,Standings!$A$9:$A$356,0))</f>
        <v>Horizon</v>
      </c>
      <c r="C58" s="1">
        <f>INDEX(Standings!$D$9:$D$356,MATCH($A58,Standings!$A$9:$A$356,0))</f>
        <v>3</v>
      </c>
      <c r="D58" s="1">
        <f>INDEX(Standings!$E$9:$E$356,MATCH($A58,Standings!$A$9:$A$356,0))</f>
        <v>8</v>
      </c>
      <c r="E58" s="1">
        <f>SUMIFS(Matches!$R$9:$R$1954,Matches!$C$9:$C$1954,$A58)+SUMIFS(Matches!$S$9:$S$1954,Matches!$D$9:$D$1954,$A58)</f>
        <v>3</v>
      </c>
      <c r="F58" s="1">
        <f>COUNTIFS(Matches!$C$9:$C$1954,$A58)+COUNTIFS(Matches!$D$9:$D$1954,$A58)-E58</f>
        <v>8</v>
      </c>
      <c r="G58" s="1">
        <f t="shared" si="0"/>
        <v>0</v>
      </c>
      <c r="H58" s="1">
        <f>SUMIFS(Matches!$R$9:$R$1954,Matches!$C$9:$C$1954,$A58,Matches!$Q$9:$Q$1954,1)+SUMIFS(Matches!$S$9:$S$1954,Matches!$D$9:$D$1954,$A58,Matches!$Q$9:$Q$1954,1)</f>
        <v>3</v>
      </c>
      <c r="I58" s="1">
        <f>COUNTIFS(Matches!$C$9:$C$1954,$A58,Matches!$Q$9:$Q$1954,1)+COUNTIFS(Matches!$D$9:$D$1954,$A58,Matches!$Q$9:$Q$1954,1)-H58</f>
        <v>8</v>
      </c>
      <c r="J58" s="9">
        <f t="shared" si="1"/>
        <v>0.27272727272727271</v>
      </c>
      <c r="K58" s="9">
        <f>IF(H58+I58=0,"",(SUMIFS(Matches!$T$9:$T$1954,Matches!$C$9:$C$1954,$A58)+SUMIFS(Matches!$U$9:$U$1954,Matches!$D$9:$D$1954,$A58))/(H58+I58))</f>
        <v>0.46455463728190999</v>
      </c>
      <c r="L58" s="9">
        <f>IF(H58+I58=0,"",(SUMIFS(Matches!$V$9:$V$1954,Matches!$C$9:$C$1954,$A58)+SUMIFS(Matches!$W$9:$W$1954,Matches!$D$9:$D$1954,$A58))/(H58+I58))</f>
        <v>0.44471349854614317</v>
      </c>
      <c r="M58" s="9">
        <f t="shared" si="2"/>
        <v>0.41163751145930894</v>
      </c>
      <c r="N58" s="1">
        <f t="shared" si="3"/>
        <v>293</v>
      </c>
      <c r="O58" s="1" t="str">
        <f t="shared" si="4"/>
        <v>Matches standings</v>
      </c>
      <c r="P58" s="1">
        <f>COUNTIFS(Matches!$C$9:$C$1954,$A58,Matches!$Q$9:$Q$1954,1,Matches!$Y$9:$Y$1954,"&gt;=1",Matches!$Y$9:$Y$1954,"&lt;="&amp;'RPI rules'!$B$9,Matches!$R$9:$R$1954,1)+COUNTIFS(Matches!$D$9:$D$1954,$A58,Matches!$Q$9:$Q$1954,1,Matches!$X$9:$X$1954,"&gt;=1",Matches!$X$9:$X$1954,"&lt;="&amp;'RPI rules'!$B$9,Matches!$S$9:$S$1954,1)</f>
        <v>0</v>
      </c>
      <c r="Q58" s="1">
        <f>COUNTIFS(Matches!$C$9:$C$1954,$A58,Matches!$Q$9:$Q$1954,1,Matches!$Y$9:$Y$1954,"&gt;"&amp;'RPI rules'!$B$9,Matches!$Y$9:$Y$1954,"&lt;="&amp;'RPI rules'!$B$10,Matches!$R$9:$R$1954,1)+COUNTIFS(Matches!$D$9:$D$1954,$A58,Matches!$Q$9:$Q$1954,1,Matches!$X$9:$X$1954,"&gt;"&amp;'RPI rules'!$B$9,Matches!$X$9:$X$1954,"&lt;="&amp;'RPI rules'!$B$10,Matches!$S$9:$S$1954,1)</f>
        <v>0</v>
      </c>
      <c r="R58" s="1">
        <f>COUNTIFS(Matches!$C$9:$C$1954,$A58,Matches!$Q$9:$Q$1954,1,Matches!$Y$9:$Y$1954,"&gt;="&amp;'RPI rules'!$B$12,Matches!$Y$9:$Y$1954,"&lt;="&amp;'RPI rules'!$B$13,Matches!$R$9:$R$1954,0)+COUNTIFS(Matches!$D$9:$D$1954,$A58,Matches!$Q$9:$Q$1954,1,Matches!$X$9:$X$1954,"&gt;="&amp;'RPI rules'!$B$12,Matches!$X$9:$X$1954,"&lt;="&amp;'RPI rules'!$B$13,Matches!$S$9:$S$1954,0)</f>
        <v>0</v>
      </c>
      <c r="S58" s="1">
        <f>COUNTIFS(Matches!$C$9:$C$1954,$A58,Matches!$Q$9:$Q$1954,1,Matches!$Y$9:$Y$1954,"&gt;="&amp;'RPI rules'!$B$14,Matches!$R$9:$R$1954,0)+COUNTIFS(Matches!$D$9:$D$1954,$A58,Matches!$Q$9:$Q$1954,1,Matches!$X$9:$X$1954,"&gt;="&amp;'RPI rules'!$B$14,Matches!$S$9:$S$1954,0)+COUNTIFS(Matches!$C$9:$C$1954,$A58,Matches!$H$9:$H$1954,"&lt;&gt;D1",Matches!$R$9:$R$1954,0)+COUNTIFS(Matches!$D$9:$D$1954,$A58,Matches!$G$9:$G$1954,"&lt;&gt;D1",Matches!$S$9:$S$1954,0)</f>
        <v>1</v>
      </c>
      <c r="T58" s="1">
        <f>COUNTIFS(Matches!$C$9:$C$1954,$A58,Matches!$M$9:$M$1954,"Nonconference")+COUNTIFS(Matches!$D$9:$D$1954,$A58,Matches!$M$9:$M$1954,"Nonconference")</f>
        <v>11</v>
      </c>
      <c r="U58" s="1">
        <f>COUNTIFS(Matches!$C$9:$C$1954,$A58,Matches!$Q$9:$Q$1954,1,Matches!$Y$9:$Y$1954,"&gt;=1",Matches!$Y$9:$Y$1954,"&lt;="&amp;'RPI rules'!$B$11,Matches!$M$9:$M$1954,"Nonconference")+COUNTIFS(Matches!$D$9:$D$1954,$A58,Matches!$Q$9:$Q$1954,1,Matches!$X$9:$X$1954,"&gt;=1",Matches!$X$9:$X$1954,"&lt;="&amp;'RPI rules'!$B$11,Matches!$M$9:$M$1954,"Nonconference")</f>
        <v>0</v>
      </c>
      <c r="V58" s="1">
        <f>COUNTIFS(Matches!$C$9:$C$1954,$A58,Matches!$Q$9:$Q$1954,1,Matches!$Y$9:$Y$1954,"&gt;="&amp;'RPI rules'!$B$15,Matches!$M$9:$M$1954,"Nonconference")+COUNTIFS(Matches!$D$9:$D$1954,$A58,Matches!$Q$9:$Q$1954,1,Matches!$X$9:$X$1954,"&gt;="&amp;'RPI rules'!$B$15,Matches!$M$9:$M$1954,"Nonconference")+COUNTIFS(Matches!$C$9:$C$1954,$A58,Matches!$M$9:$M$1954,"Nonconference",Matches!$H$9:$H$1954,"NAIA")+COUNTIFS(Matches!$D$9:$D$1954,$A58,Matches!$M$9:$M$1954,"Nonconference",Matches!$G$9:$G$1954,"NAIA")</f>
        <v>3</v>
      </c>
      <c r="W58" s="24">
        <f t="shared" si="5"/>
        <v>0</v>
      </c>
      <c r="X58" s="24">
        <f t="shared" si="6"/>
        <v>0.27272727272727271</v>
      </c>
      <c r="Y58" s="25">
        <f>IF('RPI rules'!$B$25&lt;&gt;"Ready",NA(),P58*'RPI rules'!$B$17+Q58*'RPI rules'!$B$18)</f>
        <v>0</v>
      </c>
      <c r="Z58" s="25">
        <f>IF('RPI rules'!$B$25&lt;&gt;"Ready",NA(),-R58*'RPI rules'!$B$19-S58*'RPI rules'!$B$20)</f>
        <v>-2.5999999999999999E-3</v>
      </c>
      <c r="AA58" s="25">
        <f>IF('RPI rules'!$B$25&lt;&gt;"Ready",NA(),IF(T58=0,0,IF(W58&gt;='RPI rules'!$B$16,'RPI rules'!$B$21,0)))</f>
        <v>0</v>
      </c>
      <c r="AB58" s="25">
        <f>IF('RPI rules'!$B$25&lt;&gt;"Ready",NA(),IF(T58=0,0,IF(X58&gt;='RPI rules'!$B$16,-'RPI rules'!$B$22,0)))</f>
        <v>0</v>
      </c>
      <c r="AC58" s="25">
        <f t="shared" si="7"/>
        <v>-2.5999999999999999E-3</v>
      </c>
      <c r="AD58" s="9">
        <f t="shared" si="8"/>
        <v>0.40903751145930894</v>
      </c>
      <c r="AE58" s="1">
        <f t="shared" si="9"/>
        <v>293</v>
      </c>
      <c r="AF58" s="1">
        <f t="shared" si="10"/>
        <v>0</v>
      </c>
    </row>
    <row r="59" spans="1:32" ht="21" customHeight="1">
      <c r="A59" s="1" t="s">
        <v>127</v>
      </c>
      <c r="B59" s="1" t="str">
        <f>INDEX(Standings!$B$9:$B$356,MATCH($A59,Standings!$A$9:$A$356,0))</f>
        <v>Sun Belt</v>
      </c>
      <c r="C59" s="1">
        <f>INDEX(Standings!$D$9:$D$356,MATCH($A59,Standings!$A$9:$A$356,0))</f>
        <v>4</v>
      </c>
      <c r="D59" s="1">
        <f>INDEX(Standings!$E$9:$E$356,MATCH($A59,Standings!$A$9:$A$356,0))</f>
        <v>5</v>
      </c>
      <c r="E59" s="1">
        <f>SUMIFS(Matches!$R$9:$R$1954,Matches!$C$9:$C$1954,$A59)+SUMIFS(Matches!$S$9:$S$1954,Matches!$D$9:$D$1954,$A59)</f>
        <v>4</v>
      </c>
      <c r="F59" s="1">
        <f>COUNTIFS(Matches!$C$9:$C$1954,$A59)+COUNTIFS(Matches!$D$9:$D$1954,$A59)-E59</f>
        <v>5</v>
      </c>
      <c r="G59" s="1">
        <f t="shared" si="0"/>
        <v>0</v>
      </c>
      <c r="H59" s="1">
        <f>SUMIFS(Matches!$R$9:$R$1954,Matches!$C$9:$C$1954,$A59,Matches!$Q$9:$Q$1954,1)+SUMIFS(Matches!$S$9:$S$1954,Matches!$D$9:$D$1954,$A59,Matches!$Q$9:$Q$1954,1)</f>
        <v>4</v>
      </c>
      <c r="I59" s="1">
        <f>COUNTIFS(Matches!$C$9:$C$1954,$A59,Matches!$Q$9:$Q$1954,1)+COUNTIFS(Matches!$D$9:$D$1954,$A59,Matches!$Q$9:$Q$1954,1)-H59</f>
        <v>5</v>
      </c>
      <c r="J59" s="9">
        <f t="shared" si="1"/>
        <v>0.44444444444444442</v>
      </c>
      <c r="K59" s="9">
        <f>IF(H59+I59=0,"",(SUMIFS(Matches!$T$9:$T$1954,Matches!$C$9:$C$1954,$A59)+SUMIFS(Matches!$U$9:$U$1954,Matches!$D$9:$D$1954,$A59))/(H59+I59))</f>
        <v>0.61683501683501685</v>
      </c>
      <c r="L59" s="9">
        <f>IF(H59+I59=0,"",(SUMIFS(Matches!$V$9:$V$1954,Matches!$C$9:$C$1954,$A59)+SUMIFS(Matches!$W$9:$W$1954,Matches!$D$9:$D$1954,$A59))/(H59+I59))</f>
        <v>0.52597648485695625</v>
      </c>
      <c r="M59" s="9">
        <f t="shared" si="2"/>
        <v>0.55102274074285862</v>
      </c>
      <c r="N59" s="1">
        <f t="shared" si="3"/>
        <v>104</v>
      </c>
      <c r="O59" s="1" t="str">
        <f t="shared" si="4"/>
        <v>Matches standings</v>
      </c>
      <c r="P59" s="1">
        <f>COUNTIFS(Matches!$C$9:$C$1954,$A59,Matches!$Q$9:$Q$1954,1,Matches!$Y$9:$Y$1954,"&gt;=1",Matches!$Y$9:$Y$1954,"&lt;="&amp;'RPI rules'!$B$9,Matches!$R$9:$R$1954,1)+COUNTIFS(Matches!$D$9:$D$1954,$A59,Matches!$Q$9:$Q$1954,1,Matches!$X$9:$X$1954,"&gt;=1",Matches!$X$9:$X$1954,"&lt;="&amp;'RPI rules'!$B$9,Matches!$S$9:$S$1954,1)</f>
        <v>0</v>
      </c>
      <c r="Q59" s="1">
        <f>COUNTIFS(Matches!$C$9:$C$1954,$A59,Matches!$Q$9:$Q$1954,1,Matches!$Y$9:$Y$1954,"&gt;"&amp;'RPI rules'!$B$9,Matches!$Y$9:$Y$1954,"&lt;="&amp;'RPI rules'!$B$10,Matches!$R$9:$R$1954,1)+COUNTIFS(Matches!$D$9:$D$1954,$A59,Matches!$Q$9:$Q$1954,1,Matches!$X$9:$X$1954,"&gt;"&amp;'RPI rules'!$B$9,Matches!$X$9:$X$1954,"&lt;="&amp;'RPI rules'!$B$10,Matches!$S$9:$S$1954,1)</f>
        <v>0</v>
      </c>
      <c r="R59" s="1">
        <f>COUNTIFS(Matches!$C$9:$C$1954,$A59,Matches!$Q$9:$Q$1954,1,Matches!$Y$9:$Y$1954,"&gt;="&amp;'RPI rules'!$B$12,Matches!$Y$9:$Y$1954,"&lt;="&amp;'RPI rules'!$B$13,Matches!$R$9:$R$1954,0)+COUNTIFS(Matches!$D$9:$D$1954,$A59,Matches!$Q$9:$Q$1954,1,Matches!$X$9:$X$1954,"&gt;="&amp;'RPI rules'!$B$12,Matches!$X$9:$X$1954,"&lt;="&amp;'RPI rules'!$B$13,Matches!$S$9:$S$1954,0)</f>
        <v>0</v>
      </c>
      <c r="S59" s="1">
        <f>COUNTIFS(Matches!$C$9:$C$1954,$A59,Matches!$Q$9:$Q$1954,1,Matches!$Y$9:$Y$1954,"&gt;="&amp;'RPI rules'!$B$14,Matches!$R$9:$R$1954,0)+COUNTIFS(Matches!$D$9:$D$1954,$A59,Matches!$Q$9:$Q$1954,1,Matches!$X$9:$X$1954,"&gt;="&amp;'RPI rules'!$B$14,Matches!$S$9:$S$1954,0)+COUNTIFS(Matches!$C$9:$C$1954,$A59,Matches!$H$9:$H$1954,"&lt;&gt;D1",Matches!$R$9:$R$1954,0)+COUNTIFS(Matches!$D$9:$D$1954,$A59,Matches!$G$9:$G$1954,"&lt;&gt;D1",Matches!$S$9:$S$1954,0)</f>
        <v>0</v>
      </c>
      <c r="T59" s="1">
        <f>COUNTIFS(Matches!$C$9:$C$1954,$A59,Matches!$M$9:$M$1954,"Nonconference")+COUNTIFS(Matches!$D$9:$D$1954,$A59,Matches!$M$9:$M$1954,"Nonconference")</f>
        <v>9</v>
      </c>
      <c r="U59" s="1">
        <f>COUNTIFS(Matches!$C$9:$C$1954,$A59,Matches!$Q$9:$Q$1954,1,Matches!$Y$9:$Y$1954,"&gt;=1",Matches!$Y$9:$Y$1954,"&lt;="&amp;'RPI rules'!$B$11,Matches!$M$9:$M$1954,"Nonconference")+COUNTIFS(Matches!$D$9:$D$1954,$A59,Matches!$Q$9:$Q$1954,1,Matches!$X$9:$X$1954,"&gt;=1",Matches!$X$9:$X$1954,"&lt;="&amp;'RPI rules'!$B$11,Matches!$M$9:$M$1954,"Nonconference")</f>
        <v>4</v>
      </c>
      <c r="V59" s="1">
        <f>COUNTIFS(Matches!$C$9:$C$1954,$A59,Matches!$Q$9:$Q$1954,1,Matches!$Y$9:$Y$1954,"&gt;="&amp;'RPI rules'!$B$15,Matches!$M$9:$M$1954,"Nonconference")+COUNTIFS(Matches!$D$9:$D$1954,$A59,Matches!$Q$9:$Q$1954,1,Matches!$X$9:$X$1954,"&gt;="&amp;'RPI rules'!$B$15,Matches!$M$9:$M$1954,"Nonconference")+COUNTIFS(Matches!$C$9:$C$1954,$A59,Matches!$M$9:$M$1954,"Nonconference",Matches!$H$9:$H$1954,"NAIA")+COUNTIFS(Matches!$D$9:$D$1954,$A59,Matches!$M$9:$M$1954,"Nonconference",Matches!$G$9:$G$1954,"NAIA")</f>
        <v>1</v>
      </c>
      <c r="W59" s="24">
        <f t="shared" si="5"/>
        <v>0.44444444444444442</v>
      </c>
      <c r="X59" s="24">
        <f t="shared" si="6"/>
        <v>0.1111111111111111</v>
      </c>
      <c r="Y59" s="25">
        <f>IF('RPI rules'!$B$25&lt;&gt;"Ready",NA(),P59*'RPI rules'!$B$17+Q59*'RPI rules'!$B$18)</f>
        <v>0</v>
      </c>
      <c r="Z59" s="25">
        <f>IF('RPI rules'!$B$25&lt;&gt;"Ready",NA(),-R59*'RPI rules'!$B$19-S59*'RPI rules'!$B$20)</f>
        <v>0</v>
      </c>
      <c r="AA59" s="25">
        <f>IF('RPI rules'!$B$25&lt;&gt;"Ready",NA(),IF(T59=0,0,IF(W59&gt;='RPI rules'!$B$16,'RPI rules'!$B$21,0)))</f>
        <v>0</v>
      </c>
      <c r="AB59" s="25">
        <f>IF('RPI rules'!$B$25&lt;&gt;"Ready",NA(),IF(T59=0,0,IF(X59&gt;='RPI rules'!$B$16,-'RPI rules'!$B$22,0)))</f>
        <v>0</v>
      </c>
      <c r="AC59" s="25">
        <f t="shared" si="7"/>
        <v>0</v>
      </c>
      <c r="AD59" s="9">
        <f t="shared" si="8"/>
        <v>0.55102274074285862</v>
      </c>
      <c r="AE59" s="1">
        <f t="shared" si="9"/>
        <v>106</v>
      </c>
      <c r="AF59" s="1">
        <f t="shared" si="10"/>
        <v>-2</v>
      </c>
    </row>
    <row r="60" spans="1:32" ht="21" customHeight="1">
      <c r="A60" s="1" t="s">
        <v>84</v>
      </c>
      <c r="B60" s="1" t="str">
        <f>INDEX(Standings!$B$9:$B$356,MATCH($A60,Standings!$A$9:$A$356,0))</f>
        <v>CAA</v>
      </c>
      <c r="C60" s="1">
        <f>INDEX(Standings!$D$9:$D$356,MATCH($A60,Standings!$A$9:$A$356,0))</f>
        <v>10</v>
      </c>
      <c r="D60" s="1">
        <f>INDEX(Standings!$E$9:$E$356,MATCH($A60,Standings!$A$9:$A$356,0))</f>
        <v>2</v>
      </c>
      <c r="E60" s="1">
        <f>SUMIFS(Matches!$R$9:$R$1954,Matches!$C$9:$C$1954,$A60)+SUMIFS(Matches!$S$9:$S$1954,Matches!$D$9:$D$1954,$A60)</f>
        <v>10</v>
      </c>
      <c r="F60" s="1">
        <f>COUNTIFS(Matches!$C$9:$C$1954,$A60)+COUNTIFS(Matches!$D$9:$D$1954,$A60)-E60</f>
        <v>2</v>
      </c>
      <c r="G60" s="1">
        <f t="shared" si="0"/>
        <v>0</v>
      </c>
      <c r="H60" s="1">
        <f>SUMIFS(Matches!$R$9:$R$1954,Matches!$C$9:$C$1954,$A60,Matches!$Q$9:$Q$1954,1)+SUMIFS(Matches!$S$9:$S$1954,Matches!$D$9:$D$1954,$A60,Matches!$Q$9:$Q$1954,1)</f>
        <v>10</v>
      </c>
      <c r="I60" s="1">
        <f>COUNTIFS(Matches!$C$9:$C$1954,$A60,Matches!$Q$9:$Q$1954,1)+COUNTIFS(Matches!$D$9:$D$1954,$A60,Matches!$Q$9:$Q$1954,1)-H60</f>
        <v>2</v>
      </c>
      <c r="J60" s="9">
        <f t="shared" si="1"/>
        <v>0.83333333333333337</v>
      </c>
      <c r="K60" s="9">
        <f>IF(H60+I60=0,"",(SUMIFS(Matches!$T$9:$T$1954,Matches!$C$9:$C$1954,$A60)+SUMIFS(Matches!$U$9:$U$1954,Matches!$D$9:$D$1954,$A60))/(H60+I60))</f>
        <v>0.50007770007770003</v>
      </c>
      <c r="L60" s="9">
        <f>IF(H60+I60=0,"",(SUMIFS(Matches!$V$9:$V$1954,Matches!$C$9:$C$1954,$A60)+SUMIFS(Matches!$W$9:$W$1954,Matches!$D$9:$D$1954,$A60))/(H60+I60))</f>
        <v>0.534413099226411</v>
      </c>
      <c r="M60" s="9">
        <f t="shared" si="2"/>
        <v>0.59197545817878605</v>
      </c>
      <c r="N60" s="1">
        <f t="shared" si="3"/>
        <v>61</v>
      </c>
      <c r="O60" s="1" t="str">
        <f t="shared" si="4"/>
        <v>Matches standings</v>
      </c>
      <c r="P60" s="1">
        <f>COUNTIFS(Matches!$C$9:$C$1954,$A60,Matches!$Q$9:$Q$1954,1,Matches!$Y$9:$Y$1954,"&gt;=1",Matches!$Y$9:$Y$1954,"&lt;="&amp;'RPI rules'!$B$9,Matches!$R$9:$R$1954,1)+COUNTIFS(Matches!$D$9:$D$1954,$A60,Matches!$Q$9:$Q$1954,1,Matches!$X$9:$X$1954,"&gt;=1",Matches!$X$9:$X$1954,"&lt;="&amp;'RPI rules'!$B$9,Matches!$S$9:$S$1954,1)</f>
        <v>0</v>
      </c>
      <c r="Q60" s="1">
        <f>COUNTIFS(Matches!$C$9:$C$1954,$A60,Matches!$Q$9:$Q$1954,1,Matches!$Y$9:$Y$1954,"&gt;"&amp;'RPI rules'!$B$9,Matches!$Y$9:$Y$1954,"&lt;="&amp;'RPI rules'!$B$10,Matches!$R$9:$R$1954,1)+COUNTIFS(Matches!$D$9:$D$1954,$A60,Matches!$Q$9:$Q$1954,1,Matches!$X$9:$X$1954,"&gt;"&amp;'RPI rules'!$B$9,Matches!$X$9:$X$1954,"&lt;="&amp;'RPI rules'!$B$10,Matches!$S$9:$S$1954,1)</f>
        <v>0</v>
      </c>
      <c r="R60" s="1">
        <f>COUNTIFS(Matches!$C$9:$C$1954,$A60,Matches!$Q$9:$Q$1954,1,Matches!$Y$9:$Y$1954,"&gt;="&amp;'RPI rules'!$B$12,Matches!$Y$9:$Y$1954,"&lt;="&amp;'RPI rules'!$B$13,Matches!$R$9:$R$1954,0)+COUNTIFS(Matches!$D$9:$D$1954,$A60,Matches!$Q$9:$Q$1954,1,Matches!$X$9:$X$1954,"&gt;="&amp;'RPI rules'!$B$12,Matches!$X$9:$X$1954,"&lt;="&amp;'RPI rules'!$B$13,Matches!$S$9:$S$1954,0)</f>
        <v>0</v>
      </c>
      <c r="S60" s="1">
        <f>COUNTIFS(Matches!$C$9:$C$1954,$A60,Matches!$Q$9:$Q$1954,1,Matches!$Y$9:$Y$1954,"&gt;="&amp;'RPI rules'!$B$14,Matches!$R$9:$R$1954,0)+COUNTIFS(Matches!$D$9:$D$1954,$A60,Matches!$Q$9:$Q$1954,1,Matches!$X$9:$X$1954,"&gt;="&amp;'RPI rules'!$B$14,Matches!$S$9:$S$1954,0)+COUNTIFS(Matches!$C$9:$C$1954,$A60,Matches!$H$9:$H$1954,"&lt;&gt;D1",Matches!$R$9:$R$1954,0)+COUNTIFS(Matches!$D$9:$D$1954,$A60,Matches!$G$9:$G$1954,"&lt;&gt;D1",Matches!$S$9:$S$1954,0)</f>
        <v>0</v>
      </c>
      <c r="T60" s="1">
        <f>COUNTIFS(Matches!$C$9:$C$1954,$A60,Matches!$M$9:$M$1954,"Nonconference")+COUNTIFS(Matches!$D$9:$D$1954,$A60,Matches!$M$9:$M$1954,"Nonconference")</f>
        <v>10</v>
      </c>
      <c r="U60" s="1">
        <f>COUNTIFS(Matches!$C$9:$C$1954,$A60,Matches!$Q$9:$Q$1954,1,Matches!$Y$9:$Y$1954,"&gt;=1",Matches!$Y$9:$Y$1954,"&lt;="&amp;'RPI rules'!$B$11,Matches!$M$9:$M$1954,"Nonconference")+COUNTIFS(Matches!$D$9:$D$1954,$A60,Matches!$Q$9:$Q$1954,1,Matches!$X$9:$X$1954,"&gt;=1",Matches!$X$9:$X$1954,"&lt;="&amp;'RPI rules'!$B$11,Matches!$M$9:$M$1954,"Nonconference")</f>
        <v>2</v>
      </c>
      <c r="V60" s="1">
        <f>COUNTIFS(Matches!$C$9:$C$1954,$A60,Matches!$Q$9:$Q$1954,1,Matches!$Y$9:$Y$1954,"&gt;="&amp;'RPI rules'!$B$15,Matches!$M$9:$M$1954,"Nonconference")+COUNTIFS(Matches!$D$9:$D$1954,$A60,Matches!$Q$9:$Q$1954,1,Matches!$X$9:$X$1954,"&gt;="&amp;'RPI rules'!$B$15,Matches!$M$9:$M$1954,"Nonconference")+COUNTIFS(Matches!$C$9:$C$1954,$A60,Matches!$M$9:$M$1954,"Nonconference",Matches!$H$9:$H$1954,"NAIA")+COUNTIFS(Matches!$D$9:$D$1954,$A60,Matches!$M$9:$M$1954,"Nonconference",Matches!$G$9:$G$1954,"NAIA")</f>
        <v>2</v>
      </c>
      <c r="W60" s="24">
        <f t="shared" si="5"/>
        <v>0.2</v>
      </c>
      <c r="X60" s="24">
        <f t="shared" si="6"/>
        <v>0.2</v>
      </c>
      <c r="Y60" s="25">
        <f>IF('RPI rules'!$B$25&lt;&gt;"Ready",NA(),P60*'RPI rules'!$B$17+Q60*'RPI rules'!$B$18)</f>
        <v>0</v>
      </c>
      <c r="Z60" s="25">
        <f>IF('RPI rules'!$B$25&lt;&gt;"Ready",NA(),-R60*'RPI rules'!$B$19-S60*'RPI rules'!$B$20)</f>
        <v>0</v>
      </c>
      <c r="AA60" s="25">
        <f>IF('RPI rules'!$B$25&lt;&gt;"Ready",NA(),IF(T60=0,0,IF(W60&gt;='RPI rules'!$B$16,'RPI rules'!$B$21,0)))</f>
        <v>0</v>
      </c>
      <c r="AB60" s="25">
        <f>IF('RPI rules'!$B$25&lt;&gt;"Ready",NA(),IF(T60=0,0,IF(X60&gt;='RPI rules'!$B$16,-'RPI rules'!$B$22,0)))</f>
        <v>0</v>
      </c>
      <c r="AC60" s="25">
        <f t="shared" si="7"/>
        <v>0</v>
      </c>
      <c r="AD60" s="9">
        <f t="shared" si="8"/>
        <v>0.59197545817878605</v>
      </c>
      <c r="AE60" s="1">
        <f t="shared" si="9"/>
        <v>62</v>
      </c>
      <c r="AF60" s="1">
        <f t="shared" si="10"/>
        <v>-1</v>
      </c>
    </row>
    <row r="61" spans="1:32" ht="21" customHeight="1">
      <c r="A61" s="1" t="s">
        <v>181</v>
      </c>
      <c r="B61" s="1" t="str">
        <f>INDEX(Standings!$B$9:$B$356,MATCH($A61,Standings!$A$9:$A$356,0))</f>
        <v>Patriot</v>
      </c>
      <c r="C61" s="1">
        <f>INDEX(Standings!$D$9:$D$356,MATCH($A61,Standings!$A$9:$A$356,0))</f>
        <v>6</v>
      </c>
      <c r="D61" s="1">
        <f>INDEX(Standings!$E$9:$E$356,MATCH($A61,Standings!$A$9:$A$356,0))</f>
        <v>5</v>
      </c>
      <c r="E61" s="1">
        <f>SUMIFS(Matches!$R$9:$R$1954,Matches!$C$9:$C$1954,$A61)+SUMIFS(Matches!$S$9:$S$1954,Matches!$D$9:$D$1954,$A61)</f>
        <v>6</v>
      </c>
      <c r="F61" s="1">
        <f>COUNTIFS(Matches!$C$9:$C$1954,$A61)+COUNTIFS(Matches!$D$9:$D$1954,$A61)-E61</f>
        <v>5</v>
      </c>
      <c r="G61" s="1">
        <f t="shared" si="0"/>
        <v>0</v>
      </c>
      <c r="H61" s="1">
        <f>SUMIFS(Matches!$R$9:$R$1954,Matches!$C$9:$C$1954,$A61,Matches!$Q$9:$Q$1954,1)+SUMIFS(Matches!$S$9:$S$1954,Matches!$D$9:$D$1954,$A61,Matches!$Q$9:$Q$1954,1)</f>
        <v>6</v>
      </c>
      <c r="I61" s="1">
        <f>COUNTIFS(Matches!$C$9:$C$1954,$A61,Matches!$Q$9:$Q$1954,1)+COUNTIFS(Matches!$D$9:$D$1954,$A61,Matches!$Q$9:$Q$1954,1)-H61</f>
        <v>5</v>
      </c>
      <c r="J61" s="9">
        <f t="shared" si="1"/>
        <v>0.54545454545454541</v>
      </c>
      <c r="K61" s="9">
        <f>IF(H61+I61=0,"",(SUMIFS(Matches!$T$9:$T$1954,Matches!$C$9:$C$1954,$A61)+SUMIFS(Matches!$U$9:$U$1954,Matches!$D$9:$D$1954,$A61))/(H61+I61))</f>
        <v>0.4747113997113997</v>
      </c>
      <c r="L61" s="9">
        <f>IF(H61+I61=0,"",(SUMIFS(Matches!$V$9:$V$1954,Matches!$C$9:$C$1954,$A61)+SUMIFS(Matches!$W$9:$W$1954,Matches!$D$9:$D$1954,$A61))/(H61+I61))</f>
        <v>0.54155896394188408</v>
      </c>
      <c r="M61" s="9">
        <f t="shared" si="2"/>
        <v>0.50910907720480725</v>
      </c>
      <c r="N61" s="1">
        <f t="shared" si="3"/>
        <v>158</v>
      </c>
      <c r="O61" s="1" t="str">
        <f t="shared" si="4"/>
        <v>Matches standings</v>
      </c>
      <c r="P61" s="1">
        <f>COUNTIFS(Matches!$C$9:$C$1954,$A61,Matches!$Q$9:$Q$1954,1,Matches!$Y$9:$Y$1954,"&gt;=1",Matches!$Y$9:$Y$1954,"&lt;="&amp;'RPI rules'!$B$9,Matches!$R$9:$R$1954,1)+COUNTIFS(Matches!$D$9:$D$1954,$A61,Matches!$Q$9:$Q$1954,1,Matches!$X$9:$X$1954,"&gt;=1",Matches!$X$9:$X$1954,"&lt;="&amp;'RPI rules'!$B$9,Matches!$S$9:$S$1954,1)</f>
        <v>0</v>
      </c>
      <c r="Q61" s="1">
        <f>COUNTIFS(Matches!$C$9:$C$1954,$A61,Matches!$Q$9:$Q$1954,1,Matches!$Y$9:$Y$1954,"&gt;"&amp;'RPI rules'!$B$9,Matches!$Y$9:$Y$1954,"&lt;="&amp;'RPI rules'!$B$10,Matches!$R$9:$R$1954,1)+COUNTIFS(Matches!$D$9:$D$1954,$A61,Matches!$Q$9:$Q$1954,1,Matches!$X$9:$X$1954,"&gt;"&amp;'RPI rules'!$B$9,Matches!$X$9:$X$1954,"&lt;="&amp;'RPI rules'!$B$10,Matches!$S$9:$S$1954,1)</f>
        <v>0</v>
      </c>
      <c r="R61" s="1">
        <f>COUNTIFS(Matches!$C$9:$C$1954,$A61,Matches!$Q$9:$Q$1954,1,Matches!$Y$9:$Y$1954,"&gt;="&amp;'RPI rules'!$B$12,Matches!$Y$9:$Y$1954,"&lt;="&amp;'RPI rules'!$B$13,Matches!$R$9:$R$1954,0)+COUNTIFS(Matches!$D$9:$D$1954,$A61,Matches!$Q$9:$Q$1954,1,Matches!$X$9:$X$1954,"&gt;="&amp;'RPI rules'!$B$12,Matches!$X$9:$X$1954,"&lt;="&amp;'RPI rules'!$B$13,Matches!$S$9:$S$1954,0)</f>
        <v>0</v>
      </c>
      <c r="S61" s="1">
        <f>COUNTIFS(Matches!$C$9:$C$1954,$A61,Matches!$Q$9:$Q$1954,1,Matches!$Y$9:$Y$1954,"&gt;="&amp;'RPI rules'!$B$14,Matches!$R$9:$R$1954,0)+COUNTIFS(Matches!$D$9:$D$1954,$A61,Matches!$Q$9:$Q$1954,1,Matches!$X$9:$X$1954,"&gt;="&amp;'RPI rules'!$B$14,Matches!$S$9:$S$1954,0)+COUNTIFS(Matches!$C$9:$C$1954,$A61,Matches!$H$9:$H$1954,"&lt;&gt;D1",Matches!$R$9:$R$1954,0)+COUNTIFS(Matches!$D$9:$D$1954,$A61,Matches!$G$9:$G$1954,"&lt;&gt;D1",Matches!$S$9:$S$1954,0)</f>
        <v>0</v>
      </c>
      <c r="T61" s="1">
        <f>COUNTIFS(Matches!$C$9:$C$1954,$A61,Matches!$M$9:$M$1954,"Nonconference")+COUNTIFS(Matches!$D$9:$D$1954,$A61,Matches!$M$9:$M$1954,"Nonconference")</f>
        <v>9</v>
      </c>
      <c r="U61" s="1">
        <f>COUNTIFS(Matches!$C$9:$C$1954,$A61,Matches!$Q$9:$Q$1954,1,Matches!$Y$9:$Y$1954,"&gt;=1",Matches!$Y$9:$Y$1954,"&lt;="&amp;'RPI rules'!$B$11,Matches!$M$9:$M$1954,"Nonconference")+COUNTIFS(Matches!$D$9:$D$1954,$A61,Matches!$Q$9:$Q$1954,1,Matches!$X$9:$X$1954,"&gt;=1",Matches!$X$9:$X$1954,"&lt;="&amp;'RPI rules'!$B$11,Matches!$M$9:$M$1954,"Nonconference")</f>
        <v>2</v>
      </c>
      <c r="V61" s="1">
        <f>COUNTIFS(Matches!$C$9:$C$1954,$A61,Matches!$Q$9:$Q$1954,1,Matches!$Y$9:$Y$1954,"&gt;="&amp;'RPI rules'!$B$15,Matches!$M$9:$M$1954,"Nonconference")+COUNTIFS(Matches!$D$9:$D$1954,$A61,Matches!$Q$9:$Q$1954,1,Matches!$X$9:$X$1954,"&gt;="&amp;'RPI rules'!$B$15,Matches!$M$9:$M$1954,"Nonconference")+COUNTIFS(Matches!$C$9:$C$1954,$A61,Matches!$M$9:$M$1954,"Nonconference",Matches!$H$9:$H$1954,"NAIA")+COUNTIFS(Matches!$D$9:$D$1954,$A61,Matches!$M$9:$M$1954,"Nonconference",Matches!$G$9:$G$1954,"NAIA")</f>
        <v>0</v>
      </c>
      <c r="W61" s="24">
        <f t="shared" si="5"/>
        <v>0.22222222222222221</v>
      </c>
      <c r="X61" s="24">
        <f t="shared" si="6"/>
        <v>0</v>
      </c>
      <c r="Y61" s="25">
        <f>IF('RPI rules'!$B$25&lt;&gt;"Ready",NA(),P61*'RPI rules'!$B$17+Q61*'RPI rules'!$B$18)</f>
        <v>0</v>
      </c>
      <c r="Z61" s="25">
        <f>IF('RPI rules'!$B$25&lt;&gt;"Ready",NA(),-R61*'RPI rules'!$B$19-S61*'RPI rules'!$B$20)</f>
        <v>0</v>
      </c>
      <c r="AA61" s="25">
        <f>IF('RPI rules'!$B$25&lt;&gt;"Ready",NA(),IF(T61=0,0,IF(W61&gt;='RPI rules'!$B$16,'RPI rules'!$B$21,0)))</f>
        <v>0</v>
      </c>
      <c r="AB61" s="25">
        <f>IF('RPI rules'!$B$25&lt;&gt;"Ready",NA(),IF(T61=0,0,IF(X61&gt;='RPI rules'!$B$16,-'RPI rules'!$B$22,0)))</f>
        <v>0</v>
      </c>
      <c r="AC61" s="25">
        <f t="shared" si="7"/>
        <v>0</v>
      </c>
      <c r="AD61" s="9">
        <f t="shared" si="8"/>
        <v>0.50910907720480725</v>
      </c>
      <c r="AE61" s="1">
        <f t="shared" si="9"/>
        <v>158</v>
      </c>
      <c r="AF61" s="1">
        <f t="shared" si="10"/>
        <v>0</v>
      </c>
    </row>
    <row r="62" spans="1:32" ht="21" customHeight="1">
      <c r="A62" s="1" t="s">
        <v>77</v>
      </c>
      <c r="B62" s="1" t="str">
        <f>INDEX(Standings!$B$9:$B$356,MATCH($A62,Standings!$A$9:$A$356,0))</f>
        <v>Big 12</v>
      </c>
      <c r="C62" s="1">
        <f>INDEX(Standings!$D$9:$D$356,MATCH($A62,Standings!$A$9:$A$356,0))</f>
        <v>9</v>
      </c>
      <c r="D62" s="1">
        <f>INDEX(Standings!$E$9:$E$356,MATCH($A62,Standings!$A$9:$A$356,0))</f>
        <v>1</v>
      </c>
      <c r="E62" s="1">
        <f>SUMIFS(Matches!$R$9:$R$1954,Matches!$C$9:$C$1954,$A62)+SUMIFS(Matches!$S$9:$S$1954,Matches!$D$9:$D$1954,$A62)</f>
        <v>9</v>
      </c>
      <c r="F62" s="1">
        <f>COUNTIFS(Matches!$C$9:$C$1954,$A62)+COUNTIFS(Matches!$D$9:$D$1954,$A62)-E62</f>
        <v>1</v>
      </c>
      <c r="G62" s="1">
        <f t="shared" si="0"/>
        <v>0</v>
      </c>
      <c r="H62" s="1">
        <f>SUMIFS(Matches!$R$9:$R$1954,Matches!$C$9:$C$1954,$A62,Matches!$Q$9:$Q$1954,1)+SUMIFS(Matches!$S$9:$S$1954,Matches!$D$9:$D$1954,$A62,Matches!$Q$9:$Q$1954,1)</f>
        <v>9</v>
      </c>
      <c r="I62" s="1">
        <f>COUNTIFS(Matches!$C$9:$C$1954,$A62,Matches!$Q$9:$Q$1954,1)+COUNTIFS(Matches!$D$9:$D$1954,$A62,Matches!$Q$9:$Q$1954,1)-H62</f>
        <v>1</v>
      </c>
      <c r="J62" s="9">
        <f t="shared" si="1"/>
        <v>0.9</v>
      </c>
      <c r="K62" s="9">
        <f>IF(H62+I62=0,"",(SUMIFS(Matches!$T$9:$T$1954,Matches!$C$9:$C$1954,$A62)+SUMIFS(Matches!$U$9:$U$1954,Matches!$D$9:$D$1954,$A62))/(H62+I62))</f>
        <v>0.46424242424242423</v>
      </c>
      <c r="L62" s="9">
        <f>IF(H62+I62=0,"",(SUMIFS(Matches!$V$9:$V$1954,Matches!$C$9:$C$1954,$A62)+SUMIFS(Matches!$W$9:$W$1954,Matches!$D$9:$D$1954,$A62))/(H62+I62))</f>
        <v>0.56870594472867197</v>
      </c>
      <c r="M62" s="9">
        <f t="shared" si="2"/>
        <v>0.5992976983033802</v>
      </c>
      <c r="N62" s="1">
        <f t="shared" si="3"/>
        <v>54</v>
      </c>
      <c r="O62" s="1" t="str">
        <f t="shared" si="4"/>
        <v>Matches standings</v>
      </c>
      <c r="P62" s="1">
        <f>COUNTIFS(Matches!$C$9:$C$1954,$A62,Matches!$Q$9:$Q$1954,1,Matches!$Y$9:$Y$1954,"&gt;=1",Matches!$Y$9:$Y$1954,"&lt;="&amp;'RPI rules'!$B$9,Matches!$R$9:$R$1954,1)+COUNTIFS(Matches!$D$9:$D$1954,$A62,Matches!$Q$9:$Q$1954,1,Matches!$X$9:$X$1954,"&gt;=1",Matches!$X$9:$X$1954,"&lt;="&amp;'RPI rules'!$B$9,Matches!$S$9:$S$1954,1)</f>
        <v>0</v>
      </c>
      <c r="Q62" s="1">
        <f>COUNTIFS(Matches!$C$9:$C$1954,$A62,Matches!$Q$9:$Q$1954,1,Matches!$Y$9:$Y$1954,"&gt;"&amp;'RPI rules'!$B$9,Matches!$Y$9:$Y$1954,"&lt;="&amp;'RPI rules'!$B$10,Matches!$R$9:$R$1954,1)+COUNTIFS(Matches!$D$9:$D$1954,$A62,Matches!$Q$9:$Q$1954,1,Matches!$X$9:$X$1954,"&gt;"&amp;'RPI rules'!$B$9,Matches!$X$9:$X$1954,"&lt;="&amp;'RPI rules'!$B$10,Matches!$S$9:$S$1954,1)</f>
        <v>1</v>
      </c>
      <c r="R62" s="1">
        <f>COUNTIFS(Matches!$C$9:$C$1954,$A62,Matches!$Q$9:$Q$1954,1,Matches!$Y$9:$Y$1954,"&gt;="&amp;'RPI rules'!$B$12,Matches!$Y$9:$Y$1954,"&lt;="&amp;'RPI rules'!$B$13,Matches!$R$9:$R$1954,0)+COUNTIFS(Matches!$D$9:$D$1954,$A62,Matches!$Q$9:$Q$1954,1,Matches!$X$9:$X$1954,"&gt;="&amp;'RPI rules'!$B$12,Matches!$X$9:$X$1954,"&lt;="&amp;'RPI rules'!$B$13,Matches!$S$9:$S$1954,0)</f>
        <v>0</v>
      </c>
      <c r="S62" s="1">
        <f>COUNTIFS(Matches!$C$9:$C$1954,$A62,Matches!$Q$9:$Q$1954,1,Matches!$Y$9:$Y$1954,"&gt;="&amp;'RPI rules'!$B$14,Matches!$R$9:$R$1954,0)+COUNTIFS(Matches!$D$9:$D$1954,$A62,Matches!$Q$9:$Q$1954,1,Matches!$X$9:$X$1954,"&gt;="&amp;'RPI rules'!$B$14,Matches!$S$9:$S$1954,0)+COUNTIFS(Matches!$C$9:$C$1954,$A62,Matches!$H$9:$H$1954,"&lt;&gt;D1",Matches!$R$9:$R$1954,0)+COUNTIFS(Matches!$D$9:$D$1954,$A62,Matches!$G$9:$G$1954,"&lt;&gt;D1",Matches!$S$9:$S$1954,0)</f>
        <v>0</v>
      </c>
      <c r="T62" s="1">
        <f>COUNTIFS(Matches!$C$9:$C$1954,$A62,Matches!$M$9:$M$1954,"Nonconference")+COUNTIFS(Matches!$D$9:$D$1954,$A62,Matches!$M$9:$M$1954,"Nonconference")</f>
        <v>10</v>
      </c>
      <c r="U62" s="1">
        <f>COUNTIFS(Matches!$C$9:$C$1954,$A62,Matches!$Q$9:$Q$1954,1,Matches!$Y$9:$Y$1954,"&gt;=1",Matches!$Y$9:$Y$1954,"&lt;="&amp;'RPI rules'!$B$11,Matches!$M$9:$M$1954,"Nonconference")+COUNTIFS(Matches!$D$9:$D$1954,$A62,Matches!$Q$9:$Q$1954,1,Matches!$X$9:$X$1954,"&gt;=1",Matches!$X$9:$X$1954,"&lt;="&amp;'RPI rules'!$B$11,Matches!$M$9:$M$1954,"Nonconference")</f>
        <v>2</v>
      </c>
      <c r="V62" s="1">
        <f>COUNTIFS(Matches!$C$9:$C$1954,$A62,Matches!$Q$9:$Q$1954,1,Matches!$Y$9:$Y$1954,"&gt;="&amp;'RPI rules'!$B$15,Matches!$M$9:$M$1954,"Nonconference")+COUNTIFS(Matches!$D$9:$D$1954,$A62,Matches!$Q$9:$Q$1954,1,Matches!$X$9:$X$1954,"&gt;="&amp;'RPI rules'!$B$15,Matches!$M$9:$M$1954,"Nonconference")+COUNTIFS(Matches!$C$9:$C$1954,$A62,Matches!$M$9:$M$1954,"Nonconference",Matches!$H$9:$H$1954,"NAIA")+COUNTIFS(Matches!$D$9:$D$1954,$A62,Matches!$M$9:$M$1954,"Nonconference",Matches!$G$9:$G$1954,"NAIA")</f>
        <v>0</v>
      </c>
      <c r="W62" s="24">
        <f t="shared" si="5"/>
        <v>0.2</v>
      </c>
      <c r="X62" s="24">
        <f t="shared" si="6"/>
        <v>0</v>
      </c>
      <c r="Y62" s="25">
        <f>IF('RPI rules'!$B$25&lt;&gt;"Ready",NA(),P62*'RPI rules'!$B$17+Q62*'RPI rules'!$B$18)</f>
        <v>1.2999999999999999E-3</v>
      </c>
      <c r="Z62" s="25">
        <f>IF('RPI rules'!$B$25&lt;&gt;"Ready",NA(),-R62*'RPI rules'!$B$19-S62*'RPI rules'!$B$20)</f>
        <v>0</v>
      </c>
      <c r="AA62" s="25">
        <f>IF('RPI rules'!$B$25&lt;&gt;"Ready",NA(),IF(T62=0,0,IF(W62&gt;='RPI rules'!$B$16,'RPI rules'!$B$21,0)))</f>
        <v>0</v>
      </c>
      <c r="AB62" s="25">
        <f>IF('RPI rules'!$B$25&lt;&gt;"Ready",NA(),IF(T62=0,0,IF(X62&gt;='RPI rules'!$B$16,-'RPI rules'!$B$22,0)))</f>
        <v>0</v>
      </c>
      <c r="AC62" s="25">
        <f t="shared" si="7"/>
        <v>1.2999999999999999E-3</v>
      </c>
      <c r="AD62" s="9">
        <f t="shared" si="8"/>
        <v>0.60059769830338017</v>
      </c>
      <c r="AE62" s="1">
        <f t="shared" si="9"/>
        <v>54</v>
      </c>
      <c r="AF62" s="1">
        <f t="shared" si="10"/>
        <v>0</v>
      </c>
    </row>
    <row r="63" spans="1:32" ht="21" customHeight="1">
      <c r="A63" s="1" t="s">
        <v>49</v>
      </c>
      <c r="B63" s="1" t="str">
        <f>INDEX(Standings!$B$9:$B$356,MATCH($A63,Standings!$A$9:$A$356,0))</f>
        <v>Pac-12</v>
      </c>
      <c r="C63" s="1">
        <f>INDEX(Standings!$D$9:$D$356,MATCH($A63,Standings!$A$9:$A$356,0))</f>
        <v>7</v>
      </c>
      <c r="D63" s="1">
        <f>INDEX(Standings!$E$9:$E$356,MATCH($A63,Standings!$A$9:$A$356,0))</f>
        <v>3</v>
      </c>
      <c r="E63" s="1">
        <f>SUMIFS(Matches!$R$9:$R$1954,Matches!$C$9:$C$1954,$A63)+SUMIFS(Matches!$S$9:$S$1954,Matches!$D$9:$D$1954,$A63)</f>
        <v>7</v>
      </c>
      <c r="F63" s="1">
        <f>COUNTIFS(Matches!$C$9:$C$1954,$A63)+COUNTIFS(Matches!$D$9:$D$1954,$A63)-E63</f>
        <v>3</v>
      </c>
      <c r="G63" s="1">
        <f t="shared" si="0"/>
        <v>0</v>
      </c>
      <c r="H63" s="1">
        <f>SUMIFS(Matches!$R$9:$R$1954,Matches!$C$9:$C$1954,$A63,Matches!$Q$9:$Q$1954,1)+SUMIFS(Matches!$S$9:$S$1954,Matches!$D$9:$D$1954,$A63,Matches!$Q$9:$Q$1954,1)</f>
        <v>7</v>
      </c>
      <c r="I63" s="1">
        <f>COUNTIFS(Matches!$C$9:$C$1954,$A63,Matches!$Q$9:$Q$1954,1)+COUNTIFS(Matches!$D$9:$D$1954,$A63,Matches!$Q$9:$Q$1954,1)-H63</f>
        <v>3</v>
      </c>
      <c r="J63" s="9">
        <f t="shared" si="1"/>
        <v>0.7</v>
      </c>
      <c r="K63" s="9">
        <f>IF(H63+I63=0,"",(SUMIFS(Matches!$T$9:$T$1954,Matches!$C$9:$C$1954,$A63)+SUMIFS(Matches!$U$9:$U$1954,Matches!$D$9:$D$1954,$A63))/(H63+I63))</f>
        <v>0.65047619047619043</v>
      </c>
      <c r="L63" s="9">
        <f>IF(H63+I63=0,"",(SUMIFS(Matches!$V$9:$V$1954,Matches!$C$9:$C$1954,$A63)+SUMIFS(Matches!$W$9:$W$1954,Matches!$D$9:$D$1954,$A63))/(H63+I63))</f>
        <v>0.55497628886265249</v>
      </c>
      <c r="M63" s="9">
        <f t="shared" si="2"/>
        <v>0.63898216745375824</v>
      </c>
      <c r="N63" s="1">
        <f t="shared" si="3"/>
        <v>26</v>
      </c>
      <c r="O63" s="1" t="str">
        <f t="shared" si="4"/>
        <v>Matches standings</v>
      </c>
      <c r="P63" s="1">
        <f>COUNTIFS(Matches!$C$9:$C$1954,$A63,Matches!$Q$9:$Q$1954,1,Matches!$Y$9:$Y$1954,"&gt;=1",Matches!$Y$9:$Y$1954,"&lt;="&amp;'RPI rules'!$B$9,Matches!$R$9:$R$1954,1)+COUNTIFS(Matches!$D$9:$D$1954,$A63,Matches!$Q$9:$Q$1954,1,Matches!$X$9:$X$1954,"&gt;=1",Matches!$X$9:$X$1954,"&lt;="&amp;'RPI rules'!$B$9,Matches!$S$9:$S$1954,1)</f>
        <v>0</v>
      </c>
      <c r="Q63" s="1">
        <f>COUNTIFS(Matches!$C$9:$C$1954,$A63,Matches!$Q$9:$Q$1954,1,Matches!$Y$9:$Y$1954,"&gt;"&amp;'RPI rules'!$B$9,Matches!$Y$9:$Y$1954,"&lt;="&amp;'RPI rules'!$B$10,Matches!$R$9:$R$1954,1)+COUNTIFS(Matches!$D$9:$D$1954,$A63,Matches!$Q$9:$Q$1954,1,Matches!$X$9:$X$1954,"&gt;"&amp;'RPI rules'!$B$9,Matches!$X$9:$X$1954,"&lt;="&amp;'RPI rules'!$B$10,Matches!$S$9:$S$1954,1)</f>
        <v>0</v>
      </c>
      <c r="R63" s="1">
        <f>COUNTIFS(Matches!$C$9:$C$1954,$A63,Matches!$Q$9:$Q$1954,1,Matches!$Y$9:$Y$1954,"&gt;="&amp;'RPI rules'!$B$12,Matches!$Y$9:$Y$1954,"&lt;="&amp;'RPI rules'!$B$13,Matches!$R$9:$R$1954,0)+COUNTIFS(Matches!$D$9:$D$1954,$A63,Matches!$Q$9:$Q$1954,1,Matches!$X$9:$X$1954,"&gt;="&amp;'RPI rules'!$B$12,Matches!$X$9:$X$1954,"&lt;="&amp;'RPI rules'!$B$13,Matches!$S$9:$S$1954,0)</f>
        <v>0</v>
      </c>
      <c r="S63" s="1">
        <f>COUNTIFS(Matches!$C$9:$C$1954,$A63,Matches!$Q$9:$Q$1954,1,Matches!$Y$9:$Y$1954,"&gt;="&amp;'RPI rules'!$B$14,Matches!$R$9:$R$1954,0)+COUNTIFS(Matches!$D$9:$D$1954,$A63,Matches!$Q$9:$Q$1954,1,Matches!$X$9:$X$1954,"&gt;="&amp;'RPI rules'!$B$14,Matches!$S$9:$S$1954,0)+COUNTIFS(Matches!$C$9:$C$1954,$A63,Matches!$H$9:$H$1954,"&lt;&gt;D1",Matches!$R$9:$R$1954,0)+COUNTIFS(Matches!$D$9:$D$1954,$A63,Matches!$G$9:$G$1954,"&lt;&gt;D1",Matches!$S$9:$S$1954,0)</f>
        <v>0</v>
      </c>
      <c r="T63" s="1">
        <f>COUNTIFS(Matches!$C$9:$C$1954,$A63,Matches!$M$9:$M$1954,"Nonconference")+COUNTIFS(Matches!$D$9:$D$1954,$A63,Matches!$M$9:$M$1954,"Nonconference")</f>
        <v>10</v>
      </c>
      <c r="U63" s="1">
        <f>COUNTIFS(Matches!$C$9:$C$1954,$A63,Matches!$Q$9:$Q$1954,1,Matches!$Y$9:$Y$1954,"&gt;=1",Matches!$Y$9:$Y$1954,"&lt;="&amp;'RPI rules'!$B$11,Matches!$M$9:$M$1954,"Nonconference")+COUNTIFS(Matches!$D$9:$D$1954,$A63,Matches!$Q$9:$Q$1954,1,Matches!$X$9:$X$1954,"&gt;=1",Matches!$X$9:$X$1954,"&lt;="&amp;'RPI rules'!$B$11,Matches!$M$9:$M$1954,"Nonconference")</f>
        <v>5</v>
      </c>
      <c r="V63" s="1">
        <f>COUNTIFS(Matches!$C$9:$C$1954,$A63,Matches!$Q$9:$Q$1954,1,Matches!$Y$9:$Y$1954,"&gt;="&amp;'RPI rules'!$B$15,Matches!$M$9:$M$1954,"Nonconference")+COUNTIFS(Matches!$D$9:$D$1954,$A63,Matches!$Q$9:$Q$1954,1,Matches!$X$9:$X$1954,"&gt;="&amp;'RPI rules'!$B$15,Matches!$M$9:$M$1954,"Nonconference")+COUNTIFS(Matches!$C$9:$C$1954,$A63,Matches!$M$9:$M$1954,"Nonconference",Matches!$H$9:$H$1954,"NAIA")+COUNTIFS(Matches!$D$9:$D$1954,$A63,Matches!$M$9:$M$1954,"Nonconference",Matches!$G$9:$G$1954,"NAIA")</f>
        <v>1</v>
      </c>
      <c r="W63" s="24">
        <f t="shared" si="5"/>
        <v>0.5</v>
      </c>
      <c r="X63" s="24">
        <f t="shared" si="6"/>
        <v>0.1</v>
      </c>
      <c r="Y63" s="25">
        <f>IF('RPI rules'!$B$25&lt;&gt;"Ready",NA(),P63*'RPI rules'!$B$17+Q63*'RPI rules'!$B$18)</f>
        <v>0</v>
      </c>
      <c r="Z63" s="25">
        <f>IF('RPI rules'!$B$25&lt;&gt;"Ready",NA(),-R63*'RPI rules'!$B$19-S63*'RPI rules'!$B$20)</f>
        <v>0</v>
      </c>
      <c r="AA63" s="25">
        <f>IF('RPI rules'!$B$25&lt;&gt;"Ready",NA(),IF(T63=0,0,IF(W63&gt;='RPI rules'!$B$16,'RPI rules'!$B$21,0)))</f>
        <v>2.5999999999999999E-3</v>
      </c>
      <c r="AB63" s="25">
        <f>IF('RPI rules'!$B$25&lt;&gt;"Ready",NA(),IF(T63=0,0,IF(X63&gt;='RPI rules'!$B$16,-'RPI rules'!$B$22,0)))</f>
        <v>0</v>
      </c>
      <c r="AC63" s="25">
        <f t="shared" si="7"/>
        <v>2.5999999999999999E-3</v>
      </c>
      <c r="AD63" s="9">
        <f t="shared" si="8"/>
        <v>0.64158216745375829</v>
      </c>
      <c r="AE63" s="1">
        <f t="shared" si="9"/>
        <v>25</v>
      </c>
      <c r="AF63" s="1">
        <f t="shared" si="10"/>
        <v>1</v>
      </c>
    </row>
    <row r="64" spans="1:32" ht="21" customHeight="1">
      <c r="A64" s="1" t="s">
        <v>249</v>
      </c>
      <c r="B64" s="1" t="str">
        <f>INDEX(Standings!$B$9:$B$356,MATCH($A64,Standings!$A$9:$A$356,0))</f>
        <v>Ivy League</v>
      </c>
      <c r="C64" s="1">
        <f>INDEX(Standings!$D$9:$D$356,MATCH($A64,Standings!$A$9:$A$356,0))</f>
        <v>6</v>
      </c>
      <c r="D64" s="1">
        <f>INDEX(Standings!$E$9:$E$356,MATCH($A64,Standings!$A$9:$A$356,0))</f>
        <v>3</v>
      </c>
      <c r="E64" s="1">
        <f>SUMIFS(Matches!$R$9:$R$1954,Matches!$C$9:$C$1954,$A64)+SUMIFS(Matches!$S$9:$S$1954,Matches!$D$9:$D$1954,$A64)</f>
        <v>6</v>
      </c>
      <c r="F64" s="1">
        <f>COUNTIFS(Matches!$C$9:$C$1954,$A64)+COUNTIFS(Matches!$D$9:$D$1954,$A64)-E64</f>
        <v>3</v>
      </c>
      <c r="G64" s="1">
        <f t="shared" si="0"/>
        <v>0</v>
      </c>
      <c r="H64" s="1">
        <f>SUMIFS(Matches!$R$9:$R$1954,Matches!$C$9:$C$1954,$A64,Matches!$Q$9:$Q$1954,1)+SUMIFS(Matches!$S$9:$S$1954,Matches!$D$9:$D$1954,$A64,Matches!$Q$9:$Q$1954,1)</f>
        <v>6</v>
      </c>
      <c r="I64" s="1">
        <f>COUNTIFS(Matches!$C$9:$C$1954,$A64,Matches!$Q$9:$Q$1954,1)+COUNTIFS(Matches!$D$9:$D$1954,$A64,Matches!$Q$9:$Q$1954,1)-H64</f>
        <v>3</v>
      </c>
      <c r="J64" s="9">
        <f t="shared" si="1"/>
        <v>0.66666666666666663</v>
      </c>
      <c r="K64" s="9">
        <f>IF(H64+I64=0,"",(SUMIFS(Matches!$T$9:$T$1954,Matches!$C$9:$C$1954,$A64)+SUMIFS(Matches!$U$9:$U$1954,Matches!$D$9:$D$1954,$A64))/(H64+I64))</f>
        <v>0.36712361712361713</v>
      </c>
      <c r="L64" s="9">
        <f>IF(H64+I64=0,"",(SUMIFS(Matches!$V$9:$V$1954,Matches!$C$9:$C$1954,$A64)+SUMIFS(Matches!$W$9:$W$1954,Matches!$D$9:$D$1954,$A64))/(H64+I64))</f>
        <v>0.46051358601038089</v>
      </c>
      <c r="M64" s="9">
        <f t="shared" si="2"/>
        <v>0.46535687173107043</v>
      </c>
      <c r="N64" s="1">
        <f t="shared" si="3"/>
        <v>226</v>
      </c>
      <c r="O64" s="1" t="str">
        <f t="shared" si="4"/>
        <v>Matches standings</v>
      </c>
      <c r="P64" s="1">
        <f>COUNTIFS(Matches!$C$9:$C$1954,$A64,Matches!$Q$9:$Q$1954,1,Matches!$Y$9:$Y$1954,"&gt;=1",Matches!$Y$9:$Y$1954,"&lt;="&amp;'RPI rules'!$B$9,Matches!$R$9:$R$1954,1)+COUNTIFS(Matches!$D$9:$D$1954,$A64,Matches!$Q$9:$Q$1954,1,Matches!$X$9:$X$1954,"&gt;=1",Matches!$X$9:$X$1954,"&lt;="&amp;'RPI rules'!$B$9,Matches!$S$9:$S$1954,1)</f>
        <v>0</v>
      </c>
      <c r="Q64" s="1">
        <f>COUNTIFS(Matches!$C$9:$C$1954,$A64,Matches!$Q$9:$Q$1954,1,Matches!$Y$9:$Y$1954,"&gt;"&amp;'RPI rules'!$B$9,Matches!$Y$9:$Y$1954,"&lt;="&amp;'RPI rules'!$B$10,Matches!$R$9:$R$1954,1)+COUNTIFS(Matches!$D$9:$D$1954,$A64,Matches!$Q$9:$Q$1954,1,Matches!$X$9:$X$1954,"&gt;"&amp;'RPI rules'!$B$9,Matches!$X$9:$X$1954,"&lt;="&amp;'RPI rules'!$B$10,Matches!$S$9:$S$1954,1)</f>
        <v>0</v>
      </c>
      <c r="R64" s="1">
        <f>COUNTIFS(Matches!$C$9:$C$1954,$A64,Matches!$Q$9:$Q$1954,1,Matches!$Y$9:$Y$1954,"&gt;="&amp;'RPI rules'!$B$12,Matches!$Y$9:$Y$1954,"&lt;="&amp;'RPI rules'!$B$13,Matches!$R$9:$R$1954,0)+COUNTIFS(Matches!$D$9:$D$1954,$A64,Matches!$Q$9:$Q$1954,1,Matches!$X$9:$X$1954,"&gt;="&amp;'RPI rules'!$B$12,Matches!$X$9:$X$1954,"&lt;="&amp;'RPI rules'!$B$13,Matches!$S$9:$S$1954,0)</f>
        <v>0</v>
      </c>
      <c r="S64" s="1">
        <f>COUNTIFS(Matches!$C$9:$C$1954,$A64,Matches!$Q$9:$Q$1954,1,Matches!$Y$9:$Y$1954,"&gt;="&amp;'RPI rules'!$B$14,Matches!$R$9:$R$1954,0)+COUNTIFS(Matches!$D$9:$D$1954,$A64,Matches!$Q$9:$Q$1954,1,Matches!$X$9:$X$1954,"&gt;="&amp;'RPI rules'!$B$14,Matches!$S$9:$S$1954,0)+COUNTIFS(Matches!$C$9:$C$1954,$A64,Matches!$H$9:$H$1954,"&lt;&gt;D1",Matches!$R$9:$R$1954,0)+COUNTIFS(Matches!$D$9:$D$1954,$A64,Matches!$G$9:$G$1954,"&lt;&gt;D1",Matches!$S$9:$S$1954,0)</f>
        <v>0</v>
      </c>
      <c r="T64" s="1">
        <f>COUNTIFS(Matches!$C$9:$C$1954,$A64,Matches!$M$9:$M$1954,"Nonconference")+COUNTIFS(Matches!$D$9:$D$1954,$A64,Matches!$M$9:$M$1954,"Nonconference")</f>
        <v>9</v>
      </c>
      <c r="U64" s="1">
        <f>COUNTIFS(Matches!$C$9:$C$1954,$A64,Matches!$Q$9:$Q$1954,1,Matches!$Y$9:$Y$1954,"&gt;=1",Matches!$Y$9:$Y$1954,"&lt;="&amp;'RPI rules'!$B$11,Matches!$M$9:$M$1954,"Nonconference")+COUNTIFS(Matches!$D$9:$D$1954,$A64,Matches!$Q$9:$Q$1954,1,Matches!$X$9:$X$1954,"&gt;=1",Matches!$X$9:$X$1954,"&lt;="&amp;'RPI rules'!$B$11,Matches!$M$9:$M$1954,"Nonconference")</f>
        <v>0</v>
      </c>
      <c r="V64" s="1">
        <f>COUNTIFS(Matches!$C$9:$C$1954,$A64,Matches!$Q$9:$Q$1954,1,Matches!$Y$9:$Y$1954,"&gt;="&amp;'RPI rules'!$B$15,Matches!$M$9:$M$1954,"Nonconference")+COUNTIFS(Matches!$D$9:$D$1954,$A64,Matches!$Q$9:$Q$1954,1,Matches!$X$9:$X$1954,"&gt;="&amp;'RPI rules'!$B$15,Matches!$M$9:$M$1954,"Nonconference")+COUNTIFS(Matches!$C$9:$C$1954,$A64,Matches!$M$9:$M$1954,"Nonconference",Matches!$H$9:$H$1954,"NAIA")+COUNTIFS(Matches!$D$9:$D$1954,$A64,Matches!$M$9:$M$1954,"Nonconference",Matches!$G$9:$G$1954,"NAIA")</f>
        <v>5</v>
      </c>
      <c r="W64" s="24">
        <f t="shared" si="5"/>
        <v>0</v>
      </c>
      <c r="X64" s="24">
        <f t="shared" si="6"/>
        <v>0.55555555555555558</v>
      </c>
      <c r="Y64" s="25">
        <f>IF('RPI rules'!$B$25&lt;&gt;"Ready",NA(),P64*'RPI rules'!$B$17+Q64*'RPI rules'!$B$18)</f>
        <v>0</v>
      </c>
      <c r="Z64" s="25">
        <f>IF('RPI rules'!$B$25&lt;&gt;"Ready",NA(),-R64*'RPI rules'!$B$19-S64*'RPI rules'!$B$20)</f>
        <v>0</v>
      </c>
      <c r="AA64" s="25">
        <f>IF('RPI rules'!$B$25&lt;&gt;"Ready",NA(),IF(T64=0,0,IF(W64&gt;='RPI rules'!$B$16,'RPI rules'!$B$21,0)))</f>
        <v>0</v>
      </c>
      <c r="AB64" s="25">
        <f>IF('RPI rules'!$B$25&lt;&gt;"Ready",NA(),IF(T64=0,0,IF(X64&gt;='RPI rules'!$B$16,-'RPI rules'!$B$22,0)))</f>
        <v>-2.5999999999999999E-3</v>
      </c>
      <c r="AC64" s="25">
        <f t="shared" si="7"/>
        <v>-2.5999999999999999E-3</v>
      </c>
      <c r="AD64" s="9">
        <f t="shared" si="8"/>
        <v>0.46275687173107044</v>
      </c>
      <c r="AE64" s="1">
        <f t="shared" si="9"/>
        <v>229</v>
      </c>
      <c r="AF64" s="1">
        <f t="shared" si="10"/>
        <v>-3</v>
      </c>
    </row>
    <row r="65" spans="1:32" ht="21" customHeight="1">
      <c r="A65" s="1" t="s">
        <v>207</v>
      </c>
      <c r="B65" s="1" t="str">
        <f>INDEX(Standings!$B$9:$B$356,MATCH($A65,Standings!$A$9:$A$356,0))</f>
        <v>MEAC</v>
      </c>
      <c r="C65" s="1">
        <f>INDEX(Standings!$D$9:$D$356,MATCH($A65,Standings!$A$9:$A$356,0))</f>
        <v>8</v>
      </c>
      <c r="D65" s="1">
        <f>INDEX(Standings!$E$9:$E$356,MATCH($A65,Standings!$A$9:$A$356,0))</f>
        <v>5</v>
      </c>
      <c r="E65" s="1">
        <f>SUMIFS(Matches!$R$9:$R$1954,Matches!$C$9:$C$1954,$A65)+SUMIFS(Matches!$S$9:$S$1954,Matches!$D$9:$D$1954,$A65)</f>
        <v>8</v>
      </c>
      <c r="F65" s="1">
        <f>COUNTIFS(Matches!$C$9:$C$1954,$A65)+COUNTIFS(Matches!$D$9:$D$1954,$A65)-E65</f>
        <v>5</v>
      </c>
      <c r="G65" s="1">
        <f t="shared" si="0"/>
        <v>0</v>
      </c>
      <c r="H65" s="1">
        <f>SUMIFS(Matches!$R$9:$R$1954,Matches!$C$9:$C$1954,$A65,Matches!$Q$9:$Q$1954,1)+SUMIFS(Matches!$S$9:$S$1954,Matches!$D$9:$D$1954,$A65,Matches!$Q$9:$Q$1954,1)</f>
        <v>8</v>
      </c>
      <c r="I65" s="1">
        <f>COUNTIFS(Matches!$C$9:$C$1954,$A65,Matches!$Q$9:$Q$1954,1)+COUNTIFS(Matches!$D$9:$D$1954,$A65,Matches!$Q$9:$Q$1954,1)-H65</f>
        <v>5</v>
      </c>
      <c r="J65" s="9">
        <f t="shared" si="1"/>
        <v>0.61538461538461542</v>
      </c>
      <c r="K65" s="9">
        <f>IF(H65+I65=0,"",(SUMIFS(Matches!$T$9:$T$1954,Matches!$C$9:$C$1954,$A65)+SUMIFS(Matches!$U$9:$U$1954,Matches!$D$9:$D$1954,$A65))/(H65+I65))</f>
        <v>0.44234654234654225</v>
      </c>
      <c r="L65" s="9">
        <f>IF(H65+I65=0,"",(SUMIFS(Matches!$V$9:$V$1954,Matches!$C$9:$C$1954,$A65)+SUMIFS(Matches!$W$9:$W$1954,Matches!$D$9:$D$1954,$A65))/(H65+I65))</f>
        <v>0.475492707174615</v>
      </c>
      <c r="M65" s="9">
        <f t="shared" si="2"/>
        <v>0.4938926018130787</v>
      </c>
      <c r="N65" s="1">
        <f t="shared" si="3"/>
        <v>184</v>
      </c>
      <c r="O65" s="1" t="str">
        <f t="shared" si="4"/>
        <v>Matches standings</v>
      </c>
      <c r="P65" s="1">
        <f>COUNTIFS(Matches!$C$9:$C$1954,$A65,Matches!$Q$9:$Q$1954,1,Matches!$Y$9:$Y$1954,"&gt;=1",Matches!$Y$9:$Y$1954,"&lt;="&amp;'RPI rules'!$B$9,Matches!$R$9:$R$1954,1)+COUNTIFS(Matches!$D$9:$D$1954,$A65,Matches!$Q$9:$Q$1954,1,Matches!$X$9:$X$1954,"&gt;=1",Matches!$X$9:$X$1954,"&lt;="&amp;'RPI rules'!$B$9,Matches!$S$9:$S$1954,1)</f>
        <v>0</v>
      </c>
      <c r="Q65" s="1">
        <f>COUNTIFS(Matches!$C$9:$C$1954,$A65,Matches!$Q$9:$Q$1954,1,Matches!$Y$9:$Y$1954,"&gt;"&amp;'RPI rules'!$B$9,Matches!$Y$9:$Y$1954,"&lt;="&amp;'RPI rules'!$B$10,Matches!$R$9:$R$1954,1)+COUNTIFS(Matches!$D$9:$D$1954,$A65,Matches!$Q$9:$Q$1954,1,Matches!$X$9:$X$1954,"&gt;"&amp;'RPI rules'!$B$9,Matches!$X$9:$X$1954,"&lt;="&amp;'RPI rules'!$B$10,Matches!$S$9:$S$1954,1)</f>
        <v>0</v>
      </c>
      <c r="R65" s="1">
        <f>COUNTIFS(Matches!$C$9:$C$1954,$A65,Matches!$Q$9:$Q$1954,1,Matches!$Y$9:$Y$1954,"&gt;="&amp;'RPI rules'!$B$12,Matches!$Y$9:$Y$1954,"&lt;="&amp;'RPI rules'!$B$13,Matches!$R$9:$R$1954,0)+COUNTIFS(Matches!$D$9:$D$1954,$A65,Matches!$Q$9:$Q$1954,1,Matches!$X$9:$X$1954,"&gt;="&amp;'RPI rules'!$B$12,Matches!$X$9:$X$1954,"&lt;="&amp;'RPI rules'!$B$13,Matches!$S$9:$S$1954,0)</f>
        <v>0</v>
      </c>
      <c r="S65" s="1">
        <f>COUNTIFS(Matches!$C$9:$C$1954,$A65,Matches!$Q$9:$Q$1954,1,Matches!$Y$9:$Y$1954,"&gt;="&amp;'RPI rules'!$B$14,Matches!$R$9:$R$1954,0)+COUNTIFS(Matches!$D$9:$D$1954,$A65,Matches!$Q$9:$Q$1954,1,Matches!$X$9:$X$1954,"&gt;="&amp;'RPI rules'!$B$14,Matches!$S$9:$S$1954,0)+COUNTIFS(Matches!$C$9:$C$1954,$A65,Matches!$H$9:$H$1954,"&lt;&gt;D1",Matches!$R$9:$R$1954,0)+COUNTIFS(Matches!$D$9:$D$1954,$A65,Matches!$G$9:$G$1954,"&lt;&gt;D1",Matches!$S$9:$S$1954,0)</f>
        <v>0</v>
      </c>
      <c r="T65" s="1">
        <f>COUNTIFS(Matches!$C$9:$C$1954,$A65,Matches!$M$9:$M$1954,"Nonconference")+COUNTIFS(Matches!$D$9:$D$1954,$A65,Matches!$M$9:$M$1954,"Nonconference")</f>
        <v>13</v>
      </c>
      <c r="U65" s="1">
        <f>COUNTIFS(Matches!$C$9:$C$1954,$A65,Matches!$Q$9:$Q$1954,1,Matches!$Y$9:$Y$1954,"&gt;=1",Matches!$Y$9:$Y$1954,"&lt;="&amp;'RPI rules'!$B$11,Matches!$M$9:$M$1954,"Nonconference")+COUNTIFS(Matches!$D$9:$D$1954,$A65,Matches!$Q$9:$Q$1954,1,Matches!$X$9:$X$1954,"&gt;=1",Matches!$X$9:$X$1954,"&lt;="&amp;'RPI rules'!$B$11,Matches!$M$9:$M$1954,"Nonconference")</f>
        <v>1</v>
      </c>
      <c r="V65" s="1">
        <f>COUNTIFS(Matches!$C$9:$C$1954,$A65,Matches!$Q$9:$Q$1954,1,Matches!$Y$9:$Y$1954,"&gt;="&amp;'RPI rules'!$B$15,Matches!$M$9:$M$1954,"Nonconference")+COUNTIFS(Matches!$D$9:$D$1954,$A65,Matches!$Q$9:$Q$1954,1,Matches!$X$9:$X$1954,"&gt;="&amp;'RPI rules'!$B$15,Matches!$M$9:$M$1954,"Nonconference")+COUNTIFS(Matches!$C$9:$C$1954,$A65,Matches!$M$9:$M$1954,"Nonconference",Matches!$H$9:$H$1954,"NAIA")+COUNTIFS(Matches!$D$9:$D$1954,$A65,Matches!$M$9:$M$1954,"Nonconference",Matches!$G$9:$G$1954,"NAIA")</f>
        <v>5</v>
      </c>
      <c r="W65" s="24">
        <f t="shared" si="5"/>
        <v>7.6923076923076927E-2</v>
      </c>
      <c r="X65" s="24">
        <f t="shared" si="6"/>
        <v>0.38461538461538464</v>
      </c>
      <c r="Y65" s="25">
        <f>IF('RPI rules'!$B$25&lt;&gt;"Ready",NA(),P65*'RPI rules'!$B$17+Q65*'RPI rules'!$B$18)</f>
        <v>0</v>
      </c>
      <c r="Z65" s="25">
        <f>IF('RPI rules'!$B$25&lt;&gt;"Ready",NA(),-R65*'RPI rules'!$B$19-S65*'RPI rules'!$B$20)</f>
        <v>0</v>
      </c>
      <c r="AA65" s="25">
        <f>IF('RPI rules'!$B$25&lt;&gt;"Ready",NA(),IF(T65=0,0,IF(W65&gt;='RPI rules'!$B$16,'RPI rules'!$B$21,0)))</f>
        <v>0</v>
      </c>
      <c r="AB65" s="25">
        <f>IF('RPI rules'!$B$25&lt;&gt;"Ready",NA(),IF(T65=0,0,IF(X65&gt;='RPI rules'!$B$16,-'RPI rules'!$B$22,0)))</f>
        <v>0</v>
      </c>
      <c r="AC65" s="25">
        <f t="shared" si="7"/>
        <v>0</v>
      </c>
      <c r="AD65" s="9">
        <f t="shared" si="8"/>
        <v>0.4938926018130787</v>
      </c>
      <c r="AE65" s="1">
        <f t="shared" si="9"/>
        <v>182</v>
      </c>
      <c r="AF65" s="1">
        <f t="shared" si="10"/>
        <v>2</v>
      </c>
    </row>
    <row r="66" spans="1:32" ht="21" customHeight="1">
      <c r="A66" s="1" t="s">
        <v>218</v>
      </c>
      <c r="B66" s="1" t="str">
        <f>INDEX(Standings!$B$9:$B$356,MATCH($A66,Standings!$A$9:$A$356,0))</f>
        <v>Ivy League</v>
      </c>
      <c r="C66" s="1">
        <f>INDEX(Standings!$D$9:$D$356,MATCH($A66,Standings!$A$9:$A$356,0))</f>
        <v>4</v>
      </c>
      <c r="D66" s="1">
        <f>INDEX(Standings!$E$9:$E$356,MATCH($A66,Standings!$A$9:$A$356,0))</f>
        <v>5</v>
      </c>
      <c r="E66" s="1">
        <f>SUMIFS(Matches!$R$9:$R$1954,Matches!$C$9:$C$1954,$A66)+SUMIFS(Matches!$S$9:$S$1954,Matches!$D$9:$D$1954,$A66)</f>
        <v>4</v>
      </c>
      <c r="F66" s="1">
        <f>COUNTIFS(Matches!$C$9:$C$1954,$A66)+COUNTIFS(Matches!$D$9:$D$1954,$A66)-E66</f>
        <v>5</v>
      </c>
      <c r="G66" s="1">
        <f t="shared" si="0"/>
        <v>0</v>
      </c>
      <c r="H66" s="1">
        <f>SUMIFS(Matches!$R$9:$R$1954,Matches!$C$9:$C$1954,$A66,Matches!$Q$9:$Q$1954,1)+SUMIFS(Matches!$S$9:$S$1954,Matches!$D$9:$D$1954,$A66,Matches!$Q$9:$Q$1954,1)</f>
        <v>4</v>
      </c>
      <c r="I66" s="1">
        <f>COUNTIFS(Matches!$C$9:$C$1954,$A66,Matches!$Q$9:$Q$1954,1)+COUNTIFS(Matches!$D$9:$D$1954,$A66,Matches!$Q$9:$Q$1954,1)-H66</f>
        <v>5</v>
      </c>
      <c r="J66" s="9">
        <f t="shared" si="1"/>
        <v>0.44444444444444442</v>
      </c>
      <c r="K66" s="9">
        <f>IF(H66+I66=0,"",(SUMIFS(Matches!$T$9:$T$1954,Matches!$C$9:$C$1954,$A66)+SUMIFS(Matches!$U$9:$U$1954,Matches!$D$9:$D$1954,$A66))/(H66+I66))</f>
        <v>0.5078563411896746</v>
      </c>
      <c r="L66" s="9">
        <f>IF(H66+I66=0,"",(SUMIFS(Matches!$V$9:$V$1954,Matches!$C$9:$C$1954,$A66)+SUMIFS(Matches!$W$9:$W$1954,Matches!$D$9:$D$1954,$A66))/(H66+I66))</f>
        <v>0.48647479770893387</v>
      </c>
      <c r="M66" s="9">
        <f t="shared" si="2"/>
        <v>0.48665798113318187</v>
      </c>
      <c r="N66" s="1">
        <f t="shared" si="3"/>
        <v>195</v>
      </c>
      <c r="O66" s="1" t="str">
        <f t="shared" si="4"/>
        <v>Matches standings</v>
      </c>
      <c r="P66" s="1">
        <f>COUNTIFS(Matches!$C$9:$C$1954,$A66,Matches!$Q$9:$Q$1954,1,Matches!$Y$9:$Y$1954,"&gt;=1",Matches!$Y$9:$Y$1954,"&lt;="&amp;'RPI rules'!$B$9,Matches!$R$9:$R$1954,1)+COUNTIFS(Matches!$D$9:$D$1954,$A66,Matches!$Q$9:$Q$1954,1,Matches!$X$9:$X$1954,"&gt;=1",Matches!$X$9:$X$1954,"&lt;="&amp;'RPI rules'!$B$9,Matches!$S$9:$S$1954,1)</f>
        <v>0</v>
      </c>
      <c r="Q66" s="1">
        <f>COUNTIFS(Matches!$C$9:$C$1954,$A66,Matches!$Q$9:$Q$1954,1,Matches!$Y$9:$Y$1954,"&gt;"&amp;'RPI rules'!$B$9,Matches!$Y$9:$Y$1954,"&lt;="&amp;'RPI rules'!$B$10,Matches!$R$9:$R$1954,1)+COUNTIFS(Matches!$D$9:$D$1954,$A66,Matches!$Q$9:$Q$1954,1,Matches!$X$9:$X$1954,"&gt;"&amp;'RPI rules'!$B$9,Matches!$X$9:$X$1954,"&lt;="&amp;'RPI rules'!$B$10,Matches!$S$9:$S$1954,1)</f>
        <v>0</v>
      </c>
      <c r="R66" s="1">
        <f>COUNTIFS(Matches!$C$9:$C$1954,$A66,Matches!$Q$9:$Q$1954,1,Matches!$Y$9:$Y$1954,"&gt;="&amp;'RPI rules'!$B$12,Matches!$Y$9:$Y$1954,"&lt;="&amp;'RPI rules'!$B$13,Matches!$R$9:$R$1954,0)+COUNTIFS(Matches!$D$9:$D$1954,$A66,Matches!$Q$9:$Q$1954,1,Matches!$X$9:$X$1954,"&gt;="&amp;'RPI rules'!$B$12,Matches!$X$9:$X$1954,"&lt;="&amp;'RPI rules'!$B$13,Matches!$S$9:$S$1954,0)</f>
        <v>0</v>
      </c>
      <c r="S66" s="1">
        <f>COUNTIFS(Matches!$C$9:$C$1954,$A66,Matches!$Q$9:$Q$1954,1,Matches!$Y$9:$Y$1954,"&gt;="&amp;'RPI rules'!$B$14,Matches!$R$9:$R$1954,0)+COUNTIFS(Matches!$D$9:$D$1954,$A66,Matches!$Q$9:$Q$1954,1,Matches!$X$9:$X$1954,"&gt;="&amp;'RPI rules'!$B$14,Matches!$S$9:$S$1954,0)+COUNTIFS(Matches!$C$9:$C$1954,$A66,Matches!$H$9:$H$1954,"&lt;&gt;D1",Matches!$R$9:$R$1954,0)+COUNTIFS(Matches!$D$9:$D$1954,$A66,Matches!$G$9:$G$1954,"&lt;&gt;D1",Matches!$S$9:$S$1954,0)</f>
        <v>0</v>
      </c>
      <c r="T66" s="1">
        <f>COUNTIFS(Matches!$C$9:$C$1954,$A66,Matches!$M$9:$M$1954,"Nonconference")+COUNTIFS(Matches!$D$9:$D$1954,$A66,Matches!$M$9:$M$1954,"Nonconference")</f>
        <v>9</v>
      </c>
      <c r="U66" s="1">
        <f>COUNTIFS(Matches!$C$9:$C$1954,$A66,Matches!$Q$9:$Q$1954,1,Matches!$Y$9:$Y$1954,"&gt;=1",Matches!$Y$9:$Y$1954,"&lt;="&amp;'RPI rules'!$B$11,Matches!$M$9:$M$1954,"Nonconference")+COUNTIFS(Matches!$D$9:$D$1954,$A66,Matches!$Q$9:$Q$1954,1,Matches!$X$9:$X$1954,"&gt;=1",Matches!$X$9:$X$1954,"&lt;="&amp;'RPI rules'!$B$11,Matches!$M$9:$M$1954,"Nonconference")</f>
        <v>2</v>
      </c>
      <c r="V66" s="1">
        <f>COUNTIFS(Matches!$C$9:$C$1954,$A66,Matches!$Q$9:$Q$1954,1,Matches!$Y$9:$Y$1954,"&gt;="&amp;'RPI rules'!$B$15,Matches!$M$9:$M$1954,"Nonconference")+COUNTIFS(Matches!$D$9:$D$1954,$A66,Matches!$Q$9:$Q$1954,1,Matches!$X$9:$X$1954,"&gt;="&amp;'RPI rules'!$B$15,Matches!$M$9:$M$1954,"Nonconference")+COUNTIFS(Matches!$C$9:$C$1954,$A66,Matches!$M$9:$M$1954,"Nonconference",Matches!$H$9:$H$1954,"NAIA")+COUNTIFS(Matches!$D$9:$D$1954,$A66,Matches!$M$9:$M$1954,"Nonconference",Matches!$G$9:$G$1954,"NAIA")</f>
        <v>2</v>
      </c>
      <c r="W66" s="24">
        <f t="shared" si="5"/>
        <v>0.22222222222222221</v>
      </c>
      <c r="X66" s="24">
        <f t="shared" si="6"/>
        <v>0.22222222222222221</v>
      </c>
      <c r="Y66" s="25">
        <f>IF('RPI rules'!$B$25&lt;&gt;"Ready",NA(),P66*'RPI rules'!$B$17+Q66*'RPI rules'!$B$18)</f>
        <v>0</v>
      </c>
      <c r="Z66" s="25">
        <f>IF('RPI rules'!$B$25&lt;&gt;"Ready",NA(),-R66*'RPI rules'!$B$19-S66*'RPI rules'!$B$20)</f>
        <v>0</v>
      </c>
      <c r="AA66" s="25">
        <f>IF('RPI rules'!$B$25&lt;&gt;"Ready",NA(),IF(T66=0,0,IF(W66&gt;='RPI rules'!$B$16,'RPI rules'!$B$21,0)))</f>
        <v>0</v>
      </c>
      <c r="AB66" s="25">
        <f>IF('RPI rules'!$B$25&lt;&gt;"Ready",NA(),IF(T66=0,0,IF(X66&gt;='RPI rules'!$B$16,-'RPI rules'!$B$22,0)))</f>
        <v>0</v>
      </c>
      <c r="AC66" s="25">
        <f t="shared" si="7"/>
        <v>0</v>
      </c>
      <c r="AD66" s="9">
        <f t="shared" si="8"/>
        <v>0.48665798113318187</v>
      </c>
      <c r="AE66" s="1">
        <f t="shared" si="9"/>
        <v>195</v>
      </c>
      <c r="AF66" s="1">
        <f t="shared" si="10"/>
        <v>0</v>
      </c>
    </row>
    <row r="67" spans="1:32" ht="21" customHeight="1">
      <c r="A67" s="1" t="s">
        <v>75</v>
      </c>
      <c r="B67" s="1" t="str">
        <f>INDEX(Standings!$B$9:$B$356,MATCH($A67,Standings!$A$9:$A$356,0))</f>
        <v>Big East</v>
      </c>
      <c r="C67" s="1">
        <f>INDEX(Standings!$D$9:$D$356,MATCH($A67,Standings!$A$9:$A$356,0))</f>
        <v>5</v>
      </c>
      <c r="D67" s="1">
        <f>INDEX(Standings!$E$9:$E$356,MATCH($A67,Standings!$A$9:$A$356,0))</f>
        <v>7</v>
      </c>
      <c r="E67" s="1">
        <f>SUMIFS(Matches!$R$9:$R$1954,Matches!$C$9:$C$1954,$A67)+SUMIFS(Matches!$S$9:$S$1954,Matches!$D$9:$D$1954,$A67)</f>
        <v>5</v>
      </c>
      <c r="F67" s="1">
        <f>COUNTIFS(Matches!$C$9:$C$1954,$A67)+COUNTIFS(Matches!$D$9:$D$1954,$A67)-E67</f>
        <v>7</v>
      </c>
      <c r="G67" s="1">
        <f t="shared" si="0"/>
        <v>0</v>
      </c>
      <c r="H67" s="1">
        <f>SUMIFS(Matches!$R$9:$R$1954,Matches!$C$9:$C$1954,$A67,Matches!$Q$9:$Q$1954,1)+SUMIFS(Matches!$S$9:$S$1954,Matches!$D$9:$D$1954,$A67,Matches!$Q$9:$Q$1954,1)</f>
        <v>5</v>
      </c>
      <c r="I67" s="1">
        <f>COUNTIFS(Matches!$C$9:$C$1954,$A67,Matches!$Q$9:$Q$1954,1)+COUNTIFS(Matches!$D$9:$D$1954,$A67,Matches!$Q$9:$Q$1954,1)-H67</f>
        <v>7</v>
      </c>
      <c r="J67" s="9">
        <f t="shared" si="1"/>
        <v>0.41666666666666669</v>
      </c>
      <c r="K67" s="9">
        <f>IF(H67+I67=0,"",(SUMIFS(Matches!$T$9:$T$1954,Matches!$C$9:$C$1954,$A67)+SUMIFS(Matches!$U$9:$U$1954,Matches!$D$9:$D$1954,$A67))/(H67+I67))</f>
        <v>0.718214886964887</v>
      </c>
      <c r="L67" s="9">
        <f>IF(H67+I67=0,"",(SUMIFS(Matches!$V$9:$V$1954,Matches!$C$9:$C$1954,$A67)+SUMIFS(Matches!$W$9:$W$1954,Matches!$D$9:$D$1954,$A67))/(H67+I67))</f>
        <v>0.55533875233212349</v>
      </c>
      <c r="M67" s="9">
        <f t="shared" si="2"/>
        <v>0.60210879823214103</v>
      </c>
      <c r="N67" s="1">
        <f t="shared" si="3"/>
        <v>52</v>
      </c>
      <c r="O67" s="1" t="str">
        <f t="shared" si="4"/>
        <v>Matches standings</v>
      </c>
      <c r="P67" s="1">
        <f>COUNTIFS(Matches!$C$9:$C$1954,$A67,Matches!$Q$9:$Q$1954,1,Matches!$Y$9:$Y$1954,"&gt;=1",Matches!$Y$9:$Y$1954,"&lt;="&amp;'RPI rules'!$B$9,Matches!$R$9:$R$1954,1)+COUNTIFS(Matches!$D$9:$D$1954,$A67,Matches!$Q$9:$Q$1954,1,Matches!$X$9:$X$1954,"&gt;=1",Matches!$X$9:$X$1954,"&lt;="&amp;'RPI rules'!$B$9,Matches!$S$9:$S$1954,1)</f>
        <v>1</v>
      </c>
      <c r="Q67" s="1">
        <f>COUNTIFS(Matches!$C$9:$C$1954,$A67,Matches!$Q$9:$Q$1954,1,Matches!$Y$9:$Y$1954,"&gt;"&amp;'RPI rules'!$B$9,Matches!$Y$9:$Y$1954,"&lt;="&amp;'RPI rules'!$B$10,Matches!$R$9:$R$1954,1)+COUNTIFS(Matches!$D$9:$D$1954,$A67,Matches!$Q$9:$Q$1954,1,Matches!$X$9:$X$1954,"&gt;"&amp;'RPI rules'!$B$9,Matches!$X$9:$X$1954,"&lt;="&amp;'RPI rules'!$B$10,Matches!$S$9:$S$1954,1)</f>
        <v>0</v>
      </c>
      <c r="R67" s="1">
        <f>COUNTIFS(Matches!$C$9:$C$1954,$A67,Matches!$Q$9:$Q$1954,1,Matches!$Y$9:$Y$1954,"&gt;="&amp;'RPI rules'!$B$12,Matches!$Y$9:$Y$1954,"&lt;="&amp;'RPI rules'!$B$13,Matches!$R$9:$R$1954,0)+COUNTIFS(Matches!$D$9:$D$1954,$A67,Matches!$Q$9:$Q$1954,1,Matches!$X$9:$X$1954,"&gt;="&amp;'RPI rules'!$B$12,Matches!$X$9:$X$1954,"&lt;="&amp;'RPI rules'!$B$13,Matches!$S$9:$S$1954,0)</f>
        <v>0</v>
      </c>
      <c r="S67" s="1">
        <f>COUNTIFS(Matches!$C$9:$C$1954,$A67,Matches!$Q$9:$Q$1954,1,Matches!$Y$9:$Y$1954,"&gt;="&amp;'RPI rules'!$B$14,Matches!$R$9:$R$1954,0)+COUNTIFS(Matches!$D$9:$D$1954,$A67,Matches!$Q$9:$Q$1954,1,Matches!$X$9:$X$1954,"&gt;="&amp;'RPI rules'!$B$14,Matches!$S$9:$S$1954,0)+COUNTIFS(Matches!$C$9:$C$1954,$A67,Matches!$H$9:$H$1954,"&lt;&gt;D1",Matches!$R$9:$R$1954,0)+COUNTIFS(Matches!$D$9:$D$1954,$A67,Matches!$G$9:$G$1954,"&lt;&gt;D1",Matches!$S$9:$S$1954,0)</f>
        <v>0</v>
      </c>
      <c r="T67" s="1">
        <f>COUNTIFS(Matches!$C$9:$C$1954,$A67,Matches!$M$9:$M$1954,"Nonconference")+COUNTIFS(Matches!$D$9:$D$1954,$A67,Matches!$M$9:$M$1954,"Nonconference")</f>
        <v>12</v>
      </c>
      <c r="U67" s="1">
        <f>COUNTIFS(Matches!$C$9:$C$1954,$A67,Matches!$Q$9:$Q$1954,1,Matches!$Y$9:$Y$1954,"&gt;=1",Matches!$Y$9:$Y$1954,"&lt;="&amp;'RPI rules'!$B$11,Matches!$M$9:$M$1954,"Nonconference")+COUNTIFS(Matches!$D$9:$D$1954,$A67,Matches!$Q$9:$Q$1954,1,Matches!$X$9:$X$1954,"&gt;=1",Matches!$X$9:$X$1954,"&lt;="&amp;'RPI rules'!$B$11,Matches!$M$9:$M$1954,"Nonconference")</f>
        <v>8</v>
      </c>
      <c r="V67" s="1">
        <f>COUNTIFS(Matches!$C$9:$C$1954,$A67,Matches!$Q$9:$Q$1954,1,Matches!$Y$9:$Y$1954,"&gt;="&amp;'RPI rules'!$B$15,Matches!$M$9:$M$1954,"Nonconference")+COUNTIFS(Matches!$D$9:$D$1954,$A67,Matches!$Q$9:$Q$1954,1,Matches!$X$9:$X$1954,"&gt;="&amp;'RPI rules'!$B$15,Matches!$M$9:$M$1954,"Nonconference")+COUNTIFS(Matches!$C$9:$C$1954,$A67,Matches!$M$9:$M$1954,"Nonconference",Matches!$H$9:$H$1954,"NAIA")+COUNTIFS(Matches!$D$9:$D$1954,$A67,Matches!$M$9:$M$1954,"Nonconference",Matches!$G$9:$G$1954,"NAIA")</f>
        <v>0</v>
      </c>
      <c r="W67" s="24">
        <f t="shared" si="5"/>
        <v>0.66666666666666663</v>
      </c>
      <c r="X67" s="24">
        <f t="shared" si="6"/>
        <v>0</v>
      </c>
      <c r="Y67" s="25">
        <f>IF('RPI rules'!$B$25&lt;&gt;"Ready",NA(),P67*'RPI rules'!$B$17+Q67*'RPI rules'!$B$18)</f>
        <v>2.5999999999999999E-3</v>
      </c>
      <c r="Z67" s="25">
        <f>IF('RPI rules'!$B$25&lt;&gt;"Ready",NA(),-R67*'RPI rules'!$B$19-S67*'RPI rules'!$B$20)</f>
        <v>0</v>
      </c>
      <c r="AA67" s="25">
        <f>IF('RPI rules'!$B$25&lt;&gt;"Ready",NA(),IF(T67=0,0,IF(W67&gt;='RPI rules'!$B$16,'RPI rules'!$B$21,0)))</f>
        <v>2.5999999999999999E-3</v>
      </c>
      <c r="AB67" s="25">
        <f>IF('RPI rules'!$B$25&lt;&gt;"Ready",NA(),IF(T67=0,0,IF(X67&gt;='RPI rules'!$B$16,-'RPI rules'!$B$22,0)))</f>
        <v>0</v>
      </c>
      <c r="AC67" s="25">
        <f t="shared" si="7"/>
        <v>5.1999999999999998E-3</v>
      </c>
      <c r="AD67" s="9">
        <f t="shared" si="8"/>
        <v>0.60730879823214101</v>
      </c>
      <c r="AE67" s="1">
        <f t="shared" si="9"/>
        <v>46</v>
      </c>
      <c r="AF67" s="1">
        <f t="shared" si="10"/>
        <v>6</v>
      </c>
    </row>
    <row r="68" spans="1:32" ht="21" customHeight="1">
      <c r="A68" s="1" t="s">
        <v>222</v>
      </c>
      <c r="B68" s="1" t="str">
        <f>INDEX(Standings!$B$9:$B$356,MATCH($A68,Standings!$A$9:$A$356,0))</f>
        <v>Big West</v>
      </c>
      <c r="C68" s="1">
        <f>INDEX(Standings!$D$9:$D$356,MATCH($A68,Standings!$A$9:$A$356,0))</f>
        <v>5</v>
      </c>
      <c r="D68" s="1">
        <f>INDEX(Standings!$E$9:$E$356,MATCH($A68,Standings!$A$9:$A$356,0))</f>
        <v>7</v>
      </c>
      <c r="E68" s="1">
        <f>SUMIFS(Matches!$R$9:$R$1954,Matches!$C$9:$C$1954,$A68)+SUMIFS(Matches!$S$9:$S$1954,Matches!$D$9:$D$1954,$A68)</f>
        <v>5</v>
      </c>
      <c r="F68" s="1">
        <f>COUNTIFS(Matches!$C$9:$C$1954,$A68)+COUNTIFS(Matches!$D$9:$D$1954,$A68)-E68</f>
        <v>7</v>
      </c>
      <c r="G68" s="1">
        <f t="shared" si="0"/>
        <v>0</v>
      </c>
      <c r="H68" s="1">
        <f>SUMIFS(Matches!$R$9:$R$1954,Matches!$C$9:$C$1954,$A68,Matches!$Q$9:$Q$1954,1)+SUMIFS(Matches!$S$9:$S$1954,Matches!$D$9:$D$1954,$A68,Matches!$Q$9:$Q$1954,1)</f>
        <v>5</v>
      </c>
      <c r="I68" s="1">
        <f>COUNTIFS(Matches!$C$9:$C$1954,$A68,Matches!$Q$9:$Q$1954,1)+COUNTIFS(Matches!$D$9:$D$1954,$A68,Matches!$Q$9:$Q$1954,1)-H68</f>
        <v>7</v>
      </c>
      <c r="J68" s="9">
        <f t="shared" si="1"/>
        <v>0.41666666666666669</v>
      </c>
      <c r="K68" s="9">
        <f>IF(H68+I68=0,"",(SUMIFS(Matches!$T$9:$T$1954,Matches!$C$9:$C$1954,$A68)+SUMIFS(Matches!$U$9:$U$1954,Matches!$D$9:$D$1954,$A68))/(H68+I68))</f>
        <v>0.51990740740740737</v>
      </c>
      <c r="L68" s="9">
        <f>IF(H68+I68=0,"",(SUMIFS(Matches!$V$9:$V$1954,Matches!$C$9:$C$1954,$A68)+SUMIFS(Matches!$W$9:$W$1954,Matches!$D$9:$D$1954,$A68))/(H68+I68))</f>
        <v>0.47489722352096081</v>
      </c>
      <c r="M68" s="9">
        <f t="shared" si="2"/>
        <v>0.48284467625061056</v>
      </c>
      <c r="N68" s="1">
        <f t="shared" si="3"/>
        <v>199</v>
      </c>
      <c r="O68" s="1" t="str">
        <f t="shared" si="4"/>
        <v>Matches standings</v>
      </c>
      <c r="P68" s="1">
        <f>COUNTIFS(Matches!$C$9:$C$1954,$A68,Matches!$Q$9:$Q$1954,1,Matches!$Y$9:$Y$1954,"&gt;=1",Matches!$Y$9:$Y$1954,"&lt;="&amp;'RPI rules'!$B$9,Matches!$R$9:$R$1954,1)+COUNTIFS(Matches!$D$9:$D$1954,$A68,Matches!$Q$9:$Q$1954,1,Matches!$X$9:$X$1954,"&gt;=1",Matches!$X$9:$X$1954,"&lt;="&amp;'RPI rules'!$B$9,Matches!$S$9:$S$1954,1)</f>
        <v>0</v>
      </c>
      <c r="Q68" s="1">
        <f>COUNTIFS(Matches!$C$9:$C$1954,$A68,Matches!$Q$9:$Q$1954,1,Matches!$Y$9:$Y$1954,"&gt;"&amp;'RPI rules'!$B$9,Matches!$Y$9:$Y$1954,"&lt;="&amp;'RPI rules'!$B$10,Matches!$R$9:$R$1954,1)+COUNTIFS(Matches!$D$9:$D$1954,$A68,Matches!$Q$9:$Q$1954,1,Matches!$X$9:$X$1954,"&gt;"&amp;'RPI rules'!$B$9,Matches!$X$9:$X$1954,"&lt;="&amp;'RPI rules'!$B$10,Matches!$S$9:$S$1954,1)</f>
        <v>0</v>
      </c>
      <c r="R68" s="1">
        <f>COUNTIFS(Matches!$C$9:$C$1954,$A68,Matches!$Q$9:$Q$1954,1,Matches!$Y$9:$Y$1954,"&gt;="&amp;'RPI rules'!$B$12,Matches!$Y$9:$Y$1954,"&lt;="&amp;'RPI rules'!$B$13,Matches!$R$9:$R$1954,0)+COUNTIFS(Matches!$D$9:$D$1954,$A68,Matches!$Q$9:$Q$1954,1,Matches!$X$9:$X$1954,"&gt;="&amp;'RPI rules'!$B$12,Matches!$X$9:$X$1954,"&lt;="&amp;'RPI rules'!$B$13,Matches!$S$9:$S$1954,0)</f>
        <v>0</v>
      </c>
      <c r="S68" s="1">
        <f>COUNTIFS(Matches!$C$9:$C$1954,$A68,Matches!$Q$9:$Q$1954,1,Matches!$Y$9:$Y$1954,"&gt;="&amp;'RPI rules'!$B$14,Matches!$R$9:$R$1954,0)+COUNTIFS(Matches!$D$9:$D$1954,$A68,Matches!$Q$9:$Q$1954,1,Matches!$X$9:$X$1954,"&gt;="&amp;'RPI rules'!$B$14,Matches!$S$9:$S$1954,0)+COUNTIFS(Matches!$C$9:$C$1954,$A68,Matches!$H$9:$H$1954,"&lt;&gt;D1",Matches!$R$9:$R$1954,0)+COUNTIFS(Matches!$D$9:$D$1954,$A68,Matches!$G$9:$G$1954,"&lt;&gt;D1",Matches!$S$9:$S$1954,0)</f>
        <v>0</v>
      </c>
      <c r="T68" s="1">
        <f>COUNTIFS(Matches!$C$9:$C$1954,$A68,Matches!$M$9:$M$1954,"Nonconference")+COUNTIFS(Matches!$D$9:$D$1954,$A68,Matches!$M$9:$M$1954,"Nonconference")</f>
        <v>12</v>
      </c>
      <c r="U68" s="1">
        <f>COUNTIFS(Matches!$C$9:$C$1954,$A68,Matches!$Q$9:$Q$1954,1,Matches!$Y$9:$Y$1954,"&gt;=1",Matches!$Y$9:$Y$1954,"&lt;="&amp;'RPI rules'!$B$11,Matches!$M$9:$M$1954,"Nonconference")+COUNTIFS(Matches!$D$9:$D$1954,$A68,Matches!$Q$9:$Q$1954,1,Matches!$X$9:$X$1954,"&gt;=1",Matches!$X$9:$X$1954,"&lt;="&amp;'RPI rules'!$B$11,Matches!$M$9:$M$1954,"Nonconference")</f>
        <v>0</v>
      </c>
      <c r="V68" s="1">
        <f>COUNTIFS(Matches!$C$9:$C$1954,$A68,Matches!$Q$9:$Q$1954,1,Matches!$Y$9:$Y$1954,"&gt;="&amp;'RPI rules'!$B$15,Matches!$M$9:$M$1954,"Nonconference")+COUNTIFS(Matches!$D$9:$D$1954,$A68,Matches!$Q$9:$Q$1954,1,Matches!$X$9:$X$1954,"&gt;="&amp;'RPI rules'!$B$15,Matches!$M$9:$M$1954,"Nonconference")+COUNTIFS(Matches!$C$9:$C$1954,$A68,Matches!$M$9:$M$1954,"Nonconference",Matches!$H$9:$H$1954,"NAIA")+COUNTIFS(Matches!$D$9:$D$1954,$A68,Matches!$M$9:$M$1954,"Nonconference",Matches!$G$9:$G$1954,"NAIA")</f>
        <v>2</v>
      </c>
      <c r="W68" s="24">
        <f t="shared" si="5"/>
        <v>0</v>
      </c>
      <c r="X68" s="24">
        <f t="shared" si="6"/>
        <v>0.16666666666666666</v>
      </c>
      <c r="Y68" s="25">
        <f>IF('RPI rules'!$B$25&lt;&gt;"Ready",NA(),P68*'RPI rules'!$B$17+Q68*'RPI rules'!$B$18)</f>
        <v>0</v>
      </c>
      <c r="Z68" s="25">
        <f>IF('RPI rules'!$B$25&lt;&gt;"Ready",NA(),-R68*'RPI rules'!$B$19-S68*'RPI rules'!$B$20)</f>
        <v>0</v>
      </c>
      <c r="AA68" s="25">
        <f>IF('RPI rules'!$B$25&lt;&gt;"Ready",NA(),IF(T68=0,0,IF(W68&gt;='RPI rules'!$B$16,'RPI rules'!$B$21,0)))</f>
        <v>0</v>
      </c>
      <c r="AB68" s="25">
        <f>IF('RPI rules'!$B$25&lt;&gt;"Ready",NA(),IF(T68=0,0,IF(X68&gt;='RPI rules'!$B$16,-'RPI rules'!$B$22,0)))</f>
        <v>0</v>
      </c>
      <c r="AC68" s="25">
        <f t="shared" si="7"/>
        <v>0</v>
      </c>
      <c r="AD68" s="9">
        <f t="shared" si="8"/>
        <v>0.48284467625061056</v>
      </c>
      <c r="AE68" s="1">
        <f t="shared" si="9"/>
        <v>199</v>
      </c>
      <c r="AF68" s="1">
        <f t="shared" si="10"/>
        <v>0</v>
      </c>
    </row>
    <row r="69" spans="1:32" ht="21" customHeight="1">
      <c r="A69" s="1" t="s">
        <v>163</v>
      </c>
      <c r="B69" s="1" t="str">
        <f>INDEX(Standings!$B$9:$B$356,MATCH($A69,Standings!$A$9:$A$356,0))</f>
        <v>Big West</v>
      </c>
      <c r="C69" s="1">
        <f>INDEX(Standings!$D$9:$D$356,MATCH($A69,Standings!$A$9:$A$356,0))</f>
        <v>4</v>
      </c>
      <c r="D69" s="1">
        <f>INDEX(Standings!$E$9:$E$356,MATCH($A69,Standings!$A$9:$A$356,0))</f>
        <v>6</v>
      </c>
      <c r="E69" s="1">
        <f>SUMIFS(Matches!$R$9:$R$1954,Matches!$C$9:$C$1954,$A69)+SUMIFS(Matches!$S$9:$S$1954,Matches!$D$9:$D$1954,$A69)</f>
        <v>4</v>
      </c>
      <c r="F69" s="1">
        <f>COUNTIFS(Matches!$C$9:$C$1954,$A69)+COUNTIFS(Matches!$D$9:$D$1954,$A69)-E69</f>
        <v>6</v>
      </c>
      <c r="G69" s="1">
        <f t="shared" si="0"/>
        <v>0</v>
      </c>
      <c r="H69" s="1">
        <f>SUMIFS(Matches!$R$9:$R$1954,Matches!$C$9:$C$1954,$A69,Matches!$Q$9:$Q$1954,1)+SUMIFS(Matches!$S$9:$S$1954,Matches!$D$9:$D$1954,$A69,Matches!$Q$9:$Q$1954,1)</f>
        <v>4</v>
      </c>
      <c r="I69" s="1">
        <f>COUNTIFS(Matches!$C$9:$C$1954,$A69,Matches!$Q$9:$Q$1954,1)+COUNTIFS(Matches!$D$9:$D$1954,$A69,Matches!$Q$9:$Q$1954,1)-H69</f>
        <v>6</v>
      </c>
      <c r="J69" s="9">
        <f t="shared" si="1"/>
        <v>0.4</v>
      </c>
      <c r="K69" s="9">
        <f>IF(H69+I69=0,"",(SUMIFS(Matches!$T$9:$T$1954,Matches!$C$9:$C$1954,$A69)+SUMIFS(Matches!$U$9:$U$1954,Matches!$D$9:$D$1954,$A69))/(H69+I69))</f>
        <v>0.59202020202020189</v>
      </c>
      <c r="L69" s="9">
        <f>IF(H69+I69=0,"",(SUMIFS(Matches!$V$9:$V$1954,Matches!$C$9:$C$1954,$A69)+SUMIFS(Matches!$W$9:$W$1954,Matches!$D$9:$D$1954,$A69))/(H69+I69))</f>
        <v>0.50300881357699534</v>
      </c>
      <c r="M69" s="9">
        <f t="shared" si="2"/>
        <v>0.52176230440434979</v>
      </c>
      <c r="N69" s="1">
        <f t="shared" si="3"/>
        <v>140</v>
      </c>
      <c r="O69" s="1" t="str">
        <f t="shared" si="4"/>
        <v>Matches standings</v>
      </c>
      <c r="P69" s="1">
        <f>COUNTIFS(Matches!$C$9:$C$1954,$A69,Matches!$Q$9:$Q$1954,1,Matches!$Y$9:$Y$1954,"&gt;=1",Matches!$Y$9:$Y$1954,"&lt;="&amp;'RPI rules'!$B$9,Matches!$R$9:$R$1954,1)+COUNTIFS(Matches!$D$9:$D$1954,$A69,Matches!$Q$9:$Q$1954,1,Matches!$X$9:$X$1954,"&gt;=1",Matches!$X$9:$X$1954,"&lt;="&amp;'RPI rules'!$B$9,Matches!$S$9:$S$1954,1)</f>
        <v>0</v>
      </c>
      <c r="Q69" s="1">
        <f>COUNTIFS(Matches!$C$9:$C$1954,$A69,Matches!$Q$9:$Q$1954,1,Matches!$Y$9:$Y$1954,"&gt;"&amp;'RPI rules'!$B$9,Matches!$Y$9:$Y$1954,"&lt;="&amp;'RPI rules'!$B$10,Matches!$R$9:$R$1954,1)+COUNTIFS(Matches!$D$9:$D$1954,$A69,Matches!$Q$9:$Q$1954,1,Matches!$X$9:$X$1954,"&gt;"&amp;'RPI rules'!$B$9,Matches!$X$9:$X$1954,"&lt;="&amp;'RPI rules'!$B$10,Matches!$S$9:$S$1954,1)</f>
        <v>0</v>
      </c>
      <c r="R69" s="1">
        <f>COUNTIFS(Matches!$C$9:$C$1954,$A69,Matches!$Q$9:$Q$1954,1,Matches!$Y$9:$Y$1954,"&gt;="&amp;'RPI rules'!$B$12,Matches!$Y$9:$Y$1954,"&lt;="&amp;'RPI rules'!$B$13,Matches!$R$9:$R$1954,0)+COUNTIFS(Matches!$D$9:$D$1954,$A69,Matches!$Q$9:$Q$1954,1,Matches!$X$9:$X$1954,"&gt;="&amp;'RPI rules'!$B$12,Matches!$X$9:$X$1954,"&lt;="&amp;'RPI rules'!$B$13,Matches!$S$9:$S$1954,0)</f>
        <v>0</v>
      </c>
      <c r="S69" s="1">
        <f>COUNTIFS(Matches!$C$9:$C$1954,$A69,Matches!$Q$9:$Q$1954,1,Matches!$Y$9:$Y$1954,"&gt;="&amp;'RPI rules'!$B$14,Matches!$R$9:$R$1954,0)+COUNTIFS(Matches!$D$9:$D$1954,$A69,Matches!$Q$9:$Q$1954,1,Matches!$X$9:$X$1954,"&gt;="&amp;'RPI rules'!$B$14,Matches!$S$9:$S$1954,0)+COUNTIFS(Matches!$C$9:$C$1954,$A69,Matches!$H$9:$H$1954,"&lt;&gt;D1",Matches!$R$9:$R$1954,0)+COUNTIFS(Matches!$D$9:$D$1954,$A69,Matches!$G$9:$G$1954,"&lt;&gt;D1",Matches!$S$9:$S$1954,0)</f>
        <v>0</v>
      </c>
      <c r="T69" s="1">
        <f>COUNTIFS(Matches!$C$9:$C$1954,$A69,Matches!$M$9:$M$1954,"Nonconference")+COUNTIFS(Matches!$D$9:$D$1954,$A69,Matches!$M$9:$M$1954,"Nonconference")</f>
        <v>10</v>
      </c>
      <c r="U69" s="1">
        <f>COUNTIFS(Matches!$C$9:$C$1954,$A69,Matches!$Q$9:$Q$1954,1,Matches!$Y$9:$Y$1954,"&gt;=1",Matches!$Y$9:$Y$1954,"&lt;="&amp;'RPI rules'!$B$11,Matches!$M$9:$M$1954,"Nonconference")+COUNTIFS(Matches!$D$9:$D$1954,$A69,Matches!$Q$9:$Q$1954,1,Matches!$X$9:$X$1954,"&gt;=1",Matches!$X$9:$X$1954,"&lt;="&amp;'RPI rules'!$B$11,Matches!$M$9:$M$1954,"Nonconference")</f>
        <v>4</v>
      </c>
      <c r="V69" s="1">
        <f>COUNTIFS(Matches!$C$9:$C$1954,$A69,Matches!$Q$9:$Q$1954,1,Matches!$Y$9:$Y$1954,"&gt;="&amp;'RPI rules'!$B$15,Matches!$M$9:$M$1954,"Nonconference")+COUNTIFS(Matches!$D$9:$D$1954,$A69,Matches!$Q$9:$Q$1954,1,Matches!$X$9:$X$1954,"&gt;="&amp;'RPI rules'!$B$15,Matches!$M$9:$M$1954,"Nonconference")+COUNTIFS(Matches!$C$9:$C$1954,$A69,Matches!$M$9:$M$1954,"Nonconference",Matches!$H$9:$H$1954,"NAIA")+COUNTIFS(Matches!$D$9:$D$1954,$A69,Matches!$M$9:$M$1954,"Nonconference",Matches!$G$9:$G$1954,"NAIA")</f>
        <v>0</v>
      </c>
      <c r="W69" s="24">
        <f t="shared" si="5"/>
        <v>0.4</v>
      </c>
      <c r="X69" s="24">
        <f t="shared" si="6"/>
        <v>0</v>
      </c>
      <c r="Y69" s="25">
        <f>IF('RPI rules'!$B$25&lt;&gt;"Ready",NA(),P69*'RPI rules'!$B$17+Q69*'RPI rules'!$B$18)</f>
        <v>0</v>
      </c>
      <c r="Z69" s="25">
        <f>IF('RPI rules'!$B$25&lt;&gt;"Ready",NA(),-R69*'RPI rules'!$B$19-S69*'RPI rules'!$B$20)</f>
        <v>0</v>
      </c>
      <c r="AA69" s="25">
        <f>IF('RPI rules'!$B$25&lt;&gt;"Ready",NA(),IF(T69=0,0,IF(W69&gt;='RPI rules'!$B$16,'RPI rules'!$B$21,0)))</f>
        <v>0</v>
      </c>
      <c r="AB69" s="25">
        <f>IF('RPI rules'!$B$25&lt;&gt;"Ready",NA(),IF(T69=0,0,IF(X69&gt;='RPI rules'!$B$16,-'RPI rules'!$B$22,0)))</f>
        <v>0</v>
      </c>
      <c r="AC69" s="25">
        <f t="shared" si="7"/>
        <v>0</v>
      </c>
      <c r="AD69" s="9">
        <f t="shared" si="8"/>
        <v>0.52176230440434979</v>
      </c>
      <c r="AE69" s="1">
        <f t="shared" si="9"/>
        <v>140</v>
      </c>
      <c r="AF69" s="1">
        <f t="shared" si="10"/>
        <v>0</v>
      </c>
    </row>
    <row r="70" spans="1:32" ht="21" customHeight="1">
      <c r="A70" s="1" t="s">
        <v>270</v>
      </c>
      <c r="B70" s="1" t="str">
        <f>INDEX(Standings!$B$9:$B$356,MATCH($A70,Standings!$A$9:$A$356,0))</f>
        <v>Ivy League</v>
      </c>
      <c r="C70" s="1">
        <f>INDEX(Standings!$D$9:$D$356,MATCH($A70,Standings!$A$9:$A$356,0))</f>
        <v>5</v>
      </c>
      <c r="D70" s="1">
        <f>INDEX(Standings!$E$9:$E$356,MATCH($A70,Standings!$A$9:$A$356,0))</f>
        <v>4</v>
      </c>
      <c r="E70" s="1">
        <f>SUMIFS(Matches!$R$9:$R$1954,Matches!$C$9:$C$1954,$A70)+SUMIFS(Matches!$S$9:$S$1954,Matches!$D$9:$D$1954,$A70)</f>
        <v>5</v>
      </c>
      <c r="F70" s="1">
        <f>COUNTIFS(Matches!$C$9:$C$1954,$A70)+COUNTIFS(Matches!$D$9:$D$1954,$A70)-E70</f>
        <v>4</v>
      </c>
      <c r="G70" s="1">
        <f t="shared" si="0"/>
        <v>0</v>
      </c>
      <c r="H70" s="1">
        <f>SUMIFS(Matches!$R$9:$R$1954,Matches!$C$9:$C$1954,$A70,Matches!$Q$9:$Q$1954,1)+SUMIFS(Matches!$S$9:$S$1954,Matches!$D$9:$D$1954,$A70,Matches!$Q$9:$Q$1954,1)</f>
        <v>5</v>
      </c>
      <c r="I70" s="1">
        <f>COUNTIFS(Matches!$C$9:$C$1954,$A70,Matches!$Q$9:$Q$1954,1)+COUNTIFS(Matches!$D$9:$D$1954,$A70,Matches!$Q$9:$Q$1954,1)-H70</f>
        <v>4</v>
      </c>
      <c r="J70" s="9">
        <f t="shared" si="1"/>
        <v>0.55555555555555558</v>
      </c>
      <c r="K70" s="9">
        <f>IF(H70+I70=0,"",(SUMIFS(Matches!$T$9:$T$1954,Matches!$C$9:$C$1954,$A70)+SUMIFS(Matches!$U$9:$U$1954,Matches!$D$9:$D$1954,$A70))/(H70+I70))</f>
        <v>0.38860830527497192</v>
      </c>
      <c r="L70" s="9">
        <f>IF(H70+I70=0,"",(SUMIFS(Matches!$V$9:$V$1954,Matches!$C$9:$C$1954,$A70)+SUMIFS(Matches!$W$9:$W$1954,Matches!$D$9:$D$1954,$A70))/(H70+I70))</f>
        <v>0.48370463664655577</v>
      </c>
      <c r="M70" s="9">
        <f t="shared" si="2"/>
        <v>0.45411920068801381</v>
      </c>
      <c r="N70" s="1">
        <f t="shared" si="3"/>
        <v>247</v>
      </c>
      <c r="O70" s="1" t="str">
        <f t="shared" si="4"/>
        <v>Matches standings</v>
      </c>
      <c r="P70" s="1">
        <f>COUNTIFS(Matches!$C$9:$C$1954,$A70,Matches!$Q$9:$Q$1954,1,Matches!$Y$9:$Y$1954,"&gt;=1",Matches!$Y$9:$Y$1954,"&lt;="&amp;'RPI rules'!$B$9,Matches!$R$9:$R$1954,1)+COUNTIFS(Matches!$D$9:$D$1954,$A70,Matches!$Q$9:$Q$1954,1,Matches!$X$9:$X$1954,"&gt;=1",Matches!$X$9:$X$1954,"&lt;="&amp;'RPI rules'!$B$9,Matches!$S$9:$S$1954,1)</f>
        <v>0</v>
      </c>
      <c r="Q70" s="1">
        <f>COUNTIFS(Matches!$C$9:$C$1954,$A70,Matches!$Q$9:$Q$1954,1,Matches!$Y$9:$Y$1954,"&gt;"&amp;'RPI rules'!$B$9,Matches!$Y$9:$Y$1954,"&lt;="&amp;'RPI rules'!$B$10,Matches!$R$9:$R$1954,1)+COUNTIFS(Matches!$D$9:$D$1954,$A70,Matches!$Q$9:$Q$1954,1,Matches!$X$9:$X$1954,"&gt;"&amp;'RPI rules'!$B$9,Matches!$X$9:$X$1954,"&lt;="&amp;'RPI rules'!$B$10,Matches!$S$9:$S$1954,1)</f>
        <v>0</v>
      </c>
      <c r="R70" s="1">
        <f>COUNTIFS(Matches!$C$9:$C$1954,$A70,Matches!$Q$9:$Q$1954,1,Matches!$Y$9:$Y$1954,"&gt;="&amp;'RPI rules'!$B$12,Matches!$Y$9:$Y$1954,"&lt;="&amp;'RPI rules'!$B$13,Matches!$R$9:$R$1954,0)+COUNTIFS(Matches!$D$9:$D$1954,$A70,Matches!$Q$9:$Q$1954,1,Matches!$X$9:$X$1954,"&gt;="&amp;'RPI rules'!$B$12,Matches!$X$9:$X$1954,"&lt;="&amp;'RPI rules'!$B$13,Matches!$S$9:$S$1954,0)</f>
        <v>0</v>
      </c>
      <c r="S70" s="1">
        <f>COUNTIFS(Matches!$C$9:$C$1954,$A70,Matches!$Q$9:$Q$1954,1,Matches!$Y$9:$Y$1954,"&gt;="&amp;'RPI rules'!$B$14,Matches!$R$9:$R$1954,0)+COUNTIFS(Matches!$D$9:$D$1954,$A70,Matches!$Q$9:$Q$1954,1,Matches!$X$9:$X$1954,"&gt;="&amp;'RPI rules'!$B$14,Matches!$S$9:$S$1954,0)+COUNTIFS(Matches!$C$9:$C$1954,$A70,Matches!$H$9:$H$1954,"&lt;&gt;D1",Matches!$R$9:$R$1954,0)+COUNTIFS(Matches!$D$9:$D$1954,$A70,Matches!$G$9:$G$1954,"&lt;&gt;D1",Matches!$S$9:$S$1954,0)</f>
        <v>0</v>
      </c>
      <c r="T70" s="1">
        <f>COUNTIFS(Matches!$C$9:$C$1954,$A70,Matches!$M$9:$M$1954,"Nonconference")+COUNTIFS(Matches!$D$9:$D$1954,$A70,Matches!$M$9:$M$1954,"Nonconference")</f>
        <v>9</v>
      </c>
      <c r="U70" s="1">
        <f>COUNTIFS(Matches!$C$9:$C$1954,$A70,Matches!$Q$9:$Q$1954,1,Matches!$Y$9:$Y$1954,"&gt;=1",Matches!$Y$9:$Y$1954,"&lt;="&amp;'RPI rules'!$B$11,Matches!$M$9:$M$1954,"Nonconference")+COUNTIFS(Matches!$D$9:$D$1954,$A70,Matches!$Q$9:$Q$1954,1,Matches!$X$9:$X$1954,"&gt;=1",Matches!$X$9:$X$1954,"&lt;="&amp;'RPI rules'!$B$11,Matches!$M$9:$M$1954,"Nonconference")</f>
        <v>0</v>
      </c>
      <c r="V70" s="1">
        <f>COUNTIFS(Matches!$C$9:$C$1954,$A70,Matches!$Q$9:$Q$1954,1,Matches!$Y$9:$Y$1954,"&gt;="&amp;'RPI rules'!$B$15,Matches!$M$9:$M$1954,"Nonconference")+COUNTIFS(Matches!$D$9:$D$1954,$A70,Matches!$Q$9:$Q$1954,1,Matches!$X$9:$X$1954,"&gt;="&amp;'RPI rules'!$B$15,Matches!$M$9:$M$1954,"Nonconference")+COUNTIFS(Matches!$C$9:$C$1954,$A70,Matches!$M$9:$M$1954,"Nonconference",Matches!$H$9:$H$1954,"NAIA")+COUNTIFS(Matches!$D$9:$D$1954,$A70,Matches!$M$9:$M$1954,"Nonconference",Matches!$G$9:$G$1954,"NAIA")</f>
        <v>3</v>
      </c>
      <c r="W70" s="24">
        <f t="shared" si="5"/>
        <v>0</v>
      </c>
      <c r="X70" s="24">
        <f t="shared" si="6"/>
        <v>0.33333333333333331</v>
      </c>
      <c r="Y70" s="25">
        <f>IF('RPI rules'!$B$25&lt;&gt;"Ready",NA(),P70*'RPI rules'!$B$17+Q70*'RPI rules'!$B$18)</f>
        <v>0</v>
      </c>
      <c r="Z70" s="25">
        <f>IF('RPI rules'!$B$25&lt;&gt;"Ready",NA(),-R70*'RPI rules'!$B$19-S70*'RPI rules'!$B$20)</f>
        <v>0</v>
      </c>
      <c r="AA70" s="25">
        <f>IF('RPI rules'!$B$25&lt;&gt;"Ready",NA(),IF(T70=0,0,IF(W70&gt;='RPI rules'!$B$16,'RPI rules'!$B$21,0)))</f>
        <v>0</v>
      </c>
      <c r="AB70" s="25">
        <f>IF('RPI rules'!$B$25&lt;&gt;"Ready",NA(),IF(T70=0,0,IF(X70&gt;='RPI rules'!$B$16,-'RPI rules'!$B$22,0)))</f>
        <v>0</v>
      </c>
      <c r="AC70" s="25">
        <f t="shared" si="7"/>
        <v>0</v>
      </c>
      <c r="AD70" s="9">
        <f t="shared" si="8"/>
        <v>0.45411920068801381</v>
      </c>
      <c r="AE70" s="1">
        <f t="shared" si="9"/>
        <v>247</v>
      </c>
      <c r="AF70" s="1">
        <f t="shared" si="10"/>
        <v>0</v>
      </c>
    </row>
    <row r="71" spans="1:32" ht="21" customHeight="1">
      <c r="A71" s="1" t="s">
        <v>128</v>
      </c>
      <c r="B71" s="1" t="str">
        <f>INDEX(Standings!$B$9:$B$356,MATCH($A71,Standings!$A$9:$A$356,0))</f>
        <v>Atlantic 10</v>
      </c>
      <c r="C71" s="1">
        <f>INDEX(Standings!$D$9:$D$356,MATCH($A71,Standings!$A$9:$A$356,0))</f>
        <v>7</v>
      </c>
      <c r="D71" s="1">
        <f>INDEX(Standings!$E$9:$E$356,MATCH($A71,Standings!$A$9:$A$356,0))</f>
        <v>4</v>
      </c>
      <c r="E71" s="1">
        <f>SUMIFS(Matches!$R$9:$R$1954,Matches!$C$9:$C$1954,$A71)+SUMIFS(Matches!$S$9:$S$1954,Matches!$D$9:$D$1954,$A71)</f>
        <v>7</v>
      </c>
      <c r="F71" s="1">
        <f>COUNTIFS(Matches!$C$9:$C$1954,$A71)+COUNTIFS(Matches!$D$9:$D$1954,$A71)-E71</f>
        <v>4</v>
      </c>
      <c r="G71" s="1">
        <f t="shared" si="0"/>
        <v>0</v>
      </c>
      <c r="H71" s="1">
        <f>SUMIFS(Matches!$R$9:$R$1954,Matches!$C$9:$C$1954,$A71,Matches!$Q$9:$Q$1954,1)+SUMIFS(Matches!$S$9:$S$1954,Matches!$D$9:$D$1954,$A71,Matches!$Q$9:$Q$1954,1)</f>
        <v>7</v>
      </c>
      <c r="I71" s="1">
        <f>COUNTIFS(Matches!$C$9:$C$1954,$A71,Matches!$Q$9:$Q$1954,1)+COUNTIFS(Matches!$D$9:$D$1954,$A71,Matches!$Q$9:$Q$1954,1)-H71</f>
        <v>4</v>
      </c>
      <c r="J71" s="9">
        <f t="shared" si="1"/>
        <v>0.63636363636363635</v>
      </c>
      <c r="K71" s="9">
        <f>IF(H71+I71=0,"",(SUMIFS(Matches!$T$9:$T$1954,Matches!$C$9:$C$1954,$A71)+SUMIFS(Matches!$U$9:$U$1954,Matches!$D$9:$D$1954,$A71))/(H71+I71))</f>
        <v>0.51769644496917211</v>
      </c>
      <c r="L71" s="9">
        <f>IF(H71+I71=0,"",(SUMIFS(Matches!$V$9:$V$1954,Matches!$C$9:$C$1954,$A71)+SUMIFS(Matches!$W$9:$W$1954,Matches!$D$9:$D$1954,$A71))/(H71+I71))</f>
        <v>0.5284132354483595</v>
      </c>
      <c r="M71" s="9">
        <f t="shared" si="2"/>
        <v>0.55004244043758499</v>
      </c>
      <c r="N71" s="1">
        <f t="shared" si="3"/>
        <v>105</v>
      </c>
      <c r="O71" s="1" t="str">
        <f t="shared" si="4"/>
        <v>Matches standings</v>
      </c>
      <c r="P71" s="1">
        <f>COUNTIFS(Matches!$C$9:$C$1954,$A71,Matches!$Q$9:$Q$1954,1,Matches!$Y$9:$Y$1954,"&gt;=1",Matches!$Y$9:$Y$1954,"&lt;="&amp;'RPI rules'!$B$9,Matches!$R$9:$R$1954,1)+COUNTIFS(Matches!$D$9:$D$1954,$A71,Matches!$Q$9:$Q$1954,1,Matches!$X$9:$X$1954,"&gt;=1",Matches!$X$9:$X$1954,"&lt;="&amp;'RPI rules'!$B$9,Matches!$S$9:$S$1954,1)</f>
        <v>0</v>
      </c>
      <c r="Q71" s="1">
        <f>COUNTIFS(Matches!$C$9:$C$1954,$A71,Matches!$Q$9:$Q$1954,1,Matches!$Y$9:$Y$1954,"&gt;"&amp;'RPI rules'!$B$9,Matches!$Y$9:$Y$1954,"&lt;="&amp;'RPI rules'!$B$10,Matches!$R$9:$R$1954,1)+COUNTIFS(Matches!$D$9:$D$1954,$A71,Matches!$Q$9:$Q$1954,1,Matches!$X$9:$X$1954,"&gt;"&amp;'RPI rules'!$B$9,Matches!$X$9:$X$1954,"&lt;="&amp;'RPI rules'!$B$10,Matches!$S$9:$S$1954,1)</f>
        <v>0</v>
      </c>
      <c r="R71" s="1">
        <f>COUNTIFS(Matches!$C$9:$C$1954,$A71,Matches!$Q$9:$Q$1954,1,Matches!$Y$9:$Y$1954,"&gt;="&amp;'RPI rules'!$B$12,Matches!$Y$9:$Y$1954,"&lt;="&amp;'RPI rules'!$B$13,Matches!$R$9:$R$1954,0)+COUNTIFS(Matches!$D$9:$D$1954,$A71,Matches!$Q$9:$Q$1954,1,Matches!$X$9:$X$1954,"&gt;="&amp;'RPI rules'!$B$12,Matches!$X$9:$X$1954,"&lt;="&amp;'RPI rules'!$B$13,Matches!$S$9:$S$1954,0)</f>
        <v>0</v>
      </c>
      <c r="S71" s="1">
        <f>COUNTIFS(Matches!$C$9:$C$1954,$A71,Matches!$Q$9:$Q$1954,1,Matches!$Y$9:$Y$1954,"&gt;="&amp;'RPI rules'!$B$14,Matches!$R$9:$R$1954,0)+COUNTIFS(Matches!$D$9:$D$1954,$A71,Matches!$Q$9:$Q$1954,1,Matches!$X$9:$X$1954,"&gt;="&amp;'RPI rules'!$B$14,Matches!$S$9:$S$1954,0)+COUNTIFS(Matches!$C$9:$C$1954,$A71,Matches!$H$9:$H$1954,"&lt;&gt;D1",Matches!$R$9:$R$1954,0)+COUNTIFS(Matches!$D$9:$D$1954,$A71,Matches!$G$9:$G$1954,"&lt;&gt;D1",Matches!$S$9:$S$1954,0)</f>
        <v>0</v>
      </c>
      <c r="T71" s="1">
        <f>COUNTIFS(Matches!$C$9:$C$1954,$A71,Matches!$M$9:$M$1954,"Nonconference")+COUNTIFS(Matches!$D$9:$D$1954,$A71,Matches!$M$9:$M$1954,"Nonconference")</f>
        <v>11</v>
      </c>
      <c r="U71" s="1">
        <f>COUNTIFS(Matches!$C$9:$C$1954,$A71,Matches!$Q$9:$Q$1954,1,Matches!$Y$9:$Y$1954,"&gt;=1",Matches!$Y$9:$Y$1954,"&lt;="&amp;'RPI rules'!$B$11,Matches!$M$9:$M$1954,"Nonconference")+COUNTIFS(Matches!$D$9:$D$1954,$A71,Matches!$Q$9:$Q$1954,1,Matches!$X$9:$X$1954,"&gt;=1",Matches!$X$9:$X$1954,"&lt;="&amp;'RPI rules'!$B$11,Matches!$M$9:$M$1954,"Nonconference")</f>
        <v>2</v>
      </c>
      <c r="V71" s="1">
        <f>COUNTIFS(Matches!$C$9:$C$1954,$A71,Matches!$Q$9:$Q$1954,1,Matches!$Y$9:$Y$1954,"&gt;="&amp;'RPI rules'!$B$15,Matches!$M$9:$M$1954,"Nonconference")+COUNTIFS(Matches!$D$9:$D$1954,$A71,Matches!$Q$9:$Q$1954,1,Matches!$X$9:$X$1954,"&gt;="&amp;'RPI rules'!$B$15,Matches!$M$9:$M$1954,"Nonconference")+COUNTIFS(Matches!$C$9:$C$1954,$A71,Matches!$M$9:$M$1954,"Nonconference",Matches!$H$9:$H$1954,"NAIA")+COUNTIFS(Matches!$D$9:$D$1954,$A71,Matches!$M$9:$M$1954,"Nonconference",Matches!$G$9:$G$1954,"NAIA")</f>
        <v>1</v>
      </c>
      <c r="W71" s="24">
        <f t="shared" si="5"/>
        <v>0.18181818181818182</v>
      </c>
      <c r="X71" s="24">
        <f t="shared" si="6"/>
        <v>9.0909090909090912E-2</v>
      </c>
      <c r="Y71" s="25">
        <f>IF('RPI rules'!$B$25&lt;&gt;"Ready",NA(),P71*'RPI rules'!$B$17+Q71*'RPI rules'!$B$18)</f>
        <v>0</v>
      </c>
      <c r="Z71" s="25">
        <f>IF('RPI rules'!$B$25&lt;&gt;"Ready",NA(),-R71*'RPI rules'!$B$19-S71*'RPI rules'!$B$20)</f>
        <v>0</v>
      </c>
      <c r="AA71" s="25">
        <f>IF('RPI rules'!$B$25&lt;&gt;"Ready",NA(),IF(T71=0,0,IF(W71&gt;='RPI rules'!$B$16,'RPI rules'!$B$21,0)))</f>
        <v>0</v>
      </c>
      <c r="AB71" s="25">
        <f>IF('RPI rules'!$B$25&lt;&gt;"Ready",NA(),IF(T71=0,0,IF(X71&gt;='RPI rules'!$B$16,-'RPI rules'!$B$22,0)))</f>
        <v>0</v>
      </c>
      <c r="AC71" s="25">
        <f t="shared" si="7"/>
        <v>0</v>
      </c>
      <c r="AD71" s="9">
        <f t="shared" si="8"/>
        <v>0.55004244043758499</v>
      </c>
      <c r="AE71" s="1">
        <f t="shared" si="9"/>
        <v>107</v>
      </c>
      <c r="AF71" s="1">
        <f t="shared" si="10"/>
        <v>-2</v>
      </c>
    </row>
    <row r="72" spans="1:32" ht="21" customHeight="1">
      <c r="A72" s="1" t="s">
        <v>92</v>
      </c>
      <c r="B72" s="1" t="str">
        <f>INDEX(Standings!$B$9:$B$356,MATCH($A72,Standings!$A$9:$A$356,0))</f>
        <v>Atlantic 10</v>
      </c>
      <c r="C72" s="1">
        <f>INDEX(Standings!$D$9:$D$356,MATCH($A72,Standings!$A$9:$A$356,0))</f>
        <v>8</v>
      </c>
      <c r="D72" s="1">
        <f>INDEX(Standings!$E$9:$E$356,MATCH($A72,Standings!$A$9:$A$356,0))</f>
        <v>5</v>
      </c>
      <c r="E72" s="1">
        <f>SUMIFS(Matches!$R$9:$R$1954,Matches!$C$9:$C$1954,$A72)+SUMIFS(Matches!$S$9:$S$1954,Matches!$D$9:$D$1954,$A72)</f>
        <v>8</v>
      </c>
      <c r="F72" s="1">
        <f>COUNTIFS(Matches!$C$9:$C$1954,$A72)+COUNTIFS(Matches!$D$9:$D$1954,$A72)-E72</f>
        <v>5</v>
      </c>
      <c r="G72" s="1">
        <f t="shared" si="0"/>
        <v>0</v>
      </c>
      <c r="H72" s="1">
        <f>SUMIFS(Matches!$R$9:$R$1954,Matches!$C$9:$C$1954,$A72,Matches!$Q$9:$Q$1954,1)+SUMIFS(Matches!$S$9:$S$1954,Matches!$D$9:$D$1954,$A72,Matches!$Q$9:$Q$1954,1)</f>
        <v>8</v>
      </c>
      <c r="I72" s="1">
        <f>COUNTIFS(Matches!$C$9:$C$1954,$A72,Matches!$Q$9:$Q$1954,1)+COUNTIFS(Matches!$D$9:$D$1954,$A72,Matches!$Q$9:$Q$1954,1)-H72</f>
        <v>5</v>
      </c>
      <c r="J72" s="9">
        <f t="shared" si="1"/>
        <v>0.61538461538461542</v>
      </c>
      <c r="K72" s="9">
        <f>IF(H72+I72=0,"",(SUMIFS(Matches!$T$9:$T$1954,Matches!$C$9:$C$1954,$A72)+SUMIFS(Matches!$U$9:$U$1954,Matches!$D$9:$D$1954,$A72))/(H72+I72))</f>
        <v>0.57902097902097904</v>
      </c>
      <c r="L72" s="9">
        <f>IF(H72+I72=0,"",(SUMIFS(Matches!$V$9:$V$1954,Matches!$C$9:$C$1954,$A72)+SUMIFS(Matches!$W$9:$W$1954,Matches!$D$9:$D$1954,$A72))/(H72+I72))</f>
        <v>0.57645636770636766</v>
      </c>
      <c r="M72" s="9">
        <f t="shared" si="2"/>
        <v>0.58747073528323535</v>
      </c>
      <c r="N72" s="1">
        <f t="shared" si="3"/>
        <v>69</v>
      </c>
      <c r="O72" s="1" t="str">
        <f t="shared" si="4"/>
        <v>Matches standings</v>
      </c>
      <c r="P72" s="1">
        <f>COUNTIFS(Matches!$C$9:$C$1954,$A72,Matches!$Q$9:$Q$1954,1,Matches!$Y$9:$Y$1954,"&gt;=1",Matches!$Y$9:$Y$1954,"&lt;="&amp;'RPI rules'!$B$9,Matches!$R$9:$R$1954,1)+COUNTIFS(Matches!$D$9:$D$1954,$A72,Matches!$Q$9:$Q$1954,1,Matches!$X$9:$X$1954,"&gt;=1",Matches!$X$9:$X$1954,"&lt;="&amp;'RPI rules'!$B$9,Matches!$S$9:$S$1954,1)</f>
        <v>0</v>
      </c>
      <c r="Q72" s="1">
        <f>COUNTIFS(Matches!$C$9:$C$1954,$A72,Matches!$Q$9:$Q$1954,1,Matches!$Y$9:$Y$1954,"&gt;"&amp;'RPI rules'!$B$9,Matches!$Y$9:$Y$1954,"&lt;="&amp;'RPI rules'!$B$10,Matches!$R$9:$R$1954,1)+COUNTIFS(Matches!$D$9:$D$1954,$A72,Matches!$Q$9:$Q$1954,1,Matches!$X$9:$X$1954,"&gt;"&amp;'RPI rules'!$B$9,Matches!$X$9:$X$1954,"&lt;="&amp;'RPI rules'!$B$10,Matches!$S$9:$S$1954,1)</f>
        <v>1</v>
      </c>
      <c r="R72" s="1">
        <f>COUNTIFS(Matches!$C$9:$C$1954,$A72,Matches!$Q$9:$Q$1954,1,Matches!$Y$9:$Y$1954,"&gt;="&amp;'RPI rules'!$B$12,Matches!$Y$9:$Y$1954,"&lt;="&amp;'RPI rules'!$B$13,Matches!$R$9:$R$1954,0)+COUNTIFS(Matches!$D$9:$D$1954,$A72,Matches!$Q$9:$Q$1954,1,Matches!$X$9:$X$1954,"&gt;="&amp;'RPI rules'!$B$12,Matches!$X$9:$X$1954,"&lt;="&amp;'RPI rules'!$B$13,Matches!$S$9:$S$1954,0)</f>
        <v>0</v>
      </c>
      <c r="S72" s="1">
        <f>COUNTIFS(Matches!$C$9:$C$1954,$A72,Matches!$Q$9:$Q$1954,1,Matches!$Y$9:$Y$1954,"&gt;="&amp;'RPI rules'!$B$14,Matches!$R$9:$R$1954,0)+COUNTIFS(Matches!$D$9:$D$1954,$A72,Matches!$Q$9:$Q$1954,1,Matches!$X$9:$X$1954,"&gt;="&amp;'RPI rules'!$B$14,Matches!$S$9:$S$1954,0)+COUNTIFS(Matches!$C$9:$C$1954,$A72,Matches!$H$9:$H$1954,"&lt;&gt;D1",Matches!$R$9:$R$1954,0)+COUNTIFS(Matches!$D$9:$D$1954,$A72,Matches!$G$9:$G$1954,"&lt;&gt;D1",Matches!$S$9:$S$1954,0)</f>
        <v>0</v>
      </c>
      <c r="T72" s="1">
        <f>COUNTIFS(Matches!$C$9:$C$1954,$A72,Matches!$M$9:$M$1954,"Nonconference")+COUNTIFS(Matches!$D$9:$D$1954,$A72,Matches!$M$9:$M$1954,"Nonconference")</f>
        <v>13</v>
      </c>
      <c r="U72" s="1">
        <f>COUNTIFS(Matches!$C$9:$C$1954,$A72,Matches!$Q$9:$Q$1954,1,Matches!$Y$9:$Y$1954,"&gt;=1",Matches!$Y$9:$Y$1954,"&lt;="&amp;'RPI rules'!$B$11,Matches!$M$9:$M$1954,"Nonconference")+COUNTIFS(Matches!$D$9:$D$1954,$A72,Matches!$Q$9:$Q$1954,1,Matches!$X$9:$X$1954,"&gt;=1",Matches!$X$9:$X$1954,"&lt;="&amp;'RPI rules'!$B$11,Matches!$M$9:$M$1954,"Nonconference")</f>
        <v>7</v>
      </c>
      <c r="V72" s="1">
        <f>COUNTIFS(Matches!$C$9:$C$1954,$A72,Matches!$Q$9:$Q$1954,1,Matches!$Y$9:$Y$1954,"&gt;="&amp;'RPI rules'!$B$15,Matches!$M$9:$M$1954,"Nonconference")+COUNTIFS(Matches!$D$9:$D$1954,$A72,Matches!$Q$9:$Q$1954,1,Matches!$X$9:$X$1954,"&gt;="&amp;'RPI rules'!$B$15,Matches!$M$9:$M$1954,"Nonconference")+COUNTIFS(Matches!$C$9:$C$1954,$A72,Matches!$M$9:$M$1954,"Nonconference",Matches!$H$9:$H$1954,"NAIA")+COUNTIFS(Matches!$D$9:$D$1954,$A72,Matches!$M$9:$M$1954,"Nonconference",Matches!$G$9:$G$1954,"NAIA")</f>
        <v>1</v>
      </c>
      <c r="W72" s="24">
        <f t="shared" si="5"/>
        <v>0.53846153846153844</v>
      </c>
      <c r="X72" s="24">
        <f t="shared" si="6"/>
        <v>7.6923076923076927E-2</v>
      </c>
      <c r="Y72" s="25">
        <f>IF('RPI rules'!$B$25&lt;&gt;"Ready",NA(),P72*'RPI rules'!$B$17+Q72*'RPI rules'!$B$18)</f>
        <v>1.2999999999999999E-3</v>
      </c>
      <c r="Z72" s="25">
        <f>IF('RPI rules'!$B$25&lt;&gt;"Ready",NA(),-R72*'RPI rules'!$B$19-S72*'RPI rules'!$B$20)</f>
        <v>0</v>
      </c>
      <c r="AA72" s="25">
        <f>IF('RPI rules'!$B$25&lt;&gt;"Ready",NA(),IF(T72=0,0,IF(W72&gt;='RPI rules'!$B$16,'RPI rules'!$B$21,0)))</f>
        <v>2.5999999999999999E-3</v>
      </c>
      <c r="AB72" s="25">
        <f>IF('RPI rules'!$B$25&lt;&gt;"Ready",NA(),IF(T72=0,0,IF(X72&gt;='RPI rules'!$B$16,-'RPI rules'!$B$22,0)))</f>
        <v>0</v>
      </c>
      <c r="AC72" s="25">
        <f t="shared" si="7"/>
        <v>3.8999999999999998E-3</v>
      </c>
      <c r="AD72" s="9">
        <f t="shared" si="8"/>
        <v>0.59137073528323536</v>
      </c>
      <c r="AE72" s="1">
        <f t="shared" si="9"/>
        <v>64</v>
      </c>
      <c r="AF72" s="1">
        <f t="shared" si="10"/>
        <v>5</v>
      </c>
    </row>
    <row r="73" spans="1:32" ht="21" customHeight="1">
      <c r="A73" s="1" t="s">
        <v>278</v>
      </c>
      <c r="B73" s="1" t="str">
        <f>INDEX(Standings!$B$9:$B$356,MATCH($A73,Standings!$A$9:$A$356,0))</f>
        <v>CUSA</v>
      </c>
      <c r="C73" s="1">
        <f>INDEX(Standings!$D$9:$D$356,MATCH($A73,Standings!$A$9:$A$356,0))</f>
        <v>5</v>
      </c>
      <c r="D73" s="1">
        <f>INDEX(Standings!$E$9:$E$356,MATCH($A73,Standings!$A$9:$A$356,0))</f>
        <v>5</v>
      </c>
      <c r="E73" s="1">
        <f>SUMIFS(Matches!$R$9:$R$1954,Matches!$C$9:$C$1954,$A73)+SUMIFS(Matches!$S$9:$S$1954,Matches!$D$9:$D$1954,$A73)</f>
        <v>5</v>
      </c>
      <c r="F73" s="1">
        <f>COUNTIFS(Matches!$C$9:$C$1954,$A73)+COUNTIFS(Matches!$D$9:$D$1954,$A73)-E73</f>
        <v>5</v>
      </c>
      <c r="G73" s="1">
        <f t="shared" ref="G73:G136" si="11">E73+F73-H73-I73</f>
        <v>0</v>
      </c>
      <c r="H73" s="1">
        <f>SUMIFS(Matches!$R$9:$R$1954,Matches!$C$9:$C$1954,$A73,Matches!$Q$9:$Q$1954,1)+SUMIFS(Matches!$S$9:$S$1954,Matches!$D$9:$D$1954,$A73,Matches!$Q$9:$Q$1954,1)</f>
        <v>5</v>
      </c>
      <c r="I73" s="1">
        <f>COUNTIFS(Matches!$C$9:$C$1954,$A73,Matches!$Q$9:$Q$1954,1)+COUNTIFS(Matches!$D$9:$D$1954,$A73,Matches!$Q$9:$Q$1954,1)-H73</f>
        <v>5</v>
      </c>
      <c r="J73" s="9">
        <f t="shared" ref="J73:J136" si="12">IF(H73+I73=0,"",H73/(H73+I73))</f>
        <v>0.5</v>
      </c>
      <c r="K73" s="9">
        <f>IF(H73+I73=0,"",(SUMIFS(Matches!$T$9:$T$1954,Matches!$C$9:$C$1954,$A73)+SUMIFS(Matches!$U$9:$U$1954,Matches!$D$9:$D$1954,$A73))/(H73+I73))</f>
        <v>0.40734848484848485</v>
      </c>
      <c r="L73" s="9">
        <f>IF(H73+I73=0,"",(SUMIFS(Matches!$V$9:$V$1954,Matches!$C$9:$C$1954,$A73)+SUMIFS(Matches!$W$9:$W$1954,Matches!$D$9:$D$1954,$A73))/(H73+I73))</f>
        <v>0.49297362855783594</v>
      </c>
      <c r="M73" s="9">
        <f t="shared" ref="M73:M136" si="13">IF(J73="","",$T$3*J73+$T$4*K73+$T$5*L73)</f>
        <v>0.4519176495637014</v>
      </c>
      <c r="N73" s="1">
        <f t="shared" ref="N73:N136" si="14">IF(M73="","",RANK(M73,$M$9:$M$356,0))</f>
        <v>255</v>
      </c>
      <c r="O73" s="1" t="str">
        <f t="shared" ref="O73:O136" si="15">IF(AND(C73=E73,D73=F73),"Matches standings","Review: standings differ")</f>
        <v>Matches standings</v>
      </c>
      <c r="P73" s="1">
        <f>COUNTIFS(Matches!$C$9:$C$1954,$A73,Matches!$Q$9:$Q$1954,1,Matches!$Y$9:$Y$1954,"&gt;=1",Matches!$Y$9:$Y$1954,"&lt;="&amp;'RPI rules'!$B$9,Matches!$R$9:$R$1954,1)+COUNTIFS(Matches!$D$9:$D$1954,$A73,Matches!$Q$9:$Q$1954,1,Matches!$X$9:$X$1954,"&gt;=1",Matches!$X$9:$X$1954,"&lt;="&amp;'RPI rules'!$B$9,Matches!$S$9:$S$1954,1)</f>
        <v>0</v>
      </c>
      <c r="Q73" s="1">
        <f>COUNTIFS(Matches!$C$9:$C$1954,$A73,Matches!$Q$9:$Q$1954,1,Matches!$Y$9:$Y$1954,"&gt;"&amp;'RPI rules'!$B$9,Matches!$Y$9:$Y$1954,"&lt;="&amp;'RPI rules'!$B$10,Matches!$R$9:$R$1954,1)+COUNTIFS(Matches!$D$9:$D$1954,$A73,Matches!$Q$9:$Q$1954,1,Matches!$X$9:$X$1954,"&gt;"&amp;'RPI rules'!$B$9,Matches!$X$9:$X$1954,"&lt;="&amp;'RPI rules'!$B$10,Matches!$S$9:$S$1954,1)</f>
        <v>0</v>
      </c>
      <c r="R73" s="1">
        <f>COUNTIFS(Matches!$C$9:$C$1954,$A73,Matches!$Q$9:$Q$1954,1,Matches!$Y$9:$Y$1954,"&gt;="&amp;'RPI rules'!$B$12,Matches!$Y$9:$Y$1954,"&lt;="&amp;'RPI rules'!$B$13,Matches!$R$9:$R$1954,0)+COUNTIFS(Matches!$D$9:$D$1954,$A73,Matches!$Q$9:$Q$1954,1,Matches!$X$9:$X$1954,"&gt;="&amp;'RPI rules'!$B$12,Matches!$X$9:$X$1954,"&lt;="&amp;'RPI rules'!$B$13,Matches!$S$9:$S$1954,0)</f>
        <v>0</v>
      </c>
      <c r="S73" s="1">
        <f>COUNTIFS(Matches!$C$9:$C$1954,$A73,Matches!$Q$9:$Q$1954,1,Matches!$Y$9:$Y$1954,"&gt;="&amp;'RPI rules'!$B$14,Matches!$R$9:$R$1954,0)+COUNTIFS(Matches!$D$9:$D$1954,$A73,Matches!$Q$9:$Q$1954,1,Matches!$X$9:$X$1954,"&gt;="&amp;'RPI rules'!$B$14,Matches!$S$9:$S$1954,0)+COUNTIFS(Matches!$C$9:$C$1954,$A73,Matches!$H$9:$H$1954,"&lt;&gt;D1",Matches!$R$9:$R$1954,0)+COUNTIFS(Matches!$D$9:$D$1954,$A73,Matches!$G$9:$G$1954,"&lt;&gt;D1",Matches!$S$9:$S$1954,0)</f>
        <v>0</v>
      </c>
      <c r="T73" s="1">
        <f>COUNTIFS(Matches!$C$9:$C$1954,$A73,Matches!$M$9:$M$1954,"Nonconference")+COUNTIFS(Matches!$D$9:$D$1954,$A73,Matches!$M$9:$M$1954,"Nonconference")</f>
        <v>10</v>
      </c>
      <c r="U73" s="1">
        <f>COUNTIFS(Matches!$C$9:$C$1954,$A73,Matches!$Q$9:$Q$1954,1,Matches!$Y$9:$Y$1954,"&gt;=1",Matches!$Y$9:$Y$1954,"&lt;="&amp;'RPI rules'!$B$11,Matches!$M$9:$M$1954,"Nonconference")+COUNTIFS(Matches!$D$9:$D$1954,$A73,Matches!$Q$9:$Q$1954,1,Matches!$X$9:$X$1954,"&gt;=1",Matches!$X$9:$X$1954,"&lt;="&amp;'RPI rules'!$B$11,Matches!$M$9:$M$1954,"Nonconference")</f>
        <v>2</v>
      </c>
      <c r="V73" s="1">
        <f>COUNTIFS(Matches!$C$9:$C$1954,$A73,Matches!$Q$9:$Q$1954,1,Matches!$Y$9:$Y$1954,"&gt;="&amp;'RPI rules'!$B$15,Matches!$M$9:$M$1954,"Nonconference")+COUNTIFS(Matches!$D$9:$D$1954,$A73,Matches!$Q$9:$Q$1954,1,Matches!$X$9:$X$1954,"&gt;="&amp;'RPI rules'!$B$15,Matches!$M$9:$M$1954,"Nonconference")+COUNTIFS(Matches!$C$9:$C$1954,$A73,Matches!$M$9:$M$1954,"Nonconference",Matches!$H$9:$H$1954,"NAIA")+COUNTIFS(Matches!$D$9:$D$1954,$A73,Matches!$M$9:$M$1954,"Nonconference",Matches!$G$9:$G$1954,"NAIA")</f>
        <v>6</v>
      </c>
      <c r="W73" s="24">
        <f t="shared" ref="W73:W136" si="16">IF(T73=0,"",U73/T73)</f>
        <v>0.2</v>
      </c>
      <c r="X73" s="24">
        <f t="shared" ref="X73:X136" si="17">IF(T73=0,"",V73/T73)</f>
        <v>0.6</v>
      </c>
      <c r="Y73" s="25">
        <f>IF('RPI rules'!$B$25&lt;&gt;"Ready",NA(),P73*'RPI rules'!$B$17+Q73*'RPI rules'!$B$18)</f>
        <v>0</v>
      </c>
      <c r="Z73" s="25">
        <f>IF('RPI rules'!$B$25&lt;&gt;"Ready",NA(),-R73*'RPI rules'!$B$19-S73*'RPI rules'!$B$20)</f>
        <v>0</v>
      </c>
      <c r="AA73" s="25">
        <f>IF('RPI rules'!$B$25&lt;&gt;"Ready",NA(),IF(T73=0,0,IF(W73&gt;='RPI rules'!$B$16,'RPI rules'!$B$21,0)))</f>
        <v>0</v>
      </c>
      <c r="AB73" s="25">
        <f>IF('RPI rules'!$B$25&lt;&gt;"Ready",NA(),IF(T73=0,0,IF(X73&gt;='RPI rules'!$B$16,-'RPI rules'!$B$22,0)))</f>
        <v>-2.5999999999999999E-3</v>
      </c>
      <c r="AC73" s="25">
        <f t="shared" ref="AC73:AC136" si="18">SUM(Y73:AB73)</f>
        <v>-2.5999999999999999E-3</v>
      </c>
      <c r="AD73" s="9">
        <f t="shared" ref="AD73:AD136" si="19">IF(M73="","",M73+AC73)</f>
        <v>0.4493176495637014</v>
      </c>
      <c r="AE73" s="1">
        <f t="shared" ref="AE73:AE136" si="20">IF(AD73="","",RANK(AD73,$AD$9:$AD$356,0))</f>
        <v>258</v>
      </c>
      <c r="AF73" s="1">
        <f t="shared" ref="AF73:AF136" si="21">IF(AE73="","",N73-AE73)</f>
        <v>-3</v>
      </c>
    </row>
    <row r="74" spans="1:32" ht="21" customHeight="1">
      <c r="A74" s="1" t="s">
        <v>301</v>
      </c>
      <c r="B74" s="1" t="str">
        <f>INDEX(Standings!$B$9:$B$356,MATCH($A74,Standings!$A$9:$A$356,0))</f>
        <v>MEAC</v>
      </c>
      <c r="C74" s="1">
        <f>INDEX(Standings!$D$9:$D$356,MATCH($A74,Standings!$A$9:$A$356,0))</f>
        <v>9</v>
      </c>
      <c r="D74" s="1">
        <f>INDEX(Standings!$E$9:$E$356,MATCH($A74,Standings!$A$9:$A$356,0))</f>
        <v>2</v>
      </c>
      <c r="E74" s="1">
        <f>SUMIFS(Matches!$R$9:$R$1954,Matches!$C$9:$C$1954,$A74)+SUMIFS(Matches!$S$9:$S$1954,Matches!$D$9:$D$1954,$A74)</f>
        <v>9</v>
      </c>
      <c r="F74" s="1">
        <f>COUNTIFS(Matches!$C$9:$C$1954,$A74)+COUNTIFS(Matches!$D$9:$D$1954,$A74)-E74</f>
        <v>5</v>
      </c>
      <c r="G74" s="1">
        <f t="shared" si="11"/>
        <v>1</v>
      </c>
      <c r="H74" s="1">
        <f>SUMIFS(Matches!$R$9:$R$1954,Matches!$C$9:$C$1954,$A74,Matches!$Q$9:$Q$1954,1)+SUMIFS(Matches!$S$9:$S$1954,Matches!$D$9:$D$1954,$A74,Matches!$Q$9:$Q$1954,1)</f>
        <v>8</v>
      </c>
      <c r="I74" s="1">
        <f>COUNTIFS(Matches!$C$9:$C$1954,$A74,Matches!$Q$9:$Q$1954,1)+COUNTIFS(Matches!$D$9:$D$1954,$A74,Matches!$Q$9:$Q$1954,1)-H74</f>
        <v>5</v>
      </c>
      <c r="J74" s="9">
        <f t="shared" si="12"/>
        <v>0.61538461538461542</v>
      </c>
      <c r="K74" s="9">
        <f>IF(H74+I74=0,"",(SUMIFS(Matches!$T$9:$T$1954,Matches!$C$9:$C$1954,$A74)+SUMIFS(Matches!$U$9:$U$1954,Matches!$D$9:$D$1954,$A74))/(H74+I74))</f>
        <v>0.32829478214093599</v>
      </c>
      <c r="L74" s="9">
        <f>IF(H74+I74=0,"",(SUMIFS(Matches!$V$9:$V$1954,Matches!$C$9:$C$1954,$A74)+SUMIFS(Matches!$W$9:$W$1954,Matches!$D$9:$D$1954,$A74))/(H74+I74))</f>
        <v>0.43378752150896677</v>
      </c>
      <c r="M74" s="9">
        <f t="shared" si="13"/>
        <v>0.42644042529386356</v>
      </c>
      <c r="N74" s="1">
        <f t="shared" si="14"/>
        <v>278</v>
      </c>
      <c r="O74" s="1" t="str">
        <f t="shared" si="15"/>
        <v>Review: standings differ</v>
      </c>
      <c r="P74" s="1">
        <f>COUNTIFS(Matches!$C$9:$C$1954,$A74,Matches!$Q$9:$Q$1954,1,Matches!$Y$9:$Y$1954,"&gt;=1",Matches!$Y$9:$Y$1954,"&lt;="&amp;'RPI rules'!$B$9,Matches!$R$9:$R$1954,1)+COUNTIFS(Matches!$D$9:$D$1954,$A74,Matches!$Q$9:$Q$1954,1,Matches!$X$9:$X$1954,"&gt;=1",Matches!$X$9:$X$1954,"&lt;="&amp;'RPI rules'!$B$9,Matches!$S$9:$S$1954,1)</f>
        <v>0</v>
      </c>
      <c r="Q74" s="1">
        <f>COUNTIFS(Matches!$C$9:$C$1954,$A74,Matches!$Q$9:$Q$1954,1,Matches!$Y$9:$Y$1954,"&gt;"&amp;'RPI rules'!$B$9,Matches!$Y$9:$Y$1954,"&lt;="&amp;'RPI rules'!$B$10,Matches!$R$9:$R$1954,1)+COUNTIFS(Matches!$D$9:$D$1954,$A74,Matches!$Q$9:$Q$1954,1,Matches!$X$9:$X$1954,"&gt;"&amp;'RPI rules'!$B$9,Matches!$X$9:$X$1954,"&lt;="&amp;'RPI rules'!$B$10,Matches!$S$9:$S$1954,1)</f>
        <v>0</v>
      </c>
      <c r="R74" s="1">
        <f>COUNTIFS(Matches!$C$9:$C$1954,$A74,Matches!$Q$9:$Q$1954,1,Matches!$Y$9:$Y$1954,"&gt;="&amp;'RPI rules'!$B$12,Matches!$Y$9:$Y$1954,"&lt;="&amp;'RPI rules'!$B$13,Matches!$R$9:$R$1954,0)+COUNTIFS(Matches!$D$9:$D$1954,$A74,Matches!$Q$9:$Q$1954,1,Matches!$X$9:$X$1954,"&gt;="&amp;'RPI rules'!$B$12,Matches!$X$9:$X$1954,"&lt;="&amp;'RPI rules'!$B$13,Matches!$S$9:$S$1954,0)</f>
        <v>0</v>
      </c>
      <c r="S74" s="1">
        <f>COUNTIFS(Matches!$C$9:$C$1954,$A74,Matches!$Q$9:$Q$1954,1,Matches!$Y$9:$Y$1954,"&gt;="&amp;'RPI rules'!$B$14,Matches!$R$9:$R$1954,0)+COUNTIFS(Matches!$D$9:$D$1954,$A74,Matches!$Q$9:$Q$1954,1,Matches!$X$9:$X$1954,"&gt;="&amp;'RPI rules'!$B$14,Matches!$S$9:$S$1954,0)+COUNTIFS(Matches!$C$9:$C$1954,$A74,Matches!$H$9:$H$1954,"&lt;&gt;D1",Matches!$R$9:$R$1954,0)+COUNTIFS(Matches!$D$9:$D$1954,$A74,Matches!$G$9:$G$1954,"&lt;&gt;D1",Matches!$S$9:$S$1954,0)</f>
        <v>0</v>
      </c>
      <c r="T74" s="1">
        <f>COUNTIFS(Matches!$C$9:$C$1954,$A74,Matches!$M$9:$M$1954,"Nonconference")+COUNTIFS(Matches!$D$9:$D$1954,$A74,Matches!$M$9:$M$1954,"Nonconference")</f>
        <v>14</v>
      </c>
      <c r="U74" s="1">
        <f>COUNTIFS(Matches!$C$9:$C$1954,$A74,Matches!$Q$9:$Q$1954,1,Matches!$Y$9:$Y$1954,"&gt;=1",Matches!$Y$9:$Y$1954,"&lt;="&amp;'RPI rules'!$B$11,Matches!$M$9:$M$1954,"Nonconference")+COUNTIFS(Matches!$D$9:$D$1954,$A74,Matches!$Q$9:$Q$1954,1,Matches!$X$9:$X$1954,"&gt;=1",Matches!$X$9:$X$1954,"&lt;="&amp;'RPI rules'!$B$11,Matches!$M$9:$M$1954,"Nonconference")</f>
        <v>0</v>
      </c>
      <c r="V74" s="1">
        <f>COUNTIFS(Matches!$C$9:$C$1954,$A74,Matches!$Q$9:$Q$1954,1,Matches!$Y$9:$Y$1954,"&gt;="&amp;'RPI rules'!$B$15,Matches!$M$9:$M$1954,"Nonconference")+COUNTIFS(Matches!$D$9:$D$1954,$A74,Matches!$Q$9:$Q$1954,1,Matches!$X$9:$X$1954,"&gt;="&amp;'RPI rules'!$B$15,Matches!$M$9:$M$1954,"Nonconference")+COUNTIFS(Matches!$C$9:$C$1954,$A74,Matches!$M$9:$M$1954,"Nonconference",Matches!$H$9:$H$1954,"NAIA")+COUNTIFS(Matches!$D$9:$D$1954,$A74,Matches!$M$9:$M$1954,"Nonconference",Matches!$G$9:$G$1954,"NAIA")</f>
        <v>8</v>
      </c>
      <c r="W74" s="24">
        <f t="shared" si="16"/>
        <v>0</v>
      </c>
      <c r="X74" s="24">
        <f t="shared" si="17"/>
        <v>0.5714285714285714</v>
      </c>
      <c r="Y74" s="25">
        <f>IF('RPI rules'!$B$25&lt;&gt;"Ready",NA(),P74*'RPI rules'!$B$17+Q74*'RPI rules'!$B$18)</f>
        <v>0</v>
      </c>
      <c r="Z74" s="25">
        <f>IF('RPI rules'!$B$25&lt;&gt;"Ready",NA(),-R74*'RPI rules'!$B$19-S74*'RPI rules'!$B$20)</f>
        <v>0</v>
      </c>
      <c r="AA74" s="25">
        <f>IF('RPI rules'!$B$25&lt;&gt;"Ready",NA(),IF(T74=0,0,IF(W74&gt;='RPI rules'!$B$16,'RPI rules'!$B$21,0)))</f>
        <v>0</v>
      </c>
      <c r="AB74" s="25">
        <f>IF('RPI rules'!$B$25&lt;&gt;"Ready",NA(),IF(T74=0,0,IF(X74&gt;='RPI rules'!$B$16,-'RPI rules'!$B$22,0)))</f>
        <v>-2.5999999999999999E-3</v>
      </c>
      <c r="AC74" s="25">
        <f t="shared" si="18"/>
        <v>-2.5999999999999999E-3</v>
      </c>
      <c r="AD74" s="9">
        <f t="shared" si="19"/>
        <v>0.42384042529386357</v>
      </c>
      <c r="AE74" s="1">
        <f t="shared" si="20"/>
        <v>279</v>
      </c>
      <c r="AF74" s="1">
        <f t="shared" si="21"/>
        <v>-1</v>
      </c>
    </row>
    <row r="75" spans="1:32" ht="21" customHeight="1">
      <c r="A75" s="1" t="s">
        <v>209</v>
      </c>
      <c r="B75" s="1" t="str">
        <f>INDEX(Standings!$B$9:$B$356,MATCH($A75,Standings!$A$9:$A$356,0))</f>
        <v>WCC</v>
      </c>
      <c r="C75" s="1">
        <f>INDEX(Standings!$D$9:$D$356,MATCH($A75,Standings!$A$9:$A$356,0))</f>
        <v>7</v>
      </c>
      <c r="D75" s="1">
        <f>INDEX(Standings!$E$9:$E$356,MATCH($A75,Standings!$A$9:$A$356,0))</f>
        <v>5</v>
      </c>
      <c r="E75" s="1">
        <f>SUMIFS(Matches!$R$9:$R$1954,Matches!$C$9:$C$1954,$A75)+SUMIFS(Matches!$S$9:$S$1954,Matches!$D$9:$D$1954,$A75)</f>
        <v>7</v>
      </c>
      <c r="F75" s="1">
        <f>COUNTIFS(Matches!$C$9:$C$1954,$A75)+COUNTIFS(Matches!$D$9:$D$1954,$A75)-E75</f>
        <v>5</v>
      </c>
      <c r="G75" s="1">
        <f t="shared" si="11"/>
        <v>0</v>
      </c>
      <c r="H75" s="1">
        <f>SUMIFS(Matches!$R$9:$R$1954,Matches!$C$9:$C$1954,$A75,Matches!$Q$9:$Q$1954,1)+SUMIFS(Matches!$S$9:$S$1954,Matches!$D$9:$D$1954,$A75,Matches!$Q$9:$Q$1954,1)</f>
        <v>7</v>
      </c>
      <c r="I75" s="1">
        <f>COUNTIFS(Matches!$C$9:$C$1954,$A75,Matches!$Q$9:$Q$1954,1)+COUNTIFS(Matches!$D$9:$D$1954,$A75,Matches!$Q$9:$Q$1954,1)-H75</f>
        <v>5</v>
      </c>
      <c r="J75" s="9">
        <f t="shared" si="12"/>
        <v>0.58333333333333337</v>
      </c>
      <c r="K75" s="9">
        <f>IF(H75+I75=0,"",(SUMIFS(Matches!$T$9:$T$1954,Matches!$C$9:$C$1954,$A75)+SUMIFS(Matches!$U$9:$U$1954,Matches!$D$9:$D$1954,$A75))/(H75+I75))</f>
        <v>0.43400673400673401</v>
      </c>
      <c r="L75" s="9">
        <f>IF(H75+I75=0,"",(SUMIFS(Matches!$V$9:$V$1954,Matches!$C$9:$C$1954,$A75)+SUMIFS(Matches!$W$9:$W$1954,Matches!$D$9:$D$1954,$A75))/(H75+I75))</f>
        <v>0.51427849927849933</v>
      </c>
      <c r="M75" s="9">
        <f t="shared" si="13"/>
        <v>0.49140632515632521</v>
      </c>
      <c r="N75" s="1">
        <f t="shared" si="14"/>
        <v>186</v>
      </c>
      <c r="O75" s="1" t="str">
        <f t="shared" si="15"/>
        <v>Matches standings</v>
      </c>
      <c r="P75" s="1">
        <f>COUNTIFS(Matches!$C$9:$C$1954,$A75,Matches!$Q$9:$Q$1954,1,Matches!$Y$9:$Y$1954,"&gt;=1",Matches!$Y$9:$Y$1954,"&lt;="&amp;'RPI rules'!$B$9,Matches!$R$9:$R$1954,1)+COUNTIFS(Matches!$D$9:$D$1954,$A75,Matches!$Q$9:$Q$1954,1,Matches!$X$9:$X$1954,"&gt;=1",Matches!$X$9:$X$1954,"&lt;="&amp;'RPI rules'!$B$9,Matches!$S$9:$S$1954,1)</f>
        <v>0</v>
      </c>
      <c r="Q75" s="1">
        <f>COUNTIFS(Matches!$C$9:$C$1954,$A75,Matches!$Q$9:$Q$1954,1,Matches!$Y$9:$Y$1954,"&gt;"&amp;'RPI rules'!$B$9,Matches!$Y$9:$Y$1954,"&lt;="&amp;'RPI rules'!$B$10,Matches!$R$9:$R$1954,1)+COUNTIFS(Matches!$D$9:$D$1954,$A75,Matches!$Q$9:$Q$1954,1,Matches!$X$9:$X$1954,"&gt;"&amp;'RPI rules'!$B$9,Matches!$X$9:$X$1954,"&lt;="&amp;'RPI rules'!$B$10,Matches!$S$9:$S$1954,1)</f>
        <v>0</v>
      </c>
      <c r="R75" s="1">
        <f>COUNTIFS(Matches!$C$9:$C$1954,$A75,Matches!$Q$9:$Q$1954,1,Matches!$Y$9:$Y$1954,"&gt;="&amp;'RPI rules'!$B$12,Matches!$Y$9:$Y$1954,"&lt;="&amp;'RPI rules'!$B$13,Matches!$R$9:$R$1954,0)+COUNTIFS(Matches!$D$9:$D$1954,$A75,Matches!$Q$9:$Q$1954,1,Matches!$X$9:$X$1954,"&gt;="&amp;'RPI rules'!$B$12,Matches!$X$9:$X$1954,"&lt;="&amp;'RPI rules'!$B$13,Matches!$S$9:$S$1954,0)</f>
        <v>0</v>
      </c>
      <c r="S75" s="1">
        <f>COUNTIFS(Matches!$C$9:$C$1954,$A75,Matches!$Q$9:$Q$1954,1,Matches!$Y$9:$Y$1954,"&gt;="&amp;'RPI rules'!$B$14,Matches!$R$9:$R$1954,0)+COUNTIFS(Matches!$D$9:$D$1954,$A75,Matches!$Q$9:$Q$1954,1,Matches!$X$9:$X$1954,"&gt;="&amp;'RPI rules'!$B$14,Matches!$S$9:$S$1954,0)+COUNTIFS(Matches!$C$9:$C$1954,$A75,Matches!$H$9:$H$1954,"&lt;&gt;D1",Matches!$R$9:$R$1954,0)+COUNTIFS(Matches!$D$9:$D$1954,$A75,Matches!$G$9:$G$1954,"&lt;&gt;D1",Matches!$S$9:$S$1954,0)</f>
        <v>0</v>
      </c>
      <c r="T75" s="1">
        <f>COUNTIFS(Matches!$C$9:$C$1954,$A75,Matches!$M$9:$M$1954,"Nonconference")+COUNTIFS(Matches!$D$9:$D$1954,$A75,Matches!$M$9:$M$1954,"Nonconference")</f>
        <v>12</v>
      </c>
      <c r="U75" s="1">
        <f>COUNTIFS(Matches!$C$9:$C$1954,$A75,Matches!$Q$9:$Q$1954,1,Matches!$Y$9:$Y$1954,"&gt;=1",Matches!$Y$9:$Y$1954,"&lt;="&amp;'RPI rules'!$B$11,Matches!$M$9:$M$1954,"Nonconference")+COUNTIFS(Matches!$D$9:$D$1954,$A75,Matches!$Q$9:$Q$1954,1,Matches!$X$9:$X$1954,"&gt;=1",Matches!$X$9:$X$1954,"&lt;="&amp;'RPI rules'!$B$11,Matches!$M$9:$M$1954,"Nonconference")</f>
        <v>2</v>
      </c>
      <c r="V75" s="1">
        <f>COUNTIFS(Matches!$C$9:$C$1954,$A75,Matches!$Q$9:$Q$1954,1,Matches!$Y$9:$Y$1954,"&gt;="&amp;'RPI rules'!$B$15,Matches!$M$9:$M$1954,"Nonconference")+COUNTIFS(Matches!$D$9:$D$1954,$A75,Matches!$Q$9:$Q$1954,1,Matches!$X$9:$X$1954,"&gt;="&amp;'RPI rules'!$B$15,Matches!$M$9:$M$1954,"Nonconference")+COUNTIFS(Matches!$C$9:$C$1954,$A75,Matches!$M$9:$M$1954,"Nonconference",Matches!$H$9:$H$1954,"NAIA")+COUNTIFS(Matches!$D$9:$D$1954,$A75,Matches!$M$9:$M$1954,"Nonconference",Matches!$G$9:$G$1954,"NAIA")</f>
        <v>3</v>
      </c>
      <c r="W75" s="24">
        <f t="shared" si="16"/>
        <v>0.16666666666666666</v>
      </c>
      <c r="X75" s="24">
        <f t="shared" si="17"/>
        <v>0.25</v>
      </c>
      <c r="Y75" s="25">
        <f>IF('RPI rules'!$B$25&lt;&gt;"Ready",NA(),P75*'RPI rules'!$B$17+Q75*'RPI rules'!$B$18)</f>
        <v>0</v>
      </c>
      <c r="Z75" s="25">
        <f>IF('RPI rules'!$B$25&lt;&gt;"Ready",NA(),-R75*'RPI rules'!$B$19-S75*'RPI rules'!$B$20)</f>
        <v>0</v>
      </c>
      <c r="AA75" s="25">
        <f>IF('RPI rules'!$B$25&lt;&gt;"Ready",NA(),IF(T75=0,0,IF(W75&gt;='RPI rules'!$B$16,'RPI rules'!$B$21,0)))</f>
        <v>0</v>
      </c>
      <c r="AB75" s="25">
        <f>IF('RPI rules'!$B$25&lt;&gt;"Ready",NA(),IF(T75=0,0,IF(X75&gt;='RPI rules'!$B$16,-'RPI rules'!$B$22,0)))</f>
        <v>0</v>
      </c>
      <c r="AC75" s="25">
        <f t="shared" si="18"/>
        <v>0</v>
      </c>
      <c r="AD75" s="9">
        <f t="shared" si="19"/>
        <v>0.49140632515632521</v>
      </c>
      <c r="AE75" s="1">
        <f t="shared" si="20"/>
        <v>186</v>
      </c>
      <c r="AF75" s="1">
        <f t="shared" si="21"/>
        <v>0</v>
      </c>
    </row>
    <row r="76" spans="1:32" ht="21" customHeight="1">
      <c r="A76" s="1" t="s">
        <v>76</v>
      </c>
      <c r="B76" s="1" t="str">
        <f>INDEX(Standings!$B$9:$B$356,MATCH($A76,Standings!$A$9:$A$356,0))</f>
        <v>Big East</v>
      </c>
      <c r="C76" s="1">
        <f>INDEX(Standings!$D$9:$D$356,MATCH($A76,Standings!$A$9:$A$356,0))</f>
        <v>8</v>
      </c>
      <c r="D76" s="1">
        <f>INDEX(Standings!$E$9:$E$356,MATCH($A76,Standings!$A$9:$A$356,0))</f>
        <v>3</v>
      </c>
      <c r="E76" s="1">
        <f>SUMIFS(Matches!$R$9:$R$1954,Matches!$C$9:$C$1954,$A76)+SUMIFS(Matches!$S$9:$S$1954,Matches!$D$9:$D$1954,$A76)</f>
        <v>8</v>
      </c>
      <c r="F76" s="1">
        <f>COUNTIFS(Matches!$C$9:$C$1954,$A76)+COUNTIFS(Matches!$D$9:$D$1954,$A76)-E76</f>
        <v>3</v>
      </c>
      <c r="G76" s="1">
        <f t="shared" si="11"/>
        <v>0</v>
      </c>
      <c r="H76" s="1">
        <f>SUMIFS(Matches!$R$9:$R$1954,Matches!$C$9:$C$1954,$A76,Matches!$Q$9:$Q$1954,1)+SUMIFS(Matches!$S$9:$S$1954,Matches!$D$9:$D$1954,$A76,Matches!$Q$9:$Q$1954,1)</f>
        <v>8</v>
      </c>
      <c r="I76" s="1">
        <f>COUNTIFS(Matches!$C$9:$C$1954,$A76,Matches!$Q$9:$Q$1954,1)+COUNTIFS(Matches!$D$9:$D$1954,$A76,Matches!$Q$9:$Q$1954,1)-H76</f>
        <v>3</v>
      </c>
      <c r="J76" s="9">
        <f t="shared" si="12"/>
        <v>0.72727272727272729</v>
      </c>
      <c r="K76" s="9">
        <f>IF(H76+I76=0,"",(SUMIFS(Matches!$T$9:$T$1954,Matches!$C$9:$C$1954,$A76)+SUMIFS(Matches!$U$9:$U$1954,Matches!$D$9:$D$1954,$A76))/(H76+I76))</f>
        <v>0.55886134067952242</v>
      </c>
      <c r="L76" s="9">
        <f>IF(H76+I76=0,"",(SUMIFS(Matches!$V$9:$V$1954,Matches!$C$9:$C$1954,$A76)+SUMIFS(Matches!$W$9:$W$1954,Matches!$D$9:$D$1954,$A76))/(H76+I76))</f>
        <v>0.55605218320094363</v>
      </c>
      <c r="M76" s="9">
        <f t="shared" si="13"/>
        <v>0.60026189795817897</v>
      </c>
      <c r="N76" s="1">
        <f t="shared" si="14"/>
        <v>53</v>
      </c>
      <c r="O76" s="1" t="str">
        <f t="shared" si="15"/>
        <v>Matches standings</v>
      </c>
      <c r="P76" s="1">
        <f>COUNTIFS(Matches!$C$9:$C$1954,$A76,Matches!$Q$9:$Q$1954,1,Matches!$Y$9:$Y$1954,"&gt;=1",Matches!$Y$9:$Y$1954,"&lt;="&amp;'RPI rules'!$B$9,Matches!$R$9:$R$1954,1)+COUNTIFS(Matches!$D$9:$D$1954,$A76,Matches!$Q$9:$Q$1954,1,Matches!$X$9:$X$1954,"&gt;=1",Matches!$X$9:$X$1954,"&lt;="&amp;'RPI rules'!$B$9,Matches!$S$9:$S$1954,1)</f>
        <v>0</v>
      </c>
      <c r="Q76" s="1">
        <f>COUNTIFS(Matches!$C$9:$C$1954,$A76,Matches!$Q$9:$Q$1954,1,Matches!$Y$9:$Y$1954,"&gt;"&amp;'RPI rules'!$B$9,Matches!$Y$9:$Y$1954,"&lt;="&amp;'RPI rules'!$B$10,Matches!$R$9:$R$1954,1)+COUNTIFS(Matches!$D$9:$D$1954,$A76,Matches!$Q$9:$Q$1954,1,Matches!$X$9:$X$1954,"&gt;"&amp;'RPI rules'!$B$9,Matches!$X$9:$X$1954,"&lt;="&amp;'RPI rules'!$B$10,Matches!$S$9:$S$1954,1)</f>
        <v>0</v>
      </c>
      <c r="R76" s="1">
        <f>COUNTIFS(Matches!$C$9:$C$1954,$A76,Matches!$Q$9:$Q$1954,1,Matches!$Y$9:$Y$1954,"&gt;="&amp;'RPI rules'!$B$12,Matches!$Y$9:$Y$1954,"&lt;="&amp;'RPI rules'!$B$13,Matches!$R$9:$R$1954,0)+COUNTIFS(Matches!$D$9:$D$1954,$A76,Matches!$Q$9:$Q$1954,1,Matches!$X$9:$X$1954,"&gt;="&amp;'RPI rules'!$B$12,Matches!$X$9:$X$1954,"&lt;="&amp;'RPI rules'!$B$13,Matches!$S$9:$S$1954,0)</f>
        <v>0</v>
      </c>
      <c r="S76" s="1">
        <f>COUNTIFS(Matches!$C$9:$C$1954,$A76,Matches!$Q$9:$Q$1954,1,Matches!$Y$9:$Y$1954,"&gt;="&amp;'RPI rules'!$B$14,Matches!$R$9:$R$1954,0)+COUNTIFS(Matches!$D$9:$D$1954,$A76,Matches!$Q$9:$Q$1954,1,Matches!$X$9:$X$1954,"&gt;="&amp;'RPI rules'!$B$14,Matches!$S$9:$S$1954,0)+COUNTIFS(Matches!$C$9:$C$1954,$A76,Matches!$H$9:$H$1954,"&lt;&gt;D1",Matches!$R$9:$R$1954,0)+COUNTIFS(Matches!$D$9:$D$1954,$A76,Matches!$G$9:$G$1954,"&lt;&gt;D1",Matches!$S$9:$S$1954,0)</f>
        <v>0</v>
      </c>
      <c r="T76" s="1">
        <f>COUNTIFS(Matches!$C$9:$C$1954,$A76,Matches!$M$9:$M$1954,"Nonconference")+COUNTIFS(Matches!$D$9:$D$1954,$A76,Matches!$M$9:$M$1954,"Nonconference")</f>
        <v>11</v>
      </c>
      <c r="U76" s="1">
        <f>COUNTIFS(Matches!$C$9:$C$1954,$A76,Matches!$Q$9:$Q$1954,1,Matches!$Y$9:$Y$1954,"&gt;=1",Matches!$Y$9:$Y$1954,"&lt;="&amp;'RPI rules'!$B$11,Matches!$M$9:$M$1954,"Nonconference")+COUNTIFS(Matches!$D$9:$D$1954,$A76,Matches!$Q$9:$Q$1954,1,Matches!$X$9:$X$1954,"&gt;=1",Matches!$X$9:$X$1954,"&lt;="&amp;'RPI rules'!$B$11,Matches!$M$9:$M$1954,"Nonconference")</f>
        <v>4</v>
      </c>
      <c r="V76" s="1">
        <f>COUNTIFS(Matches!$C$9:$C$1954,$A76,Matches!$Q$9:$Q$1954,1,Matches!$Y$9:$Y$1954,"&gt;="&amp;'RPI rules'!$B$15,Matches!$M$9:$M$1954,"Nonconference")+COUNTIFS(Matches!$D$9:$D$1954,$A76,Matches!$Q$9:$Q$1954,1,Matches!$X$9:$X$1954,"&gt;="&amp;'RPI rules'!$B$15,Matches!$M$9:$M$1954,"Nonconference")+COUNTIFS(Matches!$C$9:$C$1954,$A76,Matches!$M$9:$M$1954,"Nonconference",Matches!$H$9:$H$1954,"NAIA")+COUNTIFS(Matches!$D$9:$D$1954,$A76,Matches!$M$9:$M$1954,"Nonconference",Matches!$G$9:$G$1954,"NAIA")</f>
        <v>1</v>
      </c>
      <c r="W76" s="24">
        <f t="shared" si="16"/>
        <v>0.36363636363636365</v>
      </c>
      <c r="X76" s="24">
        <f t="shared" si="17"/>
        <v>9.0909090909090912E-2</v>
      </c>
      <c r="Y76" s="25">
        <f>IF('RPI rules'!$B$25&lt;&gt;"Ready",NA(),P76*'RPI rules'!$B$17+Q76*'RPI rules'!$B$18)</f>
        <v>0</v>
      </c>
      <c r="Z76" s="25">
        <f>IF('RPI rules'!$B$25&lt;&gt;"Ready",NA(),-R76*'RPI rules'!$B$19-S76*'RPI rules'!$B$20)</f>
        <v>0</v>
      </c>
      <c r="AA76" s="25">
        <f>IF('RPI rules'!$B$25&lt;&gt;"Ready",NA(),IF(T76=0,0,IF(W76&gt;='RPI rules'!$B$16,'RPI rules'!$B$21,0)))</f>
        <v>0</v>
      </c>
      <c r="AB76" s="25">
        <f>IF('RPI rules'!$B$25&lt;&gt;"Ready",NA(),IF(T76=0,0,IF(X76&gt;='RPI rules'!$B$16,-'RPI rules'!$B$22,0)))</f>
        <v>0</v>
      </c>
      <c r="AC76" s="25">
        <f t="shared" si="18"/>
        <v>0</v>
      </c>
      <c r="AD76" s="9">
        <f t="shared" si="19"/>
        <v>0.60026189795817897</v>
      </c>
      <c r="AE76" s="1">
        <f t="shared" si="20"/>
        <v>55</v>
      </c>
      <c r="AF76" s="1">
        <f t="shared" si="21"/>
        <v>-2</v>
      </c>
    </row>
    <row r="77" spans="1:32" ht="21" customHeight="1">
      <c r="A77" s="1" t="s">
        <v>153</v>
      </c>
      <c r="B77" s="1" t="str">
        <f>INDEX(Standings!$B$9:$B$356,MATCH($A77,Standings!$A$9:$A$356,0))</f>
        <v>MVC</v>
      </c>
      <c r="C77" s="1">
        <f>INDEX(Standings!$D$9:$D$356,MATCH($A77,Standings!$A$9:$A$356,0))</f>
        <v>5</v>
      </c>
      <c r="D77" s="1">
        <f>INDEX(Standings!$E$9:$E$356,MATCH($A77,Standings!$A$9:$A$356,0))</f>
        <v>7</v>
      </c>
      <c r="E77" s="1">
        <f>SUMIFS(Matches!$R$9:$R$1954,Matches!$C$9:$C$1954,$A77)+SUMIFS(Matches!$S$9:$S$1954,Matches!$D$9:$D$1954,$A77)</f>
        <v>5</v>
      </c>
      <c r="F77" s="1">
        <f>COUNTIFS(Matches!$C$9:$C$1954,$A77)+COUNTIFS(Matches!$D$9:$D$1954,$A77)-E77</f>
        <v>7</v>
      </c>
      <c r="G77" s="1">
        <f t="shared" si="11"/>
        <v>0</v>
      </c>
      <c r="H77" s="1">
        <f>SUMIFS(Matches!$R$9:$R$1954,Matches!$C$9:$C$1954,$A77,Matches!$Q$9:$Q$1954,1)+SUMIFS(Matches!$S$9:$S$1954,Matches!$D$9:$D$1954,$A77,Matches!$Q$9:$Q$1954,1)</f>
        <v>5</v>
      </c>
      <c r="I77" s="1">
        <f>COUNTIFS(Matches!$C$9:$C$1954,$A77,Matches!$Q$9:$Q$1954,1)+COUNTIFS(Matches!$D$9:$D$1954,$A77,Matches!$Q$9:$Q$1954,1)-H77</f>
        <v>7</v>
      </c>
      <c r="J77" s="9">
        <f t="shared" si="12"/>
        <v>0.41666666666666669</v>
      </c>
      <c r="K77" s="9">
        <f>IF(H77+I77=0,"",(SUMIFS(Matches!$T$9:$T$1954,Matches!$C$9:$C$1954,$A77)+SUMIFS(Matches!$U$9:$U$1954,Matches!$D$9:$D$1954,$A77))/(H77+I77))</f>
        <v>0.5986046361046361</v>
      </c>
      <c r="L77" s="9">
        <f>IF(H77+I77=0,"",(SUMIFS(Matches!$V$9:$V$1954,Matches!$C$9:$C$1954,$A77)+SUMIFS(Matches!$W$9:$W$1954,Matches!$D$9:$D$1954,$A77))/(H77+I77))</f>
        <v>0.51532126438376435</v>
      </c>
      <c r="M77" s="9">
        <f t="shared" si="13"/>
        <v>0.53229930081492582</v>
      </c>
      <c r="N77" s="1">
        <f t="shared" si="14"/>
        <v>130</v>
      </c>
      <c r="O77" s="1" t="str">
        <f t="shared" si="15"/>
        <v>Matches standings</v>
      </c>
      <c r="P77" s="1">
        <f>COUNTIFS(Matches!$C$9:$C$1954,$A77,Matches!$Q$9:$Q$1954,1,Matches!$Y$9:$Y$1954,"&gt;=1",Matches!$Y$9:$Y$1954,"&lt;="&amp;'RPI rules'!$B$9,Matches!$R$9:$R$1954,1)+COUNTIFS(Matches!$D$9:$D$1954,$A77,Matches!$Q$9:$Q$1954,1,Matches!$X$9:$X$1954,"&gt;=1",Matches!$X$9:$X$1954,"&lt;="&amp;'RPI rules'!$B$9,Matches!$S$9:$S$1954,1)</f>
        <v>0</v>
      </c>
      <c r="Q77" s="1">
        <f>COUNTIFS(Matches!$C$9:$C$1954,$A77,Matches!$Q$9:$Q$1954,1,Matches!$Y$9:$Y$1954,"&gt;"&amp;'RPI rules'!$B$9,Matches!$Y$9:$Y$1954,"&lt;="&amp;'RPI rules'!$B$10,Matches!$R$9:$R$1954,1)+COUNTIFS(Matches!$D$9:$D$1954,$A77,Matches!$Q$9:$Q$1954,1,Matches!$X$9:$X$1954,"&gt;"&amp;'RPI rules'!$B$9,Matches!$X$9:$X$1954,"&lt;="&amp;'RPI rules'!$B$10,Matches!$S$9:$S$1954,1)</f>
        <v>0</v>
      </c>
      <c r="R77" s="1">
        <f>COUNTIFS(Matches!$C$9:$C$1954,$A77,Matches!$Q$9:$Q$1954,1,Matches!$Y$9:$Y$1954,"&gt;="&amp;'RPI rules'!$B$12,Matches!$Y$9:$Y$1954,"&lt;="&amp;'RPI rules'!$B$13,Matches!$R$9:$R$1954,0)+COUNTIFS(Matches!$D$9:$D$1954,$A77,Matches!$Q$9:$Q$1954,1,Matches!$X$9:$X$1954,"&gt;="&amp;'RPI rules'!$B$12,Matches!$X$9:$X$1954,"&lt;="&amp;'RPI rules'!$B$13,Matches!$S$9:$S$1954,0)</f>
        <v>0</v>
      </c>
      <c r="S77" s="1">
        <f>COUNTIFS(Matches!$C$9:$C$1954,$A77,Matches!$Q$9:$Q$1954,1,Matches!$Y$9:$Y$1954,"&gt;="&amp;'RPI rules'!$B$14,Matches!$R$9:$R$1954,0)+COUNTIFS(Matches!$D$9:$D$1954,$A77,Matches!$Q$9:$Q$1954,1,Matches!$X$9:$X$1954,"&gt;="&amp;'RPI rules'!$B$14,Matches!$S$9:$S$1954,0)+COUNTIFS(Matches!$C$9:$C$1954,$A77,Matches!$H$9:$H$1954,"&lt;&gt;D1",Matches!$R$9:$R$1954,0)+COUNTIFS(Matches!$D$9:$D$1954,$A77,Matches!$G$9:$G$1954,"&lt;&gt;D1",Matches!$S$9:$S$1954,0)</f>
        <v>0</v>
      </c>
      <c r="T77" s="1">
        <f>COUNTIFS(Matches!$C$9:$C$1954,$A77,Matches!$M$9:$M$1954,"Nonconference")+COUNTIFS(Matches!$D$9:$D$1954,$A77,Matches!$M$9:$M$1954,"Nonconference")</f>
        <v>12</v>
      </c>
      <c r="U77" s="1">
        <f>COUNTIFS(Matches!$C$9:$C$1954,$A77,Matches!$Q$9:$Q$1954,1,Matches!$Y$9:$Y$1954,"&gt;=1",Matches!$Y$9:$Y$1954,"&lt;="&amp;'RPI rules'!$B$11,Matches!$M$9:$M$1954,"Nonconference")+COUNTIFS(Matches!$D$9:$D$1954,$A77,Matches!$Q$9:$Q$1954,1,Matches!$X$9:$X$1954,"&gt;=1",Matches!$X$9:$X$1954,"&lt;="&amp;'RPI rules'!$B$11,Matches!$M$9:$M$1954,"Nonconference")</f>
        <v>5</v>
      </c>
      <c r="V77" s="1">
        <f>COUNTIFS(Matches!$C$9:$C$1954,$A77,Matches!$Q$9:$Q$1954,1,Matches!$Y$9:$Y$1954,"&gt;="&amp;'RPI rules'!$B$15,Matches!$M$9:$M$1954,"Nonconference")+COUNTIFS(Matches!$D$9:$D$1954,$A77,Matches!$Q$9:$Q$1954,1,Matches!$X$9:$X$1954,"&gt;="&amp;'RPI rules'!$B$15,Matches!$M$9:$M$1954,"Nonconference")+COUNTIFS(Matches!$C$9:$C$1954,$A77,Matches!$M$9:$M$1954,"Nonconference",Matches!$H$9:$H$1954,"NAIA")+COUNTIFS(Matches!$D$9:$D$1954,$A77,Matches!$M$9:$M$1954,"Nonconference",Matches!$G$9:$G$1954,"NAIA")</f>
        <v>2</v>
      </c>
      <c r="W77" s="24">
        <f t="shared" si="16"/>
        <v>0.41666666666666669</v>
      </c>
      <c r="X77" s="24">
        <f t="shared" si="17"/>
        <v>0.16666666666666666</v>
      </c>
      <c r="Y77" s="25">
        <f>IF('RPI rules'!$B$25&lt;&gt;"Ready",NA(),P77*'RPI rules'!$B$17+Q77*'RPI rules'!$B$18)</f>
        <v>0</v>
      </c>
      <c r="Z77" s="25">
        <f>IF('RPI rules'!$B$25&lt;&gt;"Ready",NA(),-R77*'RPI rules'!$B$19-S77*'RPI rules'!$B$20)</f>
        <v>0</v>
      </c>
      <c r="AA77" s="25">
        <f>IF('RPI rules'!$B$25&lt;&gt;"Ready",NA(),IF(T77=0,0,IF(W77&gt;='RPI rules'!$B$16,'RPI rules'!$B$21,0)))</f>
        <v>0</v>
      </c>
      <c r="AB77" s="25">
        <f>IF('RPI rules'!$B$25&lt;&gt;"Ready",NA(),IF(T77=0,0,IF(X77&gt;='RPI rules'!$B$16,-'RPI rules'!$B$22,0)))</f>
        <v>0</v>
      </c>
      <c r="AC77" s="25">
        <f t="shared" si="18"/>
        <v>0</v>
      </c>
      <c r="AD77" s="9">
        <f t="shared" si="19"/>
        <v>0.53229930081492582</v>
      </c>
      <c r="AE77" s="1">
        <f t="shared" si="20"/>
        <v>130</v>
      </c>
      <c r="AF77" s="1">
        <f t="shared" si="21"/>
        <v>0</v>
      </c>
    </row>
    <row r="78" spans="1:32" ht="21" customHeight="1">
      <c r="A78" s="1" t="s">
        <v>68</v>
      </c>
      <c r="B78" s="1" t="str">
        <f>INDEX(Standings!$B$9:$B$356,MATCH($A78,Standings!$A$9:$A$356,0))</f>
        <v>ACC</v>
      </c>
      <c r="C78" s="1">
        <f>INDEX(Standings!$D$9:$D$356,MATCH($A78,Standings!$A$9:$A$356,0))</f>
        <v>8</v>
      </c>
      <c r="D78" s="1">
        <f>INDEX(Standings!$E$9:$E$356,MATCH($A78,Standings!$A$9:$A$356,0))</f>
        <v>2</v>
      </c>
      <c r="E78" s="1">
        <f>SUMIFS(Matches!$R$9:$R$1954,Matches!$C$9:$C$1954,$A78)+SUMIFS(Matches!$S$9:$S$1954,Matches!$D$9:$D$1954,$A78)</f>
        <v>8</v>
      </c>
      <c r="F78" s="1">
        <f>COUNTIFS(Matches!$C$9:$C$1954,$A78)+COUNTIFS(Matches!$D$9:$D$1954,$A78)-E78</f>
        <v>2</v>
      </c>
      <c r="G78" s="1">
        <f t="shared" si="11"/>
        <v>0</v>
      </c>
      <c r="H78" s="1">
        <f>SUMIFS(Matches!$R$9:$R$1954,Matches!$C$9:$C$1954,$A78,Matches!$Q$9:$Q$1954,1)+SUMIFS(Matches!$S$9:$S$1954,Matches!$D$9:$D$1954,$A78,Matches!$Q$9:$Q$1954,1)</f>
        <v>8</v>
      </c>
      <c r="I78" s="1">
        <f>COUNTIFS(Matches!$C$9:$C$1954,$A78,Matches!$Q$9:$Q$1954,1)+COUNTIFS(Matches!$D$9:$D$1954,$A78,Matches!$Q$9:$Q$1954,1)-H78</f>
        <v>2</v>
      </c>
      <c r="J78" s="9">
        <f t="shared" si="12"/>
        <v>0.8</v>
      </c>
      <c r="K78" s="9">
        <f>IF(H78+I78=0,"",(SUMIFS(Matches!$T$9:$T$1954,Matches!$C$9:$C$1954,$A78)+SUMIFS(Matches!$U$9:$U$1954,Matches!$D$9:$D$1954,$A78))/(H78+I78))</f>
        <v>0.53712121212121211</v>
      </c>
      <c r="L78" s="9">
        <f>IF(H78+I78=0,"",(SUMIFS(Matches!$V$9:$V$1954,Matches!$C$9:$C$1954,$A78)+SUMIFS(Matches!$W$9:$W$1954,Matches!$D$9:$D$1954,$A78))/(H78+I78))</f>
        <v>0.55439710079482807</v>
      </c>
      <c r="M78" s="9">
        <f t="shared" si="13"/>
        <v>0.60715988125931308</v>
      </c>
      <c r="N78" s="1">
        <f t="shared" si="14"/>
        <v>45</v>
      </c>
      <c r="O78" s="1" t="str">
        <f t="shared" si="15"/>
        <v>Matches standings</v>
      </c>
      <c r="P78" s="1">
        <f>COUNTIFS(Matches!$C$9:$C$1954,$A78,Matches!$Q$9:$Q$1954,1,Matches!$Y$9:$Y$1954,"&gt;=1",Matches!$Y$9:$Y$1954,"&lt;="&amp;'RPI rules'!$B$9,Matches!$R$9:$R$1954,1)+COUNTIFS(Matches!$D$9:$D$1954,$A78,Matches!$Q$9:$Q$1954,1,Matches!$X$9:$X$1954,"&gt;=1",Matches!$X$9:$X$1954,"&lt;="&amp;'RPI rules'!$B$9,Matches!$S$9:$S$1954,1)</f>
        <v>0</v>
      </c>
      <c r="Q78" s="1">
        <f>COUNTIFS(Matches!$C$9:$C$1954,$A78,Matches!$Q$9:$Q$1954,1,Matches!$Y$9:$Y$1954,"&gt;"&amp;'RPI rules'!$B$9,Matches!$Y$9:$Y$1954,"&lt;="&amp;'RPI rules'!$B$10,Matches!$R$9:$R$1954,1)+COUNTIFS(Matches!$D$9:$D$1954,$A78,Matches!$Q$9:$Q$1954,1,Matches!$X$9:$X$1954,"&gt;"&amp;'RPI rules'!$B$9,Matches!$X$9:$X$1954,"&lt;="&amp;'RPI rules'!$B$10,Matches!$S$9:$S$1954,1)</f>
        <v>0</v>
      </c>
      <c r="R78" s="1">
        <f>COUNTIFS(Matches!$C$9:$C$1954,$A78,Matches!$Q$9:$Q$1954,1,Matches!$Y$9:$Y$1954,"&gt;="&amp;'RPI rules'!$B$12,Matches!$Y$9:$Y$1954,"&lt;="&amp;'RPI rules'!$B$13,Matches!$R$9:$R$1954,0)+COUNTIFS(Matches!$D$9:$D$1954,$A78,Matches!$Q$9:$Q$1954,1,Matches!$X$9:$X$1954,"&gt;="&amp;'RPI rules'!$B$12,Matches!$X$9:$X$1954,"&lt;="&amp;'RPI rules'!$B$13,Matches!$S$9:$S$1954,0)</f>
        <v>0</v>
      </c>
      <c r="S78" s="1">
        <f>COUNTIFS(Matches!$C$9:$C$1954,$A78,Matches!$Q$9:$Q$1954,1,Matches!$Y$9:$Y$1954,"&gt;="&amp;'RPI rules'!$B$14,Matches!$R$9:$R$1954,0)+COUNTIFS(Matches!$D$9:$D$1954,$A78,Matches!$Q$9:$Q$1954,1,Matches!$X$9:$X$1954,"&gt;="&amp;'RPI rules'!$B$14,Matches!$S$9:$S$1954,0)+COUNTIFS(Matches!$C$9:$C$1954,$A78,Matches!$H$9:$H$1954,"&lt;&gt;D1",Matches!$R$9:$R$1954,0)+COUNTIFS(Matches!$D$9:$D$1954,$A78,Matches!$G$9:$G$1954,"&lt;&gt;D1",Matches!$S$9:$S$1954,0)</f>
        <v>0</v>
      </c>
      <c r="T78" s="1">
        <f>COUNTIFS(Matches!$C$9:$C$1954,$A78,Matches!$M$9:$M$1954,"Nonconference")+COUNTIFS(Matches!$D$9:$D$1954,$A78,Matches!$M$9:$M$1954,"Nonconference")</f>
        <v>10</v>
      </c>
      <c r="U78" s="1">
        <f>COUNTIFS(Matches!$C$9:$C$1954,$A78,Matches!$Q$9:$Q$1954,1,Matches!$Y$9:$Y$1954,"&gt;=1",Matches!$Y$9:$Y$1954,"&lt;="&amp;'RPI rules'!$B$11,Matches!$M$9:$M$1954,"Nonconference")+COUNTIFS(Matches!$D$9:$D$1954,$A78,Matches!$Q$9:$Q$1954,1,Matches!$X$9:$X$1954,"&gt;=1",Matches!$X$9:$X$1954,"&lt;="&amp;'RPI rules'!$B$11,Matches!$M$9:$M$1954,"Nonconference")</f>
        <v>1</v>
      </c>
      <c r="V78" s="1">
        <f>COUNTIFS(Matches!$C$9:$C$1954,$A78,Matches!$Q$9:$Q$1954,1,Matches!$Y$9:$Y$1954,"&gt;="&amp;'RPI rules'!$B$15,Matches!$M$9:$M$1954,"Nonconference")+COUNTIFS(Matches!$D$9:$D$1954,$A78,Matches!$Q$9:$Q$1954,1,Matches!$X$9:$X$1954,"&gt;="&amp;'RPI rules'!$B$15,Matches!$M$9:$M$1954,"Nonconference")+COUNTIFS(Matches!$C$9:$C$1954,$A78,Matches!$M$9:$M$1954,"Nonconference",Matches!$H$9:$H$1954,"NAIA")+COUNTIFS(Matches!$D$9:$D$1954,$A78,Matches!$M$9:$M$1954,"Nonconference",Matches!$G$9:$G$1954,"NAIA")</f>
        <v>0</v>
      </c>
      <c r="W78" s="24">
        <f t="shared" si="16"/>
        <v>0.1</v>
      </c>
      <c r="X78" s="24">
        <f t="shared" si="17"/>
        <v>0</v>
      </c>
      <c r="Y78" s="25">
        <f>IF('RPI rules'!$B$25&lt;&gt;"Ready",NA(),P78*'RPI rules'!$B$17+Q78*'RPI rules'!$B$18)</f>
        <v>0</v>
      </c>
      <c r="Z78" s="25">
        <f>IF('RPI rules'!$B$25&lt;&gt;"Ready",NA(),-R78*'RPI rules'!$B$19-S78*'RPI rules'!$B$20)</f>
        <v>0</v>
      </c>
      <c r="AA78" s="25">
        <f>IF('RPI rules'!$B$25&lt;&gt;"Ready",NA(),IF(T78=0,0,IF(W78&gt;='RPI rules'!$B$16,'RPI rules'!$B$21,0)))</f>
        <v>0</v>
      </c>
      <c r="AB78" s="25">
        <f>IF('RPI rules'!$B$25&lt;&gt;"Ready",NA(),IF(T78=0,0,IF(X78&gt;='RPI rules'!$B$16,-'RPI rules'!$B$22,0)))</f>
        <v>0</v>
      </c>
      <c r="AC78" s="25">
        <f t="shared" si="18"/>
        <v>0</v>
      </c>
      <c r="AD78" s="9">
        <f t="shared" si="19"/>
        <v>0.60715988125931308</v>
      </c>
      <c r="AE78" s="1">
        <f t="shared" si="20"/>
        <v>47</v>
      </c>
      <c r="AF78" s="1">
        <f t="shared" si="21"/>
        <v>-2</v>
      </c>
    </row>
    <row r="79" spans="1:32" ht="21" customHeight="1">
      <c r="A79" s="1" t="s">
        <v>180</v>
      </c>
      <c r="B79" s="1" t="str">
        <f>INDEX(Standings!$B$9:$B$356,MATCH($A79,Standings!$A$9:$A$356,0))</f>
        <v>Atlantic 10</v>
      </c>
      <c r="C79" s="1">
        <f>INDEX(Standings!$D$9:$D$356,MATCH($A79,Standings!$A$9:$A$356,0))</f>
        <v>9</v>
      </c>
      <c r="D79" s="1">
        <f>INDEX(Standings!$E$9:$E$356,MATCH($A79,Standings!$A$9:$A$356,0))</f>
        <v>2</v>
      </c>
      <c r="E79" s="1">
        <f>SUMIFS(Matches!$R$9:$R$1954,Matches!$C$9:$C$1954,$A79)+SUMIFS(Matches!$S$9:$S$1954,Matches!$D$9:$D$1954,$A79)</f>
        <v>9</v>
      </c>
      <c r="F79" s="1">
        <f>COUNTIFS(Matches!$C$9:$C$1954,$A79)+COUNTIFS(Matches!$D$9:$D$1954,$A79)-E79</f>
        <v>2</v>
      </c>
      <c r="G79" s="1">
        <f t="shared" si="11"/>
        <v>0</v>
      </c>
      <c r="H79" s="1">
        <f>SUMIFS(Matches!$R$9:$R$1954,Matches!$C$9:$C$1954,$A79,Matches!$Q$9:$Q$1954,1)+SUMIFS(Matches!$S$9:$S$1954,Matches!$D$9:$D$1954,$A79,Matches!$Q$9:$Q$1954,1)</f>
        <v>9</v>
      </c>
      <c r="I79" s="1">
        <f>COUNTIFS(Matches!$C$9:$C$1954,$A79,Matches!$Q$9:$Q$1954,1)+COUNTIFS(Matches!$D$9:$D$1954,$A79,Matches!$Q$9:$Q$1954,1)-H79</f>
        <v>2</v>
      </c>
      <c r="J79" s="9">
        <f t="shared" si="12"/>
        <v>0.81818181818181823</v>
      </c>
      <c r="K79" s="9">
        <f>IF(H79+I79=0,"",(SUMIFS(Matches!$T$9:$T$1954,Matches!$C$9:$C$1954,$A79)+SUMIFS(Matches!$U$9:$U$1954,Matches!$D$9:$D$1954,$A79))/(H79+I79))</f>
        <v>0.36733241505968778</v>
      </c>
      <c r="L79" s="9">
        <f>IF(H79+I79=0,"",(SUMIFS(Matches!$V$9:$V$1954,Matches!$C$9:$C$1954,$A79)+SUMIFS(Matches!$W$9:$W$1954,Matches!$D$9:$D$1954,$A79))/(H79+I79))</f>
        <v>0.48858143361586881</v>
      </c>
      <c r="M79" s="9">
        <f t="shared" si="13"/>
        <v>0.51035702047926568</v>
      </c>
      <c r="N79" s="1">
        <f t="shared" si="14"/>
        <v>157</v>
      </c>
      <c r="O79" s="1" t="str">
        <f t="shared" si="15"/>
        <v>Matches standings</v>
      </c>
      <c r="P79" s="1">
        <f>COUNTIFS(Matches!$C$9:$C$1954,$A79,Matches!$Q$9:$Q$1954,1,Matches!$Y$9:$Y$1954,"&gt;=1",Matches!$Y$9:$Y$1954,"&lt;="&amp;'RPI rules'!$B$9,Matches!$R$9:$R$1954,1)+COUNTIFS(Matches!$D$9:$D$1954,$A79,Matches!$Q$9:$Q$1954,1,Matches!$X$9:$X$1954,"&gt;=1",Matches!$X$9:$X$1954,"&lt;="&amp;'RPI rules'!$B$9,Matches!$S$9:$S$1954,1)</f>
        <v>0</v>
      </c>
      <c r="Q79" s="1">
        <f>COUNTIFS(Matches!$C$9:$C$1954,$A79,Matches!$Q$9:$Q$1954,1,Matches!$Y$9:$Y$1954,"&gt;"&amp;'RPI rules'!$B$9,Matches!$Y$9:$Y$1954,"&lt;="&amp;'RPI rules'!$B$10,Matches!$R$9:$R$1954,1)+COUNTIFS(Matches!$D$9:$D$1954,$A79,Matches!$Q$9:$Q$1954,1,Matches!$X$9:$X$1954,"&gt;"&amp;'RPI rules'!$B$9,Matches!$X$9:$X$1954,"&lt;="&amp;'RPI rules'!$B$10,Matches!$S$9:$S$1954,1)</f>
        <v>0</v>
      </c>
      <c r="R79" s="1">
        <f>COUNTIFS(Matches!$C$9:$C$1954,$A79,Matches!$Q$9:$Q$1954,1,Matches!$Y$9:$Y$1954,"&gt;="&amp;'RPI rules'!$B$12,Matches!$Y$9:$Y$1954,"&lt;="&amp;'RPI rules'!$B$13,Matches!$R$9:$R$1954,0)+COUNTIFS(Matches!$D$9:$D$1954,$A79,Matches!$Q$9:$Q$1954,1,Matches!$X$9:$X$1954,"&gt;="&amp;'RPI rules'!$B$12,Matches!$X$9:$X$1954,"&lt;="&amp;'RPI rules'!$B$13,Matches!$S$9:$S$1954,0)</f>
        <v>0</v>
      </c>
      <c r="S79" s="1">
        <f>COUNTIFS(Matches!$C$9:$C$1954,$A79,Matches!$Q$9:$Q$1954,1,Matches!$Y$9:$Y$1954,"&gt;="&amp;'RPI rules'!$B$14,Matches!$R$9:$R$1954,0)+COUNTIFS(Matches!$D$9:$D$1954,$A79,Matches!$Q$9:$Q$1954,1,Matches!$X$9:$X$1954,"&gt;="&amp;'RPI rules'!$B$14,Matches!$S$9:$S$1954,0)+COUNTIFS(Matches!$C$9:$C$1954,$A79,Matches!$H$9:$H$1954,"&lt;&gt;D1",Matches!$R$9:$R$1954,0)+COUNTIFS(Matches!$D$9:$D$1954,$A79,Matches!$G$9:$G$1954,"&lt;&gt;D1",Matches!$S$9:$S$1954,0)</f>
        <v>0</v>
      </c>
      <c r="T79" s="1">
        <f>COUNTIFS(Matches!$C$9:$C$1954,$A79,Matches!$M$9:$M$1954,"Nonconference")+COUNTIFS(Matches!$D$9:$D$1954,$A79,Matches!$M$9:$M$1954,"Nonconference")</f>
        <v>11</v>
      </c>
      <c r="U79" s="1">
        <f>COUNTIFS(Matches!$C$9:$C$1954,$A79,Matches!$Q$9:$Q$1954,1,Matches!$Y$9:$Y$1954,"&gt;=1",Matches!$Y$9:$Y$1954,"&lt;="&amp;'RPI rules'!$B$11,Matches!$M$9:$M$1954,"Nonconference")+COUNTIFS(Matches!$D$9:$D$1954,$A79,Matches!$Q$9:$Q$1954,1,Matches!$X$9:$X$1954,"&gt;=1",Matches!$X$9:$X$1954,"&lt;="&amp;'RPI rules'!$B$11,Matches!$M$9:$M$1954,"Nonconference")</f>
        <v>1</v>
      </c>
      <c r="V79" s="1">
        <f>COUNTIFS(Matches!$C$9:$C$1954,$A79,Matches!$Q$9:$Q$1954,1,Matches!$Y$9:$Y$1954,"&gt;="&amp;'RPI rules'!$B$15,Matches!$M$9:$M$1954,"Nonconference")+COUNTIFS(Matches!$D$9:$D$1954,$A79,Matches!$Q$9:$Q$1954,1,Matches!$X$9:$X$1954,"&gt;="&amp;'RPI rules'!$B$15,Matches!$M$9:$M$1954,"Nonconference")+COUNTIFS(Matches!$C$9:$C$1954,$A79,Matches!$M$9:$M$1954,"Nonconference",Matches!$H$9:$H$1954,"NAIA")+COUNTIFS(Matches!$D$9:$D$1954,$A79,Matches!$M$9:$M$1954,"Nonconference",Matches!$G$9:$G$1954,"NAIA")</f>
        <v>5</v>
      </c>
      <c r="W79" s="24">
        <f t="shared" si="16"/>
        <v>9.0909090909090912E-2</v>
      </c>
      <c r="X79" s="24">
        <f t="shared" si="17"/>
        <v>0.45454545454545453</v>
      </c>
      <c r="Y79" s="25">
        <f>IF('RPI rules'!$B$25&lt;&gt;"Ready",NA(),P79*'RPI rules'!$B$17+Q79*'RPI rules'!$B$18)</f>
        <v>0</v>
      </c>
      <c r="Z79" s="25">
        <f>IF('RPI rules'!$B$25&lt;&gt;"Ready",NA(),-R79*'RPI rules'!$B$19-S79*'RPI rules'!$B$20)</f>
        <v>0</v>
      </c>
      <c r="AA79" s="25">
        <f>IF('RPI rules'!$B$25&lt;&gt;"Ready",NA(),IF(T79=0,0,IF(W79&gt;='RPI rules'!$B$16,'RPI rules'!$B$21,0)))</f>
        <v>0</v>
      </c>
      <c r="AB79" s="25">
        <f>IF('RPI rules'!$B$25&lt;&gt;"Ready",NA(),IF(T79=0,0,IF(X79&gt;='RPI rules'!$B$16,-'RPI rules'!$B$22,0)))</f>
        <v>0</v>
      </c>
      <c r="AC79" s="25">
        <f t="shared" si="18"/>
        <v>0</v>
      </c>
      <c r="AD79" s="9">
        <f t="shared" si="19"/>
        <v>0.51035702047926568</v>
      </c>
      <c r="AE79" s="1">
        <f t="shared" si="20"/>
        <v>157</v>
      </c>
      <c r="AF79" s="1">
        <f t="shared" si="21"/>
        <v>0</v>
      </c>
    </row>
    <row r="80" spans="1:32" ht="21" customHeight="1">
      <c r="A80" s="1" t="s">
        <v>185</v>
      </c>
      <c r="B80" s="1" t="str">
        <f>INDEX(Standings!$B$9:$B$356,MATCH($A80,Standings!$A$9:$A$356,0))</f>
        <v>American</v>
      </c>
      <c r="C80" s="1">
        <f>INDEX(Standings!$D$9:$D$356,MATCH($A80,Standings!$A$9:$A$356,0))</f>
        <v>7</v>
      </c>
      <c r="D80" s="1">
        <f>INDEX(Standings!$E$9:$E$356,MATCH($A80,Standings!$A$9:$A$356,0))</f>
        <v>5</v>
      </c>
      <c r="E80" s="1">
        <f>SUMIFS(Matches!$R$9:$R$1954,Matches!$C$9:$C$1954,$A80)+SUMIFS(Matches!$S$9:$S$1954,Matches!$D$9:$D$1954,$A80)</f>
        <v>7</v>
      </c>
      <c r="F80" s="1">
        <f>COUNTIFS(Matches!$C$9:$C$1954,$A80)+COUNTIFS(Matches!$D$9:$D$1954,$A80)-E80</f>
        <v>5</v>
      </c>
      <c r="G80" s="1">
        <f t="shared" si="11"/>
        <v>0</v>
      </c>
      <c r="H80" s="1">
        <f>SUMIFS(Matches!$R$9:$R$1954,Matches!$C$9:$C$1954,$A80,Matches!$Q$9:$Q$1954,1)+SUMIFS(Matches!$S$9:$S$1954,Matches!$D$9:$D$1954,$A80,Matches!$Q$9:$Q$1954,1)</f>
        <v>7</v>
      </c>
      <c r="I80" s="1">
        <f>COUNTIFS(Matches!$C$9:$C$1954,$A80,Matches!$Q$9:$Q$1954,1)+COUNTIFS(Matches!$D$9:$D$1954,$A80,Matches!$Q$9:$Q$1954,1)-H80</f>
        <v>5</v>
      </c>
      <c r="J80" s="9">
        <f t="shared" si="12"/>
        <v>0.58333333333333337</v>
      </c>
      <c r="K80" s="9">
        <f>IF(H80+I80=0,"",(SUMIFS(Matches!$T$9:$T$1954,Matches!$C$9:$C$1954,$A80)+SUMIFS(Matches!$U$9:$U$1954,Matches!$D$9:$D$1954,$A80))/(H80+I80))</f>
        <v>0.47794612794612795</v>
      </c>
      <c r="L80" s="9">
        <f>IF(H80+I80=0,"",(SUMIFS(Matches!$V$9:$V$1954,Matches!$C$9:$C$1954,$A80)+SUMIFS(Matches!$W$9:$W$1954,Matches!$D$9:$D$1954,$A80))/(H80+I80))</f>
        <v>0.49039668804820319</v>
      </c>
      <c r="M80" s="9">
        <f t="shared" si="13"/>
        <v>0.50740556931844816</v>
      </c>
      <c r="N80" s="1">
        <f t="shared" si="14"/>
        <v>162</v>
      </c>
      <c r="O80" s="1" t="str">
        <f t="shared" si="15"/>
        <v>Matches standings</v>
      </c>
      <c r="P80" s="1">
        <f>COUNTIFS(Matches!$C$9:$C$1954,$A80,Matches!$Q$9:$Q$1954,1,Matches!$Y$9:$Y$1954,"&gt;=1",Matches!$Y$9:$Y$1954,"&lt;="&amp;'RPI rules'!$B$9,Matches!$R$9:$R$1954,1)+COUNTIFS(Matches!$D$9:$D$1954,$A80,Matches!$Q$9:$Q$1954,1,Matches!$X$9:$X$1954,"&gt;=1",Matches!$X$9:$X$1954,"&lt;="&amp;'RPI rules'!$B$9,Matches!$S$9:$S$1954,1)</f>
        <v>0</v>
      </c>
      <c r="Q80" s="1">
        <f>COUNTIFS(Matches!$C$9:$C$1954,$A80,Matches!$Q$9:$Q$1954,1,Matches!$Y$9:$Y$1954,"&gt;"&amp;'RPI rules'!$B$9,Matches!$Y$9:$Y$1954,"&lt;="&amp;'RPI rules'!$B$10,Matches!$R$9:$R$1954,1)+COUNTIFS(Matches!$D$9:$D$1954,$A80,Matches!$Q$9:$Q$1954,1,Matches!$X$9:$X$1954,"&gt;"&amp;'RPI rules'!$B$9,Matches!$X$9:$X$1954,"&lt;="&amp;'RPI rules'!$B$10,Matches!$S$9:$S$1954,1)</f>
        <v>0</v>
      </c>
      <c r="R80" s="1">
        <f>COUNTIFS(Matches!$C$9:$C$1954,$A80,Matches!$Q$9:$Q$1954,1,Matches!$Y$9:$Y$1954,"&gt;="&amp;'RPI rules'!$B$12,Matches!$Y$9:$Y$1954,"&lt;="&amp;'RPI rules'!$B$13,Matches!$R$9:$R$1954,0)+COUNTIFS(Matches!$D$9:$D$1954,$A80,Matches!$Q$9:$Q$1954,1,Matches!$X$9:$X$1954,"&gt;="&amp;'RPI rules'!$B$12,Matches!$X$9:$X$1954,"&lt;="&amp;'RPI rules'!$B$13,Matches!$S$9:$S$1954,0)</f>
        <v>0</v>
      </c>
      <c r="S80" s="1">
        <f>COUNTIFS(Matches!$C$9:$C$1954,$A80,Matches!$Q$9:$Q$1954,1,Matches!$Y$9:$Y$1954,"&gt;="&amp;'RPI rules'!$B$14,Matches!$R$9:$R$1954,0)+COUNTIFS(Matches!$D$9:$D$1954,$A80,Matches!$Q$9:$Q$1954,1,Matches!$X$9:$X$1954,"&gt;="&amp;'RPI rules'!$B$14,Matches!$S$9:$S$1954,0)+COUNTIFS(Matches!$C$9:$C$1954,$A80,Matches!$H$9:$H$1954,"&lt;&gt;D1",Matches!$R$9:$R$1954,0)+COUNTIFS(Matches!$D$9:$D$1954,$A80,Matches!$G$9:$G$1954,"&lt;&gt;D1",Matches!$S$9:$S$1954,0)</f>
        <v>0</v>
      </c>
      <c r="T80" s="1">
        <f>COUNTIFS(Matches!$C$9:$C$1954,$A80,Matches!$M$9:$M$1954,"Nonconference")+COUNTIFS(Matches!$D$9:$D$1954,$A80,Matches!$M$9:$M$1954,"Nonconference")</f>
        <v>12</v>
      </c>
      <c r="U80" s="1">
        <f>COUNTIFS(Matches!$C$9:$C$1954,$A80,Matches!$Q$9:$Q$1954,1,Matches!$Y$9:$Y$1954,"&gt;=1",Matches!$Y$9:$Y$1954,"&lt;="&amp;'RPI rules'!$B$11,Matches!$M$9:$M$1954,"Nonconference")+COUNTIFS(Matches!$D$9:$D$1954,$A80,Matches!$Q$9:$Q$1954,1,Matches!$X$9:$X$1954,"&gt;=1",Matches!$X$9:$X$1954,"&lt;="&amp;'RPI rules'!$B$11,Matches!$M$9:$M$1954,"Nonconference")</f>
        <v>1</v>
      </c>
      <c r="V80" s="1">
        <f>COUNTIFS(Matches!$C$9:$C$1954,$A80,Matches!$Q$9:$Q$1954,1,Matches!$Y$9:$Y$1954,"&gt;="&amp;'RPI rules'!$B$15,Matches!$M$9:$M$1954,"Nonconference")+COUNTIFS(Matches!$D$9:$D$1954,$A80,Matches!$Q$9:$Q$1954,1,Matches!$X$9:$X$1954,"&gt;="&amp;'RPI rules'!$B$15,Matches!$M$9:$M$1954,"Nonconference")+COUNTIFS(Matches!$C$9:$C$1954,$A80,Matches!$M$9:$M$1954,"Nonconference",Matches!$H$9:$H$1954,"NAIA")+COUNTIFS(Matches!$D$9:$D$1954,$A80,Matches!$M$9:$M$1954,"Nonconference",Matches!$G$9:$G$1954,"NAIA")</f>
        <v>4</v>
      </c>
      <c r="W80" s="24">
        <f t="shared" si="16"/>
        <v>8.3333333333333329E-2</v>
      </c>
      <c r="X80" s="24">
        <f t="shared" si="17"/>
        <v>0.33333333333333331</v>
      </c>
      <c r="Y80" s="25">
        <f>IF('RPI rules'!$B$25&lt;&gt;"Ready",NA(),P80*'RPI rules'!$B$17+Q80*'RPI rules'!$B$18)</f>
        <v>0</v>
      </c>
      <c r="Z80" s="25">
        <f>IF('RPI rules'!$B$25&lt;&gt;"Ready",NA(),-R80*'RPI rules'!$B$19-S80*'RPI rules'!$B$20)</f>
        <v>0</v>
      </c>
      <c r="AA80" s="25">
        <f>IF('RPI rules'!$B$25&lt;&gt;"Ready",NA(),IF(T80=0,0,IF(W80&gt;='RPI rules'!$B$16,'RPI rules'!$B$21,0)))</f>
        <v>0</v>
      </c>
      <c r="AB80" s="25">
        <f>IF('RPI rules'!$B$25&lt;&gt;"Ready",NA(),IF(T80=0,0,IF(X80&gt;='RPI rules'!$B$16,-'RPI rules'!$B$22,0)))</f>
        <v>0</v>
      </c>
      <c r="AC80" s="25">
        <f t="shared" si="18"/>
        <v>0</v>
      </c>
      <c r="AD80" s="9">
        <f t="shared" si="19"/>
        <v>0.50740556931844816</v>
      </c>
      <c r="AE80" s="1">
        <f t="shared" si="20"/>
        <v>161</v>
      </c>
      <c r="AF80" s="1">
        <f t="shared" si="21"/>
        <v>1</v>
      </c>
    </row>
    <row r="81" spans="1:32" ht="21" customHeight="1">
      <c r="A81" s="1" t="s">
        <v>230</v>
      </c>
      <c r="B81" s="1" t="str">
        <f>INDEX(Standings!$B$9:$B$356,MATCH($A81,Standings!$A$9:$A$356,0))</f>
        <v>Southland</v>
      </c>
      <c r="C81" s="1">
        <f>INDEX(Standings!$D$9:$D$356,MATCH($A81,Standings!$A$9:$A$356,0))</f>
        <v>6</v>
      </c>
      <c r="D81" s="1">
        <f>INDEX(Standings!$E$9:$E$356,MATCH($A81,Standings!$A$9:$A$356,0))</f>
        <v>7</v>
      </c>
      <c r="E81" s="1">
        <f>SUMIFS(Matches!$R$9:$R$1954,Matches!$C$9:$C$1954,$A81)+SUMIFS(Matches!$S$9:$S$1954,Matches!$D$9:$D$1954,$A81)</f>
        <v>6</v>
      </c>
      <c r="F81" s="1">
        <f>COUNTIFS(Matches!$C$9:$C$1954,$A81)+COUNTIFS(Matches!$D$9:$D$1954,$A81)-E81</f>
        <v>7</v>
      </c>
      <c r="G81" s="1">
        <f t="shared" si="11"/>
        <v>0</v>
      </c>
      <c r="H81" s="1">
        <f>SUMIFS(Matches!$R$9:$R$1954,Matches!$C$9:$C$1954,$A81,Matches!$Q$9:$Q$1954,1)+SUMIFS(Matches!$S$9:$S$1954,Matches!$D$9:$D$1954,$A81,Matches!$Q$9:$Q$1954,1)</f>
        <v>6</v>
      </c>
      <c r="I81" s="1">
        <f>COUNTIFS(Matches!$C$9:$C$1954,$A81,Matches!$Q$9:$Q$1954,1)+COUNTIFS(Matches!$D$9:$D$1954,$A81,Matches!$Q$9:$Q$1954,1)-H81</f>
        <v>7</v>
      </c>
      <c r="J81" s="9">
        <f t="shared" si="12"/>
        <v>0.46153846153846156</v>
      </c>
      <c r="K81" s="9">
        <f>IF(H81+I81=0,"",(SUMIFS(Matches!$T$9:$T$1954,Matches!$C$9:$C$1954,$A81)+SUMIFS(Matches!$U$9:$U$1954,Matches!$D$9:$D$1954,$A81))/(H81+I81))</f>
        <v>0.48618881118881119</v>
      </c>
      <c r="L81" s="9">
        <f>IF(H81+I81=0,"",(SUMIFS(Matches!$V$9:$V$1954,Matches!$C$9:$C$1954,$A81)+SUMIFS(Matches!$W$9:$W$1954,Matches!$D$9:$D$1954,$A81))/(H81+I81))</f>
        <v>0.48193453275352144</v>
      </c>
      <c r="M81" s="9">
        <f t="shared" si="13"/>
        <v>0.4789626541674013</v>
      </c>
      <c r="N81" s="1">
        <f t="shared" si="14"/>
        <v>207</v>
      </c>
      <c r="O81" s="1" t="str">
        <f t="shared" si="15"/>
        <v>Matches standings</v>
      </c>
      <c r="P81" s="1">
        <f>COUNTIFS(Matches!$C$9:$C$1954,$A81,Matches!$Q$9:$Q$1954,1,Matches!$Y$9:$Y$1954,"&gt;=1",Matches!$Y$9:$Y$1954,"&lt;="&amp;'RPI rules'!$B$9,Matches!$R$9:$R$1954,1)+COUNTIFS(Matches!$D$9:$D$1954,$A81,Matches!$Q$9:$Q$1954,1,Matches!$X$9:$X$1954,"&gt;=1",Matches!$X$9:$X$1954,"&lt;="&amp;'RPI rules'!$B$9,Matches!$S$9:$S$1954,1)</f>
        <v>0</v>
      </c>
      <c r="Q81" s="1">
        <f>COUNTIFS(Matches!$C$9:$C$1954,$A81,Matches!$Q$9:$Q$1954,1,Matches!$Y$9:$Y$1954,"&gt;"&amp;'RPI rules'!$B$9,Matches!$Y$9:$Y$1954,"&lt;="&amp;'RPI rules'!$B$10,Matches!$R$9:$R$1954,1)+COUNTIFS(Matches!$D$9:$D$1954,$A81,Matches!$Q$9:$Q$1954,1,Matches!$X$9:$X$1954,"&gt;"&amp;'RPI rules'!$B$9,Matches!$X$9:$X$1954,"&lt;="&amp;'RPI rules'!$B$10,Matches!$S$9:$S$1954,1)</f>
        <v>0</v>
      </c>
      <c r="R81" s="1">
        <f>COUNTIFS(Matches!$C$9:$C$1954,$A81,Matches!$Q$9:$Q$1954,1,Matches!$Y$9:$Y$1954,"&gt;="&amp;'RPI rules'!$B$12,Matches!$Y$9:$Y$1954,"&lt;="&amp;'RPI rules'!$B$13,Matches!$R$9:$R$1954,0)+COUNTIFS(Matches!$D$9:$D$1954,$A81,Matches!$Q$9:$Q$1954,1,Matches!$X$9:$X$1954,"&gt;="&amp;'RPI rules'!$B$12,Matches!$X$9:$X$1954,"&lt;="&amp;'RPI rules'!$B$13,Matches!$S$9:$S$1954,0)</f>
        <v>0</v>
      </c>
      <c r="S81" s="1">
        <f>COUNTIFS(Matches!$C$9:$C$1954,$A81,Matches!$Q$9:$Q$1954,1,Matches!$Y$9:$Y$1954,"&gt;="&amp;'RPI rules'!$B$14,Matches!$R$9:$R$1954,0)+COUNTIFS(Matches!$D$9:$D$1954,$A81,Matches!$Q$9:$Q$1954,1,Matches!$X$9:$X$1954,"&gt;="&amp;'RPI rules'!$B$14,Matches!$S$9:$S$1954,0)+COUNTIFS(Matches!$C$9:$C$1954,$A81,Matches!$H$9:$H$1954,"&lt;&gt;D1",Matches!$R$9:$R$1954,0)+COUNTIFS(Matches!$D$9:$D$1954,$A81,Matches!$G$9:$G$1954,"&lt;&gt;D1",Matches!$S$9:$S$1954,0)</f>
        <v>0</v>
      </c>
      <c r="T81" s="1">
        <f>COUNTIFS(Matches!$C$9:$C$1954,$A81,Matches!$M$9:$M$1954,"Nonconference")+COUNTIFS(Matches!$D$9:$D$1954,$A81,Matches!$M$9:$M$1954,"Nonconference")</f>
        <v>13</v>
      </c>
      <c r="U81" s="1">
        <f>COUNTIFS(Matches!$C$9:$C$1954,$A81,Matches!$Q$9:$Q$1954,1,Matches!$Y$9:$Y$1954,"&gt;=1",Matches!$Y$9:$Y$1954,"&lt;="&amp;'RPI rules'!$B$11,Matches!$M$9:$M$1954,"Nonconference")+COUNTIFS(Matches!$D$9:$D$1954,$A81,Matches!$Q$9:$Q$1954,1,Matches!$X$9:$X$1954,"&gt;=1",Matches!$X$9:$X$1954,"&lt;="&amp;'RPI rules'!$B$11,Matches!$M$9:$M$1954,"Nonconference")</f>
        <v>1</v>
      </c>
      <c r="V81" s="1">
        <f>COUNTIFS(Matches!$C$9:$C$1954,$A81,Matches!$Q$9:$Q$1954,1,Matches!$Y$9:$Y$1954,"&gt;="&amp;'RPI rules'!$B$15,Matches!$M$9:$M$1954,"Nonconference")+COUNTIFS(Matches!$D$9:$D$1954,$A81,Matches!$Q$9:$Q$1954,1,Matches!$X$9:$X$1954,"&gt;="&amp;'RPI rules'!$B$15,Matches!$M$9:$M$1954,"Nonconference")+COUNTIFS(Matches!$C$9:$C$1954,$A81,Matches!$M$9:$M$1954,"Nonconference",Matches!$H$9:$H$1954,"NAIA")+COUNTIFS(Matches!$D$9:$D$1954,$A81,Matches!$M$9:$M$1954,"Nonconference",Matches!$G$9:$G$1954,"NAIA")</f>
        <v>5</v>
      </c>
      <c r="W81" s="24">
        <f t="shared" si="16"/>
        <v>7.6923076923076927E-2</v>
      </c>
      <c r="X81" s="24">
        <f t="shared" si="17"/>
        <v>0.38461538461538464</v>
      </c>
      <c r="Y81" s="25">
        <f>IF('RPI rules'!$B$25&lt;&gt;"Ready",NA(),P81*'RPI rules'!$B$17+Q81*'RPI rules'!$B$18)</f>
        <v>0</v>
      </c>
      <c r="Z81" s="25">
        <f>IF('RPI rules'!$B$25&lt;&gt;"Ready",NA(),-R81*'RPI rules'!$B$19-S81*'RPI rules'!$B$20)</f>
        <v>0</v>
      </c>
      <c r="AA81" s="25">
        <f>IF('RPI rules'!$B$25&lt;&gt;"Ready",NA(),IF(T81=0,0,IF(W81&gt;='RPI rules'!$B$16,'RPI rules'!$B$21,0)))</f>
        <v>0</v>
      </c>
      <c r="AB81" s="25">
        <f>IF('RPI rules'!$B$25&lt;&gt;"Ready",NA(),IF(T81=0,0,IF(X81&gt;='RPI rules'!$B$16,-'RPI rules'!$B$22,0)))</f>
        <v>0</v>
      </c>
      <c r="AC81" s="25">
        <f t="shared" si="18"/>
        <v>0</v>
      </c>
      <c r="AD81" s="9">
        <f t="shared" si="19"/>
        <v>0.4789626541674013</v>
      </c>
      <c r="AE81" s="1">
        <f t="shared" si="20"/>
        <v>206</v>
      </c>
      <c r="AF81" s="1">
        <f t="shared" si="21"/>
        <v>1</v>
      </c>
    </row>
    <row r="82" spans="1:32" ht="21" customHeight="1">
      <c r="A82" s="1" t="s">
        <v>303</v>
      </c>
      <c r="B82" s="1" t="str">
        <f>INDEX(Standings!$B$9:$B$356,MATCH($A82,Standings!$A$9:$A$356,0))</f>
        <v>OVC</v>
      </c>
      <c r="C82" s="1">
        <f>INDEX(Standings!$D$9:$D$356,MATCH($A82,Standings!$A$9:$A$356,0))</f>
        <v>1</v>
      </c>
      <c r="D82" s="1">
        <f>INDEX(Standings!$E$9:$E$356,MATCH($A82,Standings!$A$9:$A$356,0))</f>
        <v>10</v>
      </c>
      <c r="E82" s="1">
        <f>SUMIFS(Matches!$R$9:$R$1954,Matches!$C$9:$C$1954,$A82)+SUMIFS(Matches!$S$9:$S$1954,Matches!$D$9:$D$1954,$A82)</f>
        <v>1</v>
      </c>
      <c r="F82" s="1">
        <f>COUNTIFS(Matches!$C$9:$C$1954,$A82)+COUNTIFS(Matches!$D$9:$D$1954,$A82)-E82</f>
        <v>10</v>
      </c>
      <c r="G82" s="1">
        <f t="shared" si="11"/>
        <v>0</v>
      </c>
      <c r="H82" s="1">
        <f>SUMIFS(Matches!$R$9:$R$1954,Matches!$C$9:$C$1954,$A82,Matches!$Q$9:$Q$1954,1)+SUMIFS(Matches!$S$9:$S$1954,Matches!$D$9:$D$1954,$A82,Matches!$Q$9:$Q$1954,1)</f>
        <v>1</v>
      </c>
      <c r="I82" s="1">
        <f>COUNTIFS(Matches!$C$9:$C$1954,$A82,Matches!$Q$9:$Q$1954,1)+COUNTIFS(Matches!$D$9:$D$1954,$A82,Matches!$Q$9:$Q$1954,1)-H82</f>
        <v>10</v>
      </c>
      <c r="J82" s="9">
        <f t="shared" si="12"/>
        <v>9.0909090909090912E-2</v>
      </c>
      <c r="K82" s="9">
        <f>IF(H82+I82=0,"",(SUMIFS(Matches!$T$9:$T$1954,Matches!$C$9:$C$1954,$A82)+SUMIFS(Matches!$U$9:$U$1954,Matches!$D$9:$D$1954,$A82))/(H82+I82))</f>
        <v>0.5193854125672307</v>
      </c>
      <c r="L82" s="9">
        <f>IF(H82+I82=0,"",(SUMIFS(Matches!$V$9:$V$1954,Matches!$C$9:$C$1954,$A82)+SUMIFS(Matches!$W$9:$W$1954,Matches!$D$9:$D$1954,$A82))/(H82+I82))</f>
        <v>0.56172912359551475</v>
      </c>
      <c r="M82" s="9">
        <f t="shared" si="13"/>
        <v>0.42285225990976671</v>
      </c>
      <c r="N82" s="1">
        <f t="shared" si="14"/>
        <v>280</v>
      </c>
      <c r="O82" s="1" t="str">
        <f t="shared" si="15"/>
        <v>Matches standings</v>
      </c>
      <c r="P82" s="1">
        <f>COUNTIFS(Matches!$C$9:$C$1954,$A82,Matches!$Q$9:$Q$1954,1,Matches!$Y$9:$Y$1954,"&gt;=1",Matches!$Y$9:$Y$1954,"&lt;="&amp;'RPI rules'!$B$9,Matches!$R$9:$R$1954,1)+COUNTIFS(Matches!$D$9:$D$1954,$A82,Matches!$Q$9:$Q$1954,1,Matches!$X$9:$X$1954,"&gt;=1",Matches!$X$9:$X$1954,"&lt;="&amp;'RPI rules'!$B$9,Matches!$S$9:$S$1954,1)</f>
        <v>0</v>
      </c>
      <c r="Q82" s="1">
        <f>COUNTIFS(Matches!$C$9:$C$1954,$A82,Matches!$Q$9:$Q$1954,1,Matches!$Y$9:$Y$1954,"&gt;"&amp;'RPI rules'!$B$9,Matches!$Y$9:$Y$1954,"&lt;="&amp;'RPI rules'!$B$10,Matches!$R$9:$R$1954,1)+COUNTIFS(Matches!$D$9:$D$1954,$A82,Matches!$Q$9:$Q$1954,1,Matches!$X$9:$X$1954,"&gt;"&amp;'RPI rules'!$B$9,Matches!$X$9:$X$1954,"&lt;="&amp;'RPI rules'!$B$10,Matches!$S$9:$S$1954,1)</f>
        <v>0</v>
      </c>
      <c r="R82" s="1">
        <f>COUNTIFS(Matches!$C$9:$C$1954,$A82,Matches!$Q$9:$Q$1954,1,Matches!$Y$9:$Y$1954,"&gt;="&amp;'RPI rules'!$B$12,Matches!$Y$9:$Y$1954,"&lt;="&amp;'RPI rules'!$B$13,Matches!$R$9:$R$1954,0)+COUNTIFS(Matches!$D$9:$D$1954,$A82,Matches!$Q$9:$Q$1954,1,Matches!$X$9:$X$1954,"&gt;="&amp;'RPI rules'!$B$12,Matches!$X$9:$X$1954,"&lt;="&amp;'RPI rules'!$B$13,Matches!$S$9:$S$1954,0)</f>
        <v>0</v>
      </c>
      <c r="S82" s="1">
        <f>COUNTIFS(Matches!$C$9:$C$1954,$A82,Matches!$Q$9:$Q$1954,1,Matches!$Y$9:$Y$1954,"&gt;="&amp;'RPI rules'!$B$14,Matches!$R$9:$R$1954,0)+COUNTIFS(Matches!$D$9:$D$1954,$A82,Matches!$Q$9:$Q$1954,1,Matches!$X$9:$X$1954,"&gt;="&amp;'RPI rules'!$B$14,Matches!$S$9:$S$1954,0)+COUNTIFS(Matches!$C$9:$C$1954,$A82,Matches!$H$9:$H$1954,"&lt;&gt;D1",Matches!$R$9:$R$1954,0)+COUNTIFS(Matches!$D$9:$D$1954,$A82,Matches!$G$9:$G$1954,"&lt;&gt;D1",Matches!$S$9:$S$1954,0)</f>
        <v>0</v>
      </c>
      <c r="T82" s="1">
        <f>COUNTIFS(Matches!$C$9:$C$1954,$A82,Matches!$M$9:$M$1954,"Nonconference")+COUNTIFS(Matches!$D$9:$D$1954,$A82,Matches!$M$9:$M$1954,"Nonconference")</f>
        <v>11</v>
      </c>
      <c r="U82" s="1">
        <f>COUNTIFS(Matches!$C$9:$C$1954,$A82,Matches!$Q$9:$Q$1954,1,Matches!$Y$9:$Y$1954,"&gt;=1",Matches!$Y$9:$Y$1954,"&lt;="&amp;'RPI rules'!$B$11,Matches!$M$9:$M$1954,"Nonconference")+COUNTIFS(Matches!$D$9:$D$1954,$A82,Matches!$Q$9:$Q$1954,1,Matches!$X$9:$X$1954,"&gt;=1",Matches!$X$9:$X$1954,"&lt;="&amp;'RPI rules'!$B$11,Matches!$M$9:$M$1954,"Nonconference")</f>
        <v>5</v>
      </c>
      <c r="V82" s="1">
        <f>COUNTIFS(Matches!$C$9:$C$1954,$A82,Matches!$Q$9:$Q$1954,1,Matches!$Y$9:$Y$1954,"&gt;="&amp;'RPI rules'!$B$15,Matches!$M$9:$M$1954,"Nonconference")+COUNTIFS(Matches!$D$9:$D$1954,$A82,Matches!$Q$9:$Q$1954,1,Matches!$X$9:$X$1954,"&gt;="&amp;'RPI rules'!$B$15,Matches!$M$9:$M$1954,"Nonconference")+COUNTIFS(Matches!$C$9:$C$1954,$A82,Matches!$M$9:$M$1954,"Nonconference",Matches!$H$9:$H$1954,"NAIA")+COUNTIFS(Matches!$D$9:$D$1954,$A82,Matches!$M$9:$M$1954,"Nonconference",Matches!$G$9:$G$1954,"NAIA")</f>
        <v>0</v>
      </c>
      <c r="W82" s="24">
        <f t="shared" si="16"/>
        <v>0.45454545454545453</v>
      </c>
      <c r="X82" s="24">
        <f t="shared" si="17"/>
        <v>0</v>
      </c>
      <c r="Y82" s="25">
        <f>IF('RPI rules'!$B$25&lt;&gt;"Ready",NA(),P82*'RPI rules'!$B$17+Q82*'RPI rules'!$B$18)</f>
        <v>0</v>
      </c>
      <c r="Z82" s="25">
        <f>IF('RPI rules'!$B$25&lt;&gt;"Ready",NA(),-R82*'RPI rules'!$B$19-S82*'RPI rules'!$B$20)</f>
        <v>0</v>
      </c>
      <c r="AA82" s="25">
        <f>IF('RPI rules'!$B$25&lt;&gt;"Ready",NA(),IF(T82=0,0,IF(W82&gt;='RPI rules'!$B$16,'RPI rules'!$B$21,0)))</f>
        <v>0</v>
      </c>
      <c r="AB82" s="25">
        <f>IF('RPI rules'!$B$25&lt;&gt;"Ready",NA(),IF(T82=0,0,IF(X82&gt;='RPI rules'!$B$16,-'RPI rules'!$B$22,0)))</f>
        <v>0</v>
      </c>
      <c r="AC82" s="25">
        <f t="shared" si="18"/>
        <v>0</v>
      </c>
      <c r="AD82" s="9">
        <f t="shared" si="19"/>
        <v>0.42285225990976671</v>
      </c>
      <c r="AE82" s="1">
        <f t="shared" si="20"/>
        <v>280</v>
      </c>
      <c r="AF82" s="1">
        <f t="shared" si="21"/>
        <v>0</v>
      </c>
    </row>
    <row r="83" spans="1:32" ht="21" customHeight="1">
      <c r="A83" s="1" t="s">
        <v>119</v>
      </c>
      <c r="B83" s="1" t="str">
        <f>INDEX(Standings!$B$9:$B$356,MATCH($A83,Standings!$A$9:$A$356,0))</f>
        <v>UAC</v>
      </c>
      <c r="C83" s="1">
        <f>INDEX(Standings!$D$9:$D$356,MATCH($A83,Standings!$A$9:$A$356,0))</f>
        <v>10</v>
      </c>
      <c r="D83" s="1">
        <f>INDEX(Standings!$E$9:$E$356,MATCH($A83,Standings!$A$9:$A$356,0))</f>
        <v>2</v>
      </c>
      <c r="E83" s="1">
        <f>SUMIFS(Matches!$R$9:$R$1954,Matches!$C$9:$C$1954,$A83)+SUMIFS(Matches!$S$9:$S$1954,Matches!$D$9:$D$1954,$A83)</f>
        <v>10</v>
      </c>
      <c r="F83" s="1">
        <f>COUNTIFS(Matches!$C$9:$C$1954,$A83)+COUNTIFS(Matches!$D$9:$D$1954,$A83)-E83</f>
        <v>2</v>
      </c>
      <c r="G83" s="1">
        <f t="shared" si="11"/>
        <v>0</v>
      </c>
      <c r="H83" s="1">
        <f>SUMIFS(Matches!$R$9:$R$1954,Matches!$C$9:$C$1954,$A83,Matches!$Q$9:$Q$1954,1)+SUMIFS(Matches!$S$9:$S$1954,Matches!$D$9:$D$1954,$A83,Matches!$Q$9:$Q$1954,1)</f>
        <v>10</v>
      </c>
      <c r="I83" s="1">
        <f>COUNTIFS(Matches!$C$9:$C$1954,$A83,Matches!$Q$9:$Q$1954,1)+COUNTIFS(Matches!$D$9:$D$1954,$A83,Matches!$Q$9:$Q$1954,1)-H83</f>
        <v>2</v>
      </c>
      <c r="J83" s="9">
        <f t="shared" si="12"/>
        <v>0.83333333333333337</v>
      </c>
      <c r="K83" s="9">
        <f>IF(H83+I83=0,"",(SUMIFS(Matches!$T$9:$T$1954,Matches!$C$9:$C$1954,$A83)+SUMIFS(Matches!$U$9:$U$1954,Matches!$D$9:$D$1954,$A83))/(H83+I83))</f>
        <v>0.43509453509453516</v>
      </c>
      <c r="L83" s="9">
        <f>IF(H83+I83=0,"",(SUMIFS(Matches!$V$9:$V$1954,Matches!$C$9:$C$1954,$A83)+SUMIFS(Matches!$W$9:$W$1954,Matches!$D$9:$D$1954,$A83))/(H83+I83))</f>
        <v>0.53132871932676295</v>
      </c>
      <c r="M83" s="9">
        <f t="shared" si="13"/>
        <v>0.55871278071229169</v>
      </c>
      <c r="N83" s="1">
        <f t="shared" si="14"/>
        <v>96</v>
      </c>
      <c r="O83" s="1" t="str">
        <f t="shared" si="15"/>
        <v>Matches standings</v>
      </c>
      <c r="P83" s="1">
        <f>COUNTIFS(Matches!$C$9:$C$1954,$A83,Matches!$Q$9:$Q$1954,1,Matches!$Y$9:$Y$1954,"&gt;=1",Matches!$Y$9:$Y$1954,"&lt;="&amp;'RPI rules'!$B$9,Matches!$R$9:$R$1954,1)+COUNTIFS(Matches!$D$9:$D$1954,$A83,Matches!$Q$9:$Q$1954,1,Matches!$X$9:$X$1954,"&gt;=1",Matches!$X$9:$X$1954,"&lt;="&amp;'RPI rules'!$B$9,Matches!$S$9:$S$1954,1)</f>
        <v>0</v>
      </c>
      <c r="Q83" s="1">
        <f>COUNTIFS(Matches!$C$9:$C$1954,$A83,Matches!$Q$9:$Q$1954,1,Matches!$Y$9:$Y$1954,"&gt;"&amp;'RPI rules'!$B$9,Matches!$Y$9:$Y$1954,"&lt;="&amp;'RPI rules'!$B$10,Matches!$R$9:$R$1954,1)+COUNTIFS(Matches!$D$9:$D$1954,$A83,Matches!$Q$9:$Q$1954,1,Matches!$X$9:$X$1954,"&gt;"&amp;'RPI rules'!$B$9,Matches!$X$9:$X$1954,"&lt;="&amp;'RPI rules'!$B$10,Matches!$S$9:$S$1954,1)</f>
        <v>0</v>
      </c>
      <c r="R83" s="1">
        <f>COUNTIFS(Matches!$C$9:$C$1954,$A83,Matches!$Q$9:$Q$1954,1,Matches!$Y$9:$Y$1954,"&gt;="&amp;'RPI rules'!$B$12,Matches!$Y$9:$Y$1954,"&lt;="&amp;'RPI rules'!$B$13,Matches!$R$9:$R$1954,0)+COUNTIFS(Matches!$D$9:$D$1954,$A83,Matches!$Q$9:$Q$1954,1,Matches!$X$9:$X$1954,"&gt;="&amp;'RPI rules'!$B$12,Matches!$X$9:$X$1954,"&lt;="&amp;'RPI rules'!$B$13,Matches!$S$9:$S$1954,0)</f>
        <v>0</v>
      </c>
      <c r="S83" s="1">
        <f>COUNTIFS(Matches!$C$9:$C$1954,$A83,Matches!$Q$9:$Q$1954,1,Matches!$Y$9:$Y$1954,"&gt;="&amp;'RPI rules'!$B$14,Matches!$R$9:$R$1954,0)+COUNTIFS(Matches!$D$9:$D$1954,$A83,Matches!$Q$9:$Q$1954,1,Matches!$X$9:$X$1954,"&gt;="&amp;'RPI rules'!$B$14,Matches!$S$9:$S$1954,0)+COUNTIFS(Matches!$C$9:$C$1954,$A83,Matches!$H$9:$H$1954,"&lt;&gt;D1",Matches!$R$9:$R$1954,0)+COUNTIFS(Matches!$D$9:$D$1954,$A83,Matches!$G$9:$G$1954,"&lt;&gt;D1",Matches!$S$9:$S$1954,0)</f>
        <v>0</v>
      </c>
      <c r="T83" s="1">
        <f>COUNTIFS(Matches!$C$9:$C$1954,$A83,Matches!$M$9:$M$1954,"Nonconference")+COUNTIFS(Matches!$D$9:$D$1954,$A83,Matches!$M$9:$M$1954,"Nonconference")</f>
        <v>12</v>
      </c>
      <c r="U83" s="1">
        <f>COUNTIFS(Matches!$C$9:$C$1954,$A83,Matches!$Q$9:$Q$1954,1,Matches!$Y$9:$Y$1954,"&gt;=1",Matches!$Y$9:$Y$1954,"&lt;="&amp;'RPI rules'!$B$11,Matches!$M$9:$M$1954,"Nonconference")+COUNTIFS(Matches!$D$9:$D$1954,$A83,Matches!$Q$9:$Q$1954,1,Matches!$X$9:$X$1954,"&gt;=1",Matches!$X$9:$X$1954,"&lt;="&amp;'RPI rules'!$B$11,Matches!$M$9:$M$1954,"Nonconference")</f>
        <v>2</v>
      </c>
      <c r="V83" s="1">
        <f>COUNTIFS(Matches!$C$9:$C$1954,$A83,Matches!$Q$9:$Q$1954,1,Matches!$Y$9:$Y$1954,"&gt;="&amp;'RPI rules'!$B$15,Matches!$M$9:$M$1954,"Nonconference")+COUNTIFS(Matches!$D$9:$D$1954,$A83,Matches!$Q$9:$Q$1954,1,Matches!$X$9:$X$1954,"&gt;="&amp;'RPI rules'!$B$15,Matches!$M$9:$M$1954,"Nonconference")+COUNTIFS(Matches!$C$9:$C$1954,$A83,Matches!$M$9:$M$1954,"Nonconference",Matches!$H$9:$H$1954,"NAIA")+COUNTIFS(Matches!$D$9:$D$1954,$A83,Matches!$M$9:$M$1954,"Nonconference",Matches!$G$9:$G$1954,"NAIA")</f>
        <v>3</v>
      </c>
      <c r="W83" s="24">
        <f t="shared" si="16"/>
        <v>0.16666666666666666</v>
      </c>
      <c r="X83" s="24">
        <f t="shared" si="17"/>
        <v>0.25</v>
      </c>
      <c r="Y83" s="25">
        <f>IF('RPI rules'!$B$25&lt;&gt;"Ready",NA(),P83*'RPI rules'!$B$17+Q83*'RPI rules'!$B$18)</f>
        <v>0</v>
      </c>
      <c r="Z83" s="25">
        <f>IF('RPI rules'!$B$25&lt;&gt;"Ready",NA(),-R83*'RPI rules'!$B$19-S83*'RPI rules'!$B$20)</f>
        <v>0</v>
      </c>
      <c r="AA83" s="25">
        <f>IF('RPI rules'!$B$25&lt;&gt;"Ready",NA(),IF(T83=0,0,IF(W83&gt;='RPI rules'!$B$16,'RPI rules'!$B$21,0)))</f>
        <v>0</v>
      </c>
      <c r="AB83" s="25">
        <f>IF('RPI rules'!$B$25&lt;&gt;"Ready",NA(),IF(T83=0,0,IF(X83&gt;='RPI rules'!$B$16,-'RPI rules'!$B$22,0)))</f>
        <v>0</v>
      </c>
      <c r="AC83" s="25">
        <f t="shared" si="18"/>
        <v>0</v>
      </c>
      <c r="AD83" s="9">
        <f t="shared" si="19"/>
        <v>0.55871278071229169</v>
      </c>
      <c r="AE83" s="1">
        <f t="shared" si="20"/>
        <v>97</v>
      </c>
      <c r="AF83" s="1">
        <f t="shared" si="21"/>
        <v>-1</v>
      </c>
    </row>
    <row r="84" spans="1:32" ht="21" customHeight="1">
      <c r="A84" s="1" t="s">
        <v>228</v>
      </c>
      <c r="B84" s="1" t="str">
        <f>INDEX(Standings!$B$9:$B$356,MATCH($A84,Standings!$A$9:$A$356,0))</f>
        <v>MAC</v>
      </c>
      <c r="C84" s="1">
        <f>INDEX(Standings!$D$9:$D$356,MATCH($A84,Standings!$A$9:$A$356,0))</f>
        <v>6</v>
      </c>
      <c r="D84" s="1">
        <f>INDEX(Standings!$E$9:$E$356,MATCH($A84,Standings!$A$9:$A$356,0))</f>
        <v>6</v>
      </c>
      <c r="E84" s="1">
        <f>SUMIFS(Matches!$R$9:$R$1954,Matches!$C$9:$C$1954,$A84)+SUMIFS(Matches!$S$9:$S$1954,Matches!$D$9:$D$1954,$A84)</f>
        <v>6</v>
      </c>
      <c r="F84" s="1">
        <f>COUNTIFS(Matches!$C$9:$C$1954,$A84)+COUNTIFS(Matches!$D$9:$D$1954,$A84)-E84</f>
        <v>6</v>
      </c>
      <c r="G84" s="1">
        <f t="shared" si="11"/>
        <v>0</v>
      </c>
      <c r="H84" s="1">
        <f>SUMIFS(Matches!$R$9:$R$1954,Matches!$C$9:$C$1954,$A84,Matches!$Q$9:$Q$1954,1)+SUMIFS(Matches!$S$9:$S$1954,Matches!$D$9:$D$1954,$A84,Matches!$Q$9:$Q$1954,1)</f>
        <v>6</v>
      </c>
      <c r="I84" s="1">
        <f>COUNTIFS(Matches!$C$9:$C$1954,$A84,Matches!$Q$9:$Q$1954,1)+COUNTIFS(Matches!$D$9:$D$1954,$A84,Matches!$Q$9:$Q$1954,1)-H84</f>
        <v>6</v>
      </c>
      <c r="J84" s="9">
        <f t="shared" si="12"/>
        <v>0.5</v>
      </c>
      <c r="K84" s="9">
        <f>IF(H84+I84=0,"",(SUMIFS(Matches!$T$9:$T$1954,Matches!$C$9:$C$1954,$A84)+SUMIFS(Matches!$U$9:$U$1954,Matches!$D$9:$D$1954,$A84))/(H84+I84))</f>
        <v>0.48074494949494945</v>
      </c>
      <c r="L84" s="9">
        <f>IF(H84+I84=0,"",(SUMIFS(Matches!$V$9:$V$1954,Matches!$C$9:$C$1954,$A84)+SUMIFS(Matches!$W$9:$W$1954,Matches!$D$9:$D$1954,$A84))/(H84+I84))</f>
        <v>0.45612391758540743</v>
      </c>
      <c r="M84" s="9">
        <f t="shared" si="13"/>
        <v>0.47940345414382657</v>
      </c>
      <c r="N84" s="1">
        <f t="shared" si="14"/>
        <v>205</v>
      </c>
      <c r="O84" s="1" t="str">
        <f t="shared" si="15"/>
        <v>Matches standings</v>
      </c>
      <c r="P84" s="1">
        <f>COUNTIFS(Matches!$C$9:$C$1954,$A84,Matches!$Q$9:$Q$1954,1,Matches!$Y$9:$Y$1954,"&gt;=1",Matches!$Y$9:$Y$1954,"&lt;="&amp;'RPI rules'!$B$9,Matches!$R$9:$R$1954,1)+COUNTIFS(Matches!$D$9:$D$1954,$A84,Matches!$Q$9:$Q$1954,1,Matches!$X$9:$X$1954,"&gt;=1",Matches!$X$9:$X$1954,"&lt;="&amp;'RPI rules'!$B$9,Matches!$S$9:$S$1954,1)</f>
        <v>0</v>
      </c>
      <c r="Q84" s="1">
        <f>COUNTIFS(Matches!$C$9:$C$1954,$A84,Matches!$Q$9:$Q$1954,1,Matches!$Y$9:$Y$1954,"&gt;"&amp;'RPI rules'!$B$9,Matches!$Y$9:$Y$1954,"&lt;="&amp;'RPI rules'!$B$10,Matches!$R$9:$R$1954,1)+COUNTIFS(Matches!$D$9:$D$1954,$A84,Matches!$Q$9:$Q$1954,1,Matches!$X$9:$X$1954,"&gt;"&amp;'RPI rules'!$B$9,Matches!$X$9:$X$1954,"&lt;="&amp;'RPI rules'!$B$10,Matches!$S$9:$S$1954,1)</f>
        <v>0</v>
      </c>
      <c r="R84" s="1">
        <f>COUNTIFS(Matches!$C$9:$C$1954,$A84,Matches!$Q$9:$Q$1954,1,Matches!$Y$9:$Y$1954,"&gt;="&amp;'RPI rules'!$B$12,Matches!$Y$9:$Y$1954,"&lt;="&amp;'RPI rules'!$B$13,Matches!$R$9:$R$1954,0)+COUNTIFS(Matches!$D$9:$D$1954,$A84,Matches!$Q$9:$Q$1954,1,Matches!$X$9:$X$1954,"&gt;="&amp;'RPI rules'!$B$12,Matches!$X$9:$X$1954,"&lt;="&amp;'RPI rules'!$B$13,Matches!$S$9:$S$1954,0)</f>
        <v>0</v>
      </c>
      <c r="S84" s="1">
        <f>COUNTIFS(Matches!$C$9:$C$1954,$A84,Matches!$Q$9:$Q$1954,1,Matches!$Y$9:$Y$1954,"&gt;="&amp;'RPI rules'!$B$14,Matches!$R$9:$R$1954,0)+COUNTIFS(Matches!$D$9:$D$1954,$A84,Matches!$Q$9:$Q$1954,1,Matches!$X$9:$X$1954,"&gt;="&amp;'RPI rules'!$B$14,Matches!$S$9:$S$1954,0)+COUNTIFS(Matches!$C$9:$C$1954,$A84,Matches!$H$9:$H$1954,"&lt;&gt;D1",Matches!$R$9:$R$1954,0)+COUNTIFS(Matches!$D$9:$D$1954,$A84,Matches!$G$9:$G$1954,"&lt;&gt;D1",Matches!$S$9:$S$1954,0)</f>
        <v>0</v>
      </c>
      <c r="T84" s="1">
        <f>COUNTIFS(Matches!$C$9:$C$1954,$A84,Matches!$M$9:$M$1954,"Nonconference")+COUNTIFS(Matches!$D$9:$D$1954,$A84,Matches!$M$9:$M$1954,"Nonconference")</f>
        <v>12</v>
      </c>
      <c r="U84" s="1">
        <f>COUNTIFS(Matches!$C$9:$C$1954,$A84,Matches!$Q$9:$Q$1954,1,Matches!$Y$9:$Y$1954,"&gt;=1",Matches!$Y$9:$Y$1954,"&lt;="&amp;'RPI rules'!$B$11,Matches!$M$9:$M$1954,"Nonconference")+COUNTIFS(Matches!$D$9:$D$1954,$A84,Matches!$Q$9:$Q$1954,1,Matches!$X$9:$X$1954,"&gt;=1",Matches!$X$9:$X$1954,"&lt;="&amp;'RPI rules'!$B$11,Matches!$M$9:$M$1954,"Nonconference")</f>
        <v>1</v>
      </c>
      <c r="V84" s="1">
        <f>COUNTIFS(Matches!$C$9:$C$1954,$A84,Matches!$Q$9:$Q$1954,1,Matches!$Y$9:$Y$1954,"&gt;="&amp;'RPI rules'!$B$15,Matches!$M$9:$M$1954,"Nonconference")+COUNTIFS(Matches!$D$9:$D$1954,$A84,Matches!$Q$9:$Q$1954,1,Matches!$X$9:$X$1954,"&gt;="&amp;'RPI rules'!$B$15,Matches!$M$9:$M$1954,"Nonconference")+COUNTIFS(Matches!$C$9:$C$1954,$A84,Matches!$M$9:$M$1954,"Nonconference",Matches!$H$9:$H$1954,"NAIA")+COUNTIFS(Matches!$D$9:$D$1954,$A84,Matches!$M$9:$M$1954,"Nonconference",Matches!$G$9:$G$1954,"NAIA")</f>
        <v>4</v>
      </c>
      <c r="W84" s="24">
        <f t="shared" si="16"/>
        <v>8.3333333333333329E-2</v>
      </c>
      <c r="X84" s="24">
        <f t="shared" si="17"/>
        <v>0.33333333333333331</v>
      </c>
      <c r="Y84" s="25">
        <f>IF('RPI rules'!$B$25&lt;&gt;"Ready",NA(),P84*'RPI rules'!$B$17+Q84*'RPI rules'!$B$18)</f>
        <v>0</v>
      </c>
      <c r="Z84" s="25">
        <f>IF('RPI rules'!$B$25&lt;&gt;"Ready",NA(),-R84*'RPI rules'!$B$19-S84*'RPI rules'!$B$20)</f>
        <v>0</v>
      </c>
      <c r="AA84" s="25">
        <f>IF('RPI rules'!$B$25&lt;&gt;"Ready",NA(),IF(T84=0,0,IF(W84&gt;='RPI rules'!$B$16,'RPI rules'!$B$21,0)))</f>
        <v>0</v>
      </c>
      <c r="AB84" s="25">
        <f>IF('RPI rules'!$B$25&lt;&gt;"Ready",NA(),IF(T84=0,0,IF(X84&gt;='RPI rules'!$B$16,-'RPI rules'!$B$22,0)))</f>
        <v>0</v>
      </c>
      <c r="AC84" s="25">
        <f t="shared" si="18"/>
        <v>0</v>
      </c>
      <c r="AD84" s="9">
        <f t="shared" si="19"/>
        <v>0.47940345414382657</v>
      </c>
      <c r="AE84" s="1">
        <f t="shared" si="20"/>
        <v>204</v>
      </c>
      <c r="AF84" s="1">
        <f t="shared" si="21"/>
        <v>1</v>
      </c>
    </row>
    <row r="85" spans="1:32" ht="21" customHeight="1">
      <c r="A85" s="1" t="s">
        <v>281</v>
      </c>
      <c r="B85" s="1" t="str">
        <f>INDEX(Standings!$B$9:$B$356,MATCH($A85,Standings!$A$9:$A$356,0))</f>
        <v>Big Sky</v>
      </c>
      <c r="C85" s="1">
        <f>INDEX(Standings!$D$9:$D$356,MATCH($A85,Standings!$A$9:$A$356,0))</f>
        <v>6</v>
      </c>
      <c r="D85" s="1">
        <f>INDEX(Standings!$E$9:$E$356,MATCH($A85,Standings!$A$9:$A$356,0))</f>
        <v>6</v>
      </c>
      <c r="E85" s="1">
        <f>SUMIFS(Matches!$R$9:$R$1954,Matches!$C$9:$C$1954,$A85)+SUMIFS(Matches!$S$9:$S$1954,Matches!$D$9:$D$1954,$A85)</f>
        <v>6</v>
      </c>
      <c r="F85" s="1">
        <f>COUNTIFS(Matches!$C$9:$C$1954,$A85)+COUNTIFS(Matches!$D$9:$D$1954,$A85)-E85</f>
        <v>6</v>
      </c>
      <c r="G85" s="1">
        <f t="shared" si="11"/>
        <v>0</v>
      </c>
      <c r="H85" s="1">
        <f>SUMIFS(Matches!$R$9:$R$1954,Matches!$C$9:$C$1954,$A85,Matches!$Q$9:$Q$1954,1)+SUMIFS(Matches!$S$9:$S$1954,Matches!$D$9:$D$1954,$A85,Matches!$Q$9:$Q$1954,1)</f>
        <v>6</v>
      </c>
      <c r="I85" s="1">
        <f>COUNTIFS(Matches!$C$9:$C$1954,$A85,Matches!$Q$9:$Q$1954,1)+COUNTIFS(Matches!$D$9:$D$1954,$A85,Matches!$Q$9:$Q$1954,1)-H85</f>
        <v>6</v>
      </c>
      <c r="J85" s="9">
        <f t="shared" si="12"/>
        <v>0.5</v>
      </c>
      <c r="K85" s="9">
        <f>IF(H85+I85=0,"",(SUMIFS(Matches!$T$9:$T$1954,Matches!$C$9:$C$1954,$A85)+SUMIFS(Matches!$U$9:$U$1954,Matches!$D$9:$D$1954,$A85))/(H85+I85))</f>
        <v>0.4160774410774411</v>
      </c>
      <c r="L85" s="9">
        <f>IF(H85+I85=0,"",(SUMIFS(Matches!$V$9:$V$1954,Matches!$C$9:$C$1954,$A85)+SUMIFS(Matches!$W$9:$W$1954,Matches!$D$9:$D$1954,$A85))/(H85+I85))</f>
        <v>0.47288433000529922</v>
      </c>
      <c r="M85" s="9">
        <f t="shared" si="13"/>
        <v>0.45125980304004532</v>
      </c>
      <c r="N85" s="1">
        <f t="shared" si="14"/>
        <v>258</v>
      </c>
      <c r="O85" s="1" t="str">
        <f t="shared" si="15"/>
        <v>Matches standings</v>
      </c>
      <c r="P85" s="1">
        <f>COUNTIFS(Matches!$C$9:$C$1954,$A85,Matches!$Q$9:$Q$1954,1,Matches!$Y$9:$Y$1954,"&gt;=1",Matches!$Y$9:$Y$1954,"&lt;="&amp;'RPI rules'!$B$9,Matches!$R$9:$R$1954,1)+COUNTIFS(Matches!$D$9:$D$1954,$A85,Matches!$Q$9:$Q$1954,1,Matches!$X$9:$X$1954,"&gt;=1",Matches!$X$9:$X$1954,"&lt;="&amp;'RPI rules'!$B$9,Matches!$S$9:$S$1954,1)</f>
        <v>0</v>
      </c>
      <c r="Q85" s="1">
        <f>COUNTIFS(Matches!$C$9:$C$1954,$A85,Matches!$Q$9:$Q$1954,1,Matches!$Y$9:$Y$1954,"&gt;"&amp;'RPI rules'!$B$9,Matches!$Y$9:$Y$1954,"&lt;="&amp;'RPI rules'!$B$10,Matches!$R$9:$R$1954,1)+COUNTIFS(Matches!$D$9:$D$1954,$A85,Matches!$Q$9:$Q$1954,1,Matches!$X$9:$X$1954,"&gt;"&amp;'RPI rules'!$B$9,Matches!$X$9:$X$1954,"&lt;="&amp;'RPI rules'!$B$10,Matches!$S$9:$S$1954,1)</f>
        <v>0</v>
      </c>
      <c r="R85" s="1">
        <f>COUNTIFS(Matches!$C$9:$C$1954,$A85,Matches!$Q$9:$Q$1954,1,Matches!$Y$9:$Y$1954,"&gt;="&amp;'RPI rules'!$B$12,Matches!$Y$9:$Y$1954,"&lt;="&amp;'RPI rules'!$B$13,Matches!$R$9:$R$1954,0)+COUNTIFS(Matches!$D$9:$D$1954,$A85,Matches!$Q$9:$Q$1954,1,Matches!$X$9:$X$1954,"&gt;="&amp;'RPI rules'!$B$12,Matches!$X$9:$X$1954,"&lt;="&amp;'RPI rules'!$B$13,Matches!$S$9:$S$1954,0)</f>
        <v>0</v>
      </c>
      <c r="S85" s="1">
        <f>COUNTIFS(Matches!$C$9:$C$1954,$A85,Matches!$Q$9:$Q$1954,1,Matches!$Y$9:$Y$1954,"&gt;="&amp;'RPI rules'!$B$14,Matches!$R$9:$R$1954,0)+COUNTIFS(Matches!$D$9:$D$1954,$A85,Matches!$Q$9:$Q$1954,1,Matches!$X$9:$X$1954,"&gt;="&amp;'RPI rules'!$B$14,Matches!$S$9:$S$1954,0)+COUNTIFS(Matches!$C$9:$C$1954,$A85,Matches!$H$9:$H$1954,"&lt;&gt;D1",Matches!$R$9:$R$1954,0)+COUNTIFS(Matches!$D$9:$D$1954,$A85,Matches!$G$9:$G$1954,"&lt;&gt;D1",Matches!$S$9:$S$1954,0)</f>
        <v>0</v>
      </c>
      <c r="T85" s="1">
        <f>COUNTIFS(Matches!$C$9:$C$1954,$A85,Matches!$M$9:$M$1954,"Nonconference")+COUNTIFS(Matches!$D$9:$D$1954,$A85,Matches!$M$9:$M$1954,"Nonconference")</f>
        <v>12</v>
      </c>
      <c r="U85" s="1">
        <f>COUNTIFS(Matches!$C$9:$C$1954,$A85,Matches!$Q$9:$Q$1954,1,Matches!$Y$9:$Y$1954,"&gt;=1",Matches!$Y$9:$Y$1954,"&lt;="&amp;'RPI rules'!$B$11,Matches!$M$9:$M$1954,"Nonconference")+COUNTIFS(Matches!$D$9:$D$1954,$A85,Matches!$Q$9:$Q$1954,1,Matches!$X$9:$X$1954,"&gt;=1",Matches!$X$9:$X$1954,"&lt;="&amp;'RPI rules'!$B$11,Matches!$M$9:$M$1954,"Nonconference")</f>
        <v>1</v>
      </c>
      <c r="V85" s="1">
        <f>COUNTIFS(Matches!$C$9:$C$1954,$A85,Matches!$Q$9:$Q$1954,1,Matches!$Y$9:$Y$1954,"&gt;="&amp;'RPI rules'!$B$15,Matches!$M$9:$M$1954,"Nonconference")+COUNTIFS(Matches!$D$9:$D$1954,$A85,Matches!$Q$9:$Q$1954,1,Matches!$X$9:$X$1954,"&gt;="&amp;'RPI rules'!$B$15,Matches!$M$9:$M$1954,"Nonconference")+COUNTIFS(Matches!$C$9:$C$1954,$A85,Matches!$M$9:$M$1954,"Nonconference",Matches!$H$9:$H$1954,"NAIA")+COUNTIFS(Matches!$D$9:$D$1954,$A85,Matches!$M$9:$M$1954,"Nonconference",Matches!$G$9:$G$1954,"NAIA")</f>
        <v>4</v>
      </c>
      <c r="W85" s="24">
        <f t="shared" si="16"/>
        <v>8.3333333333333329E-2</v>
      </c>
      <c r="X85" s="24">
        <f t="shared" si="17"/>
        <v>0.33333333333333331</v>
      </c>
      <c r="Y85" s="25">
        <f>IF('RPI rules'!$B$25&lt;&gt;"Ready",NA(),P85*'RPI rules'!$B$17+Q85*'RPI rules'!$B$18)</f>
        <v>0</v>
      </c>
      <c r="Z85" s="25">
        <f>IF('RPI rules'!$B$25&lt;&gt;"Ready",NA(),-R85*'RPI rules'!$B$19-S85*'RPI rules'!$B$20)</f>
        <v>0</v>
      </c>
      <c r="AA85" s="25">
        <f>IF('RPI rules'!$B$25&lt;&gt;"Ready",NA(),IF(T85=0,0,IF(W85&gt;='RPI rules'!$B$16,'RPI rules'!$B$21,0)))</f>
        <v>0</v>
      </c>
      <c r="AB85" s="25">
        <f>IF('RPI rules'!$B$25&lt;&gt;"Ready",NA(),IF(T85=0,0,IF(X85&gt;='RPI rules'!$B$16,-'RPI rules'!$B$22,0)))</f>
        <v>0</v>
      </c>
      <c r="AC85" s="25">
        <f t="shared" si="18"/>
        <v>0</v>
      </c>
      <c r="AD85" s="9">
        <f t="shared" si="19"/>
        <v>0.45125980304004532</v>
      </c>
      <c r="AE85" s="1">
        <f t="shared" si="20"/>
        <v>254</v>
      </c>
      <c r="AF85" s="1">
        <f t="shared" si="21"/>
        <v>4</v>
      </c>
    </row>
    <row r="86" spans="1:32" ht="21" customHeight="1">
      <c r="A86" s="1" t="s">
        <v>257</v>
      </c>
      <c r="B86" s="1" t="str">
        <f>INDEX(Standings!$B$9:$B$356,MATCH($A86,Standings!$A$9:$A$356,0))</f>
        <v>CAA</v>
      </c>
      <c r="C86" s="1">
        <f>INDEX(Standings!$D$9:$D$356,MATCH($A86,Standings!$A$9:$A$356,0))</f>
        <v>3</v>
      </c>
      <c r="D86" s="1">
        <f>INDEX(Standings!$E$9:$E$356,MATCH($A86,Standings!$A$9:$A$356,0))</f>
        <v>9</v>
      </c>
      <c r="E86" s="1">
        <f>SUMIFS(Matches!$R$9:$R$1954,Matches!$C$9:$C$1954,$A86)+SUMIFS(Matches!$S$9:$S$1954,Matches!$D$9:$D$1954,$A86)</f>
        <v>3</v>
      </c>
      <c r="F86" s="1">
        <f>COUNTIFS(Matches!$C$9:$C$1954,$A86)+COUNTIFS(Matches!$D$9:$D$1954,$A86)-E86</f>
        <v>9</v>
      </c>
      <c r="G86" s="1">
        <f t="shared" si="11"/>
        <v>0</v>
      </c>
      <c r="H86" s="1">
        <f>SUMIFS(Matches!$R$9:$R$1954,Matches!$C$9:$C$1954,$A86,Matches!$Q$9:$Q$1954,1)+SUMIFS(Matches!$S$9:$S$1954,Matches!$D$9:$D$1954,$A86,Matches!$Q$9:$Q$1954,1)</f>
        <v>3</v>
      </c>
      <c r="I86" s="1">
        <f>COUNTIFS(Matches!$C$9:$C$1954,$A86,Matches!$Q$9:$Q$1954,1)+COUNTIFS(Matches!$D$9:$D$1954,$A86,Matches!$Q$9:$Q$1954,1)-H86</f>
        <v>9</v>
      </c>
      <c r="J86" s="9">
        <f t="shared" si="12"/>
        <v>0.25</v>
      </c>
      <c r="K86" s="9">
        <f>IF(H86+I86=0,"",(SUMIFS(Matches!$T$9:$T$1954,Matches!$C$9:$C$1954,$A86)+SUMIFS(Matches!$U$9:$U$1954,Matches!$D$9:$D$1954,$A86))/(H86+I86))</f>
        <v>0.56960955710955707</v>
      </c>
      <c r="L86" s="9">
        <f>IF(H86+I86=0,"",(SUMIFS(Matches!$V$9:$V$1954,Matches!$C$9:$C$1954,$A86)+SUMIFS(Matches!$W$9:$W$1954,Matches!$D$9:$D$1954,$A86))/(H86+I86))</f>
        <v>0.459067261329062</v>
      </c>
      <c r="M86" s="9">
        <f t="shared" si="13"/>
        <v>0.46207159388704405</v>
      </c>
      <c r="N86" s="1">
        <f t="shared" si="14"/>
        <v>234</v>
      </c>
      <c r="O86" s="1" t="str">
        <f t="shared" si="15"/>
        <v>Matches standings</v>
      </c>
      <c r="P86" s="1">
        <f>COUNTIFS(Matches!$C$9:$C$1954,$A86,Matches!$Q$9:$Q$1954,1,Matches!$Y$9:$Y$1954,"&gt;=1",Matches!$Y$9:$Y$1954,"&lt;="&amp;'RPI rules'!$B$9,Matches!$R$9:$R$1954,1)+COUNTIFS(Matches!$D$9:$D$1954,$A86,Matches!$Q$9:$Q$1954,1,Matches!$X$9:$X$1954,"&gt;=1",Matches!$X$9:$X$1954,"&lt;="&amp;'RPI rules'!$B$9,Matches!$S$9:$S$1954,1)</f>
        <v>0</v>
      </c>
      <c r="Q86" s="1">
        <f>COUNTIFS(Matches!$C$9:$C$1954,$A86,Matches!$Q$9:$Q$1954,1,Matches!$Y$9:$Y$1954,"&gt;"&amp;'RPI rules'!$B$9,Matches!$Y$9:$Y$1954,"&lt;="&amp;'RPI rules'!$B$10,Matches!$R$9:$R$1954,1)+COUNTIFS(Matches!$D$9:$D$1954,$A86,Matches!$Q$9:$Q$1954,1,Matches!$X$9:$X$1954,"&gt;"&amp;'RPI rules'!$B$9,Matches!$X$9:$X$1954,"&lt;="&amp;'RPI rules'!$B$10,Matches!$S$9:$S$1954,1)</f>
        <v>0</v>
      </c>
      <c r="R86" s="1">
        <f>COUNTIFS(Matches!$C$9:$C$1954,$A86,Matches!$Q$9:$Q$1954,1,Matches!$Y$9:$Y$1954,"&gt;="&amp;'RPI rules'!$B$12,Matches!$Y$9:$Y$1954,"&lt;="&amp;'RPI rules'!$B$13,Matches!$R$9:$R$1954,0)+COUNTIFS(Matches!$D$9:$D$1954,$A86,Matches!$Q$9:$Q$1954,1,Matches!$X$9:$X$1954,"&gt;="&amp;'RPI rules'!$B$12,Matches!$X$9:$X$1954,"&lt;="&amp;'RPI rules'!$B$13,Matches!$S$9:$S$1954,0)</f>
        <v>0</v>
      </c>
      <c r="S86" s="1">
        <f>COUNTIFS(Matches!$C$9:$C$1954,$A86,Matches!$Q$9:$Q$1954,1,Matches!$Y$9:$Y$1954,"&gt;="&amp;'RPI rules'!$B$14,Matches!$R$9:$R$1954,0)+COUNTIFS(Matches!$D$9:$D$1954,$A86,Matches!$Q$9:$Q$1954,1,Matches!$X$9:$X$1954,"&gt;="&amp;'RPI rules'!$B$14,Matches!$S$9:$S$1954,0)+COUNTIFS(Matches!$C$9:$C$1954,$A86,Matches!$H$9:$H$1954,"&lt;&gt;D1",Matches!$R$9:$R$1954,0)+COUNTIFS(Matches!$D$9:$D$1954,$A86,Matches!$G$9:$G$1954,"&lt;&gt;D1",Matches!$S$9:$S$1954,0)</f>
        <v>1</v>
      </c>
      <c r="T86" s="1">
        <f>COUNTIFS(Matches!$C$9:$C$1954,$A86,Matches!$M$9:$M$1954,"Nonconference")+COUNTIFS(Matches!$D$9:$D$1954,$A86,Matches!$M$9:$M$1954,"Nonconference")</f>
        <v>10</v>
      </c>
      <c r="U86" s="1">
        <f>COUNTIFS(Matches!$C$9:$C$1954,$A86,Matches!$Q$9:$Q$1954,1,Matches!$Y$9:$Y$1954,"&gt;=1",Matches!$Y$9:$Y$1954,"&lt;="&amp;'RPI rules'!$B$11,Matches!$M$9:$M$1954,"Nonconference")+COUNTIFS(Matches!$D$9:$D$1954,$A86,Matches!$Q$9:$Q$1954,1,Matches!$X$9:$X$1954,"&gt;=1",Matches!$X$9:$X$1954,"&lt;="&amp;'RPI rules'!$B$11,Matches!$M$9:$M$1954,"Nonconference")</f>
        <v>0</v>
      </c>
      <c r="V86" s="1">
        <f>COUNTIFS(Matches!$C$9:$C$1954,$A86,Matches!$Q$9:$Q$1954,1,Matches!$Y$9:$Y$1954,"&gt;="&amp;'RPI rules'!$B$15,Matches!$M$9:$M$1954,"Nonconference")+COUNTIFS(Matches!$D$9:$D$1954,$A86,Matches!$Q$9:$Q$1954,1,Matches!$X$9:$X$1954,"&gt;="&amp;'RPI rules'!$B$15,Matches!$M$9:$M$1954,"Nonconference")+COUNTIFS(Matches!$C$9:$C$1954,$A86,Matches!$M$9:$M$1954,"Nonconference",Matches!$H$9:$H$1954,"NAIA")+COUNTIFS(Matches!$D$9:$D$1954,$A86,Matches!$M$9:$M$1954,"Nonconference",Matches!$G$9:$G$1954,"NAIA")</f>
        <v>3</v>
      </c>
      <c r="W86" s="24">
        <f t="shared" si="16"/>
        <v>0</v>
      </c>
      <c r="X86" s="24">
        <f t="shared" si="17"/>
        <v>0.3</v>
      </c>
      <c r="Y86" s="25">
        <f>IF('RPI rules'!$B$25&lt;&gt;"Ready",NA(),P86*'RPI rules'!$B$17+Q86*'RPI rules'!$B$18)</f>
        <v>0</v>
      </c>
      <c r="Z86" s="25">
        <f>IF('RPI rules'!$B$25&lt;&gt;"Ready",NA(),-R86*'RPI rules'!$B$19-S86*'RPI rules'!$B$20)</f>
        <v>-2.5999999999999999E-3</v>
      </c>
      <c r="AA86" s="25">
        <f>IF('RPI rules'!$B$25&lt;&gt;"Ready",NA(),IF(T86=0,0,IF(W86&gt;='RPI rules'!$B$16,'RPI rules'!$B$21,0)))</f>
        <v>0</v>
      </c>
      <c r="AB86" s="25">
        <f>IF('RPI rules'!$B$25&lt;&gt;"Ready",NA(),IF(T86=0,0,IF(X86&gt;='RPI rules'!$B$16,-'RPI rules'!$B$22,0)))</f>
        <v>0</v>
      </c>
      <c r="AC86" s="25">
        <f t="shared" si="18"/>
        <v>-2.5999999999999999E-3</v>
      </c>
      <c r="AD86" s="9">
        <f t="shared" si="19"/>
        <v>0.45947159388704406</v>
      </c>
      <c r="AE86" s="1">
        <f t="shared" si="20"/>
        <v>237</v>
      </c>
      <c r="AF86" s="1">
        <f t="shared" si="21"/>
        <v>-3</v>
      </c>
    </row>
    <row r="87" spans="1:32" ht="21" customHeight="1">
      <c r="A87" s="1" t="s">
        <v>272</v>
      </c>
      <c r="B87" s="1" t="str">
        <f>INDEX(Standings!$B$9:$B$356,MATCH($A87,Standings!$A$9:$A$356,0))</f>
        <v>SoCon</v>
      </c>
      <c r="C87" s="1">
        <f>INDEX(Standings!$D$9:$D$356,MATCH($A87,Standings!$A$9:$A$356,0))</f>
        <v>2</v>
      </c>
      <c r="D87" s="1">
        <f>INDEX(Standings!$E$9:$E$356,MATCH($A87,Standings!$A$9:$A$356,0))</f>
        <v>9</v>
      </c>
      <c r="E87" s="1">
        <f>SUMIFS(Matches!$R$9:$R$1954,Matches!$C$9:$C$1954,$A87)+SUMIFS(Matches!$S$9:$S$1954,Matches!$D$9:$D$1954,$A87)</f>
        <v>2</v>
      </c>
      <c r="F87" s="1">
        <f>COUNTIFS(Matches!$C$9:$C$1954,$A87)+COUNTIFS(Matches!$D$9:$D$1954,$A87)-E87</f>
        <v>9</v>
      </c>
      <c r="G87" s="1">
        <f t="shared" si="11"/>
        <v>0</v>
      </c>
      <c r="H87" s="1">
        <f>SUMIFS(Matches!$R$9:$R$1954,Matches!$C$9:$C$1954,$A87,Matches!$Q$9:$Q$1954,1)+SUMIFS(Matches!$S$9:$S$1954,Matches!$D$9:$D$1954,$A87,Matches!$Q$9:$Q$1954,1)</f>
        <v>2</v>
      </c>
      <c r="I87" s="1">
        <f>COUNTIFS(Matches!$C$9:$C$1954,$A87,Matches!$Q$9:$Q$1954,1)+COUNTIFS(Matches!$D$9:$D$1954,$A87,Matches!$Q$9:$Q$1954,1)-H87</f>
        <v>9</v>
      </c>
      <c r="J87" s="9">
        <f t="shared" si="12"/>
        <v>0.18181818181818182</v>
      </c>
      <c r="K87" s="9">
        <f>IF(H87+I87=0,"",(SUMIFS(Matches!$T$9:$T$1954,Matches!$C$9:$C$1954,$A87)+SUMIFS(Matches!$U$9:$U$1954,Matches!$D$9:$D$1954,$A87))/(H87+I87))</f>
        <v>0.54691722418995148</v>
      </c>
      <c r="L87" s="9">
        <f>IF(H87+I87=0,"",(SUMIFS(Matches!$V$9:$V$1954,Matches!$C$9:$C$1954,$A87)+SUMIFS(Matches!$W$9:$W$1954,Matches!$D$9:$D$1954,$A87))/(H87+I87))</f>
        <v>0.53993465257067186</v>
      </c>
      <c r="M87" s="9">
        <f t="shared" si="13"/>
        <v>0.45389682069218917</v>
      </c>
      <c r="N87" s="1">
        <f t="shared" si="14"/>
        <v>249</v>
      </c>
      <c r="O87" s="1" t="str">
        <f t="shared" si="15"/>
        <v>Matches standings</v>
      </c>
      <c r="P87" s="1">
        <f>COUNTIFS(Matches!$C$9:$C$1954,$A87,Matches!$Q$9:$Q$1954,1,Matches!$Y$9:$Y$1954,"&gt;=1",Matches!$Y$9:$Y$1954,"&lt;="&amp;'RPI rules'!$B$9,Matches!$R$9:$R$1954,1)+COUNTIFS(Matches!$D$9:$D$1954,$A87,Matches!$Q$9:$Q$1954,1,Matches!$X$9:$X$1954,"&gt;=1",Matches!$X$9:$X$1954,"&lt;="&amp;'RPI rules'!$B$9,Matches!$S$9:$S$1954,1)</f>
        <v>0</v>
      </c>
      <c r="Q87" s="1">
        <f>COUNTIFS(Matches!$C$9:$C$1954,$A87,Matches!$Q$9:$Q$1954,1,Matches!$Y$9:$Y$1954,"&gt;"&amp;'RPI rules'!$B$9,Matches!$Y$9:$Y$1954,"&lt;="&amp;'RPI rules'!$B$10,Matches!$R$9:$R$1954,1)+COUNTIFS(Matches!$D$9:$D$1954,$A87,Matches!$Q$9:$Q$1954,1,Matches!$X$9:$X$1954,"&gt;"&amp;'RPI rules'!$B$9,Matches!$X$9:$X$1954,"&lt;="&amp;'RPI rules'!$B$10,Matches!$S$9:$S$1954,1)</f>
        <v>1</v>
      </c>
      <c r="R87" s="1">
        <f>COUNTIFS(Matches!$C$9:$C$1954,$A87,Matches!$Q$9:$Q$1954,1,Matches!$Y$9:$Y$1954,"&gt;="&amp;'RPI rules'!$B$12,Matches!$Y$9:$Y$1954,"&lt;="&amp;'RPI rules'!$B$13,Matches!$R$9:$R$1954,0)+COUNTIFS(Matches!$D$9:$D$1954,$A87,Matches!$Q$9:$Q$1954,1,Matches!$X$9:$X$1954,"&gt;="&amp;'RPI rules'!$B$12,Matches!$X$9:$X$1954,"&lt;="&amp;'RPI rules'!$B$13,Matches!$S$9:$S$1954,0)</f>
        <v>0</v>
      </c>
      <c r="S87" s="1">
        <f>COUNTIFS(Matches!$C$9:$C$1954,$A87,Matches!$Q$9:$Q$1954,1,Matches!$Y$9:$Y$1954,"&gt;="&amp;'RPI rules'!$B$14,Matches!$R$9:$R$1954,0)+COUNTIFS(Matches!$D$9:$D$1954,$A87,Matches!$Q$9:$Q$1954,1,Matches!$X$9:$X$1954,"&gt;="&amp;'RPI rules'!$B$14,Matches!$S$9:$S$1954,0)+COUNTIFS(Matches!$C$9:$C$1954,$A87,Matches!$H$9:$H$1954,"&lt;&gt;D1",Matches!$R$9:$R$1954,0)+COUNTIFS(Matches!$D$9:$D$1954,$A87,Matches!$G$9:$G$1954,"&lt;&gt;D1",Matches!$S$9:$S$1954,0)</f>
        <v>0</v>
      </c>
      <c r="T87" s="1">
        <f>COUNTIFS(Matches!$C$9:$C$1954,$A87,Matches!$M$9:$M$1954,"Nonconference")+COUNTIFS(Matches!$D$9:$D$1954,$A87,Matches!$M$9:$M$1954,"Nonconference")</f>
        <v>11</v>
      </c>
      <c r="U87" s="1">
        <f>COUNTIFS(Matches!$C$9:$C$1954,$A87,Matches!$Q$9:$Q$1954,1,Matches!$Y$9:$Y$1954,"&gt;=1",Matches!$Y$9:$Y$1954,"&lt;="&amp;'RPI rules'!$B$11,Matches!$M$9:$M$1954,"Nonconference")+COUNTIFS(Matches!$D$9:$D$1954,$A87,Matches!$Q$9:$Q$1954,1,Matches!$X$9:$X$1954,"&gt;=1",Matches!$X$9:$X$1954,"&lt;="&amp;'RPI rules'!$B$11,Matches!$M$9:$M$1954,"Nonconference")</f>
        <v>4</v>
      </c>
      <c r="V87" s="1">
        <f>COUNTIFS(Matches!$C$9:$C$1954,$A87,Matches!$Q$9:$Q$1954,1,Matches!$Y$9:$Y$1954,"&gt;="&amp;'RPI rules'!$B$15,Matches!$M$9:$M$1954,"Nonconference")+COUNTIFS(Matches!$D$9:$D$1954,$A87,Matches!$Q$9:$Q$1954,1,Matches!$X$9:$X$1954,"&gt;="&amp;'RPI rules'!$B$15,Matches!$M$9:$M$1954,"Nonconference")+COUNTIFS(Matches!$C$9:$C$1954,$A87,Matches!$M$9:$M$1954,"Nonconference",Matches!$H$9:$H$1954,"NAIA")+COUNTIFS(Matches!$D$9:$D$1954,$A87,Matches!$M$9:$M$1954,"Nonconference",Matches!$G$9:$G$1954,"NAIA")</f>
        <v>2</v>
      </c>
      <c r="W87" s="24">
        <f t="shared" si="16"/>
        <v>0.36363636363636365</v>
      </c>
      <c r="X87" s="24">
        <f t="shared" si="17"/>
        <v>0.18181818181818182</v>
      </c>
      <c r="Y87" s="25">
        <f>IF('RPI rules'!$B$25&lt;&gt;"Ready",NA(),P87*'RPI rules'!$B$17+Q87*'RPI rules'!$B$18)</f>
        <v>1.2999999999999999E-3</v>
      </c>
      <c r="Z87" s="25">
        <f>IF('RPI rules'!$B$25&lt;&gt;"Ready",NA(),-R87*'RPI rules'!$B$19-S87*'RPI rules'!$B$20)</f>
        <v>0</v>
      </c>
      <c r="AA87" s="25">
        <f>IF('RPI rules'!$B$25&lt;&gt;"Ready",NA(),IF(T87=0,0,IF(W87&gt;='RPI rules'!$B$16,'RPI rules'!$B$21,0)))</f>
        <v>0</v>
      </c>
      <c r="AB87" s="25">
        <f>IF('RPI rules'!$B$25&lt;&gt;"Ready",NA(),IF(T87=0,0,IF(X87&gt;='RPI rules'!$B$16,-'RPI rules'!$B$22,0)))</f>
        <v>0</v>
      </c>
      <c r="AC87" s="25">
        <f t="shared" si="18"/>
        <v>1.2999999999999999E-3</v>
      </c>
      <c r="AD87" s="9">
        <f t="shared" si="19"/>
        <v>0.4551968206921892</v>
      </c>
      <c r="AE87" s="1">
        <f t="shared" si="20"/>
        <v>246</v>
      </c>
      <c r="AF87" s="1">
        <f t="shared" si="21"/>
        <v>3</v>
      </c>
    </row>
    <row r="88" spans="1:32" ht="21" customHeight="1">
      <c r="A88" s="1" t="s">
        <v>341</v>
      </c>
      <c r="B88" s="1" t="str">
        <f>INDEX(Standings!$B$9:$B$356,MATCH($A88,Standings!$A$9:$A$356,0))</f>
        <v>MVC</v>
      </c>
      <c r="C88" s="1">
        <f>INDEX(Standings!$D$9:$D$356,MATCH($A88,Standings!$A$9:$A$356,0))</f>
        <v>3</v>
      </c>
      <c r="D88" s="1">
        <f>INDEX(Standings!$E$9:$E$356,MATCH($A88,Standings!$A$9:$A$356,0))</f>
        <v>9</v>
      </c>
      <c r="E88" s="1">
        <f>SUMIFS(Matches!$R$9:$R$1954,Matches!$C$9:$C$1954,$A88)+SUMIFS(Matches!$S$9:$S$1954,Matches!$D$9:$D$1954,$A88)</f>
        <v>3</v>
      </c>
      <c r="F88" s="1">
        <f>COUNTIFS(Matches!$C$9:$C$1954,$A88)+COUNTIFS(Matches!$D$9:$D$1954,$A88)-E88</f>
        <v>9</v>
      </c>
      <c r="G88" s="1">
        <f t="shared" si="11"/>
        <v>0</v>
      </c>
      <c r="H88" s="1">
        <f>SUMIFS(Matches!$R$9:$R$1954,Matches!$C$9:$C$1954,$A88,Matches!$Q$9:$Q$1954,1)+SUMIFS(Matches!$S$9:$S$1954,Matches!$D$9:$D$1954,$A88,Matches!$Q$9:$Q$1954,1)</f>
        <v>3</v>
      </c>
      <c r="I88" s="1">
        <f>COUNTIFS(Matches!$C$9:$C$1954,$A88,Matches!$Q$9:$Q$1954,1)+COUNTIFS(Matches!$D$9:$D$1954,$A88,Matches!$Q$9:$Q$1954,1)-H88</f>
        <v>9</v>
      </c>
      <c r="J88" s="9">
        <f t="shared" si="12"/>
        <v>0.25</v>
      </c>
      <c r="K88" s="9">
        <f>IF(H88+I88=0,"",(SUMIFS(Matches!$T$9:$T$1954,Matches!$C$9:$C$1954,$A88)+SUMIFS(Matches!$U$9:$U$1954,Matches!$D$9:$D$1954,$A88))/(H88+I88))</f>
        <v>0.40075757575757581</v>
      </c>
      <c r="L88" s="9">
        <f>IF(H88+I88=0,"",(SUMIFS(Matches!$V$9:$V$1954,Matches!$C$9:$C$1954,$A88)+SUMIFS(Matches!$W$9:$W$1954,Matches!$D$9:$D$1954,$A88))/(H88+I88))</f>
        <v>0.46409124230146953</v>
      </c>
      <c r="M88" s="9">
        <f t="shared" si="13"/>
        <v>0.37890159845415533</v>
      </c>
      <c r="N88" s="1">
        <f t="shared" si="14"/>
        <v>318</v>
      </c>
      <c r="O88" s="1" t="str">
        <f t="shared" si="15"/>
        <v>Matches standings</v>
      </c>
      <c r="P88" s="1">
        <f>COUNTIFS(Matches!$C$9:$C$1954,$A88,Matches!$Q$9:$Q$1954,1,Matches!$Y$9:$Y$1954,"&gt;=1",Matches!$Y$9:$Y$1954,"&lt;="&amp;'RPI rules'!$B$9,Matches!$R$9:$R$1954,1)+COUNTIFS(Matches!$D$9:$D$1954,$A88,Matches!$Q$9:$Q$1954,1,Matches!$X$9:$X$1954,"&gt;=1",Matches!$X$9:$X$1954,"&lt;="&amp;'RPI rules'!$B$9,Matches!$S$9:$S$1954,1)</f>
        <v>0</v>
      </c>
      <c r="Q88" s="1">
        <f>COUNTIFS(Matches!$C$9:$C$1954,$A88,Matches!$Q$9:$Q$1954,1,Matches!$Y$9:$Y$1954,"&gt;"&amp;'RPI rules'!$B$9,Matches!$Y$9:$Y$1954,"&lt;="&amp;'RPI rules'!$B$10,Matches!$R$9:$R$1954,1)+COUNTIFS(Matches!$D$9:$D$1954,$A88,Matches!$Q$9:$Q$1954,1,Matches!$X$9:$X$1954,"&gt;"&amp;'RPI rules'!$B$9,Matches!$X$9:$X$1954,"&lt;="&amp;'RPI rules'!$B$10,Matches!$S$9:$S$1954,1)</f>
        <v>0</v>
      </c>
      <c r="R88" s="1">
        <f>COUNTIFS(Matches!$C$9:$C$1954,$A88,Matches!$Q$9:$Q$1954,1,Matches!$Y$9:$Y$1954,"&gt;="&amp;'RPI rules'!$B$12,Matches!$Y$9:$Y$1954,"&lt;="&amp;'RPI rules'!$B$13,Matches!$R$9:$R$1954,0)+COUNTIFS(Matches!$D$9:$D$1954,$A88,Matches!$Q$9:$Q$1954,1,Matches!$X$9:$X$1954,"&gt;="&amp;'RPI rules'!$B$12,Matches!$X$9:$X$1954,"&lt;="&amp;'RPI rules'!$B$13,Matches!$S$9:$S$1954,0)</f>
        <v>1</v>
      </c>
      <c r="S88" s="1">
        <f>COUNTIFS(Matches!$C$9:$C$1954,$A88,Matches!$Q$9:$Q$1954,1,Matches!$Y$9:$Y$1954,"&gt;="&amp;'RPI rules'!$B$14,Matches!$R$9:$R$1954,0)+COUNTIFS(Matches!$D$9:$D$1954,$A88,Matches!$Q$9:$Q$1954,1,Matches!$X$9:$X$1954,"&gt;="&amp;'RPI rules'!$B$14,Matches!$S$9:$S$1954,0)+COUNTIFS(Matches!$C$9:$C$1954,$A88,Matches!$H$9:$H$1954,"&lt;&gt;D1",Matches!$R$9:$R$1954,0)+COUNTIFS(Matches!$D$9:$D$1954,$A88,Matches!$G$9:$G$1954,"&lt;&gt;D1",Matches!$S$9:$S$1954,0)</f>
        <v>0</v>
      </c>
      <c r="T88" s="1">
        <f>COUNTIFS(Matches!$C$9:$C$1954,$A88,Matches!$M$9:$M$1954,"Nonconference")+COUNTIFS(Matches!$D$9:$D$1954,$A88,Matches!$M$9:$M$1954,"Nonconference")</f>
        <v>12</v>
      </c>
      <c r="U88" s="1">
        <f>COUNTIFS(Matches!$C$9:$C$1954,$A88,Matches!$Q$9:$Q$1954,1,Matches!$Y$9:$Y$1954,"&gt;=1",Matches!$Y$9:$Y$1954,"&lt;="&amp;'RPI rules'!$B$11,Matches!$M$9:$M$1954,"Nonconference")+COUNTIFS(Matches!$D$9:$D$1954,$A88,Matches!$Q$9:$Q$1954,1,Matches!$X$9:$X$1954,"&gt;=1",Matches!$X$9:$X$1954,"&lt;="&amp;'RPI rules'!$B$11,Matches!$M$9:$M$1954,"Nonconference")</f>
        <v>1</v>
      </c>
      <c r="V88" s="1">
        <f>COUNTIFS(Matches!$C$9:$C$1954,$A88,Matches!$Q$9:$Q$1954,1,Matches!$Y$9:$Y$1954,"&gt;="&amp;'RPI rules'!$B$15,Matches!$M$9:$M$1954,"Nonconference")+COUNTIFS(Matches!$D$9:$D$1954,$A88,Matches!$Q$9:$Q$1954,1,Matches!$X$9:$X$1954,"&gt;="&amp;'RPI rules'!$B$15,Matches!$M$9:$M$1954,"Nonconference")+COUNTIFS(Matches!$C$9:$C$1954,$A88,Matches!$M$9:$M$1954,"Nonconference",Matches!$H$9:$H$1954,"NAIA")+COUNTIFS(Matches!$D$9:$D$1954,$A88,Matches!$M$9:$M$1954,"Nonconference",Matches!$G$9:$G$1954,"NAIA")</f>
        <v>3</v>
      </c>
      <c r="W88" s="24">
        <f t="shared" si="16"/>
        <v>8.3333333333333329E-2</v>
      </c>
      <c r="X88" s="24">
        <f t="shared" si="17"/>
        <v>0.25</v>
      </c>
      <c r="Y88" s="25">
        <f>IF('RPI rules'!$B$25&lt;&gt;"Ready",NA(),P88*'RPI rules'!$B$17+Q88*'RPI rules'!$B$18)</f>
        <v>0</v>
      </c>
      <c r="Z88" s="25">
        <f>IF('RPI rules'!$B$25&lt;&gt;"Ready",NA(),-R88*'RPI rules'!$B$19-S88*'RPI rules'!$B$20)</f>
        <v>-1.2999999999999999E-3</v>
      </c>
      <c r="AA88" s="25">
        <f>IF('RPI rules'!$B$25&lt;&gt;"Ready",NA(),IF(T88=0,0,IF(W88&gt;='RPI rules'!$B$16,'RPI rules'!$B$21,0)))</f>
        <v>0</v>
      </c>
      <c r="AB88" s="25">
        <f>IF('RPI rules'!$B$25&lt;&gt;"Ready",NA(),IF(T88=0,0,IF(X88&gt;='RPI rules'!$B$16,-'RPI rules'!$B$22,0)))</f>
        <v>0</v>
      </c>
      <c r="AC88" s="25">
        <f t="shared" si="18"/>
        <v>-1.2999999999999999E-3</v>
      </c>
      <c r="AD88" s="9">
        <f t="shared" si="19"/>
        <v>0.37760159845415531</v>
      </c>
      <c r="AE88" s="1">
        <f t="shared" si="20"/>
        <v>317</v>
      </c>
      <c r="AF88" s="1">
        <f t="shared" si="21"/>
        <v>1</v>
      </c>
    </row>
    <row r="89" spans="1:32" ht="21" customHeight="1">
      <c r="A89" s="1" t="s">
        <v>143</v>
      </c>
      <c r="B89" s="1" t="str">
        <f>INDEX(Standings!$B$9:$B$356,MATCH($A89,Standings!$A$9:$A$356,0))</f>
        <v>MAAC</v>
      </c>
      <c r="C89" s="1">
        <f>INDEX(Standings!$D$9:$D$356,MATCH($A89,Standings!$A$9:$A$356,0))</f>
        <v>6</v>
      </c>
      <c r="D89" s="1">
        <f>INDEX(Standings!$E$9:$E$356,MATCH($A89,Standings!$A$9:$A$356,0))</f>
        <v>5</v>
      </c>
      <c r="E89" s="1">
        <f>SUMIFS(Matches!$R$9:$R$1954,Matches!$C$9:$C$1954,$A89)+SUMIFS(Matches!$S$9:$S$1954,Matches!$D$9:$D$1954,$A89)</f>
        <v>6</v>
      </c>
      <c r="F89" s="1">
        <f>COUNTIFS(Matches!$C$9:$C$1954,$A89)+COUNTIFS(Matches!$D$9:$D$1954,$A89)-E89</f>
        <v>5</v>
      </c>
      <c r="G89" s="1">
        <f t="shared" si="11"/>
        <v>0</v>
      </c>
      <c r="H89" s="1">
        <f>SUMIFS(Matches!$R$9:$R$1954,Matches!$C$9:$C$1954,$A89,Matches!$Q$9:$Q$1954,1)+SUMIFS(Matches!$S$9:$S$1954,Matches!$D$9:$D$1954,$A89,Matches!$Q$9:$Q$1954,1)</f>
        <v>6</v>
      </c>
      <c r="I89" s="1">
        <f>COUNTIFS(Matches!$C$9:$C$1954,$A89,Matches!$Q$9:$Q$1954,1)+COUNTIFS(Matches!$D$9:$D$1954,$A89,Matches!$Q$9:$Q$1954,1)-H89</f>
        <v>5</v>
      </c>
      <c r="J89" s="9">
        <f t="shared" si="12"/>
        <v>0.54545454545454541</v>
      </c>
      <c r="K89" s="9">
        <f>IF(H89+I89=0,"",(SUMIFS(Matches!$T$9:$T$1954,Matches!$C$9:$C$1954,$A89)+SUMIFS(Matches!$U$9:$U$1954,Matches!$D$9:$D$1954,$A89))/(H89+I89))</f>
        <v>0.54883197610470336</v>
      </c>
      <c r="L89" s="9">
        <f>IF(H89+I89=0,"",(SUMIFS(Matches!$V$9:$V$1954,Matches!$C$9:$C$1954,$A89)+SUMIFS(Matches!$W$9:$W$1954,Matches!$D$9:$D$1954,$A89))/(H89+I89))</f>
        <v>0.51545274068345692</v>
      </c>
      <c r="M89" s="9">
        <f t="shared" si="13"/>
        <v>0.53964280958685229</v>
      </c>
      <c r="N89" s="1">
        <f t="shared" si="14"/>
        <v>120</v>
      </c>
      <c r="O89" s="1" t="str">
        <f t="shared" si="15"/>
        <v>Matches standings</v>
      </c>
      <c r="P89" s="1">
        <f>COUNTIFS(Matches!$C$9:$C$1954,$A89,Matches!$Q$9:$Q$1954,1,Matches!$Y$9:$Y$1954,"&gt;=1",Matches!$Y$9:$Y$1954,"&lt;="&amp;'RPI rules'!$B$9,Matches!$R$9:$R$1954,1)+COUNTIFS(Matches!$D$9:$D$1954,$A89,Matches!$Q$9:$Q$1954,1,Matches!$X$9:$X$1954,"&gt;=1",Matches!$X$9:$X$1954,"&lt;="&amp;'RPI rules'!$B$9,Matches!$S$9:$S$1954,1)</f>
        <v>0</v>
      </c>
      <c r="Q89" s="1">
        <f>COUNTIFS(Matches!$C$9:$C$1954,$A89,Matches!$Q$9:$Q$1954,1,Matches!$Y$9:$Y$1954,"&gt;"&amp;'RPI rules'!$B$9,Matches!$Y$9:$Y$1954,"&lt;="&amp;'RPI rules'!$B$10,Matches!$R$9:$R$1954,1)+COUNTIFS(Matches!$D$9:$D$1954,$A89,Matches!$Q$9:$Q$1954,1,Matches!$X$9:$X$1954,"&gt;"&amp;'RPI rules'!$B$9,Matches!$X$9:$X$1954,"&lt;="&amp;'RPI rules'!$B$10,Matches!$S$9:$S$1954,1)</f>
        <v>0</v>
      </c>
      <c r="R89" s="1">
        <f>COUNTIFS(Matches!$C$9:$C$1954,$A89,Matches!$Q$9:$Q$1954,1,Matches!$Y$9:$Y$1954,"&gt;="&amp;'RPI rules'!$B$12,Matches!$Y$9:$Y$1954,"&lt;="&amp;'RPI rules'!$B$13,Matches!$R$9:$R$1954,0)+COUNTIFS(Matches!$D$9:$D$1954,$A89,Matches!$Q$9:$Q$1954,1,Matches!$X$9:$X$1954,"&gt;="&amp;'RPI rules'!$B$12,Matches!$X$9:$X$1954,"&lt;="&amp;'RPI rules'!$B$13,Matches!$S$9:$S$1954,0)</f>
        <v>0</v>
      </c>
      <c r="S89" s="1">
        <f>COUNTIFS(Matches!$C$9:$C$1954,$A89,Matches!$Q$9:$Q$1954,1,Matches!$Y$9:$Y$1954,"&gt;="&amp;'RPI rules'!$B$14,Matches!$R$9:$R$1954,0)+COUNTIFS(Matches!$D$9:$D$1954,$A89,Matches!$Q$9:$Q$1954,1,Matches!$X$9:$X$1954,"&gt;="&amp;'RPI rules'!$B$14,Matches!$S$9:$S$1954,0)+COUNTIFS(Matches!$C$9:$C$1954,$A89,Matches!$H$9:$H$1954,"&lt;&gt;D1",Matches!$R$9:$R$1954,0)+COUNTIFS(Matches!$D$9:$D$1954,$A89,Matches!$G$9:$G$1954,"&lt;&gt;D1",Matches!$S$9:$S$1954,0)</f>
        <v>0</v>
      </c>
      <c r="T89" s="1">
        <f>COUNTIFS(Matches!$C$9:$C$1954,$A89,Matches!$M$9:$M$1954,"Nonconference")+COUNTIFS(Matches!$D$9:$D$1954,$A89,Matches!$M$9:$M$1954,"Nonconference")</f>
        <v>11</v>
      </c>
      <c r="U89" s="1">
        <f>COUNTIFS(Matches!$C$9:$C$1954,$A89,Matches!$Q$9:$Q$1954,1,Matches!$Y$9:$Y$1954,"&gt;=1",Matches!$Y$9:$Y$1954,"&lt;="&amp;'RPI rules'!$B$11,Matches!$M$9:$M$1954,"Nonconference")+COUNTIFS(Matches!$D$9:$D$1954,$A89,Matches!$Q$9:$Q$1954,1,Matches!$X$9:$X$1954,"&gt;=1",Matches!$X$9:$X$1954,"&lt;="&amp;'RPI rules'!$B$11,Matches!$M$9:$M$1954,"Nonconference")</f>
        <v>2</v>
      </c>
      <c r="V89" s="1">
        <f>COUNTIFS(Matches!$C$9:$C$1954,$A89,Matches!$Q$9:$Q$1954,1,Matches!$Y$9:$Y$1954,"&gt;="&amp;'RPI rules'!$B$15,Matches!$M$9:$M$1954,"Nonconference")+COUNTIFS(Matches!$D$9:$D$1954,$A89,Matches!$Q$9:$Q$1954,1,Matches!$X$9:$X$1954,"&gt;="&amp;'RPI rules'!$B$15,Matches!$M$9:$M$1954,"Nonconference")+COUNTIFS(Matches!$C$9:$C$1954,$A89,Matches!$M$9:$M$1954,"Nonconference",Matches!$H$9:$H$1954,"NAIA")+COUNTIFS(Matches!$D$9:$D$1954,$A89,Matches!$M$9:$M$1954,"Nonconference",Matches!$G$9:$G$1954,"NAIA")</f>
        <v>2</v>
      </c>
      <c r="W89" s="24">
        <f t="shared" si="16"/>
        <v>0.18181818181818182</v>
      </c>
      <c r="X89" s="24">
        <f t="shared" si="17"/>
        <v>0.18181818181818182</v>
      </c>
      <c r="Y89" s="25">
        <f>IF('RPI rules'!$B$25&lt;&gt;"Ready",NA(),P89*'RPI rules'!$B$17+Q89*'RPI rules'!$B$18)</f>
        <v>0</v>
      </c>
      <c r="Z89" s="25">
        <f>IF('RPI rules'!$B$25&lt;&gt;"Ready",NA(),-R89*'RPI rules'!$B$19-S89*'RPI rules'!$B$20)</f>
        <v>0</v>
      </c>
      <c r="AA89" s="25">
        <f>IF('RPI rules'!$B$25&lt;&gt;"Ready",NA(),IF(T89=0,0,IF(W89&gt;='RPI rules'!$B$16,'RPI rules'!$B$21,0)))</f>
        <v>0</v>
      </c>
      <c r="AB89" s="25">
        <f>IF('RPI rules'!$B$25&lt;&gt;"Ready",NA(),IF(T89=0,0,IF(X89&gt;='RPI rules'!$B$16,-'RPI rules'!$B$22,0)))</f>
        <v>0</v>
      </c>
      <c r="AC89" s="25">
        <f t="shared" si="18"/>
        <v>0</v>
      </c>
      <c r="AD89" s="9">
        <f t="shared" si="19"/>
        <v>0.53964280958685229</v>
      </c>
      <c r="AE89" s="1">
        <f t="shared" si="20"/>
        <v>121</v>
      </c>
      <c r="AF89" s="1">
        <f t="shared" si="21"/>
        <v>-1</v>
      </c>
    </row>
    <row r="90" spans="1:32" ht="21" customHeight="1">
      <c r="A90" s="1" t="s">
        <v>306</v>
      </c>
      <c r="B90" s="1" t="str">
        <f>INDEX(Standings!$B$9:$B$356,MATCH($A90,Standings!$A$9:$A$356,0))</f>
        <v>NEC</v>
      </c>
      <c r="C90" s="1">
        <f>INDEX(Standings!$D$9:$D$356,MATCH($A90,Standings!$A$9:$A$356,0))</f>
        <v>2</v>
      </c>
      <c r="D90" s="1">
        <f>INDEX(Standings!$E$9:$E$356,MATCH($A90,Standings!$A$9:$A$356,0))</f>
        <v>11</v>
      </c>
      <c r="E90" s="1">
        <f>SUMIFS(Matches!$R$9:$R$1954,Matches!$C$9:$C$1954,$A90)+SUMIFS(Matches!$S$9:$S$1954,Matches!$D$9:$D$1954,$A90)</f>
        <v>2</v>
      </c>
      <c r="F90" s="1">
        <f>COUNTIFS(Matches!$C$9:$C$1954,$A90)+COUNTIFS(Matches!$D$9:$D$1954,$A90)-E90</f>
        <v>11</v>
      </c>
      <c r="G90" s="1">
        <f t="shared" si="11"/>
        <v>0</v>
      </c>
      <c r="H90" s="1">
        <f>SUMIFS(Matches!$R$9:$R$1954,Matches!$C$9:$C$1954,$A90,Matches!$Q$9:$Q$1954,1)+SUMIFS(Matches!$S$9:$S$1954,Matches!$D$9:$D$1954,$A90,Matches!$Q$9:$Q$1954,1)</f>
        <v>2</v>
      </c>
      <c r="I90" s="1">
        <f>COUNTIFS(Matches!$C$9:$C$1954,$A90,Matches!$Q$9:$Q$1954,1)+COUNTIFS(Matches!$D$9:$D$1954,$A90,Matches!$Q$9:$Q$1954,1)-H90</f>
        <v>11</v>
      </c>
      <c r="J90" s="9">
        <f t="shared" si="12"/>
        <v>0.15384615384615385</v>
      </c>
      <c r="K90" s="9">
        <f>IF(H90+I90=0,"",(SUMIFS(Matches!$T$9:$T$1954,Matches!$C$9:$C$1954,$A90)+SUMIFS(Matches!$U$9:$U$1954,Matches!$D$9:$D$1954,$A90))/(H90+I90))</f>
        <v>0.55008132892748285</v>
      </c>
      <c r="L90" s="9">
        <f>IF(H90+I90=0,"",(SUMIFS(Matches!$V$9:$V$1954,Matches!$C$9:$C$1954,$A90)+SUMIFS(Matches!$W$9:$W$1954,Matches!$D$9:$D$1954,$A90))/(H90+I90))</f>
        <v>0.42225749893290676</v>
      </c>
      <c r="M90" s="9">
        <f t="shared" si="13"/>
        <v>0.41906657765850652</v>
      </c>
      <c r="N90" s="1">
        <f t="shared" si="14"/>
        <v>283</v>
      </c>
      <c r="O90" s="1" t="str">
        <f t="shared" si="15"/>
        <v>Matches standings</v>
      </c>
      <c r="P90" s="1">
        <f>COUNTIFS(Matches!$C$9:$C$1954,$A90,Matches!$Q$9:$Q$1954,1,Matches!$Y$9:$Y$1954,"&gt;=1",Matches!$Y$9:$Y$1954,"&lt;="&amp;'RPI rules'!$B$9,Matches!$R$9:$R$1954,1)+COUNTIFS(Matches!$D$9:$D$1954,$A90,Matches!$Q$9:$Q$1954,1,Matches!$X$9:$X$1954,"&gt;=1",Matches!$X$9:$X$1954,"&lt;="&amp;'RPI rules'!$B$9,Matches!$S$9:$S$1954,1)</f>
        <v>0</v>
      </c>
      <c r="Q90" s="1">
        <f>COUNTIFS(Matches!$C$9:$C$1954,$A90,Matches!$Q$9:$Q$1954,1,Matches!$Y$9:$Y$1954,"&gt;"&amp;'RPI rules'!$B$9,Matches!$Y$9:$Y$1954,"&lt;="&amp;'RPI rules'!$B$10,Matches!$R$9:$R$1954,1)+COUNTIFS(Matches!$D$9:$D$1954,$A90,Matches!$Q$9:$Q$1954,1,Matches!$X$9:$X$1954,"&gt;"&amp;'RPI rules'!$B$9,Matches!$X$9:$X$1954,"&lt;="&amp;'RPI rules'!$B$10,Matches!$S$9:$S$1954,1)</f>
        <v>0</v>
      </c>
      <c r="R90" s="1">
        <f>COUNTIFS(Matches!$C$9:$C$1954,$A90,Matches!$Q$9:$Q$1954,1,Matches!$Y$9:$Y$1954,"&gt;="&amp;'RPI rules'!$B$12,Matches!$Y$9:$Y$1954,"&lt;="&amp;'RPI rules'!$B$13,Matches!$R$9:$R$1954,0)+COUNTIFS(Matches!$D$9:$D$1954,$A90,Matches!$Q$9:$Q$1954,1,Matches!$X$9:$X$1954,"&gt;="&amp;'RPI rules'!$B$12,Matches!$X$9:$X$1954,"&lt;="&amp;'RPI rules'!$B$13,Matches!$S$9:$S$1954,0)</f>
        <v>1</v>
      </c>
      <c r="S90" s="1">
        <f>COUNTIFS(Matches!$C$9:$C$1954,$A90,Matches!$Q$9:$Q$1954,1,Matches!$Y$9:$Y$1954,"&gt;="&amp;'RPI rules'!$B$14,Matches!$R$9:$R$1954,0)+COUNTIFS(Matches!$D$9:$D$1954,$A90,Matches!$Q$9:$Q$1954,1,Matches!$X$9:$X$1954,"&gt;="&amp;'RPI rules'!$B$14,Matches!$S$9:$S$1954,0)+COUNTIFS(Matches!$C$9:$C$1954,$A90,Matches!$H$9:$H$1954,"&lt;&gt;D1",Matches!$R$9:$R$1954,0)+COUNTIFS(Matches!$D$9:$D$1954,$A90,Matches!$G$9:$G$1954,"&lt;&gt;D1",Matches!$S$9:$S$1954,0)</f>
        <v>0</v>
      </c>
      <c r="T90" s="1">
        <f>COUNTIFS(Matches!$C$9:$C$1954,$A90,Matches!$M$9:$M$1954,"Nonconference")+COUNTIFS(Matches!$D$9:$D$1954,$A90,Matches!$M$9:$M$1954,"Nonconference")</f>
        <v>13</v>
      </c>
      <c r="U90" s="1">
        <f>COUNTIFS(Matches!$C$9:$C$1954,$A90,Matches!$Q$9:$Q$1954,1,Matches!$Y$9:$Y$1954,"&gt;=1",Matches!$Y$9:$Y$1954,"&lt;="&amp;'RPI rules'!$B$11,Matches!$M$9:$M$1954,"Nonconference")+COUNTIFS(Matches!$D$9:$D$1954,$A90,Matches!$Q$9:$Q$1954,1,Matches!$X$9:$X$1954,"&gt;=1",Matches!$X$9:$X$1954,"&lt;="&amp;'RPI rules'!$B$11,Matches!$M$9:$M$1954,"Nonconference")</f>
        <v>1</v>
      </c>
      <c r="V90" s="1">
        <f>COUNTIFS(Matches!$C$9:$C$1954,$A90,Matches!$Q$9:$Q$1954,1,Matches!$Y$9:$Y$1954,"&gt;="&amp;'RPI rules'!$B$15,Matches!$M$9:$M$1954,"Nonconference")+COUNTIFS(Matches!$D$9:$D$1954,$A90,Matches!$Q$9:$Q$1954,1,Matches!$X$9:$X$1954,"&gt;="&amp;'RPI rules'!$B$15,Matches!$M$9:$M$1954,"Nonconference")+COUNTIFS(Matches!$C$9:$C$1954,$A90,Matches!$M$9:$M$1954,"Nonconference",Matches!$H$9:$H$1954,"NAIA")+COUNTIFS(Matches!$D$9:$D$1954,$A90,Matches!$M$9:$M$1954,"Nonconference",Matches!$G$9:$G$1954,"NAIA")</f>
        <v>3</v>
      </c>
      <c r="W90" s="24">
        <f t="shared" si="16"/>
        <v>7.6923076923076927E-2</v>
      </c>
      <c r="X90" s="24">
        <f t="shared" si="17"/>
        <v>0.23076923076923078</v>
      </c>
      <c r="Y90" s="25">
        <f>IF('RPI rules'!$B$25&lt;&gt;"Ready",NA(),P90*'RPI rules'!$B$17+Q90*'RPI rules'!$B$18)</f>
        <v>0</v>
      </c>
      <c r="Z90" s="25">
        <f>IF('RPI rules'!$B$25&lt;&gt;"Ready",NA(),-R90*'RPI rules'!$B$19-S90*'RPI rules'!$B$20)</f>
        <v>-1.2999999999999999E-3</v>
      </c>
      <c r="AA90" s="25">
        <f>IF('RPI rules'!$B$25&lt;&gt;"Ready",NA(),IF(T90=0,0,IF(W90&gt;='RPI rules'!$B$16,'RPI rules'!$B$21,0)))</f>
        <v>0</v>
      </c>
      <c r="AB90" s="25">
        <f>IF('RPI rules'!$B$25&lt;&gt;"Ready",NA(),IF(T90=0,0,IF(X90&gt;='RPI rules'!$B$16,-'RPI rules'!$B$22,0)))</f>
        <v>0</v>
      </c>
      <c r="AC90" s="25">
        <f t="shared" si="18"/>
        <v>-1.2999999999999999E-3</v>
      </c>
      <c r="AD90" s="9">
        <f t="shared" si="19"/>
        <v>0.4177665776585065</v>
      </c>
      <c r="AE90" s="1">
        <f t="shared" si="20"/>
        <v>284</v>
      </c>
      <c r="AF90" s="1">
        <f t="shared" si="21"/>
        <v>-1</v>
      </c>
    </row>
    <row r="91" spans="1:32" ht="21" customHeight="1">
      <c r="A91" s="1" t="s">
        <v>198</v>
      </c>
      <c r="B91" s="1" t="str">
        <f>INDEX(Standings!$B$9:$B$356,MATCH($A91,Standings!$A$9:$A$356,0))</f>
        <v>ASUN</v>
      </c>
      <c r="C91" s="1">
        <f>INDEX(Standings!$D$9:$D$356,MATCH($A91,Standings!$A$9:$A$356,0))</f>
        <v>3</v>
      </c>
      <c r="D91" s="1">
        <f>INDEX(Standings!$E$9:$E$356,MATCH($A91,Standings!$A$9:$A$356,0))</f>
        <v>7</v>
      </c>
      <c r="E91" s="1">
        <f>SUMIFS(Matches!$R$9:$R$1954,Matches!$C$9:$C$1954,$A91)+SUMIFS(Matches!$S$9:$S$1954,Matches!$D$9:$D$1954,$A91)</f>
        <v>3</v>
      </c>
      <c r="F91" s="1">
        <f>COUNTIFS(Matches!$C$9:$C$1954,$A91)+COUNTIFS(Matches!$D$9:$D$1954,$A91)-E91</f>
        <v>7</v>
      </c>
      <c r="G91" s="1">
        <f t="shared" si="11"/>
        <v>0</v>
      </c>
      <c r="H91" s="1">
        <f>SUMIFS(Matches!$R$9:$R$1954,Matches!$C$9:$C$1954,$A91,Matches!$Q$9:$Q$1954,1)+SUMIFS(Matches!$S$9:$S$1954,Matches!$D$9:$D$1954,$A91,Matches!$Q$9:$Q$1954,1)</f>
        <v>3</v>
      </c>
      <c r="I91" s="1">
        <f>COUNTIFS(Matches!$C$9:$C$1954,$A91,Matches!$Q$9:$Q$1954,1)+COUNTIFS(Matches!$D$9:$D$1954,$A91,Matches!$Q$9:$Q$1954,1)-H91</f>
        <v>7</v>
      </c>
      <c r="J91" s="9">
        <f t="shared" si="12"/>
        <v>0.3</v>
      </c>
      <c r="K91" s="9">
        <f>IF(H91+I91=0,"",(SUMIFS(Matches!$T$9:$T$1954,Matches!$C$9:$C$1954,$A91)+SUMIFS(Matches!$U$9:$U$1954,Matches!$D$9:$D$1954,$A91))/(H91+I91))</f>
        <v>0.57250721500721491</v>
      </c>
      <c r="L91" s="9">
        <f>IF(H91+I91=0,"",(SUMIFS(Matches!$V$9:$V$1954,Matches!$C$9:$C$1954,$A91)+SUMIFS(Matches!$W$9:$W$1954,Matches!$D$9:$D$1954,$A91))/(H91+I91))</f>
        <v>0.55284948055591998</v>
      </c>
      <c r="M91" s="9">
        <f t="shared" si="13"/>
        <v>0.49946597764258749</v>
      </c>
      <c r="N91" s="1">
        <f t="shared" si="14"/>
        <v>175</v>
      </c>
      <c r="O91" s="1" t="str">
        <f t="shared" si="15"/>
        <v>Matches standings</v>
      </c>
      <c r="P91" s="1">
        <f>COUNTIFS(Matches!$C$9:$C$1954,$A91,Matches!$Q$9:$Q$1954,1,Matches!$Y$9:$Y$1954,"&gt;=1",Matches!$Y$9:$Y$1954,"&lt;="&amp;'RPI rules'!$B$9,Matches!$R$9:$R$1954,1)+COUNTIFS(Matches!$D$9:$D$1954,$A91,Matches!$Q$9:$Q$1954,1,Matches!$X$9:$X$1954,"&gt;=1",Matches!$X$9:$X$1954,"&lt;="&amp;'RPI rules'!$B$9,Matches!$S$9:$S$1954,1)</f>
        <v>0</v>
      </c>
      <c r="Q91" s="1">
        <f>COUNTIFS(Matches!$C$9:$C$1954,$A91,Matches!$Q$9:$Q$1954,1,Matches!$Y$9:$Y$1954,"&gt;"&amp;'RPI rules'!$B$9,Matches!$Y$9:$Y$1954,"&lt;="&amp;'RPI rules'!$B$10,Matches!$R$9:$R$1954,1)+COUNTIFS(Matches!$D$9:$D$1954,$A91,Matches!$Q$9:$Q$1954,1,Matches!$X$9:$X$1954,"&gt;"&amp;'RPI rules'!$B$9,Matches!$X$9:$X$1954,"&lt;="&amp;'RPI rules'!$B$10,Matches!$S$9:$S$1954,1)</f>
        <v>0</v>
      </c>
      <c r="R91" s="1">
        <f>COUNTIFS(Matches!$C$9:$C$1954,$A91,Matches!$Q$9:$Q$1954,1,Matches!$Y$9:$Y$1954,"&gt;="&amp;'RPI rules'!$B$12,Matches!$Y$9:$Y$1954,"&lt;="&amp;'RPI rules'!$B$13,Matches!$R$9:$R$1954,0)+COUNTIFS(Matches!$D$9:$D$1954,$A91,Matches!$Q$9:$Q$1954,1,Matches!$X$9:$X$1954,"&gt;="&amp;'RPI rules'!$B$12,Matches!$X$9:$X$1954,"&lt;="&amp;'RPI rules'!$B$13,Matches!$S$9:$S$1954,0)</f>
        <v>0</v>
      </c>
      <c r="S91" s="1">
        <f>COUNTIFS(Matches!$C$9:$C$1954,$A91,Matches!$Q$9:$Q$1954,1,Matches!$Y$9:$Y$1954,"&gt;="&amp;'RPI rules'!$B$14,Matches!$R$9:$R$1954,0)+COUNTIFS(Matches!$D$9:$D$1954,$A91,Matches!$Q$9:$Q$1954,1,Matches!$X$9:$X$1954,"&gt;="&amp;'RPI rules'!$B$14,Matches!$S$9:$S$1954,0)+COUNTIFS(Matches!$C$9:$C$1954,$A91,Matches!$H$9:$H$1954,"&lt;&gt;D1",Matches!$R$9:$R$1954,0)+COUNTIFS(Matches!$D$9:$D$1954,$A91,Matches!$G$9:$G$1954,"&lt;&gt;D1",Matches!$S$9:$S$1954,0)</f>
        <v>0</v>
      </c>
      <c r="T91" s="1">
        <f>COUNTIFS(Matches!$C$9:$C$1954,$A91,Matches!$M$9:$M$1954,"Nonconference")+COUNTIFS(Matches!$D$9:$D$1954,$A91,Matches!$M$9:$M$1954,"Nonconference")</f>
        <v>10</v>
      </c>
      <c r="U91" s="1">
        <f>COUNTIFS(Matches!$C$9:$C$1954,$A91,Matches!$Q$9:$Q$1954,1,Matches!$Y$9:$Y$1954,"&gt;=1",Matches!$Y$9:$Y$1954,"&lt;="&amp;'RPI rules'!$B$11,Matches!$M$9:$M$1954,"Nonconference")+COUNTIFS(Matches!$D$9:$D$1954,$A91,Matches!$Q$9:$Q$1954,1,Matches!$X$9:$X$1954,"&gt;=1",Matches!$X$9:$X$1954,"&lt;="&amp;'RPI rules'!$B$11,Matches!$M$9:$M$1954,"Nonconference")</f>
        <v>4</v>
      </c>
      <c r="V91" s="1">
        <f>COUNTIFS(Matches!$C$9:$C$1954,$A91,Matches!$Q$9:$Q$1954,1,Matches!$Y$9:$Y$1954,"&gt;="&amp;'RPI rules'!$B$15,Matches!$M$9:$M$1954,"Nonconference")+COUNTIFS(Matches!$D$9:$D$1954,$A91,Matches!$Q$9:$Q$1954,1,Matches!$X$9:$X$1954,"&gt;="&amp;'RPI rules'!$B$15,Matches!$M$9:$M$1954,"Nonconference")+COUNTIFS(Matches!$C$9:$C$1954,$A91,Matches!$M$9:$M$1954,"Nonconference",Matches!$H$9:$H$1954,"NAIA")+COUNTIFS(Matches!$D$9:$D$1954,$A91,Matches!$M$9:$M$1954,"Nonconference",Matches!$G$9:$G$1954,"NAIA")</f>
        <v>1</v>
      </c>
      <c r="W91" s="24">
        <f t="shared" si="16"/>
        <v>0.4</v>
      </c>
      <c r="X91" s="24">
        <f t="shared" si="17"/>
        <v>0.1</v>
      </c>
      <c r="Y91" s="25">
        <f>IF('RPI rules'!$B$25&lt;&gt;"Ready",NA(),P91*'RPI rules'!$B$17+Q91*'RPI rules'!$B$18)</f>
        <v>0</v>
      </c>
      <c r="Z91" s="25">
        <f>IF('RPI rules'!$B$25&lt;&gt;"Ready",NA(),-R91*'RPI rules'!$B$19-S91*'RPI rules'!$B$20)</f>
        <v>0</v>
      </c>
      <c r="AA91" s="25">
        <f>IF('RPI rules'!$B$25&lt;&gt;"Ready",NA(),IF(T91=0,0,IF(W91&gt;='RPI rules'!$B$16,'RPI rules'!$B$21,0)))</f>
        <v>0</v>
      </c>
      <c r="AB91" s="25">
        <f>IF('RPI rules'!$B$25&lt;&gt;"Ready",NA(),IF(T91=0,0,IF(X91&gt;='RPI rules'!$B$16,-'RPI rules'!$B$22,0)))</f>
        <v>0</v>
      </c>
      <c r="AC91" s="25">
        <f t="shared" si="18"/>
        <v>0</v>
      </c>
      <c r="AD91" s="9">
        <f t="shared" si="19"/>
        <v>0.49946597764258749</v>
      </c>
      <c r="AE91" s="1">
        <f t="shared" si="20"/>
        <v>175</v>
      </c>
      <c r="AF91" s="1">
        <f t="shared" si="21"/>
        <v>0</v>
      </c>
    </row>
    <row r="92" spans="1:32" ht="21" customHeight="1">
      <c r="A92" s="1" t="s">
        <v>167</v>
      </c>
      <c r="B92" s="1" t="str">
        <f>INDEX(Standings!$B$9:$B$356,MATCH($A92,Standings!$A$9:$A$356,0))</f>
        <v>CUSA</v>
      </c>
      <c r="C92" s="1">
        <f>INDEX(Standings!$D$9:$D$356,MATCH($A92,Standings!$A$9:$A$356,0))</f>
        <v>9</v>
      </c>
      <c r="D92" s="1">
        <f>INDEX(Standings!$E$9:$E$356,MATCH($A92,Standings!$A$9:$A$356,0))</f>
        <v>4</v>
      </c>
      <c r="E92" s="1">
        <f>SUMIFS(Matches!$R$9:$R$1954,Matches!$C$9:$C$1954,$A92)+SUMIFS(Matches!$S$9:$S$1954,Matches!$D$9:$D$1954,$A92)</f>
        <v>9</v>
      </c>
      <c r="F92" s="1">
        <f>COUNTIFS(Matches!$C$9:$C$1954,$A92)+COUNTIFS(Matches!$D$9:$D$1954,$A92)-E92</f>
        <v>4</v>
      </c>
      <c r="G92" s="1">
        <f t="shared" si="11"/>
        <v>0</v>
      </c>
      <c r="H92" s="1">
        <f>SUMIFS(Matches!$R$9:$R$1954,Matches!$C$9:$C$1954,$A92,Matches!$Q$9:$Q$1954,1)+SUMIFS(Matches!$S$9:$S$1954,Matches!$D$9:$D$1954,$A92,Matches!$Q$9:$Q$1954,1)</f>
        <v>9</v>
      </c>
      <c r="I92" s="1">
        <f>COUNTIFS(Matches!$C$9:$C$1954,$A92,Matches!$Q$9:$Q$1954,1)+COUNTIFS(Matches!$D$9:$D$1954,$A92,Matches!$Q$9:$Q$1954,1)-H92</f>
        <v>4</v>
      </c>
      <c r="J92" s="9">
        <f t="shared" si="12"/>
        <v>0.69230769230769229</v>
      </c>
      <c r="K92" s="9">
        <f>IF(H92+I92=0,"",(SUMIFS(Matches!$T$9:$T$1954,Matches!$C$9:$C$1954,$A92)+SUMIFS(Matches!$U$9:$U$1954,Matches!$D$9:$D$1954,$A92))/(H92+I92))</f>
        <v>0.44118104118104112</v>
      </c>
      <c r="L92" s="9">
        <f>IF(H92+I92=0,"",(SUMIFS(Matches!$V$9:$V$1954,Matches!$C$9:$C$1954,$A92)+SUMIFS(Matches!$W$9:$W$1954,Matches!$D$9:$D$1954,$A92))/(H92+I92))</f>
        <v>0.50105398324803918</v>
      </c>
      <c r="M92" s="9">
        <f t="shared" si="13"/>
        <v>0.51893093947945346</v>
      </c>
      <c r="N92" s="1">
        <f t="shared" si="14"/>
        <v>144</v>
      </c>
      <c r="O92" s="1" t="str">
        <f t="shared" si="15"/>
        <v>Matches standings</v>
      </c>
      <c r="P92" s="1">
        <f>COUNTIFS(Matches!$C$9:$C$1954,$A92,Matches!$Q$9:$Q$1954,1,Matches!$Y$9:$Y$1954,"&gt;=1",Matches!$Y$9:$Y$1954,"&lt;="&amp;'RPI rules'!$B$9,Matches!$R$9:$R$1954,1)+COUNTIFS(Matches!$D$9:$D$1954,$A92,Matches!$Q$9:$Q$1954,1,Matches!$X$9:$X$1954,"&gt;=1",Matches!$X$9:$X$1954,"&lt;="&amp;'RPI rules'!$B$9,Matches!$S$9:$S$1954,1)</f>
        <v>0</v>
      </c>
      <c r="Q92" s="1">
        <f>COUNTIFS(Matches!$C$9:$C$1954,$A92,Matches!$Q$9:$Q$1954,1,Matches!$Y$9:$Y$1954,"&gt;"&amp;'RPI rules'!$B$9,Matches!$Y$9:$Y$1954,"&lt;="&amp;'RPI rules'!$B$10,Matches!$R$9:$R$1954,1)+COUNTIFS(Matches!$D$9:$D$1954,$A92,Matches!$Q$9:$Q$1954,1,Matches!$X$9:$X$1954,"&gt;"&amp;'RPI rules'!$B$9,Matches!$X$9:$X$1954,"&lt;="&amp;'RPI rules'!$B$10,Matches!$S$9:$S$1954,1)</f>
        <v>0</v>
      </c>
      <c r="R92" s="1">
        <f>COUNTIFS(Matches!$C$9:$C$1954,$A92,Matches!$Q$9:$Q$1954,1,Matches!$Y$9:$Y$1954,"&gt;="&amp;'RPI rules'!$B$12,Matches!$Y$9:$Y$1954,"&lt;="&amp;'RPI rules'!$B$13,Matches!$R$9:$R$1954,0)+COUNTIFS(Matches!$D$9:$D$1954,$A92,Matches!$Q$9:$Q$1954,1,Matches!$X$9:$X$1954,"&gt;="&amp;'RPI rules'!$B$12,Matches!$X$9:$X$1954,"&lt;="&amp;'RPI rules'!$B$13,Matches!$S$9:$S$1954,0)</f>
        <v>0</v>
      </c>
      <c r="S92" s="1">
        <f>COUNTIFS(Matches!$C$9:$C$1954,$A92,Matches!$Q$9:$Q$1954,1,Matches!$Y$9:$Y$1954,"&gt;="&amp;'RPI rules'!$B$14,Matches!$R$9:$R$1954,0)+COUNTIFS(Matches!$D$9:$D$1954,$A92,Matches!$Q$9:$Q$1954,1,Matches!$X$9:$X$1954,"&gt;="&amp;'RPI rules'!$B$14,Matches!$S$9:$S$1954,0)+COUNTIFS(Matches!$C$9:$C$1954,$A92,Matches!$H$9:$H$1954,"&lt;&gt;D1",Matches!$R$9:$R$1954,0)+COUNTIFS(Matches!$D$9:$D$1954,$A92,Matches!$G$9:$G$1954,"&lt;&gt;D1",Matches!$S$9:$S$1954,0)</f>
        <v>0</v>
      </c>
      <c r="T92" s="1">
        <f>COUNTIFS(Matches!$C$9:$C$1954,$A92,Matches!$M$9:$M$1954,"Nonconference")+COUNTIFS(Matches!$D$9:$D$1954,$A92,Matches!$M$9:$M$1954,"Nonconference")</f>
        <v>13</v>
      </c>
      <c r="U92" s="1">
        <f>COUNTIFS(Matches!$C$9:$C$1954,$A92,Matches!$Q$9:$Q$1954,1,Matches!$Y$9:$Y$1954,"&gt;=1",Matches!$Y$9:$Y$1954,"&lt;="&amp;'RPI rules'!$B$11,Matches!$M$9:$M$1954,"Nonconference")+COUNTIFS(Matches!$D$9:$D$1954,$A92,Matches!$Q$9:$Q$1954,1,Matches!$X$9:$X$1954,"&gt;=1",Matches!$X$9:$X$1954,"&lt;="&amp;'RPI rules'!$B$11,Matches!$M$9:$M$1954,"Nonconference")</f>
        <v>2</v>
      </c>
      <c r="V92" s="1">
        <f>COUNTIFS(Matches!$C$9:$C$1954,$A92,Matches!$Q$9:$Q$1954,1,Matches!$Y$9:$Y$1954,"&gt;="&amp;'RPI rules'!$B$15,Matches!$M$9:$M$1954,"Nonconference")+COUNTIFS(Matches!$D$9:$D$1954,$A92,Matches!$Q$9:$Q$1954,1,Matches!$X$9:$X$1954,"&gt;="&amp;'RPI rules'!$B$15,Matches!$M$9:$M$1954,"Nonconference")+COUNTIFS(Matches!$C$9:$C$1954,$A92,Matches!$M$9:$M$1954,"Nonconference",Matches!$H$9:$H$1954,"NAIA")+COUNTIFS(Matches!$D$9:$D$1954,$A92,Matches!$M$9:$M$1954,"Nonconference",Matches!$G$9:$G$1954,"NAIA")</f>
        <v>6</v>
      </c>
      <c r="W92" s="24">
        <f t="shared" si="16"/>
        <v>0.15384615384615385</v>
      </c>
      <c r="X92" s="24">
        <f t="shared" si="17"/>
        <v>0.46153846153846156</v>
      </c>
      <c r="Y92" s="25">
        <f>IF('RPI rules'!$B$25&lt;&gt;"Ready",NA(),P92*'RPI rules'!$B$17+Q92*'RPI rules'!$B$18)</f>
        <v>0</v>
      </c>
      <c r="Z92" s="25">
        <f>IF('RPI rules'!$B$25&lt;&gt;"Ready",NA(),-R92*'RPI rules'!$B$19-S92*'RPI rules'!$B$20)</f>
        <v>0</v>
      </c>
      <c r="AA92" s="25">
        <f>IF('RPI rules'!$B$25&lt;&gt;"Ready",NA(),IF(T92=0,0,IF(W92&gt;='RPI rules'!$B$16,'RPI rules'!$B$21,0)))</f>
        <v>0</v>
      </c>
      <c r="AB92" s="25">
        <f>IF('RPI rules'!$B$25&lt;&gt;"Ready",NA(),IF(T92=0,0,IF(X92&gt;='RPI rules'!$B$16,-'RPI rules'!$B$22,0)))</f>
        <v>0</v>
      </c>
      <c r="AC92" s="25">
        <f t="shared" si="18"/>
        <v>0</v>
      </c>
      <c r="AD92" s="9">
        <f t="shared" si="19"/>
        <v>0.51893093947945346</v>
      </c>
      <c r="AE92" s="1">
        <f t="shared" si="20"/>
        <v>144</v>
      </c>
      <c r="AF92" s="1">
        <f t="shared" si="21"/>
        <v>0</v>
      </c>
    </row>
    <row r="93" spans="1:32" ht="21" customHeight="1">
      <c r="A93" s="1" t="s">
        <v>172</v>
      </c>
      <c r="B93" s="1" t="str">
        <f>INDEX(Standings!$B$9:$B$356,MATCH($A93,Standings!$A$9:$A$356,0))</f>
        <v>American</v>
      </c>
      <c r="C93" s="1">
        <f>INDEX(Standings!$D$9:$D$356,MATCH($A93,Standings!$A$9:$A$356,0))</f>
        <v>7</v>
      </c>
      <c r="D93" s="1">
        <f>INDEX(Standings!$E$9:$E$356,MATCH($A93,Standings!$A$9:$A$356,0))</f>
        <v>4</v>
      </c>
      <c r="E93" s="1">
        <f>SUMIFS(Matches!$R$9:$R$1954,Matches!$C$9:$C$1954,$A93)+SUMIFS(Matches!$S$9:$S$1954,Matches!$D$9:$D$1954,$A93)</f>
        <v>7</v>
      </c>
      <c r="F93" s="1">
        <f>COUNTIFS(Matches!$C$9:$C$1954,$A93)+COUNTIFS(Matches!$D$9:$D$1954,$A93)-E93</f>
        <v>4</v>
      </c>
      <c r="G93" s="1">
        <f t="shared" si="11"/>
        <v>0</v>
      </c>
      <c r="H93" s="1">
        <f>SUMIFS(Matches!$R$9:$R$1954,Matches!$C$9:$C$1954,$A93,Matches!$Q$9:$Q$1954,1)+SUMIFS(Matches!$S$9:$S$1954,Matches!$D$9:$D$1954,$A93,Matches!$Q$9:$Q$1954,1)</f>
        <v>7</v>
      </c>
      <c r="I93" s="1">
        <f>COUNTIFS(Matches!$C$9:$C$1954,$A93,Matches!$Q$9:$Q$1954,1)+COUNTIFS(Matches!$D$9:$D$1954,$A93,Matches!$Q$9:$Q$1954,1)-H93</f>
        <v>4</v>
      </c>
      <c r="J93" s="9">
        <f t="shared" si="12"/>
        <v>0.63636363636363635</v>
      </c>
      <c r="K93" s="9">
        <f>IF(H93+I93=0,"",(SUMIFS(Matches!$T$9:$T$1954,Matches!$C$9:$C$1954,$A93)+SUMIFS(Matches!$U$9:$U$1954,Matches!$D$9:$D$1954,$A93))/(H93+I93))</f>
        <v>0.45224977043158865</v>
      </c>
      <c r="L93" s="9">
        <f>IF(H93+I93=0,"",(SUMIFS(Matches!$V$9:$V$1954,Matches!$C$9:$C$1954,$A93)+SUMIFS(Matches!$W$9:$W$1954,Matches!$D$9:$D$1954,$A93))/(H93+I93))</f>
        <v>0.53062888290161014</v>
      </c>
      <c r="M93" s="9">
        <f t="shared" si="13"/>
        <v>0.51787301503210592</v>
      </c>
      <c r="N93" s="1">
        <f t="shared" si="14"/>
        <v>149</v>
      </c>
      <c r="O93" s="1" t="str">
        <f t="shared" si="15"/>
        <v>Matches standings</v>
      </c>
      <c r="P93" s="1">
        <f>COUNTIFS(Matches!$C$9:$C$1954,$A93,Matches!$Q$9:$Q$1954,1,Matches!$Y$9:$Y$1954,"&gt;=1",Matches!$Y$9:$Y$1954,"&lt;="&amp;'RPI rules'!$B$9,Matches!$R$9:$R$1954,1)+COUNTIFS(Matches!$D$9:$D$1954,$A93,Matches!$Q$9:$Q$1954,1,Matches!$X$9:$X$1954,"&gt;=1",Matches!$X$9:$X$1954,"&lt;="&amp;'RPI rules'!$B$9,Matches!$S$9:$S$1954,1)</f>
        <v>0</v>
      </c>
      <c r="Q93" s="1">
        <f>COUNTIFS(Matches!$C$9:$C$1954,$A93,Matches!$Q$9:$Q$1954,1,Matches!$Y$9:$Y$1954,"&gt;"&amp;'RPI rules'!$B$9,Matches!$Y$9:$Y$1954,"&lt;="&amp;'RPI rules'!$B$10,Matches!$R$9:$R$1954,1)+COUNTIFS(Matches!$D$9:$D$1954,$A93,Matches!$Q$9:$Q$1954,1,Matches!$X$9:$X$1954,"&gt;"&amp;'RPI rules'!$B$9,Matches!$X$9:$X$1954,"&lt;="&amp;'RPI rules'!$B$10,Matches!$S$9:$S$1954,1)</f>
        <v>0</v>
      </c>
      <c r="R93" s="1">
        <f>COUNTIFS(Matches!$C$9:$C$1954,$A93,Matches!$Q$9:$Q$1954,1,Matches!$Y$9:$Y$1954,"&gt;="&amp;'RPI rules'!$B$12,Matches!$Y$9:$Y$1954,"&lt;="&amp;'RPI rules'!$B$13,Matches!$R$9:$R$1954,0)+COUNTIFS(Matches!$D$9:$D$1954,$A93,Matches!$Q$9:$Q$1954,1,Matches!$X$9:$X$1954,"&gt;="&amp;'RPI rules'!$B$12,Matches!$X$9:$X$1954,"&lt;="&amp;'RPI rules'!$B$13,Matches!$S$9:$S$1954,0)</f>
        <v>0</v>
      </c>
      <c r="S93" s="1">
        <f>COUNTIFS(Matches!$C$9:$C$1954,$A93,Matches!$Q$9:$Q$1954,1,Matches!$Y$9:$Y$1954,"&gt;="&amp;'RPI rules'!$B$14,Matches!$R$9:$R$1954,0)+COUNTIFS(Matches!$D$9:$D$1954,$A93,Matches!$Q$9:$Q$1954,1,Matches!$X$9:$X$1954,"&gt;="&amp;'RPI rules'!$B$14,Matches!$S$9:$S$1954,0)+COUNTIFS(Matches!$C$9:$C$1954,$A93,Matches!$H$9:$H$1954,"&lt;&gt;D1",Matches!$R$9:$R$1954,0)+COUNTIFS(Matches!$D$9:$D$1954,$A93,Matches!$G$9:$G$1954,"&lt;&gt;D1",Matches!$S$9:$S$1954,0)</f>
        <v>0</v>
      </c>
      <c r="T93" s="1">
        <f>COUNTIFS(Matches!$C$9:$C$1954,$A93,Matches!$M$9:$M$1954,"Nonconference")+COUNTIFS(Matches!$D$9:$D$1954,$A93,Matches!$M$9:$M$1954,"Nonconference")</f>
        <v>11</v>
      </c>
      <c r="U93" s="1">
        <f>COUNTIFS(Matches!$C$9:$C$1954,$A93,Matches!$Q$9:$Q$1954,1,Matches!$Y$9:$Y$1954,"&gt;=1",Matches!$Y$9:$Y$1954,"&lt;="&amp;'RPI rules'!$B$11,Matches!$M$9:$M$1954,"Nonconference")+COUNTIFS(Matches!$D$9:$D$1954,$A93,Matches!$Q$9:$Q$1954,1,Matches!$X$9:$X$1954,"&gt;=1",Matches!$X$9:$X$1954,"&lt;="&amp;'RPI rules'!$B$11,Matches!$M$9:$M$1954,"Nonconference")</f>
        <v>2</v>
      </c>
      <c r="V93" s="1">
        <f>COUNTIFS(Matches!$C$9:$C$1954,$A93,Matches!$Q$9:$Q$1954,1,Matches!$Y$9:$Y$1954,"&gt;="&amp;'RPI rules'!$B$15,Matches!$M$9:$M$1954,"Nonconference")+COUNTIFS(Matches!$D$9:$D$1954,$A93,Matches!$Q$9:$Q$1954,1,Matches!$X$9:$X$1954,"&gt;="&amp;'RPI rules'!$B$15,Matches!$M$9:$M$1954,"Nonconference")+COUNTIFS(Matches!$C$9:$C$1954,$A93,Matches!$M$9:$M$1954,"Nonconference",Matches!$H$9:$H$1954,"NAIA")+COUNTIFS(Matches!$D$9:$D$1954,$A93,Matches!$M$9:$M$1954,"Nonconference",Matches!$G$9:$G$1954,"NAIA")</f>
        <v>3</v>
      </c>
      <c r="W93" s="24">
        <f t="shared" si="16"/>
        <v>0.18181818181818182</v>
      </c>
      <c r="X93" s="24">
        <f t="shared" si="17"/>
        <v>0.27272727272727271</v>
      </c>
      <c r="Y93" s="25">
        <f>IF('RPI rules'!$B$25&lt;&gt;"Ready",NA(),P93*'RPI rules'!$B$17+Q93*'RPI rules'!$B$18)</f>
        <v>0</v>
      </c>
      <c r="Z93" s="25">
        <f>IF('RPI rules'!$B$25&lt;&gt;"Ready",NA(),-R93*'RPI rules'!$B$19-S93*'RPI rules'!$B$20)</f>
        <v>0</v>
      </c>
      <c r="AA93" s="25">
        <f>IF('RPI rules'!$B$25&lt;&gt;"Ready",NA(),IF(T93=0,0,IF(W93&gt;='RPI rules'!$B$16,'RPI rules'!$B$21,0)))</f>
        <v>0</v>
      </c>
      <c r="AB93" s="25">
        <f>IF('RPI rules'!$B$25&lt;&gt;"Ready",NA(),IF(T93=0,0,IF(X93&gt;='RPI rules'!$B$16,-'RPI rules'!$B$22,0)))</f>
        <v>0</v>
      </c>
      <c r="AC93" s="25">
        <f t="shared" si="18"/>
        <v>0</v>
      </c>
      <c r="AD93" s="9">
        <f t="shared" si="19"/>
        <v>0.51787301503210592</v>
      </c>
      <c r="AE93" s="1">
        <f t="shared" si="20"/>
        <v>149</v>
      </c>
      <c r="AF93" s="1">
        <f t="shared" si="21"/>
        <v>0</v>
      </c>
    </row>
    <row r="94" spans="1:32" ht="21" customHeight="1">
      <c r="A94" s="1" t="s">
        <v>28</v>
      </c>
      <c r="B94" s="1" t="str">
        <f>INDEX(Standings!$B$9:$B$356,MATCH($A94,Standings!$A$9:$A$356,0))</f>
        <v>SEC</v>
      </c>
      <c r="C94" s="1">
        <f>INDEX(Standings!$D$9:$D$356,MATCH($A94,Standings!$A$9:$A$356,0))</f>
        <v>8</v>
      </c>
      <c r="D94" s="1">
        <f>INDEX(Standings!$E$9:$E$356,MATCH($A94,Standings!$A$9:$A$356,0))</f>
        <v>1</v>
      </c>
      <c r="E94" s="1">
        <f>SUMIFS(Matches!$R$9:$R$1954,Matches!$C$9:$C$1954,$A94)+SUMIFS(Matches!$S$9:$S$1954,Matches!$D$9:$D$1954,$A94)</f>
        <v>8</v>
      </c>
      <c r="F94" s="1">
        <f>COUNTIFS(Matches!$C$9:$C$1954,$A94)+COUNTIFS(Matches!$D$9:$D$1954,$A94)-E94</f>
        <v>1</v>
      </c>
      <c r="G94" s="1">
        <f t="shared" si="11"/>
        <v>0</v>
      </c>
      <c r="H94" s="1">
        <f>SUMIFS(Matches!$R$9:$R$1954,Matches!$C$9:$C$1954,$A94,Matches!$Q$9:$Q$1954,1)+SUMIFS(Matches!$S$9:$S$1954,Matches!$D$9:$D$1954,$A94,Matches!$Q$9:$Q$1954,1)</f>
        <v>8</v>
      </c>
      <c r="I94" s="1">
        <f>COUNTIFS(Matches!$C$9:$C$1954,$A94,Matches!$Q$9:$Q$1954,1)+COUNTIFS(Matches!$D$9:$D$1954,$A94,Matches!$Q$9:$Q$1954,1)-H94</f>
        <v>1</v>
      </c>
      <c r="J94" s="9">
        <f t="shared" si="12"/>
        <v>0.88888888888888884</v>
      </c>
      <c r="K94" s="9">
        <f>IF(H94+I94=0,"",(SUMIFS(Matches!$T$9:$T$1954,Matches!$C$9:$C$1954,$A94)+SUMIFS(Matches!$U$9:$U$1954,Matches!$D$9:$D$1954,$A94))/(H94+I94))</f>
        <v>0.65104617604617598</v>
      </c>
      <c r="L94" s="9">
        <f>IF(H94+I94=0,"",(SUMIFS(Matches!$V$9:$V$1954,Matches!$C$9:$C$1954,$A94)+SUMIFS(Matches!$W$9:$W$1954,Matches!$D$9:$D$1954,$A94))/(H94+I94))</f>
        <v>0.60607017039887401</v>
      </c>
      <c r="M94" s="9">
        <f t="shared" si="13"/>
        <v>0.69926285284502876</v>
      </c>
      <c r="N94" s="1">
        <f t="shared" si="14"/>
        <v>5</v>
      </c>
      <c r="O94" s="1" t="str">
        <f t="shared" si="15"/>
        <v>Matches standings</v>
      </c>
      <c r="P94" s="1">
        <f>COUNTIFS(Matches!$C$9:$C$1954,$A94,Matches!$Q$9:$Q$1954,1,Matches!$Y$9:$Y$1954,"&gt;=1",Matches!$Y$9:$Y$1954,"&lt;="&amp;'RPI rules'!$B$9,Matches!$R$9:$R$1954,1)+COUNTIFS(Matches!$D$9:$D$1954,$A94,Matches!$Q$9:$Q$1954,1,Matches!$X$9:$X$1954,"&gt;=1",Matches!$X$9:$X$1954,"&lt;="&amp;'RPI rules'!$B$9,Matches!$S$9:$S$1954,1)</f>
        <v>1</v>
      </c>
      <c r="Q94" s="1">
        <f>COUNTIFS(Matches!$C$9:$C$1954,$A94,Matches!$Q$9:$Q$1954,1,Matches!$Y$9:$Y$1954,"&gt;"&amp;'RPI rules'!$B$9,Matches!$Y$9:$Y$1954,"&lt;="&amp;'RPI rules'!$B$10,Matches!$R$9:$R$1954,1)+COUNTIFS(Matches!$D$9:$D$1954,$A94,Matches!$Q$9:$Q$1954,1,Matches!$X$9:$X$1954,"&gt;"&amp;'RPI rules'!$B$9,Matches!$X$9:$X$1954,"&lt;="&amp;'RPI rules'!$B$10,Matches!$S$9:$S$1954,1)</f>
        <v>1</v>
      </c>
      <c r="R94" s="1">
        <f>COUNTIFS(Matches!$C$9:$C$1954,$A94,Matches!$Q$9:$Q$1954,1,Matches!$Y$9:$Y$1954,"&gt;="&amp;'RPI rules'!$B$12,Matches!$Y$9:$Y$1954,"&lt;="&amp;'RPI rules'!$B$13,Matches!$R$9:$R$1954,0)+COUNTIFS(Matches!$D$9:$D$1954,$A94,Matches!$Q$9:$Q$1954,1,Matches!$X$9:$X$1954,"&gt;="&amp;'RPI rules'!$B$12,Matches!$X$9:$X$1954,"&lt;="&amp;'RPI rules'!$B$13,Matches!$S$9:$S$1954,0)</f>
        <v>0</v>
      </c>
      <c r="S94" s="1">
        <f>COUNTIFS(Matches!$C$9:$C$1954,$A94,Matches!$Q$9:$Q$1954,1,Matches!$Y$9:$Y$1954,"&gt;="&amp;'RPI rules'!$B$14,Matches!$R$9:$R$1954,0)+COUNTIFS(Matches!$D$9:$D$1954,$A94,Matches!$Q$9:$Q$1954,1,Matches!$X$9:$X$1954,"&gt;="&amp;'RPI rules'!$B$14,Matches!$S$9:$S$1954,0)+COUNTIFS(Matches!$C$9:$C$1954,$A94,Matches!$H$9:$H$1954,"&lt;&gt;D1",Matches!$R$9:$R$1954,0)+COUNTIFS(Matches!$D$9:$D$1954,$A94,Matches!$G$9:$G$1954,"&lt;&gt;D1",Matches!$S$9:$S$1954,0)</f>
        <v>0</v>
      </c>
      <c r="T94" s="1">
        <f>COUNTIFS(Matches!$C$9:$C$1954,$A94,Matches!$M$9:$M$1954,"Nonconference")+COUNTIFS(Matches!$D$9:$D$1954,$A94,Matches!$M$9:$M$1954,"Nonconference")</f>
        <v>9</v>
      </c>
      <c r="U94" s="1">
        <f>COUNTIFS(Matches!$C$9:$C$1954,$A94,Matches!$Q$9:$Q$1954,1,Matches!$Y$9:$Y$1954,"&gt;=1",Matches!$Y$9:$Y$1954,"&lt;="&amp;'RPI rules'!$B$11,Matches!$M$9:$M$1954,"Nonconference")+COUNTIFS(Matches!$D$9:$D$1954,$A94,Matches!$Q$9:$Q$1954,1,Matches!$X$9:$X$1954,"&gt;=1",Matches!$X$9:$X$1954,"&lt;="&amp;'RPI rules'!$B$11,Matches!$M$9:$M$1954,"Nonconference")</f>
        <v>4</v>
      </c>
      <c r="V94" s="1">
        <f>COUNTIFS(Matches!$C$9:$C$1954,$A94,Matches!$Q$9:$Q$1954,1,Matches!$Y$9:$Y$1954,"&gt;="&amp;'RPI rules'!$B$15,Matches!$M$9:$M$1954,"Nonconference")+COUNTIFS(Matches!$D$9:$D$1954,$A94,Matches!$Q$9:$Q$1954,1,Matches!$X$9:$X$1954,"&gt;="&amp;'RPI rules'!$B$15,Matches!$M$9:$M$1954,"Nonconference")+COUNTIFS(Matches!$C$9:$C$1954,$A94,Matches!$M$9:$M$1954,"Nonconference",Matches!$H$9:$H$1954,"NAIA")+COUNTIFS(Matches!$D$9:$D$1954,$A94,Matches!$M$9:$M$1954,"Nonconference",Matches!$G$9:$G$1954,"NAIA")</f>
        <v>0</v>
      </c>
      <c r="W94" s="24">
        <f t="shared" si="16"/>
        <v>0.44444444444444442</v>
      </c>
      <c r="X94" s="24">
        <f t="shared" si="17"/>
        <v>0</v>
      </c>
      <c r="Y94" s="25">
        <f>IF('RPI rules'!$B$25&lt;&gt;"Ready",NA(),P94*'RPI rules'!$B$17+Q94*'RPI rules'!$B$18)</f>
        <v>3.8999999999999998E-3</v>
      </c>
      <c r="Z94" s="25">
        <f>IF('RPI rules'!$B$25&lt;&gt;"Ready",NA(),-R94*'RPI rules'!$B$19-S94*'RPI rules'!$B$20)</f>
        <v>0</v>
      </c>
      <c r="AA94" s="25">
        <f>IF('RPI rules'!$B$25&lt;&gt;"Ready",NA(),IF(T94=0,0,IF(W94&gt;='RPI rules'!$B$16,'RPI rules'!$B$21,0)))</f>
        <v>0</v>
      </c>
      <c r="AB94" s="25">
        <f>IF('RPI rules'!$B$25&lt;&gt;"Ready",NA(),IF(T94=0,0,IF(X94&gt;='RPI rules'!$B$16,-'RPI rules'!$B$22,0)))</f>
        <v>0</v>
      </c>
      <c r="AC94" s="25">
        <f t="shared" si="18"/>
        <v>3.8999999999999998E-3</v>
      </c>
      <c r="AD94" s="9">
        <f t="shared" si="19"/>
        <v>0.70316285284502877</v>
      </c>
      <c r="AE94" s="1">
        <f t="shared" si="20"/>
        <v>6</v>
      </c>
      <c r="AF94" s="1">
        <f t="shared" si="21"/>
        <v>-1</v>
      </c>
    </row>
    <row r="95" spans="1:32" ht="21" customHeight="1">
      <c r="A95" s="1" t="s">
        <v>320</v>
      </c>
      <c r="B95" s="1" t="str">
        <f>INDEX(Standings!$B$9:$B$356,MATCH($A95,Standings!$A$9:$A$356,0))</f>
        <v>SWAC</v>
      </c>
      <c r="C95" s="1">
        <f>INDEX(Standings!$D$9:$D$356,MATCH($A95,Standings!$A$9:$A$356,0))</f>
        <v>5</v>
      </c>
      <c r="D95" s="1">
        <f>INDEX(Standings!$E$9:$E$356,MATCH($A95,Standings!$A$9:$A$356,0))</f>
        <v>8</v>
      </c>
      <c r="E95" s="1">
        <f>SUMIFS(Matches!$R$9:$R$1954,Matches!$C$9:$C$1954,$A95)+SUMIFS(Matches!$S$9:$S$1954,Matches!$D$9:$D$1954,$A95)</f>
        <v>5</v>
      </c>
      <c r="F95" s="1">
        <f>COUNTIFS(Matches!$C$9:$C$1954,$A95)+COUNTIFS(Matches!$D$9:$D$1954,$A95)-E95</f>
        <v>8</v>
      </c>
      <c r="G95" s="1">
        <f t="shared" si="11"/>
        <v>0</v>
      </c>
      <c r="H95" s="1">
        <f>SUMIFS(Matches!$R$9:$R$1954,Matches!$C$9:$C$1954,$A95,Matches!$Q$9:$Q$1954,1)+SUMIFS(Matches!$S$9:$S$1954,Matches!$D$9:$D$1954,$A95,Matches!$Q$9:$Q$1954,1)</f>
        <v>5</v>
      </c>
      <c r="I95" s="1">
        <f>COUNTIFS(Matches!$C$9:$C$1954,$A95,Matches!$Q$9:$Q$1954,1)+COUNTIFS(Matches!$D$9:$D$1954,$A95,Matches!$Q$9:$Q$1954,1)-H95</f>
        <v>8</v>
      </c>
      <c r="J95" s="9">
        <f t="shared" si="12"/>
        <v>0.38461538461538464</v>
      </c>
      <c r="K95" s="9">
        <f>IF(H95+I95=0,"",(SUMIFS(Matches!$T$9:$T$1954,Matches!$C$9:$C$1954,$A95)+SUMIFS(Matches!$U$9:$U$1954,Matches!$D$9:$D$1954,$A95))/(H95+I95))</f>
        <v>0.39702797202797202</v>
      </c>
      <c r="L95" s="9">
        <f>IF(H95+I95=0,"",(SUMIFS(Matches!$V$9:$V$1954,Matches!$C$9:$C$1954,$A95)+SUMIFS(Matches!$W$9:$W$1954,Matches!$D$9:$D$1954,$A95))/(H95+I95))</f>
        <v>0.4550341357932805</v>
      </c>
      <c r="M95" s="9">
        <f t="shared" si="13"/>
        <v>0.4084263661161523</v>
      </c>
      <c r="N95" s="1">
        <f t="shared" si="14"/>
        <v>297</v>
      </c>
      <c r="O95" s="1" t="str">
        <f t="shared" si="15"/>
        <v>Matches standings</v>
      </c>
      <c r="P95" s="1">
        <f>COUNTIFS(Matches!$C$9:$C$1954,$A95,Matches!$Q$9:$Q$1954,1,Matches!$Y$9:$Y$1954,"&gt;=1",Matches!$Y$9:$Y$1954,"&lt;="&amp;'RPI rules'!$B$9,Matches!$R$9:$R$1954,1)+COUNTIFS(Matches!$D$9:$D$1954,$A95,Matches!$Q$9:$Q$1954,1,Matches!$X$9:$X$1954,"&gt;=1",Matches!$X$9:$X$1954,"&lt;="&amp;'RPI rules'!$B$9,Matches!$S$9:$S$1954,1)</f>
        <v>0</v>
      </c>
      <c r="Q95" s="1">
        <f>COUNTIFS(Matches!$C$9:$C$1954,$A95,Matches!$Q$9:$Q$1954,1,Matches!$Y$9:$Y$1954,"&gt;"&amp;'RPI rules'!$B$9,Matches!$Y$9:$Y$1954,"&lt;="&amp;'RPI rules'!$B$10,Matches!$R$9:$R$1954,1)+COUNTIFS(Matches!$D$9:$D$1954,$A95,Matches!$Q$9:$Q$1954,1,Matches!$X$9:$X$1954,"&gt;"&amp;'RPI rules'!$B$9,Matches!$X$9:$X$1954,"&lt;="&amp;'RPI rules'!$B$10,Matches!$S$9:$S$1954,1)</f>
        <v>0</v>
      </c>
      <c r="R95" s="1">
        <f>COUNTIFS(Matches!$C$9:$C$1954,$A95,Matches!$Q$9:$Q$1954,1,Matches!$Y$9:$Y$1954,"&gt;="&amp;'RPI rules'!$B$12,Matches!$Y$9:$Y$1954,"&lt;="&amp;'RPI rules'!$B$13,Matches!$R$9:$R$1954,0)+COUNTIFS(Matches!$D$9:$D$1954,$A95,Matches!$Q$9:$Q$1954,1,Matches!$X$9:$X$1954,"&gt;="&amp;'RPI rules'!$B$12,Matches!$X$9:$X$1954,"&lt;="&amp;'RPI rules'!$B$13,Matches!$S$9:$S$1954,0)</f>
        <v>0</v>
      </c>
      <c r="S95" s="1">
        <f>COUNTIFS(Matches!$C$9:$C$1954,$A95,Matches!$Q$9:$Q$1954,1,Matches!$Y$9:$Y$1954,"&gt;="&amp;'RPI rules'!$B$14,Matches!$R$9:$R$1954,0)+COUNTIFS(Matches!$D$9:$D$1954,$A95,Matches!$Q$9:$Q$1954,1,Matches!$X$9:$X$1954,"&gt;="&amp;'RPI rules'!$B$14,Matches!$S$9:$S$1954,0)+COUNTIFS(Matches!$C$9:$C$1954,$A95,Matches!$H$9:$H$1954,"&lt;&gt;D1",Matches!$R$9:$R$1954,0)+COUNTIFS(Matches!$D$9:$D$1954,$A95,Matches!$G$9:$G$1954,"&lt;&gt;D1",Matches!$S$9:$S$1954,0)</f>
        <v>1</v>
      </c>
      <c r="T95" s="1">
        <f>COUNTIFS(Matches!$C$9:$C$1954,$A95,Matches!$M$9:$M$1954,"Nonconference")+COUNTIFS(Matches!$D$9:$D$1954,$A95,Matches!$M$9:$M$1954,"Nonconference")</f>
        <v>13</v>
      </c>
      <c r="U95" s="1">
        <f>COUNTIFS(Matches!$C$9:$C$1954,$A95,Matches!$Q$9:$Q$1954,1,Matches!$Y$9:$Y$1954,"&gt;=1",Matches!$Y$9:$Y$1954,"&lt;="&amp;'RPI rules'!$B$11,Matches!$M$9:$M$1954,"Nonconference")+COUNTIFS(Matches!$D$9:$D$1954,$A95,Matches!$Q$9:$Q$1954,1,Matches!$X$9:$X$1954,"&gt;=1",Matches!$X$9:$X$1954,"&lt;="&amp;'RPI rules'!$B$11,Matches!$M$9:$M$1954,"Nonconference")</f>
        <v>0</v>
      </c>
      <c r="V95" s="1">
        <f>COUNTIFS(Matches!$C$9:$C$1954,$A95,Matches!$Q$9:$Q$1954,1,Matches!$Y$9:$Y$1954,"&gt;="&amp;'RPI rules'!$B$15,Matches!$M$9:$M$1954,"Nonconference")+COUNTIFS(Matches!$D$9:$D$1954,$A95,Matches!$Q$9:$Q$1954,1,Matches!$X$9:$X$1954,"&gt;="&amp;'RPI rules'!$B$15,Matches!$M$9:$M$1954,"Nonconference")+COUNTIFS(Matches!$C$9:$C$1954,$A95,Matches!$M$9:$M$1954,"Nonconference",Matches!$H$9:$H$1954,"NAIA")+COUNTIFS(Matches!$D$9:$D$1954,$A95,Matches!$M$9:$M$1954,"Nonconference",Matches!$G$9:$G$1954,"NAIA")</f>
        <v>6</v>
      </c>
      <c r="W95" s="24">
        <f t="shared" si="16"/>
        <v>0</v>
      </c>
      <c r="X95" s="24">
        <f t="shared" si="17"/>
        <v>0.46153846153846156</v>
      </c>
      <c r="Y95" s="25">
        <f>IF('RPI rules'!$B$25&lt;&gt;"Ready",NA(),P95*'RPI rules'!$B$17+Q95*'RPI rules'!$B$18)</f>
        <v>0</v>
      </c>
      <c r="Z95" s="25">
        <f>IF('RPI rules'!$B$25&lt;&gt;"Ready",NA(),-R95*'RPI rules'!$B$19-S95*'RPI rules'!$B$20)</f>
        <v>-2.5999999999999999E-3</v>
      </c>
      <c r="AA95" s="25">
        <f>IF('RPI rules'!$B$25&lt;&gt;"Ready",NA(),IF(T95=0,0,IF(W95&gt;='RPI rules'!$B$16,'RPI rules'!$B$21,0)))</f>
        <v>0</v>
      </c>
      <c r="AB95" s="25">
        <f>IF('RPI rules'!$B$25&lt;&gt;"Ready",NA(),IF(T95=0,0,IF(X95&gt;='RPI rules'!$B$16,-'RPI rules'!$B$22,0)))</f>
        <v>0</v>
      </c>
      <c r="AC95" s="25">
        <f t="shared" si="18"/>
        <v>-2.5999999999999999E-3</v>
      </c>
      <c r="AD95" s="9">
        <f t="shared" si="19"/>
        <v>0.4058263661161523</v>
      </c>
      <c r="AE95" s="1">
        <f t="shared" si="20"/>
        <v>299</v>
      </c>
      <c r="AF95" s="1">
        <f t="shared" si="21"/>
        <v>-2</v>
      </c>
    </row>
    <row r="96" spans="1:32" ht="21" customHeight="1">
      <c r="A96" s="1" t="s">
        <v>100</v>
      </c>
      <c r="B96" s="1" t="str">
        <f>INDEX(Standings!$B$9:$B$356,MATCH($A96,Standings!$A$9:$A$356,0))</f>
        <v>ACC</v>
      </c>
      <c r="C96" s="1">
        <f>INDEX(Standings!$D$9:$D$356,MATCH($A96,Standings!$A$9:$A$356,0))</f>
        <v>5</v>
      </c>
      <c r="D96" s="1">
        <f>INDEX(Standings!$E$9:$E$356,MATCH($A96,Standings!$A$9:$A$356,0))</f>
        <v>5</v>
      </c>
      <c r="E96" s="1">
        <f>SUMIFS(Matches!$R$9:$R$1954,Matches!$C$9:$C$1954,$A96)+SUMIFS(Matches!$S$9:$S$1954,Matches!$D$9:$D$1954,$A96)</f>
        <v>5</v>
      </c>
      <c r="F96" s="1">
        <f>COUNTIFS(Matches!$C$9:$C$1954,$A96)+COUNTIFS(Matches!$D$9:$D$1954,$A96)-E96</f>
        <v>5</v>
      </c>
      <c r="G96" s="1">
        <f t="shared" si="11"/>
        <v>0</v>
      </c>
      <c r="H96" s="1">
        <f>SUMIFS(Matches!$R$9:$R$1954,Matches!$C$9:$C$1954,$A96,Matches!$Q$9:$Q$1954,1)+SUMIFS(Matches!$S$9:$S$1954,Matches!$D$9:$D$1954,$A96,Matches!$Q$9:$Q$1954,1)</f>
        <v>5</v>
      </c>
      <c r="I96" s="1">
        <f>COUNTIFS(Matches!$C$9:$C$1954,$A96,Matches!$Q$9:$Q$1954,1)+COUNTIFS(Matches!$D$9:$D$1954,$A96,Matches!$Q$9:$Q$1954,1)-H96</f>
        <v>5</v>
      </c>
      <c r="J96" s="9">
        <f t="shared" si="12"/>
        <v>0.5</v>
      </c>
      <c r="K96" s="9">
        <f>IF(H96+I96=0,"",(SUMIFS(Matches!$T$9:$T$1954,Matches!$C$9:$C$1954,$A96)+SUMIFS(Matches!$U$9:$U$1954,Matches!$D$9:$D$1954,$A96))/(H96+I96))</f>
        <v>0.65066738816738812</v>
      </c>
      <c r="L96" s="9">
        <f>IF(H96+I96=0,"",(SUMIFS(Matches!$V$9:$V$1954,Matches!$C$9:$C$1954,$A96)+SUMIFS(Matches!$W$9:$W$1954,Matches!$D$9:$D$1954,$A96))/(H96+I96))</f>
        <v>0.52229354518937843</v>
      </c>
      <c r="M96" s="9">
        <f t="shared" si="13"/>
        <v>0.58090708038103867</v>
      </c>
      <c r="N96" s="1">
        <f t="shared" si="14"/>
        <v>77</v>
      </c>
      <c r="O96" s="1" t="str">
        <f t="shared" si="15"/>
        <v>Matches standings</v>
      </c>
      <c r="P96" s="1">
        <f>COUNTIFS(Matches!$C$9:$C$1954,$A96,Matches!$Q$9:$Q$1954,1,Matches!$Y$9:$Y$1954,"&gt;=1",Matches!$Y$9:$Y$1954,"&lt;="&amp;'RPI rules'!$B$9,Matches!$R$9:$R$1954,1)+COUNTIFS(Matches!$D$9:$D$1954,$A96,Matches!$Q$9:$Q$1954,1,Matches!$X$9:$X$1954,"&gt;=1",Matches!$X$9:$X$1954,"&lt;="&amp;'RPI rules'!$B$9,Matches!$S$9:$S$1954,1)</f>
        <v>0</v>
      </c>
      <c r="Q96" s="1">
        <f>COUNTIFS(Matches!$C$9:$C$1954,$A96,Matches!$Q$9:$Q$1954,1,Matches!$Y$9:$Y$1954,"&gt;"&amp;'RPI rules'!$B$9,Matches!$Y$9:$Y$1954,"&lt;="&amp;'RPI rules'!$B$10,Matches!$R$9:$R$1954,1)+COUNTIFS(Matches!$D$9:$D$1954,$A96,Matches!$Q$9:$Q$1954,1,Matches!$X$9:$X$1954,"&gt;"&amp;'RPI rules'!$B$9,Matches!$X$9:$X$1954,"&lt;="&amp;'RPI rules'!$B$10,Matches!$S$9:$S$1954,1)</f>
        <v>1</v>
      </c>
      <c r="R96" s="1">
        <f>COUNTIFS(Matches!$C$9:$C$1954,$A96,Matches!$Q$9:$Q$1954,1,Matches!$Y$9:$Y$1954,"&gt;="&amp;'RPI rules'!$B$12,Matches!$Y$9:$Y$1954,"&lt;="&amp;'RPI rules'!$B$13,Matches!$R$9:$R$1954,0)+COUNTIFS(Matches!$D$9:$D$1954,$A96,Matches!$Q$9:$Q$1954,1,Matches!$X$9:$X$1954,"&gt;="&amp;'RPI rules'!$B$12,Matches!$X$9:$X$1954,"&lt;="&amp;'RPI rules'!$B$13,Matches!$S$9:$S$1954,0)</f>
        <v>0</v>
      </c>
      <c r="S96" s="1">
        <f>COUNTIFS(Matches!$C$9:$C$1954,$A96,Matches!$Q$9:$Q$1954,1,Matches!$Y$9:$Y$1954,"&gt;="&amp;'RPI rules'!$B$14,Matches!$R$9:$R$1954,0)+COUNTIFS(Matches!$D$9:$D$1954,$A96,Matches!$Q$9:$Q$1954,1,Matches!$X$9:$X$1954,"&gt;="&amp;'RPI rules'!$B$14,Matches!$S$9:$S$1954,0)+COUNTIFS(Matches!$C$9:$C$1954,$A96,Matches!$H$9:$H$1954,"&lt;&gt;D1",Matches!$R$9:$R$1954,0)+COUNTIFS(Matches!$D$9:$D$1954,$A96,Matches!$G$9:$G$1954,"&lt;&gt;D1",Matches!$S$9:$S$1954,0)</f>
        <v>0</v>
      </c>
      <c r="T96" s="1">
        <f>COUNTIFS(Matches!$C$9:$C$1954,$A96,Matches!$M$9:$M$1954,"Nonconference")+COUNTIFS(Matches!$D$9:$D$1954,$A96,Matches!$M$9:$M$1954,"Nonconference")</f>
        <v>10</v>
      </c>
      <c r="U96" s="1">
        <f>COUNTIFS(Matches!$C$9:$C$1954,$A96,Matches!$Q$9:$Q$1954,1,Matches!$Y$9:$Y$1954,"&gt;=1",Matches!$Y$9:$Y$1954,"&lt;="&amp;'RPI rules'!$B$11,Matches!$M$9:$M$1954,"Nonconference")+COUNTIFS(Matches!$D$9:$D$1954,$A96,Matches!$Q$9:$Q$1954,1,Matches!$X$9:$X$1954,"&gt;=1",Matches!$X$9:$X$1954,"&lt;="&amp;'RPI rules'!$B$11,Matches!$M$9:$M$1954,"Nonconference")</f>
        <v>5</v>
      </c>
      <c r="V96" s="1">
        <f>COUNTIFS(Matches!$C$9:$C$1954,$A96,Matches!$Q$9:$Q$1954,1,Matches!$Y$9:$Y$1954,"&gt;="&amp;'RPI rules'!$B$15,Matches!$M$9:$M$1954,"Nonconference")+COUNTIFS(Matches!$D$9:$D$1954,$A96,Matches!$Q$9:$Q$1954,1,Matches!$X$9:$X$1954,"&gt;="&amp;'RPI rules'!$B$15,Matches!$M$9:$M$1954,"Nonconference")+COUNTIFS(Matches!$C$9:$C$1954,$A96,Matches!$M$9:$M$1954,"Nonconference",Matches!$H$9:$H$1954,"NAIA")+COUNTIFS(Matches!$D$9:$D$1954,$A96,Matches!$M$9:$M$1954,"Nonconference",Matches!$G$9:$G$1954,"NAIA")</f>
        <v>2</v>
      </c>
      <c r="W96" s="24">
        <f t="shared" si="16"/>
        <v>0.5</v>
      </c>
      <c r="X96" s="24">
        <f t="shared" si="17"/>
        <v>0.2</v>
      </c>
      <c r="Y96" s="25">
        <f>IF('RPI rules'!$B$25&lt;&gt;"Ready",NA(),P96*'RPI rules'!$B$17+Q96*'RPI rules'!$B$18)</f>
        <v>1.2999999999999999E-3</v>
      </c>
      <c r="Z96" s="25">
        <f>IF('RPI rules'!$B$25&lt;&gt;"Ready",NA(),-R96*'RPI rules'!$B$19-S96*'RPI rules'!$B$20)</f>
        <v>0</v>
      </c>
      <c r="AA96" s="25">
        <f>IF('RPI rules'!$B$25&lt;&gt;"Ready",NA(),IF(T96=0,0,IF(W96&gt;='RPI rules'!$B$16,'RPI rules'!$B$21,0)))</f>
        <v>2.5999999999999999E-3</v>
      </c>
      <c r="AB96" s="25">
        <f>IF('RPI rules'!$B$25&lt;&gt;"Ready",NA(),IF(T96=0,0,IF(X96&gt;='RPI rules'!$B$16,-'RPI rules'!$B$22,0)))</f>
        <v>0</v>
      </c>
      <c r="AC96" s="25">
        <f t="shared" si="18"/>
        <v>3.8999999999999998E-3</v>
      </c>
      <c r="AD96" s="9">
        <f t="shared" si="19"/>
        <v>0.58480708038103868</v>
      </c>
      <c r="AE96" s="1">
        <f t="shared" si="20"/>
        <v>72</v>
      </c>
      <c r="AF96" s="1">
        <f t="shared" si="21"/>
        <v>5</v>
      </c>
    </row>
    <row r="97" spans="1:32" ht="21" customHeight="1">
      <c r="A97" s="1" t="s">
        <v>311</v>
      </c>
      <c r="B97" s="1" t="str">
        <f>INDEX(Standings!$B$9:$B$356,MATCH($A97,Standings!$A$9:$A$356,0))</f>
        <v>Atlantic 10</v>
      </c>
      <c r="C97" s="1">
        <f>INDEX(Standings!$D$9:$D$356,MATCH($A97,Standings!$A$9:$A$356,0))</f>
        <v>6</v>
      </c>
      <c r="D97" s="1">
        <f>INDEX(Standings!$E$9:$E$356,MATCH($A97,Standings!$A$9:$A$356,0))</f>
        <v>7</v>
      </c>
      <c r="E97" s="1">
        <f>SUMIFS(Matches!$R$9:$R$1954,Matches!$C$9:$C$1954,$A97)+SUMIFS(Matches!$S$9:$S$1954,Matches!$D$9:$D$1954,$A97)</f>
        <v>6</v>
      </c>
      <c r="F97" s="1">
        <f>COUNTIFS(Matches!$C$9:$C$1954,$A97)+COUNTIFS(Matches!$D$9:$D$1954,$A97)-E97</f>
        <v>7</v>
      </c>
      <c r="G97" s="1">
        <f t="shared" si="11"/>
        <v>0</v>
      </c>
      <c r="H97" s="1">
        <f>SUMIFS(Matches!$R$9:$R$1954,Matches!$C$9:$C$1954,$A97,Matches!$Q$9:$Q$1954,1)+SUMIFS(Matches!$S$9:$S$1954,Matches!$D$9:$D$1954,$A97,Matches!$Q$9:$Q$1954,1)</f>
        <v>6</v>
      </c>
      <c r="I97" s="1">
        <f>COUNTIFS(Matches!$C$9:$C$1954,$A97,Matches!$Q$9:$Q$1954,1)+COUNTIFS(Matches!$D$9:$D$1954,$A97,Matches!$Q$9:$Q$1954,1)-H97</f>
        <v>7</v>
      </c>
      <c r="J97" s="9">
        <f t="shared" si="12"/>
        <v>0.46153846153846156</v>
      </c>
      <c r="K97" s="9">
        <f>IF(H97+I97=0,"",(SUMIFS(Matches!$T$9:$T$1954,Matches!$C$9:$C$1954,$A97)+SUMIFS(Matches!$U$9:$U$1954,Matches!$D$9:$D$1954,$A97))/(H97+I97))</f>
        <v>0.36437451437451435</v>
      </c>
      <c r="L97" s="9">
        <f>IF(H97+I97=0,"",(SUMIFS(Matches!$V$9:$V$1954,Matches!$C$9:$C$1954,$A97)+SUMIFS(Matches!$W$9:$W$1954,Matches!$D$9:$D$1954,$A97))/(H97+I97))</f>
        <v>0.47771970290416593</v>
      </c>
      <c r="M97" s="9">
        <f t="shared" si="13"/>
        <v>0.41700179829791406</v>
      </c>
      <c r="N97" s="1">
        <f t="shared" si="14"/>
        <v>288</v>
      </c>
      <c r="O97" s="1" t="str">
        <f t="shared" si="15"/>
        <v>Matches standings</v>
      </c>
      <c r="P97" s="1">
        <f>COUNTIFS(Matches!$C$9:$C$1954,$A97,Matches!$Q$9:$Q$1954,1,Matches!$Y$9:$Y$1954,"&gt;=1",Matches!$Y$9:$Y$1954,"&lt;="&amp;'RPI rules'!$B$9,Matches!$R$9:$R$1954,1)+COUNTIFS(Matches!$D$9:$D$1954,$A97,Matches!$Q$9:$Q$1954,1,Matches!$X$9:$X$1954,"&gt;=1",Matches!$X$9:$X$1954,"&lt;="&amp;'RPI rules'!$B$9,Matches!$S$9:$S$1954,1)</f>
        <v>0</v>
      </c>
      <c r="Q97" s="1">
        <f>COUNTIFS(Matches!$C$9:$C$1954,$A97,Matches!$Q$9:$Q$1954,1,Matches!$Y$9:$Y$1954,"&gt;"&amp;'RPI rules'!$B$9,Matches!$Y$9:$Y$1954,"&lt;="&amp;'RPI rules'!$B$10,Matches!$R$9:$R$1954,1)+COUNTIFS(Matches!$D$9:$D$1954,$A97,Matches!$Q$9:$Q$1954,1,Matches!$X$9:$X$1954,"&gt;"&amp;'RPI rules'!$B$9,Matches!$X$9:$X$1954,"&lt;="&amp;'RPI rules'!$B$10,Matches!$S$9:$S$1954,1)</f>
        <v>0</v>
      </c>
      <c r="R97" s="1">
        <f>COUNTIFS(Matches!$C$9:$C$1954,$A97,Matches!$Q$9:$Q$1954,1,Matches!$Y$9:$Y$1954,"&gt;="&amp;'RPI rules'!$B$12,Matches!$Y$9:$Y$1954,"&lt;="&amp;'RPI rules'!$B$13,Matches!$R$9:$R$1954,0)+COUNTIFS(Matches!$D$9:$D$1954,$A97,Matches!$Q$9:$Q$1954,1,Matches!$X$9:$X$1954,"&gt;="&amp;'RPI rules'!$B$12,Matches!$X$9:$X$1954,"&lt;="&amp;'RPI rules'!$B$13,Matches!$S$9:$S$1954,0)</f>
        <v>0</v>
      </c>
      <c r="S97" s="1">
        <f>COUNTIFS(Matches!$C$9:$C$1954,$A97,Matches!$Q$9:$Q$1954,1,Matches!$Y$9:$Y$1954,"&gt;="&amp;'RPI rules'!$B$14,Matches!$R$9:$R$1954,0)+COUNTIFS(Matches!$D$9:$D$1954,$A97,Matches!$Q$9:$Q$1954,1,Matches!$X$9:$X$1954,"&gt;="&amp;'RPI rules'!$B$14,Matches!$S$9:$S$1954,0)+COUNTIFS(Matches!$C$9:$C$1954,$A97,Matches!$H$9:$H$1954,"&lt;&gt;D1",Matches!$R$9:$R$1954,0)+COUNTIFS(Matches!$D$9:$D$1954,$A97,Matches!$G$9:$G$1954,"&lt;&gt;D1",Matches!$S$9:$S$1954,0)</f>
        <v>0</v>
      </c>
      <c r="T97" s="1">
        <f>COUNTIFS(Matches!$C$9:$C$1954,$A97,Matches!$M$9:$M$1954,"Nonconference")+COUNTIFS(Matches!$D$9:$D$1954,$A97,Matches!$M$9:$M$1954,"Nonconference")</f>
        <v>13</v>
      </c>
      <c r="U97" s="1">
        <f>COUNTIFS(Matches!$C$9:$C$1954,$A97,Matches!$Q$9:$Q$1954,1,Matches!$Y$9:$Y$1954,"&gt;=1",Matches!$Y$9:$Y$1954,"&lt;="&amp;'RPI rules'!$B$11,Matches!$M$9:$M$1954,"Nonconference")+COUNTIFS(Matches!$D$9:$D$1954,$A97,Matches!$Q$9:$Q$1954,1,Matches!$X$9:$X$1954,"&gt;=1",Matches!$X$9:$X$1954,"&lt;="&amp;'RPI rules'!$B$11,Matches!$M$9:$M$1954,"Nonconference")</f>
        <v>0</v>
      </c>
      <c r="V97" s="1">
        <f>COUNTIFS(Matches!$C$9:$C$1954,$A97,Matches!$Q$9:$Q$1954,1,Matches!$Y$9:$Y$1954,"&gt;="&amp;'RPI rules'!$B$15,Matches!$M$9:$M$1954,"Nonconference")+COUNTIFS(Matches!$D$9:$D$1954,$A97,Matches!$Q$9:$Q$1954,1,Matches!$X$9:$X$1954,"&gt;="&amp;'RPI rules'!$B$15,Matches!$M$9:$M$1954,"Nonconference")+COUNTIFS(Matches!$C$9:$C$1954,$A97,Matches!$M$9:$M$1954,"Nonconference",Matches!$H$9:$H$1954,"NAIA")+COUNTIFS(Matches!$D$9:$D$1954,$A97,Matches!$M$9:$M$1954,"Nonconference",Matches!$G$9:$G$1954,"NAIA")</f>
        <v>7</v>
      </c>
      <c r="W97" s="24">
        <f t="shared" si="16"/>
        <v>0</v>
      </c>
      <c r="X97" s="24">
        <f t="shared" si="17"/>
        <v>0.53846153846153844</v>
      </c>
      <c r="Y97" s="25">
        <f>IF('RPI rules'!$B$25&lt;&gt;"Ready",NA(),P97*'RPI rules'!$B$17+Q97*'RPI rules'!$B$18)</f>
        <v>0</v>
      </c>
      <c r="Z97" s="25">
        <f>IF('RPI rules'!$B$25&lt;&gt;"Ready",NA(),-R97*'RPI rules'!$B$19-S97*'RPI rules'!$B$20)</f>
        <v>0</v>
      </c>
      <c r="AA97" s="25">
        <f>IF('RPI rules'!$B$25&lt;&gt;"Ready",NA(),IF(T97=0,0,IF(W97&gt;='RPI rules'!$B$16,'RPI rules'!$B$21,0)))</f>
        <v>0</v>
      </c>
      <c r="AB97" s="25">
        <f>IF('RPI rules'!$B$25&lt;&gt;"Ready",NA(),IF(T97=0,0,IF(X97&gt;='RPI rules'!$B$16,-'RPI rules'!$B$22,0)))</f>
        <v>-2.5999999999999999E-3</v>
      </c>
      <c r="AC97" s="25">
        <f t="shared" si="18"/>
        <v>-2.5999999999999999E-3</v>
      </c>
      <c r="AD97" s="9">
        <f t="shared" si="19"/>
        <v>0.41440179829791407</v>
      </c>
      <c r="AE97" s="1">
        <f t="shared" si="20"/>
        <v>288</v>
      </c>
      <c r="AF97" s="1">
        <f t="shared" si="21"/>
        <v>0</v>
      </c>
    </row>
    <row r="98" spans="1:32" ht="21" customHeight="1">
      <c r="A98" s="1" t="s">
        <v>285</v>
      </c>
      <c r="B98" s="1" t="str">
        <f>INDEX(Standings!$B$9:$B$356,MATCH($A98,Standings!$A$9:$A$356,0))</f>
        <v>Pac-12</v>
      </c>
      <c r="C98" s="1">
        <f>INDEX(Standings!$D$9:$D$356,MATCH($A98,Standings!$A$9:$A$356,0))</f>
        <v>5</v>
      </c>
      <c r="D98" s="1">
        <f>INDEX(Standings!$E$9:$E$356,MATCH($A98,Standings!$A$9:$A$356,0))</f>
        <v>6</v>
      </c>
      <c r="E98" s="1">
        <f>SUMIFS(Matches!$R$9:$R$1954,Matches!$C$9:$C$1954,$A98)+SUMIFS(Matches!$S$9:$S$1954,Matches!$D$9:$D$1954,$A98)</f>
        <v>5</v>
      </c>
      <c r="F98" s="1">
        <f>COUNTIFS(Matches!$C$9:$C$1954,$A98)+COUNTIFS(Matches!$D$9:$D$1954,$A98)-E98</f>
        <v>6</v>
      </c>
      <c r="G98" s="1">
        <f t="shared" si="11"/>
        <v>0</v>
      </c>
      <c r="H98" s="1">
        <f>SUMIFS(Matches!$R$9:$R$1954,Matches!$C$9:$C$1954,$A98,Matches!$Q$9:$Q$1954,1)+SUMIFS(Matches!$S$9:$S$1954,Matches!$D$9:$D$1954,$A98,Matches!$Q$9:$Q$1954,1)</f>
        <v>5</v>
      </c>
      <c r="I98" s="1">
        <f>COUNTIFS(Matches!$C$9:$C$1954,$A98,Matches!$Q$9:$Q$1954,1)+COUNTIFS(Matches!$D$9:$D$1954,$A98,Matches!$Q$9:$Q$1954,1)-H98</f>
        <v>6</v>
      </c>
      <c r="J98" s="9">
        <f t="shared" si="12"/>
        <v>0.45454545454545453</v>
      </c>
      <c r="K98" s="9">
        <f>IF(H98+I98=0,"",(SUMIFS(Matches!$T$9:$T$1954,Matches!$C$9:$C$1954,$A98)+SUMIFS(Matches!$U$9:$U$1954,Matches!$D$9:$D$1954,$A98))/(H98+I98))</f>
        <v>0.41404958677685949</v>
      </c>
      <c r="L98" s="9">
        <f>IF(H98+I98=0,"",(SUMIFS(Matches!$V$9:$V$1954,Matches!$C$9:$C$1954,$A98)+SUMIFS(Matches!$W$9:$W$1954,Matches!$D$9:$D$1954,$A98))/(H98+I98))</f>
        <v>0.50780556373531571</v>
      </c>
      <c r="M98" s="9">
        <f t="shared" si="13"/>
        <v>0.44761254795862226</v>
      </c>
      <c r="N98" s="1">
        <f t="shared" si="14"/>
        <v>262</v>
      </c>
      <c r="O98" s="1" t="str">
        <f t="shared" si="15"/>
        <v>Matches standings</v>
      </c>
      <c r="P98" s="1">
        <f>COUNTIFS(Matches!$C$9:$C$1954,$A98,Matches!$Q$9:$Q$1954,1,Matches!$Y$9:$Y$1954,"&gt;=1",Matches!$Y$9:$Y$1954,"&lt;="&amp;'RPI rules'!$B$9,Matches!$R$9:$R$1954,1)+COUNTIFS(Matches!$D$9:$D$1954,$A98,Matches!$Q$9:$Q$1954,1,Matches!$X$9:$X$1954,"&gt;=1",Matches!$X$9:$X$1954,"&lt;="&amp;'RPI rules'!$B$9,Matches!$S$9:$S$1954,1)</f>
        <v>0</v>
      </c>
      <c r="Q98" s="1">
        <f>COUNTIFS(Matches!$C$9:$C$1954,$A98,Matches!$Q$9:$Q$1954,1,Matches!$Y$9:$Y$1954,"&gt;"&amp;'RPI rules'!$B$9,Matches!$Y$9:$Y$1954,"&lt;="&amp;'RPI rules'!$B$10,Matches!$R$9:$R$1954,1)+COUNTIFS(Matches!$D$9:$D$1954,$A98,Matches!$Q$9:$Q$1954,1,Matches!$X$9:$X$1954,"&gt;"&amp;'RPI rules'!$B$9,Matches!$X$9:$X$1954,"&lt;="&amp;'RPI rules'!$B$10,Matches!$S$9:$S$1954,1)</f>
        <v>0</v>
      </c>
      <c r="R98" s="1">
        <f>COUNTIFS(Matches!$C$9:$C$1954,$A98,Matches!$Q$9:$Q$1954,1,Matches!$Y$9:$Y$1954,"&gt;="&amp;'RPI rules'!$B$12,Matches!$Y$9:$Y$1954,"&lt;="&amp;'RPI rules'!$B$13,Matches!$R$9:$R$1954,0)+COUNTIFS(Matches!$D$9:$D$1954,$A98,Matches!$Q$9:$Q$1954,1,Matches!$X$9:$X$1954,"&gt;="&amp;'RPI rules'!$B$12,Matches!$X$9:$X$1954,"&lt;="&amp;'RPI rules'!$B$13,Matches!$S$9:$S$1954,0)</f>
        <v>0</v>
      </c>
      <c r="S98" s="1">
        <f>COUNTIFS(Matches!$C$9:$C$1954,$A98,Matches!$Q$9:$Q$1954,1,Matches!$Y$9:$Y$1954,"&gt;="&amp;'RPI rules'!$B$14,Matches!$R$9:$R$1954,0)+COUNTIFS(Matches!$D$9:$D$1954,$A98,Matches!$Q$9:$Q$1954,1,Matches!$X$9:$X$1954,"&gt;="&amp;'RPI rules'!$B$14,Matches!$S$9:$S$1954,0)+COUNTIFS(Matches!$C$9:$C$1954,$A98,Matches!$H$9:$H$1954,"&lt;&gt;D1",Matches!$R$9:$R$1954,0)+COUNTIFS(Matches!$D$9:$D$1954,$A98,Matches!$G$9:$G$1954,"&lt;&gt;D1",Matches!$S$9:$S$1954,0)</f>
        <v>0</v>
      </c>
      <c r="T98" s="1">
        <f>COUNTIFS(Matches!$C$9:$C$1954,$A98,Matches!$M$9:$M$1954,"Nonconference")+COUNTIFS(Matches!$D$9:$D$1954,$A98,Matches!$M$9:$M$1954,"Nonconference")</f>
        <v>11</v>
      </c>
      <c r="U98" s="1">
        <f>COUNTIFS(Matches!$C$9:$C$1954,$A98,Matches!$Q$9:$Q$1954,1,Matches!$Y$9:$Y$1954,"&gt;=1",Matches!$Y$9:$Y$1954,"&lt;="&amp;'RPI rules'!$B$11,Matches!$M$9:$M$1954,"Nonconference")+COUNTIFS(Matches!$D$9:$D$1954,$A98,Matches!$Q$9:$Q$1954,1,Matches!$X$9:$X$1954,"&gt;=1",Matches!$X$9:$X$1954,"&lt;="&amp;'RPI rules'!$B$11,Matches!$M$9:$M$1954,"Nonconference")</f>
        <v>2</v>
      </c>
      <c r="V98" s="1">
        <f>COUNTIFS(Matches!$C$9:$C$1954,$A98,Matches!$Q$9:$Q$1954,1,Matches!$Y$9:$Y$1954,"&gt;="&amp;'RPI rules'!$B$15,Matches!$M$9:$M$1954,"Nonconference")+COUNTIFS(Matches!$D$9:$D$1954,$A98,Matches!$Q$9:$Q$1954,1,Matches!$X$9:$X$1954,"&gt;="&amp;'RPI rules'!$B$15,Matches!$M$9:$M$1954,"Nonconference")+COUNTIFS(Matches!$C$9:$C$1954,$A98,Matches!$M$9:$M$1954,"Nonconference",Matches!$H$9:$H$1954,"NAIA")+COUNTIFS(Matches!$D$9:$D$1954,$A98,Matches!$M$9:$M$1954,"Nonconference",Matches!$G$9:$G$1954,"NAIA")</f>
        <v>3</v>
      </c>
      <c r="W98" s="24">
        <f t="shared" si="16"/>
        <v>0.18181818181818182</v>
      </c>
      <c r="X98" s="24">
        <f t="shared" si="17"/>
        <v>0.27272727272727271</v>
      </c>
      <c r="Y98" s="25">
        <f>IF('RPI rules'!$B$25&lt;&gt;"Ready",NA(),P98*'RPI rules'!$B$17+Q98*'RPI rules'!$B$18)</f>
        <v>0</v>
      </c>
      <c r="Z98" s="25">
        <f>IF('RPI rules'!$B$25&lt;&gt;"Ready",NA(),-R98*'RPI rules'!$B$19-S98*'RPI rules'!$B$20)</f>
        <v>0</v>
      </c>
      <c r="AA98" s="25">
        <f>IF('RPI rules'!$B$25&lt;&gt;"Ready",NA(),IF(T98=0,0,IF(W98&gt;='RPI rules'!$B$16,'RPI rules'!$B$21,0)))</f>
        <v>0</v>
      </c>
      <c r="AB98" s="25">
        <f>IF('RPI rules'!$B$25&lt;&gt;"Ready",NA(),IF(T98=0,0,IF(X98&gt;='RPI rules'!$B$16,-'RPI rules'!$B$22,0)))</f>
        <v>0</v>
      </c>
      <c r="AC98" s="25">
        <f t="shared" si="18"/>
        <v>0</v>
      </c>
      <c r="AD98" s="9">
        <f t="shared" si="19"/>
        <v>0.44761254795862226</v>
      </c>
      <c r="AE98" s="1">
        <f t="shared" si="20"/>
        <v>261</v>
      </c>
      <c r="AF98" s="1">
        <f t="shared" si="21"/>
        <v>1</v>
      </c>
    </row>
    <row r="99" spans="1:32" ht="21" customHeight="1">
      <c r="A99" s="1" t="s">
        <v>154</v>
      </c>
      <c r="B99" s="1" t="str">
        <f>INDEX(Standings!$B$9:$B$356,MATCH($A99,Standings!$A$9:$A$356,0))</f>
        <v>SoCon</v>
      </c>
      <c r="C99" s="1">
        <f>INDEX(Standings!$D$9:$D$356,MATCH($A99,Standings!$A$9:$A$356,0))</f>
        <v>6</v>
      </c>
      <c r="D99" s="1">
        <f>INDEX(Standings!$E$9:$E$356,MATCH($A99,Standings!$A$9:$A$356,0))</f>
        <v>5</v>
      </c>
      <c r="E99" s="1">
        <f>SUMIFS(Matches!$R$9:$R$1954,Matches!$C$9:$C$1954,$A99)+SUMIFS(Matches!$S$9:$S$1954,Matches!$D$9:$D$1954,$A99)</f>
        <v>6</v>
      </c>
      <c r="F99" s="1">
        <f>COUNTIFS(Matches!$C$9:$C$1954,$A99)+COUNTIFS(Matches!$D$9:$D$1954,$A99)-E99</f>
        <v>5</v>
      </c>
      <c r="G99" s="1">
        <f t="shared" si="11"/>
        <v>0</v>
      </c>
      <c r="H99" s="1">
        <f>SUMIFS(Matches!$R$9:$R$1954,Matches!$C$9:$C$1954,$A99,Matches!$Q$9:$Q$1954,1)+SUMIFS(Matches!$S$9:$S$1954,Matches!$D$9:$D$1954,$A99,Matches!$Q$9:$Q$1954,1)</f>
        <v>6</v>
      </c>
      <c r="I99" s="1">
        <f>COUNTIFS(Matches!$C$9:$C$1954,$A99,Matches!$Q$9:$Q$1954,1)+COUNTIFS(Matches!$D$9:$D$1954,$A99,Matches!$Q$9:$Q$1954,1)-H99</f>
        <v>5</v>
      </c>
      <c r="J99" s="9">
        <f t="shared" si="12"/>
        <v>0.54545454545454541</v>
      </c>
      <c r="K99" s="9">
        <f>IF(H99+I99=0,"",(SUMIFS(Matches!$T$9:$T$1954,Matches!$C$9:$C$1954,$A99)+SUMIFS(Matches!$U$9:$U$1954,Matches!$D$9:$D$1954,$A99))/(H99+I99))</f>
        <v>0.52588825316098042</v>
      </c>
      <c r="L99" s="9">
        <f>IF(H99+I99=0,"",(SUMIFS(Matches!$V$9:$V$1954,Matches!$C$9:$C$1954,$A99)+SUMIFS(Matches!$W$9:$W$1954,Matches!$D$9:$D$1954,$A99))/(H99+I99))</f>
        <v>0.521068605079821</v>
      </c>
      <c r="M99" s="9">
        <f t="shared" si="13"/>
        <v>0.52957491421408176</v>
      </c>
      <c r="N99" s="1">
        <f t="shared" si="14"/>
        <v>131</v>
      </c>
      <c r="O99" s="1" t="str">
        <f t="shared" si="15"/>
        <v>Matches standings</v>
      </c>
      <c r="P99" s="1">
        <f>COUNTIFS(Matches!$C$9:$C$1954,$A99,Matches!$Q$9:$Q$1954,1,Matches!$Y$9:$Y$1954,"&gt;=1",Matches!$Y$9:$Y$1954,"&lt;="&amp;'RPI rules'!$B$9,Matches!$R$9:$R$1954,1)+COUNTIFS(Matches!$D$9:$D$1954,$A99,Matches!$Q$9:$Q$1954,1,Matches!$X$9:$X$1954,"&gt;=1",Matches!$X$9:$X$1954,"&lt;="&amp;'RPI rules'!$B$9,Matches!$S$9:$S$1954,1)</f>
        <v>0</v>
      </c>
      <c r="Q99" s="1">
        <f>COUNTIFS(Matches!$C$9:$C$1954,$A99,Matches!$Q$9:$Q$1954,1,Matches!$Y$9:$Y$1954,"&gt;"&amp;'RPI rules'!$B$9,Matches!$Y$9:$Y$1954,"&lt;="&amp;'RPI rules'!$B$10,Matches!$R$9:$R$1954,1)+COUNTIFS(Matches!$D$9:$D$1954,$A99,Matches!$Q$9:$Q$1954,1,Matches!$X$9:$X$1954,"&gt;"&amp;'RPI rules'!$B$9,Matches!$X$9:$X$1954,"&lt;="&amp;'RPI rules'!$B$10,Matches!$S$9:$S$1954,1)</f>
        <v>0</v>
      </c>
      <c r="R99" s="1">
        <f>COUNTIFS(Matches!$C$9:$C$1954,$A99,Matches!$Q$9:$Q$1954,1,Matches!$Y$9:$Y$1954,"&gt;="&amp;'RPI rules'!$B$12,Matches!$Y$9:$Y$1954,"&lt;="&amp;'RPI rules'!$B$13,Matches!$R$9:$R$1954,0)+COUNTIFS(Matches!$D$9:$D$1954,$A99,Matches!$Q$9:$Q$1954,1,Matches!$X$9:$X$1954,"&gt;="&amp;'RPI rules'!$B$12,Matches!$X$9:$X$1954,"&lt;="&amp;'RPI rules'!$B$13,Matches!$S$9:$S$1954,0)</f>
        <v>0</v>
      </c>
      <c r="S99" s="1">
        <f>COUNTIFS(Matches!$C$9:$C$1954,$A99,Matches!$Q$9:$Q$1954,1,Matches!$Y$9:$Y$1954,"&gt;="&amp;'RPI rules'!$B$14,Matches!$R$9:$R$1954,0)+COUNTIFS(Matches!$D$9:$D$1954,$A99,Matches!$Q$9:$Q$1954,1,Matches!$X$9:$X$1954,"&gt;="&amp;'RPI rules'!$B$14,Matches!$S$9:$S$1954,0)+COUNTIFS(Matches!$C$9:$C$1954,$A99,Matches!$H$9:$H$1954,"&lt;&gt;D1",Matches!$R$9:$R$1954,0)+COUNTIFS(Matches!$D$9:$D$1954,$A99,Matches!$G$9:$G$1954,"&lt;&gt;D1",Matches!$S$9:$S$1954,0)</f>
        <v>0</v>
      </c>
      <c r="T99" s="1">
        <f>COUNTIFS(Matches!$C$9:$C$1954,$A99,Matches!$M$9:$M$1954,"Nonconference")+COUNTIFS(Matches!$D$9:$D$1954,$A99,Matches!$M$9:$M$1954,"Nonconference")</f>
        <v>11</v>
      </c>
      <c r="U99" s="1">
        <f>COUNTIFS(Matches!$C$9:$C$1954,$A99,Matches!$Q$9:$Q$1954,1,Matches!$Y$9:$Y$1954,"&gt;=1",Matches!$Y$9:$Y$1954,"&lt;="&amp;'RPI rules'!$B$11,Matches!$M$9:$M$1954,"Nonconference")+COUNTIFS(Matches!$D$9:$D$1954,$A99,Matches!$Q$9:$Q$1954,1,Matches!$X$9:$X$1954,"&gt;=1",Matches!$X$9:$X$1954,"&lt;="&amp;'RPI rules'!$B$11,Matches!$M$9:$M$1954,"Nonconference")</f>
        <v>2</v>
      </c>
      <c r="V99" s="1">
        <f>COUNTIFS(Matches!$C$9:$C$1954,$A99,Matches!$Q$9:$Q$1954,1,Matches!$Y$9:$Y$1954,"&gt;="&amp;'RPI rules'!$B$15,Matches!$M$9:$M$1954,"Nonconference")+COUNTIFS(Matches!$D$9:$D$1954,$A99,Matches!$Q$9:$Q$1954,1,Matches!$X$9:$X$1954,"&gt;="&amp;'RPI rules'!$B$15,Matches!$M$9:$M$1954,"Nonconference")+COUNTIFS(Matches!$C$9:$C$1954,$A99,Matches!$M$9:$M$1954,"Nonconference",Matches!$H$9:$H$1954,"NAIA")+COUNTIFS(Matches!$D$9:$D$1954,$A99,Matches!$M$9:$M$1954,"Nonconference",Matches!$G$9:$G$1954,"NAIA")</f>
        <v>0</v>
      </c>
      <c r="W99" s="24">
        <f t="shared" si="16"/>
        <v>0.18181818181818182</v>
      </c>
      <c r="X99" s="24">
        <f t="shared" si="17"/>
        <v>0</v>
      </c>
      <c r="Y99" s="25">
        <f>IF('RPI rules'!$B$25&lt;&gt;"Ready",NA(),P99*'RPI rules'!$B$17+Q99*'RPI rules'!$B$18)</f>
        <v>0</v>
      </c>
      <c r="Z99" s="25">
        <f>IF('RPI rules'!$B$25&lt;&gt;"Ready",NA(),-R99*'RPI rules'!$B$19-S99*'RPI rules'!$B$20)</f>
        <v>0</v>
      </c>
      <c r="AA99" s="25">
        <f>IF('RPI rules'!$B$25&lt;&gt;"Ready",NA(),IF(T99=0,0,IF(W99&gt;='RPI rules'!$B$16,'RPI rules'!$B$21,0)))</f>
        <v>0</v>
      </c>
      <c r="AB99" s="25">
        <f>IF('RPI rules'!$B$25&lt;&gt;"Ready",NA(),IF(T99=0,0,IF(X99&gt;='RPI rules'!$B$16,-'RPI rules'!$B$22,0)))</f>
        <v>0</v>
      </c>
      <c r="AC99" s="25">
        <f t="shared" si="18"/>
        <v>0</v>
      </c>
      <c r="AD99" s="9">
        <f t="shared" si="19"/>
        <v>0.52957491421408176</v>
      </c>
      <c r="AE99" s="1">
        <f t="shared" si="20"/>
        <v>131</v>
      </c>
      <c r="AF99" s="1">
        <f t="shared" si="21"/>
        <v>0</v>
      </c>
    </row>
    <row r="100" spans="1:32" ht="21" customHeight="1">
      <c r="A100" s="1" t="s">
        <v>121</v>
      </c>
      <c r="B100" s="1" t="str">
        <f>INDEX(Standings!$B$9:$B$356,MATCH($A100,Standings!$A$9:$A$356,0))</f>
        <v>Sun Belt</v>
      </c>
      <c r="C100" s="1">
        <f>INDEX(Standings!$D$9:$D$356,MATCH($A100,Standings!$A$9:$A$356,0))</f>
        <v>8</v>
      </c>
      <c r="D100" s="1">
        <f>INDEX(Standings!$E$9:$E$356,MATCH($A100,Standings!$A$9:$A$356,0))</f>
        <v>4</v>
      </c>
      <c r="E100" s="1">
        <f>SUMIFS(Matches!$R$9:$R$1954,Matches!$C$9:$C$1954,$A100)+SUMIFS(Matches!$S$9:$S$1954,Matches!$D$9:$D$1954,$A100)</f>
        <v>8</v>
      </c>
      <c r="F100" s="1">
        <f>COUNTIFS(Matches!$C$9:$C$1954,$A100)+COUNTIFS(Matches!$D$9:$D$1954,$A100)-E100</f>
        <v>4</v>
      </c>
      <c r="G100" s="1">
        <f t="shared" si="11"/>
        <v>0</v>
      </c>
      <c r="H100" s="1">
        <f>SUMIFS(Matches!$R$9:$R$1954,Matches!$C$9:$C$1954,$A100,Matches!$Q$9:$Q$1954,1)+SUMIFS(Matches!$S$9:$S$1954,Matches!$D$9:$D$1954,$A100,Matches!$Q$9:$Q$1954,1)</f>
        <v>8</v>
      </c>
      <c r="I100" s="1">
        <f>COUNTIFS(Matches!$C$9:$C$1954,$A100,Matches!$Q$9:$Q$1954,1)+COUNTIFS(Matches!$D$9:$D$1954,$A100,Matches!$Q$9:$Q$1954,1)-H100</f>
        <v>4</v>
      </c>
      <c r="J100" s="9">
        <f t="shared" si="12"/>
        <v>0.66666666666666663</v>
      </c>
      <c r="K100" s="9">
        <f>IF(H100+I100=0,"",(SUMIFS(Matches!$T$9:$T$1954,Matches!$C$9:$C$1954,$A100)+SUMIFS(Matches!$U$9:$U$1954,Matches!$D$9:$D$1954,$A100))/(H100+I100))</f>
        <v>0.52591945091945091</v>
      </c>
      <c r="L100" s="9">
        <f>IF(H100+I100=0,"",(SUMIFS(Matches!$V$9:$V$1954,Matches!$C$9:$C$1954,$A100)+SUMIFS(Matches!$W$9:$W$1954,Matches!$D$9:$D$1954,$A100))/(H100+I100))</f>
        <v>0.51580774368944537</v>
      </c>
      <c r="M100" s="9">
        <f t="shared" si="13"/>
        <v>0.5585783280487534</v>
      </c>
      <c r="N100" s="1">
        <f t="shared" si="14"/>
        <v>98</v>
      </c>
      <c r="O100" s="1" t="str">
        <f t="shared" si="15"/>
        <v>Matches standings</v>
      </c>
      <c r="P100" s="1">
        <f>COUNTIFS(Matches!$C$9:$C$1954,$A100,Matches!$Q$9:$Q$1954,1,Matches!$Y$9:$Y$1954,"&gt;=1",Matches!$Y$9:$Y$1954,"&lt;="&amp;'RPI rules'!$B$9,Matches!$R$9:$R$1954,1)+COUNTIFS(Matches!$D$9:$D$1954,$A100,Matches!$Q$9:$Q$1954,1,Matches!$X$9:$X$1954,"&gt;=1",Matches!$X$9:$X$1954,"&lt;="&amp;'RPI rules'!$B$9,Matches!$S$9:$S$1954,1)</f>
        <v>0</v>
      </c>
      <c r="Q100" s="1">
        <f>COUNTIFS(Matches!$C$9:$C$1954,$A100,Matches!$Q$9:$Q$1954,1,Matches!$Y$9:$Y$1954,"&gt;"&amp;'RPI rules'!$B$9,Matches!$Y$9:$Y$1954,"&lt;="&amp;'RPI rules'!$B$10,Matches!$R$9:$R$1954,1)+COUNTIFS(Matches!$D$9:$D$1954,$A100,Matches!$Q$9:$Q$1954,1,Matches!$X$9:$X$1954,"&gt;"&amp;'RPI rules'!$B$9,Matches!$X$9:$X$1954,"&lt;="&amp;'RPI rules'!$B$10,Matches!$S$9:$S$1954,1)</f>
        <v>0</v>
      </c>
      <c r="R100" s="1">
        <f>COUNTIFS(Matches!$C$9:$C$1954,$A100,Matches!$Q$9:$Q$1954,1,Matches!$Y$9:$Y$1954,"&gt;="&amp;'RPI rules'!$B$12,Matches!$Y$9:$Y$1954,"&lt;="&amp;'RPI rules'!$B$13,Matches!$R$9:$R$1954,0)+COUNTIFS(Matches!$D$9:$D$1954,$A100,Matches!$Q$9:$Q$1954,1,Matches!$X$9:$X$1954,"&gt;="&amp;'RPI rules'!$B$12,Matches!$X$9:$X$1954,"&lt;="&amp;'RPI rules'!$B$13,Matches!$S$9:$S$1954,0)</f>
        <v>0</v>
      </c>
      <c r="S100" s="1">
        <f>COUNTIFS(Matches!$C$9:$C$1954,$A100,Matches!$Q$9:$Q$1954,1,Matches!$Y$9:$Y$1954,"&gt;="&amp;'RPI rules'!$B$14,Matches!$R$9:$R$1954,0)+COUNTIFS(Matches!$D$9:$D$1954,$A100,Matches!$Q$9:$Q$1954,1,Matches!$X$9:$X$1954,"&gt;="&amp;'RPI rules'!$B$14,Matches!$S$9:$S$1954,0)+COUNTIFS(Matches!$C$9:$C$1954,$A100,Matches!$H$9:$H$1954,"&lt;&gt;D1",Matches!$R$9:$R$1954,0)+COUNTIFS(Matches!$D$9:$D$1954,$A100,Matches!$G$9:$G$1954,"&lt;&gt;D1",Matches!$S$9:$S$1954,0)</f>
        <v>0</v>
      </c>
      <c r="T100" s="1">
        <f>COUNTIFS(Matches!$C$9:$C$1954,$A100,Matches!$M$9:$M$1954,"Nonconference")+COUNTIFS(Matches!$D$9:$D$1954,$A100,Matches!$M$9:$M$1954,"Nonconference")</f>
        <v>12</v>
      </c>
      <c r="U100" s="1">
        <f>COUNTIFS(Matches!$C$9:$C$1954,$A100,Matches!$Q$9:$Q$1954,1,Matches!$Y$9:$Y$1954,"&gt;=1",Matches!$Y$9:$Y$1954,"&lt;="&amp;'RPI rules'!$B$11,Matches!$M$9:$M$1954,"Nonconference")+COUNTIFS(Matches!$D$9:$D$1954,$A100,Matches!$Q$9:$Q$1954,1,Matches!$X$9:$X$1954,"&gt;=1",Matches!$X$9:$X$1954,"&lt;="&amp;'RPI rules'!$B$11,Matches!$M$9:$M$1954,"Nonconference")</f>
        <v>3</v>
      </c>
      <c r="V100" s="1">
        <f>COUNTIFS(Matches!$C$9:$C$1954,$A100,Matches!$Q$9:$Q$1954,1,Matches!$Y$9:$Y$1954,"&gt;="&amp;'RPI rules'!$B$15,Matches!$M$9:$M$1954,"Nonconference")+COUNTIFS(Matches!$D$9:$D$1954,$A100,Matches!$Q$9:$Q$1954,1,Matches!$X$9:$X$1954,"&gt;="&amp;'RPI rules'!$B$15,Matches!$M$9:$M$1954,"Nonconference")+COUNTIFS(Matches!$C$9:$C$1954,$A100,Matches!$M$9:$M$1954,"Nonconference",Matches!$H$9:$H$1954,"NAIA")+COUNTIFS(Matches!$D$9:$D$1954,$A100,Matches!$M$9:$M$1954,"Nonconference",Matches!$G$9:$G$1954,"NAIA")</f>
        <v>3</v>
      </c>
      <c r="W100" s="24">
        <f t="shared" si="16"/>
        <v>0.25</v>
      </c>
      <c r="X100" s="24">
        <f t="shared" si="17"/>
        <v>0.25</v>
      </c>
      <c r="Y100" s="25">
        <f>IF('RPI rules'!$B$25&lt;&gt;"Ready",NA(),P100*'RPI rules'!$B$17+Q100*'RPI rules'!$B$18)</f>
        <v>0</v>
      </c>
      <c r="Z100" s="25">
        <f>IF('RPI rules'!$B$25&lt;&gt;"Ready",NA(),-R100*'RPI rules'!$B$19-S100*'RPI rules'!$B$20)</f>
        <v>0</v>
      </c>
      <c r="AA100" s="25">
        <f>IF('RPI rules'!$B$25&lt;&gt;"Ready",NA(),IF(T100=0,0,IF(W100&gt;='RPI rules'!$B$16,'RPI rules'!$B$21,0)))</f>
        <v>0</v>
      </c>
      <c r="AB100" s="25">
        <f>IF('RPI rules'!$B$25&lt;&gt;"Ready",NA(),IF(T100=0,0,IF(X100&gt;='RPI rules'!$B$16,-'RPI rules'!$B$22,0)))</f>
        <v>0</v>
      </c>
      <c r="AC100" s="25">
        <f t="shared" si="18"/>
        <v>0</v>
      </c>
      <c r="AD100" s="9">
        <f t="shared" si="19"/>
        <v>0.5585783280487534</v>
      </c>
      <c r="AE100" s="1">
        <f t="shared" si="20"/>
        <v>99</v>
      </c>
      <c r="AF100" s="1">
        <f t="shared" si="21"/>
        <v>-1</v>
      </c>
    </row>
    <row r="101" spans="1:32" ht="21" customHeight="1">
      <c r="A101" s="1" t="s">
        <v>247</v>
      </c>
      <c r="B101" s="1" t="str">
        <f>INDEX(Standings!$B$9:$B$356,MATCH($A101,Standings!$A$9:$A$356,0))</f>
        <v>Big South</v>
      </c>
      <c r="C101" s="1">
        <f>INDEX(Standings!$D$9:$D$356,MATCH($A101,Standings!$A$9:$A$356,0))</f>
        <v>9</v>
      </c>
      <c r="D101" s="1">
        <f>INDEX(Standings!$E$9:$E$356,MATCH($A101,Standings!$A$9:$A$356,0))</f>
        <v>4</v>
      </c>
      <c r="E101" s="1">
        <f>SUMIFS(Matches!$R$9:$R$1954,Matches!$C$9:$C$1954,$A101)+SUMIFS(Matches!$S$9:$S$1954,Matches!$D$9:$D$1954,$A101)</f>
        <v>9</v>
      </c>
      <c r="F101" s="1">
        <f>COUNTIFS(Matches!$C$9:$C$1954,$A101)+COUNTIFS(Matches!$D$9:$D$1954,$A101)-E101</f>
        <v>4</v>
      </c>
      <c r="G101" s="1">
        <f t="shared" si="11"/>
        <v>0</v>
      </c>
      <c r="H101" s="1">
        <f>SUMIFS(Matches!$R$9:$R$1954,Matches!$C$9:$C$1954,$A101,Matches!$Q$9:$Q$1954,1)+SUMIFS(Matches!$S$9:$S$1954,Matches!$D$9:$D$1954,$A101,Matches!$Q$9:$Q$1954,1)</f>
        <v>9</v>
      </c>
      <c r="I101" s="1">
        <f>COUNTIFS(Matches!$C$9:$C$1954,$A101,Matches!$Q$9:$Q$1954,1)+COUNTIFS(Matches!$D$9:$D$1954,$A101,Matches!$Q$9:$Q$1954,1)-H101</f>
        <v>4</v>
      </c>
      <c r="J101" s="9">
        <f t="shared" si="12"/>
        <v>0.69230769230769229</v>
      </c>
      <c r="K101" s="9">
        <f>IF(H101+I101=0,"",(SUMIFS(Matches!$T$9:$T$1954,Matches!$C$9:$C$1954,$A101)+SUMIFS(Matches!$U$9:$U$1954,Matches!$D$9:$D$1954,$A101))/(H101+I101))</f>
        <v>0.3561383061383061</v>
      </c>
      <c r="L101" s="9">
        <f>IF(H101+I101=0,"",(SUMIFS(Matches!$V$9:$V$1954,Matches!$C$9:$C$1954,$A101)+SUMIFS(Matches!$W$9:$W$1954,Matches!$D$9:$D$1954,$A101))/(H101+I101))</f>
        <v>0.46565164737838216</v>
      </c>
      <c r="M101" s="9">
        <f t="shared" si="13"/>
        <v>0.46755898799067164</v>
      </c>
      <c r="N101" s="1">
        <f t="shared" si="14"/>
        <v>224</v>
      </c>
      <c r="O101" s="1" t="str">
        <f t="shared" si="15"/>
        <v>Matches standings</v>
      </c>
      <c r="P101" s="1">
        <f>COUNTIFS(Matches!$C$9:$C$1954,$A101,Matches!$Q$9:$Q$1954,1,Matches!$Y$9:$Y$1954,"&gt;=1",Matches!$Y$9:$Y$1954,"&lt;="&amp;'RPI rules'!$B$9,Matches!$R$9:$R$1954,1)+COUNTIFS(Matches!$D$9:$D$1954,$A101,Matches!$Q$9:$Q$1954,1,Matches!$X$9:$X$1954,"&gt;=1",Matches!$X$9:$X$1954,"&lt;="&amp;'RPI rules'!$B$9,Matches!$S$9:$S$1954,1)</f>
        <v>0</v>
      </c>
      <c r="Q101" s="1">
        <f>COUNTIFS(Matches!$C$9:$C$1954,$A101,Matches!$Q$9:$Q$1954,1,Matches!$Y$9:$Y$1954,"&gt;"&amp;'RPI rules'!$B$9,Matches!$Y$9:$Y$1954,"&lt;="&amp;'RPI rules'!$B$10,Matches!$R$9:$R$1954,1)+COUNTIFS(Matches!$D$9:$D$1954,$A101,Matches!$Q$9:$Q$1954,1,Matches!$X$9:$X$1954,"&gt;"&amp;'RPI rules'!$B$9,Matches!$X$9:$X$1954,"&lt;="&amp;'RPI rules'!$B$10,Matches!$S$9:$S$1954,1)</f>
        <v>0</v>
      </c>
      <c r="R101" s="1">
        <f>COUNTIFS(Matches!$C$9:$C$1954,$A101,Matches!$Q$9:$Q$1954,1,Matches!$Y$9:$Y$1954,"&gt;="&amp;'RPI rules'!$B$12,Matches!$Y$9:$Y$1954,"&lt;="&amp;'RPI rules'!$B$13,Matches!$R$9:$R$1954,0)+COUNTIFS(Matches!$D$9:$D$1954,$A101,Matches!$Q$9:$Q$1954,1,Matches!$X$9:$X$1954,"&gt;="&amp;'RPI rules'!$B$12,Matches!$X$9:$X$1954,"&lt;="&amp;'RPI rules'!$B$13,Matches!$S$9:$S$1954,0)</f>
        <v>1</v>
      </c>
      <c r="S101" s="1">
        <f>COUNTIFS(Matches!$C$9:$C$1954,$A101,Matches!$Q$9:$Q$1954,1,Matches!$Y$9:$Y$1954,"&gt;="&amp;'RPI rules'!$B$14,Matches!$R$9:$R$1954,0)+COUNTIFS(Matches!$D$9:$D$1954,$A101,Matches!$Q$9:$Q$1954,1,Matches!$X$9:$X$1954,"&gt;="&amp;'RPI rules'!$B$14,Matches!$S$9:$S$1954,0)+COUNTIFS(Matches!$C$9:$C$1954,$A101,Matches!$H$9:$H$1954,"&lt;&gt;D1",Matches!$R$9:$R$1954,0)+COUNTIFS(Matches!$D$9:$D$1954,$A101,Matches!$G$9:$G$1954,"&lt;&gt;D1",Matches!$S$9:$S$1954,0)</f>
        <v>1</v>
      </c>
      <c r="T101" s="1">
        <f>COUNTIFS(Matches!$C$9:$C$1954,$A101,Matches!$M$9:$M$1954,"Nonconference")+COUNTIFS(Matches!$D$9:$D$1954,$A101,Matches!$M$9:$M$1954,"Nonconference")</f>
        <v>13</v>
      </c>
      <c r="U101" s="1">
        <f>COUNTIFS(Matches!$C$9:$C$1954,$A101,Matches!$Q$9:$Q$1954,1,Matches!$Y$9:$Y$1954,"&gt;=1",Matches!$Y$9:$Y$1954,"&lt;="&amp;'RPI rules'!$B$11,Matches!$M$9:$M$1954,"Nonconference")+COUNTIFS(Matches!$D$9:$D$1954,$A101,Matches!$Q$9:$Q$1954,1,Matches!$X$9:$X$1954,"&gt;=1",Matches!$X$9:$X$1954,"&lt;="&amp;'RPI rules'!$B$11,Matches!$M$9:$M$1954,"Nonconference")</f>
        <v>0</v>
      </c>
      <c r="V101" s="1">
        <f>COUNTIFS(Matches!$C$9:$C$1954,$A101,Matches!$Q$9:$Q$1954,1,Matches!$Y$9:$Y$1954,"&gt;="&amp;'RPI rules'!$B$15,Matches!$M$9:$M$1954,"Nonconference")+COUNTIFS(Matches!$D$9:$D$1954,$A101,Matches!$Q$9:$Q$1954,1,Matches!$X$9:$X$1954,"&gt;="&amp;'RPI rules'!$B$15,Matches!$M$9:$M$1954,"Nonconference")+COUNTIFS(Matches!$C$9:$C$1954,$A101,Matches!$M$9:$M$1954,"Nonconference",Matches!$H$9:$H$1954,"NAIA")+COUNTIFS(Matches!$D$9:$D$1954,$A101,Matches!$M$9:$M$1954,"Nonconference",Matches!$G$9:$G$1954,"NAIA")</f>
        <v>7</v>
      </c>
      <c r="W101" s="24">
        <f t="shared" si="16"/>
        <v>0</v>
      </c>
      <c r="X101" s="24">
        <f t="shared" si="17"/>
        <v>0.53846153846153844</v>
      </c>
      <c r="Y101" s="25">
        <f>IF('RPI rules'!$B$25&lt;&gt;"Ready",NA(),P101*'RPI rules'!$B$17+Q101*'RPI rules'!$B$18)</f>
        <v>0</v>
      </c>
      <c r="Z101" s="25">
        <f>IF('RPI rules'!$B$25&lt;&gt;"Ready",NA(),-R101*'RPI rules'!$B$19-S101*'RPI rules'!$B$20)</f>
        <v>-3.8999999999999998E-3</v>
      </c>
      <c r="AA101" s="25">
        <f>IF('RPI rules'!$B$25&lt;&gt;"Ready",NA(),IF(T101=0,0,IF(W101&gt;='RPI rules'!$B$16,'RPI rules'!$B$21,0)))</f>
        <v>0</v>
      </c>
      <c r="AB101" s="25">
        <f>IF('RPI rules'!$B$25&lt;&gt;"Ready",NA(),IF(T101=0,0,IF(X101&gt;='RPI rules'!$B$16,-'RPI rules'!$B$22,0)))</f>
        <v>-2.5999999999999999E-3</v>
      </c>
      <c r="AC101" s="25">
        <f t="shared" si="18"/>
        <v>-6.4999999999999997E-3</v>
      </c>
      <c r="AD101" s="9">
        <f t="shared" si="19"/>
        <v>0.46105898799067163</v>
      </c>
      <c r="AE101" s="1">
        <f t="shared" si="20"/>
        <v>232</v>
      </c>
      <c r="AF101" s="1">
        <f t="shared" si="21"/>
        <v>-8</v>
      </c>
    </row>
    <row r="102" spans="1:32" ht="21" customHeight="1">
      <c r="A102" s="1" t="s">
        <v>186</v>
      </c>
      <c r="B102" s="1" t="str">
        <f>INDEX(Standings!$B$9:$B$356,MATCH($A102,Standings!$A$9:$A$356,0))</f>
        <v>Atlantic 10</v>
      </c>
      <c r="C102" s="1">
        <f>INDEX(Standings!$D$9:$D$356,MATCH($A102,Standings!$A$9:$A$356,0))</f>
        <v>8</v>
      </c>
      <c r="D102" s="1">
        <f>INDEX(Standings!$E$9:$E$356,MATCH($A102,Standings!$A$9:$A$356,0))</f>
        <v>4</v>
      </c>
      <c r="E102" s="1">
        <f>SUMIFS(Matches!$R$9:$R$1954,Matches!$C$9:$C$1954,$A102)+SUMIFS(Matches!$S$9:$S$1954,Matches!$D$9:$D$1954,$A102)</f>
        <v>8</v>
      </c>
      <c r="F102" s="1">
        <f>COUNTIFS(Matches!$C$9:$C$1954,$A102)+COUNTIFS(Matches!$D$9:$D$1954,$A102)-E102</f>
        <v>4</v>
      </c>
      <c r="G102" s="1">
        <f t="shared" si="11"/>
        <v>0</v>
      </c>
      <c r="H102" s="1">
        <f>SUMIFS(Matches!$R$9:$R$1954,Matches!$C$9:$C$1954,$A102,Matches!$Q$9:$Q$1954,1)+SUMIFS(Matches!$S$9:$S$1954,Matches!$D$9:$D$1954,$A102,Matches!$Q$9:$Q$1954,1)</f>
        <v>8</v>
      </c>
      <c r="I102" s="1">
        <f>COUNTIFS(Matches!$C$9:$C$1954,$A102,Matches!$Q$9:$Q$1954,1)+COUNTIFS(Matches!$D$9:$D$1954,$A102,Matches!$Q$9:$Q$1954,1)-H102</f>
        <v>4</v>
      </c>
      <c r="J102" s="9">
        <f t="shared" si="12"/>
        <v>0.66666666666666663</v>
      </c>
      <c r="K102" s="9">
        <f>IF(H102+I102=0,"",(SUMIFS(Matches!$T$9:$T$1954,Matches!$C$9:$C$1954,$A102)+SUMIFS(Matches!$U$9:$U$1954,Matches!$D$9:$D$1954,$A102))/(H102+I102))</f>
        <v>0.43535353535353538</v>
      </c>
      <c r="L102" s="9">
        <f>IF(H102+I102=0,"",(SUMIFS(Matches!$V$9:$V$1954,Matches!$C$9:$C$1954,$A102)+SUMIFS(Matches!$W$9:$W$1954,Matches!$D$9:$D$1954,$A102))/(H102+I102))</f>
        <v>0.48883036170137956</v>
      </c>
      <c r="M102" s="9">
        <f t="shared" si="13"/>
        <v>0.50655102476877922</v>
      </c>
      <c r="N102" s="1">
        <f t="shared" si="14"/>
        <v>163</v>
      </c>
      <c r="O102" s="1" t="str">
        <f t="shared" si="15"/>
        <v>Matches standings</v>
      </c>
      <c r="P102" s="1">
        <f>COUNTIFS(Matches!$C$9:$C$1954,$A102,Matches!$Q$9:$Q$1954,1,Matches!$Y$9:$Y$1954,"&gt;=1",Matches!$Y$9:$Y$1954,"&lt;="&amp;'RPI rules'!$B$9,Matches!$R$9:$R$1954,1)+COUNTIFS(Matches!$D$9:$D$1954,$A102,Matches!$Q$9:$Q$1954,1,Matches!$X$9:$X$1954,"&gt;=1",Matches!$X$9:$X$1954,"&lt;="&amp;'RPI rules'!$B$9,Matches!$S$9:$S$1954,1)</f>
        <v>0</v>
      </c>
      <c r="Q102" s="1">
        <f>COUNTIFS(Matches!$C$9:$C$1954,$A102,Matches!$Q$9:$Q$1954,1,Matches!$Y$9:$Y$1954,"&gt;"&amp;'RPI rules'!$B$9,Matches!$Y$9:$Y$1954,"&lt;="&amp;'RPI rules'!$B$10,Matches!$R$9:$R$1954,1)+COUNTIFS(Matches!$D$9:$D$1954,$A102,Matches!$Q$9:$Q$1954,1,Matches!$X$9:$X$1954,"&gt;"&amp;'RPI rules'!$B$9,Matches!$X$9:$X$1954,"&lt;="&amp;'RPI rules'!$B$10,Matches!$S$9:$S$1954,1)</f>
        <v>1</v>
      </c>
      <c r="R102" s="1">
        <f>COUNTIFS(Matches!$C$9:$C$1954,$A102,Matches!$Q$9:$Q$1954,1,Matches!$Y$9:$Y$1954,"&gt;="&amp;'RPI rules'!$B$12,Matches!$Y$9:$Y$1954,"&lt;="&amp;'RPI rules'!$B$13,Matches!$R$9:$R$1954,0)+COUNTIFS(Matches!$D$9:$D$1954,$A102,Matches!$Q$9:$Q$1954,1,Matches!$X$9:$X$1954,"&gt;="&amp;'RPI rules'!$B$12,Matches!$X$9:$X$1954,"&lt;="&amp;'RPI rules'!$B$13,Matches!$S$9:$S$1954,0)</f>
        <v>0</v>
      </c>
      <c r="S102" s="1">
        <f>COUNTIFS(Matches!$C$9:$C$1954,$A102,Matches!$Q$9:$Q$1954,1,Matches!$Y$9:$Y$1954,"&gt;="&amp;'RPI rules'!$B$14,Matches!$R$9:$R$1954,0)+COUNTIFS(Matches!$D$9:$D$1954,$A102,Matches!$Q$9:$Q$1954,1,Matches!$X$9:$X$1954,"&gt;="&amp;'RPI rules'!$B$14,Matches!$S$9:$S$1954,0)+COUNTIFS(Matches!$C$9:$C$1954,$A102,Matches!$H$9:$H$1954,"&lt;&gt;D1",Matches!$R$9:$R$1954,0)+COUNTIFS(Matches!$D$9:$D$1954,$A102,Matches!$G$9:$G$1954,"&lt;&gt;D1",Matches!$S$9:$S$1954,0)</f>
        <v>0</v>
      </c>
      <c r="T102" s="1">
        <f>COUNTIFS(Matches!$C$9:$C$1954,$A102,Matches!$M$9:$M$1954,"Nonconference")+COUNTIFS(Matches!$D$9:$D$1954,$A102,Matches!$M$9:$M$1954,"Nonconference")</f>
        <v>12</v>
      </c>
      <c r="U102" s="1">
        <f>COUNTIFS(Matches!$C$9:$C$1954,$A102,Matches!$Q$9:$Q$1954,1,Matches!$Y$9:$Y$1954,"&gt;=1",Matches!$Y$9:$Y$1954,"&lt;="&amp;'RPI rules'!$B$11,Matches!$M$9:$M$1954,"Nonconference")+COUNTIFS(Matches!$D$9:$D$1954,$A102,Matches!$Q$9:$Q$1954,1,Matches!$X$9:$X$1954,"&gt;=1",Matches!$X$9:$X$1954,"&lt;="&amp;'RPI rules'!$B$11,Matches!$M$9:$M$1954,"Nonconference")</f>
        <v>2</v>
      </c>
      <c r="V102" s="1">
        <f>COUNTIFS(Matches!$C$9:$C$1954,$A102,Matches!$Q$9:$Q$1954,1,Matches!$Y$9:$Y$1954,"&gt;="&amp;'RPI rules'!$B$15,Matches!$M$9:$M$1954,"Nonconference")+COUNTIFS(Matches!$D$9:$D$1954,$A102,Matches!$Q$9:$Q$1954,1,Matches!$X$9:$X$1954,"&gt;="&amp;'RPI rules'!$B$15,Matches!$M$9:$M$1954,"Nonconference")+COUNTIFS(Matches!$C$9:$C$1954,$A102,Matches!$M$9:$M$1954,"Nonconference",Matches!$H$9:$H$1954,"NAIA")+COUNTIFS(Matches!$D$9:$D$1954,$A102,Matches!$M$9:$M$1954,"Nonconference",Matches!$G$9:$G$1954,"NAIA")</f>
        <v>6</v>
      </c>
      <c r="W102" s="24">
        <f t="shared" si="16"/>
        <v>0.16666666666666666</v>
      </c>
      <c r="X102" s="24">
        <f t="shared" si="17"/>
        <v>0.5</v>
      </c>
      <c r="Y102" s="25">
        <f>IF('RPI rules'!$B$25&lt;&gt;"Ready",NA(),P102*'RPI rules'!$B$17+Q102*'RPI rules'!$B$18)</f>
        <v>1.2999999999999999E-3</v>
      </c>
      <c r="Z102" s="25">
        <f>IF('RPI rules'!$B$25&lt;&gt;"Ready",NA(),-R102*'RPI rules'!$B$19-S102*'RPI rules'!$B$20)</f>
        <v>0</v>
      </c>
      <c r="AA102" s="25">
        <f>IF('RPI rules'!$B$25&lt;&gt;"Ready",NA(),IF(T102=0,0,IF(W102&gt;='RPI rules'!$B$16,'RPI rules'!$B$21,0)))</f>
        <v>0</v>
      </c>
      <c r="AB102" s="25">
        <f>IF('RPI rules'!$B$25&lt;&gt;"Ready",NA(),IF(T102=0,0,IF(X102&gt;='RPI rules'!$B$16,-'RPI rules'!$B$22,0)))</f>
        <v>-2.5999999999999999E-3</v>
      </c>
      <c r="AC102" s="25">
        <f t="shared" si="18"/>
        <v>-1.2999999999999999E-3</v>
      </c>
      <c r="AD102" s="9">
        <f t="shared" si="19"/>
        <v>0.50525102476877926</v>
      </c>
      <c r="AE102" s="1">
        <f t="shared" si="20"/>
        <v>165</v>
      </c>
      <c r="AF102" s="1">
        <f t="shared" si="21"/>
        <v>-2</v>
      </c>
    </row>
    <row r="103" spans="1:32" ht="21" customHeight="1">
      <c r="A103" s="1" t="s">
        <v>260</v>
      </c>
      <c r="B103" s="1" t="str">
        <f>INDEX(Standings!$B$9:$B$356,MATCH($A103,Standings!$A$9:$A$356,0))</f>
        <v>Atlantic 10</v>
      </c>
      <c r="C103" s="1">
        <f>INDEX(Standings!$D$9:$D$356,MATCH($A103,Standings!$A$9:$A$356,0))</f>
        <v>5</v>
      </c>
      <c r="D103" s="1">
        <f>INDEX(Standings!$E$9:$E$356,MATCH($A103,Standings!$A$9:$A$356,0))</f>
        <v>7</v>
      </c>
      <c r="E103" s="1">
        <f>SUMIFS(Matches!$R$9:$R$1954,Matches!$C$9:$C$1954,$A103)+SUMIFS(Matches!$S$9:$S$1954,Matches!$D$9:$D$1954,$A103)</f>
        <v>5</v>
      </c>
      <c r="F103" s="1">
        <f>COUNTIFS(Matches!$C$9:$C$1954,$A103)+COUNTIFS(Matches!$D$9:$D$1954,$A103)-E103</f>
        <v>7</v>
      </c>
      <c r="G103" s="1">
        <f t="shared" si="11"/>
        <v>0</v>
      </c>
      <c r="H103" s="1">
        <f>SUMIFS(Matches!$R$9:$R$1954,Matches!$C$9:$C$1954,$A103,Matches!$Q$9:$Q$1954,1)+SUMIFS(Matches!$S$9:$S$1954,Matches!$D$9:$D$1954,$A103,Matches!$Q$9:$Q$1954,1)</f>
        <v>5</v>
      </c>
      <c r="I103" s="1">
        <f>COUNTIFS(Matches!$C$9:$C$1954,$A103,Matches!$Q$9:$Q$1954,1)+COUNTIFS(Matches!$D$9:$D$1954,$A103,Matches!$Q$9:$Q$1954,1)-H103</f>
        <v>7</v>
      </c>
      <c r="J103" s="9">
        <f t="shared" si="12"/>
        <v>0.41666666666666669</v>
      </c>
      <c r="K103" s="9">
        <f>IF(H103+I103=0,"",(SUMIFS(Matches!$T$9:$T$1954,Matches!$C$9:$C$1954,$A103)+SUMIFS(Matches!$U$9:$U$1954,Matches!$D$9:$D$1954,$A103))/(H103+I103))</f>
        <v>0.45094696969696968</v>
      </c>
      <c r="L103" s="9">
        <f>IF(H103+I103=0,"",(SUMIFS(Matches!$V$9:$V$1954,Matches!$C$9:$C$1954,$A103)+SUMIFS(Matches!$W$9:$W$1954,Matches!$D$9:$D$1954,$A103))/(H103+I103))</f>
        <v>0.52483974499126018</v>
      </c>
      <c r="M103" s="9">
        <f t="shared" si="13"/>
        <v>0.46085008776296654</v>
      </c>
      <c r="N103" s="1">
        <f t="shared" si="14"/>
        <v>237</v>
      </c>
      <c r="O103" s="1" t="str">
        <f t="shared" si="15"/>
        <v>Matches standings</v>
      </c>
      <c r="P103" s="1">
        <f>COUNTIFS(Matches!$C$9:$C$1954,$A103,Matches!$Q$9:$Q$1954,1,Matches!$Y$9:$Y$1954,"&gt;=1",Matches!$Y$9:$Y$1954,"&lt;="&amp;'RPI rules'!$B$9,Matches!$R$9:$R$1954,1)+COUNTIFS(Matches!$D$9:$D$1954,$A103,Matches!$Q$9:$Q$1954,1,Matches!$X$9:$X$1954,"&gt;=1",Matches!$X$9:$X$1954,"&lt;="&amp;'RPI rules'!$B$9,Matches!$S$9:$S$1954,1)</f>
        <v>0</v>
      </c>
      <c r="Q103" s="1">
        <f>COUNTIFS(Matches!$C$9:$C$1954,$A103,Matches!$Q$9:$Q$1954,1,Matches!$Y$9:$Y$1954,"&gt;"&amp;'RPI rules'!$B$9,Matches!$Y$9:$Y$1954,"&lt;="&amp;'RPI rules'!$B$10,Matches!$R$9:$R$1954,1)+COUNTIFS(Matches!$D$9:$D$1954,$A103,Matches!$Q$9:$Q$1954,1,Matches!$X$9:$X$1954,"&gt;"&amp;'RPI rules'!$B$9,Matches!$X$9:$X$1954,"&lt;="&amp;'RPI rules'!$B$10,Matches!$S$9:$S$1954,1)</f>
        <v>0</v>
      </c>
      <c r="R103" s="1">
        <f>COUNTIFS(Matches!$C$9:$C$1954,$A103,Matches!$Q$9:$Q$1954,1,Matches!$Y$9:$Y$1954,"&gt;="&amp;'RPI rules'!$B$12,Matches!$Y$9:$Y$1954,"&lt;="&amp;'RPI rules'!$B$13,Matches!$R$9:$R$1954,0)+COUNTIFS(Matches!$D$9:$D$1954,$A103,Matches!$Q$9:$Q$1954,1,Matches!$X$9:$X$1954,"&gt;="&amp;'RPI rules'!$B$12,Matches!$X$9:$X$1954,"&lt;="&amp;'RPI rules'!$B$13,Matches!$S$9:$S$1954,0)</f>
        <v>0</v>
      </c>
      <c r="S103" s="1">
        <f>COUNTIFS(Matches!$C$9:$C$1954,$A103,Matches!$Q$9:$Q$1954,1,Matches!$Y$9:$Y$1954,"&gt;="&amp;'RPI rules'!$B$14,Matches!$R$9:$R$1954,0)+COUNTIFS(Matches!$D$9:$D$1954,$A103,Matches!$Q$9:$Q$1954,1,Matches!$X$9:$X$1954,"&gt;="&amp;'RPI rules'!$B$14,Matches!$S$9:$S$1954,0)+COUNTIFS(Matches!$C$9:$C$1954,$A103,Matches!$H$9:$H$1954,"&lt;&gt;D1",Matches!$R$9:$R$1954,0)+COUNTIFS(Matches!$D$9:$D$1954,$A103,Matches!$G$9:$G$1954,"&lt;&gt;D1",Matches!$S$9:$S$1954,0)</f>
        <v>0</v>
      </c>
      <c r="T103" s="1">
        <f>COUNTIFS(Matches!$C$9:$C$1954,$A103,Matches!$M$9:$M$1954,"Nonconference")+COUNTIFS(Matches!$D$9:$D$1954,$A103,Matches!$M$9:$M$1954,"Nonconference")</f>
        <v>12</v>
      </c>
      <c r="U103" s="1">
        <f>COUNTIFS(Matches!$C$9:$C$1954,$A103,Matches!$Q$9:$Q$1954,1,Matches!$Y$9:$Y$1954,"&gt;=1",Matches!$Y$9:$Y$1954,"&lt;="&amp;'RPI rules'!$B$11,Matches!$M$9:$M$1954,"Nonconference")+COUNTIFS(Matches!$D$9:$D$1954,$A103,Matches!$Q$9:$Q$1954,1,Matches!$X$9:$X$1954,"&gt;=1",Matches!$X$9:$X$1954,"&lt;="&amp;'RPI rules'!$B$11,Matches!$M$9:$M$1954,"Nonconference")</f>
        <v>2</v>
      </c>
      <c r="V103" s="1">
        <f>COUNTIFS(Matches!$C$9:$C$1954,$A103,Matches!$Q$9:$Q$1954,1,Matches!$Y$9:$Y$1954,"&gt;="&amp;'RPI rules'!$B$15,Matches!$M$9:$M$1954,"Nonconference")+COUNTIFS(Matches!$D$9:$D$1954,$A103,Matches!$Q$9:$Q$1954,1,Matches!$X$9:$X$1954,"&gt;="&amp;'RPI rules'!$B$15,Matches!$M$9:$M$1954,"Nonconference")+COUNTIFS(Matches!$C$9:$C$1954,$A103,Matches!$M$9:$M$1954,"Nonconference",Matches!$H$9:$H$1954,"NAIA")+COUNTIFS(Matches!$D$9:$D$1954,$A103,Matches!$M$9:$M$1954,"Nonconference",Matches!$G$9:$G$1954,"NAIA")</f>
        <v>4</v>
      </c>
      <c r="W103" s="24">
        <f t="shared" si="16"/>
        <v>0.16666666666666666</v>
      </c>
      <c r="X103" s="24">
        <f t="shared" si="17"/>
        <v>0.33333333333333331</v>
      </c>
      <c r="Y103" s="25">
        <f>IF('RPI rules'!$B$25&lt;&gt;"Ready",NA(),P103*'RPI rules'!$B$17+Q103*'RPI rules'!$B$18)</f>
        <v>0</v>
      </c>
      <c r="Z103" s="25">
        <f>IF('RPI rules'!$B$25&lt;&gt;"Ready",NA(),-R103*'RPI rules'!$B$19-S103*'RPI rules'!$B$20)</f>
        <v>0</v>
      </c>
      <c r="AA103" s="25">
        <f>IF('RPI rules'!$B$25&lt;&gt;"Ready",NA(),IF(T103=0,0,IF(W103&gt;='RPI rules'!$B$16,'RPI rules'!$B$21,0)))</f>
        <v>0</v>
      </c>
      <c r="AB103" s="25">
        <f>IF('RPI rules'!$B$25&lt;&gt;"Ready",NA(),IF(T103=0,0,IF(X103&gt;='RPI rules'!$B$16,-'RPI rules'!$B$22,0)))</f>
        <v>0</v>
      </c>
      <c r="AC103" s="25">
        <f t="shared" si="18"/>
        <v>0</v>
      </c>
      <c r="AD103" s="9">
        <f t="shared" si="19"/>
        <v>0.46085008776296654</v>
      </c>
      <c r="AE103" s="1">
        <f t="shared" si="20"/>
        <v>233</v>
      </c>
      <c r="AF103" s="1">
        <f t="shared" si="21"/>
        <v>4</v>
      </c>
    </row>
    <row r="104" spans="1:32" ht="21" customHeight="1">
      <c r="A104" s="1" t="s">
        <v>123</v>
      </c>
      <c r="B104" s="1" t="str">
        <f>INDEX(Standings!$B$9:$B$356,MATCH($A104,Standings!$A$9:$A$356,0))</f>
        <v>Big East</v>
      </c>
      <c r="C104" s="1">
        <f>INDEX(Standings!$D$9:$D$356,MATCH($A104,Standings!$A$9:$A$356,0))</f>
        <v>8</v>
      </c>
      <c r="D104" s="1">
        <f>INDEX(Standings!$E$9:$E$356,MATCH($A104,Standings!$A$9:$A$356,0))</f>
        <v>3</v>
      </c>
      <c r="E104" s="1">
        <f>SUMIFS(Matches!$R$9:$R$1954,Matches!$C$9:$C$1954,$A104)+SUMIFS(Matches!$S$9:$S$1954,Matches!$D$9:$D$1954,$A104)</f>
        <v>8</v>
      </c>
      <c r="F104" s="1">
        <f>COUNTIFS(Matches!$C$9:$C$1954,$A104)+COUNTIFS(Matches!$D$9:$D$1954,$A104)-E104</f>
        <v>3</v>
      </c>
      <c r="G104" s="1">
        <f t="shared" si="11"/>
        <v>0</v>
      </c>
      <c r="H104" s="1">
        <f>SUMIFS(Matches!$R$9:$R$1954,Matches!$C$9:$C$1954,$A104,Matches!$Q$9:$Q$1954,1)+SUMIFS(Matches!$S$9:$S$1954,Matches!$D$9:$D$1954,$A104,Matches!$Q$9:$Q$1954,1)</f>
        <v>8</v>
      </c>
      <c r="I104" s="1">
        <f>COUNTIFS(Matches!$C$9:$C$1954,$A104,Matches!$Q$9:$Q$1954,1)+COUNTIFS(Matches!$D$9:$D$1954,$A104,Matches!$Q$9:$Q$1954,1)-H104</f>
        <v>3</v>
      </c>
      <c r="J104" s="9">
        <f t="shared" si="12"/>
        <v>0.72727272727272729</v>
      </c>
      <c r="K104" s="9">
        <f>IF(H104+I104=0,"",(SUMIFS(Matches!$T$9:$T$1954,Matches!$C$9:$C$1954,$A104)+SUMIFS(Matches!$U$9:$U$1954,Matches!$D$9:$D$1954,$A104))/(H104+I104))</f>
        <v>0.4861570247933884</v>
      </c>
      <c r="L104" s="9">
        <f>IF(H104+I104=0,"",(SUMIFS(Matches!$V$9:$V$1954,Matches!$C$9:$C$1954,$A104)+SUMIFS(Matches!$W$9:$W$1954,Matches!$D$9:$D$1954,$A104))/(H104+I104))</f>
        <v>0.52721247467459587</v>
      </c>
      <c r="M104" s="9">
        <f t="shared" si="13"/>
        <v>0.55669981288352499</v>
      </c>
      <c r="N104" s="1">
        <f t="shared" si="14"/>
        <v>100</v>
      </c>
      <c r="O104" s="1" t="str">
        <f t="shared" si="15"/>
        <v>Matches standings</v>
      </c>
      <c r="P104" s="1">
        <f>COUNTIFS(Matches!$C$9:$C$1954,$A104,Matches!$Q$9:$Q$1954,1,Matches!$Y$9:$Y$1954,"&gt;=1",Matches!$Y$9:$Y$1954,"&lt;="&amp;'RPI rules'!$B$9,Matches!$R$9:$R$1954,1)+COUNTIFS(Matches!$D$9:$D$1954,$A104,Matches!$Q$9:$Q$1954,1,Matches!$X$9:$X$1954,"&gt;=1",Matches!$X$9:$X$1954,"&lt;="&amp;'RPI rules'!$B$9,Matches!$S$9:$S$1954,1)</f>
        <v>0</v>
      </c>
      <c r="Q104" s="1">
        <f>COUNTIFS(Matches!$C$9:$C$1954,$A104,Matches!$Q$9:$Q$1954,1,Matches!$Y$9:$Y$1954,"&gt;"&amp;'RPI rules'!$B$9,Matches!$Y$9:$Y$1954,"&lt;="&amp;'RPI rules'!$B$10,Matches!$R$9:$R$1954,1)+COUNTIFS(Matches!$D$9:$D$1954,$A104,Matches!$Q$9:$Q$1954,1,Matches!$X$9:$X$1954,"&gt;"&amp;'RPI rules'!$B$9,Matches!$X$9:$X$1954,"&lt;="&amp;'RPI rules'!$B$10,Matches!$S$9:$S$1954,1)</f>
        <v>0</v>
      </c>
      <c r="R104" s="1">
        <f>COUNTIFS(Matches!$C$9:$C$1954,$A104,Matches!$Q$9:$Q$1954,1,Matches!$Y$9:$Y$1954,"&gt;="&amp;'RPI rules'!$B$12,Matches!$Y$9:$Y$1954,"&lt;="&amp;'RPI rules'!$B$13,Matches!$R$9:$R$1954,0)+COUNTIFS(Matches!$D$9:$D$1954,$A104,Matches!$Q$9:$Q$1954,1,Matches!$X$9:$X$1954,"&gt;="&amp;'RPI rules'!$B$12,Matches!$X$9:$X$1954,"&lt;="&amp;'RPI rules'!$B$13,Matches!$S$9:$S$1954,0)</f>
        <v>0</v>
      </c>
      <c r="S104" s="1">
        <f>COUNTIFS(Matches!$C$9:$C$1954,$A104,Matches!$Q$9:$Q$1954,1,Matches!$Y$9:$Y$1954,"&gt;="&amp;'RPI rules'!$B$14,Matches!$R$9:$R$1954,0)+COUNTIFS(Matches!$D$9:$D$1954,$A104,Matches!$Q$9:$Q$1954,1,Matches!$X$9:$X$1954,"&gt;="&amp;'RPI rules'!$B$14,Matches!$S$9:$S$1954,0)+COUNTIFS(Matches!$C$9:$C$1954,$A104,Matches!$H$9:$H$1954,"&lt;&gt;D1",Matches!$R$9:$R$1954,0)+COUNTIFS(Matches!$D$9:$D$1954,$A104,Matches!$G$9:$G$1954,"&lt;&gt;D1",Matches!$S$9:$S$1954,0)</f>
        <v>0</v>
      </c>
      <c r="T104" s="1">
        <f>COUNTIFS(Matches!$C$9:$C$1954,$A104,Matches!$M$9:$M$1954,"Nonconference")+COUNTIFS(Matches!$D$9:$D$1954,$A104,Matches!$M$9:$M$1954,"Nonconference")</f>
        <v>11</v>
      </c>
      <c r="U104" s="1">
        <f>COUNTIFS(Matches!$C$9:$C$1954,$A104,Matches!$Q$9:$Q$1954,1,Matches!$Y$9:$Y$1954,"&gt;=1",Matches!$Y$9:$Y$1954,"&lt;="&amp;'RPI rules'!$B$11,Matches!$M$9:$M$1954,"Nonconference")+COUNTIFS(Matches!$D$9:$D$1954,$A104,Matches!$Q$9:$Q$1954,1,Matches!$X$9:$X$1954,"&gt;=1",Matches!$X$9:$X$1954,"&lt;="&amp;'RPI rules'!$B$11,Matches!$M$9:$M$1954,"Nonconference")</f>
        <v>2</v>
      </c>
      <c r="V104" s="1">
        <f>COUNTIFS(Matches!$C$9:$C$1954,$A104,Matches!$Q$9:$Q$1954,1,Matches!$Y$9:$Y$1954,"&gt;="&amp;'RPI rules'!$B$15,Matches!$M$9:$M$1954,"Nonconference")+COUNTIFS(Matches!$D$9:$D$1954,$A104,Matches!$Q$9:$Q$1954,1,Matches!$X$9:$X$1954,"&gt;="&amp;'RPI rules'!$B$15,Matches!$M$9:$M$1954,"Nonconference")+COUNTIFS(Matches!$C$9:$C$1954,$A104,Matches!$M$9:$M$1954,"Nonconference",Matches!$H$9:$H$1954,"NAIA")+COUNTIFS(Matches!$D$9:$D$1954,$A104,Matches!$M$9:$M$1954,"Nonconference",Matches!$G$9:$G$1954,"NAIA")</f>
        <v>3</v>
      </c>
      <c r="W104" s="24">
        <f t="shared" si="16"/>
        <v>0.18181818181818182</v>
      </c>
      <c r="X104" s="24">
        <f t="shared" si="17"/>
        <v>0.27272727272727271</v>
      </c>
      <c r="Y104" s="25">
        <f>IF('RPI rules'!$B$25&lt;&gt;"Ready",NA(),P104*'RPI rules'!$B$17+Q104*'RPI rules'!$B$18)</f>
        <v>0</v>
      </c>
      <c r="Z104" s="25">
        <f>IF('RPI rules'!$B$25&lt;&gt;"Ready",NA(),-R104*'RPI rules'!$B$19-S104*'RPI rules'!$B$20)</f>
        <v>0</v>
      </c>
      <c r="AA104" s="25">
        <f>IF('RPI rules'!$B$25&lt;&gt;"Ready",NA(),IF(T104=0,0,IF(W104&gt;='RPI rules'!$B$16,'RPI rules'!$B$21,0)))</f>
        <v>0</v>
      </c>
      <c r="AB104" s="25">
        <f>IF('RPI rules'!$B$25&lt;&gt;"Ready",NA(),IF(T104=0,0,IF(X104&gt;='RPI rules'!$B$16,-'RPI rules'!$B$22,0)))</f>
        <v>0</v>
      </c>
      <c r="AC104" s="25">
        <f t="shared" si="18"/>
        <v>0</v>
      </c>
      <c r="AD104" s="9">
        <f t="shared" si="19"/>
        <v>0.55669981288352499</v>
      </c>
      <c r="AE104" s="1">
        <f t="shared" si="20"/>
        <v>100</v>
      </c>
      <c r="AF104" s="1">
        <f t="shared" si="21"/>
        <v>0</v>
      </c>
    </row>
    <row r="105" spans="1:32" ht="21" customHeight="1">
      <c r="A105" s="1" t="s">
        <v>40</v>
      </c>
      <c r="B105" s="1" t="str">
        <f>INDEX(Standings!$B$9:$B$356,MATCH($A105,Standings!$A$9:$A$356,0))</f>
        <v>SEC</v>
      </c>
      <c r="C105" s="1">
        <f>INDEX(Standings!$D$9:$D$356,MATCH($A105,Standings!$A$9:$A$356,0))</f>
        <v>8</v>
      </c>
      <c r="D105" s="1">
        <f>INDEX(Standings!$E$9:$E$356,MATCH($A105,Standings!$A$9:$A$356,0))</f>
        <v>2</v>
      </c>
      <c r="E105" s="1">
        <f>SUMIFS(Matches!$R$9:$R$1954,Matches!$C$9:$C$1954,$A105)+SUMIFS(Matches!$S$9:$S$1954,Matches!$D$9:$D$1954,$A105)</f>
        <v>8</v>
      </c>
      <c r="F105" s="1">
        <f>COUNTIFS(Matches!$C$9:$C$1954,$A105)+COUNTIFS(Matches!$D$9:$D$1954,$A105)-E105</f>
        <v>2</v>
      </c>
      <c r="G105" s="1">
        <f t="shared" si="11"/>
        <v>0</v>
      </c>
      <c r="H105" s="1">
        <f>SUMIFS(Matches!$R$9:$R$1954,Matches!$C$9:$C$1954,$A105,Matches!$Q$9:$Q$1954,1)+SUMIFS(Matches!$S$9:$S$1954,Matches!$D$9:$D$1954,$A105,Matches!$Q$9:$Q$1954,1)</f>
        <v>8</v>
      </c>
      <c r="I105" s="1">
        <f>COUNTIFS(Matches!$C$9:$C$1954,$A105,Matches!$Q$9:$Q$1954,1)+COUNTIFS(Matches!$D$9:$D$1954,$A105,Matches!$Q$9:$Q$1954,1)-H105</f>
        <v>2</v>
      </c>
      <c r="J105" s="9">
        <f t="shared" si="12"/>
        <v>0.8</v>
      </c>
      <c r="K105" s="9">
        <f>IF(H105+I105=0,"",(SUMIFS(Matches!$T$9:$T$1954,Matches!$C$9:$C$1954,$A105)+SUMIFS(Matches!$U$9:$U$1954,Matches!$D$9:$D$1954,$A105))/(H105+I105))</f>
        <v>0.62547979797979791</v>
      </c>
      <c r="L105" s="9">
        <f>IF(H105+I105=0,"",(SUMIFS(Matches!$V$9:$V$1954,Matches!$C$9:$C$1954,$A105)+SUMIFS(Matches!$W$9:$W$1954,Matches!$D$9:$D$1954,$A105))/(H105+I105))</f>
        <v>0.57015071656738325</v>
      </c>
      <c r="M105" s="9">
        <f t="shared" si="13"/>
        <v>0.65527757813174481</v>
      </c>
      <c r="N105" s="1">
        <f t="shared" si="14"/>
        <v>17</v>
      </c>
      <c r="O105" s="1" t="str">
        <f t="shared" si="15"/>
        <v>Matches standings</v>
      </c>
      <c r="P105" s="1">
        <f>COUNTIFS(Matches!$C$9:$C$1954,$A105,Matches!$Q$9:$Q$1954,1,Matches!$Y$9:$Y$1954,"&gt;=1",Matches!$Y$9:$Y$1954,"&lt;="&amp;'RPI rules'!$B$9,Matches!$R$9:$R$1954,1)+COUNTIFS(Matches!$D$9:$D$1954,$A105,Matches!$Q$9:$Q$1954,1,Matches!$X$9:$X$1954,"&gt;=1",Matches!$X$9:$X$1954,"&lt;="&amp;'RPI rules'!$B$9,Matches!$S$9:$S$1954,1)</f>
        <v>0</v>
      </c>
      <c r="Q105" s="1">
        <f>COUNTIFS(Matches!$C$9:$C$1954,$A105,Matches!$Q$9:$Q$1954,1,Matches!$Y$9:$Y$1954,"&gt;"&amp;'RPI rules'!$B$9,Matches!$Y$9:$Y$1954,"&lt;="&amp;'RPI rules'!$B$10,Matches!$R$9:$R$1954,1)+COUNTIFS(Matches!$D$9:$D$1954,$A105,Matches!$Q$9:$Q$1954,1,Matches!$X$9:$X$1954,"&gt;"&amp;'RPI rules'!$B$9,Matches!$X$9:$X$1954,"&lt;="&amp;'RPI rules'!$B$10,Matches!$S$9:$S$1954,1)</f>
        <v>2</v>
      </c>
      <c r="R105" s="1">
        <f>COUNTIFS(Matches!$C$9:$C$1954,$A105,Matches!$Q$9:$Q$1954,1,Matches!$Y$9:$Y$1954,"&gt;="&amp;'RPI rules'!$B$12,Matches!$Y$9:$Y$1954,"&lt;="&amp;'RPI rules'!$B$13,Matches!$R$9:$R$1954,0)+COUNTIFS(Matches!$D$9:$D$1954,$A105,Matches!$Q$9:$Q$1954,1,Matches!$X$9:$X$1954,"&gt;="&amp;'RPI rules'!$B$12,Matches!$X$9:$X$1954,"&lt;="&amp;'RPI rules'!$B$13,Matches!$S$9:$S$1954,0)</f>
        <v>0</v>
      </c>
      <c r="S105" s="1">
        <f>COUNTIFS(Matches!$C$9:$C$1954,$A105,Matches!$Q$9:$Q$1954,1,Matches!$Y$9:$Y$1954,"&gt;="&amp;'RPI rules'!$B$14,Matches!$R$9:$R$1954,0)+COUNTIFS(Matches!$D$9:$D$1954,$A105,Matches!$Q$9:$Q$1954,1,Matches!$X$9:$X$1954,"&gt;="&amp;'RPI rules'!$B$14,Matches!$S$9:$S$1954,0)+COUNTIFS(Matches!$C$9:$C$1954,$A105,Matches!$H$9:$H$1954,"&lt;&gt;D1",Matches!$R$9:$R$1954,0)+COUNTIFS(Matches!$D$9:$D$1954,$A105,Matches!$G$9:$G$1954,"&lt;&gt;D1",Matches!$S$9:$S$1954,0)</f>
        <v>0</v>
      </c>
      <c r="T105" s="1">
        <f>COUNTIFS(Matches!$C$9:$C$1954,$A105,Matches!$M$9:$M$1954,"Nonconference")+COUNTIFS(Matches!$D$9:$D$1954,$A105,Matches!$M$9:$M$1954,"Nonconference")</f>
        <v>10</v>
      </c>
      <c r="U105" s="1">
        <f>COUNTIFS(Matches!$C$9:$C$1954,$A105,Matches!$Q$9:$Q$1954,1,Matches!$Y$9:$Y$1954,"&gt;=1",Matches!$Y$9:$Y$1954,"&lt;="&amp;'RPI rules'!$B$11,Matches!$M$9:$M$1954,"Nonconference")+COUNTIFS(Matches!$D$9:$D$1954,$A105,Matches!$Q$9:$Q$1954,1,Matches!$X$9:$X$1954,"&gt;=1",Matches!$X$9:$X$1954,"&lt;="&amp;'RPI rules'!$B$11,Matches!$M$9:$M$1954,"Nonconference")</f>
        <v>4</v>
      </c>
      <c r="V105" s="1">
        <f>COUNTIFS(Matches!$C$9:$C$1954,$A105,Matches!$Q$9:$Q$1954,1,Matches!$Y$9:$Y$1954,"&gt;="&amp;'RPI rules'!$B$15,Matches!$M$9:$M$1954,"Nonconference")+COUNTIFS(Matches!$D$9:$D$1954,$A105,Matches!$Q$9:$Q$1954,1,Matches!$X$9:$X$1954,"&gt;="&amp;'RPI rules'!$B$15,Matches!$M$9:$M$1954,"Nonconference")+COUNTIFS(Matches!$C$9:$C$1954,$A105,Matches!$M$9:$M$1954,"Nonconference",Matches!$H$9:$H$1954,"NAIA")+COUNTIFS(Matches!$D$9:$D$1954,$A105,Matches!$M$9:$M$1954,"Nonconference",Matches!$G$9:$G$1954,"NAIA")</f>
        <v>0</v>
      </c>
      <c r="W105" s="24">
        <f t="shared" si="16"/>
        <v>0.4</v>
      </c>
      <c r="X105" s="24">
        <f t="shared" si="17"/>
        <v>0</v>
      </c>
      <c r="Y105" s="25">
        <f>IF('RPI rules'!$B$25&lt;&gt;"Ready",NA(),P105*'RPI rules'!$B$17+Q105*'RPI rules'!$B$18)</f>
        <v>2.5999999999999999E-3</v>
      </c>
      <c r="Z105" s="25">
        <f>IF('RPI rules'!$B$25&lt;&gt;"Ready",NA(),-R105*'RPI rules'!$B$19-S105*'RPI rules'!$B$20)</f>
        <v>0</v>
      </c>
      <c r="AA105" s="25">
        <f>IF('RPI rules'!$B$25&lt;&gt;"Ready",NA(),IF(T105=0,0,IF(W105&gt;='RPI rules'!$B$16,'RPI rules'!$B$21,0)))</f>
        <v>0</v>
      </c>
      <c r="AB105" s="25">
        <f>IF('RPI rules'!$B$25&lt;&gt;"Ready",NA(),IF(T105=0,0,IF(X105&gt;='RPI rules'!$B$16,-'RPI rules'!$B$22,0)))</f>
        <v>0</v>
      </c>
      <c r="AC105" s="25">
        <f t="shared" si="18"/>
        <v>2.5999999999999999E-3</v>
      </c>
      <c r="AD105" s="9">
        <f t="shared" si="19"/>
        <v>0.65787757813174486</v>
      </c>
      <c r="AE105" s="1">
        <f t="shared" si="20"/>
        <v>18</v>
      </c>
      <c r="AF105" s="1">
        <f t="shared" si="21"/>
        <v>-1</v>
      </c>
    </row>
    <row r="106" spans="1:32" ht="21" customHeight="1">
      <c r="A106" s="1" t="s">
        <v>188</v>
      </c>
      <c r="B106" s="1" t="str">
        <f>INDEX(Standings!$B$9:$B$356,MATCH($A106,Standings!$A$9:$A$356,0))</f>
        <v>Sun Belt</v>
      </c>
      <c r="C106" s="1">
        <f>INDEX(Standings!$D$9:$D$356,MATCH($A106,Standings!$A$9:$A$356,0))</f>
        <v>6</v>
      </c>
      <c r="D106" s="1">
        <f>INDEX(Standings!$E$9:$E$356,MATCH($A106,Standings!$A$9:$A$356,0))</f>
        <v>6</v>
      </c>
      <c r="E106" s="1">
        <f>SUMIFS(Matches!$R$9:$R$1954,Matches!$C$9:$C$1954,$A106)+SUMIFS(Matches!$S$9:$S$1954,Matches!$D$9:$D$1954,$A106)</f>
        <v>6</v>
      </c>
      <c r="F106" s="1">
        <f>COUNTIFS(Matches!$C$9:$C$1954,$A106)+COUNTIFS(Matches!$D$9:$D$1954,$A106)-E106</f>
        <v>6</v>
      </c>
      <c r="G106" s="1">
        <f t="shared" si="11"/>
        <v>0</v>
      </c>
      <c r="H106" s="1">
        <f>SUMIFS(Matches!$R$9:$R$1954,Matches!$C$9:$C$1954,$A106,Matches!$Q$9:$Q$1954,1)+SUMIFS(Matches!$S$9:$S$1954,Matches!$D$9:$D$1954,$A106,Matches!$Q$9:$Q$1954,1)</f>
        <v>6</v>
      </c>
      <c r="I106" s="1">
        <f>COUNTIFS(Matches!$C$9:$C$1954,$A106,Matches!$Q$9:$Q$1954,1)+COUNTIFS(Matches!$D$9:$D$1954,$A106,Matches!$Q$9:$Q$1954,1)-H106</f>
        <v>6</v>
      </c>
      <c r="J106" s="9">
        <f t="shared" si="12"/>
        <v>0.5</v>
      </c>
      <c r="K106" s="9">
        <f>IF(H106+I106=0,"",(SUMIFS(Matches!$T$9:$T$1954,Matches!$C$9:$C$1954,$A106)+SUMIFS(Matches!$U$9:$U$1954,Matches!$D$9:$D$1954,$A106))/(H106+I106))</f>
        <v>0.51755050505050504</v>
      </c>
      <c r="L106" s="9">
        <f>IF(H106+I106=0,"",(SUMIFS(Matches!$V$9:$V$1954,Matches!$C$9:$C$1954,$A106)+SUMIFS(Matches!$W$9:$W$1954,Matches!$D$9:$D$1954,$A106))/(H106+I106))</f>
        <v>0.48793463305773904</v>
      </c>
      <c r="M106" s="9">
        <f t="shared" si="13"/>
        <v>0.50575891078968727</v>
      </c>
      <c r="N106" s="1">
        <f t="shared" si="14"/>
        <v>165</v>
      </c>
      <c r="O106" s="1" t="str">
        <f t="shared" si="15"/>
        <v>Matches standings</v>
      </c>
      <c r="P106" s="1">
        <f>COUNTIFS(Matches!$C$9:$C$1954,$A106,Matches!$Q$9:$Q$1954,1,Matches!$Y$9:$Y$1954,"&gt;=1",Matches!$Y$9:$Y$1954,"&lt;="&amp;'RPI rules'!$B$9,Matches!$R$9:$R$1954,1)+COUNTIFS(Matches!$D$9:$D$1954,$A106,Matches!$Q$9:$Q$1954,1,Matches!$X$9:$X$1954,"&gt;=1",Matches!$X$9:$X$1954,"&lt;="&amp;'RPI rules'!$B$9,Matches!$S$9:$S$1954,1)</f>
        <v>0</v>
      </c>
      <c r="Q106" s="1">
        <f>COUNTIFS(Matches!$C$9:$C$1954,$A106,Matches!$Q$9:$Q$1954,1,Matches!$Y$9:$Y$1954,"&gt;"&amp;'RPI rules'!$B$9,Matches!$Y$9:$Y$1954,"&lt;="&amp;'RPI rules'!$B$10,Matches!$R$9:$R$1954,1)+COUNTIFS(Matches!$D$9:$D$1954,$A106,Matches!$Q$9:$Q$1954,1,Matches!$X$9:$X$1954,"&gt;"&amp;'RPI rules'!$B$9,Matches!$X$9:$X$1954,"&lt;="&amp;'RPI rules'!$B$10,Matches!$S$9:$S$1954,1)</f>
        <v>0</v>
      </c>
      <c r="R106" s="1">
        <f>COUNTIFS(Matches!$C$9:$C$1954,$A106,Matches!$Q$9:$Q$1954,1,Matches!$Y$9:$Y$1954,"&gt;="&amp;'RPI rules'!$B$12,Matches!$Y$9:$Y$1954,"&lt;="&amp;'RPI rules'!$B$13,Matches!$R$9:$R$1954,0)+COUNTIFS(Matches!$D$9:$D$1954,$A106,Matches!$Q$9:$Q$1954,1,Matches!$X$9:$X$1954,"&gt;="&amp;'RPI rules'!$B$12,Matches!$X$9:$X$1954,"&lt;="&amp;'RPI rules'!$B$13,Matches!$S$9:$S$1954,0)</f>
        <v>1</v>
      </c>
      <c r="S106" s="1">
        <f>COUNTIFS(Matches!$C$9:$C$1954,$A106,Matches!$Q$9:$Q$1954,1,Matches!$Y$9:$Y$1954,"&gt;="&amp;'RPI rules'!$B$14,Matches!$R$9:$R$1954,0)+COUNTIFS(Matches!$D$9:$D$1954,$A106,Matches!$Q$9:$Q$1954,1,Matches!$X$9:$X$1954,"&gt;="&amp;'RPI rules'!$B$14,Matches!$S$9:$S$1954,0)+COUNTIFS(Matches!$C$9:$C$1954,$A106,Matches!$H$9:$H$1954,"&lt;&gt;D1",Matches!$R$9:$R$1954,0)+COUNTIFS(Matches!$D$9:$D$1954,$A106,Matches!$G$9:$G$1954,"&lt;&gt;D1",Matches!$S$9:$S$1954,0)</f>
        <v>0</v>
      </c>
      <c r="T106" s="1">
        <f>COUNTIFS(Matches!$C$9:$C$1954,$A106,Matches!$M$9:$M$1954,"Nonconference")+COUNTIFS(Matches!$D$9:$D$1954,$A106,Matches!$M$9:$M$1954,"Nonconference")</f>
        <v>12</v>
      </c>
      <c r="U106" s="1">
        <f>COUNTIFS(Matches!$C$9:$C$1954,$A106,Matches!$Q$9:$Q$1954,1,Matches!$Y$9:$Y$1954,"&gt;=1",Matches!$Y$9:$Y$1954,"&lt;="&amp;'RPI rules'!$B$11,Matches!$M$9:$M$1954,"Nonconference")+COUNTIFS(Matches!$D$9:$D$1954,$A106,Matches!$Q$9:$Q$1954,1,Matches!$X$9:$X$1954,"&gt;=1",Matches!$X$9:$X$1954,"&lt;="&amp;'RPI rules'!$B$11,Matches!$M$9:$M$1954,"Nonconference")</f>
        <v>2</v>
      </c>
      <c r="V106" s="1">
        <f>COUNTIFS(Matches!$C$9:$C$1954,$A106,Matches!$Q$9:$Q$1954,1,Matches!$Y$9:$Y$1954,"&gt;="&amp;'RPI rules'!$B$15,Matches!$M$9:$M$1954,"Nonconference")+COUNTIFS(Matches!$D$9:$D$1954,$A106,Matches!$Q$9:$Q$1954,1,Matches!$X$9:$X$1954,"&gt;="&amp;'RPI rules'!$B$15,Matches!$M$9:$M$1954,"Nonconference")+COUNTIFS(Matches!$C$9:$C$1954,$A106,Matches!$M$9:$M$1954,"Nonconference",Matches!$H$9:$H$1954,"NAIA")+COUNTIFS(Matches!$D$9:$D$1954,$A106,Matches!$M$9:$M$1954,"Nonconference",Matches!$G$9:$G$1954,"NAIA")</f>
        <v>3</v>
      </c>
      <c r="W106" s="24">
        <f t="shared" si="16"/>
        <v>0.16666666666666666</v>
      </c>
      <c r="X106" s="24">
        <f t="shared" si="17"/>
        <v>0.25</v>
      </c>
      <c r="Y106" s="25">
        <f>IF('RPI rules'!$B$25&lt;&gt;"Ready",NA(),P106*'RPI rules'!$B$17+Q106*'RPI rules'!$B$18)</f>
        <v>0</v>
      </c>
      <c r="Z106" s="25">
        <f>IF('RPI rules'!$B$25&lt;&gt;"Ready",NA(),-R106*'RPI rules'!$B$19-S106*'RPI rules'!$B$20)</f>
        <v>-1.2999999999999999E-3</v>
      </c>
      <c r="AA106" s="25">
        <f>IF('RPI rules'!$B$25&lt;&gt;"Ready",NA(),IF(T106=0,0,IF(W106&gt;='RPI rules'!$B$16,'RPI rules'!$B$21,0)))</f>
        <v>0</v>
      </c>
      <c r="AB106" s="25">
        <f>IF('RPI rules'!$B$25&lt;&gt;"Ready",NA(),IF(T106=0,0,IF(X106&gt;='RPI rules'!$B$16,-'RPI rules'!$B$22,0)))</f>
        <v>0</v>
      </c>
      <c r="AC106" s="25">
        <f t="shared" si="18"/>
        <v>-1.2999999999999999E-3</v>
      </c>
      <c r="AD106" s="9">
        <f t="shared" si="19"/>
        <v>0.5044589107896873</v>
      </c>
      <c r="AE106" s="1">
        <f t="shared" si="20"/>
        <v>167</v>
      </c>
      <c r="AF106" s="1">
        <f t="shared" si="21"/>
        <v>-2</v>
      </c>
    </row>
    <row r="107" spans="1:32" ht="21" customHeight="1">
      <c r="A107" s="1" t="s">
        <v>50</v>
      </c>
      <c r="B107" s="1" t="str">
        <f>INDEX(Standings!$B$9:$B$356,MATCH($A107,Standings!$A$9:$A$356,0))</f>
        <v>ACC</v>
      </c>
      <c r="C107" s="1">
        <f>INDEX(Standings!$D$9:$D$356,MATCH($A107,Standings!$A$9:$A$356,0))</f>
        <v>8</v>
      </c>
      <c r="D107" s="1">
        <f>INDEX(Standings!$E$9:$E$356,MATCH($A107,Standings!$A$9:$A$356,0))</f>
        <v>3</v>
      </c>
      <c r="E107" s="1">
        <f>SUMIFS(Matches!$R$9:$R$1954,Matches!$C$9:$C$1954,$A107)+SUMIFS(Matches!$S$9:$S$1954,Matches!$D$9:$D$1954,$A107)</f>
        <v>8</v>
      </c>
      <c r="F107" s="1">
        <f>COUNTIFS(Matches!$C$9:$C$1954,$A107)+COUNTIFS(Matches!$D$9:$D$1954,$A107)-E107</f>
        <v>3</v>
      </c>
      <c r="G107" s="1">
        <f t="shared" si="11"/>
        <v>0</v>
      </c>
      <c r="H107" s="1">
        <f>SUMIFS(Matches!$R$9:$R$1954,Matches!$C$9:$C$1954,$A107,Matches!$Q$9:$Q$1954,1)+SUMIFS(Matches!$S$9:$S$1954,Matches!$D$9:$D$1954,$A107,Matches!$Q$9:$Q$1954,1)</f>
        <v>8</v>
      </c>
      <c r="I107" s="1">
        <f>COUNTIFS(Matches!$C$9:$C$1954,$A107,Matches!$Q$9:$Q$1954,1)+COUNTIFS(Matches!$D$9:$D$1954,$A107,Matches!$Q$9:$Q$1954,1)-H107</f>
        <v>3</v>
      </c>
      <c r="J107" s="9">
        <f t="shared" si="12"/>
        <v>0.72727272727272729</v>
      </c>
      <c r="K107" s="9">
        <f>IF(H107+I107=0,"",(SUMIFS(Matches!$T$9:$T$1954,Matches!$C$9:$C$1954,$A107)+SUMIFS(Matches!$U$9:$U$1954,Matches!$D$9:$D$1954,$A107))/(H107+I107))</f>
        <v>0.6127869605142332</v>
      </c>
      <c r="L107" s="9">
        <f>IF(H107+I107=0,"",(SUMIFS(Matches!$V$9:$V$1954,Matches!$C$9:$C$1954,$A107)+SUMIFS(Matches!$W$9:$W$1954,Matches!$D$9:$D$1954,$A107))/(H107+I107))</f>
        <v>0.5717855884040457</v>
      </c>
      <c r="M107" s="9">
        <f t="shared" si="13"/>
        <v>0.63115805917630985</v>
      </c>
      <c r="N107" s="1">
        <f t="shared" si="14"/>
        <v>27</v>
      </c>
      <c r="O107" s="1" t="str">
        <f t="shared" si="15"/>
        <v>Matches standings</v>
      </c>
      <c r="P107" s="1">
        <f>COUNTIFS(Matches!$C$9:$C$1954,$A107,Matches!$Q$9:$Q$1954,1,Matches!$Y$9:$Y$1954,"&gt;=1",Matches!$Y$9:$Y$1954,"&lt;="&amp;'RPI rules'!$B$9,Matches!$R$9:$R$1954,1)+COUNTIFS(Matches!$D$9:$D$1954,$A107,Matches!$Q$9:$Q$1954,1,Matches!$X$9:$X$1954,"&gt;=1",Matches!$X$9:$X$1954,"&lt;="&amp;'RPI rules'!$B$9,Matches!$S$9:$S$1954,1)</f>
        <v>0</v>
      </c>
      <c r="Q107" s="1">
        <f>COUNTIFS(Matches!$C$9:$C$1954,$A107,Matches!$Q$9:$Q$1954,1,Matches!$Y$9:$Y$1954,"&gt;"&amp;'RPI rules'!$B$9,Matches!$Y$9:$Y$1954,"&lt;="&amp;'RPI rules'!$B$10,Matches!$R$9:$R$1954,1)+COUNTIFS(Matches!$D$9:$D$1954,$A107,Matches!$Q$9:$Q$1954,1,Matches!$X$9:$X$1954,"&gt;"&amp;'RPI rules'!$B$9,Matches!$X$9:$X$1954,"&lt;="&amp;'RPI rules'!$B$10,Matches!$S$9:$S$1954,1)</f>
        <v>2</v>
      </c>
      <c r="R107" s="1">
        <f>COUNTIFS(Matches!$C$9:$C$1954,$A107,Matches!$Q$9:$Q$1954,1,Matches!$Y$9:$Y$1954,"&gt;="&amp;'RPI rules'!$B$12,Matches!$Y$9:$Y$1954,"&lt;="&amp;'RPI rules'!$B$13,Matches!$R$9:$R$1954,0)+COUNTIFS(Matches!$D$9:$D$1954,$A107,Matches!$Q$9:$Q$1954,1,Matches!$X$9:$X$1954,"&gt;="&amp;'RPI rules'!$B$12,Matches!$X$9:$X$1954,"&lt;="&amp;'RPI rules'!$B$13,Matches!$S$9:$S$1954,0)</f>
        <v>0</v>
      </c>
      <c r="S107" s="1">
        <f>COUNTIFS(Matches!$C$9:$C$1954,$A107,Matches!$Q$9:$Q$1954,1,Matches!$Y$9:$Y$1954,"&gt;="&amp;'RPI rules'!$B$14,Matches!$R$9:$R$1954,0)+COUNTIFS(Matches!$D$9:$D$1954,$A107,Matches!$Q$9:$Q$1954,1,Matches!$X$9:$X$1954,"&gt;="&amp;'RPI rules'!$B$14,Matches!$S$9:$S$1954,0)+COUNTIFS(Matches!$C$9:$C$1954,$A107,Matches!$H$9:$H$1954,"&lt;&gt;D1",Matches!$R$9:$R$1954,0)+COUNTIFS(Matches!$D$9:$D$1954,$A107,Matches!$G$9:$G$1954,"&lt;&gt;D1",Matches!$S$9:$S$1954,0)</f>
        <v>0</v>
      </c>
      <c r="T107" s="1">
        <f>COUNTIFS(Matches!$C$9:$C$1954,$A107,Matches!$M$9:$M$1954,"Nonconference")+COUNTIFS(Matches!$D$9:$D$1954,$A107,Matches!$M$9:$M$1954,"Nonconference")</f>
        <v>11</v>
      </c>
      <c r="U107" s="1">
        <f>COUNTIFS(Matches!$C$9:$C$1954,$A107,Matches!$Q$9:$Q$1954,1,Matches!$Y$9:$Y$1954,"&gt;=1",Matches!$Y$9:$Y$1954,"&lt;="&amp;'RPI rules'!$B$11,Matches!$M$9:$M$1954,"Nonconference")+COUNTIFS(Matches!$D$9:$D$1954,$A107,Matches!$Q$9:$Q$1954,1,Matches!$X$9:$X$1954,"&gt;=1",Matches!$X$9:$X$1954,"&lt;="&amp;'RPI rules'!$B$11,Matches!$M$9:$M$1954,"Nonconference")</f>
        <v>5</v>
      </c>
      <c r="V107" s="1">
        <f>COUNTIFS(Matches!$C$9:$C$1954,$A107,Matches!$Q$9:$Q$1954,1,Matches!$Y$9:$Y$1954,"&gt;="&amp;'RPI rules'!$B$15,Matches!$M$9:$M$1954,"Nonconference")+COUNTIFS(Matches!$D$9:$D$1954,$A107,Matches!$Q$9:$Q$1954,1,Matches!$X$9:$X$1954,"&gt;="&amp;'RPI rules'!$B$15,Matches!$M$9:$M$1954,"Nonconference")+COUNTIFS(Matches!$C$9:$C$1954,$A107,Matches!$M$9:$M$1954,"Nonconference",Matches!$H$9:$H$1954,"NAIA")+COUNTIFS(Matches!$D$9:$D$1954,$A107,Matches!$M$9:$M$1954,"Nonconference",Matches!$G$9:$G$1954,"NAIA")</f>
        <v>0</v>
      </c>
      <c r="W107" s="24">
        <f t="shared" si="16"/>
        <v>0.45454545454545453</v>
      </c>
      <c r="X107" s="24">
        <f t="shared" si="17"/>
        <v>0</v>
      </c>
      <c r="Y107" s="25">
        <f>IF('RPI rules'!$B$25&lt;&gt;"Ready",NA(),P107*'RPI rules'!$B$17+Q107*'RPI rules'!$B$18)</f>
        <v>2.5999999999999999E-3</v>
      </c>
      <c r="Z107" s="25">
        <f>IF('RPI rules'!$B$25&lt;&gt;"Ready",NA(),-R107*'RPI rules'!$B$19-S107*'RPI rules'!$B$20)</f>
        <v>0</v>
      </c>
      <c r="AA107" s="25">
        <f>IF('RPI rules'!$B$25&lt;&gt;"Ready",NA(),IF(T107=0,0,IF(W107&gt;='RPI rules'!$B$16,'RPI rules'!$B$21,0)))</f>
        <v>0</v>
      </c>
      <c r="AB107" s="25">
        <f>IF('RPI rules'!$B$25&lt;&gt;"Ready",NA(),IF(T107=0,0,IF(X107&gt;='RPI rules'!$B$16,-'RPI rules'!$B$22,0)))</f>
        <v>0</v>
      </c>
      <c r="AC107" s="25">
        <f t="shared" si="18"/>
        <v>2.5999999999999999E-3</v>
      </c>
      <c r="AD107" s="9">
        <f t="shared" si="19"/>
        <v>0.6337580591763099</v>
      </c>
      <c r="AE107" s="1">
        <f t="shared" si="20"/>
        <v>27</v>
      </c>
      <c r="AF107" s="1">
        <f t="shared" si="21"/>
        <v>0</v>
      </c>
    </row>
    <row r="108" spans="1:32" ht="21" customHeight="1">
      <c r="A108" s="1" t="s">
        <v>295</v>
      </c>
      <c r="B108" s="1" t="str">
        <f>INDEX(Standings!$B$9:$B$356,MATCH($A108,Standings!$A$9:$A$356,0))</f>
        <v>Pac-12</v>
      </c>
      <c r="C108" s="1">
        <f>INDEX(Standings!$D$9:$D$356,MATCH($A108,Standings!$A$9:$A$356,0))</f>
        <v>5</v>
      </c>
      <c r="D108" s="1">
        <f>INDEX(Standings!$E$9:$E$356,MATCH($A108,Standings!$A$9:$A$356,0))</f>
        <v>7</v>
      </c>
      <c r="E108" s="1">
        <f>SUMIFS(Matches!$R$9:$R$1954,Matches!$C$9:$C$1954,$A108)+SUMIFS(Matches!$S$9:$S$1954,Matches!$D$9:$D$1954,$A108)</f>
        <v>5</v>
      </c>
      <c r="F108" s="1">
        <f>COUNTIFS(Matches!$C$9:$C$1954,$A108)+COUNTIFS(Matches!$D$9:$D$1954,$A108)-E108</f>
        <v>7</v>
      </c>
      <c r="G108" s="1">
        <f t="shared" si="11"/>
        <v>0</v>
      </c>
      <c r="H108" s="1">
        <f>SUMIFS(Matches!$R$9:$R$1954,Matches!$C$9:$C$1954,$A108,Matches!$Q$9:$Q$1954,1)+SUMIFS(Matches!$S$9:$S$1954,Matches!$D$9:$D$1954,$A108,Matches!$Q$9:$Q$1954,1)</f>
        <v>5</v>
      </c>
      <c r="I108" s="1">
        <f>COUNTIFS(Matches!$C$9:$C$1954,$A108,Matches!$Q$9:$Q$1954,1)+COUNTIFS(Matches!$D$9:$D$1954,$A108,Matches!$Q$9:$Q$1954,1)-H108</f>
        <v>7</v>
      </c>
      <c r="J108" s="9">
        <f t="shared" si="12"/>
        <v>0.41666666666666669</v>
      </c>
      <c r="K108" s="9">
        <f>IF(H108+I108=0,"",(SUMIFS(Matches!$T$9:$T$1954,Matches!$C$9:$C$1954,$A108)+SUMIFS(Matches!$U$9:$U$1954,Matches!$D$9:$D$1954,$A108))/(H108+I108))</f>
        <v>0.43329124579124584</v>
      </c>
      <c r="L108" s="9">
        <f>IF(H108+I108=0,"",(SUMIFS(Matches!$V$9:$V$1954,Matches!$C$9:$C$1954,$A108)+SUMIFS(Matches!$W$9:$W$1954,Matches!$D$9:$D$1954,$A108))/(H108+I108))</f>
        <v>0.45637427527579044</v>
      </c>
      <c r="M108" s="9">
        <f t="shared" si="13"/>
        <v>0.43490585838123719</v>
      </c>
      <c r="N108" s="1">
        <f t="shared" si="14"/>
        <v>272</v>
      </c>
      <c r="O108" s="1" t="str">
        <f t="shared" si="15"/>
        <v>Matches standings</v>
      </c>
      <c r="P108" s="1">
        <f>COUNTIFS(Matches!$C$9:$C$1954,$A108,Matches!$Q$9:$Q$1954,1,Matches!$Y$9:$Y$1954,"&gt;=1",Matches!$Y$9:$Y$1954,"&lt;="&amp;'RPI rules'!$B$9,Matches!$R$9:$R$1954,1)+COUNTIFS(Matches!$D$9:$D$1954,$A108,Matches!$Q$9:$Q$1954,1,Matches!$X$9:$X$1954,"&gt;=1",Matches!$X$9:$X$1954,"&lt;="&amp;'RPI rules'!$B$9,Matches!$S$9:$S$1954,1)</f>
        <v>0</v>
      </c>
      <c r="Q108" s="1">
        <f>COUNTIFS(Matches!$C$9:$C$1954,$A108,Matches!$Q$9:$Q$1954,1,Matches!$Y$9:$Y$1954,"&gt;"&amp;'RPI rules'!$B$9,Matches!$Y$9:$Y$1954,"&lt;="&amp;'RPI rules'!$B$10,Matches!$R$9:$R$1954,1)+COUNTIFS(Matches!$D$9:$D$1954,$A108,Matches!$Q$9:$Q$1954,1,Matches!$X$9:$X$1954,"&gt;"&amp;'RPI rules'!$B$9,Matches!$X$9:$X$1954,"&lt;="&amp;'RPI rules'!$B$10,Matches!$S$9:$S$1954,1)</f>
        <v>0</v>
      </c>
      <c r="R108" s="1">
        <f>COUNTIFS(Matches!$C$9:$C$1954,$A108,Matches!$Q$9:$Q$1954,1,Matches!$Y$9:$Y$1954,"&gt;="&amp;'RPI rules'!$B$12,Matches!$Y$9:$Y$1954,"&lt;="&amp;'RPI rules'!$B$13,Matches!$R$9:$R$1954,0)+COUNTIFS(Matches!$D$9:$D$1954,$A108,Matches!$Q$9:$Q$1954,1,Matches!$X$9:$X$1954,"&gt;="&amp;'RPI rules'!$B$12,Matches!$X$9:$X$1954,"&lt;="&amp;'RPI rules'!$B$13,Matches!$S$9:$S$1954,0)</f>
        <v>0</v>
      </c>
      <c r="S108" s="1">
        <f>COUNTIFS(Matches!$C$9:$C$1954,$A108,Matches!$Q$9:$Q$1954,1,Matches!$Y$9:$Y$1954,"&gt;="&amp;'RPI rules'!$B$14,Matches!$R$9:$R$1954,0)+COUNTIFS(Matches!$D$9:$D$1954,$A108,Matches!$Q$9:$Q$1954,1,Matches!$X$9:$X$1954,"&gt;="&amp;'RPI rules'!$B$14,Matches!$S$9:$S$1954,0)+COUNTIFS(Matches!$C$9:$C$1954,$A108,Matches!$H$9:$H$1954,"&lt;&gt;D1",Matches!$R$9:$R$1954,0)+COUNTIFS(Matches!$D$9:$D$1954,$A108,Matches!$G$9:$G$1954,"&lt;&gt;D1",Matches!$S$9:$S$1954,0)</f>
        <v>0</v>
      </c>
      <c r="T108" s="1">
        <f>COUNTIFS(Matches!$C$9:$C$1954,$A108,Matches!$M$9:$M$1954,"Nonconference")+COUNTIFS(Matches!$D$9:$D$1954,$A108,Matches!$M$9:$M$1954,"Nonconference")</f>
        <v>12</v>
      </c>
      <c r="U108" s="1">
        <f>COUNTIFS(Matches!$C$9:$C$1954,$A108,Matches!$Q$9:$Q$1954,1,Matches!$Y$9:$Y$1954,"&gt;=1",Matches!$Y$9:$Y$1954,"&lt;="&amp;'RPI rules'!$B$11,Matches!$M$9:$M$1954,"Nonconference")+COUNTIFS(Matches!$D$9:$D$1954,$A108,Matches!$Q$9:$Q$1954,1,Matches!$X$9:$X$1954,"&gt;=1",Matches!$X$9:$X$1954,"&lt;="&amp;'RPI rules'!$B$11,Matches!$M$9:$M$1954,"Nonconference")</f>
        <v>1</v>
      </c>
      <c r="V108" s="1">
        <f>COUNTIFS(Matches!$C$9:$C$1954,$A108,Matches!$Q$9:$Q$1954,1,Matches!$Y$9:$Y$1954,"&gt;="&amp;'RPI rules'!$B$15,Matches!$M$9:$M$1954,"Nonconference")+COUNTIFS(Matches!$D$9:$D$1954,$A108,Matches!$Q$9:$Q$1954,1,Matches!$X$9:$X$1954,"&gt;="&amp;'RPI rules'!$B$15,Matches!$M$9:$M$1954,"Nonconference")+COUNTIFS(Matches!$C$9:$C$1954,$A108,Matches!$M$9:$M$1954,"Nonconference",Matches!$H$9:$H$1954,"NAIA")+COUNTIFS(Matches!$D$9:$D$1954,$A108,Matches!$M$9:$M$1954,"Nonconference",Matches!$G$9:$G$1954,"NAIA")</f>
        <v>4</v>
      </c>
      <c r="W108" s="24">
        <f t="shared" si="16"/>
        <v>8.3333333333333329E-2</v>
      </c>
      <c r="X108" s="24">
        <f t="shared" si="17"/>
        <v>0.33333333333333331</v>
      </c>
      <c r="Y108" s="25">
        <f>IF('RPI rules'!$B$25&lt;&gt;"Ready",NA(),P108*'RPI rules'!$B$17+Q108*'RPI rules'!$B$18)</f>
        <v>0</v>
      </c>
      <c r="Z108" s="25">
        <f>IF('RPI rules'!$B$25&lt;&gt;"Ready",NA(),-R108*'RPI rules'!$B$19-S108*'RPI rules'!$B$20)</f>
        <v>0</v>
      </c>
      <c r="AA108" s="25">
        <f>IF('RPI rules'!$B$25&lt;&gt;"Ready",NA(),IF(T108=0,0,IF(W108&gt;='RPI rules'!$B$16,'RPI rules'!$B$21,0)))</f>
        <v>0</v>
      </c>
      <c r="AB108" s="25">
        <f>IF('RPI rules'!$B$25&lt;&gt;"Ready",NA(),IF(T108=0,0,IF(X108&gt;='RPI rules'!$B$16,-'RPI rules'!$B$22,0)))</f>
        <v>0</v>
      </c>
      <c r="AC108" s="25">
        <f t="shared" si="18"/>
        <v>0</v>
      </c>
      <c r="AD108" s="9">
        <f t="shared" si="19"/>
        <v>0.43490585838123719</v>
      </c>
      <c r="AE108" s="1">
        <f t="shared" si="20"/>
        <v>272</v>
      </c>
      <c r="AF108" s="1">
        <f t="shared" si="21"/>
        <v>0</v>
      </c>
    </row>
    <row r="109" spans="1:32" ht="21" customHeight="1">
      <c r="A109" s="1" t="s">
        <v>331</v>
      </c>
      <c r="B109" s="1" t="str">
        <f>INDEX(Standings!$B$9:$B$356,MATCH($A109,Standings!$A$9:$A$356,0))</f>
        <v>SWAC</v>
      </c>
      <c r="C109" s="1">
        <f>INDEX(Standings!$D$9:$D$356,MATCH($A109,Standings!$A$9:$A$356,0))</f>
        <v>3</v>
      </c>
      <c r="D109" s="1">
        <f>INDEX(Standings!$E$9:$E$356,MATCH($A109,Standings!$A$9:$A$356,0))</f>
        <v>8</v>
      </c>
      <c r="E109" s="1">
        <f>SUMIFS(Matches!$R$9:$R$1954,Matches!$C$9:$C$1954,$A109)+SUMIFS(Matches!$S$9:$S$1954,Matches!$D$9:$D$1954,$A109)</f>
        <v>3</v>
      </c>
      <c r="F109" s="1">
        <f>COUNTIFS(Matches!$C$9:$C$1954,$A109)+COUNTIFS(Matches!$D$9:$D$1954,$A109)-E109</f>
        <v>8</v>
      </c>
      <c r="G109" s="1">
        <f t="shared" si="11"/>
        <v>0</v>
      </c>
      <c r="H109" s="1">
        <f>SUMIFS(Matches!$R$9:$R$1954,Matches!$C$9:$C$1954,$A109,Matches!$Q$9:$Q$1954,1)+SUMIFS(Matches!$S$9:$S$1954,Matches!$D$9:$D$1954,$A109,Matches!$Q$9:$Q$1954,1)</f>
        <v>3</v>
      </c>
      <c r="I109" s="1">
        <f>COUNTIFS(Matches!$C$9:$C$1954,$A109,Matches!$Q$9:$Q$1954,1)+COUNTIFS(Matches!$D$9:$D$1954,$A109,Matches!$Q$9:$Q$1954,1)-H109</f>
        <v>8</v>
      </c>
      <c r="J109" s="9">
        <f t="shared" si="12"/>
        <v>0.27272727272727271</v>
      </c>
      <c r="K109" s="9">
        <f>IF(H109+I109=0,"",(SUMIFS(Matches!$T$9:$T$1954,Matches!$C$9:$C$1954,$A109)+SUMIFS(Matches!$U$9:$U$1954,Matches!$D$9:$D$1954,$A109))/(H109+I109))</f>
        <v>0.46839196157377982</v>
      </c>
      <c r="L109" s="9">
        <f>IF(H109+I109=0,"",(SUMIFS(Matches!$V$9:$V$1954,Matches!$C$9:$C$1954,$A109)+SUMIFS(Matches!$W$9:$W$1954,Matches!$D$9:$D$1954,$A109))/(H109+I109))</f>
        <v>0.37014228265212135</v>
      </c>
      <c r="M109" s="9">
        <f t="shared" si="13"/>
        <v>0.3949133696317384</v>
      </c>
      <c r="N109" s="1">
        <f t="shared" si="14"/>
        <v>308</v>
      </c>
      <c r="O109" s="1" t="str">
        <f t="shared" si="15"/>
        <v>Matches standings</v>
      </c>
      <c r="P109" s="1">
        <f>COUNTIFS(Matches!$C$9:$C$1954,$A109,Matches!$Q$9:$Q$1954,1,Matches!$Y$9:$Y$1954,"&gt;=1",Matches!$Y$9:$Y$1954,"&lt;="&amp;'RPI rules'!$B$9,Matches!$R$9:$R$1954,1)+COUNTIFS(Matches!$D$9:$D$1954,$A109,Matches!$Q$9:$Q$1954,1,Matches!$X$9:$X$1954,"&gt;=1",Matches!$X$9:$X$1954,"&lt;="&amp;'RPI rules'!$B$9,Matches!$S$9:$S$1954,1)</f>
        <v>0</v>
      </c>
      <c r="Q109" s="1">
        <f>COUNTIFS(Matches!$C$9:$C$1954,$A109,Matches!$Q$9:$Q$1954,1,Matches!$Y$9:$Y$1954,"&gt;"&amp;'RPI rules'!$B$9,Matches!$Y$9:$Y$1954,"&lt;="&amp;'RPI rules'!$B$10,Matches!$R$9:$R$1954,1)+COUNTIFS(Matches!$D$9:$D$1954,$A109,Matches!$Q$9:$Q$1954,1,Matches!$X$9:$X$1954,"&gt;"&amp;'RPI rules'!$B$9,Matches!$X$9:$X$1954,"&lt;="&amp;'RPI rules'!$B$10,Matches!$S$9:$S$1954,1)</f>
        <v>0</v>
      </c>
      <c r="R109" s="1">
        <f>COUNTIFS(Matches!$C$9:$C$1954,$A109,Matches!$Q$9:$Q$1954,1,Matches!$Y$9:$Y$1954,"&gt;="&amp;'RPI rules'!$B$12,Matches!$Y$9:$Y$1954,"&lt;="&amp;'RPI rules'!$B$13,Matches!$R$9:$R$1954,0)+COUNTIFS(Matches!$D$9:$D$1954,$A109,Matches!$Q$9:$Q$1954,1,Matches!$X$9:$X$1954,"&gt;="&amp;'RPI rules'!$B$12,Matches!$X$9:$X$1954,"&lt;="&amp;'RPI rules'!$B$13,Matches!$S$9:$S$1954,0)</f>
        <v>1</v>
      </c>
      <c r="S109" s="1">
        <f>COUNTIFS(Matches!$C$9:$C$1954,$A109,Matches!$Q$9:$Q$1954,1,Matches!$Y$9:$Y$1954,"&gt;="&amp;'RPI rules'!$B$14,Matches!$R$9:$R$1954,0)+COUNTIFS(Matches!$D$9:$D$1954,$A109,Matches!$Q$9:$Q$1954,1,Matches!$X$9:$X$1954,"&gt;="&amp;'RPI rules'!$B$14,Matches!$S$9:$S$1954,0)+COUNTIFS(Matches!$C$9:$C$1954,$A109,Matches!$H$9:$H$1954,"&lt;&gt;D1",Matches!$R$9:$R$1954,0)+COUNTIFS(Matches!$D$9:$D$1954,$A109,Matches!$G$9:$G$1954,"&lt;&gt;D1",Matches!$S$9:$S$1954,0)</f>
        <v>0</v>
      </c>
      <c r="T109" s="1">
        <f>COUNTIFS(Matches!$C$9:$C$1954,$A109,Matches!$M$9:$M$1954,"Nonconference")+COUNTIFS(Matches!$D$9:$D$1954,$A109,Matches!$M$9:$M$1954,"Nonconference")</f>
        <v>11</v>
      </c>
      <c r="U109" s="1">
        <f>COUNTIFS(Matches!$C$9:$C$1954,$A109,Matches!$Q$9:$Q$1954,1,Matches!$Y$9:$Y$1954,"&gt;=1",Matches!$Y$9:$Y$1954,"&lt;="&amp;'RPI rules'!$B$11,Matches!$M$9:$M$1954,"Nonconference")+COUNTIFS(Matches!$D$9:$D$1954,$A109,Matches!$Q$9:$Q$1954,1,Matches!$X$9:$X$1954,"&gt;=1",Matches!$X$9:$X$1954,"&lt;="&amp;'RPI rules'!$B$11,Matches!$M$9:$M$1954,"Nonconference")</f>
        <v>0</v>
      </c>
      <c r="V109" s="1">
        <f>COUNTIFS(Matches!$C$9:$C$1954,$A109,Matches!$Q$9:$Q$1954,1,Matches!$Y$9:$Y$1954,"&gt;="&amp;'RPI rules'!$B$15,Matches!$M$9:$M$1954,"Nonconference")+COUNTIFS(Matches!$D$9:$D$1954,$A109,Matches!$Q$9:$Q$1954,1,Matches!$X$9:$X$1954,"&gt;="&amp;'RPI rules'!$B$15,Matches!$M$9:$M$1954,"Nonconference")+COUNTIFS(Matches!$C$9:$C$1954,$A109,Matches!$M$9:$M$1954,"Nonconference",Matches!$H$9:$H$1954,"NAIA")+COUNTIFS(Matches!$D$9:$D$1954,$A109,Matches!$M$9:$M$1954,"Nonconference",Matches!$G$9:$G$1954,"NAIA")</f>
        <v>6</v>
      </c>
      <c r="W109" s="24">
        <f t="shared" si="16"/>
        <v>0</v>
      </c>
      <c r="X109" s="24">
        <f t="shared" si="17"/>
        <v>0.54545454545454541</v>
      </c>
      <c r="Y109" s="25">
        <f>IF('RPI rules'!$B$25&lt;&gt;"Ready",NA(),P109*'RPI rules'!$B$17+Q109*'RPI rules'!$B$18)</f>
        <v>0</v>
      </c>
      <c r="Z109" s="25">
        <f>IF('RPI rules'!$B$25&lt;&gt;"Ready",NA(),-R109*'RPI rules'!$B$19-S109*'RPI rules'!$B$20)</f>
        <v>-1.2999999999999999E-3</v>
      </c>
      <c r="AA109" s="25">
        <f>IF('RPI rules'!$B$25&lt;&gt;"Ready",NA(),IF(T109=0,0,IF(W109&gt;='RPI rules'!$B$16,'RPI rules'!$B$21,0)))</f>
        <v>0</v>
      </c>
      <c r="AB109" s="25">
        <f>IF('RPI rules'!$B$25&lt;&gt;"Ready",NA(),IF(T109=0,0,IF(X109&gt;='RPI rules'!$B$16,-'RPI rules'!$B$22,0)))</f>
        <v>-2.5999999999999999E-3</v>
      </c>
      <c r="AC109" s="25">
        <f t="shared" si="18"/>
        <v>-3.8999999999999998E-3</v>
      </c>
      <c r="AD109" s="9">
        <f t="shared" si="19"/>
        <v>0.39101336963173838</v>
      </c>
      <c r="AE109" s="1">
        <f t="shared" si="20"/>
        <v>309</v>
      </c>
      <c r="AF109" s="1">
        <f t="shared" si="21"/>
        <v>-1</v>
      </c>
    </row>
    <row r="110" spans="1:32" ht="21" customHeight="1">
      <c r="A110" s="1" t="s">
        <v>162</v>
      </c>
      <c r="B110" s="1" t="str">
        <f>INDEX(Standings!$B$9:$B$356,MATCH($A110,Standings!$A$9:$A$356,0))</f>
        <v>Mountain West</v>
      </c>
      <c r="C110" s="1">
        <f>INDEX(Standings!$D$9:$D$356,MATCH($A110,Standings!$A$9:$A$356,0))</f>
        <v>6</v>
      </c>
      <c r="D110" s="1">
        <f>INDEX(Standings!$E$9:$E$356,MATCH($A110,Standings!$A$9:$A$356,0))</f>
        <v>5</v>
      </c>
      <c r="E110" s="1">
        <f>SUMIFS(Matches!$R$9:$R$1954,Matches!$C$9:$C$1954,$A110)+SUMIFS(Matches!$S$9:$S$1954,Matches!$D$9:$D$1954,$A110)</f>
        <v>6</v>
      </c>
      <c r="F110" s="1">
        <f>COUNTIFS(Matches!$C$9:$C$1954,$A110)+COUNTIFS(Matches!$D$9:$D$1954,$A110)-E110</f>
        <v>5</v>
      </c>
      <c r="G110" s="1">
        <f t="shared" si="11"/>
        <v>0</v>
      </c>
      <c r="H110" s="1">
        <f>SUMIFS(Matches!$R$9:$R$1954,Matches!$C$9:$C$1954,$A110,Matches!$Q$9:$Q$1954,1)+SUMIFS(Matches!$S$9:$S$1954,Matches!$D$9:$D$1954,$A110,Matches!$Q$9:$Q$1954,1)</f>
        <v>6</v>
      </c>
      <c r="I110" s="1">
        <f>COUNTIFS(Matches!$C$9:$C$1954,$A110,Matches!$Q$9:$Q$1954,1)+COUNTIFS(Matches!$D$9:$D$1954,$A110,Matches!$Q$9:$Q$1954,1)-H110</f>
        <v>5</v>
      </c>
      <c r="J110" s="9">
        <f t="shared" si="12"/>
        <v>0.54545454545454541</v>
      </c>
      <c r="K110" s="9">
        <f>IF(H110+I110=0,"",(SUMIFS(Matches!$T$9:$T$1954,Matches!$C$9:$C$1954,$A110)+SUMIFS(Matches!$U$9:$U$1954,Matches!$D$9:$D$1954,$A110))/(H110+I110))</f>
        <v>0.52653810835629011</v>
      </c>
      <c r="L110" s="9">
        <f>IF(H110+I110=0,"",(SUMIFS(Matches!$V$9:$V$1954,Matches!$C$9:$C$1954,$A110)+SUMIFS(Matches!$W$9:$W$1954,Matches!$D$9:$D$1954,$A110))/(H110+I110))</f>
        <v>0.48899460926161498</v>
      </c>
      <c r="M110" s="9">
        <f t="shared" si="13"/>
        <v>0.52188134285718513</v>
      </c>
      <c r="N110" s="1">
        <f t="shared" si="14"/>
        <v>139</v>
      </c>
      <c r="O110" s="1" t="str">
        <f t="shared" si="15"/>
        <v>Matches standings</v>
      </c>
      <c r="P110" s="1">
        <f>COUNTIFS(Matches!$C$9:$C$1954,$A110,Matches!$Q$9:$Q$1954,1,Matches!$Y$9:$Y$1954,"&gt;=1",Matches!$Y$9:$Y$1954,"&lt;="&amp;'RPI rules'!$B$9,Matches!$R$9:$R$1954,1)+COUNTIFS(Matches!$D$9:$D$1954,$A110,Matches!$Q$9:$Q$1954,1,Matches!$X$9:$X$1954,"&gt;=1",Matches!$X$9:$X$1954,"&lt;="&amp;'RPI rules'!$B$9,Matches!$S$9:$S$1954,1)</f>
        <v>0</v>
      </c>
      <c r="Q110" s="1">
        <f>COUNTIFS(Matches!$C$9:$C$1954,$A110,Matches!$Q$9:$Q$1954,1,Matches!$Y$9:$Y$1954,"&gt;"&amp;'RPI rules'!$B$9,Matches!$Y$9:$Y$1954,"&lt;="&amp;'RPI rules'!$B$10,Matches!$R$9:$R$1954,1)+COUNTIFS(Matches!$D$9:$D$1954,$A110,Matches!$Q$9:$Q$1954,1,Matches!$X$9:$X$1954,"&gt;"&amp;'RPI rules'!$B$9,Matches!$X$9:$X$1954,"&lt;="&amp;'RPI rules'!$B$10,Matches!$S$9:$S$1954,1)</f>
        <v>0</v>
      </c>
      <c r="R110" s="1">
        <f>COUNTIFS(Matches!$C$9:$C$1954,$A110,Matches!$Q$9:$Q$1954,1,Matches!$Y$9:$Y$1954,"&gt;="&amp;'RPI rules'!$B$12,Matches!$Y$9:$Y$1954,"&lt;="&amp;'RPI rules'!$B$13,Matches!$R$9:$R$1954,0)+COUNTIFS(Matches!$D$9:$D$1954,$A110,Matches!$Q$9:$Q$1954,1,Matches!$X$9:$X$1954,"&gt;="&amp;'RPI rules'!$B$12,Matches!$X$9:$X$1954,"&lt;="&amp;'RPI rules'!$B$13,Matches!$S$9:$S$1954,0)</f>
        <v>0</v>
      </c>
      <c r="S110" s="1">
        <f>COUNTIFS(Matches!$C$9:$C$1954,$A110,Matches!$Q$9:$Q$1954,1,Matches!$Y$9:$Y$1954,"&gt;="&amp;'RPI rules'!$B$14,Matches!$R$9:$R$1954,0)+COUNTIFS(Matches!$D$9:$D$1954,$A110,Matches!$Q$9:$Q$1954,1,Matches!$X$9:$X$1954,"&gt;="&amp;'RPI rules'!$B$14,Matches!$S$9:$S$1954,0)+COUNTIFS(Matches!$C$9:$C$1954,$A110,Matches!$H$9:$H$1954,"&lt;&gt;D1",Matches!$R$9:$R$1954,0)+COUNTIFS(Matches!$D$9:$D$1954,$A110,Matches!$G$9:$G$1954,"&lt;&gt;D1",Matches!$S$9:$S$1954,0)</f>
        <v>0</v>
      </c>
      <c r="T110" s="1">
        <f>COUNTIFS(Matches!$C$9:$C$1954,$A110,Matches!$M$9:$M$1954,"Nonconference")+COUNTIFS(Matches!$D$9:$D$1954,$A110,Matches!$M$9:$M$1954,"Nonconference")</f>
        <v>11</v>
      </c>
      <c r="U110" s="1">
        <f>COUNTIFS(Matches!$C$9:$C$1954,$A110,Matches!$Q$9:$Q$1954,1,Matches!$Y$9:$Y$1954,"&gt;=1",Matches!$Y$9:$Y$1954,"&lt;="&amp;'RPI rules'!$B$11,Matches!$M$9:$M$1954,"Nonconference")+COUNTIFS(Matches!$D$9:$D$1954,$A110,Matches!$Q$9:$Q$1954,1,Matches!$X$9:$X$1954,"&gt;=1",Matches!$X$9:$X$1954,"&lt;="&amp;'RPI rules'!$B$11,Matches!$M$9:$M$1954,"Nonconference")</f>
        <v>2</v>
      </c>
      <c r="V110" s="1">
        <f>COUNTIFS(Matches!$C$9:$C$1954,$A110,Matches!$Q$9:$Q$1954,1,Matches!$Y$9:$Y$1954,"&gt;="&amp;'RPI rules'!$B$15,Matches!$M$9:$M$1954,"Nonconference")+COUNTIFS(Matches!$D$9:$D$1954,$A110,Matches!$Q$9:$Q$1954,1,Matches!$X$9:$X$1954,"&gt;="&amp;'RPI rules'!$B$15,Matches!$M$9:$M$1954,"Nonconference")+COUNTIFS(Matches!$C$9:$C$1954,$A110,Matches!$M$9:$M$1954,"Nonconference",Matches!$H$9:$H$1954,"NAIA")+COUNTIFS(Matches!$D$9:$D$1954,$A110,Matches!$M$9:$M$1954,"Nonconference",Matches!$G$9:$G$1954,"NAIA")</f>
        <v>2</v>
      </c>
      <c r="W110" s="24">
        <f t="shared" si="16"/>
        <v>0.18181818181818182</v>
      </c>
      <c r="X110" s="24">
        <f t="shared" si="17"/>
        <v>0.18181818181818182</v>
      </c>
      <c r="Y110" s="25">
        <f>IF('RPI rules'!$B$25&lt;&gt;"Ready",NA(),P110*'RPI rules'!$B$17+Q110*'RPI rules'!$B$18)</f>
        <v>0</v>
      </c>
      <c r="Z110" s="25">
        <f>IF('RPI rules'!$B$25&lt;&gt;"Ready",NA(),-R110*'RPI rules'!$B$19-S110*'RPI rules'!$B$20)</f>
        <v>0</v>
      </c>
      <c r="AA110" s="25">
        <f>IF('RPI rules'!$B$25&lt;&gt;"Ready",NA(),IF(T110=0,0,IF(W110&gt;='RPI rules'!$B$16,'RPI rules'!$B$21,0)))</f>
        <v>0</v>
      </c>
      <c r="AB110" s="25">
        <f>IF('RPI rules'!$B$25&lt;&gt;"Ready",NA(),IF(T110=0,0,IF(X110&gt;='RPI rules'!$B$16,-'RPI rules'!$B$22,0)))</f>
        <v>0</v>
      </c>
      <c r="AC110" s="25">
        <f t="shared" si="18"/>
        <v>0</v>
      </c>
      <c r="AD110" s="9">
        <f t="shared" si="19"/>
        <v>0.52188134285718513</v>
      </c>
      <c r="AE110" s="1">
        <f t="shared" si="20"/>
        <v>139</v>
      </c>
      <c r="AF110" s="1">
        <f t="shared" si="21"/>
        <v>0</v>
      </c>
    </row>
    <row r="111" spans="1:32" ht="21" customHeight="1">
      <c r="A111" s="1" t="s">
        <v>240</v>
      </c>
      <c r="B111" s="1" t="str">
        <f>INDEX(Standings!$B$9:$B$356,MATCH($A111,Standings!$A$9:$A$356,0))</f>
        <v>Horizon</v>
      </c>
      <c r="C111" s="1">
        <f>INDEX(Standings!$D$9:$D$356,MATCH($A111,Standings!$A$9:$A$356,0))</f>
        <v>7</v>
      </c>
      <c r="D111" s="1">
        <f>INDEX(Standings!$E$9:$E$356,MATCH($A111,Standings!$A$9:$A$356,0))</f>
        <v>4</v>
      </c>
      <c r="E111" s="1">
        <f>SUMIFS(Matches!$R$9:$R$1954,Matches!$C$9:$C$1954,$A111)+SUMIFS(Matches!$S$9:$S$1954,Matches!$D$9:$D$1954,$A111)</f>
        <v>7</v>
      </c>
      <c r="F111" s="1">
        <f>COUNTIFS(Matches!$C$9:$C$1954,$A111)+COUNTIFS(Matches!$D$9:$D$1954,$A111)-E111</f>
        <v>4</v>
      </c>
      <c r="G111" s="1">
        <f t="shared" si="11"/>
        <v>0</v>
      </c>
      <c r="H111" s="1">
        <f>SUMIFS(Matches!$R$9:$R$1954,Matches!$C$9:$C$1954,$A111,Matches!$Q$9:$Q$1954,1)+SUMIFS(Matches!$S$9:$S$1954,Matches!$D$9:$D$1954,$A111,Matches!$Q$9:$Q$1954,1)</f>
        <v>7</v>
      </c>
      <c r="I111" s="1">
        <f>COUNTIFS(Matches!$C$9:$C$1954,$A111,Matches!$Q$9:$Q$1954,1)+COUNTIFS(Matches!$D$9:$D$1954,$A111,Matches!$Q$9:$Q$1954,1)-H111</f>
        <v>4</v>
      </c>
      <c r="J111" s="9">
        <f t="shared" si="12"/>
        <v>0.63636363636363635</v>
      </c>
      <c r="K111" s="9">
        <f>IF(H111+I111=0,"",(SUMIFS(Matches!$T$9:$T$1954,Matches!$C$9:$C$1954,$A111)+SUMIFS(Matches!$U$9:$U$1954,Matches!$D$9:$D$1954,$A111))/(H111+I111))</f>
        <v>0.35782828282828283</v>
      </c>
      <c r="L111" s="9">
        <f>IF(H111+I111=0,"",(SUMIFS(Matches!$V$9:$V$1954,Matches!$C$9:$C$1954,$A111)+SUMIFS(Matches!$W$9:$W$1954,Matches!$D$9:$D$1954,$A111))/(H111+I111))</f>
        <v>0.53827920447066446</v>
      </c>
      <c r="M111" s="9">
        <f t="shared" si="13"/>
        <v>0.47257485162271662</v>
      </c>
      <c r="N111" s="1">
        <f t="shared" si="14"/>
        <v>217</v>
      </c>
      <c r="O111" s="1" t="str">
        <f t="shared" si="15"/>
        <v>Matches standings</v>
      </c>
      <c r="P111" s="1">
        <f>COUNTIFS(Matches!$C$9:$C$1954,$A111,Matches!$Q$9:$Q$1954,1,Matches!$Y$9:$Y$1954,"&gt;=1",Matches!$Y$9:$Y$1954,"&lt;="&amp;'RPI rules'!$B$9,Matches!$R$9:$R$1954,1)+COUNTIFS(Matches!$D$9:$D$1954,$A111,Matches!$Q$9:$Q$1954,1,Matches!$X$9:$X$1954,"&gt;=1",Matches!$X$9:$X$1954,"&lt;="&amp;'RPI rules'!$B$9,Matches!$S$9:$S$1954,1)</f>
        <v>0</v>
      </c>
      <c r="Q111" s="1">
        <f>COUNTIFS(Matches!$C$9:$C$1954,$A111,Matches!$Q$9:$Q$1954,1,Matches!$Y$9:$Y$1954,"&gt;"&amp;'RPI rules'!$B$9,Matches!$Y$9:$Y$1954,"&lt;="&amp;'RPI rules'!$B$10,Matches!$R$9:$R$1954,1)+COUNTIFS(Matches!$D$9:$D$1954,$A111,Matches!$Q$9:$Q$1954,1,Matches!$X$9:$X$1954,"&gt;"&amp;'RPI rules'!$B$9,Matches!$X$9:$X$1954,"&lt;="&amp;'RPI rules'!$B$10,Matches!$S$9:$S$1954,1)</f>
        <v>1</v>
      </c>
      <c r="R111" s="1">
        <f>COUNTIFS(Matches!$C$9:$C$1954,$A111,Matches!$Q$9:$Q$1954,1,Matches!$Y$9:$Y$1954,"&gt;="&amp;'RPI rules'!$B$12,Matches!$Y$9:$Y$1954,"&lt;="&amp;'RPI rules'!$B$13,Matches!$R$9:$R$1954,0)+COUNTIFS(Matches!$D$9:$D$1954,$A111,Matches!$Q$9:$Q$1954,1,Matches!$X$9:$X$1954,"&gt;="&amp;'RPI rules'!$B$12,Matches!$X$9:$X$1954,"&lt;="&amp;'RPI rules'!$B$13,Matches!$S$9:$S$1954,0)</f>
        <v>0</v>
      </c>
      <c r="S111" s="1">
        <f>COUNTIFS(Matches!$C$9:$C$1954,$A111,Matches!$Q$9:$Q$1954,1,Matches!$Y$9:$Y$1954,"&gt;="&amp;'RPI rules'!$B$14,Matches!$R$9:$R$1954,0)+COUNTIFS(Matches!$D$9:$D$1954,$A111,Matches!$Q$9:$Q$1954,1,Matches!$X$9:$X$1954,"&gt;="&amp;'RPI rules'!$B$14,Matches!$S$9:$S$1954,0)+COUNTIFS(Matches!$C$9:$C$1954,$A111,Matches!$H$9:$H$1954,"&lt;&gt;D1",Matches!$R$9:$R$1954,0)+COUNTIFS(Matches!$D$9:$D$1954,$A111,Matches!$G$9:$G$1954,"&lt;&gt;D1",Matches!$S$9:$S$1954,0)</f>
        <v>0</v>
      </c>
      <c r="T111" s="1">
        <f>COUNTIFS(Matches!$C$9:$C$1954,$A111,Matches!$M$9:$M$1954,"Nonconference")+COUNTIFS(Matches!$D$9:$D$1954,$A111,Matches!$M$9:$M$1954,"Nonconference")</f>
        <v>11</v>
      </c>
      <c r="U111" s="1">
        <f>COUNTIFS(Matches!$C$9:$C$1954,$A111,Matches!$Q$9:$Q$1954,1,Matches!$Y$9:$Y$1954,"&gt;=1",Matches!$Y$9:$Y$1954,"&lt;="&amp;'RPI rules'!$B$11,Matches!$M$9:$M$1954,"Nonconference")+COUNTIFS(Matches!$D$9:$D$1954,$A111,Matches!$Q$9:$Q$1954,1,Matches!$X$9:$X$1954,"&gt;=1",Matches!$X$9:$X$1954,"&lt;="&amp;'RPI rules'!$B$11,Matches!$M$9:$M$1954,"Nonconference")</f>
        <v>1</v>
      </c>
      <c r="V111" s="1">
        <f>COUNTIFS(Matches!$C$9:$C$1954,$A111,Matches!$Q$9:$Q$1954,1,Matches!$Y$9:$Y$1954,"&gt;="&amp;'RPI rules'!$B$15,Matches!$M$9:$M$1954,"Nonconference")+COUNTIFS(Matches!$D$9:$D$1954,$A111,Matches!$Q$9:$Q$1954,1,Matches!$X$9:$X$1954,"&gt;="&amp;'RPI rules'!$B$15,Matches!$M$9:$M$1954,"Nonconference")+COUNTIFS(Matches!$C$9:$C$1954,$A111,Matches!$M$9:$M$1954,"Nonconference",Matches!$H$9:$H$1954,"NAIA")+COUNTIFS(Matches!$D$9:$D$1954,$A111,Matches!$M$9:$M$1954,"Nonconference",Matches!$G$9:$G$1954,"NAIA")</f>
        <v>3</v>
      </c>
      <c r="W111" s="24">
        <f t="shared" si="16"/>
        <v>9.0909090909090912E-2</v>
      </c>
      <c r="X111" s="24">
        <f t="shared" si="17"/>
        <v>0.27272727272727271</v>
      </c>
      <c r="Y111" s="25">
        <f>IF('RPI rules'!$B$25&lt;&gt;"Ready",NA(),P111*'RPI rules'!$B$17+Q111*'RPI rules'!$B$18)</f>
        <v>1.2999999999999999E-3</v>
      </c>
      <c r="Z111" s="25">
        <f>IF('RPI rules'!$B$25&lt;&gt;"Ready",NA(),-R111*'RPI rules'!$B$19-S111*'RPI rules'!$B$20)</f>
        <v>0</v>
      </c>
      <c r="AA111" s="25">
        <f>IF('RPI rules'!$B$25&lt;&gt;"Ready",NA(),IF(T111=0,0,IF(W111&gt;='RPI rules'!$B$16,'RPI rules'!$B$21,0)))</f>
        <v>0</v>
      </c>
      <c r="AB111" s="25">
        <f>IF('RPI rules'!$B$25&lt;&gt;"Ready",NA(),IF(T111=0,0,IF(X111&gt;='RPI rules'!$B$16,-'RPI rules'!$B$22,0)))</f>
        <v>0</v>
      </c>
      <c r="AC111" s="25">
        <f t="shared" si="18"/>
        <v>1.2999999999999999E-3</v>
      </c>
      <c r="AD111" s="9">
        <f t="shared" si="19"/>
        <v>0.47387485162271664</v>
      </c>
      <c r="AE111" s="1">
        <f t="shared" si="20"/>
        <v>217</v>
      </c>
      <c r="AF111" s="1">
        <f t="shared" si="21"/>
        <v>0</v>
      </c>
    </row>
    <row r="112" spans="1:32" ht="21" customHeight="1">
      <c r="A112" s="1" t="s">
        <v>346</v>
      </c>
      <c r="B112" s="1" t="str">
        <f>INDEX(Standings!$B$9:$B$356,MATCH($A112,Standings!$A$9:$A$356,0))</f>
        <v>CAA</v>
      </c>
      <c r="C112" s="1">
        <f>INDEX(Standings!$D$9:$D$356,MATCH($A112,Standings!$A$9:$A$356,0))</f>
        <v>2</v>
      </c>
      <c r="D112" s="1">
        <f>INDEX(Standings!$E$9:$E$356,MATCH($A112,Standings!$A$9:$A$356,0))</f>
        <v>9</v>
      </c>
      <c r="E112" s="1">
        <f>SUMIFS(Matches!$R$9:$R$1954,Matches!$C$9:$C$1954,$A112)+SUMIFS(Matches!$S$9:$S$1954,Matches!$D$9:$D$1954,$A112)</f>
        <v>2</v>
      </c>
      <c r="F112" s="1">
        <f>COUNTIFS(Matches!$C$9:$C$1954,$A112)+COUNTIFS(Matches!$D$9:$D$1954,$A112)-E112</f>
        <v>9</v>
      </c>
      <c r="G112" s="1">
        <f t="shared" si="11"/>
        <v>0</v>
      </c>
      <c r="H112" s="1">
        <f>SUMIFS(Matches!$R$9:$R$1954,Matches!$C$9:$C$1954,$A112,Matches!$Q$9:$Q$1954,1)+SUMIFS(Matches!$S$9:$S$1954,Matches!$D$9:$D$1954,$A112,Matches!$Q$9:$Q$1954,1)</f>
        <v>2</v>
      </c>
      <c r="I112" s="1">
        <f>COUNTIFS(Matches!$C$9:$C$1954,$A112,Matches!$Q$9:$Q$1954,1)+COUNTIFS(Matches!$D$9:$D$1954,$A112,Matches!$Q$9:$Q$1954,1)-H112</f>
        <v>9</v>
      </c>
      <c r="J112" s="9">
        <f t="shared" si="12"/>
        <v>0.18181818181818182</v>
      </c>
      <c r="K112" s="9">
        <f>IF(H112+I112=0,"",(SUMIFS(Matches!$T$9:$T$1954,Matches!$C$9:$C$1954,$A112)+SUMIFS(Matches!$U$9:$U$1954,Matches!$D$9:$D$1954,$A112))/(H112+I112))</f>
        <v>0.43583739492830403</v>
      </c>
      <c r="L112" s="9">
        <f>IF(H112+I112=0,"",(SUMIFS(Matches!$V$9:$V$1954,Matches!$C$9:$C$1954,$A112)+SUMIFS(Matches!$W$9:$W$1954,Matches!$D$9:$D$1954,$A112))/(H112+I112))</f>
        <v>0.43067989249807431</v>
      </c>
      <c r="M112" s="9">
        <f t="shared" si="13"/>
        <v>0.37104321604321605</v>
      </c>
      <c r="N112" s="1">
        <f t="shared" si="14"/>
        <v>323</v>
      </c>
      <c r="O112" s="1" t="str">
        <f t="shared" si="15"/>
        <v>Matches standings</v>
      </c>
      <c r="P112" s="1">
        <f>COUNTIFS(Matches!$C$9:$C$1954,$A112,Matches!$Q$9:$Q$1954,1,Matches!$Y$9:$Y$1954,"&gt;=1",Matches!$Y$9:$Y$1954,"&lt;="&amp;'RPI rules'!$B$9,Matches!$R$9:$R$1954,1)+COUNTIFS(Matches!$D$9:$D$1954,$A112,Matches!$Q$9:$Q$1954,1,Matches!$X$9:$X$1954,"&gt;=1",Matches!$X$9:$X$1954,"&lt;="&amp;'RPI rules'!$B$9,Matches!$S$9:$S$1954,1)</f>
        <v>0</v>
      </c>
      <c r="Q112" s="1">
        <f>COUNTIFS(Matches!$C$9:$C$1954,$A112,Matches!$Q$9:$Q$1954,1,Matches!$Y$9:$Y$1954,"&gt;"&amp;'RPI rules'!$B$9,Matches!$Y$9:$Y$1954,"&lt;="&amp;'RPI rules'!$B$10,Matches!$R$9:$R$1954,1)+COUNTIFS(Matches!$D$9:$D$1954,$A112,Matches!$Q$9:$Q$1954,1,Matches!$X$9:$X$1954,"&gt;"&amp;'RPI rules'!$B$9,Matches!$X$9:$X$1954,"&lt;="&amp;'RPI rules'!$B$10,Matches!$S$9:$S$1954,1)</f>
        <v>0</v>
      </c>
      <c r="R112" s="1">
        <f>COUNTIFS(Matches!$C$9:$C$1954,$A112,Matches!$Q$9:$Q$1954,1,Matches!$Y$9:$Y$1954,"&gt;="&amp;'RPI rules'!$B$12,Matches!$Y$9:$Y$1954,"&lt;="&amp;'RPI rules'!$B$13,Matches!$R$9:$R$1954,0)+COUNTIFS(Matches!$D$9:$D$1954,$A112,Matches!$Q$9:$Q$1954,1,Matches!$X$9:$X$1954,"&gt;="&amp;'RPI rules'!$B$12,Matches!$X$9:$X$1954,"&lt;="&amp;'RPI rules'!$B$13,Matches!$S$9:$S$1954,0)</f>
        <v>1</v>
      </c>
      <c r="S112" s="1">
        <f>COUNTIFS(Matches!$C$9:$C$1954,$A112,Matches!$Q$9:$Q$1954,1,Matches!$Y$9:$Y$1954,"&gt;="&amp;'RPI rules'!$B$14,Matches!$R$9:$R$1954,0)+COUNTIFS(Matches!$D$9:$D$1954,$A112,Matches!$Q$9:$Q$1954,1,Matches!$X$9:$X$1954,"&gt;="&amp;'RPI rules'!$B$14,Matches!$S$9:$S$1954,0)+COUNTIFS(Matches!$C$9:$C$1954,$A112,Matches!$H$9:$H$1954,"&lt;&gt;D1",Matches!$R$9:$R$1954,0)+COUNTIFS(Matches!$D$9:$D$1954,$A112,Matches!$G$9:$G$1954,"&lt;&gt;D1",Matches!$S$9:$S$1954,0)</f>
        <v>1</v>
      </c>
      <c r="T112" s="1">
        <f>COUNTIFS(Matches!$C$9:$C$1954,$A112,Matches!$M$9:$M$1954,"Nonconference")+COUNTIFS(Matches!$D$9:$D$1954,$A112,Matches!$M$9:$M$1954,"Nonconference")</f>
        <v>9</v>
      </c>
      <c r="U112" s="1">
        <f>COUNTIFS(Matches!$C$9:$C$1954,$A112,Matches!$Q$9:$Q$1954,1,Matches!$Y$9:$Y$1954,"&gt;=1",Matches!$Y$9:$Y$1954,"&lt;="&amp;'RPI rules'!$B$11,Matches!$M$9:$M$1954,"Nonconference")+COUNTIFS(Matches!$D$9:$D$1954,$A112,Matches!$Q$9:$Q$1954,1,Matches!$X$9:$X$1954,"&gt;=1",Matches!$X$9:$X$1954,"&lt;="&amp;'RPI rules'!$B$11,Matches!$M$9:$M$1954,"Nonconference")</f>
        <v>0</v>
      </c>
      <c r="V112" s="1">
        <f>COUNTIFS(Matches!$C$9:$C$1954,$A112,Matches!$Q$9:$Q$1954,1,Matches!$Y$9:$Y$1954,"&gt;="&amp;'RPI rules'!$B$15,Matches!$M$9:$M$1954,"Nonconference")+COUNTIFS(Matches!$D$9:$D$1954,$A112,Matches!$Q$9:$Q$1954,1,Matches!$X$9:$X$1954,"&gt;="&amp;'RPI rules'!$B$15,Matches!$M$9:$M$1954,"Nonconference")+COUNTIFS(Matches!$C$9:$C$1954,$A112,Matches!$M$9:$M$1954,"Nonconference",Matches!$H$9:$H$1954,"NAIA")+COUNTIFS(Matches!$D$9:$D$1954,$A112,Matches!$M$9:$M$1954,"Nonconference",Matches!$G$9:$G$1954,"NAIA")</f>
        <v>6</v>
      </c>
      <c r="W112" s="24">
        <f t="shared" si="16"/>
        <v>0</v>
      </c>
      <c r="X112" s="24">
        <f t="shared" si="17"/>
        <v>0.66666666666666663</v>
      </c>
      <c r="Y112" s="25">
        <f>IF('RPI rules'!$B$25&lt;&gt;"Ready",NA(),P112*'RPI rules'!$B$17+Q112*'RPI rules'!$B$18)</f>
        <v>0</v>
      </c>
      <c r="Z112" s="25">
        <f>IF('RPI rules'!$B$25&lt;&gt;"Ready",NA(),-R112*'RPI rules'!$B$19-S112*'RPI rules'!$B$20)</f>
        <v>-3.8999999999999998E-3</v>
      </c>
      <c r="AA112" s="25">
        <f>IF('RPI rules'!$B$25&lt;&gt;"Ready",NA(),IF(T112=0,0,IF(W112&gt;='RPI rules'!$B$16,'RPI rules'!$B$21,0)))</f>
        <v>0</v>
      </c>
      <c r="AB112" s="25">
        <f>IF('RPI rules'!$B$25&lt;&gt;"Ready",NA(),IF(T112=0,0,IF(X112&gt;='RPI rules'!$B$16,-'RPI rules'!$B$22,0)))</f>
        <v>-2.5999999999999999E-3</v>
      </c>
      <c r="AC112" s="25">
        <f t="shared" si="18"/>
        <v>-6.4999999999999997E-3</v>
      </c>
      <c r="AD112" s="9">
        <f t="shared" si="19"/>
        <v>0.36454321604321605</v>
      </c>
      <c r="AE112" s="1">
        <f t="shared" si="20"/>
        <v>323</v>
      </c>
      <c r="AF112" s="1">
        <f t="shared" si="21"/>
        <v>0</v>
      </c>
    </row>
    <row r="113" spans="1:32" ht="21" customHeight="1">
      <c r="A113" s="1" t="s">
        <v>70</v>
      </c>
      <c r="B113" s="1" t="str">
        <f>INDEX(Standings!$B$9:$B$356,MATCH($A113,Standings!$A$9:$A$356,0))</f>
        <v>Ivy League</v>
      </c>
      <c r="C113" s="1">
        <f>INDEX(Standings!$D$9:$D$356,MATCH($A113,Standings!$A$9:$A$356,0))</f>
        <v>9</v>
      </c>
      <c r="D113" s="1">
        <f>INDEX(Standings!$E$9:$E$356,MATCH($A113,Standings!$A$9:$A$356,0))</f>
        <v>0</v>
      </c>
      <c r="E113" s="1">
        <f>SUMIFS(Matches!$R$9:$R$1954,Matches!$C$9:$C$1954,$A113)+SUMIFS(Matches!$S$9:$S$1954,Matches!$D$9:$D$1954,$A113)</f>
        <v>9</v>
      </c>
      <c r="F113" s="1">
        <f>COUNTIFS(Matches!$C$9:$C$1954,$A113)+COUNTIFS(Matches!$D$9:$D$1954,$A113)-E113</f>
        <v>0</v>
      </c>
      <c r="G113" s="1">
        <f t="shared" si="11"/>
        <v>0</v>
      </c>
      <c r="H113" s="1">
        <f>SUMIFS(Matches!$R$9:$R$1954,Matches!$C$9:$C$1954,$A113,Matches!$Q$9:$Q$1954,1)+SUMIFS(Matches!$S$9:$S$1954,Matches!$D$9:$D$1954,$A113,Matches!$Q$9:$Q$1954,1)</f>
        <v>9</v>
      </c>
      <c r="I113" s="1">
        <f>COUNTIFS(Matches!$C$9:$C$1954,$A113,Matches!$Q$9:$Q$1954,1)+COUNTIFS(Matches!$D$9:$D$1954,$A113,Matches!$Q$9:$Q$1954,1)-H113</f>
        <v>0</v>
      </c>
      <c r="J113" s="9">
        <f t="shared" si="12"/>
        <v>1</v>
      </c>
      <c r="K113" s="9">
        <f>IF(H113+I113=0,"",(SUMIFS(Matches!$T$9:$T$1954,Matches!$C$9:$C$1954,$A113)+SUMIFS(Matches!$U$9:$U$1954,Matches!$D$9:$D$1954,$A113))/(H113+I113))</f>
        <v>0.46898040231373567</v>
      </c>
      <c r="L113" s="9">
        <f>IF(H113+I113=0,"",(SUMIFS(Matches!$V$9:$V$1954,Matches!$C$9:$C$1954,$A113)+SUMIFS(Matches!$W$9:$W$1954,Matches!$D$9:$D$1954,$A113))/(H113+I113))</f>
        <v>0.48180449040297524</v>
      </c>
      <c r="M113" s="9">
        <f t="shared" si="13"/>
        <v>0.60494132375761156</v>
      </c>
      <c r="N113" s="1">
        <f t="shared" si="14"/>
        <v>47</v>
      </c>
      <c r="O113" s="1" t="str">
        <f t="shared" si="15"/>
        <v>Matches standings</v>
      </c>
      <c r="P113" s="1">
        <f>COUNTIFS(Matches!$C$9:$C$1954,$A113,Matches!$Q$9:$Q$1954,1,Matches!$Y$9:$Y$1954,"&gt;=1",Matches!$Y$9:$Y$1954,"&lt;="&amp;'RPI rules'!$B$9,Matches!$R$9:$R$1954,1)+COUNTIFS(Matches!$D$9:$D$1954,$A113,Matches!$Q$9:$Q$1954,1,Matches!$X$9:$X$1954,"&gt;=1",Matches!$X$9:$X$1954,"&lt;="&amp;'RPI rules'!$B$9,Matches!$S$9:$S$1954,1)</f>
        <v>0</v>
      </c>
      <c r="Q113" s="1">
        <f>COUNTIFS(Matches!$C$9:$C$1954,$A113,Matches!$Q$9:$Q$1954,1,Matches!$Y$9:$Y$1954,"&gt;"&amp;'RPI rules'!$B$9,Matches!$Y$9:$Y$1954,"&lt;="&amp;'RPI rules'!$B$10,Matches!$R$9:$R$1954,1)+COUNTIFS(Matches!$D$9:$D$1954,$A113,Matches!$Q$9:$Q$1954,1,Matches!$X$9:$X$1954,"&gt;"&amp;'RPI rules'!$B$9,Matches!$X$9:$X$1954,"&lt;="&amp;'RPI rules'!$B$10,Matches!$S$9:$S$1954,1)</f>
        <v>0</v>
      </c>
      <c r="R113" s="1">
        <f>COUNTIFS(Matches!$C$9:$C$1954,$A113,Matches!$Q$9:$Q$1954,1,Matches!$Y$9:$Y$1954,"&gt;="&amp;'RPI rules'!$B$12,Matches!$Y$9:$Y$1954,"&lt;="&amp;'RPI rules'!$B$13,Matches!$R$9:$R$1954,0)+COUNTIFS(Matches!$D$9:$D$1954,$A113,Matches!$Q$9:$Q$1954,1,Matches!$X$9:$X$1954,"&gt;="&amp;'RPI rules'!$B$12,Matches!$X$9:$X$1954,"&lt;="&amp;'RPI rules'!$B$13,Matches!$S$9:$S$1954,0)</f>
        <v>0</v>
      </c>
      <c r="S113" s="1">
        <f>COUNTIFS(Matches!$C$9:$C$1954,$A113,Matches!$Q$9:$Q$1954,1,Matches!$Y$9:$Y$1954,"&gt;="&amp;'RPI rules'!$B$14,Matches!$R$9:$R$1954,0)+COUNTIFS(Matches!$D$9:$D$1954,$A113,Matches!$Q$9:$Q$1954,1,Matches!$X$9:$X$1954,"&gt;="&amp;'RPI rules'!$B$14,Matches!$S$9:$S$1954,0)+COUNTIFS(Matches!$C$9:$C$1954,$A113,Matches!$H$9:$H$1954,"&lt;&gt;D1",Matches!$R$9:$R$1954,0)+COUNTIFS(Matches!$D$9:$D$1954,$A113,Matches!$G$9:$G$1954,"&lt;&gt;D1",Matches!$S$9:$S$1954,0)</f>
        <v>0</v>
      </c>
      <c r="T113" s="1">
        <f>COUNTIFS(Matches!$C$9:$C$1954,$A113,Matches!$M$9:$M$1954,"Nonconference")+COUNTIFS(Matches!$D$9:$D$1954,$A113,Matches!$M$9:$M$1954,"Nonconference")</f>
        <v>9</v>
      </c>
      <c r="U113" s="1">
        <f>COUNTIFS(Matches!$C$9:$C$1954,$A113,Matches!$Q$9:$Q$1954,1,Matches!$Y$9:$Y$1954,"&gt;=1",Matches!$Y$9:$Y$1954,"&lt;="&amp;'RPI rules'!$B$11,Matches!$M$9:$M$1954,"Nonconference")+COUNTIFS(Matches!$D$9:$D$1954,$A113,Matches!$Q$9:$Q$1954,1,Matches!$X$9:$X$1954,"&gt;=1",Matches!$X$9:$X$1954,"&lt;="&amp;'RPI rules'!$B$11,Matches!$M$9:$M$1954,"Nonconference")</f>
        <v>0</v>
      </c>
      <c r="V113" s="1">
        <f>COUNTIFS(Matches!$C$9:$C$1954,$A113,Matches!$Q$9:$Q$1954,1,Matches!$Y$9:$Y$1954,"&gt;="&amp;'RPI rules'!$B$15,Matches!$M$9:$M$1954,"Nonconference")+COUNTIFS(Matches!$D$9:$D$1954,$A113,Matches!$Q$9:$Q$1954,1,Matches!$X$9:$X$1954,"&gt;="&amp;'RPI rules'!$B$15,Matches!$M$9:$M$1954,"Nonconference")+COUNTIFS(Matches!$C$9:$C$1954,$A113,Matches!$M$9:$M$1954,"Nonconference",Matches!$H$9:$H$1954,"NAIA")+COUNTIFS(Matches!$D$9:$D$1954,$A113,Matches!$M$9:$M$1954,"Nonconference",Matches!$G$9:$G$1954,"NAIA")</f>
        <v>3</v>
      </c>
      <c r="W113" s="24">
        <f t="shared" si="16"/>
        <v>0</v>
      </c>
      <c r="X113" s="24">
        <f t="shared" si="17"/>
        <v>0.33333333333333331</v>
      </c>
      <c r="Y113" s="25">
        <f>IF('RPI rules'!$B$25&lt;&gt;"Ready",NA(),P113*'RPI rules'!$B$17+Q113*'RPI rules'!$B$18)</f>
        <v>0</v>
      </c>
      <c r="Z113" s="25">
        <f>IF('RPI rules'!$B$25&lt;&gt;"Ready",NA(),-R113*'RPI rules'!$B$19-S113*'RPI rules'!$B$20)</f>
        <v>0</v>
      </c>
      <c r="AA113" s="25">
        <f>IF('RPI rules'!$B$25&lt;&gt;"Ready",NA(),IF(T113=0,0,IF(W113&gt;='RPI rules'!$B$16,'RPI rules'!$B$21,0)))</f>
        <v>0</v>
      </c>
      <c r="AB113" s="25">
        <f>IF('RPI rules'!$B$25&lt;&gt;"Ready",NA(),IF(T113=0,0,IF(X113&gt;='RPI rules'!$B$16,-'RPI rules'!$B$22,0)))</f>
        <v>0</v>
      </c>
      <c r="AC113" s="25">
        <f t="shared" si="18"/>
        <v>0</v>
      </c>
      <c r="AD113" s="9">
        <f t="shared" si="19"/>
        <v>0.60494132375761156</v>
      </c>
      <c r="AE113" s="1">
        <f t="shared" si="20"/>
        <v>50</v>
      </c>
      <c r="AF113" s="1">
        <f t="shared" si="21"/>
        <v>-3</v>
      </c>
    </row>
    <row r="114" spans="1:32" ht="21" customHeight="1">
      <c r="A114" s="1" t="s">
        <v>94</v>
      </c>
      <c r="B114" s="1" t="str">
        <f>INDEX(Standings!$B$9:$B$356,MATCH($A114,Standings!$A$9:$A$356,0))</f>
        <v>Mountain West</v>
      </c>
      <c r="C114" s="1">
        <f>INDEX(Standings!$D$9:$D$356,MATCH($A114,Standings!$A$9:$A$356,0))</f>
        <v>8</v>
      </c>
      <c r="D114" s="1">
        <f>INDEX(Standings!$E$9:$E$356,MATCH($A114,Standings!$A$9:$A$356,0))</f>
        <v>3</v>
      </c>
      <c r="E114" s="1">
        <f>SUMIFS(Matches!$R$9:$R$1954,Matches!$C$9:$C$1954,$A114)+SUMIFS(Matches!$S$9:$S$1954,Matches!$D$9:$D$1954,$A114)</f>
        <v>8</v>
      </c>
      <c r="F114" s="1">
        <f>COUNTIFS(Matches!$C$9:$C$1954,$A114)+COUNTIFS(Matches!$D$9:$D$1954,$A114)-E114</f>
        <v>3</v>
      </c>
      <c r="G114" s="1">
        <f t="shared" si="11"/>
        <v>0</v>
      </c>
      <c r="H114" s="1">
        <f>SUMIFS(Matches!$R$9:$R$1954,Matches!$C$9:$C$1954,$A114,Matches!$Q$9:$Q$1954,1)+SUMIFS(Matches!$S$9:$S$1954,Matches!$D$9:$D$1954,$A114,Matches!$Q$9:$Q$1954,1)</f>
        <v>8</v>
      </c>
      <c r="I114" s="1">
        <f>COUNTIFS(Matches!$C$9:$C$1954,$A114,Matches!$Q$9:$Q$1954,1)+COUNTIFS(Matches!$D$9:$D$1954,$A114,Matches!$Q$9:$Q$1954,1)-H114</f>
        <v>3</v>
      </c>
      <c r="J114" s="9">
        <f t="shared" si="12"/>
        <v>0.72727272727272729</v>
      </c>
      <c r="K114" s="9">
        <f>IF(H114+I114=0,"",(SUMIFS(Matches!$T$9:$T$1954,Matches!$C$9:$C$1954,$A114)+SUMIFS(Matches!$U$9:$U$1954,Matches!$D$9:$D$1954,$A114))/(H114+I114))</f>
        <v>0.51359044995408631</v>
      </c>
      <c r="L114" s="9">
        <f>IF(H114+I114=0,"",(SUMIFS(Matches!$V$9:$V$1954,Matches!$C$9:$C$1954,$A114)+SUMIFS(Matches!$W$9:$W$1954,Matches!$D$9:$D$1954,$A114))/(H114+I114))</f>
        <v>0.5862117810258306</v>
      </c>
      <c r="M114" s="9">
        <f t="shared" si="13"/>
        <v>0.58516635205168266</v>
      </c>
      <c r="N114" s="1">
        <f t="shared" si="14"/>
        <v>71</v>
      </c>
      <c r="O114" s="1" t="str">
        <f t="shared" si="15"/>
        <v>Matches standings</v>
      </c>
      <c r="P114" s="1">
        <f>COUNTIFS(Matches!$C$9:$C$1954,$A114,Matches!$Q$9:$Q$1954,1,Matches!$Y$9:$Y$1954,"&gt;=1",Matches!$Y$9:$Y$1954,"&lt;="&amp;'RPI rules'!$B$9,Matches!$R$9:$R$1954,1)+COUNTIFS(Matches!$D$9:$D$1954,$A114,Matches!$Q$9:$Q$1954,1,Matches!$X$9:$X$1954,"&gt;=1",Matches!$X$9:$X$1954,"&lt;="&amp;'RPI rules'!$B$9,Matches!$S$9:$S$1954,1)</f>
        <v>0</v>
      </c>
      <c r="Q114" s="1">
        <f>COUNTIFS(Matches!$C$9:$C$1954,$A114,Matches!$Q$9:$Q$1954,1,Matches!$Y$9:$Y$1954,"&gt;"&amp;'RPI rules'!$B$9,Matches!$Y$9:$Y$1954,"&lt;="&amp;'RPI rules'!$B$10,Matches!$R$9:$R$1954,1)+COUNTIFS(Matches!$D$9:$D$1954,$A114,Matches!$Q$9:$Q$1954,1,Matches!$X$9:$X$1954,"&gt;"&amp;'RPI rules'!$B$9,Matches!$X$9:$X$1954,"&lt;="&amp;'RPI rules'!$B$10,Matches!$S$9:$S$1954,1)</f>
        <v>0</v>
      </c>
      <c r="R114" s="1">
        <f>COUNTIFS(Matches!$C$9:$C$1954,$A114,Matches!$Q$9:$Q$1954,1,Matches!$Y$9:$Y$1954,"&gt;="&amp;'RPI rules'!$B$12,Matches!$Y$9:$Y$1954,"&lt;="&amp;'RPI rules'!$B$13,Matches!$R$9:$R$1954,0)+COUNTIFS(Matches!$D$9:$D$1954,$A114,Matches!$Q$9:$Q$1954,1,Matches!$X$9:$X$1954,"&gt;="&amp;'RPI rules'!$B$12,Matches!$X$9:$X$1954,"&lt;="&amp;'RPI rules'!$B$13,Matches!$S$9:$S$1954,0)</f>
        <v>0</v>
      </c>
      <c r="S114" s="1">
        <f>COUNTIFS(Matches!$C$9:$C$1954,$A114,Matches!$Q$9:$Q$1954,1,Matches!$Y$9:$Y$1954,"&gt;="&amp;'RPI rules'!$B$14,Matches!$R$9:$R$1954,0)+COUNTIFS(Matches!$D$9:$D$1954,$A114,Matches!$Q$9:$Q$1954,1,Matches!$X$9:$X$1954,"&gt;="&amp;'RPI rules'!$B$14,Matches!$S$9:$S$1954,0)+COUNTIFS(Matches!$C$9:$C$1954,$A114,Matches!$H$9:$H$1954,"&lt;&gt;D1",Matches!$R$9:$R$1954,0)+COUNTIFS(Matches!$D$9:$D$1954,$A114,Matches!$G$9:$G$1954,"&lt;&gt;D1",Matches!$S$9:$S$1954,0)</f>
        <v>0</v>
      </c>
      <c r="T114" s="1">
        <f>COUNTIFS(Matches!$C$9:$C$1954,$A114,Matches!$M$9:$M$1954,"Nonconference")+COUNTIFS(Matches!$D$9:$D$1954,$A114,Matches!$M$9:$M$1954,"Nonconference")</f>
        <v>11</v>
      </c>
      <c r="U114" s="1">
        <f>COUNTIFS(Matches!$C$9:$C$1954,$A114,Matches!$Q$9:$Q$1954,1,Matches!$Y$9:$Y$1954,"&gt;=1",Matches!$Y$9:$Y$1954,"&lt;="&amp;'RPI rules'!$B$11,Matches!$M$9:$M$1954,"Nonconference")+COUNTIFS(Matches!$D$9:$D$1954,$A114,Matches!$Q$9:$Q$1954,1,Matches!$X$9:$X$1954,"&gt;=1",Matches!$X$9:$X$1954,"&lt;="&amp;'RPI rules'!$B$11,Matches!$M$9:$M$1954,"Nonconference")</f>
        <v>4</v>
      </c>
      <c r="V114" s="1">
        <f>COUNTIFS(Matches!$C$9:$C$1954,$A114,Matches!$Q$9:$Q$1954,1,Matches!$Y$9:$Y$1954,"&gt;="&amp;'RPI rules'!$B$15,Matches!$M$9:$M$1954,"Nonconference")+COUNTIFS(Matches!$D$9:$D$1954,$A114,Matches!$Q$9:$Q$1954,1,Matches!$X$9:$X$1954,"&gt;="&amp;'RPI rules'!$B$15,Matches!$M$9:$M$1954,"Nonconference")+COUNTIFS(Matches!$C$9:$C$1954,$A114,Matches!$M$9:$M$1954,"Nonconference",Matches!$H$9:$H$1954,"NAIA")+COUNTIFS(Matches!$D$9:$D$1954,$A114,Matches!$M$9:$M$1954,"Nonconference",Matches!$G$9:$G$1954,"NAIA")</f>
        <v>0</v>
      </c>
      <c r="W114" s="24">
        <f t="shared" si="16"/>
        <v>0.36363636363636365</v>
      </c>
      <c r="X114" s="24">
        <f t="shared" si="17"/>
        <v>0</v>
      </c>
      <c r="Y114" s="25">
        <f>IF('RPI rules'!$B$25&lt;&gt;"Ready",NA(),P114*'RPI rules'!$B$17+Q114*'RPI rules'!$B$18)</f>
        <v>0</v>
      </c>
      <c r="Z114" s="25">
        <f>IF('RPI rules'!$B$25&lt;&gt;"Ready",NA(),-R114*'RPI rules'!$B$19-S114*'RPI rules'!$B$20)</f>
        <v>0</v>
      </c>
      <c r="AA114" s="25">
        <f>IF('RPI rules'!$B$25&lt;&gt;"Ready",NA(),IF(T114=0,0,IF(W114&gt;='RPI rules'!$B$16,'RPI rules'!$B$21,0)))</f>
        <v>0</v>
      </c>
      <c r="AB114" s="25">
        <f>IF('RPI rules'!$B$25&lt;&gt;"Ready",NA(),IF(T114=0,0,IF(X114&gt;='RPI rules'!$B$16,-'RPI rules'!$B$22,0)))</f>
        <v>0</v>
      </c>
      <c r="AC114" s="25">
        <f t="shared" si="18"/>
        <v>0</v>
      </c>
      <c r="AD114" s="9">
        <f t="shared" si="19"/>
        <v>0.58516635205168266</v>
      </c>
      <c r="AE114" s="1">
        <f t="shared" si="20"/>
        <v>71</v>
      </c>
      <c r="AF114" s="1">
        <f t="shared" si="21"/>
        <v>0</v>
      </c>
    </row>
    <row r="115" spans="1:32" ht="21" customHeight="1">
      <c r="A115" s="1" t="s">
        <v>85</v>
      </c>
      <c r="B115" s="1" t="str">
        <f>INDEX(Standings!$B$9:$B$356,MATCH($A115,Standings!$A$9:$A$356,0))</f>
        <v>Big South</v>
      </c>
      <c r="C115" s="1">
        <f>INDEX(Standings!$D$9:$D$356,MATCH($A115,Standings!$A$9:$A$356,0))</f>
        <v>6</v>
      </c>
      <c r="D115" s="1">
        <f>INDEX(Standings!$E$9:$E$356,MATCH($A115,Standings!$A$9:$A$356,0))</f>
        <v>4</v>
      </c>
      <c r="E115" s="1">
        <f>SUMIFS(Matches!$R$9:$R$1954,Matches!$C$9:$C$1954,$A115)+SUMIFS(Matches!$S$9:$S$1954,Matches!$D$9:$D$1954,$A115)</f>
        <v>6</v>
      </c>
      <c r="F115" s="1">
        <f>COUNTIFS(Matches!$C$9:$C$1954,$A115)+COUNTIFS(Matches!$D$9:$D$1954,$A115)-E115</f>
        <v>4</v>
      </c>
      <c r="G115" s="1">
        <f t="shared" si="11"/>
        <v>0</v>
      </c>
      <c r="H115" s="1">
        <f>SUMIFS(Matches!$R$9:$R$1954,Matches!$C$9:$C$1954,$A115,Matches!$Q$9:$Q$1954,1)+SUMIFS(Matches!$S$9:$S$1954,Matches!$D$9:$D$1954,$A115,Matches!$Q$9:$Q$1954,1)</f>
        <v>6</v>
      </c>
      <c r="I115" s="1">
        <f>COUNTIFS(Matches!$C$9:$C$1954,$A115,Matches!$Q$9:$Q$1954,1)+COUNTIFS(Matches!$D$9:$D$1954,$A115,Matches!$Q$9:$Q$1954,1)-H115</f>
        <v>4</v>
      </c>
      <c r="J115" s="9">
        <f t="shared" si="12"/>
        <v>0.6</v>
      </c>
      <c r="K115" s="9">
        <f>IF(H115+I115=0,"",(SUMIFS(Matches!$T$9:$T$1954,Matches!$C$9:$C$1954,$A115)+SUMIFS(Matches!$U$9:$U$1954,Matches!$D$9:$D$1954,$A115))/(H115+I115))</f>
        <v>0.60949494949494942</v>
      </c>
      <c r="L115" s="9">
        <f>IF(H115+I115=0,"",(SUMIFS(Matches!$V$9:$V$1954,Matches!$C$9:$C$1954,$A115)+SUMIFS(Matches!$W$9:$W$1954,Matches!$D$9:$D$1954,$A115))/(H115+I115))</f>
        <v>0.54686307547671176</v>
      </c>
      <c r="M115" s="9">
        <f t="shared" si="13"/>
        <v>0.59146324361665259</v>
      </c>
      <c r="N115" s="1">
        <f t="shared" si="14"/>
        <v>62</v>
      </c>
      <c r="O115" s="1" t="str">
        <f t="shared" si="15"/>
        <v>Matches standings</v>
      </c>
      <c r="P115" s="1">
        <f>COUNTIFS(Matches!$C$9:$C$1954,$A115,Matches!$Q$9:$Q$1954,1,Matches!$Y$9:$Y$1954,"&gt;=1",Matches!$Y$9:$Y$1954,"&lt;="&amp;'RPI rules'!$B$9,Matches!$R$9:$R$1954,1)+COUNTIFS(Matches!$D$9:$D$1954,$A115,Matches!$Q$9:$Q$1954,1,Matches!$X$9:$X$1954,"&gt;=1",Matches!$X$9:$X$1954,"&lt;="&amp;'RPI rules'!$B$9,Matches!$S$9:$S$1954,1)</f>
        <v>0</v>
      </c>
      <c r="Q115" s="1">
        <f>COUNTIFS(Matches!$C$9:$C$1954,$A115,Matches!$Q$9:$Q$1954,1,Matches!$Y$9:$Y$1954,"&gt;"&amp;'RPI rules'!$B$9,Matches!$Y$9:$Y$1954,"&lt;="&amp;'RPI rules'!$B$10,Matches!$R$9:$R$1954,1)+COUNTIFS(Matches!$D$9:$D$1954,$A115,Matches!$Q$9:$Q$1954,1,Matches!$X$9:$X$1954,"&gt;"&amp;'RPI rules'!$B$9,Matches!$X$9:$X$1954,"&lt;="&amp;'RPI rules'!$B$10,Matches!$S$9:$S$1954,1)</f>
        <v>0</v>
      </c>
      <c r="R115" s="1">
        <f>COUNTIFS(Matches!$C$9:$C$1954,$A115,Matches!$Q$9:$Q$1954,1,Matches!$Y$9:$Y$1954,"&gt;="&amp;'RPI rules'!$B$12,Matches!$Y$9:$Y$1954,"&lt;="&amp;'RPI rules'!$B$13,Matches!$R$9:$R$1954,0)+COUNTIFS(Matches!$D$9:$D$1954,$A115,Matches!$Q$9:$Q$1954,1,Matches!$X$9:$X$1954,"&gt;="&amp;'RPI rules'!$B$12,Matches!$X$9:$X$1954,"&lt;="&amp;'RPI rules'!$B$13,Matches!$S$9:$S$1954,0)</f>
        <v>0</v>
      </c>
      <c r="S115" s="1">
        <f>COUNTIFS(Matches!$C$9:$C$1954,$A115,Matches!$Q$9:$Q$1954,1,Matches!$Y$9:$Y$1954,"&gt;="&amp;'RPI rules'!$B$14,Matches!$R$9:$R$1954,0)+COUNTIFS(Matches!$D$9:$D$1954,$A115,Matches!$Q$9:$Q$1954,1,Matches!$X$9:$X$1954,"&gt;="&amp;'RPI rules'!$B$14,Matches!$S$9:$S$1954,0)+COUNTIFS(Matches!$C$9:$C$1954,$A115,Matches!$H$9:$H$1954,"&lt;&gt;D1",Matches!$R$9:$R$1954,0)+COUNTIFS(Matches!$D$9:$D$1954,$A115,Matches!$G$9:$G$1954,"&lt;&gt;D1",Matches!$S$9:$S$1954,0)</f>
        <v>0</v>
      </c>
      <c r="T115" s="1">
        <f>COUNTIFS(Matches!$C$9:$C$1954,$A115,Matches!$M$9:$M$1954,"Nonconference")+COUNTIFS(Matches!$D$9:$D$1954,$A115,Matches!$M$9:$M$1954,"Nonconference")</f>
        <v>10</v>
      </c>
      <c r="U115" s="1">
        <f>COUNTIFS(Matches!$C$9:$C$1954,$A115,Matches!$Q$9:$Q$1954,1,Matches!$Y$9:$Y$1954,"&gt;=1",Matches!$Y$9:$Y$1954,"&lt;="&amp;'RPI rules'!$B$11,Matches!$M$9:$M$1954,"Nonconference")+COUNTIFS(Matches!$D$9:$D$1954,$A115,Matches!$Q$9:$Q$1954,1,Matches!$X$9:$X$1954,"&gt;=1",Matches!$X$9:$X$1954,"&lt;="&amp;'RPI rules'!$B$11,Matches!$M$9:$M$1954,"Nonconference")</f>
        <v>2</v>
      </c>
      <c r="V115" s="1">
        <f>COUNTIFS(Matches!$C$9:$C$1954,$A115,Matches!$Q$9:$Q$1954,1,Matches!$Y$9:$Y$1954,"&gt;="&amp;'RPI rules'!$B$15,Matches!$M$9:$M$1954,"Nonconference")+COUNTIFS(Matches!$D$9:$D$1954,$A115,Matches!$Q$9:$Q$1954,1,Matches!$X$9:$X$1954,"&gt;="&amp;'RPI rules'!$B$15,Matches!$M$9:$M$1954,"Nonconference")+COUNTIFS(Matches!$C$9:$C$1954,$A115,Matches!$M$9:$M$1954,"Nonconference",Matches!$H$9:$H$1954,"NAIA")+COUNTIFS(Matches!$D$9:$D$1954,$A115,Matches!$M$9:$M$1954,"Nonconference",Matches!$G$9:$G$1954,"NAIA")</f>
        <v>1</v>
      </c>
      <c r="W115" s="24">
        <f t="shared" si="16"/>
        <v>0.2</v>
      </c>
      <c r="X115" s="24">
        <f t="shared" si="17"/>
        <v>0.1</v>
      </c>
      <c r="Y115" s="25">
        <f>IF('RPI rules'!$B$25&lt;&gt;"Ready",NA(),P115*'RPI rules'!$B$17+Q115*'RPI rules'!$B$18)</f>
        <v>0</v>
      </c>
      <c r="Z115" s="25">
        <f>IF('RPI rules'!$B$25&lt;&gt;"Ready",NA(),-R115*'RPI rules'!$B$19-S115*'RPI rules'!$B$20)</f>
        <v>0</v>
      </c>
      <c r="AA115" s="25">
        <f>IF('RPI rules'!$B$25&lt;&gt;"Ready",NA(),IF(T115=0,0,IF(W115&gt;='RPI rules'!$B$16,'RPI rules'!$B$21,0)))</f>
        <v>0</v>
      </c>
      <c r="AB115" s="25">
        <f>IF('RPI rules'!$B$25&lt;&gt;"Ready",NA(),IF(T115=0,0,IF(X115&gt;='RPI rules'!$B$16,-'RPI rules'!$B$22,0)))</f>
        <v>0</v>
      </c>
      <c r="AC115" s="25">
        <f t="shared" si="18"/>
        <v>0</v>
      </c>
      <c r="AD115" s="9">
        <f t="shared" si="19"/>
        <v>0.59146324361665259</v>
      </c>
      <c r="AE115" s="1">
        <f t="shared" si="20"/>
        <v>63</v>
      </c>
      <c r="AF115" s="1">
        <f t="shared" si="21"/>
        <v>-1</v>
      </c>
    </row>
    <row r="116" spans="1:32" ht="21" customHeight="1">
      <c r="A116" s="1" t="s">
        <v>124</v>
      </c>
      <c r="B116" s="1" t="str">
        <f>INDEX(Standings!$B$9:$B$356,MATCH($A116,Standings!$A$9:$A$356,0))</f>
        <v>CAA</v>
      </c>
      <c r="C116" s="1">
        <f>INDEX(Standings!$D$9:$D$356,MATCH($A116,Standings!$A$9:$A$356,0))</f>
        <v>7</v>
      </c>
      <c r="D116" s="1">
        <f>INDEX(Standings!$E$9:$E$356,MATCH($A116,Standings!$A$9:$A$356,0))</f>
        <v>3</v>
      </c>
      <c r="E116" s="1">
        <f>SUMIFS(Matches!$R$9:$R$1954,Matches!$C$9:$C$1954,$A116)+SUMIFS(Matches!$S$9:$S$1954,Matches!$D$9:$D$1954,$A116)</f>
        <v>7</v>
      </c>
      <c r="F116" s="1">
        <f>COUNTIFS(Matches!$C$9:$C$1954,$A116)+COUNTIFS(Matches!$D$9:$D$1954,$A116)-E116</f>
        <v>3</v>
      </c>
      <c r="G116" s="1">
        <f t="shared" si="11"/>
        <v>0</v>
      </c>
      <c r="H116" s="1">
        <f>SUMIFS(Matches!$R$9:$R$1954,Matches!$C$9:$C$1954,$A116,Matches!$Q$9:$Q$1954,1)+SUMIFS(Matches!$S$9:$S$1954,Matches!$D$9:$D$1954,$A116,Matches!$Q$9:$Q$1954,1)</f>
        <v>7</v>
      </c>
      <c r="I116" s="1">
        <f>COUNTIFS(Matches!$C$9:$C$1954,$A116,Matches!$Q$9:$Q$1954,1)+COUNTIFS(Matches!$D$9:$D$1954,$A116,Matches!$Q$9:$Q$1954,1)-H116</f>
        <v>3</v>
      </c>
      <c r="J116" s="9">
        <f t="shared" si="12"/>
        <v>0.7</v>
      </c>
      <c r="K116" s="9">
        <f>IF(H116+I116=0,"",(SUMIFS(Matches!$T$9:$T$1954,Matches!$C$9:$C$1954,$A116)+SUMIFS(Matches!$U$9:$U$1954,Matches!$D$9:$D$1954,$A116))/(H116+I116))</f>
        <v>0.49865079365079373</v>
      </c>
      <c r="L116" s="9">
        <f>IF(H116+I116=0,"",(SUMIFS(Matches!$V$9:$V$1954,Matches!$C$9:$C$1954,$A116)+SUMIFS(Matches!$W$9:$W$1954,Matches!$D$9:$D$1954,$A116))/(H116+I116))</f>
        <v>0.52639566578202945</v>
      </c>
      <c r="M116" s="9">
        <f t="shared" si="13"/>
        <v>0.55592431327090419</v>
      </c>
      <c r="N116" s="1">
        <f t="shared" si="14"/>
        <v>101</v>
      </c>
      <c r="O116" s="1" t="str">
        <f t="shared" si="15"/>
        <v>Matches standings</v>
      </c>
      <c r="P116" s="1">
        <f>COUNTIFS(Matches!$C$9:$C$1954,$A116,Matches!$Q$9:$Q$1954,1,Matches!$Y$9:$Y$1954,"&gt;=1",Matches!$Y$9:$Y$1954,"&lt;="&amp;'RPI rules'!$B$9,Matches!$R$9:$R$1954,1)+COUNTIFS(Matches!$D$9:$D$1954,$A116,Matches!$Q$9:$Q$1954,1,Matches!$X$9:$X$1954,"&gt;=1",Matches!$X$9:$X$1954,"&lt;="&amp;'RPI rules'!$B$9,Matches!$S$9:$S$1954,1)</f>
        <v>0</v>
      </c>
      <c r="Q116" s="1">
        <f>COUNTIFS(Matches!$C$9:$C$1954,$A116,Matches!$Q$9:$Q$1954,1,Matches!$Y$9:$Y$1954,"&gt;"&amp;'RPI rules'!$B$9,Matches!$Y$9:$Y$1954,"&lt;="&amp;'RPI rules'!$B$10,Matches!$R$9:$R$1954,1)+COUNTIFS(Matches!$D$9:$D$1954,$A116,Matches!$Q$9:$Q$1954,1,Matches!$X$9:$X$1954,"&gt;"&amp;'RPI rules'!$B$9,Matches!$X$9:$X$1954,"&lt;="&amp;'RPI rules'!$B$10,Matches!$S$9:$S$1954,1)</f>
        <v>0</v>
      </c>
      <c r="R116" s="1">
        <f>COUNTIFS(Matches!$C$9:$C$1954,$A116,Matches!$Q$9:$Q$1954,1,Matches!$Y$9:$Y$1954,"&gt;="&amp;'RPI rules'!$B$12,Matches!$Y$9:$Y$1954,"&lt;="&amp;'RPI rules'!$B$13,Matches!$R$9:$R$1954,0)+COUNTIFS(Matches!$D$9:$D$1954,$A116,Matches!$Q$9:$Q$1954,1,Matches!$X$9:$X$1954,"&gt;="&amp;'RPI rules'!$B$12,Matches!$X$9:$X$1954,"&lt;="&amp;'RPI rules'!$B$13,Matches!$S$9:$S$1954,0)</f>
        <v>0</v>
      </c>
      <c r="S116" s="1">
        <f>COUNTIFS(Matches!$C$9:$C$1954,$A116,Matches!$Q$9:$Q$1954,1,Matches!$Y$9:$Y$1954,"&gt;="&amp;'RPI rules'!$B$14,Matches!$R$9:$R$1954,0)+COUNTIFS(Matches!$D$9:$D$1954,$A116,Matches!$Q$9:$Q$1954,1,Matches!$X$9:$X$1954,"&gt;="&amp;'RPI rules'!$B$14,Matches!$S$9:$S$1954,0)+COUNTIFS(Matches!$C$9:$C$1954,$A116,Matches!$H$9:$H$1954,"&lt;&gt;D1",Matches!$R$9:$R$1954,0)+COUNTIFS(Matches!$D$9:$D$1954,$A116,Matches!$G$9:$G$1954,"&lt;&gt;D1",Matches!$S$9:$S$1954,0)</f>
        <v>0</v>
      </c>
      <c r="T116" s="1">
        <f>COUNTIFS(Matches!$C$9:$C$1954,$A116,Matches!$M$9:$M$1954,"Nonconference")+COUNTIFS(Matches!$D$9:$D$1954,$A116,Matches!$M$9:$M$1954,"Nonconference")</f>
        <v>8</v>
      </c>
      <c r="U116" s="1">
        <f>COUNTIFS(Matches!$C$9:$C$1954,$A116,Matches!$Q$9:$Q$1954,1,Matches!$Y$9:$Y$1954,"&gt;=1",Matches!$Y$9:$Y$1954,"&lt;="&amp;'RPI rules'!$B$11,Matches!$M$9:$M$1954,"Nonconference")+COUNTIFS(Matches!$D$9:$D$1954,$A116,Matches!$Q$9:$Q$1954,1,Matches!$X$9:$X$1954,"&gt;=1",Matches!$X$9:$X$1954,"&lt;="&amp;'RPI rules'!$B$11,Matches!$M$9:$M$1954,"Nonconference")</f>
        <v>3</v>
      </c>
      <c r="V116" s="1">
        <f>COUNTIFS(Matches!$C$9:$C$1954,$A116,Matches!$Q$9:$Q$1954,1,Matches!$Y$9:$Y$1954,"&gt;="&amp;'RPI rules'!$B$15,Matches!$M$9:$M$1954,"Nonconference")+COUNTIFS(Matches!$D$9:$D$1954,$A116,Matches!$Q$9:$Q$1954,1,Matches!$X$9:$X$1954,"&gt;="&amp;'RPI rules'!$B$15,Matches!$M$9:$M$1954,"Nonconference")+COUNTIFS(Matches!$C$9:$C$1954,$A116,Matches!$M$9:$M$1954,"Nonconference",Matches!$H$9:$H$1954,"NAIA")+COUNTIFS(Matches!$D$9:$D$1954,$A116,Matches!$M$9:$M$1954,"Nonconference",Matches!$G$9:$G$1954,"NAIA")</f>
        <v>1</v>
      </c>
      <c r="W116" s="24">
        <f t="shared" si="16"/>
        <v>0.375</v>
      </c>
      <c r="X116" s="24">
        <f t="shared" si="17"/>
        <v>0.125</v>
      </c>
      <c r="Y116" s="25">
        <f>IF('RPI rules'!$B$25&lt;&gt;"Ready",NA(),P116*'RPI rules'!$B$17+Q116*'RPI rules'!$B$18)</f>
        <v>0</v>
      </c>
      <c r="Z116" s="25">
        <f>IF('RPI rules'!$B$25&lt;&gt;"Ready",NA(),-R116*'RPI rules'!$B$19-S116*'RPI rules'!$B$20)</f>
        <v>0</v>
      </c>
      <c r="AA116" s="25">
        <f>IF('RPI rules'!$B$25&lt;&gt;"Ready",NA(),IF(T116=0,0,IF(W116&gt;='RPI rules'!$B$16,'RPI rules'!$B$21,0)))</f>
        <v>0</v>
      </c>
      <c r="AB116" s="25">
        <f>IF('RPI rules'!$B$25&lt;&gt;"Ready",NA(),IF(T116=0,0,IF(X116&gt;='RPI rules'!$B$16,-'RPI rules'!$B$22,0)))</f>
        <v>0</v>
      </c>
      <c r="AC116" s="25">
        <f t="shared" si="18"/>
        <v>0</v>
      </c>
      <c r="AD116" s="9">
        <f t="shared" si="19"/>
        <v>0.55592431327090419</v>
      </c>
      <c r="AE116" s="1">
        <f t="shared" si="20"/>
        <v>101</v>
      </c>
      <c r="AF116" s="1">
        <f t="shared" si="21"/>
        <v>0</v>
      </c>
    </row>
    <row r="117" spans="1:32" ht="21" customHeight="1">
      <c r="A117" s="1" t="s">
        <v>314</v>
      </c>
      <c r="B117" s="1" t="str">
        <f>INDEX(Standings!$B$9:$B$356,MATCH($A117,Standings!$A$9:$A$356,0))</f>
        <v>Patriot</v>
      </c>
      <c r="C117" s="1">
        <f>INDEX(Standings!$D$9:$D$356,MATCH($A117,Standings!$A$9:$A$356,0))</f>
        <v>6</v>
      </c>
      <c r="D117" s="1">
        <f>INDEX(Standings!$E$9:$E$356,MATCH($A117,Standings!$A$9:$A$356,0))</f>
        <v>8</v>
      </c>
      <c r="E117" s="1">
        <f>SUMIFS(Matches!$R$9:$R$1954,Matches!$C$9:$C$1954,$A117)+SUMIFS(Matches!$S$9:$S$1954,Matches!$D$9:$D$1954,$A117)</f>
        <v>6</v>
      </c>
      <c r="F117" s="1">
        <f>COUNTIFS(Matches!$C$9:$C$1954,$A117)+COUNTIFS(Matches!$D$9:$D$1954,$A117)-E117</f>
        <v>8</v>
      </c>
      <c r="G117" s="1">
        <f t="shared" si="11"/>
        <v>0</v>
      </c>
      <c r="H117" s="1">
        <f>SUMIFS(Matches!$R$9:$R$1954,Matches!$C$9:$C$1954,$A117,Matches!$Q$9:$Q$1954,1)+SUMIFS(Matches!$S$9:$S$1954,Matches!$D$9:$D$1954,$A117,Matches!$Q$9:$Q$1954,1)</f>
        <v>6</v>
      </c>
      <c r="I117" s="1">
        <f>COUNTIFS(Matches!$C$9:$C$1954,$A117,Matches!$Q$9:$Q$1954,1)+COUNTIFS(Matches!$D$9:$D$1954,$A117,Matches!$Q$9:$Q$1954,1)-H117</f>
        <v>8</v>
      </c>
      <c r="J117" s="9">
        <f t="shared" si="12"/>
        <v>0.42857142857142855</v>
      </c>
      <c r="K117" s="9">
        <f>IF(H117+I117=0,"",(SUMIFS(Matches!$T$9:$T$1954,Matches!$C$9:$C$1954,$A117)+SUMIFS(Matches!$U$9:$U$1954,Matches!$D$9:$D$1954,$A117))/(H117+I117))</f>
        <v>0.38657453657453661</v>
      </c>
      <c r="L117" s="9">
        <f>IF(H117+I117=0,"",(SUMIFS(Matches!$V$9:$V$1954,Matches!$C$9:$C$1954,$A117)+SUMIFS(Matches!$W$9:$W$1954,Matches!$D$9:$D$1954,$A117))/(H117+I117))</f>
        <v>0.45623479929007738</v>
      </c>
      <c r="M117" s="9">
        <f t="shared" si="13"/>
        <v>0.41448882525264474</v>
      </c>
      <c r="N117" s="1">
        <f t="shared" si="14"/>
        <v>291</v>
      </c>
      <c r="O117" s="1" t="str">
        <f t="shared" si="15"/>
        <v>Matches standings</v>
      </c>
      <c r="P117" s="1">
        <f>COUNTIFS(Matches!$C$9:$C$1954,$A117,Matches!$Q$9:$Q$1954,1,Matches!$Y$9:$Y$1954,"&gt;=1",Matches!$Y$9:$Y$1954,"&lt;="&amp;'RPI rules'!$B$9,Matches!$R$9:$R$1954,1)+COUNTIFS(Matches!$D$9:$D$1954,$A117,Matches!$Q$9:$Q$1954,1,Matches!$X$9:$X$1954,"&gt;=1",Matches!$X$9:$X$1954,"&lt;="&amp;'RPI rules'!$B$9,Matches!$S$9:$S$1954,1)</f>
        <v>0</v>
      </c>
      <c r="Q117" s="1">
        <f>COUNTIFS(Matches!$C$9:$C$1954,$A117,Matches!$Q$9:$Q$1954,1,Matches!$Y$9:$Y$1954,"&gt;"&amp;'RPI rules'!$B$9,Matches!$Y$9:$Y$1954,"&lt;="&amp;'RPI rules'!$B$10,Matches!$R$9:$R$1954,1)+COUNTIFS(Matches!$D$9:$D$1954,$A117,Matches!$Q$9:$Q$1954,1,Matches!$X$9:$X$1954,"&gt;"&amp;'RPI rules'!$B$9,Matches!$X$9:$X$1954,"&lt;="&amp;'RPI rules'!$B$10,Matches!$S$9:$S$1954,1)</f>
        <v>0</v>
      </c>
      <c r="R117" s="1">
        <f>COUNTIFS(Matches!$C$9:$C$1954,$A117,Matches!$Q$9:$Q$1954,1,Matches!$Y$9:$Y$1954,"&gt;="&amp;'RPI rules'!$B$12,Matches!$Y$9:$Y$1954,"&lt;="&amp;'RPI rules'!$B$13,Matches!$R$9:$R$1954,0)+COUNTIFS(Matches!$D$9:$D$1954,$A117,Matches!$Q$9:$Q$1954,1,Matches!$X$9:$X$1954,"&gt;="&amp;'RPI rules'!$B$12,Matches!$X$9:$X$1954,"&lt;="&amp;'RPI rules'!$B$13,Matches!$S$9:$S$1954,0)</f>
        <v>1</v>
      </c>
      <c r="S117" s="1">
        <f>COUNTIFS(Matches!$C$9:$C$1954,$A117,Matches!$Q$9:$Q$1954,1,Matches!$Y$9:$Y$1954,"&gt;="&amp;'RPI rules'!$B$14,Matches!$R$9:$R$1954,0)+COUNTIFS(Matches!$D$9:$D$1954,$A117,Matches!$Q$9:$Q$1954,1,Matches!$X$9:$X$1954,"&gt;="&amp;'RPI rules'!$B$14,Matches!$S$9:$S$1954,0)+COUNTIFS(Matches!$C$9:$C$1954,$A117,Matches!$H$9:$H$1954,"&lt;&gt;D1",Matches!$R$9:$R$1954,0)+COUNTIFS(Matches!$D$9:$D$1954,$A117,Matches!$G$9:$G$1954,"&lt;&gt;D1",Matches!$S$9:$S$1954,0)</f>
        <v>1</v>
      </c>
      <c r="T117" s="1">
        <f>COUNTIFS(Matches!$C$9:$C$1954,$A117,Matches!$M$9:$M$1954,"Nonconference")+COUNTIFS(Matches!$D$9:$D$1954,$A117,Matches!$M$9:$M$1954,"Nonconference")</f>
        <v>12</v>
      </c>
      <c r="U117" s="1">
        <f>COUNTIFS(Matches!$C$9:$C$1954,$A117,Matches!$Q$9:$Q$1954,1,Matches!$Y$9:$Y$1954,"&gt;=1",Matches!$Y$9:$Y$1954,"&lt;="&amp;'RPI rules'!$B$11,Matches!$M$9:$M$1954,"Nonconference")+COUNTIFS(Matches!$D$9:$D$1954,$A117,Matches!$Q$9:$Q$1954,1,Matches!$X$9:$X$1954,"&gt;=1",Matches!$X$9:$X$1954,"&lt;="&amp;'RPI rules'!$B$11,Matches!$M$9:$M$1954,"Nonconference")</f>
        <v>1</v>
      </c>
      <c r="V117" s="1">
        <f>COUNTIFS(Matches!$C$9:$C$1954,$A117,Matches!$Q$9:$Q$1954,1,Matches!$Y$9:$Y$1954,"&gt;="&amp;'RPI rules'!$B$15,Matches!$M$9:$M$1954,"Nonconference")+COUNTIFS(Matches!$D$9:$D$1954,$A117,Matches!$Q$9:$Q$1954,1,Matches!$X$9:$X$1954,"&gt;="&amp;'RPI rules'!$B$15,Matches!$M$9:$M$1954,"Nonconference")+COUNTIFS(Matches!$C$9:$C$1954,$A117,Matches!$M$9:$M$1954,"Nonconference",Matches!$H$9:$H$1954,"NAIA")+COUNTIFS(Matches!$D$9:$D$1954,$A117,Matches!$M$9:$M$1954,"Nonconference",Matches!$G$9:$G$1954,"NAIA")</f>
        <v>8</v>
      </c>
      <c r="W117" s="24">
        <f t="shared" si="16"/>
        <v>8.3333333333333329E-2</v>
      </c>
      <c r="X117" s="24">
        <f t="shared" si="17"/>
        <v>0.66666666666666663</v>
      </c>
      <c r="Y117" s="25">
        <f>IF('RPI rules'!$B$25&lt;&gt;"Ready",NA(),P117*'RPI rules'!$B$17+Q117*'RPI rules'!$B$18)</f>
        <v>0</v>
      </c>
      <c r="Z117" s="25">
        <f>IF('RPI rules'!$B$25&lt;&gt;"Ready",NA(),-R117*'RPI rules'!$B$19-S117*'RPI rules'!$B$20)</f>
        <v>-3.8999999999999998E-3</v>
      </c>
      <c r="AA117" s="25">
        <f>IF('RPI rules'!$B$25&lt;&gt;"Ready",NA(),IF(T117=0,0,IF(W117&gt;='RPI rules'!$B$16,'RPI rules'!$B$21,0)))</f>
        <v>0</v>
      </c>
      <c r="AB117" s="25">
        <f>IF('RPI rules'!$B$25&lt;&gt;"Ready",NA(),IF(T117=0,0,IF(X117&gt;='RPI rules'!$B$16,-'RPI rules'!$B$22,0)))</f>
        <v>-2.5999999999999999E-3</v>
      </c>
      <c r="AC117" s="25">
        <f t="shared" si="18"/>
        <v>-6.4999999999999997E-3</v>
      </c>
      <c r="AD117" s="9">
        <f t="shared" si="19"/>
        <v>0.40798882525264474</v>
      </c>
      <c r="AE117" s="1">
        <f t="shared" si="20"/>
        <v>294</v>
      </c>
      <c r="AF117" s="1">
        <f t="shared" si="21"/>
        <v>-3</v>
      </c>
    </row>
    <row r="118" spans="1:32" ht="21" customHeight="1">
      <c r="A118" s="1" t="s">
        <v>168</v>
      </c>
      <c r="B118" s="1" t="str">
        <f>INDEX(Standings!$B$9:$B$356,MATCH($A118,Standings!$A$9:$A$356,0))</f>
        <v>Big 12</v>
      </c>
      <c r="C118" s="1">
        <f>INDEX(Standings!$D$9:$D$356,MATCH($A118,Standings!$A$9:$A$356,0))</f>
        <v>7</v>
      </c>
      <c r="D118" s="1">
        <f>INDEX(Standings!$E$9:$E$356,MATCH($A118,Standings!$A$9:$A$356,0))</f>
        <v>4</v>
      </c>
      <c r="E118" s="1">
        <f>SUMIFS(Matches!$R$9:$R$1954,Matches!$C$9:$C$1954,$A118)+SUMIFS(Matches!$S$9:$S$1954,Matches!$D$9:$D$1954,$A118)</f>
        <v>7</v>
      </c>
      <c r="F118" s="1">
        <f>COUNTIFS(Matches!$C$9:$C$1954,$A118)+COUNTIFS(Matches!$D$9:$D$1954,$A118)-E118</f>
        <v>4</v>
      </c>
      <c r="G118" s="1">
        <f t="shared" si="11"/>
        <v>0</v>
      </c>
      <c r="H118" s="1">
        <f>SUMIFS(Matches!$R$9:$R$1954,Matches!$C$9:$C$1954,$A118,Matches!$Q$9:$Q$1954,1)+SUMIFS(Matches!$S$9:$S$1954,Matches!$D$9:$D$1954,$A118,Matches!$Q$9:$Q$1954,1)</f>
        <v>7</v>
      </c>
      <c r="I118" s="1">
        <f>COUNTIFS(Matches!$C$9:$C$1954,$A118,Matches!$Q$9:$Q$1954,1)+COUNTIFS(Matches!$D$9:$D$1954,$A118,Matches!$Q$9:$Q$1954,1)-H118</f>
        <v>4</v>
      </c>
      <c r="J118" s="9">
        <f t="shared" si="12"/>
        <v>0.63636363636363635</v>
      </c>
      <c r="K118" s="9">
        <f>IF(H118+I118=0,"",(SUMIFS(Matches!$T$9:$T$1954,Matches!$C$9:$C$1954,$A118)+SUMIFS(Matches!$U$9:$U$1954,Matches!$D$9:$D$1954,$A118))/(H118+I118))</f>
        <v>0.45872359963269055</v>
      </c>
      <c r="L118" s="9">
        <f>IF(H118+I118=0,"",(SUMIFS(Matches!$V$9:$V$1954,Matches!$C$9:$C$1954,$A118)+SUMIFS(Matches!$W$9:$W$1954,Matches!$D$9:$D$1954,$A118))/(H118+I118))</f>
        <v>0.52078511581266396</v>
      </c>
      <c r="M118" s="9">
        <f t="shared" si="13"/>
        <v>0.51864898786042035</v>
      </c>
      <c r="N118" s="1">
        <f t="shared" si="14"/>
        <v>145</v>
      </c>
      <c r="O118" s="1" t="str">
        <f t="shared" si="15"/>
        <v>Matches standings</v>
      </c>
      <c r="P118" s="1">
        <f>COUNTIFS(Matches!$C$9:$C$1954,$A118,Matches!$Q$9:$Q$1954,1,Matches!$Y$9:$Y$1954,"&gt;=1",Matches!$Y$9:$Y$1954,"&lt;="&amp;'RPI rules'!$B$9,Matches!$R$9:$R$1954,1)+COUNTIFS(Matches!$D$9:$D$1954,$A118,Matches!$Q$9:$Q$1954,1,Matches!$X$9:$X$1954,"&gt;=1",Matches!$X$9:$X$1954,"&lt;="&amp;'RPI rules'!$B$9,Matches!$S$9:$S$1954,1)</f>
        <v>0</v>
      </c>
      <c r="Q118" s="1">
        <f>COUNTIFS(Matches!$C$9:$C$1954,$A118,Matches!$Q$9:$Q$1954,1,Matches!$Y$9:$Y$1954,"&gt;"&amp;'RPI rules'!$B$9,Matches!$Y$9:$Y$1954,"&lt;="&amp;'RPI rules'!$B$10,Matches!$R$9:$R$1954,1)+COUNTIFS(Matches!$D$9:$D$1954,$A118,Matches!$Q$9:$Q$1954,1,Matches!$X$9:$X$1954,"&gt;"&amp;'RPI rules'!$B$9,Matches!$X$9:$X$1954,"&lt;="&amp;'RPI rules'!$B$10,Matches!$S$9:$S$1954,1)</f>
        <v>0</v>
      </c>
      <c r="R118" s="1">
        <f>COUNTIFS(Matches!$C$9:$C$1954,$A118,Matches!$Q$9:$Q$1954,1,Matches!$Y$9:$Y$1954,"&gt;="&amp;'RPI rules'!$B$12,Matches!$Y$9:$Y$1954,"&lt;="&amp;'RPI rules'!$B$13,Matches!$R$9:$R$1954,0)+COUNTIFS(Matches!$D$9:$D$1954,$A118,Matches!$Q$9:$Q$1954,1,Matches!$X$9:$X$1954,"&gt;="&amp;'RPI rules'!$B$12,Matches!$X$9:$X$1954,"&lt;="&amp;'RPI rules'!$B$13,Matches!$S$9:$S$1954,0)</f>
        <v>0</v>
      </c>
      <c r="S118" s="1">
        <f>COUNTIFS(Matches!$C$9:$C$1954,$A118,Matches!$Q$9:$Q$1954,1,Matches!$Y$9:$Y$1954,"&gt;="&amp;'RPI rules'!$B$14,Matches!$R$9:$R$1954,0)+COUNTIFS(Matches!$D$9:$D$1954,$A118,Matches!$Q$9:$Q$1954,1,Matches!$X$9:$X$1954,"&gt;="&amp;'RPI rules'!$B$14,Matches!$S$9:$S$1954,0)+COUNTIFS(Matches!$C$9:$C$1954,$A118,Matches!$H$9:$H$1954,"&lt;&gt;D1",Matches!$R$9:$R$1954,0)+COUNTIFS(Matches!$D$9:$D$1954,$A118,Matches!$G$9:$G$1954,"&lt;&gt;D1",Matches!$S$9:$S$1954,0)</f>
        <v>0</v>
      </c>
      <c r="T118" s="1">
        <f>COUNTIFS(Matches!$C$9:$C$1954,$A118,Matches!$M$9:$M$1954,"Nonconference")+COUNTIFS(Matches!$D$9:$D$1954,$A118,Matches!$M$9:$M$1954,"Nonconference")</f>
        <v>11</v>
      </c>
      <c r="U118" s="1">
        <f>COUNTIFS(Matches!$C$9:$C$1954,$A118,Matches!$Q$9:$Q$1954,1,Matches!$Y$9:$Y$1954,"&gt;=1",Matches!$Y$9:$Y$1954,"&lt;="&amp;'RPI rules'!$B$11,Matches!$M$9:$M$1954,"Nonconference")+COUNTIFS(Matches!$D$9:$D$1954,$A118,Matches!$Q$9:$Q$1954,1,Matches!$X$9:$X$1954,"&gt;=1",Matches!$X$9:$X$1954,"&lt;="&amp;'RPI rules'!$B$11,Matches!$M$9:$M$1954,"Nonconference")</f>
        <v>2</v>
      </c>
      <c r="V118" s="1">
        <f>COUNTIFS(Matches!$C$9:$C$1954,$A118,Matches!$Q$9:$Q$1954,1,Matches!$Y$9:$Y$1954,"&gt;="&amp;'RPI rules'!$B$15,Matches!$M$9:$M$1954,"Nonconference")+COUNTIFS(Matches!$D$9:$D$1954,$A118,Matches!$Q$9:$Q$1954,1,Matches!$X$9:$X$1954,"&gt;="&amp;'RPI rules'!$B$15,Matches!$M$9:$M$1954,"Nonconference")+COUNTIFS(Matches!$C$9:$C$1954,$A118,Matches!$M$9:$M$1954,"Nonconference",Matches!$H$9:$H$1954,"NAIA")+COUNTIFS(Matches!$D$9:$D$1954,$A118,Matches!$M$9:$M$1954,"Nonconference",Matches!$G$9:$G$1954,"NAIA")</f>
        <v>4</v>
      </c>
      <c r="W118" s="24">
        <f t="shared" si="16"/>
        <v>0.18181818181818182</v>
      </c>
      <c r="X118" s="24">
        <f t="shared" si="17"/>
        <v>0.36363636363636365</v>
      </c>
      <c r="Y118" s="25">
        <f>IF('RPI rules'!$B$25&lt;&gt;"Ready",NA(),P118*'RPI rules'!$B$17+Q118*'RPI rules'!$B$18)</f>
        <v>0</v>
      </c>
      <c r="Z118" s="25">
        <f>IF('RPI rules'!$B$25&lt;&gt;"Ready",NA(),-R118*'RPI rules'!$B$19-S118*'RPI rules'!$B$20)</f>
        <v>0</v>
      </c>
      <c r="AA118" s="25">
        <f>IF('RPI rules'!$B$25&lt;&gt;"Ready",NA(),IF(T118=0,0,IF(W118&gt;='RPI rules'!$B$16,'RPI rules'!$B$21,0)))</f>
        <v>0</v>
      </c>
      <c r="AB118" s="25">
        <f>IF('RPI rules'!$B$25&lt;&gt;"Ready",NA(),IF(T118=0,0,IF(X118&gt;='RPI rules'!$B$16,-'RPI rules'!$B$22,0)))</f>
        <v>0</v>
      </c>
      <c r="AC118" s="25">
        <f t="shared" si="18"/>
        <v>0</v>
      </c>
      <c r="AD118" s="9">
        <f t="shared" si="19"/>
        <v>0.51864898786042035</v>
      </c>
      <c r="AE118" s="1">
        <f t="shared" si="20"/>
        <v>146</v>
      </c>
      <c r="AF118" s="1">
        <f t="shared" si="21"/>
        <v>-1</v>
      </c>
    </row>
    <row r="119" spans="1:32" ht="21" customHeight="1">
      <c r="A119" s="1" t="s">
        <v>342</v>
      </c>
      <c r="B119" s="1" t="str">
        <f>INDEX(Standings!$B$9:$B$356,MATCH($A119,Standings!$A$9:$A$356,0))</f>
        <v>Southland</v>
      </c>
      <c r="C119" s="1">
        <f>INDEX(Standings!$D$9:$D$356,MATCH($A119,Standings!$A$9:$A$356,0))</f>
        <v>2</v>
      </c>
      <c r="D119" s="1">
        <f>INDEX(Standings!$E$9:$E$356,MATCH($A119,Standings!$A$9:$A$356,0))</f>
        <v>10</v>
      </c>
      <c r="E119" s="1">
        <f>SUMIFS(Matches!$R$9:$R$1954,Matches!$C$9:$C$1954,$A119)+SUMIFS(Matches!$S$9:$S$1954,Matches!$D$9:$D$1954,$A119)</f>
        <v>2</v>
      </c>
      <c r="F119" s="1">
        <f>COUNTIFS(Matches!$C$9:$C$1954,$A119)+COUNTIFS(Matches!$D$9:$D$1954,$A119)-E119</f>
        <v>10</v>
      </c>
      <c r="G119" s="1">
        <f t="shared" si="11"/>
        <v>0</v>
      </c>
      <c r="H119" s="1">
        <f>SUMIFS(Matches!$R$9:$R$1954,Matches!$C$9:$C$1954,$A119,Matches!$Q$9:$Q$1954,1)+SUMIFS(Matches!$S$9:$S$1954,Matches!$D$9:$D$1954,$A119,Matches!$Q$9:$Q$1954,1)</f>
        <v>2</v>
      </c>
      <c r="I119" s="1">
        <f>COUNTIFS(Matches!$C$9:$C$1954,$A119,Matches!$Q$9:$Q$1954,1)+COUNTIFS(Matches!$D$9:$D$1954,$A119,Matches!$Q$9:$Q$1954,1)-H119</f>
        <v>10</v>
      </c>
      <c r="J119" s="9">
        <f t="shared" si="12"/>
        <v>0.16666666666666666</v>
      </c>
      <c r="K119" s="9">
        <f>IF(H119+I119=0,"",(SUMIFS(Matches!$T$9:$T$1954,Matches!$C$9:$C$1954,$A119)+SUMIFS(Matches!$U$9:$U$1954,Matches!$D$9:$D$1954,$A119))/(H119+I119))</f>
        <v>0.45660126910126914</v>
      </c>
      <c r="L119" s="9">
        <f>IF(H119+I119=0,"",(SUMIFS(Matches!$V$9:$V$1954,Matches!$C$9:$C$1954,$A119)+SUMIFS(Matches!$W$9:$W$1954,Matches!$D$9:$D$1954,$A119))/(H119+I119))</f>
        <v>0.4234305772089863</v>
      </c>
      <c r="M119" s="9">
        <f t="shared" si="13"/>
        <v>0.37582494551954782</v>
      </c>
      <c r="N119" s="1">
        <f t="shared" si="14"/>
        <v>319</v>
      </c>
      <c r="O119" s="1" t="str">
        <f t="shared" si="15"/>
        <v>Matches standings</v>
      </c>
      <c r="P119" s="1">
        <f>COUNTIFS(Matches!$C$9:$C$1954,$A119,Matches!$Q$9:$Q$1954,1,Matches!$Y$9:$Y$1954,"&gt;=1",Matches!$Y$9:$Y$1954,"&lt;="&amp;'RPI rules'!$B$9,Matches!$R$9:$R$1954,1)+COUNTIFS(Matches!$D$9:$D$1954,$A119,Matches!$Q$9:$Q$1954,1,Matches!$X$9:$X$1954,"&gt;=1",Matches!$X$9:$X$1954,"&lt;="&amp;'RPI rules'!$B$9,Matches!$S$9:$S$1954,1)</f>
        <v>0</v>
      </c>
      <c r="Q119" s="1">
        <f>COUNTIFS(Matches!$C$9:$C$1954,$A119,Matches!$Q$9:$Q$1954,1,Matches!$Y$9:$Y$1954,"&gt;"&amp;'RPI rules'!$B$9,Matches!$Y$9:$Y$1954,"&lt;="&amp;'RPI rules'!$B$10,Matches!$R$9:$R$1954,1)+COUNTIFS(Matches!$D$9:$D$1954,$A119,Matches!$Q$9:$Q$1954,1,Matches!$X$9:$X$1954,"&gt;"&amp;'RPI rules'!$B$9,Matches!$X$9:$X$1954,"&lt;="&amp;'RPI rules'!$B$10,Matches!$S$9:$S$1954,1)</f>
        <v>0</v>
      </c>
      <c r="R119" s="1">
        <f>COUNTIFS(Matches!$C$9:$C$1954,$A119,Matches!$Q$9:$Q$1954,1,Matches!$Y$9:$Y$1954,"&gt;="&amp;'RPI rules'!$B$12,Matches!$Y$9:$Y$1954,"&lt;="&amp;'RPI rules'!$B$13,Matches!$R$9:$R$1954,0)+COUNTIFS(Matches!$D$9:$D$1954,$A119,Matches!$Q$9:$Q$1954,1,Matches!$X$9:$X$1954,"&gt;="&amp;'RPI rules'!$B$12,Matches!$X$9:$X$1954,"&lt;="&amp;'RPI rules'!$B$13,Matches!$S$9:$S$1954,0)</f>
        <v>2</v>
      </c>
      <c r="S119" s="1">
        <f>COUNTIFS(Matches!$C$9:$C$1954,$A119,Matches!$Q$9:$Q$1954,1,Matches!$Y$9:$Y$1954,"&gt;="&amp;'RPI rules'!$B$14,Matches!$R$9:$R$1954,0)+COUNTIFS(Matches!$D$9:$D$1954,$A119,Matches!$Q$9:$Q$1954,1,Matches!$X$9:$X$1954,"&gt;="&amp;'RPI rules'!$B$14,Matches!$S$9:$S$1954,0)+COUNTIFS(Matches!$C$9:$C$1954,$A119,Matches!$H$9:$H$1954,"&lt;&gt;D1",Matches!$R$9:$R$1954,0)+COUNTIFS(Matches!$D$9:$D$1954,$A119,Matches!$G$9:$G$1954,"&lt;&gt;D1",Matches!$S$9:$S$1954,0)</f>
        <v>0</v>
      </c>
      <c r="T119" s="1">
        <f>COUNTIFS(Matches!$C$9:$C$1954,$A119,Matches!$M$9:$M$1954,"Nonconference")+COUNTIFS(Matches!$D$9:$D$1954,$A119,Matches!$M$9:$M$1954,"Nonconference")</f>
        <v>12</v>
      </c>
      <c r="U119" s="1">
        <f>COUNTIFS(Matches!$C$9:$C$1954,$A119,Matches!$Q$9:$Q$1954,1,Matches!$Y$9:$Y$1954,"&gt;=1",Matches!$Y$9:$Y$1954,"&lt;="&amp;'RPI rules'!$B$11,Matches!$M$9:$M$1954,"Nonconference")+COUNTIFS(Matches!$D$9:$D$1954,$A119,Matches!$Q$9:$Q$1954,1,Matches!$X$9:$X$1954,"&gt;=1",Matches!$X$9:$X$1954,"&lt;="&amp;'RPI rules'!$B$11,Matches!$M$9:$M$1954,"Nonconference")</f>
        <v>0</v>
      </c>
      <c r="V119" s="1">
        <f>COUNTIFS(Matches!$C$9:$C$1954,$A119,Matches!$Q$9:$Q$1954,1,Matches!$Y$9:$Y$1954,"&gt;="&amp;'RPI rules'!$B$15,Matches!$M$9:$M$1954,"Nonconference")+COUNTIFS(Matches!$D$9:$D$1954,$A119,Matches!$Q$9:$Q$1954,1,Matches!$X$9:$X$1954,"&gt;="&amp;'RPI rules'!$B$15,Matches!$M$9:$M$1954,"Nonconference")+COUNTIFS(Matches!$C$9:$C$1954,$A119,Matches!$M$9:$M$1954,"Nonconference",Matches!$H$9:$H$1954,"NAIA")+COUNTIFS(Matches!$D$9:$D$1954,$A119,Matches!$M$9:$M$1954,"Nonconference",Matches!$G$9:$G$1954,"NAIA")</f>
        <v>5</v>
      </c>
      <c r="W119" s="24">
        <f t="shared" si="16"/>
        <v>0</v>
      </c>
      <c r="X119" s="24">
        <f t="shared" si="17"/>
        <v>0.41666666666666669</v>
      </c>
      <c r="Y119" s="25">
        <f>IF('RPI rules'!$B$25&lt;&gt;"Ready",NA(),P119*'RPI rules'!$B$17+Q119*'RPI rules'!$B$18)</f>
        <v>0</v>
      </c>
      <c r="Z119" s="25">
        <f>IF('RPI rules'!$B$25&lt;&gt;"Ready",NA(),-R119*'RPI rules'!$B$19-S119*'RPI rules'!$B$20)</f>
        <v>-2.5999999999999999E-3</v>
      </c>
      <c r="AA119" s="25">
        <f>IF('RPI rules'!$B$25&lt;&gt;"Ready",NA(),IF(T119=0,0,IF(W119&gt;='RPI rules'!$B$16,'RPI rules'!$B$21,0)))</f>
        <v>0</v>
      </c>
      <c r="AB119" s="25">
        <f>IF('RPI rules'!$B$25&lt;&gt;"Ready",NA(),IF(T119=0,0,IF(X119&gt;='RPI rules'!$B$16,-'RPI rules'!$B$22,0)))</f>
        <v>0</v>
      </c>
      <c r="AC119" s="25">
        <f t="shared" si="18"/>
        <v>-2.5999999999999999E-3</v>
      </c>
      <c r="AD119" s="9">
        <f t="shared" si="19"/>
        <v>0.37322494551954782</v>
      </c>
      <c r="AE119" s="1">
        <f t="shared" si="20"/>
        <v>319</v>
      </c>
      <c r="AF119" s="1">
        <f t="shared" si="21"/>
        <v>0</v>
      </c>
    </row>
    <row r="120" spans="1:32" ht="21" customHeight="1">
      <c r="A120" s="1" t="s">
        <v>321</v>
      </c>
      <c r="B120" s="1" t="str">
        <f>INDEX(Standings!$B$9:$B$356,MATCH($A120,Standings!$A$9:$A$356,0))</f>
        <v>MEAC</v>
      </c>
      <c r="C120" s="1">
        <f>INDEX(Standings!$D$9:$D$356,MATCH($A120,Standings!$A$9:$A$356,0))</f>
        <v>1</v>
      </c>
      <c r="D120" s="1">
        <f>INDEX(Standings!$E$9:$E$356,MATCH($A120,Standings!$A$9:$A$356,0))</f>
        <v>10</v>
      </c>
      <c r="E120" s="1">
        <f>SUMIFS(Matches!$R$9:$R$1954,Matches!$C$9:$C$1954,$A120)+SUMIFS(Matches!$S$9:$S$1954,Matches!$D$9:$D$1954,$A120)</f>
        <v>1</v>
      </c>
      <c r="F120" s="1">
        <f>COUNTIFS(Matches!$C$9:$C$1954,$A120)+COUNTIFS(Matches!$D$9:$D$1954,$A120)-E120</f>
        <v>10</v>
      </c>
      <c r="G120" s="1">
        <f t="shared" si="11"/>
        <v>0</v>
      </c>
      <c r="H120" s="1">
        <f>SUMIFS(Matches!$R$9:$R$1954,Matches!$C$9:$C$1954,$A120,Matches!$Q$9:$Q$1954,1)+SUMIFS(Matches!$S$9:$S$1954,Matches!$D$9:$D$1954,$A120,Matches!$Q$9:$Q$1954,1)</f>
        <v>1</v>
      </c>
      <c r="I120" s="1">
        <f>COUNTIFS(Matches!$C$9:$C$1954,$A120,Matches!$Q$9:$Q$1954,1)+COUNTIFS(Matches!$D$9:$D$1954,$A120,Matches!$Q$9:$Q$1954,1)-H120</f>
        <v>10</v>
      </c>
      <c r="J120" s="9">
        <f t="shared" si="12"/>
        <v>9.0909090909090912E-2</v>
      </c>
      <c r="K120" s="9">
        <f>IF(H120+I120=0,"",(SUMIFS(Matches!$T$9:$T$1954,Matches!$C$9:$C$1954,$A120)+SUMIFS(Matches!$U$9:$U$1954,Matches!$D$9:$D$1954,$A120))/(H120+I120))</f>
        <v>0.53409090909090906</v>
      </c>
      <c r="L120" s="9">
        <f>IF(H120+I120=0,"",(SUMIFS(Matches!$V$9:$V$1954,Matches!$C$9:$C$1954,$A120)+SUMIFS(Matches!$W$9:$W$1954,Matches!$D$9:$D$1954,$A120))/(H120+I120))</f>
        <v>0.4720087323909638</v>
      </c>
      <c r="M120" s="9">
        <f t="shared" si="13"/>
        <v>0.4077749103704682</v>
      </c>
      <c r="N120" s="1">
        <f t="shared" si="14"/>
        <v>298</v>
      </c>
      <c r="O120" s="1" t="str">
        <f t="shared" si="15"/>
        <v>Matches standings</v>
      </c>
      <c r="P120" s="1">
        <f>COUNTIFS(Matches!$C$9:$C$1954,$A120,Matches!$Q$9:$Q$1954,1,Matches!$Y$9:$Y$1954,"&gt;=1",Matches!$Y$9:$Y$1954,"&lt;="&amp;'RPI rules'!$B$9,Matches!$R$9:$R$1954,1)+COUNTIFS(Matches!$D$9:$D$1954,$A120,Matches!$Q$9:$Q$1954,1,Matches!$X$9:$X$1954,"&gt;=1",Matches!$X$9:$X$1954,"&lt;="&amp;'RPI rules'!$B$9,Matches!$S$9:$S$1954,1)</f>
        <v>0</v>
      </c>
      <c r="Q120" s="1">
        <f>COUNTIFS(Matches!$C$9:$C$1954,$A120,Matches!$Q$9:$Q$1954,1,Matches!$Y$9:$Y$1954,"&gt;"&amp;'RPI rules'!$B$9,Matches!$Y$9:$Y$1954,"&lt;="&amp;'RPI rules'!$B$10,Matches!$R$9:$R$1954,1)+COUNTIFS(Matches!$D$9:$D$1954,$A120,Matches!$Q$9:$Q$1954,1,Matches!$X$9:$X$1954,"&gt;"&amp;'RPI rules'!$B$9,Matches!$X$9:$X$1954,"&lt;="&amp;'RPI rules'!$B$10,Matches!$S$9:$S$1954,1)</f>
        <v>0</v>
      </c>
      <c r="R120" s="1">
        <f>COUNTIFS(Matches!$C$9:$C$1954,$A120,Matches!$Q$9:$Q$1954,1,Matches!$Y$9:$Y$1954,"&gt;="&amp;'RPI rules'!$B$12,Matches!$Y$9:$Y$1954,"&lt;="&amp;'RPI rules'!$B$13,Matches!$R$9:$R$1954,0)+COUNTIFS(Matches!$D$9:$D$1954,$A120,Matches!$Q$9:$Q$1954,1,Matches!$X$9:$X$1954,"&gt;="&amp;'RPI rules'!$B$12,Matches!$X$9:$X$1954,"&lt;="&amp;'RPI rules'!$B$13,Matches!$S$9:$S$1954,0)</f>
        <v>0</v>
      </c>
      <c r="S120" s="1">
        <f>COUNTIFS(Matches!$C$9:$C$1954,$A120,Matches!$Q$9:$Q$1954,1,Matches!$Y$9:$Y$1954,"&gt;="&amp;'RPI rules'!$B$14,Matches!$R$9:$R$1954,0)+COUNTIFS(Matches!$D$9:$D$1954,$A120,Matches!$Q$9:$Q$1954,1,Matches!$X$9:$X$1954,"&gt;="&amp;'RPI rules'!$B$14,Matches!$S$9:$S$1954,0)+COUNTIFS(Matches!$C$9:$C$1954,$A120,Matches!$H$9:$H$1954,"&lt;&gt;D1",Matches!$R$9:$R$1954,0)+COUNTIFS(Matches!$D$9:$D$1954,$A120,Matches!$G$9:$G$1954,"&lt;&gt;D1",Matches!$S$9:$S$1954,0)</f>
        <v>0</v>
      </c>
      <c r="T120" s="1">
        <f>COUNTIFS(Matches!$C$9:$C$1954,$A120,Matches!$M$9:$M$1954,"Nonconference")+COUNTIFS(Matches!$D$9:$D$1954,$A120,Matches!$M$9:$M$1954,"Nonconference")</f>
        <v>11</v>
      </c>
      <c r="U120" s="1">
        <f>COUNTIFS(Matches!$C$9:$C$1954,$A120,Matches!$Q$9:$Q$1954,1,Matches!$Y$9:$Y$1954,"&gt;=1",Matches!$Y$9:$Y$1954,"&lt;="&amp;'RPI rules'!$B$11,Matches!$M$9:$M$1954,"Nonconference")+COUNTIFS(Matches!$D$9:$D$1954,$A120,Matches!$Q$9:$Q$1954,1,Matches!$X$9:$X$1954,"&gt;=1",Matches!$X$9:$X$1954,"&lt;="&amp;'RPI rules'!$B$11,Matches!$M$9:$M$1954,"Nonconference")</f>
        <v>2</v>
      </c>
      <c r="V120" s="1">
        <f>COUNTIFS(Matches!$C$9:$C$1954,$A120,Matches!$Q$9:$Q$1954,1,Matches!$Y$9:$Y$1954,"&gt;="&amp;'RPI rules'!$B$15,Matches!$M$9:$M$1954,"Nonconference")+COUNTIFS(Matches!$D$9:$D$1954,$A120,Matches!$Q$9:$Q$1954,1,Matches!$X$9:$X$1954,"&gt;="&amp;'RPI rules'!$B$15,Matches!$M$9:$M$1954,"Nonconference")+COUNTIFS(Matches!$C$9:$C$1954,$A120,Matches!$M$9:$M$1954,"Nonconference",Matches!$H$9:$H$1954,"NAIA")+COUNTIFS(Matches!$D$9:$D$1954,$A120,Matches!$M$9:$M$1954,"Nonconference",Matches!$G$9:$G$1954,"NAIA")</f>
        <v>1</v>
      </c>
      <c r="W120" s="24">
        <f t="shared" si="16"/>
        <v>0.18181818181818182</v>
      </c>
      <c r="X120" s="24">
        <f t="shared" si="17"/>
        <v>9.0909090909090912E-2</v>
      </c>
      <c r="Y120" s="25">
        <f>IF('RPI rules'!$B$25&lt;&gt;"Ready",NA(),P120*'RPI rules'!$B$17+Q120*'RPI rules'!$B$18)</f>
        <v>0</v>
      </c>
      <c r="Z120" s="25">
        <f>IF('RPI rules'!$B$25&lt;&gt;"Ready",NA(),-R120*'RPI rules'!$B$19-S120*'RPI rules'!$B$20)</f>
        <v>0</v>
      </c>
      <c r="AA120" s="25">
        <f>IF('RPI rules'!$B$25&lt;&gt;"Ready",NA(),IF(T120=0,0,IF(W120&gt;='RPI rules'!$B$16,'RPI rules'!$B$21,0)))</f>
        <v>0</v>
      </c>
      <c r="AB120" s="25">
        <f>IF('RPI rules'!$B$25&lt;&gt;"Ready",NA(),IF(T120=0,0,IF(X120&gt;='RPI rules'!$B$16,-'RPI rules'!$B$22,0)))</f>
        <v>0</v>
      </c>
      <c r="AC120" s="25">
        <f t="shared" si="18"/>
        <v>0</v>
      </c>
      <c r="AD120" s="9">
        <f t="shared" si="19"/>
        <v>0.4077749103704682</v>
      </c>
      <c r="AE120" s="1">
        <f t="shared" si="20"/>
        <v>296</v>
      </c>
      <c r="AF120" s="1">
        <f t="shared" si="21"/>
        <v>2</v>
      </c>
    </row>
    <row r="121" spans="1:32" ht="21" customHeight="1">
      <c r="A121" s="1" t="s">
        <v>184</v>
      </c>
      <c r="B121" s="1" t="str">
        <f>INDEX(Standings!$B$9:$B$356,MATCH($A121,Standings!$A$9:$A$356,0))</f>
        <v>Big Sky</v>
      </c>
      <c r="C121" s="1">
        <f>INDEX(Standings!$D$9:$D$356,MATCH($A121,Standings!$A$9:$A$356,0))</f>
        <v>9</v>
      </c>
      <c r="D121" s="1">
        <f>INDEX(Standings!$E$9:$E$356,MATCH($A121,Standings!$A$9:$A$356,0))</f>
        <v>3</v>
      </c>
      <c r="E121" s="1">
        <f>SUMIFS(Matches!$R$9:$R$1954,Matches!$C$9:$C$1954,$A121)+SUMIFS(Matches!$S$9:$S$1954,Matches!$D$9:$D$1954,$A121)</f>
        <v>9</v>
      </c>
      <c r="F121" s="1">
        <f>COUNTIFS(Matches!$C$9:$C$1954,$A121)+COUNTIFS(Matches!$D$9:$D$1954,$A121)-E121</f>
        <v>3</v>
      </c>
      <c r="G121" s="1">
        <f t="shared" si="11"/>
        <v>0</v>
      </c>
      <c r="H121" s="1">
        <f>SUMIFS(Matches!$R$9:$R$1954,Matches!$C$9:$C$1954,$A121,Matches!$Q$9:$Q$1954,1)+SUMIFS(Matches!$S$9:$S$1954,Matches!$D$9:$D$1954,$A121,Matches!$Q$9:$Q$1954,1)</f>
        <v>9</v>
      </c>
      <c r="I121" s="1">
        <f>COUNTIFS(Matches!$C$9:$C$1954,$A121,Matches!$Q$9:$Q$1954,1)+COUNTIFS(Matches!$D$9:$D$1954,$A121,Matches!$Q$9:$Q$1954,1)-H121</f>
        <v>3</v>
      </c>
      <c r="J121" s="9">
        <f t="shared" si="12"/>
        <v>0.75</v>
      </c>
      <c r="K121" s="9">
        <f>IF(H121+I121=0,"",(SUMIFS(Matches!$T$9:$T$1954,Matches!$C$9:$C$1954,$A121)+SUMIFS(Matches!$U$9:$U$1954,Matches!$D$9:$D$1954,$A121))/(H121+I121))</f>
        <v>0.41136363636363638</v>
      </c>
      <c r="L121" s="9">
        <f>IF(H121+I121=0,"",(SUMIFS(Matches!$V$9:$V$1954,Matches!$C$9:$C$1954,$A121)+SUMIFS(Matches!$W$9:$W$1954,Matches!$D$9:$D$1954,$A121))/(H121+I121))</f>
        <v>0.45868563745457686</v>
      </c>
      <c r="M121" s="9">
        <f t="shared" si="13"/>
        <v>0.50785322754546236</v>
      </c>
      <c r="N121" s="1">
        <f t="shared" si="14"/>
        <v>161</v>
      </c>
      <c r="O121" s="1" t="str">
        <f t="shared" si="15"/>
        <v>Matches standings</v>
      </c>
      <c r="P121" s="1">
        <f>COUNTIFS(Matches!$C$9:$C$1954,$A121,Matches!$Q$9:$Q$1954,1,Matches!$Y$9:$Y$1954,"&gt;=1",Matches!$Y$9:$Y$1954,"&lt;="&amp;'RPI rules'!$B$9,Matches!$R$9:$R$1954,1)+COUNTIFS(Matches!$D$9:$D$1954,$A121,Matches!$Q$9:$Q$1954,1,Matches!$X$9:$X$1954,"&gt;=1",Matches!$X$9:$X$1954,"&lt;="&amp;'RPI rules'!$B$9,Matches!$S$9:$S$1954,1)</f>
        <v>0</v>
      </c>
      <c r="Q121" s="1">
        <f>COUNTIFS(Matches!$C$9:$C$1954,$A121,Matches!$Q$9:$Q$1954,1,Matches!$Y$9:$Y$1954,"&gt;"&amp;'RPI rules'!$B$9,Matches!$Y$9:$Y$1954,"&lt;="&amp;'RPI rules'!$B$10,Matches!$R$9:$R$1954,1)+COUNTIFS(Matches!$D$9:$D$1954,$A121,Matches!$Q$9:$Q$1954,1,Matches!$X$9:$X$1954,"&gt;"&amp;'RPI rules'!$B$9,Matches!$X$9:$X$1954,"&lt;="&amp;'RPI rules'!$B$10,Matches!$S$9:$S$1954,1)</f>
        <v>0</v>
      </c>
      <c r="R121" s="1">
        <f>COUNTIFS(Matches!$C$9:$C$1954,$A121,Matches!$Q$9:$Q$1954,1,Matches!$Y$9:$Y$1954,"&gt;="&amp;'RPI rules'!$B$12,Matches!$Y$9:$Y$1954,"&lt;="&amp;'RPI rules'!$B$13,Matches!$R$9:$R$1954,0)+COUNTIFS(Matches!$D$9:$D$1954,$A121,Matches!$Q$9:$Q$1954,1,Matches!$X$9:$X$1954,"&gt;="&amp;'RPI rules'!$B$12,Matches!$X$9:$X$1954,"&lt;="&amp;'RPI rules'!$B$13,Matches!$S$9:$S$1954,0)</f>
        <v>0</v>
      </c>
      <c r="S121" s="1">
        <f>COUNTIFS(Matches!$C$9:$C$1954,$A121,Matches!$Q$9:$Q$1954,1,Matches!$Y$9:$Y$1954,"&gt;="&amp;'RPI rules'!$B$14,Matches!$R$9:$R$1954,0)+COUNTIFS(Matches!$D$9:$D$1954,$A121,Matches!$Q$9:$Q$1954,1,Matches!$X$9:$X$1954,"&gt;="&amp;'RPI rules'!$B$14,Matches!$S$9:$S$1954,0)+COUNTIFS(Matches!$C$9:$C$1954,$A121,Matches!$H$9:$H$1954,"&lt;&gt;D1",Matches!$R$9:$R$1954,0)+COUNTIFS(Matches!$D$9:$D$1954,$A121,Matches!$G$9:$G$1954,"&lt;&gt;D1",Matches!$S$9:$S$1954,0)</f>
        <v>0</v>
      </c>
      <c r="T121" s="1">
        <f>COUNTIFS(Matches!$C$9:$C$1954,$A121,Matches!$M$9:$M$1954,"Nonconference")+COUNTIFS(Matches!$D$9:$D$1954,$A121,Matches!$M$9:$M$1954,"Nonconference")</f>
        <v>12</v>
      </c>
      <c r="U121" s="1">
        <f>COUNTIFS(Matches!$C$9:$C$1954,$A121,Matches!$Q$9:$Q$1954,1,Matches!$Y$9:$Y$1954,"&gt;=1",Matches!$Y$9:$Y$1954,"&lt;="&amp;'RPI rules'!$B$11,Matches!$M$9:$M$1954,"Nonconference")+COUNTIFS(Matches!$D$9:$D$1954,$A121,Matches!$Q$9:$Q$1954,1,Matches!$X$9:$X$1954,"&gt;=1",Matches!$X$9:$X$1954,"&lt;="&amp;'RPI rules'!$B$11,Matches!$M$9:$M$1954,"Nonconference")</f>
        <v>1</v>
      </c>
      <c r="V121" s="1">
        <f>COUNTIFS(Matches!$C$9:$C$1954,$A121,Matches!$Q$9:$Q$1954,1,Matches!$Y$9:$Y$1954,"&gt;="&amp;'RPI rules'!$B$15,Matches!$M$9:$M$1954,"Nonconference")+COUNTIFS(Matches!$D$9:$D$1954,$A121,Matches!$Q$9:$Q$1954,1,Matches!$X$9:$X$1954,"&gt;="&amp;'RPI rules'!$B$15,Matches!$M$9:$M$1954,"Nonconference")+COUNTIFS(Matches!$C$9:$C$1954,$A121,Matches!$M$9:$M$1954,"Nonconference",Matches!$H$9:$H$1954,"NAIA")+COUNTIFS(Matches!$D$9:$D$1954,$A121,Matches!$M$9:$M$1954,"Nonconference",Matches!$G$9:$G$1954,"NAIA")</f>
        <v>6</v>
      </c>
      <c r="W121" s="24">
        <f t="shared" si="16"/>
        <v>8.3333333333333329E-2</v>
      </c>
      <c r="X121" s="24">
        <f t="shared" si="17"/>
        <v>0.5</v>
      </c>
      <c r="Y121" s="25">
        <f>IF('RPI rules'!$B$25&lt;&gt;"Ready",NA(),P121*'RPI rules'!$B$17+Q121*'RPI rules'!$B$18)</f>
        <v>0</v>
      </c>
      <c r="Z121" s="25">
        <f>IF('RPI rules'!$B$25&lt;&gt;"Ready",NA(),-R121*'RPI rules'!$B$19-S121*'RPI rules'!$B$20)</f>
        <v>0</v>
      </c>
      <c r="AA121" s="25">
        <f>IF('RPI rules'!$B$25&lt;&gt;"Ready",NA(),IF(T121=0,0,IF(W121&gt;='RPI rules'!$B$16,'RPI rules'!$B$21,0)))</f>
        <v>0</v>
      </c>
      <c r="AB121" s="25">
        <f>IF('RPI rules'!$B$25&lt;&gt;"Ready",NA(),IF(T121=0,0,IF(X121&gt;='RPI rules'!$B$16,-'RPI rules'!$B$22,0)))</f>
        <v>-2.5999999999999999E-3</v>
      </c>
      <c r="AC121" s="25">
        <f t="shared" si="18"/>
        <v>-2.5999999999999999E-3</v>
      </c>
      <c r="AD121" s="9">
        <f t="shared" si="19"/>
        <v>0.50525322754546231</v>
      </c>
      <c r="AE121" s="1">
        <f t="shared" si="20"/>
        <v>164</v>
      </c>
      <c r="AF121" s="1">
        <f t="shared" si="21"/>
        <v>-3</v>
      </c>
    </row>
    <row r="122" spans="1:32" ht="21" customHeight="1">
      <c r="A122" s="1" t="s">
        <v>116</v>
      </c>
      <c r="B122" s="1" t="str">
        <f>INDEX(Standings!$B$9:$B$356,MATCH($A122,Standings!$A$9:$A$356,0))</f>
        <v>Big Sky</v>
      </c>
      <c r="C122" s="1">
        <f>INDEX(Standings!$D$9:$D$356,MATCH($A122,Standings!$A$9:$A$356,0))</f>
        <v>8</v>
      </c>
      <c r="D122" s="1">
        <f>INDEX(Standings!$E$9:$E$356,MATCH($A122,Standings!$A$9:$A$356,0))</f>
        <v>4</v>
      </c>
      <c r="E122" s="1">
        <f>SUMIFS(Matches!$R$9:$R$1954,Matches!$C$9:$C$1954,$A122)+SUMIFS(Matches!$S$9:$S$1954,Matches!$D$9:$D$1954,$A122)</f>
        <v>8</v>
      </c>
      <c r="F122" s="1">
        <f>COUNTIFS(Matches!$C$9:$C$1954,$A122)+COUNTIFS(Matches!$D$9:$D$1954,$A122)-E122</f>
        <v>4</v>
      </c>
      <c r="G122" s="1">
        <f t="shared" si="11"/>
        <v>0</v>
      </c>
      <c r="H122" s="1">
        <f>SUMIFS(Matches!$R$9:$R$1954,Matches!$C$9:$C$1954,$A122,Matches!$Q$9:$Q$1954,1)+SUMIFS(Matches!$S$9:$S$1954,Matches!$D$9:$D$1954,$A122,Matches!$Q$9:$Q$1954,1)</f>
        <v>8</v>
      </c>
      <c r="I122" s="1">
        <f>COUNTIFS(Matches!$C$9:$C$1954,$A122,Matches!$Q$9:$Q$1954,1)+COUNTIFS(Matches!$D$9:$D$1954,$A122,Matches!$Q$9:$Q$1954,1)-H122</f>
        <v>4</v>
      </c>
      <c r="J122" s="9">
        <f t="shared" si="12"/>
        <v>0.66666666666666663</v>
      </c>
      <c r="K122" s="9">
        <f>IF(H122+I122=0,"",(SUMIFS(Matches!$T$9:$T$1954,Matches!$C$9:$C$1954,$A122)+SUMIFS(Matches!$U$9:$U$1954,Matches!$D$9:$D$1954,$A122))/(H122+I122))</f>
        <v>0.52163299663299656</v>
      </c>
      <c r="L122" s="9">
        <f>IF(H122+I122=0,"",(SUMIFS(Matches!$V$9:$V$1954,Matches!$C$9:$C$1954,$A122)+SUMIFS(Matches!$W$9:$W$1954,Matches!$D$9:$D$1954,$A122))/(H122+I122))</f>
        <v>0.54510942804066331</v>
      </c>
      <c r="M122" s="9">
        <f t="shared" si="13"/>
        <v>0.56376052199333082</v>
      </c>
      <c r="N122" s="1">
        <f t="shared" si="14"/>
        <v>93</v>
      </c>
      <c r="O122" s="1" t="str">
        <f t="shared" si="15"/>
        <v>Matches standings</v>
      </c>
      <c r="P122" s="1">
        <f>COUNTIFS(Matches!$C$9:$C$1954,$A122,Matches!$Q$9:$Q$1954,1,Matches!$Y$9:$Y$1954,"&gt;=1",Matches!$Y$9:$Y$1954,"&lt;="&amp;'RPI rules'!$B$9,Matches!$R$9:$R$1954,1)+COUNTIFS(Matches!$D$9:$D$1954,$A122,Matches!$Q$9:$Q$1954,1,Matches!$X$9:$X$1954,"&gt;=1",Matches!$X$9:$X$1954,"&lt;="&amp;'RPI rules'!$B$9,Matches!$S$9:$S$1954,1)</f>
        <v>0</v>
      </c>
      <c r="Q122" s="1">
        <f>COUNTIFS(Matches!$C$9:$C$1954,$A122,Matches!$Q$9:$Q$1954,1,Matches!$Y$9:$Y$1954,"&gt;"&amp;'RPI rules'!$B$9,Matches!$Y$9:$Y$1954,"&lt;="&amp;'RPI rules'!$B$10,Matches!$R$9:$R$1954,1)+COUNTIFS(Matches!$D$9:$D$1954,$A122,Matches!$Q$9:$Q$1954,1,Matches!$X$9:$X$1954,"&gt;"&amp;'RPI rules'!$B$9,Matches!$X$9:$X$1954,"&lt;="&amp;'RPI rules'!$B$10,Matches!$S$9:$S$1954,1)</f>
        <v>0</v>
      </c>
      <c r="R122" s="1">
        <f>COUNTIFS(Matches!$C$9:$C$1954,$A122,Matches!$Q$9:$Q$1954,1,Matches!$Y$9:$Y$1954,"&gt;="&amp;'RPI rules'!$B$12,Matches!$Y$9:$Y$1954,"&lt;="&amp;'RPI rules'!$B$13,Matches!$R$9:$R$1954,0)+COUNTIFS(Matches!$D$9:$D$1954,$A122,Matches!$Q$9:$Q$1954,1,Matches!$X$9:$X$1954,"&gt;="&amp;'RPI rules'!$B$12,Matches!$X$9:$X$1954,"&lt;="&amp;'RPI rules'!$B$13,Matches!$S$9:$S$1954,0)</f>
        <v>0</v>
      </c>
      <c r="S122" s="1">
        <f>COUNTIFS(Matches!$C$9:$C$1954,$A122,Matches!$Q$9:$Q$1954,1,Matches!$Y$9:$Y$1954,"&gt;="&amp;'RPI rules'!$B$14,Matches!$R$9:$R$1954,0)+COUNTIFS(Matches!$D$9:$D$1954,$A122,Matches!$Q$9:$Q$1954,1,Matches!$X$9:$X$1954,"&gt;="&amp;'RPI rules'!$B$14,Matches!$S$9:$S$1954,0)+COUNTIFS(Matches!$C$9:$C$1954,$A122,Matches!$H$9:$H$1954,"&lt;&gt;D1",Matches!$R$9:$R$1954,0)+COUNTIFS(Matches!$D$9:$D$1954,$A122,Matches!$G$9:$G$1954,"&lt;&gt;D1",Matches!$S$9:$S$1954,0)</f>
        <v>0</v>
      </c>
      <c r="T122" s="1">
        <f>COUNTIFS(Matches!$C$9:$C$1954,$A122,Matches!$M$9:$M$1954,"Nonconference")+COUNTIFS(Matches!$D$9:$D$1954,$A122,Matches!$M$9:$M$1954,"Nonconference")</f>
        <v>12</v>
      </c>
      <c r="U122" s="1">
        <f>COUNTIFS(Matches!$C$9:$C$1954,$A122,Matches!$Q$9:$Q$1954,1,Matches!$Y$9:$Y$1954,"&gt;=1",Matches!$Y$9:$Y$1954,"&lt;="&amp;'RPI rules'!$B$11,Matches!$M$9:$M$1954,"Nonconference")+COUNTIFS(Matches!$D$9:$D$1954,$A122,Matches!$Q$9:$Q$1954,1,Matches!$X$9:$X$1954,"&gt;=1",Matches!$X$9:$X$1954,"&lt;="&amp;'RPI rules'!$B$11,Matches!$M$9:$M$1954,"Nonconference")</f>
        <v>3</v>
      </c>
      <c r="V122" s="1">
        <f>COUNTIFS(Matches!$C$9:$C$1954,$A122,Matches!$Q$9:$Q$1954,1,Matches!$Y$9:$Y$1954,"&gt;="&amp;'RPI rules'!$B$15,Matches!$M$9:$M$1954,"Nonconference")+COUNTIFS(Matches!$D$9:$D$1954,$A122,Matches!$Q$9:$Q$1954,1,Matches!$X$9:$X$1954,"&gt;="&amp;'RPI rules'!$B$15,Matches!$M$9:$M$1954,"Nonconference")+COUNTIFS(Matches!$C$9:$C$1954,$A122,Matches!$M$9:$M$1954,"Nonconference",Matches!$H$9:$H$1954,"NAIA")+COUNTIFS(Matches!$D$9:$D$1954,$A122,Matches!$M$9:$M$1954,"Nonconference",Matches!$G$9:$G$1954,"NAIA")</f>
        <v>1</v>
      </c>
      <c r="W122" s="24">
        <f t="shared" si="16"/>
        <v>0.25</v>
      </c>
      <c r="X122" s="24">
        <f t="shared" si="17"/>
        <v>8.3333333333333329E-2</v>
      </c>
      <c r="Y122" s="25">
        <f>IF('RPI rules'!$B$25&lt;&gt;"Ready",NA(),P122*'RPI rules'!$B$17+Q122*'RPI rules'!$B$18)</f>
        <v>0</v>
      </c>
      <c r="Z122" s="25">
        <f>IF('RPI rules'!$B$25&lt;&gt;"Ready",NA(),-R122*'RPI rules'!$B$19-S122*'RPI rules'!$B$20)</f>
        <v>0</v>
      </c>
      <c r="AA122" s="25">
        <f>IF('RPI rules'!$B$25&lt;&gt;"Ready",NA(),IF(T122=0,0,IF(W122&gt;='RPI rules'!$B$16,'RPI rules'!$B$21,0)))</f>
        <v>0</v>
      </c>
      <c r="AB122" s="25">
        <f>IF('RPI rules'!$B$25&lt;&gt;"Ready",NA(),IF(T122=0,0,IF(X122&gt;='RPI rules'!$B$16,-'RPI rules'!$B$22,0)))</f>
        <v>0</v>
      </c>
      <c r="AC122" s="25">
        <f t="shared" si="18"/>
        <v>0</v>
      </c>
      <c r="AD122" s="9">
        <f t="shared" si="19"/>
        <v>0.56376052199333082</v>
      </c>
      <c r="AE122" s="1">
        <f t="shared" si="20"/>
        <v>93</v>
      </c>
      <c r="AF122" s="1">
        <f t="shared" si="21"/>
        <v>0</v>
      </c>
    </row>
    <row r="123" spans="1:32" ht="21" customHeight="1">
      <c r="A123" s="1" t="s">
        <v>65</v>
      </c>
      <c r="B123" s="1" t="str">
        <f>INDEX(Standings!$B$9:$B$356,MATCH($A123,Standings!$A$9:$A$356,0))</f>
        <v>Big Ten</v>
      </c>
      <c r="C123" s="1">
        <f>INDEX(Standings!$D$9:$D$356,MATCH($A123,Standings!$A$9:$A$356,0))</f>
        <v>8</v>
      </c>
      <c r="D123" s="1">
        <f>INDEX(Standings!$E$9:$E$356,MATCH($A123,Standings!$A$9:$A$356,0))</f>
        <v>3</v>
      </c>
      <c r="E123" s="1">
        <f>SUMIFS(Matches!$R$9:$R$1954,Matches!$C$9:$C$1954,$A123)+SUMIFS(Matches!$S$9:$S$1954,Matches!$D$9:$D$1954,$A123)</f>
        <v>8</v>
      </c>
      <c r="F123" s="1">
        <f>COUNTIFS(Matches!$C$9:$C$1954,$A123)+COUNTIFS(Matches!$D$9:$D$1954,$A123)-E123</f>
        <v>3</v>
      </c>
      <c r="G123" s="1">
        <f t="shared" si="11"/>
        <v>0</v>
      </c>
      <c r="H123" s="1">
        <f>SUMIFS(Matches!$R$9:$R$1954,Matches!$C$9:$C$1954,$A123,Matches!$Q$9:$Q$1954,1)+SUMIFS(Matches!$S$9:$S$1954,Matches!$D$9:$D$1954,$A123,Matches!$Q$9:$Q$1954,1)</f>
        <v>8</v>
      </c>
      <c r="I123" s="1">
        <f>COUNTIFS(Matches!$C$9:$C$1954,$A123,Matches!$Q$9:$Q$1954,1)+COUNTIFS(Matches!$D$9:$D$1954,$A123,Matches!$Q$9:$Q$1954,1)-H123</f>
        <v>3</v>
      </c>
      <c r="J123" s="9">
        <f t="shared" si="12"/>
        <v>0.72727272727272729</v>
      </c>
      <c r="K123" s="9">
        <f>IF(H123+I123=0,"",(SUMIFS(Matches!$T$9:$T$1954,Matches!$C$9:$C$1954,$A123)+SUMIFS(Matches!$U$9:$U$1954,Matches!$D$9:$D$1954,$A123))/(H123+I123))</f>
        <v>0.58087695133149675</v>
      </c>
      <c r="L123" s="9">
        <f>IF(H123+I123=0,"",(SUMIFS(Matches!$V$9:$V$1954,Matches!$C$9:$C$1954,$A123)+SUMIFS(Matches!$W$9:$W$1954,Matches!$D$9:$D$1954,$A123))/(H123+I123))</f>
        <v>0.54520882724050768</v>
      </c>
      <c r="M123" s="9">
        <f t="shared" si="13"/>
        <v>0.60855886429405714</v>
      </c>
      <c r="N123" s="1">
        <f t="shared" si="14"/>
        <v>42</v>
      </c>
      <c r="O123" s="1" t="str">
        <f t="shared" si="15"/>
        <v>Matches standings</v>
      </c>
      <c r="P123" s="1">
        <f>COUNTIFS(Matches!$C$9:$C$1954,$A123,Matches!$Q$9:$Q$1954,1,Matches!$Y$9:$Y$1954,"&gt;=1",Matches!$Y$9:$Y$1954,"&lt;="&amp;'RPI rules'!$B$9,Matches!$R$9:$R$1954,1)+COUNTIFS(Matches!$D$9:$D$1954,$A123,Matches!$Q$9:$Q$1954,1,Matches!$X$9:$X$1954,"&gt;=1",Matches!$X$9:$X$1954,"&lt;="&amp;'RPI rules'!$B$9,Matches!$S$9:$S$1954,1)</f>
        <v>0</v>
      </c>
      <c r="Q123" s="1">
        <f>COUNTIFS(Matches!$C$9:$C$1954,$A123,Matches!$Q$9:$Q$1954,1,Matches!$Y$9:$Y$1954,"&gt;"&amp;'RPI rules'!$B$9,Matches!$Y$9:$Y$1954,"&lt;="&amp;'RPI rules'!$B$10,Matches!$R$9:$R$1954,1)+COUNTIFS(Matches!$D$9:$D$1954,$A123,Matches!$Q$9:$Q$1954,1,Matches!$X$9:$X$1954,"&gt;"&amp;'RPI rules'!$B$9,Matches!$X$9:$X$1954,"&lt;="&amp;'RPI rules'!$B$10,Matches!$S$9:$S$1954,1)</f>
        <v>0</v>
      </c>
      <c r="R123" s="1">
        <f>COUNTIFS(Matches!$C$9:$C$1954,$A123,Matches!$Q$9:$Q$1954,1,Matches!$Y$9:$Y$1954,"&gt;="&amp;'RPI rules'!$B$12,Matches!$Y$9:$Y$1954,"&lt;="&amp;'RPI rules'!$B$13,Matches!$R$9:$R$1954,0)+COUNTIFS(Matches!$D$9:$D$1954,$A123,Matches!$Q$9:$Q$1954,1,Matches!$X$9:$X$1954,"&gt;="&amp;'RPI rules'!$B$12,Matches!$X$9:$X$1954,"&lt;="&amp;'RPI rules'!$B$13,Matches!$S$9:$S$1954,0)</f>
        <v>0</v>
      </c>
      <c r="S123" s="1">
        <f>COUNTIFS(Matches!$C$9:$C$1954,$A123,Matches!$Q$9:$Q$1954,1,Matches!$Y$9:$Y$1954,"&gt;="&amp;'RPI rules'!$B$14,Matches!$R$9:$R$1954,0)+COUNTIFS(Matches!$D$9:$D$1954,$A123,Matches!$Q$9:$Q$1954,1,Matches!$X$9:$X$1954,"&gt;="&amp;'RPI rules'!$B$14,Matches!$S$9:$S$1954,0)+COUNTIFS(Matches!$C$9:$C$1954,$A123,Matches!$H$9:$H$1954,"&lt;&gt;D1",Matches!$R$9:$R$1954,0)+COUNTIFS(Matches!$D$9:$D$1954,$A123,Matches!$G$9:$G$1954,"&lt;&gt;D1",Matches!$S$9:$S$1954,0)</f>
        <v>0</v>
      </c>
      <c r="T123" s="1">
        <f>COUNTIFS(Matches!$C$9:$C$1954,$A123,Matches!$M$9:$M$1954,"Nonconference")+COUNTIFS(Matches!$D$9:$D$1954,$A123,Matches!$M$9:$M$1954,"Nonconference")</f>
        <v>11</v>
      </c>
      <c r="U123" s="1">
        <f>COUNTIFS(Matches!$C$9:$C$1954,$A123,Matches!$Q$9:$Q$1954,1,Matches!$Y$9:$Y$1954,"&gt;=1",Matches!$Y$9:$Y$1954,"&lt;="&amp;'RPI rules'!$B$11,Matches!$M$9:$M$1954,"Nonconference")+COUNTIFS(Matches!$D$9:$D$1954,$A123,Matches!$Q$9:$Q$1954,1,Matches!$X$9:$X$1954,"&gt;=1",Matches!$X$9:$X$1954,"&lt;="&amp;'RPI rules'!$B$11,Matches!$M$9:$M$1954,"Nonconference")</f>
        <v>5</v>
      </c>
      <c r="V123" s="1">
        <f>COUNTIFS(Matches!$C$9:$C$1954,$A123,Matches!$Q$9:$Q$1954,1,Matches!$Y$9:$Y$1954,"&gt;="&amp;'RPI rules'!$B$15,Matches!$M$9:$M$1954,"Nonconference")+COUNTIFS(Matches!$D$9:$D$1954,$A123,Matches!$Q$9:$Q$1954,1,Matches!$X$9:$X$1954,"&gt;="&amp;'RPI rules'!$B$15,Matches!$M$9:$M$1954,"Nonconference")+COUNTIFS(Matches!$C$9:$C$1954,$A123,Matches!$M$9:$M$1954,"Nonconference",Matches!$H$9:$H$1954,"NAIA")+COUNTIFS(Matches!$D$9:$D$1954,$A123,Matches!$M$9:$M$1954,"Nonconference",Matches!$G$9:$G$1954,"NAIA")</f>
        <v>1</v>
      </c>
      <c r="W123" s="24">
        <f t="shared" si="16"/>
        <v>0.45454545454545453</v>
      </c>
      <c r="X123" s="24">
        <f t="shared" si="17"/>
        <v>9.0909090909090912E-2</v>
      </c>
      <c r="Y123" s="25">
        <f>IF('RPI rules'!$B$25&lt;&gt;"Ready",NA(),P123*'RPI rules'!$B$17+Q123*'RPI rules'!$B$18)</f>
        <v>0</v>
      </c>
      <c r="Z123" s="25">
        <f>IF('RPI rules'!$B$25&lt;&gt;"Ready",NA(),-R123*'RPI rules'!$B$19-S123*'RPI rules'!$B$20)</f>
        <v>0</v>
      </c>
      <c r="AA123" s="25">
        <f>IF('RPI rules'!$B$25&lt;&gt;"Ready",NA(),IF(T123=0,0,IF(W123&gt;='RPI rules'!$B$16,'RPI rules'!$B$21,0)))</f>
        <v>0</v>
      </c>
      <c r="AB123" s="25">
        <f>IF('RPI rules'!$B$25&lt;&gt;"Ready",NA(),IF(T123=0,0,IF(X123&gt;='RPI rules'!$B$16,-'RPI rules'!$B$22,0)))</f>
        <v>0</v>
      </c>
      <c r="AC123" s="25">
        <f t="shared" si="18"/>
        <v>0</v>
      </c>
      <c r="AD123" s="9">
        <f t="shared" si="19"/>
        <v>0.60855886429405714</v>
      </c>
      <c r="AE123" s="1">
        <f t="shared" si="20"/>
        <v>44</v>
      </c>
      <c r="AF123" s="1">
        <f t="shared" si="21"/>
        <v>-2</v>
      </c>
    </row>
    <row r="124" spans="1:32" ht="21" customHeight="1">
      <c r="A124" s="1" t="s">
        <v>206</v>
      </c>
      <c r="B124" s="1" t="str">
        <f>INDEX(Standings!$B$9:$B$356,MATCH($A124,Standings!$A$9:$A$356,0))</f>
        <v>MVC</v>
      </c>
      <c r="C124" s="1">
        <f>INDEX(Standings!$D$9:$D$356,MATCH($A124,Standings!$A$9:$A$356,0))</f>
        <v>9</v>
      </c>
      <c r="D124" s="1">
        <f>INDEX(Standings!$E$9:$E$356,MATCH($A124,Standings!$A$9:$A$356,0))</f>
        <v>2</v>
      </c>
      <c r="E124" s="1">
        <f>SUMIFS(Matches!$R$9:$R$1954,Matches!$C$9:$C$1954,$A124)+SUMIFS(Matches!$S$9:$S$1954,Matches!$D$9:$D$1954,$A124)</f>
        <v>9</v>
      </c>
      <c r="F124" s="1">
        <f>COUNTIFS(Matches!$C$9:$C$1954,$A124)+COUNTIFS(Matches!$D$9:$D$1954,$A124)-E124</f>
        <v>2</v>
      </c>
      <c r="G124" s="1">
        <f t="shared" si="11"/>
        <v>0</v>
      </c>
      <c r="H124" s="1">
        <f>SUMIFS(Matches!$R$9:$R$1954,Matches!$C$9:$C$1954,$A124,Matches!$Q$9:$Q$1954,1)+SUMIFS(Matches!$S$9:$S$1954,Matches!$D$9:$D$1954,$A124,Matches!$Q$9:$Q$1954,1)</f>
        <v>9</v>
      </c>
      <c r="I124" s="1">
        <f>COUNTIFS(Matches!$C$9:$C$1954,$A124,Matches!$Q$9:$Q$1954,1)+COUNTIFS(Matches!$D$9:$D$1954,$A124,Matches!$Q$9:$Q$1954,1)-H124</f>
        <v>2</v>
      </c>
      <c r="J124" s="9">
        <f t="shared" si="12"/>
        <v>0.81818181818181823</v>
      </c>
      <c r="K124" s="9">
        <f>IF(H124+I124=0,"",(SUMIFS(Matches!$T$9:$T$1954,Matches!$C$9:$C$1954,$A124)+SUMIFS(Matches!$U$9:$U$1954,Matches!$D$9:$D$1954,$A124))/(H124+I124))</f>
        <v>0.32379741470650564</v>
      </c>
      <c r="L124" s="9">
        <f>IF(H124+I124=0,"",(SUMIFS(Matches!$V$9:$V$1954,Matches!$C$9:$C$1954,$A124)+SUMIFS(Matches!$W$9:$W$1954,Matches!$D$9:$D$1954,$A124))/(H124+I124))</f>
        <v>0.51144721213777156</v>
      </c>
      <c r="M124" s="9">
        <f t="shared" si="13"/>
        <v>0.49430596493315027</v>
      </c>
      <c r="N124" s="1">
        <f t="shared" si="14"/>
        <v>183</v>
      </c>
      <c r="O124" s="1" t="str">
        <f t="shared" si="15"/>
        <v>Matches standings</v>
      </c>
      <c r="P124" s="1">
        <f>COUNTIFS(Matches!$C$9:$C$1954,$A124,Matches!$Q$9:$Q$1954,1,Matches!$Y$9:$Y$1954,"&gt;=1",Matches!$Y$9:$Y$1954,"&lt;="&amp;'RPI rules'!$B$9,Matches!$R$9:$R$1954,1)+COUNTIFS(Matches!$D$9:$D$1954,$A124,Matches!$Q$9:$Q$1954,1,Matches!$X$9:$X$1954,"&gt;=1",Matches!$X$9:$X$1954,"&lt;="&amp;'RPI rules'!$B$9,Matches!$S$9:$S$1954,1)</f>
        <v>0</v>
      </c>
      <c r="Q124" s="1">
        <f>COUNTIFS(Matches!$C$9:$C$1954,$A124,Matches!$Q$9:$Q$1954,1,Matches!$Y$9:$Y$1954,"&gt;"&amp;'RPI rules'!$B$9,Matches!$Y$9:$Y$1954,"&lt;="&amp;'RPI rules'!$B$10,Matches!$R$9:$R$1954,1)+COUNTIFS(Matches!$D$9:$D$1954,$A124,Matches!$Q$9:$Q$1954,1,Matches!$X$9:$X$1954,"&gt;"&amp;'RPI rules'!$B$9,Matches!$X$9:$X$1954,"&lt;="&amp;'RPI rules'!$B$10,Matches!$S$9:$S$1954,1)</f>
        <v>0</v>
      </c>
      <c r="R124" s="1">
        <f>COUNTIFS(Matches!$C$9:$C$1954,$A124,Matches!$Q$9:$Q$1954,1,Matches!$Y$9:$Y$1954,"&gt;="&amp;'RPI rules'!$B$12,Matches!$Y$9:$Y$1954,"&lt;="&amp;'RPI rules'!$B$13,Matches!$R$9:$R$1954,0)+COUNTIFS(Matches!$D$9:$D$1954,$A124,Matches!$Q$9:$Q$1954,1,Matches!$X$9:$X$1954,"&gt;="&amp;'RPI rules'!$B$12,Matches!$X$9:$X$1954,"&lt;="&amp;'RPI rules'!$B$13,Matches!$S$9:$S$1954,0)</f>
        <v>0</v>
      </c>
      <c r="S124" s="1">
        <f>COUNTIFS(Matches!$C$9:$C$1954,$A124,Matches!$Q$9:$Q$1954,1,Matches!$Y$9:$Y$1954,"&gt;="&amp;'RPI rules'!$B$14,Matches!$R$9:$R$1954,0)+COUNTIFS(Matches!$D$9:$D$1954,$A124,Matches!$Q$9:$Q$1954,1,Matches!$X$9:$X$1954,"&gt;="&amp;'RPI rules'!$B$14,Matches!$S$9:$S$1954,0)+COUNTIFS(Matches!$C$9:$C$1954,$A124,Matches!$H$9:$H$1954,"&lt;&gt;D1",Matches!$R$9:$R$1954,0)+COUNTIFS(Matches!$D$9:$D$1954,$A124,Matches!$G$9:$G$1954,"&lt;&gt;D1",Matches!$S$9:$S$1954,0)</f>
        <v>0</v>
      </c>
      <c r="T124" s="1">
        <f>COUNTIFS(Matches!$C$9:$C$1954,$A124,Matches!$M$9:$M$1954,"Nonconference")+COUNTIFS(Matches!$D$9:$D$1954,$A124,Matches!$M$9:$M$1954,"Nonconference")</f>
        <v>11</v>
      </c>
      <c r="U124" s="1">
        <f>COUNTIFS(Matches!$C$9:$C$1954,$A124,Matches!$Q$9:$Q$1954,1,Matches!$Y$9:$Y$1954,"&gt;=1",Matches!$Y$9:$Y$1954,"&lt;="&amp;'RPI rules'!$B$11,Matches!$M$9:$M$1954,"Nonconference")+COUNTIFS(Matches!$D$9:$D$1954,$A124,Matches!$Q$9:$Q$1954,1,Matches!$X$9:$X$1954,"&gt;=1",Matches!$X$9:$X$1954,"&lt;="&amp;'RPI rules'!$B$11,Matches!$M$9:$M$1954,"Nonconference")</f>
        <v>1</v>
      </c>
      <c r="V124" s="1">
        <f>COUNTIFS(Matches!$C$9:$C$1954,$A124,Matches!$Q$9:$Q$1954,1,Matches!$Y$9:$Y$1954,"&gt;="&amp;'RPI rules'!$B$15,Matches!$M$9:$M$1954,"Nonconference")+COUNTIFS(Matches!$D$9:$D$1954,$A124,Matches!$Q$9:$Q$1954,1,Matches!$X$9:$X$1954,"&gt;="&amp;'RPI rules'!$B$15,Matches!$M$9:$M$1954,"Nonconference")+COUNTIFS(Matches!$C$9:$C$1954,$A124,Matches!$M$9:$M$1954,"Nonconference",Matches!$H$9:$H$1954,"NAIA")+COUNTIFS(Matches!$D$9:$D$1954,$A124,Matches!$M$9:$M$1954,"Nonconference",Matches!$G$9:$G$1954,"NAIA")</f>
        <v>6</v>
      </c>
      <c r="W124" s="24">
        <f t="shared" si="16"/>
        <v>9.0909090909090912E-2</v>
      </c>
      <c r="X124" s="24">
        <f t="shared" si="17"/>
        <v>0.54545454545454541</v>
      </c>
      <c r="Y124" s="25">
        <f>IF('RPI rules'!$B$25&lt;&gt;"Ready",NA(),P124*'RPI rules'!$B$17+Q124*'RPI rules'!$B$18)</f>
        <v>0</v>
      </c>
      <c r="Z124" s="25">
        <f>IF('RPI rules'!$B$25&lt;&gt;"Ready",NA(),-R124*'RPI rules'!$B$19-S124*'RPI rules'!$B$20)</f>
        <v>0</v>
      </c>
      <c r="AA124" s="25">
        <f>IF('RPI rules'!$B$25&lt;&gt;"Ready",NA(),IF(T124=0,0,IF(W124&gt;='RPI rules'!$B$16,'RPI rules'!$B$21,0)))</f>
        <v>0</v>
      </c>
      <c r="AB124" s="25">
        <f>IF('RPI rules'!$B$25&lt;&gt;"Ready",NA(),IF(T124=0,0,IF(X124&gt;='RPI rules'!$B$16,-'RPI rules'!$B$22,0)))</f>
        <v>-2.5999999999999999E-3</v>
      </c>
      <c r="AC124" s="25">
        <f t="shared" si="18"/>
        <v>-2.5999999999999999E-3</v>
      </c>
      <c r="AD124" s="9">
        <f t="shared" si="19"/>
        <v>0.49170596493315027</v>
      </c>
      <c r="AE124" s="1">
        <f t="shared" si="20"/>
        <v>185</v>
      </c>
      <c r="AF124" s="1">
        <f t="shared" si="21"/>
        <v>-2</v>
      </c>
    </row>
    <row r="125" spans="1:32" ht="21" customHeight="1">
      <c r="A125" s="1" t="s">
        <v>43</v>
      </c>
      <c r="B125" s="1" t="str">
        <f>INDEX(Standings!$B$9:$B$356,MATCH($A125,Standings!$A$9:$A$356,0))</f>
        <v>Big Ten</v>
      </c>
      <c r="C125" s="1">
        <f>INDEX(Standings!$D$9:$D$356,MATCH($A125,Standings!$A$9:$A$356,0))</f>
        <v>7</v>
      </c>
      <c r="D125" s="1">
        <f>INDEX(Standings!$E$9:$E$356,MATCH($A125,Standings!$A$9:$A$356,0))</f>
        <v>2</v>
      </c>
      <c r="E125" s="1">
        <f>SUMIFS(Matches!$R$9:$R$1954,Matches!$C$9:$C$1954,$A125)+SUMIFS(Matches!$S$9:$S$1954,Matches!$D$9:$D$1954,$A125)</f>
        <v>7</v>
      </c>
      <c r="F125" s="1">
        <f>COUNTIFS(Matches!$C$9:$C$1954,$A125)+COUNTIFS(Matches!$D$9:$D$1954,$A125)-E125</f>
        <v>2</v>
      </c>
      <c r="G125" s="1">
        <f t="shared" si="11"/>
        <v>0</v>
      </c>
      <c r="H125" s="1">
        <f>SUMIFS(Matches!$R$9:$R$1954,Matches!$C$9:$C$1954,$A125,Matches!$Q$9:$Q$1954,1)+SUMIFS(Matches!$S$9:$S$1954,Matches!$D$9:$D$1954,$A125,Matches!$Q$9:$Q$1954,1)</f>
        <v>7</v>
      </c>
      <c r="I125" s="1">
        <f>COUNTIFS(Matches!$C$9:$C$1954,$A125,Matches!$Q$9:$Q$1954,1)+COUNTIFS(Matches!$D$9:$D$1954,$A125,Matches!$Q$9:$Q$1954,1)-H125</f>
        <v>2</v>
      </c>
      <c r="J125" s="9">
        <f t="shared" si="12"/>
        <v>0.77777777777777779</v>
      </c>
      <c r="K125" s="9">
        <f>IF(H125+I125=0,"",(SUMIFS(Matches!$T$9:$T$1954,Matches!$C$9:$C$1954,$A125)+SUMIFS(Matches!$U$9:$U$1954,Matches!$D$9:$D$1954,$A125))/(H125+I125))</f>
        <v>0.6216610549943884</v>
      </c>
      <c r="L125" s="9">
        <f>IF(H125+I125=0,"",(SUMIFS(Matches!$V$9:$V$1954,Matches!$C$9:$C$1954,$A125)+SUMIFS(Matches!$W$9:$W$1954,Matches!$D$9:$D$1954,$A125))/(H125+I125))</f>
        <v>0.57035176336944005</v>
      </c>
      <c r="M125" s="9">
        <f t="shared" si="13"/>
        <v>0.64786291278399866</v>
      </c>
      <c r="N125" s="1">
        <f t="shared" si="14"/>
        <v>20</v>
      </c>
      <c r="O125" s="1" t="str">
        <f t="shared" si="15"/>
        <v>Matches standings</v>
      </c>
      <c r="P125" s="1">
        <f>COUNTIFS(Matches!$C$9:$C$1954,$A125,Matches!$Q$9:$Q$1954,1,Matches!$Y$9:$Y$1954,"&gt;=1",Matches!$Y$9:$Y$1954,"&lt;="&amp;'RPI rules'!$B$9,Matches!$R$9:$R$1954,1)+COUNTIFS(Matches!$D$9:$D$1954,$A125,Matches!$Q$9:$Q$1954,1,Matches!$X$9:$X$1954,"&gt;=1",Matches!$X$9:$X$1954,"&lt;="&amp;'RPI rules'!$B$9,Matches!$S$9:$S$1954,1)</f>
        <v>1</v>
      </c>
      <c r="Q125" s="1">
        <f>COUNTIFS(Matches!$C$9:$C$1954,$A125,Matches!$Q$9:$Q$1954,1,Matches!$Y$9:$Y$1954,"&gt;"&amp;'RPI rules'!$B$9,Matches!$Y$9:$Y$1954,"&lt;="&amp;'RPI rules'!$B$10,Matches!$R$9:$R$1954,1)+COUNTIFS(Matches!$D$9:$D$1954,$A125,Matches!$Q$9:$Q$1954,1,Matches!$X$9:$X$1954,"&gt;"&amp;'RPI rules'!$B$9,Matches!$X$9:$X$1954,"&lt;="&amp;'RPI rules'!$B$10,Matches!$S$9:$S$1954,1)</f>
        <v>1</v>
      </c>
      <c r="R125" s="1">
        <f>COUNTIFS(Matches!$C$9:$C$1954,$A125,Matches!$Q$9:$Q$1954,1,Matches!$Y$9:$Y$1954,"&gt;="&amp;'RPI rules'!$B$12,Matches!$Y$9:$Y$1954,"&lt;="&amp;'RPI rules'!$B$13,Matches!$R$9:$R$1954,0)+COUNTIFS(Matches!$D$9:$D$1954,$A125,Matches!$Q$9:$Q$1954,1,Matches!$X$9:$X$1954,"&gt;="&amp;'RPI rules'!$B$12,Matches!$X$9:$X$1954,"&lt;="&amp;'RPI rules'!$B$13,Matches!$S$9:$S$1954,0)</f>
        <v>0</v>
      </c>
      <c r="S125" s="1">
        <f>COUNTIFS(Matches!$C$9:$C$1954,$A125,Matches!$Q$9:$Q$1954,1,Matches!$Y$9:$Y$1954,"&gt;="&amp;'RPI rules'!$B$14,Matches!$R$9:$R$1954,0)+COUNTIFS(Matches!$D$9:$D$1954,$A125,Matches!$Q$9:$Q$1954,1,Matches!$X$9:$X$1954,"&gt;="&amp;'RPI rules'!$B$14,Matches!$S$9:$S$1954,0)+COUNTIFS(Matches!$C$9:$C$1954,$A125,Matches!$H$9:$H$1954,"&lt;&gt;D1",Matches!$R$9:$R$1954,0)+COUNTIFS(Matches!$D$9:$D$1954,$A125,Matches!$G$9:$G$1954,"&lt;&gt;D1",Matches!$S$9:$S$1954,0)</f>
        <v>0</v>
      </c>
      <c r="T125" s="1">
        <f>COUNTIFS(Matches!$C$9:$C$1954,$A125,Matches!$M$9:$M$1954,"Nonconference")+COUNTIFS(Matches!$D$9:$D$1954,$A125,Matches!$M$9:$M$1954,"Nonconference")</f>
        <v>9</v>
      </c>
      <c r="U125" s="1">
        <f>COUNTIFS(Matches!$C$9:$C$1954,$A125,Matches!$Q$9:$Q$1954,1,Matches!$Y$9:$Y$1954,"&gt;=1",Matches!$Y$9:$Y$1954,"&lt;="&amp;'RPI rules'!$B$11,Matches!$M$9:$M$1954,"Nonconference")+COUNTIFS(Matches!$D$9:$D$1954,$A125,Matches!$Q$9:$Q$1954,1,Matches!$X$9:$X$1954,"&gt;=1",Matches!$X$9:$X$1954,"&lt;="&amp;'RPI rules'!$B$11,Matches!$M$9:$M$1954,"Nonconference")</f>
        <v>5</v>
      </c>
      <c r="V125" s="1">
        <f>COUNTIFS(Matches!$C$9:$C$1954,$A125,Matches!$Q$9:$Q$1954,1,Matches!$Y$9:$Y$1954,"&gt;="&amp;'RPI rules'!$B$15,Matches!$M$9:$M$1954,"Nonconference")+COUNTIFS(Matches!$D$9:$D$1954,$A125,Matches!$Q$9:$Q$1954,1,Matches!$X$9:$X$1954,"&gt;="&amp;'RPI rules'!$B$15,Matches!$M$9:$M$1954,"Nonconference")+COUNTIFS(Matches!$C$9:$C$1954,$A125,Matches!$M$9:$M$1954,"Nonconference",Matches!$H$9:$H$1954,"NAIA")+COUNTIFS(Matches!$D$9:$D$1954,$A125,Matches!$M$9:$M$1954,"Nonconference",Matches!$G$9:$G$1954,"NAIA")</f>
        <v>1</v>
      </c>
      <c r="W125" s="24">
        <f t="shared" si="16"/>
        <v>0.55555555555555558</v>
      </c>
      <c r="X125" s="24">
        <f t="shared" si="17"/>
        <v>0.1111111111111111</v>
      </c>
      <c r="Y125" s="25">
        <f>IF('RPI rules'!$B$25&lt;&gt;"Ready",NA(),P125*'RPI rules'!$B$17+Q125*'RPI rules'!$B$18)</f>
        <v>3.8999999999999998E-3</v>
      </c>
      <c r="Z125" s="25">
        <f>IF('RPI rules'!$B$25&lt;&gt;"Ready",NA(),-R125*'RPI rules'!$B$19-S125*'RPI rules'!$B$20)</f>
        <v>0</v>
      </c>
      <c r="AA125" s="25">
        <f>IF('RPI rules'!$B$25&lt;&gt;"Ready",NA(),IF(T125=0,0,IF(W125&gt;='RPI rules'!$B$16,'RPI rules'!$B$21,0)))</f>
        <v>2.5999999999999999E-3</v>
      </c>
      <c r="AB125" s="25">
        <f>IF('RPI rules'!$B$25&lt;&gt;"Ready",NA(),IF(T125=0,0,IF(X125&gt;='RPI rules'!$B$16,-'RPI rules'!$B$22,0)))</f>
        <v>0</v>
      </c>
      <c r="AC125" s="25">
        <f t="shared" si="18"/>
        <v>6.4999999999999997E-3</v>
      </c>
      <c r="AD125" s="9">
        <f t="shared" si="19"/>
        <v>0.65436291278399861</v>
      </c>
      <c r="AE125" s="1">
        <f t="shared" si="20"/>
        <v>20</v>
      </c>
      <c r="AF125" s="1">
        <f t="shared" si="21"/>
        <v>0</v>
      </c>
    </row>
    <row r="126" spans="1:32" ht="21" customHeight="1">
      <c r="A126" s="1" t="s">
        <v>174</v>
      </c>
      <c r="B126" s="1" t="str">
        <f>INDEX(Standings!$B$9:$B$356,MATCH($A126,Standings!$A$9:$A$356,0))</f>
        <v>MVC</v>
      </c>
      <c r="C126" s="1">
        <f>INDEX(Standings!$D$9:$D$356,MATCH($A126,Standings!$A$9:$A$356,0))</f>
        <v>6</v>
      </c>
      <c r="D126" s="1">
        <f>INDEX(Standings!$E$9:$E$356,MATCH($A126,Standings!$A$9:$A$356,0))</f>
        <v>5</v>
      </c>
      <c r="E126" s="1">
        <f>SUMIFS(Matches!$R$9:$R$1954,Matches!$C$9:$C$1954,$A126)+SUMIFS(Matches!$S$9:$S$1954,Matches!$D$9:$D$1954,$A126)</f>
        <v>6</v>
      </c>
      <c r="F126" s="1">
        <f>COUNTIFS(Matches!$C$9:$C$1954,$A126)+COUNTIFS(Matches!$D$9:$D$1954,$A126)-E126</f>
        <v>5</v>
      </c>
      <c r="G126" s="1">
        <f t="shared" si="11"/>
        <v>0</v>
      </c>
      <c r="H126" s="1">
        <f>SUMIFS(Matches!$R$9:$R$1954,Matches!$C$9:$C$1954,$A126,Matches!$Q$9:$Q$1954,1)+SUMIFS(Matches!$S$9:$S$1954,Matches!$D$9:$D$1954,$A126,Matches!$Q$9:$Q$1954,1)</f>
        <v>6</v>
      </c>
      <c r="I126" s="1">
        <f>COUNTIFS(Matches!$C$9:$C$1954,$A126,Matches!$Q$9:$Q$1954,1)+COUNTIFS(Matches!$D$9:$D$1954,$A126,Matches!$Q$9:$Q$1954,1)-H126</f>
        <v>5</v>
      </c>
      <c r="J126" s="9">
        <f t="shared" si="12"/>
        <v>0.54545454545454541</v>
      </c>
      <c r="K126" s="9">
        <f>IF(H126+I126=0,"",(SUMIFS(Matches!$T$9:$T$1954,Matches!$C$9:$C$1954,$A126)+SUMIFS(Matches!$U$9:$U$1954,Matches!$D$9:$D$1954,$A126))/(H126+I126))</f>
        <v>0.52078577987668906</v>
      </c>
      <c r="L126" s="9">
        <f>IF(H126+I126=0,"",(SUMIFS(Matches!$V$9:$V$1954,Matches!$C$9:$C$1954,$A126)+SUMIFS(Matches!$W$9:$W$1954,Matches!$D$9:$D$1954,$A126))/(H126+I126))</f>
        <v>0.47445731571764632</v>
      </c>
      <c r="M126" s="9">
        <f t="shared" si="13"/>
        <v>0.51537085523139248</v>
      </c>
      <c r="N126" s="1">
        <f t="shared" si="14"/>
        <v>151</v>
      </c>
      <c r="O126" s="1" t="str">
        <f t="shared" si="15"/>
        <v>Matches standings</v>
      </c>
      <c r="P126" s="1">
        <f>COUNTIFS(Matches!$C$9:$C$1954,$A126,Matches!$Q$9:$Q$1954,1,Matches!$Y$9:$Y$1954,"&gt;=1",Matches!$Y$9:$Y$1954,"&lt;="&amp;'RPI rules'!$B$9,Matches!$R$9:$R$1954,1)+COUNTIFS(Matches!$D$9:$D$1954,$A126,Matches!$Q$9:$Q$1954,1,Matches!$X$9:$X$1954,"&gt;=1",Matches!$X$9:$X$1954,"&lt;="&amp;'RPI rules'!$B$9,Matches!$S$9:$S$1954,1)</f>
        <v>0</v>
      </c>
      <c r="Q126" s="1">
        <f>COUNTIFS(Matches!$C$9:$C$1954,$A126,Matches!$Q$9:$Q$1954,1,Matches!$Y$9:$Y$1954,"&gt;"&amp;'RPI rules'!$B$9,Matches!$Y$9:$Y$1954,"&lt;="&amp;'RPI rules'!$B$10,Matches!$R$9:$R$1954,1)+COUNTIFS(Matches!$D$9:$D$1954,$A126,Matches!$Q$9:$Q$1954,1,Matches!$X$9:$X$1954,"&gt;"&amp;'RPI rules'!$B$9,Matches!$X$9:$X$1954,"&lt;="&amp;'RPI rules'!$B$10,Matches!$S$9:$S$1954,1)</f>
        <v>0</v>
      </c>
      <c r="R126" s="1">
        <f>COUNTIFS(Matches!$C$9:$C$1954,$A126,Matches!$Q$9:$Q$1954,1,Matches!$Y$9:$Y$1954,"&gt;="&amp;'RPI rules'!$B$12,Matches!$Y$9:$Y$1954,"&lt;="&amp;'RPI rules'!$B$13,Matches!$R$9:$R$1954,0)+COUNTIFS(Matches!$D$9:$D$1954,$A126,Matches!$Q$9:$Q$1954,1,Matches!$X$9:$X$1954,"&gt;="&amp;'RPI rules'!$B$12,Matches!$X$9:$X$1954,"&lt;="&amp;'RPI rules'!$B$13,Matches!$S$9:$S$1954,0)</f>
        <v>0</v>
      </c>
      <c r="S126" s="1">
        <f>COUNTIFS(Matches!$C$9:$C$1954,$A126,Matches!$Q$9:$Q$1954,1,Matches!$Y$9:$Y$1954,"&gt;="&amp;'RPI rules'!$B$14,Matches!$R$9:$R$1954,0)+COUNTIFS(Matches!$D$9:$D$1954,$A126,Matches!$Q$9:$Q$1954,1,Matches!$X$9:$X$1954,"&gt;="&amp;'RPI rules'!$B$14,Matches!$S$9:$S$1954,0)+COUNTIFS(Matches!$C$9:$C$1954,$A126,Matches!$H$9:$H$1954,"&lt;&gt;D1",Matches!$R$9:$R$1954,0)+COUNTIFS(Matches!$D$9:$D$1954,$A126,Matches!$G$9:$G$1954,"&lt;&gt;D1",Matches!$S$9:$S$1954,0)</f>
        <v>0</v>
      </c>
      <c r="T126" s="1">
        <f>COUNTIFS(Matches!$C$9:$C$1954,$A126,Matches!$M$9:$M$1954,"Nonconference")+COUNTIFS(Matches!$D$9:$D$1954,$A126,Matches!$M$9:$M$1954,"Nonconference")</f>
        <v>11</v>
      </c>
      <c r="U126" s="1">
        <f>COUNTIFS(Matches!$C$9:$C$1954,$A126,Matches!$Q$9:$Q$1954,1,Matches!$Y$9:$Y$1954,"&gt;=1",Matches!$Y$9:$Y$1954,"&lt;="&amp;'RPI rules'!$B$11,Matches!$M$9:$M$1954,"Nonconference")+COUNTIFS(Matches!$D$9:$D$1954,$A126,Matches!$Q$9:$Q$1954,1,Matches!$X$9:$X$1954,"&gt;=1",Matches!$X$9:$X$1954,"&lt;="&amp;'RPI rules'!$B$11,Matches!$M$9:$M$1954,"Nonconference")</f>
        <v>0</v>
      </c>
      <c r="V126" s="1">
        <f>COUNTIFS(Matches!$C$9:$C$1954,$A126,Matches!$Q$9:$Q$1954,1,Matches!$Y$9:$Y$1954,"&gt;="&amp;'RPI rules'!$B$15,Matches!$M$9:$M$1954,"Nonconference")+COUNTIFS(Matches!$D$9:$D$1954,$A126,Matches!$Q$9:$Q$1954,1,Matches!$X$9:$X$1954,"&gt;="&amp;'RPI rules'!$B$15,Matches!$M$9:$M$1954,"Nonconference")+COUNTIFS(Matches!$C$9:$C$1954,$A126,Matches!$M$9:$M$1954,"Nonconference",Matches!$H$9:$H$1954,"NAIA")+COUNTIFS(Matches!$D$9:$D$1954,$A126,Matches!$M$9:$M$1954,"Nonconference",Matches!$G$9:$G$1954,"NAIA")</f>
        <v>2</v>
      </c>
      <c r="W126" s="24">
        <f t="shared" si="16"/>
        <v>0</v>
      </c>
      <c r="X126" s="24">
        <f t="shared" si="17"/>
        <v>0.18181818181818182</v>
      </c>
      <c r="Y126" s="25">
        <f>IF('RPI rules'!$B$25&lt;&gt;"Ready",NA(),P126*'RPI rules'!$B$17+Q126*'RPI rules'!$B$18)</f>
        <v>0</v>
      </c>
      <c r="Z126" s="25">
        <f>IF('RPI rules'!$B$25&lt;&gt;"Ready",NA(),-R126*'RPI rules'!$B$19-S126*'RPI rules'!$B$20)</f>
        <v>0</v>
      </c>
      <c r="AA126" s="25">
        <f>IF('RPI rules'!$B$25&lt;&gt;"Ready",NA(),IF(T126=0,0,IF(W126&gt;='RPI rules'!$B$16,'RPI rules'!$B$21,0)))</f>
        <v>0</v>
      </c>
      <c r="AB126" s="25">
        <f>IF('RPI rules'!$B$25&lt;&gt;"Ready",NA(),IF(T126=0,0,IF(X126&gt;='RPI rules'!$B$16,-'RPI rules'!$B$22,0)))</f>
        <v>0</v>
      </c>
      <c r="AC126" s="25">
        <f t="shared" si="18"/>
        <v>0</v>
      </c>
      <c r="AD126" s="9">
        <f t="shared" si="19"/>
        <v>0.51537085523139248</v>
      </c>
      <c r="AE126" s="1">
        <f t="shared" si="20"/>
        <v>151</v>
      </c>
      <c r="AF126" s="1">
        <f t="shared" si="21"/>
        <v>0</v>
      </c>
    </row>
    <row r="127" spans="1:32" ht="21" customHeight="1">
      <c r="A127" s="1" t="s">
        <v>333</v>
      </c>
      <c r="B127" s="1" t="str">
        <f>INDEX(Standings!$B$9:$B$356,MATCH($A127,Standings!$A$9:$A$356,0))</f>
        <v>MAAC</v>
      </c>
      <c r="C127" s="1">
        <f>INDEX(Standings!$D$9:$D$356,MATCH($A127,Standings!$A$9:$A$356,0))</f>
        <v>5</v>
      </c>
      <c r="D127" s="1">
        <f>INDEX(Standings!$E$9:$E$356,MATCH($A127,Standings!$A$9:$A$356,0))</f>
        <v>7</v>
      </c>
      <c r="E127" s="1">
        <f>SUMIFS(Matches!$R$9:$R$1954,Matches!$C$9:$C$1954,$A127)+SUMIFS(Matches!$S$9:$S$1954,Matches!$D$9:$D$1954,$A127)</f>
        <v>5</v>
      </c>
      <c r="F127" s="1">
        <f>COUNTIFS(Matches!$C$9:$C$1954,$A127)+COUNTIFS(Matches!$D$9:$D$1954,$A127)-E127</f>
        <v>7</v>
      </c>
      <c r="G127" s="1">
        <f t="shared" si="11"/>
        <v>0</v>
      </c>
      <c r="H127" s="1">
        <f>SUMIFS(Matches!$R$9:$R$1954,Matches!$C$9:$C$1954,$A127,Matches!$Q$9:$Q$1954,1)+SUMIFS(Matches!$S$9:$S$1954,Matches!$D$9:$D$1954,$A127,Matches!$Q$9:$Q$1954,1)</f>
        <v>5</v>
      </c>
      <c r="I127" s="1">
        <f>COUNTIFS(Matches!$C$9:$C$1954,$A127,Matches!$Q$9:$Q$1954,1)+COUNTIFS(Matches!$D$9:$D$1954,$A127,Matches!$Q$9:$Q$1954,1)-H127</f>
        <v>7</v>
      </c>
      <c r="J127" s="9">
        <f t="shared" si="12"/>
        <v>0.41666666666666669</v>
      </c>
      <c r="K127" s="9">
        <f>IF(H127+I127=0,"",(SUMIFS(Matches!$T$9:$T$1954,Matches!$C$9:$C$1954,$A127)+SUMIFS(Matches!$U$9:$U$1954,Matches!$D$9:$D$1954,$A127))/(H127+I127))</f>
        <v>0.36137820512820512</v>
      </c>
      <c r="L127" s="9">
        <f>IF(H127+I127=0,"",(SUMIFS(Matches!$V$9:$V$1954,Matches!$C$9:$C$1954,$A127)+SUMIFS(Matches!$W$9:$W$1954,Matches!$D$9:$D$1954,$A127))/(H127+I127))</f>
        <v>0.42923489586149843</v>
      </c>
      <c r="M127" s="9">
        <f t="shared" si="13"/>
        <v>0.39216449319614383</v>
      </c>
      <c r="N127" s="1">
        <f t="shared" si="14"/>
        <v>310</v>
      </c>
      <c r="O127" s="1" t="str">
        <f t="shared" si="15"/>
        <v>Matches standings</v>
      </c>
      <c r="P127" s="1">
        <f>COUNTIFS(Matches!$C$9:$C$1954,$A127,Matches!$Q$9:$Q$1954,1,Matches!$Y$9:$Y$1954,"&gt;=1",Matches!$Y$9:$Y$1954,"&lt;="&amp;'RPI rules'!$B$9,Matches!$R$9:$R$1954,1)+COUNTIFS(Matches!$D$9:$D$1954,$A127,Matches!$Q$9:$Q$1954,1,Matches!$X$9:$X$1954,"&gt;=1",Matches!$X$9:$X$1954,"&lt;="&amp;'RPI rules'!$B$9,Matches!$S$9:$S$1954,1)</f>
        <v>0</v>
      </c>
      <c r="Q127" s="1">
        <f>COUNTIFS(Matches!$C$9:$C$1954,$A127,Matches!$Q$9:$Q$1954,1,Matches!$Y$9:$Y$1954,"&gt;"&amp;'RPI rules'!$B$9,Matches!$Y$9:$Y$1954,"&lt;="&amp;'RPI rules'!$B$10,Matches!$R$9:$R$1954,1)+COUNTIFS(Matches!$D$9:$D$1954,$A127,Matches!$Q$9:$Q$1954,1,Matches!$X$9:$X$1954,"&gt;"&amp;'RPI rules'!$B$9,Matches!$X$9:$X$1954,"&lt;="&amp;'RPI rules'!$B$10,Matches!$S$9:$S$1954,1)</f>
        <v>0</v>
      </c>
      <c r="R127" s="1">
        <f>COUNTIFS(Matches!$C$9:$C$1954,$A127,Matches!$Q$9:$Q$1954,1,Matches!$Y$9:$Y$1954,"&gt;="&amp;'RPI rules'!$B$12,Matches!$Y$9:$Y$1954,"&lt;="&amp;'RPI rules'!$B$13,Matches!$R$9:$R$1954,0)+COUNTIFS(Matches!$D$9:$D$1954,$A127,Matches!$Q$9:$Q$1954,1,Matches!$X$9:$X$1954,"&gt;="&amp;'RPI rules'!$B$12,Matches!$X$9:$X$1954,"&lt;="&amp;'RPI rules'!$B$13,Matches!$S$9:$S$1954,0)</f>
        <v>2</v>
      </c>
      <c r="S127" s="1">
        <f>COUNTIFS(Matches!$C$9:$C$1954,$A127,Matches!$Q$9:$Q$1954,1,Matches!$Y$9:$Y$1954,"&gt;="&amp;'RPI rules'!$B$14,Matches!$R$9:$R$1954,0)+COUNTIFS(Matches!$D$9:$D$1954,$A127,Matches!$Q$9:$Q$1954,1,Matches!$X$9:$X$1954,"&gt;="&amp;'RPI rules'!$B$14,Matches!$S$9:$S$1954,0)+COUNTIFS(Matches!$C$9:$C$1954,$A127,Matches!$H$9:$H$1954,"&lt;&gt;D1",Matches!$R$9:$R$1954,0)+COUNTIFS(Matches!$D$9:$D$1954,$A127,Matches!$G$9:$G$1954,"&lt;&gt;D1",Matches!$S$9:$S$1954,0)</f>
        <v>0</v>
      </c>
      <c r="T127" s="1">
        <f>COUNTIFS(Matches!$C$9:$C$1954,$A127,Matches!$M$9:$M$1954,"Nonconference")+COUNTIFS(Matches!$D$9:$D$1954,$A127,Matches!$M$9:$M$1954,"Nonconference")</f>
        <v>12</v>
      </c>
      <c r="U127" s="1">
        <f>COUNTIFS(Matches!$C$9:$C$1954,$A127,Matches!$Q$9:$Q$1954,1,Matches!$Y$9:$Y$1954,"&gt;=1",Matches!$Y$9:$Y$1954,"&lt;="&amp;'RPI rules'!$B$11,Matches!$M$9:$M$1954,"Nonconference")+COUNTIFS(Matches!$D$9:$D$1954,$A127,Matches!$Q$9:$Q$1954,1,Matches!$X$9:$X$1954,"&gt;=1",Matches!$X$9:$X$1954,"&lt;="&amp;'RPI rules'!$B$11,Matches!$M$9:$M$1954,"Nonconference")</f>
        <v>0</v>
      </c>
      <c r="V127" s="1">
        <f>COUNTIFS(Matches!$C$9:$C$1954,$A127,Matches!$Q$9:$Q$1954,1,Matches!$Y$9:$Y$1954,"&gt;="&amp;'RPI rules'!$B$15,Matches!$M$9:$M$1954,"Nonconference")+COUNTIFS(Matches!$D$9:$D$1954,$A127,Matches!$Q$9:$Q$1954,1,Matches!$X$9:$X$1954,"&gt;="&amp;'RPI rules'!$B$15,Matches!$M$9:$M$1954,"Nonconference")+COUNTIFS(Matches!$C$9:$C$1954,$A127,Matches!$M$9:$M$1954,"Nonconference",Matches!$H$9:$H$1954,"NAIA")+COUNTIFS(Matches!$D$9:$D$1954,$A127,Matches!$M$9:$M$1954,"Nonconference",Matches!$G$9:$G$1954,"NAIA")</f>
        <v>7</v>
      </c>
      <c r="W127" s="24">
        <f t="shared" si="16"/>
        <v>0</v>
      </c>
      <c r="X127" s="24">
        <f t="shared" si="17"/>
        <v>0.58333333333333337</v>
      </c>
      <c r="Y127" s="25">
        <f>IF('RPI rules'!$B$25&lt;&gt;"Ready",NA(),P127*'RPI rules'!$B$17+Q127*'RPI rules'!$B$18)</f>
        <v>0</v>
      </c>
      <c r="Z127" s="25">
        <f>IF('RPI rules'!$B$25&lt;&gt;"Ready",NA(),-R127*'RPI rules'!$B$19-S127*'RPI rules'!$B$20)</f>
        <v>-2.5999999999999999E-3</v>
      </c>
      <c r="AA127" s="25">
        <f>IF('RPI rules'!$B$25&lt;&gt;"Ready",NA(),IF(T127=0,0,IF(W127&gt;='RPI rules'!$B$16,'RPI rules'!$B$21,0)))</f>
        <v>0</v>
      </c>
      <c r="AB127" s="25">
        <f>IF('RPI rules'!$B$25&lt;&gt;"Ready",NA(),IF(T127=0,0,IF(X127&gt;='RPI rules'!$B$16,-'RPI rules'!$B$22,0)))</f>
        <v>-2.5999999999999999E-3</v>
      </c>
      <c r="AC127" s="25">
        <f t="shared" si="18"/>
        <v>-5.1999999999999998E-3</v>
      </c>
      <c r="AD127" s="9">
        <f t="shared" si="19"/>
        <v>0.38696449319614384</v>
      </c>
      <c r="AE127" s="1">
        <f t="shared" si="20"/>
        <v>312</v>
      </c>
      <c r="AF127" s="1">
        <f t="shared" si="21"/>
        <v>-2</v>
      </c>
    </row>
    <row r="128" spans="1:32" ht="21" customHeight="1">
      <c r="A128" s="1" t="s">
        <v>60</v>
      </c>
      <c r="B128" s="1" t="str">
        <f>INDEX(Standings!$B$9:$B$356,MATCH($A128,Standings!$A$9:$A$356,0))</f>
        <v>Big Ten</v>
      </c>
      <c r="C128" s="1">
        <f>INDEX(Standings!$D$9:$D$356,MATCH($A128,Standings!$A$9:$A$356,0))</f>
        <v>10</v>
      </c>
      <c r="D128" s="1">
        <f>INDEX(Standings!$E$9:$E$356,MATCH($A128,Standings!$A$9:$A$356,0))</f>
        <v>3</v>
      </c>
      <c r="E128" s="1">
        <f>SUMIFS(Matches!$R$9:$R$1954,Matches!$C$9:$C$1954,$A128)+SUMIFS(Matches!$S$9:$S$1954,Matches!$D$9:$D$1954,$A128)</f>
        <v>10</v>
      </c>
      <c r="F128" s="1">
        <f>COUNTIFS(Matches!$C$9:$C$1954,$A128)+COUNTIFS(Matches!$D$9:$D$1954,$A128)-E128</f>
        <v>3</v>
      </c>
      <c r="G128" s="1">
        <f t="shared" si="11"/>
        <v>0</v>
      </c>
      <c r="H128" s="1">
        <f>SUMIFS(Matches!$R$9:$R$1954,Matches!$C$9:$C$1954,$A128,Matches!$Q$9:$Q$1954,1)+SUMIFS(Matches!$S$9:$S$1954,Matches!$D$9:$D$1954,$A128,Matches!$Q$9:$Q$1954,1)</f>
        <v>10</v>
      </c>
      <c r="I128" s="1">
        <f>COUNTIFS(Matches!$C$9:$C$1954,$A128,Matches!$Q$9:$Q$1954,1)+COUNTIFS(Matches!$D$9:$D$1954,$A128,Matches!$Q$9:$Q$1954,1)-H128</f>
        <v>3</v>
      </c>
      <c r="J128" s="9">
        <f t="shared" si="12"/>
        <v>0.76923076923076927</v>
      </c>
      <c r="K128" s="9">
        <f>IF(H128+I128=0,"",(SUMIFS(Matches!$T$9:$T$1954,Matches!$C$9:$C$1954,$A128)+SUMIFS(Matches!$U$9:$U$1954,Matches!$D$9:$D$1954,$A128))/(H128+I128))</f>
        <v>0.59353146853146854</v>
      </c>
      <c r="L128" s="9">
        <f>IF(H128+I128=0,"",(SUMIFS(Matches!$V$9:$V$1954,Matches!$C$9:$C$1954,$A128)+SUMIFS(Matches!$W$9:$W$1954,Matches!$D$9:$D$1954,$A128))/(H128+I128))</f>
        <v>0.51410917311558335</v>
      </c>
      <c r="M128" s="9">
        <f t="shared" si="13"/>
        <v>0.61760071985232234</v>
      </c>
      <c r="N128" s="1">
        <f t="shared" si="14"/>
        <v>37</v>
      </c>
      <c r="O128" s="1" t="str">
        <f t="shared" si="15"/>
        <v>Matches standings</v>
      </c>
      <c r="P128" s="1">
        <f>COUNTIFS(Matches!$C$9:$C$1954,$A128,Matches!$Q$9:$Q$1954,1,Matches!$Y$9:$Y$1954,"&gt;=1",Matches!$Y$9:$Y$1954,"&lt;="&amp;'RPI rules'!$B$9,Matches!$R$9:$R$1954,1)+COUNTIFS(Matches!$D$9:$D$1954,$A128,Matches!$Q$9:$Q$1954,1,Matches!$X$9:$X$1954,"&gt;=1",Matches!$X$9:$X$1954,"&lt;="&amp;'RPI rules'!$B$9,Matches!$S$9:$S$1954,1)</f>
        <v>0</v>
      </c>
      <c r="Q128" s="1">
        <f>COUNTIFS(Matches!$C$9:$C$1954,$A128,Matches!$Q$9:$Q$1954,1,Matches!$Y$9:$Y$1954,"&gt;"&amp;'RPI rules'!$B$9,Matches!$Y$9:$Y$1954,"&lt;="&amp;'RPI rules'!$B$10,Matches!$R$9:$R$1954,1)+COUNTIFS(Matches!$D$9:$D$1954,$A128,Matches!$Q$9:$Q$1954,1,Matches!$X$9:$X$1954,"&gt;"&amp;'RPI rules'!$B$9,Matches!$X$9:$X$1954,"&lt;="&amp;'RPI rules'!$B$10,Matches!$S$9:$S$1954,1)</f>
        <v>0</v>
      </c>
      <c r="R128" s="1">
        <f>COUNTIFS(Matches!$C$9:$C$1954,$A128,Matches!$Q$9:$Q$1954,1,Matches!$Y$9:$Y$1954,"&gt;="&amp;'RPI rules'!$B$12,Matches!$Y$9:$Y$1954,"&lt;="&amp;'RPI rules'!$B$13,Matches!$R$9:$R$1954,0)+COUNTIFS(Matches!$D$9:$D$1954,$A128,Matches!$Q$9:$Q$1954,1,Matches!$X$9:$X$1954,"&gt;="&amp;'RPI rules'!$B$12,Matches!$X$9:$X$1954,"&lt;="&amp;'RPI rules'!$B$13,Matches!$S$9:$S$1954,0)</f>
        <v>0</v>
      </c>
      <c r="S128" s="1">
        <f>COUNTIFS(Matches!$C$9:$C$1954,$A128,Matches!$Q$9:$Q$1954,1,Matches!$Y$9:$Y$1954,"&gt;="&amp;'RPI rules'!$B$14,Matches!$R$9:$R$1954,0)+COUNTIFS(Matches!$D$9:$D$1954,$A128,Matches!$Q$9:$Q$1954,1,Matches!$X$9:$X$1954,"&gt;="&amp;'RPI rules'!$B$14,Matches!$S$9:$S$1954,0)+COUNTIFS(Matches!$C$9:$C$1954,$A128,Matches!$H$9:$H$1954,"&lt;&gt;D1",Matches!$R$9:$R$1954,0)+COUNTIFS(Matches!$D$9:$D$1954,$A128,Matches!$G$9:$G$1954,"&lt;&gt;D1",Matches!$S$9:$S$1954,0)</f>
        <v>0</v>
      </c>
      <c r="T128" s="1">
        <f>COUNTIFS(Matches!$C$9:$C$1954,$A128,Matches!$M$9:$M$1954,"Nonconference")+COUNTIFS(Matches!$D$9:$D$1954,$A128,Matches!$M$9:$M$1954,"Nonconference")</f>
        <v>13</v>
      </c>
      <c r="U128" s="1">
        <f>COUNTIFS(Matches!$C$9:$C$1954,$A128,Matches!$Q$9:$Q$1954,1,Matches!$Y$9:$Y$1954,"&gt;=1",Matches!$Y$9:$Y$1954,"&lt;="&amp;'RPI rules'!$B$11,Matches!$M$9:$M$1954,"Nonconference")+COUNTIFS(Matches!$D$9:$D$1954,$A128,Matches!$Q$9:$Q$1954,1,Matches!$X$9:$X$1954,"&gt;=1",Matches!$X$9:$X$1954,"&lt;="&amp;'RPI rules'!$B$11,Matches!$M$9:$M$1954,"Nonconference")</f>
        <v>1</v>
      </c>
      <c r="V128" s="1">
        <f>COUNTIFS(Matches!$C$9:$C$1954,$A128,Matches!$Q$9:$Q$1954,1,Matches!$Y$9:$Y$1954,"&gt;="&amp;'RPI rules'!$B$15,Matches!$M$9:$M$1954,"Nonconference")+COUNTIFS(Matches!$D$9:$D$1954,$A128,Matches!$Q$9:$Q$1954,1,Matches!$X$9:$X$1954,"&gt;="&amp;'RPI rules'!$B$15,Matches!$M$9:$M$1954,"Nonconference")+COUNTIFS(Matches!$C$9:$C$1954,$A128,Matches!$M$9:$M$1954,"Nonconference",Matches!$H$9:$H$1954,"NAIA")+COUNTIFS(Matches!$D$9:$D$1954,$A128,Matches!$M$9:$M$1954,"Nonconference",Matches!$G$9:$G$1954,"NAIA")</f>
        <v>0</v>
      </c>
      <c r="W128" s="24">
        <f t="shared" si="16"/>
        <v>7.6923076923076927E-2</v>
      </c>
      <c r="X128" s="24">
        <f t="shared" si="17"/>
        <v>0</v>
      </c>
      <c r="Y128" s="25">
        <f>IF('RPI rules'!$B$25&lt;&gt;"Ready",NA(),P128*'RPI rules'!$B$17+Q128*'RPI rules'!$B$18)</f>
        <v>0</v>
      </c>
      <c r="Z128" s="25">
        <f>IF('RPI rules'!$B$25&lt;&gt;"Ready",NA(),-R128*'RPI rules'!$B$19-S128*'RPI rules'!$B$20)</f>
        <v>0</v>
      </c>
      <c r="AA128" s="25">
        <f>IF('RPI rules'!$B$25&lt;&gt;"Ready",NA(),IF(T128=0,0,IF(W128&gt;='RPI rules'!$B$16,'RPI rules'!$B$21,0)))</f>
        <v>0</v>
      </c>
      <c r="AB128" s="25">
        <f>IF('RPI rules'!$B$25&lt;&gt;"Ready",NA(),IF(T128=0,0,IF(X128&gt;='RPI rules'!$B$16,-'RPI rules'!$B$22,0)))</f>
        <v>0</v>
      </c>
      <c r="AC128" s="25">
        <f t="shared" si="18"/>
        <v>0</v>
      </c>
      <c r="AD128" s="9">
        <f t="shared" si="19"/>
        <v>0.61760071985232234</v>
      </c>
      <c r="AE128" s="1">
        <f t="shared" si="20"/>
        <v>38</v>
      </c>
      <c r="AF128" s="1">
        <f t="shared" si="21"/>
        <v>-1</v>
      </c>
    </row>
    <row r="129" spans="1:32" ht="21" customHeight="1">
      <c r="A129" s="1" t="s">
        <v>137</v>
      </c>
      <c r="B129" s="1" t="str">
        <f>INDEX(Standings!$B$9:$B$356,MATCH($A129,Standings!$A$9:$A$356,0))</f>
        <v>Big 12</v>
      </c>
      <c r="C129" s="1">
        <f>INDEX(Standings!$D$9:$D$356,MATCH($A129,Standings!$A$9:$A$356,0))</f>
        <v>6</v>
      </c>
      <c r="D129" s="1">
        <f>INDEX(Standings!$E$9:$E$356,MATCH($A129,Standings!$A$9:$A$356,0))</f>
        <v>5</v>
      </c>
      <c r="E129" s="1">
        <f>SUMIFS(Matches!$R$9:$R$1954,Matches!$C$9:$C$1954,$A129)+SUMIFS(Matches!$S$9:$S$1954,Matches!$D$9:$D$1954,$A129)</f>
        <v>6</v>
      </c>
      <c r="F129" s="1">
        <f>COUNTIFS(Matches!$C$9:$C$1954,$A129)+COUNTIFS(Matches!$D$9:$D$1954,$A129)-E129</f>
        <v>5</v>
      </c>
      <c r="G129" s="1">
        <f t="shared" si="11"/>
        <v>0</v>
      </c>
      <c r="H129" s="1">
        <f>SUMIFS(Matches!$R$9:$R$1954,Matches!$C$9:$C$1954,$A129,Matches!$Q$9:$Q$1954,1)+SUMIFS(Matches!$S$9:$S$1954,Matches!$D$9:$D$1954,$A129,Matches!$Q$9:$Q$1954,1)</f>
        <v>6</v>
      </c>
      <c r="I129" s="1">
        <f>COUNTIFS(Matches!$C$9:$C$1954,$A129,Matches!$Q$9:$Q$1954,1)+COUNTIFS(Matches!$D$9:$D$1954,$A129,Matches!$Q$9:$Q$1954,1)-H129</f>
        <v>5</v>
      </c>
      <c r="J129" s="9">
        <f t="shared" si="12"/>
        <v>0.54545454545454541</v>
      </c>
      <c r="K129" s="9">
        <f>IF(H129+I129=0,"",(SUMIFS(Matches!$T$9:$T$1954,Matches!$C$9:$C$1954,$A129)+SUMIFS(Matches!$U$9:$U$1954,Matches!$D$9:$D$1954,$A129))/(H129+I129))</f>
        <v>0.53787878787878796</v>
      </c>
      <c r="L129" s="9">
        <f>IF(H129+I129=0,"",(SUMIFS(Matches!$V$9:$V$1954,Matches!$C$9:$C$1954,$A129)+SUMIFS(Matches!$W$9:$W$1954,Matches!$D$9:$D$1954,$A129))/(H129+I129))</f>
        <v>0.54952057813628052</v>
      </c>
      <c r="M129" s="9">
        <f t="shared" si="13"/>
        <v>0.54268317483710049</v>
      </c>
      <c r="N129" s="1">
        <f t="shared" si="14"/>
        <v>114</v>
      </c>
      <c r="O129" s="1" t="str">
        <f t="shared" si="15"/>
        <v>Matches standings</v>
      </c>
      <c r="P129" s="1">
        <f>COUNTIFS(Matches!$C$9:$C$1954,$A129,Matches!$Q$9:$Q$1954,1,Matches!$Y$9:$Y$1954,"&gt;=1",Matches!$Y$9:$Y$1954,"&lt;="&amp;'RPI rules'!$B$9,Matches!$R$9:$R$1954,1)+COUNTIFS(Matches!$D$9:$D$1954,$A129,Matches!$Q$9:$Q$1954,1,Matches!$X$9:$X$1954,"&gt;=1",Matches!$X$9:$X$1954,"&lt;="&amp;'RPI rules'!$B$9,Matches!$S$9:$S$1954,1)</f>
        <v>0</v>
      </c>
      <c r="Q129" s="1">
        <f>COUNTIFS(Matches!$C$9:$C$1954,$A129,Matches!$Q$9:$Q$1954,1,Matches!$Y$9:$Y$1954,"&gt;"&amp;'RPI rules'!$B$9,Matches!$Y$9:$Y$1954,"&lt;="&amp;'RPI rules'!$B$10,Matches!$R$9:$R$1954,1)+COUNTIFS(Matches!$D$9:$D$1954,$A129,Matches!$Q$9:$Q$1954,1,Matches!$X$9:$X$1954,"&gt;"&amp;'RPI rules'!$B$9,Matches!$X$9:$X$1954,"&lt;="&amp;'RPI rules'!$B$10,Matches!$S$9:$S$1954,1)</f>
        <v>0</v>
      </c>
      <c r="R129" s="1">
        <f>COUNTIFS(Matches!$C$9:$C$1954,$A129,Matches!$Q$9:$Q$1954,1,Matches!$Y$9:$Y$1954,"&gt;="&amp;'RPI rules'!$B$12,Matches!$Y$9:$Y$1954,"&lt;="&amp;'RPI rules'!$B$13,Matches!$R$9:$R$1954,0)+COUNTIFS(Matches!$D$9:$D$1954,$A129,Matches!$Q$9:$Q$1954,1,Matches!$X$9:$X$1954,"&gt;="&amp;'RPI rules'!$B$12,Matches!$X$9:$X$1954,"&lt;="&amp;'RPI rules'!$B$13,Matches!$S$9:$S$1954,0)</f>
        <v>0</v>
      </c>
      <c r="S129" s="1">
        <f>COUNTIFS(Matches!$C$9:$C$1954,$A129,Matches!$Q$9:$Q$1954,1,Matches!$Y$9:$Y$1954,"&gt;="&amp;'RPI rules'!$B$14,Matches!$R$9:$R$1954,0)+COUNTIFS(Matches!$D$9:$D$1954,$A129,Matches!$Q$9:$Q$1954,1,Matches!$X$9:$X$1954,"&gt;="&amp;'RPI rules'!$B$14,Matches!$S$9:$S$1954,0)+COUNTIFS(Matches!$C$9:$C$1954,$A129,Matches!$H$9:$H$1954,"&lt;&gt;D1",Matches!$R$9:$R$1954,0)+COUNTIFS(Matches!$D$9:$D$1954,$A129,Matches!$G$9:$G$1954,"&lt;&gt;D1",Matches!$S$9:$S$1954,0)</f>
        <v>0</v>
      </c>
      <c r="T129" s="1">
        <f>COUNTIFS(Matches!$C$9:$C$1954,$A129,Matches!$M$9:$M$1954,"Nonconference")+COUNTIFS(Matches!$D$9:$D$1954,$A129,Matches!$M$9:$M$1954,"Nonconference")</f>
        <v>11</v>
      </c>
      <c r="U129" s="1">
        <f>COUNTIFS(Matches!$C$9:$C$1954,$A129,Matches!$Q$9:$Q$1954,1,Matches!$Y$9:$Y$1954,"&gt;=1",Matches!$Y$9:$Y$1954,"&lt;="&amp;'RPI rules'!$B$11,Matches!$M$9:$M$1954,"Nonconference")+COUNTIFS(Matches!$D$9:$D$1954,$A129,Matches!$Q$9:$Q$1954,1,Matches!$X$9:$X$1954,"&gt;=1",Matches!$X$9:$X$1954,"&lt;="&amp;'RPI rules'!$B$11,Matches!$M$9:$M$1954,"Nonconference")</f>
        <v>4</v>
      </c>
      <c r="V129" s="1">
        <f>COUNTIFS(Matches!$C$9:$C$1954,$A129,Matches!$Q$9:$Q$1954,1,Matches!$Y$9:$Y$1954,"&gt;="&amp;'RPI rules'!$B$15,Matches!$M$9:$M$1954,"Nonconference")+COUNTIFS(Matches!$D$9:$D$1954,$A129,Matches!$Q$9:$Q$1954,1,Matches!$X$9:$X$1954,"&gt;="&amp;'RPI rules'!$B$15,Matches!$M$9:$M$1954,"Nonconference")+COUNTIFS(Matches!$C$9:$C$1954,$A129,Matches!$M$9:$M$1954,"Nonconference",Matches!$H$9:$H$1954,"NAIA")+COUNTIFS(Matches!$D$9:$D$1954,$A129,Matches!$M$9:$M$1954,"Nonconference",Matches!$G$9:$G$1954,"NAIA")</f>
        <v>2</v>
      </c>
      <c r="W129" s="24">
        <f t="shared" si="16"/>
        <v>0.36363636363636365</v>
      </c>
      <c r="X129" s="24">
        <f t="shared" si="17"/>
        <v>0.18181818181818182</v>
      </c>
      <c r="Y129" s="25">
        <f>IF('RPI rules'!$B$25&lt;&gt;"Ready",NA(),P129*'RPI rules'!$B$17+Q129*'RPI rules'!$B$18)</f>
        <v>0</v>
      </c>
      <c r="Z129" s="25">
        <f>IF('RPI rules'!$B$25&lt;&gt;"Ready",NA(),-R129*'RPI rules'!$B$19-S129*'RPI rules'!$B$20)</f>
        <v>0</v>
      </c>
      <c r="AA129" s="25">
        <f>IF('RPI rules'!$B$25&lt;&gt;"Ready",NA(),IF(T129=0,0,IF(W129&gt;='RPI rules'!$B$16,'RPI rules'!$B$21,0)))</f>
        <v>0</v>
      </c>
      <c r="AB129" s="25">
        <f>IF('RPI rules'!$B$25&lt;&gt;"Ready",NA(),IF(T129=0,0,IF(X129&gt;='RPI rules'!$B$16,-'RPI rules'!$B$22,0)))</f>
        <v>0</v>
      </c>
      <c r="AC129" s="25">
        <f t="shared" si="18"/>
        <v>0</v>
      </c>
      <c r="AD129" s="9">
        <f t="shared" si="19"/>
        <v>0.54268317483710049</v>
      </c>
      <c r="AE129" s="1">
        <f t="shared" si="20"/>
        <v>115</v>
      </c>
      <c r="AF129" s="1">
        <f t="shared" si="21"/>
        <v>-1</v>
      </c>
    </row>
    <row r="130" spans="1:32" ht="21" customHeight="1">
      <c r="A130" s="1" t="s">
        <v>161</v>
      </c>
      <c r="B130" s="1" t="str">
        <f>INDEX(Standings!$B$9:$B$356,MATCH($A130,Standings!$A$9:$A$356,0))</f>
        <v>Horizon</v>
      </c>
      <c r="C130" s="1">
        <f>INDEX(Standings!$D$9:$D$356,MATCH($A130,Standings!$A$9:$A$356,0))</f>
        <v>5</v>
      </c>
      <c r="D130" s="1">
        <f>INDEX(Standings!$E$9:$E$356,MATCH($A130,Standings!$A$9:$A$356,0))</f>
        <v>8</v>
      </c>
      <c r="E130" s="1">
        <f>SUMIFS(Matches!$R$9:$R$1954,Matches!$C$9:$C$1954,$A130)+SUMIFS(Matches!$S$9:$S$1954,Matches!$D$9:$D$1954,$A130)</f>
        <v>5</v>
      </c>
      <c r="F130" s="1">
        <f>COUNTIFS(Matches!$C$9:$C$1954,$A130)+COUNTIFS(Matches!$D$9:$D$1954,$A130)-E130</f>
        <v>8</v>
      </c>
      <c r="G130" s="1">
        <f t="shared" si="11"/>
        <v>0</v>
      </c>
      <c r="H130" s="1">
        <f>SUMIFS(Matches!$R$9:$R$1954,Matches!$C$9:$C$1954,$A130,Matches!$Q$9:$Q$1954,1)+SUMIFS(Matches!$S$9:$S$1954,Matches!$D$9:$D$1954,$A130,Matches!$Q$9:$Q$1954,1)</f>
        <v>5</v>
      </c>
      <c r="I130" s="1">
        <f>COUNTIFS(Matches!$C$9:$C$1954,$A130,Matches!$Q$9:$Q$1954,1)+COUNTIFS(Matches!$D$9:$D$1954,$A130,Matches!$Q$9:$Q$1954,1)-H130</f>
        <v>8</v>
      </c>
      <c r="J130" s="9">
        <f t="shared" si="12"/>
        <v>0.38461538461538464</v>
      </c>
      <c r="K130" s="9">
        <f>IF(H130+I130=0,"",(SUMIFS(Matches!$T$9:$T$1954,Matches!$C$9:$C$1954,$A130)+SUMIFS(Matches!$U$9:$U$1954,Matches!$D$9:$D$1954,$A130))/(H130+I130))</f>
        <v>0.59677544677544681</v>
      </c>
      <c r="L130" s="9">
        <f>IF(H130+I130=0,"",(SUMIFS(Matches!$V$9:$V$1954,Matches!$C$9:$C$1954,$A130)+SUMIFS(Matches!$W$9:$W$1954,Matches!$D$9:$D$1954,$A130))/(H130+I130))</f>
        <v>0.51285205233340436</v>
      </c>
      <c r="M130" s="9">
        <f t="shared" si="13"/>
        <v>0.52275458262492069</v>
      </c>
      <c r="N130" s="1">
        <f t="shared" si="14"/>
        <v>138</v>
      </c>
      <c r="O130" s="1" t="str">
        <f t="shared" si="15"/>
        <v>Matches standings</v>
      </c>
      <c r="P130" s="1">
        <f>COUNTIFS(Matches!$C$9:$C$1954,$A130,Matches!$Q$9:$Q$1954,1,Matches!$Y$9:$Y$1954,"&gt;=1",Matches!$Y$9:$Y$1954,"&lt;="&amp;'RPI rules'!$B$9,Matches!$R$9:$R$1954,1)+COUNTIFS(Matches!$D$9:$D$1954,$A130,Matches!$Q$9:$Q$1954,1,Matches!$X$9:$X$1954,"&gt;=1",Matches!$X$9:$X$1954,"&lt;="&amp;'RPI rules'!$B$9,Matches!$S$9:$S$1954,1)</f>
        <v>0</v>
      </c>
      <c r="Q130" s="1">
        <f>COUNTIFS(Matches!$C$9:$C$1954,$A130,Matches!$Q$9:$Q$1954,1,Matches!$Y$9:$Y$1954,"&gt;"&amp;'RPI rules'!$B$9,Matches!$Y$9:$Y$1954,"&lt;="&amp;'RPI rules'!$B$10,Matches!$R$9:$R$1954,1)+COUNTIFS(Matches!$D$9:$D$1954,$A130,Matches!$Q$9:$Q$1954,1,Matches!$X$9:$X$1954,"&gt;"&amp;'RPI rules'!$B$9,Matches!$X$9:$X$1954,"&lt;="&amp;'RPI rules'!$B$10,Matches!$S$9:$S$1954,1)</f>
        <v>0</v>
      </c>
      <c r="R130" s="1">
        <f>COUNTIFS(Matches!$C$9:$C$1954,$A130,Matches!$Q$9:$Q$1954,1,Matches!$Y$9:$Y$1954,"&gt;="&amp;'RPI rules'!$B$12,Matches!$Y$9:$Y$1954,"&lt;="&amp;'RPI rules'!$B$13,Matches!$R$9:$R$1954,0)+COUNTIFS(Matches!$D$9:$D$1954,$A130,Matches!$Q$9:$Q$1954,1,Matches!$X$9:$X$1954,"&gt;="&amp;'RPI rules'!$B$12,Matches!$X$9:$X$1954,"&lt;="&amp;'RPI rules'!$B$13,Matches!$S$9:$S$1954,0)</f>
        <v>0</v>
      </c>
      <c r="S130" s="1">
        <f>COUNTIFS(Matches!$C$9:$C$1954,$A130,Matches!$Q$9:$Q$1954,1,Matches!$Y$9:$Y$1954,"&gt;="&amp;'RPI rules'!$B$14,Matches!$R$9:$R$1954,0)+COUNTIFS(Matches!$D$9:$D$1954,$A130,Matches!$Q$9:$Q$1954,1,Matches!$X$9:$X$1954,"&gt;="&amp;'RPI rules'!$B$14,Matches!$S$9:$S$1954,0)+COUNTIFS(Matches!$C$9:$C$1954,$A130,Matches!$H$9:$H$1954,"&lt;&gt;D1",Matches!$R$9:$R$1954,0)+COUNTIFS(Matches!$D$9:$D$1954,$A130,Matches!$G$9:$G$1954,"&lt;&gt;D1",Matches!$S$9:$S$1954,0)</f>
        <v>0</v>
      </c>
      <c r="T130" s="1">
        <f>COUNTIFS(Matches!$C$9:$C$1954,$A130,Matches!$M$9:$M$1954,"Nonconference")+COUNTIFS(Matches!$D$9:$D$1954,$A130,Matches!$M$9:$M$1954,"Nonconference")</f>
        <v>13</v>
      </c>
      <c r="U130" s="1">
        <f>COUNTIFS(Matches!$C$9:$C$1954,$A130,Matches!$Q$9:$Q$1954,1,Matches!$Y$9:$Y$1954,"&gt;=1",Matches!$Y$9:$Y$1954,"&lt;="&amp;'RPI rules'!$B$11,Matches!$M$9:$M$1954,"Nonconference")+COUNTIFS(Matches!$D$9:$D$1954,$A130,Matches!$Q$9:$Q$1954,1,Matches!$X$9:$X$1954,"&gt;=1",Matches!$X$9:$X$1954,"&lt;="&amp;'RPI rules'!$B$11,Matches!$M$9:$M$1954,"Nonconference")</f>
        <v>4</v>
      </c>
      <c r="V130" s="1">
        <f>COUNTIFS(Matches!$C$9:$C$1954,$A130,Matches!$Q$9:$Q$1954,1,Matches!$Y$9:$Y$1954,"&gt;="&amp;'RPI rules'!$B$15,Matches!$M$9:$M$1954,"Nonconference")+COUNTIFS(Matches!$D$9:$D$1954,$A130,Matches!$Q$9:$Q$1954,1,Matches!$X$9:$X$1954,"&gt;="&amp;'RPI rules'!$B$15,Matches!$M$9:$M$1954,"Nonconference")+COUNTIFS(Matches!$C$9:$C$1954,$A130,Matches!$M$9:$M$1954,"Nonconference",Matches!$H$9:$H$1954,"NAIA")+COUNTIFS(Matches!$D$9:$D$1954,$A130,Matches!$M$9:$M$1954,"Nonconference",Matches!$G$9:$G$1954,"NAIA")</f>
        <v>2</v>
      </c>
      <c r="W130" s="24">
        <f t="shared" si="16"/>
        <v>0.30769230769230771</v>
      </c>
      <c r="X130" s="24">
        <f t="shared" si="17"/>
        <v>0.15384615384615385</v>
      </c>
      <c r="Y130" s="25">
        <f>IF('RPI rules'!$B$25&lt;&gt;"Ready",NA(),P130*'RPI rules'!$B$17+Q130*'RPI rules'!$B$18)</f>
        <v>0</v>
      </c>
      <c r="Z130" s="25">
        <f>IF('RPI rules'!$B$25&lt;&gt;"Ready",NA(),-R130*'RPI rules'!$B$19-S130*'RPI rules'!$B$20)</f>
        <v>0</v>
      </c>
      <c r="AA130" s="25">
        <f>IF('RPI rules'!$B$25&lt;&gt;"Ready",NA(),IF(T130=0,0,IF(W130&gt;='RPI rules'!$B$16,'RPI rules'!$B$21,0)))</f>
        <v>0</v>
      </c>
      <c r="AB130" s="25">
        <f>IF('RPI rules'!$B$25&lt;&gt;"Ready",NA(),IF(T130=0,0,IF(X130&gt;='RPI rules'!$B$16,-'RPI rules'!$B$22,0)))</f>
        <v>0</v>
      </c>
      <c r="AC130" s="25">
        <f t="shared" si="18"/>
        <v>0</v>
      </c>
      <c r="AD130" s="9">
        <f t="shared" si="19"/>
        <v>0.52275458262492069</v>
      </c>
      <c r="AE130" s="1">
        <f t="shared" si="20"/>
        <v>137</v>
      </c>
      <c r="AF130" s="1">
        <f t="shared" si="21"/>
        <v>1</v>
      </c>
    </row>
    <row r="131" spans="1:32" ht="21" customHeight="1">
      <c r="A131" s="1" t="s">
        <v>290</v>
      </c>
      <c r="B131" s="1" t="str">
        <f>INDEX(Standings!$B$9:$B$356,MATCH($A131,Standings!$A$9:$A$356,0))</f>
        <v>SWAC</v>
      </c>
      <c r="C131" s="1">
        <f>INDEX(Standings!$D$9:$D$356,MATCH($A131,Standings!$A$9:$A$356,0))</f>
        <v>4</v>
      </c>
      <c r="D131" s="1">
        <f>INDEX(Standings!$E$9:$E$356,MATCH($A131,Standings!$A$9:$A$356,0))</f>
        <v>9</v>
      </c>
      <c r="E131" s="1">
        <f>SUMIFS(Matches!$R$9:$R$1954,Matches!$C$9:$C$1954,$A131)+SUMIFS(Matches!$S$9:$S$1954,Matches!$D$9:$D$1954,$A131)</f>
        <v>4</v>
      </c>
      <c r="F131" s="1">
        <f>COUNTIFS(Matches!$C$9:$C$1954,$A131)+COUNTIFS(Matches!$D$9:$D$1954,$A131)-E131</f>
        <v>9</v>
      </c>
      <c r="G131" s="1">
        <f t="shared" si="11"/>
        <v>0</v>
      </c>
      <c r="H131" s="1">
        <f>SUMIFS(Matches!$R$9:$R$1954,Matches!$C$9:$C$1954,$A131,Matches!$Q$9:$Q$1954,1)+SUMIFS(Matches!$S$9:$S$1954,Matches!$D$9:$D$1954,$A131,Matches!$Q$9:$Q$1954,1)</f>
        <v>4</v>
      </c>
      <c r="I131" s="1">
        <f>COUNTIFS(Matches!$C$9:$C$1954,$A131,Matches!$Q$9:$Q$1954,1)+COUNTIFS(Matches!$D$9:$D$1954,$A131,Matches!$Q$9:$Q$1954,1)-H131</f>
        <v>9</v>
      </c>
      <c r="J131" s="9">
        <f t="shared" si="12"/>
        <v>0.30769230769230771</v>
      </c>
      <c r="K131" s="9">
        <f>IF(H131+I131=0,"",(SUMIFS(Matches!$T$9:$T$1954,Matches!$C$9:$C$1954,$A131)+SUMIFS(Matches!$U$9:$U$1954,Matches!$D$9:$D$1954,$A131))/(H131+I131))</f>
        <v>0.51402486402486403</v>
      </c>
      <c r="L131" s="9">
        <f>IF(H131+I131=0,"",(SUMIFS(Matches!$V$9:$V$1954,Matches!$C$9:$C$1954,$A131)+SUMIFS(Matches!$W$9:$W$1954,Matches!$D$9:$D$1954,$A131))/(H131+I131))</f>
        <v>0.42964019598634984</v>
      </c>
      <c r="M131" s="9">
        <f t="shared" si="13"/>
        <v>0.4413455579320964</v>
      </c>
      <c r="N131" s="1">
        <f t="shared" si="14"/>
        <v>267</v>
      </c>
      <c r="O131" s="1" t="str">
        <f t="shared" si="15"/>
        <v>Matches standings</v>
      </c>
      <c r="P131" s="1">
        <f>COUNTIFS(Matches!$C$9:$C$1954,$A131,Matches!$Q$9:$Q$1954,1,Matches!$Y$9:$Y$1954,"&gt;=1",Matches!$Y$9:$Y$1954,"&lt;="&amp;'RPI rules'!$B$9,Matches!$R$9:$R$1954,1)+COUNTIFS(Matches!$D$9:$D$1954,$A131,Matches!$Q$9:$Q$1954,1,Matches!$X$9:$X$1954,"&gt;=1",Matches!$X$9:$X$1954,"&lt;="&amp;'RPI rules'!$B$9,Matches!$S$9:$S$1954,1)</f>
        <v>0</v>
      </c>
      <c r="Q131" s="1">
        <f>COUNTIFS(Matches!$C$9:$C$1954,$A131,Matches!$Q$9:$Q$1954,1,Matches!$Y$9:$Y$1954,"&gt;"&amp;'RPI rules'!$B$9,Matches!$Y$9:$Y$1954,"&lt;="&amp;'RPI rules'!$B$10,Matches!$R$9:$R$1954,1)+COUNTIFS(Matches!$D$9:$D$1954,$A131,Matches!$Q$9:$Q$1954,1,Matches!$X$9:$X$1954,"&gt;"&amp;'RPI rules'!$B$9,Matches!$X$9:$X$1954,"&lt;="&amp;'RPI rules'!$B$10,Matches!$S$9:$S$1954,1)</f>
        <v>0</v>
      </c>
      <c r="R131" s="1">
        <f>COUNTIFS(Matches!$C$9:$C$1954,$A131,Matches!$Q$9:$Q$1954,1,Matches!$Y$9:$Y$1954,"&gt;="&amp;'RPI rules'!$B$12,Matches!$Y$9:$Y$1954,"&lt;="&amp;'RPI rules'!$B$13,Matches!$R$9:$R$1954,0)+COUNTIFS(Matches!$D$9:$D$1954,$A131,Matches!$Q$9:$Q$1954,1,Matches!$X$9:$X$1954,"&gt;="&amp;'RPI rules'!$B$12,Matches!$X$9:$X$1954,"&lt;="&amp;'RPI rules'!$B$13,Matches!$S$9:$S$1954,0)</f>
        <v>1</v>
      </c>
      <c r="S131" s="1">
        <f>COUNTIFS(Matches!$C$9:$C$1954,$A131,Matches!$Q$9:$Q$1954,1,Matches!$Y$9:$Y$1954,"&gt;="&amp;'RPI rules'!$B$14,Matches!$R$9:$R$1954,0)+COUNTIFS(Matches!$D$9:$D$1954,$A131,Matches!$Q$9:$Q$1954,1,Matches!$X$9:$X$1954,"&gt;="&amp;'RPI rules'!$B$14,Matches!$S$9:$S$1954,0)+COUNTIFS(Matches!$C$9:$C$1954,$A131,Matches!$H$9:$H$1954,"&lt;&gt;D1",Matches!$R$9:$R$1954,0)+COUNTIFS(Matches!$D$9:$D$1954,$A131,Matches!$G$9:$G$1954,"&lt;&gt;D1",Matches!$S$9:$S$1954,0)</f>
        <v>0</v>
      </c>
      <c r="T131" s="1">
        <f>COUNTIFS(Matches!$C$9:$C$1954,$A131,Matches!$M$9:$M$1954,"Nonconference")+COUNTIFS(Matches!$D$9:$D$1954,$A131,Matches!$M$9:$M$1954,"Nonconference")</f>
        <v>13</v>
      </c>
      <c r="U131" s="1">
        <f>COUNTIFS(Matches!$C$9:$C$1954,$A131,Matches!$Q$9:$Q$1954,1,Matches!$Y$9:$Y$1954,"&gt;=1",Matches!$Y$9:$Y$1954,"&lt;="&amp;'RPI rules'!$B$11,Matches!$M$9:$M$1954,"Nonconference")+COUNTIFS(Matches!$D$9:$D$1954,$A131,Matches!$Q$9:$Q$1954,1,Matches!$X$9:$X$1954,"&gt;=1",Matches!$X$9:$X$1954,"&lt;="&amp;'RPI rules'!$B$11,Matches!$M$9:$M$1954,"Nonconference")</f>
        <v>1</v>
      </c>
      <c r="V131" s="1">
        <f>COUNTIFS(Matches!$C$9:$C$1954,$A131,Matches!$Q$9:$Q$1954,1,Matches!$Y$9:$Y$1954,"&gt;="&amp;'RPI rules'!$B$15,Matches!$M$9:$M$1954,"Nonconference")+COUNTIFS(Matches!$D$9:$D$1954,$A131,Matches!$Q$9:$Q$1954,1,Matches!$X$9:$X$1954,"&gt;="&amp;'RPI rules'!$B$15,Matches!$M$9:$M$1954,"Nonconference")+COUNTIFS(Matches!$C$9:$C$1954,$A131,Matches!$M$9:$M$1954,"Nonconference",Matches!$H$9:$H$1954,"NAIA")+COUNTIFS(Matches!$D$9:$D$1954,$A131,Matches!$M$9:$M$1954,"Nonconference",Matches!$G$9:$G$1954,"NAIA")</f>
        <v>7</v>
      </c>
      <c r="W131" s="24">
        <f t="shared" si="16"/>
        <v>7.6923076923076927E-2</v>
      </c>
      <c r="X131" s="24">
        <f t="shared" si="17"/>
        <v>0.53846153846153844</v>
      </c>
      <c r="Y131" s="25">
        <f>IF('RPI rules'!$B$25&lt;&gt;"Ready",NA(),P131*'RPI rules'!$B$17+Q131*'RPI rules'!$B$18)</f>
        <v>0</v>
      </c>
      <c r="Z131" s="25">
        <f>IF('RPI rules'!$B$25&lt;&gt;"Ready",NA(),-R131*'RPI rules'!$B$19-S131*'RPI rules'!$B$20)</f>
        <v>-1.2999999999999999E-3</v>
      </c>
      <c r="AA131" s="25">
        <f>IF('RPI rules'!$B$25&lt;&gt;"Ready",NA(),IF(T131=0,0,IF(W131&gt;='RPI rules'!$B$16,'RPI rules'!$B$21,0)))</f>
        <v>0</v>
      </c>
      <c r="AB131" s="25">
        <f>IF('RPI rules'!$B$25&lt;&gt;"Ready",NA(),IF(T131=0,0,IF(X131&gt;='RPI rules'!$B$16,-'RPI rules'!$B$22,0)))</f>
        <v>-2.5999999999999999E-3</v>
      </c>
      <c r="AC131" s="25">
        <f t="shared" si="18"/>
        <v>-3.8999999999999998E-3</v>
      </c>
      <c r="AD131" s="9">
        <f t="shared" si="19"/>
        <v>0.43744555793209638</v>
      </c>
      <c r="AE131" s="1">
        <f t="shared" si="20"/>
        <v>271</v>
      </c>
      <c r="AF131" s="1">
        <f t="shared" si="21"/>
        <v>-4</v>
      </c>
    </row>
    <row r="132" spans="1:32" ht="21" customHeight="1">
      <c r="A132" s="1" t="s">
        <v>213</v>
      </c>
      <c r="B132" s="1" t="str">
        <f>INDEX(Standings!$B$9:$B$356,MATCH($A132,Standings!$A$9:$A$356,0))</f>
        <v>ASUN</v>
      </c>
      <c r="C132" s="1">
        <f>INDEX(Standings!$D$9:$D$356,MATCH($A132,Standings!$A$9:$A$356,0))</f>
        <v>6</v>
      </c>
      <c r="D132" s="1">
        <f>INDEX(Standings!$E$9:$E$356,MATCH($A132,Standings!$A$9:$A$356,0))</f>
        <v>6</v>
      </c>
      <c r="E132" s="1">
        <f>SUMIFS(Matches!$R$9:$R$1954,Matches!$C$9:$C$1954,$A132)+SUMIFS(Matches!$S$9:$S$1954,Matches!$D$9:$D$1954,$A132)</f>
        <v>6</v>
      </c>
      <c r="F132" s="1">
        <f>COUNTIFS(Matches!$C$9:$C$1954,$A132)+COUNTIFS(Matches!$D$9:$D$1954,$A132)-E132</f>
        <v>6</v>
      </c>
      <c r="G132" s="1">
        <f t="shared" si="11"/>
        <v>0</v>
      </c>
      <c r="H132" s="1">
        <f>SUMIFS(Matches!$R$9:$R$1954,Matches!$C$9:$C$1954,$A132,Matches!$Q$9:$Q$1954,1)+SUMIFS(Matches!$S$9:$S$1954,Matches!$D$9:$D$1954,$A132,Matches!$Q$9:$Q$1954,1)</f>
        <v>6</v>
      </c>
      <c r="I132" s="1">
        <f>COUNTIFS(Matches!$C$9:$C$1954,$A132,Matches!$Q$9:$Q$1954,1)+COUNTIFS(Matches!$D$9:$D$1954,$A132,Matches!$Q$9:$Q$1954,1)-H132</f>
        <v>6</v>
      </c>
      <c r="J132" s="9">
        <f t="shared" si="12"/>
        <v>0.5</v>
      </c>
      <c r="K132" s="9">
        <f>IF(H132+I132=0,"",(SUMIFS(Matches!$T$9:$T$1954,Matches!$C$9:$C$1954,$A132)+SUMIFS(Matches!$U$9:$U$1954,Matches!$D$9:$D$1954,$A132))/(H132+I132))</f>
        <v>0.47944023569023564</v>
      </c>
      <c r="L132" s="9">
        <f>IF(H132+I132=0,"",(SUMIFS(Matches!$V$9:$V$1954,Matches!$C$9:$C$1954,$A132)+SUMIFS(Matches!$W$9:$W$1954,Matches!$D$9:$D$1954,$A132))/(H132+I132))</f>
        <v>0.50101438859961578</v>
      </c>
      <c r="M132" s="9">
        <f t="shared" si="13"/>
        <v>0.48997371499502174</v>
      </c>
      <c r="N132" s="1">
        <f t="shared" si="14"/>
        <v>190</v>
      </c>
      <c r="O132" s="1" t="str">
        <f t="shared" si="15"/>
        <v>Matches standings</v>
      </c>
      <c r="P132" s="1">
        <f>COUNTIFS(Matches!$C$9:$C$1954,$A132,Matches!$Q$9:$Q$1954,1,Matches!$Y$9:$Y$1954,"&gt;=1",Matches!$Y$9:$Y$1954,"&lt;="&amp;'RPI rules'!$B$9,Matches!$R$9:$R$1954,1)+COUNTIFS(Matches!$D$9:$D$1954,$A132,Matches!$Q$9:$Q$1954,1,Matches!$X$9:$X$1954,"&gt;=1",Matches!$X$9:$X$1954,"&lt;="&amp;'RPI rules'!$B$9,Matches!$S$9:$S$1954,1)</f>
        <v>0</v>
      </c>
      <c r="Q132" s="1">
        <f>COUNTIFS(Matches!$C$9:$C$1954,$A132,Matches!$Q$9:$Q$1954,1,Matches!$Y$9:$Y$1954,"&gt;"&amp;'RPI rules'!$B$9,Matches!$Y$9:$Y$1954,"&lt;="&amp;'RPI rules'!$B$10,Matches!$R$9:$R$1954,1)+COUNTIFS(Matches!$D$9:$D$1954,$A132,Matches!$Q$9:$Q$1954,1,Matches!$X$9:$X$1954,"&gt;"&amp;'RPI rules'!$B$9,Matches!$X$9:$X$1954,"&lt;="&amp;'RPI rules'!$B$10,Matches!$S$9:$S$1954,1)</f>
        <v>0</v>
      </c>
      <c r="R132" s="1">
        <f>COUNTIFS(Matches!$C$9:$C$1954,$A132,Matches!$Q$9:$Q$1954,1,Matches!$Y$9:$Y$1954,"&gt;="&amp;'RPI rules'!$B$12,Matches!$Y$9:$Y$1954,"&lt;="&amp;'RPI rules'!$B$13,Matches!$R$9:$R$1954,0)+COUNTIFS(Matches!$D$9:$D$1954,$A132,Matches!$Q$9:$Q$1954,1,Matches!$X$9:$X$1954,"&gt;="&amp;'RPI rules'!$B$12,Matches!$X$9:$X$1954,"&lt;="&amp;'RPI rules'!$B$13,Matches!$S$9:$S$1954,0)</f>
        <v>0</v>
      </c>
      <c r="S132" s="1">
        <f>COUNTIFS(Matches!$C$9:$C$1954,$A132,Matches!$Q$9:$Q$1954,1,Matches!$Y$9:$Y$1954,"&gt;="&amp;'RPI rules'!$B$14,Matches!$R$9:$R$1954,0)+COUNTIFS(Matches!$D$9:$D$1954,$A132,Matches!$Q$9:$Q$1954,1,Matches!$X$9:$X$1954,"&gt;="&amp;'RPI rules'!$B$14,Matches!$S$9:$S$1954,0)+COUNTIFS(Matches!$C$9:$C$1954,$A132,Matches!$H$9:$H$1954,"&lt;&gt;D1",Matches!$R$9:$R$1954,0)+COUNTIFS(Matches!$D$9:$D$1954,$A132,Matches!$G$9:$G$1954,"&lt;&gt;D1",Matches!$S$9:$S$1954,0)</f>
        <v>0</v>
      </c>
      <c r="T132" s="1">
        <f>COUNTIFS(Matches!$C$9:$C$1954,$A132,Matches!$M$9:$M$1954,"Nonconference")+COUNTIFS(Matches!$D$9:$D$1954,$A132,Matches!$M$9:$M$1954,"Nonconference")</f>
        <v>12</v>
      </c>
      <c r="U132" s="1">
        <f>COUNTIFS(Matches!$C$9:$C$1954,$A132,Matches!$Q$9:$Q$1954,1,Matches!$Y$9:$Y$1954,"&gt;=1",Matches!$Y$9:$Y$1954,"&lt;="&amp;'RPI rules'!$B$11,Matches!$M$9:$M$1954,"Nonconference")+COUNTIFS(Matches!$D$9:$D$1954,$A132,Matches!$Q$9:$Q$1954,1,Matches!$X$9:$X$1954,"&gt;=1",Matches!$X$9:$X$1954,"&lt;="&amp;'RPI rules'!$B$11,Matches!$M$9:$M$1954,"Nonconference")</f>
        <v>2</v>
      </c>
      <c r="V132" s="1">
        <f>COUNTIFS(Matches!$C$9:$C$1954,$A132,Matches!$Q$9:$Q$1954,1,Matches!$Y$9:$Y$1954,"&gt;="&amp;'RPI rules'!$B$15,Matches!$M$9:$M$1954,"Nonconference")+COUNTIFS(Matches!$D$9:$D$1954,$A132,Matches!$Q$9:$Q$1954,1,Matches!$X$9:$X$1954,"&gt;="&amp;'RPI rules'!$B$15,Matches!$M$9:$M$1954,"Nonconference")+COUNTIFS(Matches!$C$9:$C$1954,$A132,Matches!$M$9:$M$1954,"Nonconference",Matches!$H$9:$H$1954,"NAIA")+COUNTIFS(Matches!$D$9:$D$1954,$A132,Matches!$M$9:$M$1954,"Nonconference",Matches!$G$9:$G$1954,"NAIA")</f>
        <v>5</v>
      </c>
      <c r="W132" s="24">
        <f t="shared" si="16"/>
        <v>0.16666666666666666</v>
      </c>
      <c r="X132" s="24">
        <f t="shared" si="17"/>
        <v>0.41666666666666669</v>
      </c>
      <c r="Y132" s="25">
        <f>IF('RPI rules'!$B$25&lt;&gt;"Ready",NA(),P132*'RPI rules'!$B$17+Q132*'RPI rules'!$B$18)</f>
        <v>0</v>
      </c>
      <c r="Z132" s="25">
        <f>IF('RPI rules'!$B$25&lt;&gt;"Ready",NA(),-R132*'RPI rules'!$B$19-S132*'RPI rules'!$B$20)</f>
        <v>0</v>
      </c>
      <c r="AA132" s="25">
        <f>IF('RPI rules'!$B$25&lt;&gt;"Ready",NA(),IF(T132=0,0,IF(W132&gt;='RPI rules'!$B$16,'RPI rules'!$B$21,0)))</f>
        <v>0</v>
      </c>
      <c r="AB132" s="25">
        <f>IF('RPI rules'!$B$25&lt;&gt;"Ready",NA(),IF(T132=0,0,IF(X132&gt;='RPI rules'!$B$16,-'RPI rules'!$B$22,0)))</f>
        <v>0</v>
      </c>
      <c r="AC132" s="25">
        <f t="shared" si="18"/>
        <v>0</v>
      </c>
      <c r="AD132" s="9">
        <f t="shared" si="19"/>
        <v>0.48997371499502174</v>
      </c>
      <c r="AE132" s="1">
        <f t="shared" si="20"/>
        <v>190</v>
      </c>
      <c r="AF132" s="1">
        <f t="shared" si="21"/>
        <v>0</v>
      </c>
    </row>
    <row r="133" spans="1:32" ht="21" customHeight="1">
      <c r="A133" s="1" t="s">
        <v>310</v>
      </c>
      <c r="B133" s="1" t="str">
        <f>INDEX(Standings!$B$9:$B$356,MATCH($A133,Standings!$A$9:$A$356,0))</f>
        <v>CUSA</v>
      </c>
      <c r="C133" s="1">
        <f>INDEX(Standings!$D$9:$D$356,MATCH($A133,Standings!$A$9:$A$356,0))</f>
        <v>3</v>
      </c>
      <c r="D133" s="1">
        <f>INDEX(Standings!$E$9:$E$356,MATCH($A133,Standings!$A$9:$A$356,0))</f>
        <v>9</v>
      </c>
      <c r="E133" s="1">
        <f>SUMIFS(Matches!$R$9:$R$1954,Matches!$C$9:$C$1954,$A133)+SUMIFS(Matches!$S$9:$S$1954,Matches!$D$9:$D$1954,$A133)</f>
        <v>3</v>
      </c>
      <c r="F133" s="1">
        <f>COUNTIFS(Matches!$C$9:$C$1954,$A133)+COUNTIFS(Matches!$D$9:$D$1954,$A133)-E133</f>
        <v>9</v>
      </c>
      <c r="G133" s="1">
        <f t="shared" si="11"/>
        <v>0</v>
      </c>
      <c r="H133" s="1">
        <f>SUMIFS(Matches!$R$9:$R$1954,Matches!$C$9:$C$1954,$A133,Matches!$Q$9:$Q$1954,1)+SUMIFS(Matches!$S$9:$S$1954,Matches!$D$9:$D$1954,$A133,Matches!$Q$9:$Q$1954,1)</f>
        <v>3</v>
      </c>
      <c r="I133" s="1">
        <f>COUNTIFS(Matches!$C$9:$C$1954,$A133,Matches!$Q$9:$Q$1954,1)+COUNTIFS(Matches!$D$9:$D$1954,$A133,Matches!$Q$9:$Q$1954,1)-H133</f>
        <v>9</v>
      </c>
      <c r="J133" s="9">
        <f t="shared" si="12"/>
        <v>0.25</v>
      </c>
      <c r="K133" s="9">
        <f>IF(H133+I133=0,"",(SUMIFS(Matches!$T$9:$T$1954,Matches!$C$9:$C$1954,$A133)+SUMIFS(Matches!$U$9:$U$1954,Matches!$D$9:$D$1954,$A133))/(H133+I133))</f>
        <v>0.5044013856513857</v>
      </c>
      <c r="L133" s="9">
        <f>IF(H133+I133=0,"",(SUMIFS(Matches!$V$9:$V$1954,Matches!$C$9:$C$1954,$A133)+SUMIFS(Matches!$W$9:$W$1954,Matches!$D$9:$D$1954,$A133))/(H133+I133))</f>
        <v>0.41276230114492551</v>
      </c>
      <c r="M133" s="9">
        <f t="shared" si="13"/>
        <v>0.41789126811192423</v>
      </c>
      <c r="N133" s="1">
        <f t="shared" si="14"/>
        <v>287</v>
      </c>
      <c r="O133" s="1" t="str">
        <f t="shared" si="15"/>
        <v>Matches standings</v>
      </c>
      <c r="P133" s="1">
        <f>COUNTIFS(Matches!$C$9:$C$1954,$A133,Matches!$Q$9:$Q$1954,1,Matches!$Y$9:$Y$1954,"&gt;=1",Matches!$Y$9:$Y$1954,"&lt;="&amp;'RPI rules'!$B$9,Matches!$R$9:$R$1954,1)+COUNTIFS(Matches!$D$9:$D$1954,$A133,Matches!$Q$9:$Q$1954,1,Matches!$X$9:$X$1954,"&gt;=1",Matches!$X$9:$X$1954,"&lt;="&amp;'RPI rules'!$B$9,Matches!$S$9:$S$1954,1)</f>
        <v>0</v>
      </c>
      <c r="Q133" s="1">
        <f>COUNTIFS(Matches!$C$9:$C$1954,$A133,Matches!$Q$9:$Q$1954,1,Matches!$Y$9:$Y$1954,"&gt;"&amp;'RPI rules'!$B$9,Matches!$Y$9:$Y$1954,"&lt;="&amp;'RPI rules'!$B$10,Matches!$R$9:$R$1954,1)+COUNTIFS(Matches!$D$9:$D$1954,$A133,Matches!$Q$9:$Q$1954,1,Matches!$X$9:$X$1954,"&gt;"&amp;'RPI rules'!$B$9,Matches!$X$9:$X$1954,"&lt;="&amp;'RPI rules'!$B$10,Matches!$S$9:$S$1954,1)</f>
        <v>0</v>
      </c>
      <c r="R133" s="1">
        <f>COUNTIFS(Matches!$C$9:$C$1954,$A133,Matches!$Q$9:$Q$1954,1,Matches!$Y$9:$Y$1954,"&gt;="&amp;'RPI rules'!$B$12,Matches!$Y$9:$Y$1954,"&lt;="&amp;'RPI rules'!$B$13,Matches!$R$9:$R$1954,0)+COUNTIFS(Matches!$D$9:$D$1954,$A133,Matches!$Q$9:$Q$1954,1,Matches!$X$9:$X$1954,"&gt;="&amp;'RPI rules'!$B$12,Matches!$X$9:$X$1954,"&lt;="&amp;'RPI rules'!$B$13,Matches!$S$9:$S$1954,0)</f>
        <v>0</v>
      </c>
      <c r="S133" s="1">
        <f>COUNTIFS(Matches!$C$9:$C$1954,$A133,Matches!$Q$9:$Q$1954,1,Matches!$Y$9:$Y$1954,"&gt;="&amp;'RPI rules'!$B$14,Matches!$R$9:$R$1954,0)+COUNTIFS(Matches!$D$9:$D$1954,$A133,Matches!$Q$9:$Q$1954,1,Matches!$X$9:$X$1954,"&gt;="&amp;'RPI rules'!$B$14,Matches!$S$9:$S$1954,0)+COUNTIFS(Matches!$C$9:$C$1954,$A133,Matches!$H$9:$H$1954,"&lt;&gt;D1",Matches!$R$9:$R$1954,0)+COUNTIFS(Matches!$D$9:$D$1954,$A133,Matches!$G$9:$G$1954,"&lt;&gt;D1",Matches!$S$9:$S$1954,0)</f>
        <v>0</v>
      </c>
      <c r="T133" s="1">
        <f>COUNTIFS(Matches!$C$9:$C$1954,$A133,Matches!$M$9:$M$1954,"Nonconference")+COUNTIFS(Matches!$D$9:$D$1954,$A133,Matches!$M$9:$M$1954,"Nonconference")</f>
        <v>12</v>
      </c>
      <c r="U133" s="1">
        <f>COUNTIFS(Matches!$C$9:$C$1954,$A133,Matches!$Q$9:$Q$1954,1,Matches!$Y$9:$Y$1954,"&gt;=1",Matches!$Y$9:$Y$1954,"&lt;="&amp;'RPI rules'!$B$11,Matches!$M$9:$M$1954,"Nonconference")+COUNTIFS(Matches!$D$9:$D$1954,$A133,Matches!$Q$9:$Q$1954,1,Matches!$X$9:$X$1954,"&gt;=1",Matches!$X$9:$X$1954,"&lt;="&amp;'RPI rules'!$B$11,Matches!$M$9:$M$1954,"Nonconference")</f>
        <v>0</v>
      </c>
      <c r="V133" s="1">
        <f>COUNTIFS(Matches!$C$9:$C$1954,$A133,Matches!$Q$9:$Q$1954,1,Matches!$Y$9:$Y$1954,"&gt;="&amp;'RPI rules'!$B$15,Matches!$M$9:$M$1954,"Nonconference")+COUNTIFS(Matches!$D$9:$D$1954,$A133,Matches!$Q$9:$Q$1954,1,Matches!$X$9:$X$1954,"&gt;="&amp;'RPI rules'!$B$15,Matches!$M$9:$M$1954,"Nonconference")+COUNTIFS(Matches!$C$9:$C$1954,$A133,Matches!$M$9:$M$1954,"Nonconference",Matches!$H$9:$H$1954,"NAIA")+COUNTIFS(Matches!$D$9:$D$1954,$A133,Matches!$M$9:$M$1954,"Nonconference",Matches!$G$9:$G$1954,"NAIA")</f>
        <v>3</v>
      </c>
      <c r="W133" s="24">
        <f t="shared" si="16"/>
        <v>0</v>
      </c>
      <c r="X133" s="24">
        <f t="shared" si="17"/>
        <v>0.25</v>
      </c>
      <c r="Y133" s="25">
        <f>IF('RPI rules'!$B$25&lt;&gt;"Ready",NA(),P133*'RPI rules'!$B$17+Q133*'RPI rules'!$B$18)</f>
        <v>0</v>
      </c>
      <c r="Z133" s="25">
        <f>IF('RPI rules'!$B$25&lt;&gt;"Ready",NA(),-R133*'RPI rules'!$B$19-S133*'RPI rules'!$B$20)</f>
        <v>0</v>
      </c>
      <c r="AA133" s="25">
        <f>IF('RPI rules'!$B$25&lt;&gt;"Ready",NA(),IF(T133=0,0,IF(W133&gt;='RPI rules'!$B$16,'RPI rules'!$B$21,0)))</f>
        <v>0</v>
      </c>
      <c r="AB133" s="25">
        <f>IF('RPI rules'!$B$25&lt;&gt;"Ready",NA(),IF(T133=0,0,IF(X133&gt;='RPI rules'!$B$16,-'RPI rules'!$B$22,0)))</f>
        <v>0</v>
      </c>
      <c r="AC133" s="25">
        <f t="shared" si="18"/>
        <v>0</v>
      </c>
      <c r="AD133" s="9">
        <f t="shared" si="19"/>
        <v>0.41789126811192423</v>
      </c>
      <c r="AE133" s="1">
        <f t="shared" si="20"/>
        <v>283</v>
      </c>
      <c r="AF133" s="1">
        <f t="shared" si="21"/>
        <v>4</v>
      </c>
    </row>
    <row r="134" spans="1:32" ht="21" customHeight="1">
      <c r="A134" s="1" t="s">
        <v>136</v>
      </c>
      <c r="B134" s="1" t="str">
        <f>INDEX(Standings!$B$9:$B$356,MATCH($A134,Standings!$A$9:$A$356,0))</f>
        <v>Sun Belt</v>
      </c>
      <c r="C134" s="1">
        <f>INDEX(Standings!$D$9:$D$356,MATCH($A134,Standings!$A$9:$A$356,0))</f>
        <v>5</v>
      </c>
      <c r="D134" s="1">
        <f>INDEX(Standings!$E$9:$E$356,MATCH($A134,Standings!$A$9:$A$356,0))</f>
        <v>5</v>
      </c>
      <c r="E134" s="1">
        <f>SUMIFS(Matches!$R$9:$R$1954,Matches!$C$9:$C$1954,$A134)+SUMIFS(Matches!$S$9:$S$1954,Matches!$D$9:$D$1954,$A134)</f>
        <v>5</v>
      </c>
      <c r="F134" s="1">
        <f>COUNTIFS(Matches!$C$9:$C$1954,$A134)+COUNTIFS(Matches!$D$9:$D$1954,$A134)-E134</f>
        <v>5</v>
      </c>
      <c r="G134" s="1">
        <f t="shared" si="11"/>
        <v>0</v>
      </c>
      <c r="H134" s="1">
        <f>SUMIFS(Matches!$R$9:$R$1954,Matches!$C$9:$C$1954,$A134,Matches!$Q$9:$Q$1954,1)+SUMIFS(Matches!$S$9:$S$1954,Matches!$D$9:$D$1954,$A134,Matches!$Q$9:$Q$1954,1)</f>
        <v>5</v>
      </c>
      <c r="I134" s="1">
        <f>COUNTIFS(Matches!$C$9:$C$1954,$A134,Matches!$Q$9:$Q$1954,1)+COUNTIFS(Matches!$D$9:$D$1954,$A134,Matches!$Q$9:$Q$1954,1)-H134</f>
        <v>5</v>
      </c>
      <c r="J134" s="9">
        <f t="shared" si="12"/>
        <v>0.5</v>
      </c>
      <c r="K134" s="9">
        <f>IF(H134+I134=0,"",(SUMIFS(Matches!$T$9:$T$1954,Matches!$C$9:$C$1954,$A134)+SUMIFS(Matches!$U$9:$U$1954,Matches!$D$9:$D$1954,$A134))/(H134+I134))</f>
        <v>0.58047619047619048</v>
      </c>
      <c r="L134" s="9">
        <f>IF(H134+I134=0,"",(SUMIFS(Matches!$V$9:$V$1954,Matches!$C$9:$C$1954,$A134)+SUMIFS(Matches!$W$9:$W$1954,Matches!$D$9:$D$1954,$A134))/(H134+I134))</f>
        <v>0.51557114143302951</v>
      </c>
      <c r="M134" s="9">
        <f t="shared" si="13"/>
        <v>0.54413088059635262</v>
      </c>
      <c r="N134" s="1">
        <f t="shared" si="14"/>
        <v>113</v>
      </c>
      <c r="O134" s="1" t="str">
        <f t="shared" si="15"/>
        <v>Matches standings</v>
      </c>
      <c r="P134" s="1">
        <f>COUNTIFS(Matches!$C$9:$C$1954,$A134,Matches!$Q$9:$Q$1954,1,Matches!$Y$9:$Y$1954,"&gt;=1",Matches!$Y$9:$Y$1954,"&lt;="&amp;'RPI rules'!$B$9,Matches!$R$9:$R$1954,1)+COUNTIFS(Matches!$D$9:$D$1954,$A134,Matches!$Q$9:$Q$1954,1,Matches!$X$9:$X$1954,"&gt;=1",Matches!$X$9:$X$1954,"&lt;="&amp;'RPI rules'!$B$9,Matches!$S$9:$S$1954,1)</f>
        <v>0</v>
      </c>
      <c r="Q134" s="1">
        <f>COUNTIFS(Matches!$C$9:$C$1954,$A134,Matches!$Q$9:$Q$1954,1,Matches!$Y$9:$Y$1954,"&gt;"&amp;'RPI rules'!$B$9,Matches!$Y$9:$Y$1954,"&lt;="&amp;'RPI rules'!$B$10,Matches!$R$9:$R$1954,1)+COUNTIFS(Matches!$D$9:$D$1954,$A134,Matches!$Q$9:$Q$1954,1,Matches!$X$9:$X$1954,"&gt;"&amp;'RPI rules'!$B$9,Matches!$X$9:$X$1954,"&lt;="&amp;'RPI rules'!$B$10,Matches!$S$9:$S$1954,1)</f>
        <v>0</v>
      </c>
      <c r="R134" s="1">
        <f>COUNTIFS(Matches!$C$9:$C$1954,$A134,Matches!$Q$9:$Q$1954,1,Matches!$Y$9:$Y$1954,"&gt;="&amp;'RPI rules'!$B$12,Matches!$Y$9:$Y$1954,"&lt;="&amp;'RPI rules'!$B$13,Matches!$R$9:$R$1954,0)+COUNTIFS(Matches!$D$9:$D$1954,$A134,Matches!$Q$9:$Q$1954,1,Matches!$X$9:$X$1954,"&gt;="&amp;'RPI rules'!$B$12,Matches!$X$9:$X$1954,"&lt;="&amp;'RPI rules'!$B$13,Matches!$S$9:$S$1954,0)</f>
        <v>0</v>
      </c>
      <c r="S134" s="1">
        <f>COUNTIFS(Matches!$C$9:$C$1954,$A134,Matches!$Q$9:$Q$1954,1,Matches!$Y$9:$Y$1954,"&gt;="&amp;'RPI rules'!$B$14,Matches!$R$9:$R$1954,0)+COUNTIFS(Matches!$D$9:$D$1954,$A134,Matches!$Q$9:$Q$1954,1,Matches!$X$9:$X$1954,"&gt;="&amp;'RPI rules'!$B$14,Matches!$S$9:$S$1954,0)+COUNTIFS(Matches!$C$9:$C$1954,$A134,Matches!$H$9:$H$1954,"&lt;&gt;D1",Matches!$R$9:$R$1954,0)+COUNTIFS(Matches!$D$9:$D$1954,$A134,Matches!$G$9:$G$1954,"&lt;&gt;D1",Matches!$S$9:$S$1954,0)</f>
        <v>0</v>
      </c>
      <c r="T134" s="1">
        <f>COUNTIFS(Matches!$C$9:$C$1954,$A134,Matches!$M$9:$M$1954,"Nonconference")+COUNTIFS(Matches!$D$9:$D$1954,$A134,Matches!$M$9:$M$1954,"Nonconference")</f>
        <v>10</v>
      </c>
      <c r="U134" s="1">
        <f>COUNTIFS(Matches!$C$9:$C$1954,$A134,Matches!$Q$9:$Q$1954,1,Matches!$Y$9:$Y$1954,"&gt;=1",Matches!$Y$9:$Y$1954,"&lt;="&amp;'RPI rules'!$B$11,Matches!$M$9:$M$1954,"Nonconference")+COUNTIFS(Matches!$D$9:$D$1954,$A134,Matches!$Q$9:$Q$1954,1,Matches!$X$9:$X$1954,"&gt;=1",Matches!$X$9:$X$1954,"&lt;="&amp;'RPI rules'!$B$11,Matches!$M$9:$M$1954,"Nonconference")</f>
        <v>4</v>
      </c>
      <c r="V134" s="1">
        <f>COUNTIFS(Matches!$C$9:$C$1954,$A134,Matches!$Q$9:$Q$1954,1,Matches!$Y$9:$Y$1954,"&gt;="&amp;'RPI rules'!$B$15,Matches!$M$9:$M$1954,"Nonconference")+COUNTIFS(Matches!$D$9:$D$1954,$A134,Matches!$Q$9:$Q$1954,1,Matches!$X$9:$X$1954,"&gt;="&amp;'RPI rules'!$B$15,Matches!$M$9:$M$1954,"Nonconference")+COUNTIFS(Matches!$C$9:$C$1954,$A134,Matches!$M$9:$M$1954,"Nonconference",Matches!$H$9:$H$1954,"NAIA")+COUNTIFS(Matches!$D$9:$D$1954,$A134,Matches!$M$9:$M$1954,"Nonconference",Matches!$G$9:$G$1954,"NAIA")</f>
        <v>3</v>
      </c>
      <c r="W134" s="24">
        <f t="shared" si="16"/>
        <v>0.4</v>
      </c>
      <c r="X134" s="24">
        <f t="shared" si="17"/>
        <v>0.3</v>
      </c>
      <c r="Y134" s="25">
        <f>IF('RPI rules'!$B$25&lt;&gt;"Ready",NA(),P134*'RPI rules'!$B$17+Q134*'RPI rules'!$B$18)</f>
        <v>0</v>
      </c>
      <c r="Z134" s="25">
        <f>IF('RPI rules'!$B$25&lt;&gt;"Ready",NA(),-R134*'RPI rules'!$B$19-S134*'RPI rules'!$B$20)</f>
        <v>0</v>
      </c>
      <c r="AA134" s="25">
        <f>IF('RPI rules'!$B$25&lt;&gt;"Ready",NA(),IF(T134=0,0,IF(W134&gt;='RPI rules'!$B$16,'RPI rules'!$B$21,0)))</f>
        <v>0</v>
      </c>
      <c r="AB134" s="25">
        <f>IF('RPI rules'!$B$25&lt;&gt;"Ready",NA(),IF(T134=0,0,IF(X134&gt;='RPI rules'!$B$16,-'RPI rules'!$B$22,0)))</f>
        <v>0</v>
      </c>
      <c r="AC134" s="25">
        <f t="shared" si="18"/>
        <v>0</v>
      </c>
      <c r="AD134" s="9">
        <f t="shared" si="19"/>
        <v>0.54413088059635262</v>
      </c>
      <c r="AE134" s="1">
        <f t="shared" si="20"/>
        <v>112</v>
      </c>
      <c r="AF134" s="1">
        <f t="shared" si="21"/>
        <v>1</v>
      </c>
    </row>
    <row r="135" spans="1:32" ht="21" customHeight="1">
      <c r="A135" s="1" t="s">
        <v>59</v>
      </c>
      <c r="B135" s="1" t="str">
        <f>INDEX(Standings!$B$9:$B$356,MATCH($A135,Standings!$A$9:$A$356,0))</f>
        <v>Big 12</v>
      </c>
      <c r="C135" s="1">
        <f>INDEX(Standings!$D$9:$D$356,MATCH($A135,Standings!$A$9:$A$356,0))</f>
        <v>7</v>
      </c>
      <c r="D135" s="1">
        <f>INDEX(Standings!$E$9:$E$356,MATCH($A135,Standings!$A$9:$A$356,0))</f>
        <v>3</v>
      </c>
      <c r="E135" s="1">
        <f>SUMIFS(Matches!$R$9:$R$1954,Matches!$C$9:$C$1954,$A135)+SUMIFS(Matches!$S$9:$S$1954,Matches!$D$9:$D$1954,$A135)</f>
        <v>7</v>
      </c>
      <c r="F135" s="1">
        <f>COUNTIFS(Matches!$C$9:$C$1954,$A135)+COUNTIFS(Matches!$D$9:$D$1954,$A135)-E135</f>
        <v>3</v>
      </c>
      <c r="G135" s="1">
        <f t="shared" si="11"/>
        <v>0</v>
      </c>
      <c r="H135" s="1">
        <f>SUMIFS(Matches!$R$9:$R$1954,Matches!$C$9:$C$1954,$A135,Matches!$Q$9:$Q$1954,1)+SUMIFS(Matches!$S$9:$S$1954,Matches!$D$9:$D$1954,$A135,Matches!$Q$9:$Q$1954,1)</f>
        <v>7</v>
      </c>
      <c r="I135" s="1">
        <f>COUNTIFS(Matches!$C$9:$C$1954,$A135,Matches!$Q$9:$Q$1954,1)+COUNTIFS(Matches!$D$9:$D$1954,$A135,Matches!$Q$9:$Q$1954,1)-H135</f>
        <v>3</v>
      </c>
      <c r="J135" s="9">
        <f t="shared" si="12"/>
        <v>0.7</v>
      </c>
      <c r="K135" s="9">
        <f>IF(H135+I135=0,"",(SUMIFS(Matches!$T$9:$T$1954,Matches!$C$9:$C$1954,$A135)+SUMIFS(Matches!$U$9:$U$1954,Matches!$D$9:$D$1954,$A135))/(H135+I135))</f>
        <v>0.58611111111111103</v>
      </c>
      <c r="L135" s="9">
        <f>IF(H135+I135=0,"",(SUMIFS(Matches!$V$9:$V$1954,Matches!$C$9:$C$1954,$A135)+SUMIFS(Matches!$W$9:$W$1954,Matches!$D$9:$D$1954,$A135))/(H135+I135))</f>
        <v>0.59844066567551413</v>
      </c>
      <c r="M135" s="9">
        <f t="shared" si="13"/>
        <v>0.61766572197443403</v>
      </c>
      <c r="N135" s="1">
        <f t="shared" si="14"/>
        <v>36</v>
      </c>
      <c r="O135" s="1" t="str">
        <f t="shared" si="15"/>
        <v>Matches standings</v>
      </c>
      <c r="P135" s="1">
        <f>COUNTIFS(Matches!$C$9:$C$1954,$A135,Matches!$Q$9:$Q$1954,1,Matches!$Y$9:$Y$1954,"&gt;=1",Matches!$Y$9:$Y$1954,"&lt;="&amp;'RPI rules'!$B$9,Matches!$R$9:$R$1954,1)+COUNTIFS(Matches!$D$9:$D$1954,$A135,Matches!$Q$9:$Q$1954,1,Matches!$X$9:$X$1954,"&gt;=1",Matches!$X$9:$X$1954,"&lt;="&amp;'RPI rules'!$B$9,Matches!$S$9:$S$1954,1)</f>
        <v>1</v>
      </c>
      <c r="Q135" s="1">
        <f>COUNTIFS(Matches!$C$9:$C$1954,$A135,Matches!$Q$9:$Q$1954,1,Matches!$Y$9:$Y$1954,"&gt;"&amp;'RPI rules'!$B$9,Matches!$Y$9:$Y$1954,"&lt;="&amp;'RPI rules'!$B$10,Matches!$R$9:$R$1954,1)+COUNTIFS(Matches!$D$9:$D$1954,$A135,Matches!$Q$9:$Q$1954,1,Matches!$X$9:$X$1954,"&gt;"&amp;'RPI rules'!$B$9,Matches!$X$9:$X$1954,"&lt;="&amp;'RPI rules'!$B$10,Matches!$S$9:$S$1954,1)</f>
        <v>0</v>
      </c>
      <c r="R135" s="1">
        <f>COUNTIFS(Matches!$C$9:$C$1954,$A135,Matches!$Q$9:$Q$1954,1,Matches!$Y$9:$Y$1954,"&gt;="&amp;'RPI rules'!$B$12,Matches!$Y$9:$Y$1954,"&lt;="&amp;'RPI rules'!$B$13,Matches!$R$9:$R$1954,0)+COUNTIFS(Matches!$D$9:$D$1954,$A135,Matches!$Q$9:$Q$1954,1,Matches!$X$9:$X$1954,"&gt;="&amp;'RPI rules'!$B$12,Matches!$X$9:$X$1954,"&lt;="&amp;'RPI rules'!$B$13,Matches!$S$9:$S$1954,0)</f>
        <v>0</v>
      </c>
      <c r="S135" s="1">
        <f>COUNTIFS(Matches!$C$9:$C$1954,$A135,Matches!$Q$9:$Q$1954,1,Matches!$Y$9:$Y$1954,"&gt;="&amp;'RPI rules'!$B$14,Matches!$R$9:$R$1954,0)+COUNTIFS(Matches!$D$9:$D$1954,$A135,Matches!$Q$9:$Q$1954,1,Matches!$X$9:$X$1954,"&gt;="&amp;'RPI rules'!$B$14,Matches!$S$9:$S$1954,0)+COUNTIFS(Matches!$C$9:$C$1954,$A135,Matches!$H$9:$H$1954,"&lt;&gt;D1",Matches!$R$9:$R$1954,0)+COUNTIFS(Matches!$D$9:$D$1954,$A135,Matches!$G$9:$G$1954,"&lt;&gt;D1",Matches!$S$9:$S$1954,0)</f>
        <v>0</v>
      </c>
      <c r="T135" s="1">
        <f>COUNTIFS(Matches!$C$9:$C$1954,$A135,Matches!$M$9:$M$1954,"Nonconference")+COUNTIFS(Matches!$D$9:$D$1954,$A135,Matches!$M$9:$M$1954,"Nonconference")</f>
        <v>10</v>
      </c>
      <c r="U135" s="1">
        <f>COUNTIFS(Matches!$C$9:$C$1954,$A135,Matches!$Q$9:$Q$1954,1,Matches!$Y$9:$Y$1954,"&gt;=1",Matches!$Y$9:$Y$1954,"&lt;="&amp;'RPI rules'!$B$11,Matches!$M$9:$M$1954,"Nonconference")+COUNTIFS(Matches!$D$9:$D$1954,$A135,Matches!$Q$9:$Q$1954,1,Matches!$X$9:$X$1954,"&gt;=1",Matches!$X$9:$X$1954,"&lt;="&amp;'RPI rules'!$B$11,Matches!$M$9:$M$1954,"Nonconference")</f>
        <v>3</v>
      </c>
      <c r="V135" s="1">
        <f>COUNTIFS(Matches!$C$9:$C$1954,$A135,Matches!$Q$9:$Q$1954,1,Matches!$Y$9:$Y$1954,"&gt;="&amp;'RPI rules'!$B$15,Matches!$M$9:$M$1954,"Nonconference")+COUNTIFS(Matches!$D$9:$D$1954,$A135,Matches!$Q$9:$Q$1954,1,Matches!$X$9:$X$1954,"&gt;="&amp;'RPI rules'!$B$15,Matches!$M$9:$M$1954,"Nonconference")+COUNTIFS(Matches!$C$9:$C$1954,$A135,Matches!$M$9:$M$1954,"Nonconference",Matches!$H$9:$H$1954,"NAIA")+COUNTIFS(Matches!$D$9:$D$1954,$A135,Matches!$M$9:$M$1954,"Nonconference",Matches!$G$9:$G$1954,"NAIA")</f>
        <v>0</v>
      </c>
      <c r="W135" s="24">
        <f t="shared" si="16"/>
        <v>0.3</v>
      </c>
      <c r="X135" s="24">
        <f t="shared" si="17"/>
        <v>0</v>
      </c>
      <c r="Y135" s="25">
        <f>IF('RPI rules'!$B$25&lt;&gt;"Ready",NA(),P135*'RPI rules'!$B$17+Q135*'RPI rules'!$B$18)</f>
        <v>2.5999999999999999E-3</v>
      </c>
      <c r="Z135" s="25">
        <f>IF('RPI rules'!$B$25&lt;&gt;"Ready",NA(),-R135*'RPI rules'!$B$19-S135*'RPI rules'!$B$20)</f>
        <v>0</v>
      </c>
      <c r="AA135" s="25">
        <f>IF('RPI rules'!$B$25&lt;&gt;"Ready",NA(),IF(T135=0,0,IF(W135&gt;='RPI rules'!$B$16,'RPI rules'!$B$21,0)))</f>
        <v>0</v>
      </c>
      <c r="AB135" s="25">
        <f>IF('RPI rules'!$B$25&lt;&gt;"Ready",NA(),IF(T135=0,0,IF(X135&gt;='RPI rules'!$B$16,-'RPI rules'!$B$22,0)))</f>
        <v>0</v>
      </c>
      <c r="AC135" s="25">
        <f t="shared" si="18"/>
        <v>2.5999999999999999E-3</v>
      </c>
      <c r="AD135" s="9">
        <f t="shared" si="19"/>
        <v>0.62026572197443408</v>
      </c>
      <c r="AE135" s="1">
        <f t="shared" si="20"/>
        <v>36</v>
      </c>
      <c r="AF135" s="1">
        <f t="shared" si="21"/>
        <v>0</v>
      </c>
    </row>
    <row r="136" spans="1:32" ht="21" customHeight="1">
      <c r="A136" s="1" t="s">
        <v>239</v>
      </c>
      <c r="B136" s="1" t="str">
        <f>INDEX(Standings!$B$9:$B$356,MATCH($A136,Standings!$A$9:$A$356,0))</f>
        <v>Summit League</v>
      </c>
      <c r="C136" s="1">
        <f>INDEX(Standings!$D$9:$D$356,MATCH($A136,Standings!$A$9:$A$356,0))</f>
        <v>6</v>
      </c>
      <c r="D136" s="1">
        <f>INDEX(Standings!$E$9:$E$356,MATCH($A136,Standings!$A$9:$A$356,0))</f>
        <v>6</v>
      </c>
      <c r="E136" s="1">
        <f>SUMIFS(Matches!$R$9:$R$1954,Matches!$C$9:$C$1954,$A136)+SUMIFS(Matches!$S$9:$S$1954,Matches!$D$9:$D$1954,$A136)</f>
        <v>6</v>
      </c>
      <c r="F136" s="1">
        <f>COUNTIFS(Matches!$C$9:$C$1954,$A136)+COUNTIFS(Matches!$D$9:$D$1954,$A136)-E136</f>
        <v>6</v>
      </c>
      <c r="G136" s="1">
        <f t="shared" si="11"/>
        <v>0</v>
      </c>
      <c r="H136" s="1">
        <f>SUMIFS(Matches!$R$9:$R$1954,Matches!$C$9:$C$1954,$A136,Matches!$Q$9:$Q$1954,1)+SUMIFS(Matches!$S$9:$S$1954,Matches!$D$9:$D$1954,$A136,Matches!$Q$9:$Q$1954,1)</f>
        <v>6</v>
      </c>
      <c r="I136" s="1">
        <f>COUNTIFS(Matches!$C$9:$C$1954,$A136,Matches!$Q$9:$Q$1954,1)+COUNTIFS(Matches!$D$9:$D$1954,$A136,Matches!$Q$9:$Q$1954,1)-H136</f>
        <v>6</v>
      </c>
      <c r="J136" s="9">
        <f t="shared" si="12"/>
        <v>0.5</v>
      </c>
      <c r="K136" s="9">
        <f>IF(H136+I136=0,"",(SUMIFS(Matches!$T$9:$T$1954,Matches!$C$9:$C$1954,$A136)+SUMIFS(Matches!$U$9:$U$1954,Matches!$D$9:$D$1954,$A136))/(H136+I136))</f>
        <v>0.46106254856254852</v>
      </c>
      <c r="L136" s="9">
        <f>IF(H136+I136=0,"",(SUMIFS(Matches!$V$9:$V$1954,Matches!$C$9:$C$1954,$A136)+SUMIFS(Matches!$W$9:$W$1954,Matches!$D$9:$D$1954,$A136))/(H136+I136))</f>
        <v>0.47262634426460187</v>
      </c>
      <c r="M136" s="9">
        <f t="shared" si="13"/>
        <v>0.47368786034742477</v>
      </c>
      <c r="N136" s="1">
        <f t="shared" si="14"/>
        <v>216</v>
      </c>
      <c r="O136" s="1" t="str">
        <f t="shared" si="15"/>
        <v>Matches standings</v>
      </c>
      <c r="P136" s="1">
        <f>COUNTIFS(Matches!$C$9:$C$1954,$A136,Matches!$Q$9:$Q$1954,1,Matches!$Y$9:$Y$1954,"&gt;=1",Matches!$Y$9:$Y$1954,"&lt;="&amp;'RPI rules'!$B$9,Matches!$R$9:$R$1954,1)+COUNTIFS(Matches!$D$9:$D$1954,$A136,Matches!$Q$9:$Q$1954,1,Matches!$X$9:$X$1954,"&gt;=1",Matches!$X$9:$X$1954,"&lt;="&amp;'RPI rules'!$B$9,Matches!$S$9:$S$1954,1)</f>
        <v>0</v>
      </c>
      <c r="Q136" s="1">
        <f>COUNTIFS(Matches!$C$9:$C$1954,$A136,Matches!$Q$9:$Q$1954,1,Matches!$Y$9:$Y$1954,"&gt;"&amp;'RPI rules'!$B$9,Matches!$Y$9:$Y$1954,"&lt;="&amp;'RPI rules'!$B$10,Matches!$R$9:$R$1954,1)+COUNTIFS(Matches!$D$9:$D$1954,$A136,Matches!$Q$9:$Q$1954,1,Matches!$X$9:$X$1954,"&gt;"&amp;'RPI rules'!$B$9,Matches!$X$9:$X$1954,"&lt;="&amp;'RPI rules'!$B$10,Matches!$S$9:$S$1954,1)</f>
        <v>0</v>
      </c>
      <c r="R136" s="1">
        <f>COUNTIFS(Matches!$C$9:$C$1954,$A136,Matches!$Q$9:$Q$1954,1,Matches!$Y$9:$Y$1954,"&gt;="&amp;'RPI rules'!$B$12,Matches!$Y$9:$Y$1954,"&lt;="&amp;'RPI rules'!$B$13,Matches!$R$9:$R$1954,0)+COUNTIFS(Matches!$D$9:$D$1954,$A136,Matches!$Q$9:$Q$1954,1,Matches!$X$9:$X$1954,"&gt;="&amp;'RPI rules'!$B$12,Matches!$X$9:$X$1954,"&lt;="&amp;'RPI rules'!$B$13,Matches!$S$9:$S$1954,0)</f>
        <v>0</v>
      </c>
      <c r="S136" s="1">
        <f>COUNTIFS(Matches!$C$9:$C$1954,$A136,Matches!$Q$9:$Q$1954,1,Matches!$Y$9:$Y$1954,"&gt;="&amp;'RPI rules'!$B$14,Matches!$R$9:$R$1954,0)+COUNTIFS(Matches!$D$9:$D$1954,$A136,Matches!$Q$9:$Q$1954,1,Matches!$X$9:$X$1954,"&gt;="&amp;'RPI rules'!$B$14,Matches!$S$9:$S$1954,0)+COUNTIFS(Matches!$C$9:$C$1954,$A136,Matches!$H$9:$H$1954,"&lt;&gt;D1",Matches!$R$9:$R$1954,0)+COUNTIFS(Matches!$D$9:$D$1954,$A136,Matches!$G$9:$G$1954,"&lt;&gt;D1",Matches!$S$9:$S$1954,0)</f>
        <v>0</v>
      </c>
      <c r="T136" s="1">
        <f>COUNTIFS(Matches!$C$9:$C$1954,$A136,Matches!$M$9:$M$1954,"Nonconference")+COUNTIFS(Matches!$D$9:$D$1954,$A136,Matches!$M$9:$M$1954,"Nonconference")</f>
        <v>12</v>
      </c>
      <c r="U136" s="1">
        <f>COUNTIFS(Matches!$C$9:$C$1954,$A136,Matches!$Q$9:$Q$1954,1,Matches!$Y$9:$Y$1954,"&gt;=1",Matches!$Y$9:$Y$1954,"&lt;="&amp;'RPI rules'!$B$11,Matches!$M$9:$M$1954,"Nonconference")+COUNTIFS(Matches!$D$9:$D$1954,$A136,Matches!$Q$9:$Q$1954,1,Matches!$X$9:$X$1954,"&gt;=1",Matches!$X$9:$X$1954,"&lt;="&amp;'RPI rules'!$B$11,Matches!$M$9:$M$1954,"Nonconference")</f>
        <v>0</v>
      </c>
      <c r="V136" s="1">
        <f>COUNTIFS(Matches!$C$9:$C$1954,$A136,Matches!$Q$9:$Q$1954,1,Matches!$Y$9:$Y$1954,"&gt;="&amp;'RPI rules'!$B$15,Matches!$M$9:$M$1954,"Nonconference")+COUNTIFS(Matches!$D$9:$D$1954,$A136,Matches!$Q$9:$Q$1954,1,Matches!$X$9:$X$1954,"&gt;="&amp;'RPI rules'!$B$15,Matches!$M$9:$M$1954,"Nonconference")+COUNTIFS(Matches!$C$9:$C$1954,$A136,Matches!$M$9:$M$1954,"Nonconference",Matches!$H$9:$H$1954,"NAIA")+COUNTIFS(Matches!$D$9:$D$1954,$A136,Matches!$M$9:$M$1954,"Nonconference",Matches!$G$9:$G$1954,"NAIA")</f>
        <v>5</v>
      </c>
      <c r="W136" s="24">
        <f t="shared" si="16"/>
        <v>0</v>
      </c>
      <c r="X136" s="24">
        <f t="shared" si="17"/>
        <v>0.41666666666666669</v>
      </c>
      <c r="Y136" s="25">
        <f>IF('RPI rules'!$B$25&lt;&gt;"Ready",NA(),P136*'RPI rules'!$B$17+Q136*'RPI rules'!$B$18)</f>
        <v>0</v>
      </c>
      <c r="Z136" s="25">
        <f>IF('RPI rules'!$B$25&lt;&gt;"Ready",NA(),-R136*'RPI rules'!$B$19-S136*'RPI rules'!$B$20)</f>
        <v>0</v>
      </c>
      <c r="AA136" s="25">
        <f>IF('RPI rules'!$B$25&lt;&gt;"Ready",NA(),IF(T136=0,0,IF(W136&gt;='RPI rules'!$B$16,'RPI rules'!$B$21,0)))</f>
        <v>0</v>
      </c>
      <c r="AB136" s="25">
        <f>IF('RPI rules'!$B$25&lt;&gt;"Ready",NA(),IF(T136=0,0,IF(X136&gt;='RPI rules'!$B$16,-'RPI rules'!$B$22,0)))</f>
        <v>0</v>
      </c>
      <c r="AC136" s="25">
        <f t="shared" si="18"/>
        <v>0</v>
      </c>
      <c r="AD136" s="9">
        <f t="shared" si="19"/>
        <v>0.47368786034742477</v>
      </c>
      <c r="AE136" s="1">
        <f t="shared" si="20"/>
        <v>218</v>
      </c>
      <c r="AF136" s="1">
        <f t="shared" si="21"/>
        <v>-2</v>
      </c>
    </row>
    <row r="137" spans="1:32" ht="21" customHeight="1">
      <c r="A137" s="1" t="s">
        <v>58</v>
      </c>
      <c r="B137" s="1" t="str">
        <f>INDEX(Standings!$B$9:$B$356,MATCH($A137,Standings!$A$9:$A$356,0))</f>
        <v>Big 12</v>
      </c>
      <c r="C137" s="1">
        <f>INDEX(Standings!$D$9:$D$356,MATCH($A137,Standings!$A$9:$A$356,0))</f>
        <v>8</v>
      </c>
      <c r="D137" s="1">
        <f>INDEX(Standings!$E$9:$E$356,MATCH($A137,Standings!$A$9:$A$356,0))</f>
        <v>0</v>
      </c>
      <c r="E137" s="1">
        <f>SUMIFS(Matches!$R$9:$R$1954,Matches!$C$9:$C$1954,$A137)+SUMIFS(Matches!$S$9:$S$1954,Matches!$D$9:$D$1954,$A137)</f>
        <v>8</v>
      </c>
      <c r="F137" s="1">
        <f>COUNTIFS(Matches!$C$9:$C$1954,$A137)+COUNTIFS(Matches!$D$9:$D$1954,$A137)-E137</f>
        <v>0</v>
      </c>
      <c r="G137" s="1">
        <f t="shared" ref="G137:G200" si="22">E137+F137-H137-I137</f>
        <v>0</v>
      </c>
      <c r="H137" s="1">
        <f>SUMIFS(Matches!$R$9:$R$1954,Matches!$C$9:$C$1954,$A137,Matches!$Q$9:$Q$1954,1)+SUMIFS(Matches!$S$9:$S$1954,Matches!$D$9:$D$1954,$A137,Matches!$Q$9:$Q$1954,1)</f>
        <v>8</v>
      </c>
      <c r="I137" s="1">
        <f>COUNTIFS(Matches!$C$9:$C$1954,$A137,Matches!$Q$9:$Q$1954,1)+COUNTIFS(Matches!$D$9:$D$1954,$A137,Matches!$Q$9:$Q$1954,1)-H137</f>
        <v>0</v>
      </c>
      <c r="J137" s="9">
        <f t="shared" ref="J137:J200" si="23">IF(H137+I137=0,"",H137/(H137+I137))</f>
        <v>1</v>
      </c>
      <c r="K137" s="9">
        <f>IF(H137+I137=0,"",(SUMIFS(Matches!$T$9:$T$1954,Matches!$C$9:$C$1954,$A137)+SUMIFS(Matches!$U$9:$U$1954,Matches!$D$9:$D$1954,$A137))/(H137+I137))</f>
        <v>0.45530303030303032</v>
      </c>
      <c r="L137" s="9">
        <f>IF(H137+I137=0,"",(SUMIFS(Matches!$V$9:$V$1954,Matches!$C$9:$C$1954,$A137)+SUMIFS(Matches!$W$9:$W$1954,Matches!$D$9:$D$1954,$A137))/(H137+I137))</f>
        <v>0.57736270095645092</v>
      </c>
      <c r="M137" s="9">
        <f t="shared" ref="M137:M200" si="24">IF(J137="","",$T$3*J137+$T$4*K137+$T$5*L137)</f>
        <v>0.62199219039062792</v>
      </c>
      <c r="N137" s="1">
        <f t="shared" ref="N137:N200" si="25">IF(M137="","",RANK(M137,$M$9:$M$356,0))</f>
        <v>35</v>
      </c>
      <c r="O137" s="1" t="str">
        <f t="shared" ref="O137:O200" si="26">IF(AND(C137=E137,D137=F137),"Matches standings","Review: standings differ")</f>
        <v>Matches standings</v>
      </c>
      <c r="P137" s="1">
        <f>COUNTIFS(Matches!$C$9:$C$1954,$A137,Matches!$Q$9:$Q$1954,1,Matches!$Y$9:$Y$1954,"&gt;=1",Matches!$Y$9:$Y$1954,"&lt;="&amp;'RPI rules'!$B$9,Matches!$R$9:$R$1954,1)+COUNTIFS(Matches!$D$9:$D$1954,$A137,Matches!$Q$9:$Q$1954,1,Matches!$X$9:$X$1954,"&gt;=1",Matches!$X$9:$X$1954,"&lt;="&amp;'RPI rules'!$B$9,Matches!$S$9:$S$1954,1)</f>
        <v>0</v>
      </c>
      <c r="Q137" s="1">
        <f>COUNTIFS(Matches!$C$9:$C$1954,$A137,Matches!$Q$9:$Q$1954,1,Matches!$Y$9:$Y$1954,"&gt;"&amp;'RPI rules'!$B$9,Matches!$Y$9:$Y$1954,"&lt;="&amp;'RPI rules'!$B$10,Matches!$R$9:$R$1954,1)+COUNTIFS(Matches!$D$9:$D$1954,$A137,Matches!$Q$9:$Q$1954,1,Matches!$X$9:$X$1954,"&gt;"&amp;'RPI rules'!$B$9,Matches!$X$9:$X$1954,"&lt;="&amp;'RPI rules'!$B$10,Matches!$S$9:$S$1954,1)</f>
        <v>0</v>
      </c>
      <c r="R137" s="1">
        <f>COUNTIFS(Matches!$C$9:$C$1954,$A137,Matches!$Q$9:$Q$1954,1,Matches!$Y$9:$Y$1954,"&gt;="&amp;'RPI rules'!$B$12,Matches!$Y$9:$Y$1954,"&lt;="&amp;'RPI rules'!$B$13,Matches!$R$9:$R$1954,0)+COUNTIFS(Matches!$D$9:$D$1954,$A137,Matches!$Q$9:$Q$1954,1,Matches!$X$9:$X$1954,"&gt;="&amp;'RPI rules'!$B$12,Matches!$X$9:$X$1954,"&lt;="&amp;'RPI rules'!$B$13,Matches!$S$9:$S$1954,0)</f>
        <v>0</v>
      </c>
      <c r="S137" s="1">
        <f>COUNTIFS(Matches!$C$9:$C$1954,$A137,Matches!$Q$9:$Q$1954,1,Matches!$Y$9:$Y$1954,"&gt;="&amp;'RPI rules'!$B$14,Matches!$R$9:$R$1954,0)+COUNTIFS(Matches!$D$9:$D$1954,$A137,Matches!$Q$9:$Q$1954,1,Matches!$X$9:$X$1954,"&gt;="&amp;'RPI rules'!$B$14,Matches!$S$9:$S$1954,0)+COUNTIFS(Matches!$C$9:$C$1954,$A137,Matches!$H$9:$H$1954,"&lt;&gt;D1",Matches!$R$9:$R$1954,0)+COUNTIFS(Matches!$D$9:$D$1954,$A137,Matches!$G$9:$G$1954,"&lt;&gt;D1",Matches!$S$9:$S$1954,0)</f>
        <v>0</v>
      </c>
      <c r="T137" s="1">
        <f>COUNTIFS(Matches!$C$9:$C$1954,$A137,Matches!$M$9:$M$1954,"Nonconference")+COUNTIFS(Matches!$D$9:$D$1954,$A137,Matches!$M$9:$M$1954,"Nonconference")</f>
        <v>8</v>
      </c>
      <c r="U137" s="1">
        <f>COUNTIFS(Matches!$C$9:$C$1954,$A137,Matches!$Q$9:$Q$1954,1,Matches!$Y$9:$Y$1954,"&gt;=1",Matches!$Y$9:$Y$1954,"&lt;="&amp;'RPI rules'!$B$11,Matches!$M$9:$M$1954,"Nonconference")+COUNTIFS(Matches!$D$9:$D$1954,$A137,Matches!$Q$9:$Q$1954,1,Matches!$X$9:$X$1954,"&gt;=1",Matches!$X$9:$X$1954,"&lt;="&amp;'RPI rules'!$B$11,Matches!$M$9:$M$1954,"Nonconference")</f>
        <v>1</v>
      </c>
      <c r="V137" s="1">
        <f>COUNTIFS(Matches!$C$9:$C$1954,$A137,Matches!$Q$9:$Q$1954,1,Matches!$Y$9:$Y$1954,"&gt;="&amp;'RPI rules'!$B$15,Matches!$M$9:$M$1954,"Nonconference")+COUNTIFS(Matches!$D$9:$D$1954,$A137,Matches!$Q$9:$Q$1954,1,Matches!$X$9:$X$1954,"&gt;="&amp;'RPI rules'!$B$15,Matches!$M$9:$M$1954,"Nonconference")+COUNTIFS(Matches!$C$9:$C$1954,$A137,Matches!$M$9:$M$1954,"Nonconference",Matches!$H$9:$H$1954,"NAIA")+COUNTIFS(Matches!$D$9:$D$1954,$A137,Matches!$M$9:$M$1954,"Nonconference",Matches!$G$9:$G$1954,"NAIA")</f>
        <v>0</v>
      </c>
      <c r="W137" s="24">
        <f t="shared" ref="W137:W200" si="27">IF(T137=0,"",U137/T137)</f>
        <v>0.125</v>
      </c>
      <c r="X137" s="24">
        <f t="shared" ref="X137:X200" si="28">IF(T137=0,"",V137/T137)</f>
        <v>0</v>
      </c>
      <c r="Y137" s="25">
        <f>IF('RPI rules'!$B$25&lt;&gt;"Ready",NA(),P137*'RPI rules'!$B$17+Q137*'RPI rules'!$B$18)</f>
        <v>0</v>
      </c>
      <c r="Z137" s="25">
        <f>IF('RPI rules'!$B$25&lt;&gt;"Ready",NA(),-R137*'RPI rules'!$B$19-S137*'RPI rules'!$B$20)</f>
        <v>0</v>
      </c>
      <c r="AA137" s="25">
        <f>IF('RPI rules'!$B$25&lt;&gt;"Ready",NA(),IF(T137=0,0,IF(W137&gt;='RPI rules'!$B$16,'RPI rules'!$B$21,0)))</f>
        <v>0</v>
      </c>
      <c r="AB137" s="25">
        <f>IF('RPI rules'!$B$25&lt;&gt;"Ready",NA(),IF(T137=0,0,IF(X137&gt;='RPI rules'!$B$16,-'RPI rules'!$B$22,0)))</f>
        <v>0</v>
      </c>
      <c r="AC137" s="25">
        <f t="shared" ref="AC137:AC200" si="29">SUM(Y137:AB137)</f>
        <v>0</v>
      </c>
      <c r="AD137" s="9">
        <f t="shared" ref="AD137:AD200" si="30">IF(M137="","",M137+AC137)</f>
        <v>0.62199219039062792</v>
      </c>
      <c r="AE137" s="1">
        <f t="shared" ref="AE137:AE200" si="31">IF(AD137="","",RANK(AD137,$AD$9:$AD$356,0))</f>
        <v>35</v>
      </c>
      <c r="AF137" s="1">
        <f t="shared" ref="AF137:AF200" si="32">IF(AE137="","",N137-AE137)</f>
        <v>0</v>
      </c>
    </row>
    <row r="138" spans="1:32" ht="21" customHeight="1">
      <c r="A138" s="1" t="s">
        <v>225</v>
      </c>
      <c r="B138" s="1" t="str">
        <f>INDEX(Standings!$B$9:$B$356,MATCH($A138,Standings!$A$9:$A$356,0))</f>
        <v>CUSA</v>
      </c>
      <c r="C138" s="1">
        <f>INDEX(Standings!$D$9:$D$356,MATCH($A138,Standings!$A$9:$A$356,0))</f>
        <v>6</v>
      </c>
      <c r="D138" s="1">
        <f>INDEX(Standings!$E$9:$E$356,MATCH($A138,Standings!$A$9:$A$356,0))</f>
        <v>6</v>
      </c>
      <c r="E138" s="1">
        <f>SUMIFS(Matches!$R$9:$R$1954,Matches!$C$9:$C$1954,$A138)+SUMIFS(Matches!$S$9:$S$1954,Matches!$D$9:$D$1954,$A138)</f>
        <v>6</v>
      </c>
      <c r="F138" s="1">
        <f>COUNTIFS(Matches!$C$9:$C$1954,$A138)+COUNTIFS(Matches!$D$9:$D$1954,$A138)-E138</f>
        <v>6</v>
      </c>
      <c r="G138" s="1">
        <f t="shared" si="22"/>
        <v>0</v>
      </c>
      <c r="H138" s="1">
        <f>SUMIFS(Matches!$R$9:$R$1954,Matches!$C$9:$C$1954,$A138,Matches!$Q$9:$Q$1954,1)+SUMIFS(Matches!$S$9:$S$1954,Matches!$D$9:$D$1954,$A138,Matches!$Q$9:$Q$1954,1)</f>
        <v>6</v>
      </c>
      <c r="I138" s="1">
        <f>COUNTIFS(Matches!$C$9:$C$1954,$A138,Matches!$Q$9:$Q$1954,1)+COUNTIFS(Matches!$D$9:$D$1954,$A138,Matches!$Q$9:$Q$1954,1)-H138</f>
        <v>6</v>
      </c>
      <c r="J138" s="9">
        <f t="shared" si="23"/>
        <v>0.5</v>
      </c>
      <c r="K138" s="9">
        <f>IF(H138+I138=0,"",(SUMIFS(Matches!$T$9:$T$1954,Matches!$C$9:$C$1954,$A138)+SUMIFS(Matches!$U$9:$U$1954,Matches!$D$9:$D$1954,$A138))/(H138+I138))</f>
        <v>0.47053872053872053</v>
      </c>
      <c r="L138" s="9">
        <f>IF(H138+I138=0,"",(SUMIFS(Matches!$V$9:$V$1954,Matches!$C$9:$C$1954,$A138)+SUMIFS(Matches!$W$9:$W$1954,Matches!$D$9:$D$1954,$A138))/(H138+I138))</f>
        <v>0.48319142207399773</v>
      </c>
      <c r="M138" s="9">
        <f t="shared" si="24"/>
        <v>0.48106721578785971</v>
      </c>
      <c r="N138" s="1">
        <f t="shared" si="25"/>
        <v>202</v>
      </c>
      <c r="O138" s="1" t="str">
        <f t="shared" si="26"/>
        <v>Matches standings</v>
      </c>
      <c r="P138" s="1">
        <f>COUNTIFS(Matches!$C$9:$C$1954,$A138,Matches!$Q$9:$Q$1954,1,Matches!$Y$9:$Y$1954,"&gt;=1",Matches!$Y$9:$Y$1954,"&lt;="&amp;'RPI rules'!$B$9,Matches!$R$9:$R$1954,1)+COUNTIFS(Matches!$D$9:$D$1954,$A138,Matches!$Q$9:$Q$1954,1,Matches!$X$9:$X$1954,"&gt;=1",Matches!$X$9:$X$1954,"&lt;="&amp;'RPI rules'!$B$9,Matches!$S$9:$S$1954,1)</f>
        <v>0</v>
      </c>
      <c r="Q138" s="1">
        <f>COUNTIFS(Matches!$C$9:$C$1954,$A138,Matches!$Q$9:$Q$1954,1,Matches!$Y$9:$Y$1954,"&gt;"&amp;'RPI rules'!$B$9,Matches!$Y$9:$Y$1954,"&lt;="&amp;'RPI rules'!$B$10,Matches!$R$9:$R$1954,1)+COUNTIFS(Matches!$D$9:$D$1954,$A138,Matches!$Q$9:$Q$1954,1,Matches!$X$9:$X$1954,"&gt;"&amp;'RPI rules'!$B$9,Matches!$X$9:$X$1954,"&lt;="&amp;'RPI rules'!$B$10,Matches!$S$9:$S$1954,1)</f>
        <v>0</v>
      </c>
      <c r="R138" s="1">
        <f>COUNTIFS(Matches!$C$9:$C$1954,$A138,Matches!$Q$9:$Q$1954,1,Matches!$Y$9:$Y$1954,"&gt;="&amp;'RPI rules'!$B$12,Matches!$Y$9:$Y$1954,"&lt;="&amp;'RPI rules'!$B$13,Matches!$R$9:$R$1954,0)+COUNTIFS(Matches!$D$9:$D$1954,$A138,Matches!$Q$9:$Q$1954,1,Matches!$X$9:$X$1954,"&gt;="&amp;'RPI rules'!$B$12,Matches!$X$9:$X$1954,"&lt;="&amp;'RPI rules'!$B$13,Matches!$S$9:$S$1954,0)</f>
        <v>0</v>
      </c>
      <c r="S138" s="1">
        <f>COUNTIFS(Matches!$C$9:$C$1954,$A138,Matches!$Q$9:$Q$1954,1,Matches!$Y$9:$Y$1954,"&gt;="&amp;'RPI rules'!$B$14,Matches!$R$9:$R$1954,0)+COUNTIFS(Matches!$D$9:$D$1954,$A138,Matches!$Q$9:$Q$1954,1,Matches!$X$9:$X$1954,"&gt;="&amp;'RPI rules'!$B$14,Matches!$S$9:$S$1954,0)+COUNTIFS(Matches!$C$9:$C$1954,$A138,Matches!$H$9:$H$1954,"&lt;&gt;D1",Matches!$R$9:$R$1954,0)+COUNTIFS(Matches!$D$9:$D$1954,$A138,Matches!$G$9:$G$1954,"&lt;&gt;D1",Matches!$S$9:$S$1954,0)</f>
        <v>0</v>
      </c>
      <c r="T138" s="1">
        <f>COUNTIFS(Matches!$C$9:$C$1954,$A138,Matches!$M$9:$M$1954,"Nonconference")+COUNTIFS(Matches!$D$9:$D$1954,$A138,Matches!$M$9:$M$1954,"Nonconference")</f>
        <v>12</v>
      </c>
      <c r="U138" s="1">
        <f>COUNTIFS(Matches!$C$9:$C$1954,$A138,Matches!$Q$9:$Q$1954,1,Matches!$Y$9:$Y$1954,"&gt;=1",Matches!$Y$9:$Y$1954,"&lt;="&amp;'RPI rules'!$B$11,Matches!$M$9:$M$1954,"Nonconference")+COUNTIFS(Matches!$D$9:$D$1954,$A138,Matches!$Q$9:$Q$1954,1,Matches!$X$9:$X$1954,"&gt;=1",Matches!$X$9:$X$1954,"&lt;="&amp;'RPI rules'!$B$11,Matches!$M$9:$M$1954,"Nonconference")</f>
        <v>2</v>
      </c>
      <c r="V138" s="1">
        <f>COUNTIFS(Matches!$C$9:$C$1954,$A138,Matches!$Q$9:$Q$1954,1,Matches!$Y$9:$Y$1954,"&gt;="&amp;'RPI rules'!$B$15,Matches!$M$9:$M$1954,"Nonconference")+COUNTIFS(Matches!$D$9:$D$1954,$A138,Matches!$Q$9:$Q$1954,1,Matches!$X$9:$X$1954,"&gt;="&amp;'RPI rules'!$B$15,Matches!$M$9:$M$1954,"Nonconference")+COUNTIFS(Matches!$C$9:$C$1954,$A138,Matches!$M$9:$M$1954,"Nonconference",Matches!$H$9:$H$1954,"NAIA")+COUNTIFS(Matches!$D$9:$D$1954,$A138,Matches!$M$9:$M$1954,"Nonconference",Matches!$G$9:$G$1954,"NAIA")</f>
        <v>5</v>
      </c>
      <c r="W138" s="24">
        <f t="shared" si="27"/>
        <v>0.16666666666666666</v>
      </c>
      <c r="X138" s="24">
        <f t="shared" si="28"/>
        <v>0.41666666666666669</v>
      </c>
      <c r="Y138" s="25">
        <f>IF('RPI rules'!$B$25&lt;&gt;"Ready",NA(),P138*'RPI rules'!$B$17+Q138*'RPI rules'!$B$18)</f>
        <v>0</v>
      </c>
      <c r="Z138" s="25">
        <f>IF('RPI rules'!$B$25&lt;&gt;"Ready",NA(),-R138*'RPI rules'!$B$19-S138*'RPI rules'!$B$20)</f>
        <v>0</v>
      </c>
      <c r="AA138" s="25">
        <f>IF('RPI rules'!$B$25&lt;&gt;"Ready",NA(),IF(T138=0,0,IF(W138&gt;='RPI rules'!$B$16,'RPI rules'!$B$21,0)))</f>
        <v>0</v>
      </c>
      <c r="AB138" s="25">
        <f>IF('RPI rules'!$B$25&lt;&gt;"Ready",NA(),IF(T138=0,0,IF(X138&gt;='RPI rules'!$B$16,-'RPI rules'!$B$22,0)))</f>
        <v>0</v>
      </c>
      <c r="AC138" s="25">
        <f t="shared" si="29"/>
        <v>0</v>
      </c>
      <c r="AD138" s="9">
        <f t="shared" si="30"/>
        <v>0.48106721578785971</v>
      </c>
      <c r="AE138" s="1">
        <f t="shared" si="31"/>
        <v>202</v>
      </c>
      <c r="AF138" s="1">
        <f t="shared" si="32"/>
        <v>0</v>
      </c>
    </row>
    <row r="139" spans="1:32" ht="21" customHeight="1">
      <c r="A139" s="1" t="s">
        <v>233</v>
      </c>
      <c r="B139" s="1" t="str">
        <f>INDEX(Standings!$B$9:$B$356,MATCH($A139,Standings!$A$9:$A$356,0))</f>
        <v>MAC</v>
      </c>
      <c r="C139" s="1">
        <f>INDEX(Standings!$D$9:$D$356,MATCH($A139,Standings!$A$9:$A$356,0))</f>
        <v>6</v>
      </c>
      <c r="D139" s="1">
        <f>INDEX(Standings!$E$9:$E$356,MATCH($A139,Standings!$A$9:$A$356,0))</f>
        <v>5</v>
      </c>
      <c r="E139" s="1">
        <f>SUMIFS(Matches!$R$9:$R$1954,Matches!$C$9:$C$1954,$A139)+SUMIFS(Matches!$S$9:$S$1954,Matches!$D$9:$D$1954,$A139)</f>
        <v>6</v>
      </c>
      <c r="F139" s="1">
        <f>COUNTIFS(Matches!$C$9:$C$1954,$A139)+COUNTIFS(Matches!$D$9:$D$1954,$A139)-E139</f>
        <v>5</v>
      </c>
      <c r="G139" s="1">
        <f t="shared" si="22"/>
        <v>0</v>
      </c>
      <c r="H139" s="1">
        <f>SUMIFS(Matches!$R$9:$R$1954,Matches!$C$9:$C$1954,$A139,Matches!$Q$9:$Q$1954,1)+SUMIFS(Matches!$S$9:$S$1954,Matches!$D$9:$D$1954,$A139,Matches!$Q$9:$Q$1954,1)</f>
        <v>6</v>
      </c>
      <c r="I139" s="1">
        <f>COUNTIFS(Matches!$C$9:$C$1954,$A139,Matches!$Q$9:$Q$1954,1)+COUNTIFS(Matches!$D$9:$D$1954,$A139,Matches!$Q$9:$Q$1954,1)-H139</f>
        <v>5</v>
      </c>
      <c r="J139" s="9">
        <f t="shared" si="23"/>
        <v>0.54545454545454541</v>
      </c>
      <c r="K139" s="9">
        <f>IF(H139+I139=0,"",(SUMIFS(Matches!$T$9:$T$1954,Matches!$C$9:$C$1954,$A139)+SUMIFS(Matches!$U$9:$U$1954,Matches!$D$9:$D$1954,$A139))/(H139+I139))</f>
        <v>0.44494293585202677</v>
      </c>
      <c r="L139" s="9">
        <f>IF(H139+I139=0,"",(SUMIFS(Matches!$V$9:$V$1954,Matches!$C$9:$C$1954,$A139)+SUMIFS(Matches!$W$9:$W$1954,Matches!$D$9:$D$1954,$A139))/(H139+I139))</f>
        <v>0.46960898790272071</v>
      </c>
      <c r="M139" s="9">
        <f t="shared" si="24"/>
        <v>0.4762373512653299</v>
      </c>
      <c r="N139" s="1">
        <f t="shared" si="25"/>
        <v>210</v>
      </c>
      <c r="O139" s="1" t="str">
        <f t="shared" si="26"/>
        <v>Matches standings</v>
      </c>
      <c r="P139" s="1">
        <f>COUNTIFS(Matches!$C$9:$C$1954,$A139,Matches!$Q$9:$Q$1954,1,Matches!$Y$9:$Y$1954,"&gt;=1",Matches!$Y$9:$Y$1954,"&lt;="&amp;'RPI rules'!$B$9,Matches!$R$9:$R$1954,1)+COUNTIFS(Matches!$D$9:$D$1954,$A139,Matches!$Q$9:$Q$1954,1,Matches!$X$9:$X$1954,"&gt;=1",Matches!$X$9:$X$1954,"&lt;="&amp;'RPI rules'!$B$9,Matches!$S$9:$S$1954,1)</f>
        <v>0</v>
      </c>
      <c r="Q139" s="1">
        <f>COUNTIFS(Matches!$C$9:$C$1954,$A139,Matches!$Q$9:$Q$1954,1,Matches!$Y$9:$Y$1954,"&gt;"&amp;'RPI rules'!$B$9,Matches!$Y$9:$Y$1954,"&lt;="&amp;'RPI rules'!$B$10,Matches!$R$9:$R$1954,1)+COUNTIFS(Matches!$D$9:$D$1954,$A139,Matches!$Q$9:$Q$1954,1,Matches!$X$9:$X$1954,"&gt;"&amp;'RPI rules'!$B$9,Matches!$X$9:$X$1954,"&lt;="&amp;'RPI rules'!$B$10,Matches!$S$9:$S$1954,1)</f>
        <v>0</v>
      </c>
      <c r="R139" s="1">
        <f>COUNTIFS(Matches!$C$9:$C$1954,$A139,Matches!$Q$9:$Q$1954,1,Matches!$Y$9:$Y$1954,"&gt;="&amp;'RPI rules'!$B$12,Matches!$Y$9:$Y$1954,"&lt;="&amp;'RPI rules'!$B$13,Matches!$R$9:$R$1954,0)+COUNTIFS(Matches!$D$9:$D$1954,$A139,Matches!$Q$9:$Q$1954,1,Matches!$X$9:$X$1954,"&gt;="&amp;'RPI rules'!$B$12,Matches!$X$9:$X$1954,"&lt;="&amp;'RPI rules'!$B$13,Matches!$S$9:$S$1954,0)</f>
        <v>0</v>
      </c>
      <c r="S139" s="1">
        <f>COUNTIFS(Matches!$C$9:$C$1954,$A139,Matches!$Q$9:$Q$1954,1,Matches!$Y$9:$Y$1954,"&gt;="&amp;'RPI rules'!$B$14,Matches!$R$9:$R$1954,0)+COUNTIFS(Matches!$D$9:$D$1954,$A139,Matches!$Q$9:$Q$1954,1,Matches!$X$9:$X$1954,"&gt;="&amp;'RPI rules'!$B$14,Matches!$S$9:$S$1954,0)+COUNTIFS(Matches!$C$9:$C$1954,$A139,Matches!$H$9:$H$1954,"&lt;&gt;D1",Matches!$R$9:$R$1954,0)+COUNTIFS(Matches!$D$9:$D$1954,$A139,Matches!$G$9:$G$1954,"&lt;&gt;D1",Matches!$S$9:$S$1954,0)</f>
        <v>0</v>
      </c>
      <c r="T139" s="1">
        <f>COUNTIFS(Matches!$C$9:$C$1954,$A139,Matches!$M$9:$M$1954,"Nonconference")+COUNTIFS(Matches!$D$9:$D$1954,$A139,Matches!$M$9:$M$1954,"Nonconference")</f>
        <v>11</v>
      </c>
      <c r="U139" s="1">
        <f>COUNTIFS(Matches!$C$9:$C$1954,$A139,Matches!$Q$9:$Q$1954,1,Matches!$Y$9:$Y$1954,"&gt;=1",Matches!$Y$9:$Y$1954,"&lt;="&amp;'RPI rules'!$B$11,Matches!$M$9:$M$1954,"Nonconference")+COUNTIFS(Matches!$D$9:$D$1954,$A139,Matches!$Q$9:$Q$1954,1,Matches!$X$9:$X$1954,"&gt;=1",Matches!$X$9:$X$1954,"&lt;="&amp;'RPI rules'!$B$11,Matches!$M$9:$M$1954,"Nonconference")</f>
        <v>0</v>
      </c>
      <c r="V139" s="1">
        <f>COUNTIFS(Matches!$C$9:$C$1954,$A139,Matches!$Q$9:$Q$1954,1,Matches!$Y$9:$Y$1954,"&gt;="&amp;'RPI rules'!$B$15,Matches!$M$9:$M$1954,"Nonconference")+COUNTIFS(Matches!$D$9:$D$1954,$A139,Matches!$Q$9:$Q$1954,1,Matches!$X$9:$X$1954,"&gt;="&amp;'RPI rules'!$B$15,Matches!$M$9:$M$1954,"Nonconference")+COUNTIFS(Matches!$C$9:$C$1954,$A139,Matches!$M$9:$M$1954,"Nonconference",Matches!$H$9:$H$1954,"NAIA")+COUNTIFS(Matches!$D$9:$D$1954,$A139,Matches!$M$9:$M$1954,"Nonconference",Matches!$G$9:$G$1954,"NAIA")</f>
        <v>4</v>
      </c>
      <c r="W139" s="24">
        <f t="shared" si="27"/>
        <v>0</v>
      </c>
      <c r="X139" s="24">
        <f t="shared" si="28"/>
        <v>0.36363636363636365</v>
      </c>
      <c r="Y139" s="25">
        <f>IF('RPI rules'!$B$25&lt;&gt;"Ready",NA(),P139*'RPI rules'!$B$17+Q139*'RPI rules'!$B$18)</f>
        <v>0</v>
      </c>
      <c r="Z139" s="25">
        <f>IF('RPI rules'!$B$25&lt;&gt;"Ready",NA(),-R139*'RPI rules'!$B$19-S139*'RPI rules'!$B$20)</f>
        <v>0</v>
      </c>
      <c r="AA139" s="25">
        <f>IF('RPI rules'!$B$25&lt;&gt;"Ready",NA(),IF(T139=0,0,IF(W139&gt;='RPI rules'!$B$16,'RPI rules'!$B$21,0)))</f>
        <v>0</v>
      </c>
      <c r="AB139" s="25">
        <f>IF('RPI rules'!$B$25&lt;&gt;"Ready",NA(),IF(T139=0,0,IF(X139&gt;='RPI rules'!$B$16,-'RPI rules'!$B$22,0)))</f>
        <v>0</v>
      </c>
      <c r="AC139" s="25">
        <f t="shared" si="29"/>
        <v>0</v>
      </c>
      <c r="AD139" s="9">
        <f t="shared" si="30"/>
        <v>0.4762373512653299</v>
      </c>
      <c r="AE139" s="1">
        <f t="shared" si="31"/>
        <v>209</v>
      </c>
      <c r="AF139" s="1">
        <f t="shared" si="32"/>
        <v>1</v>
      </c>
    </row>
    <row r="140" spans="1:32" ht="21" customHeight="1">
      <c r="A140" s="1" t="s">
        <v>27</v>
      </c>
      <c r="B140" s="1" t="str">
        <f>INDEX(Standings!$B$9:$B$356,MATCH($A140,Standings!$A$9:$A$356,0))</f>
        <v>SEC</v>
      </c>
      <c r="C140" s="1">
        <f>INDEX(Standings!$D$9:$D$356,MATCH($A140,Standings!$A$9:$A$356,0))</f>
        <v>8</v>
      </c>
      <c r="D140" s="1">
        <f>INDEX(Standings!$E$9:$E$356,MATCH($A140,Standings!$A$9:$A$356,0))</f>
        <v>2</v>
      </c>
      <c r="E140" s="1">
        <f>SUMIFS(Matches!$R$9:$R$1954,Matches!$C$9:$C$1954,$A140)+SUMIFS(Matches!$S$9:$S$1954,Matches!$D$9:$D$1954,$A140)</f>
        <v>8</v>
      </c>
      <c r="F140" s="1">
        <f>COUNTIFS(Matches!$C$9:$C$1954,$A140)+COUNTIFS(Matches!$D$9:$D$1954,$A140)-E140</f>
        <v>2</v>
      </c>
      <c r="G140" s="1">
        <f t="shared" si="22"/>
        <v>0</v>
      </c>
      <c r="H140" s="1">
        <f>SUMIFS(Matches!$R$9:$R$1954,Matches!$C$9:$C$1954,$A140,Matches!$Q$9:$Q$1954,1)+SUMIFS(Matches!$S$9:$S$1954,Matches!$D$9:$D$1954,$A140,Matches!$Q$9:$Q$1954,1)</f>
        <v>8</v>
      </c>
      <c r="I140" s="1">
        <f>COUNTIFS(Matches!$C$9:$C$1954,$A140,Matches!$Q$9:$Q$1954,1)+COUNTIFS(Matches!$D$9:$D$1954,$A140,Matches!$Q$9:$Q$1954,1)-H140</f>
        <v>2</v>
      </c>
      <c r="J140" s="9">
        <f t="shared" si="23"/>
        <v>0.8</v>
      </c>
      <c r="K140" s="9">
        <f>IF(H140+I140=0,"",(SUMIFS(Matches!$T$9:$T$1954,Matches!$C$9:$C$1954,$A140)+SUMIFS(Matches!$U$9:$U$1954,Matches!$D$9:$D$1954,$A140))/(H140+I140))</f>
        <v>0.67789321789321788</v>
      </c>
      <c r="L140" s="9">
        <f>IF(H140+I140=0,"",(SUMIFS(Matches!$V$9:$V$1954,Matches!$C$9:$C$1954,$A140)+SUMIFS(Matches!$W$9:$W$1954,Matches!$D$9:$D$1954,$A140))/(H140+I140))</f>
        <v>0.65087398333989233</v>
      </c>
      <c r="M140" s="9">
        <f t="shared" si="24"/>
        <v>0.70166510478158206</v>
      </c>
      <c r="N140" s="1">
        <f t="shared" si="25"/>
        <v>4</v>
      </c>
      <c r="O140" s="1" t="str">
        <f t="shared" si="26"/>
        <v>Matches standings</v>
      </c>
      <c r="P140" s="1">
        <f>COUNTIFS(Matches!$C$9:$C$1954,$A140,Matches!$Q$9:$Q$1954,1,Matches!$Y$9:$Y$1954,"&gt;=1",Matches!$Y$9:$Y$1954,"&lt;="&amp;'RPI rules'!$B$9,Matches!$R$9:$R$1954,1)+COUNTIFS(Matches!$D$9:$D$1954,$A140,Matches!$Q$9:$Q$1954,1,Matches!$X$9:$X$1954,"&gt;=1",Matches!$X$9:$X$1954,"&lt;="&amp;'RPI rules'!$B$9,Matches!$S$9:$S$1954,1)</f>
        <v>5</v>
      </c>
      <c r="Q140" s="1">
        <f>COUNTIFS(Matches!$C$9:$C$1954,$A140,Matches!$Q$9:$Q$1954,1,Matches!$Y$9:$Y$1954,"&gt;"&amp;'RPI rules'!$B$9,Matches!$Y$9:$Y$1954,"&lt;="&amp;'RPI rules'!$B$10,Matches!$R$9:$R$1954,1)+COUNTIFS(Matches!$D$9:$D$1954,$A140,Matches!$Q$9:$Q$1954,1,Matches!$X$9:$X$1954,"&gt;"&amp;'RPI rules'!$B$9,Matches!$X$9:$X$1954,"&lt;="&amp;'RPI rules'!$B$10,Matches!$S$9:$S$1954,1)</f>
        <v>0</v>
      </c>
      <c r="R140" s="1">
        <f>COUNTIFS(Matches!$C$9:$C$1954,$A140,Matches!$Q$9:$Q$1954,1,Matches!$Y$9:$Y$1954,"&gt;="&amp;'RPI rules'!$B$12,Matches!$Y$9:$Y$1954,"&lt;="&amp;'RPI rules'!$B$13,Matches!$R$9:$R$1954,0)+COUNTIFS(Matches!$D$9:$D$1954,$A140,Matches!$Q$9:$Q$1954,1,Matches!$X$9:$X$1954,"&gt;="&amp;'RPI rules'!$B$12,Matches!$X$9:$X$1954,"&lt;="&amp;'RPI rules'!$B$13,Matches!$S$9:$S$1954,0)</f>
        <v>0</v>
      </c>
      <c r="S140" s="1">
        <f>COUNTIFS(Matches!$C$9:$C$1954,$A140,Matches!$Q$9:$Q$1954,1,Matches!$Y$9:$Y$1954,"&gt;="&amp;'RPI rules'!$B$14,Matches!$R$9:$R$1954,0)+COUNTIFS(Matches!$D$9:$D$1954,$A140,Matches!$Q$9:$Q$1954,1,Matches!$X$9:$X$1954,"&gt;="&amp;'RPI rules'!$B$14,Matches!$S$9:$S$1954,0)+COUNTIFS(Matches!$C$9:$C$1954,$A140,Matches!$H$9:$H$1954,"&lt;&gt;D1",Matches!$R$9:$R$1954,0)+COUNTIFS(Matches!$D$9:$D$1954,$A140,Matches!$G$9:$G$1954,"&lt;&gt;D1",Matches!$S$9:$S$1954,0)</f>
        <v>0</v>
      </c>
      <c r="T140" s="1">
        <f>COUNTIFS(Matches!$C$9:$C$1954,$A140,Matches!$M$9:$M$1954,"Nonconference")+COUNTIFS(Matches!$D$9:$D$1954,$A140,Matches!$M$9:$M$1954,"Nonconference")</f>
        <v>10</v>
      </c>
      <c r="U140" s="1">
        <f>COUNTIFS(Matches!$C$9:$C$1954,$A140,Matches!$Q$9:$Q$1954,1,Matches!$Y$9:$Y$1954,"&gt;=1",Matches!$Y$9:$Y$1954,"&lt;="&amp;'RPI rules'!$B$11,Matches!$M$9:$M$1954,"Nonconference")+COUNTIFS(Matches!$D$9:$D$1954,$A140,Matches!$Q$9:$Q$1954,1,Matches!$X$9:$X$1954,"&gt;=1",Matches!$X$9:$X$1954,"&lt;="&amp;'RPI rules'!$B$11,Matches!$M$9:$M$1954,"Nonconference")</f>
        <v>7</v>
      </c>
      <c r="V140" s="1">
        <f>COUNTIFS(Matches!$C$9:$C$1954,$A140,Matches!$Q$9:$Q$1954,1,Matches!$Y$9:$Y$1954,"&gt;="&amp;'RPI rules'!$B$15,Matches!$M$9:$M$1954,"Nonconference")+COUNTIFS(Matches!$D$9:$D$1954,$A140,Matches!$Q$9:$Q$1954,1,Matches!$X$9:$X$1954,"&gt;="&amp;'RPI rules'!$B$15,Matches!$M$9:$M$1954,"Nonconference")+COUNTIFS(Matches!$C$9:$C$1954,$A140,Matches!$M$9:$M$1954,"Nonconference",Matches!$H$9:$H$1954,"NAIA")+COUNTIFS(Matches!$D$9:$D$1954,$A140,Matches!$M$9:$M$1954,"Nonconference",Matches!$G$9:$G$1954,"NAIA")</f>
        <v>1</v>
      </c>
      <c r="W140" s="24">
        <f t="shared" si="27"/>
        <v>0.7</v>
      </c>
      <c r="X140" s="24">
        <f t="shared" si="28"/>
        <v>0.1</v>
      </c>
      <c r="Y140" s="25">
        <f>IF('RPI rules'!$B$25&lt;&gt;"Ready",NA(),P140*'RPI rules'!$B$17+Q140*'RPI rules'!$B$18)</f>
        <v>1.2999999999999999E-2</v>
      </c>
      <c r="Z140" s="25">
        <f>IF('RPI rules'!$B$25&lt;&gt;"Ready",NA(),-R140*'RPI rules'!$B$19-S140*'RPI rules'!$B$20)</f>
        <v>0</v>
      </c>
      <c r="AA140" s="25">
        <f>IF('RPI rules'!$B$25&lt;&gt;"Ready",NA(),IF(T140=0,0,IF(W140&gt;='RPI rules'!$B$16,'RPI rules'!$B$21,0)))</f>
        <v>2.5999999999999999E-3</v>
      </c>
      <c r="AB140" s="25">
        <f>IF('RPI rules'!$B$25&lt;&gt;"Ready",NA(),IF(T140=0,0,IF(X140&gt;='RPI rules'!$B$16,-'RPI rules'!$B$22,0)))</f>
        <v>0</v>
      </c>
      <c r="AC140" s="25">
        <f t="shared" si="29"/>
        <v>1.5599999999999999E-2</v>
      </c>
      <c r="AD140" s="9">
        <f t="shared" si="30"/>
        <v>0.71726510478158201</v>
      </c>
      <c r="AE140" s="1">
        <f t="shared" si="31"/>
        <v>3</v>
      </c>
      <c r="AF140" s="1">
        <f t="shared" si="32"/>
        <v>1</v>
      </c>
    </row>
    <row r="141" spans="1:32" ht="21" customHeight="1">
      <c r="A141" s="1" t="s">
        <v>254</v>
      </c>
      <c r="B141" s="1" t="str">
        <f>INDEX(Standings!$B$9:$B$356,MATCH($A141,Standings!$A$9:$A$356,0))</f>
        <v>Patriot</v>
      </c>
      <c r="C141" s="1">
        <f>INDEX(Standings!$D$9:$D$356,MATCH($A141,Standings!$A$9:$A$356,0))</f>
        <v>6</v>
      </c>
      <c r="D141" s="1">
        <f>INDEX(Standings!$E$9:$E$356,MATCH($A141,Standings!$A$9:$A$356,0))</f>
        <v>6</v>
      </c>
      <c r="E141" s="1">
        <f>SUMIFS(Matches!$R$9:$R$1954,Matches!$C$9:$C$1954,$A141)+SUMIFS(Matches!$S$9:$S$1954,Matches!$D$9:$D$1954,$A141)</f>
        <v>6</v>
      </c>
      <c r="F141" s="1">
        <f>COUNTIFS(Matches!$C$9:$C$1954,$A141)+COUNTIFS(Matches!$D$9:$D$1954,$A141)-E141</f>
        <v>6</v>
      </c>
      <c r="G141" s="1">
        <f t="shared" si="22"/>
        <v>0</v>
      </c>
      <c r="H141" s="1">
        <f>SUMIFS(Matches!$R$9:$R$1954,Matches!$C$9:$C$1954,$A141,Matches!$Q$9:$Q$1954,1)+SUMIFS(Matches!$S$9:$S$1954,Matches!$D$9:$D$1954,$A141,Matches!$Q$9:$Q$1954,1)</f>
        <v>6</v>
      </c>
      <c r="I141" s="1">
        <f>COUNTIFS(Matches!$C$9:$C$1954,$A141,Matches!$Q$9:$Q$1954,1)+COUNTIFS(Matches!$D$9:$D$1954,$A141,Matches!$Q$9:$Q$1954,1)-H141</f>
        <v>6</v>
      </c>
      <c r="J141" s="9">
        <f t="shared" si="23"/>
        <v>0.5</v>
      </c>
      <c r="K141" s="9">
        <f>IF(H141+I141=0,"",(SUMIFS(Matches!$T$9:$T$1954,Matches!$C$9:$C$1954,$A141)+SUMIFS(Matches!$U$9:$U$1954,Matches!$D$9:$D$1954,$A141))/(H141+I141))</f>
        <v>0.44771917896917895</v>
      </c>
      <c r="L141" s="9">
        <f>IF(H141+I141=0,"",(SUMIFS(Matches!$V$9:$V$1954,Matches!$C$9:$C$1954,$A141)+SUMIFS(Matches!$W$9:$W$1954,Matches!$D$9:$D$1954,$A141))/(H141+I141))</f>
        <v>0.4571113069299258</v>
      </c>
      <c r="M141" s="9">
        <f t="shared" si="24"/>
        <v>0.46313741621707094</v>
      </c>
      <c r="N141" s="1">
        <f t="shared" si="25"/>
        <v>231</v>
      </c>
      <c r="O141" s="1" t="str">
        <f t="shared" si="26"/>
        <v>Matches standings</v>
      </c>
      <c r="P141" s="1">
        <f>COUNTIFS(Matches!$C$9:$C$1954,$A141,Matches!$Q$9:$Q$1954,1,Matches!$Y$9:$Y$1954,"&gt;=1",Matches!$Y$9:$Y$1954,"&lt;="&amp;'RPI rules'!$B$9,Matches!$R$9:$R$1954,1)+COUNTIFS(Matches!$D$9:$D$1954,$A141,Matches!$Q$9:$Q$1954,1,Matches!$X$9:$X$1954,"&gt;=1",Matches!$X$9:$X$1954,"&lt;="&amp;'RPI rules'!$B$9,Matches!$S$9:$S$1954,1)</f>
        <v>0</v>
      </c>
      <c r="Q141" s="1">
        <f>COUNTIFS(Matches!$C$9:$C$1954,$A141,Matches!$Q$9:$Q$1954,1,Matches!$Y$9:$Y$1954,"&gt;"&amp;'RPI rules'!$B$9,Matches!$Y$9:$Y$1954,"&lt;="&amp;'RPI rules'!$B$10,Matches!$R$9:$R$1954,1)+COUNTIFS(Matches!$D$9:$D$1954,$A141,Matches!$Q$9:$Q$1954,1,Matches!$X$9:$X$1954,"&gt;"&amp;'RPI rules'!$B$9,Matches!$X$9:$X$1954,"&lt;="&amp;'RPI rules'!$B$10,Matches!$S$9:$S$1954,1)</f>
        <v>0</v>
      </c>
      <c r="R141" s="1">
        <f>COUNTIFS(Matches!$C$9:$C$1954,$A141,Matches!$Q$9:$Q$1954,1,Matches!$Y$9:$Y$1954,"&gt;="&amp;'RPI rules'!$B$12,Matches!$Y$9:$Y$1954,"&lt;="&amp;'RPI rules'!$B$13,Matches!$R$9:$R$1954,0)+COUNTIFS(Matches!$D$9:$D$1954,$A141,Matches!$Q$9:$Q$1954,1,Matches!$X$9:$X$1954,"&gt;="&amp;'RPI rules'!$B$12,Matches!$X$9:$X$1954,"&lt;="&amp;'RPI rules'!$B$13,Matches!$S$9:$S$1954,0)</f>
        <v>1</v>
      </c>
      <c r="S141" s="1">
        <f>COUNTIFS(Matches!$C$9:$C$1954,$A141,Matches!$Q$9:$Q$1954,1,Matches!$Y$9:$Y$1954,"&gt;="&amp;'RPI rules'!$B$14,Matches!$R$9:$R$1954,0)+COUNTIFS(Matches!$D$9:$D$1954,$A141,Matches!$Q$9:$Q$1954,1,Matches!$X$9:$X$1954,"&gt;="&amp;'RPI rules'!$B$14,Matches!$S$9:$S$1954,0)+COUNTIFS(Matches!$C$9:$C$1954,$A141,Matches!$H$9:$H$1954,"&lt;&gt;D1",Matches!$R$9:$R$1954,0)+COUNTIFS(Matches!$D$9:$D$1954,$A141,Matches!$G$9:$G$1954,"&lt;&gt;D1",Matches!$S$9:$S$1954,0)</f>
        <v>0</v>
      </c>
      <c r="T141" s="1">
        <f>COUNTIFS(Matches!$C$9:$C$1954,$A141,Matches!$M$9:$M$1954,"Nonconference")+COUNTIFS(Matches!$D$9:$D$1954,$A141,Matches!$M$9:$M$1954,"Nonconference")</f>
        <v>10</v>
      </c>
      <c r="U141" s="1">
        <f>COUNTIFS(Matches!$C$9:$C$1954,$A141,Matches!$Q$9:$Q$1954,1,Matches!$Y$9:$Y$1954,"&gt;=1",Matches!$Y$9:$Y$1954,"&lt;="&amp;'RPI rules'!$B$11,Matches!$M$9:$M$1954,"Nonconference")+COUNTIFS(Matches!$D$9:$D$1954,$A141,Matches!$Q$9:$Q$1954,1,Matches!$X$9:$X$1954,"&gt;=1",Matches!$X$9:$X$1954,"&lt;="&amp;'RPI rules'!$B$11,Matches!$M$9:$M$1954,"Nonconference")</f>
        <v>0</v>
      </c>
      <c r="V141" s="1">
        <f>COUNTIFS(Matches!$C$9:$C$1954,$A141,Matches!$Q$9:$Q$1954,1,Matches!$Y$9:$Y$1954,"&gt;="&amp;'RPI rules'!$B$15,Matches!$M$9:$M$1954,"Nonconference")+COUNTIFS(Matches!$D$9:$D$1954,$A141,Matches!$Q$9:$Q$1954,1,Matches!$X$9:$X$1954,"&gt;="&amp;'RPI rules'!$B$15,Matches!$M$9:$M$1954,"Nonconference")+COUNTIFS(Matches!$C$9:$C$1954,$A141,Matches!$M$9:$M$1954,"Nonconference",Matches!$H$9:$H$1954,"NAIA")+COUNTIFS(Matches!$D$9:$D$1954,$A141,Matches!$M$9:$M$1954,"Nonconference",Matches!$G$9:$G$1954,"NAIA")</f>
        <v>6</v>
      </c>
      <c r="W141" s="24">
        <f t="shared" si="27"/>
        <v>0</v>
      </c>
      <c r="X141" s="24">
        <f t="shared" si="28"/>
        <v>0.6</v>
      </c>
      <c r="Y141" s="25">
        <f>IF('RPI rules'!$B$25&lt;&gt;"Ready",NA(),P141*'RPI rules'!$B$17+Q141*'RPI rules'!$B$18)</f>
        <v>0</v>
      </c>
      <c r="Z141" s="25">
        <f>IF('RPI rules'!$B$25&lt;&gt;"Ready",NA(),-R141*'RPI rules'!$B$19-S141*'RPI rules'!$B$20)</f>
        <v>-1.2999999999999999E-3</v>
      </c>
      <c r="AA141" s="25">
        <f>IF('RPI rules'!$B$25&lt;&gt;"Ready",NA(),IF(T141=0,0,IF(W141&gt;='RPI rules'!$B$16,'RPI rules'!$B$21,0)))</f>
        <v>0</v>
      </c>
      <c r="AB141" s="25">
        <f>IF('RPI rules'!$B$25&lt;&gt;"Ready",NA(),IF(T141=0,0,IF(X141&gt;='RPI rules'!$B$16,-'RPI rules'!$B$22,0)))</f>
        <v>-2.5999999999999999E-3</v>
      </c>
      <c r="AC141" s="25">
        <f t="shared" si="29"/>
        <v>-3.8999999999999998E-3</v>
      </c>
      <c r="AD141" s="9">
        <f t="shared" si="30"/>
        <v>0.45923741621707093</v>
      </c>
      <c r="AE141" s="1">
        <f t="shared" si="31"/>
        <v>238</v>
      </c>
      <c r="AF141" s="1">
        <f t="shared" si="32"/>
        <v>-7</v>
      </c>
    </row>
    <row r="142" spans="1:32" ht="21" customHeight="1">
      <c r="A142" s="1" t="s">
        <v>317</v>
      </c>
      <c r="B142" s="1" t="str">
        <f>INDEX(Standings!$B$9:$B$356,MATCH($A142,Standings!$A$9:$A$356,0))</f>
        <v>Southland</v>
      </c>
      <c r="C142" s="1">
        <f>INDEX(Standings!$D$9:$D$356,MATCH($A142,Standings!$A$9:$A$356,0))</f>
        <v>3</v>
      </c>
      <c r="D142" s="1">
        <f>INDEX(Standings!$E$9:$E$356,MATCH($A142,Standings!$A$9:$A$356,0))</f>
        <v>10</v>
      </c>
      <c r="E142" s="1">
        <f>SUMIFS(Matches!$R$9:$R$1954,Matches!$C$9:$C$1954,$A142)+SUMIFS(Matches!$S$9:$S$1954,Matches!$D$9:$D$1954,$A142)</f>
        <v>3</v>
      </c>
      <c r="F142" s="1">
        <f>COUNTIFS(Matches!$C$9:$C$1954,$A142)+COUNTIFS(Matches!$D$9:$D$1954,$A142)-E142</f>
        <v>10</v>
      </c>
      <c r="G142" s="1">
        <f t="shared" si="22"/>
        <v>0</v>
      </c>
      <c r="H142" s="1">
        <f>SUMIFS(Matches!$R$9:$R$1954,Matches!$C$9:$C$1954,$A142,Matches!$Q$9:$Q$1954,1)+SUMIFS(Matches!$S$9:$S$1954,Matches!$D$9:$D$1954,$A142,Matches!$Q$9:$Q$1954,1)</f>
        <v>3</v>
      </c>
      <c r="I142" s="1">
        <f>COUNTIFS(Matches!$C$9:$C$1954,$A142,Matches!$Q$9:$Q$1954,1)+COUNTIFS(Matches!$D$9:$D$1954,$A142,Matches!$Q$9:$Q$1954,1)-H142</f>
        <v>10</v>
      </c>
      <c r="J142" s="9">
        <f t="shared" si="23"/>
        <v>0.23076923076923078</v>
      </c>
      <c r="K142" s="9">
        <f>IF(H142+I142=0,"",(SUMIFS(Matches!$T$9:$T$1954,Matches!$C$9:$C$1954,$A142)+SUMIFS(Matches!$U$9:$U$1954,Matches!$D$9:$D$1954,$A142))/(H142+I142))</f>
        <v>0.47202797202797203</v>
      </c>
      <c r="L142" s="9">
        <f>IF(H142+I142=0,"",(SUMIFS(Matches!$V$9:$V$1954,Matches!$C$9:$C$1954,$A142)+SUMIFS(Matches!$W$9:$W$1954,Matches!$D$9:$D$1954,$A142))/(H142+I142))</f>
        <v>0.47039097910735883</v>
      </c>
      <c r="M142" s="9">
        <f t="shared" si="24"/>
        <v>0.41130403848313341</v>
      </c>
      <c r="N142" s="1">
        <f t="shared" si="25"/>
        <v>294</v>
      </c>
      <c r="O142" s="1" t="str">
        <f t="shared" si="26"/>
        <v>Matches standings</v>
      </c>
      <c r="P142" s="1">
        <f>COUNTIFS(Matches!$C$9:$C$1954,$A142,Matches!$Q$9:$Q$1954,1,Matches!$Y$9:$Y$1954,"&gt;=1",Matches!$Y$9:$Y$1954,"&lt;="&amp;'RPI rules'!$B$9,Matches!$R$9:$R$1954,1)+COUNTIFS(Matches!$D$9:$D$1954,$A142,Matches!$Q$9:$Q$1954,1,Matches!$X$9:$X$1954,"&gt;=1",Matches!$X$9:$X$1954,"&lt;="&amp;'RPI rules'!$B$9,Matches!$S$9:$S$1954,1)</f>
        <v>0</v>
      </c>
      <c r="Q142" s="1">
        <f>COUNTIFS(Matches!$C$9:$C$1954,$A142,Matches!$Q$9:$Q$1954,1,Matches!$Y$9:$Y$1954,"&gt;"&amp;'RPI rules'!$B$9,Matches!$Y$9:$Y$1954,"&lt;="&amp;'RPI rules'!$B$10,Matches!$R$9:$R$1954,1)+COUNTIFS(Matches!$D$9:$D$1954,$A142,Matches!$Q$9:$Q$1954,1,Matches!$X$9:$X$1954,"&gt;"&amp;'RPI rules'!$B$9,Matches!$X$9:$X$1954,"&lt;="&amp;'RPI rules'!$B$10,Matches!$S$9:$S$1954,1)</f>
        <v>0</v>
      </c>
      <c r="R142" s="1">
        <f>COUNTIFS(Matches!$C$9:$C$1954,$A142,Matches!$Q$9:$Q$1954,1,Matches!$Y$9:$Y$1954,"&gt;="&amp;'RPI rules'!$B$12,Matches!$Y$9:$Y$1954,"&lt;="&amp;'RPI rules'!$B$13,Matches!$R$9:$R$1954,0)+COUNTIFS(Matches!$D$9:$D$1954,$A142,Matches!$Q$9:$Q$1954,1,Matches!$X$9:$X$1954,"&gt;="&amp;'RPI rules'!$B$12,Matches!$X$9:$X$1954,"&lt;="&amp;'RPI rules'!$B$13,Matches!$S$9:$S$1954,0)</f>
        <v>1</v>
      </c>
      <c r="S142" s="1">
        <f>COUNTIFS(Matches!$C$9:$C$1954,$A142,Matches!$Q$9:$Q$1954,1,Matches!$Y$9:$Y$1954,"&gt;="&amp;'RPI rules'!$B$14,Matches!$R$9:$R$1954,0)+COUNTIFS(Matches!$D$9:$D$1954,$A142,Matches!$Q$9:$Q$1954,1,Matches!$X$9:$X$1954,"&gt;="&amp;'RPI rules'!$B$14,Matches!$S$9:$S$1954,0)+COUNTIFS(Matches!$C$9:$C$1954,$A142,Matches!$H$9:$H$1954,"&lt;&gt;D1",Matches!$R$9:$R$1954,0)+COUNTIFS(Matches!$D$9:$D$1954,$A142,Matches!$G$9:$G$1954,"&lt;&gt;D1",Matches!$S$9:$S$1954,0)</f>
        <v>0</v>
      </c>
      <c r="T142" s="1">
        <f>COUNTIFS(Matches!$C$9:$C$1954,$A142,Matches!$M$9:$M$1954,"Nonconference")+COUNTIFS(Matches!$D$9:$D$1954,$A142,Matches!$M$9:$M$1954,"Nonconference")</f>
        <v>13</v>
      </c>
      <c r="U142" s="1">
        <f>COUNTIFS(Matches!$C$9:$C$1954,$A142,Matches!$Q$9:$Q$1954,1,Matches!$Y$9:$Y$1954,"&gt;=1",Matches!$Y$9:$Y$1954,"&lt;="&amp;'RPI rules'!$B$11,Matches!$M$9:$M$1954,"Nonconference")+COUNTIFS(Matches!$D$9:$D$1954,$A142,Matches!$Q$9:$Q$1954,1,Matches!$X$9:$X$1954,"&gt;=1",Matches!$X$9:$X$1954,"&lt;="&amp;'RPI rules'!$B$11,Matches!$M$9:$M$1954,"Nonconference")</f>
        <v>1</v>
      </c>
      <c r="V142" s="1">
        <f>COUNTIFS(Matches!$C$9:$C$1954,$A142,Matches!$Q$9:$Q$1954,1,Matches!$Y$9:$Y$1954,"&gt;="&amp;'RPI rules'!$B$15,Matches!$M$9:$M$1954,"Nonconference")+COUNTIFS(Matches!$D$9:$D$1954,$A142,Matches!$Q$9:$Q$1954,1,Matches!$X$9:$X$1954,"&gt;="&amp;'RPI rules'!$B$15,Matches!$M$9:$M$1954,"Nonconference")+COUNTIFS(Matches!$C$9:$C$1954,$A142,Matches!$M$9:$M$1954,"Nonconference",Matches!$H$9:$H$1954,"NAIA")+COUNTIFS(Matches!$D$9:$D$1954,$A142,Matches!$M$9:$M$1954,"Nonconference",Matches!$G$9:$G$1954,"NAIA")</f>
        <v>4</v>
      </c>
      <c r="W142" s="24">
        <f t="shared" si="27"/>
        <v>7.6923076923076927E-2</v>
      </c>
      <c r="X142" s="24">
        <f t="shared" si="28"/>
        <v>0.30769230769230771</v>
      </c>
      <c r="Y142" s="25">
        <f>IF('RPI rules'!$B$25&lt;&gt;"Ready",NA(),P142*'RPI rules'!$B$17+Q142*'RPI rules'!$B$18)</f>
        <v>0</v>
      </c>
      <c r="Z142" s="25">
        <f>IF('RPI rules'!$B$25&lt;&gt;"Ready",NA(),-R142*'RPI rules'!$B$19-S142*'RPI rules'!$B$20)</f>
        <v>-1.2999999999999999E-3</v>
      </c>
      <c r="AA142" s="25">
        <f>IF('RPI rules'!$B$25&lt;&gt;"Ready",NA(),IF(T142=0,0,IF(W142&gt;='RPI rules'!$B$16,'RPI rules'!$B$21,0)))</f>
        <v>0</v>
      </c>
      <c r="AB142" s="25">
        <f>IF('RPI rules'!$B$25&lt;&gt;"Ready",NA(),IF(T142=0,0,IF(X142&gt;='RPI rules'!$B$16,-'RPI rules'!$B$22,0)))</f>
        <v>0</v>
      </c>
      <c r="AC142" s="25">
        <f t="shared" si="29"/>
        <v>-1.2999999999999999E-3</v>
      </c>
      <c r="AD142" s="9">
        <f t="shared" si="30"/>
        <v>0.41000403848313338</v>
      </c>
      <c r="AE142" s="1">
        <f t="shared" si="31"/>
        <v>292</v>
      </c>
      <c r="AF142" s="1">
        <f t="shared" si="32"/>
        <v>2</v>
      </c>
    </row>
    <row r="143" spans="1:32" ht="21" customHeight="1">
      <c r="A143" s="1" t="s">
        <v>366</v>
      </c>
      <c r="B143" s="1" t="str">
        <f>INDEX(Standings!$B$9:$B$356,MATCH($A143,Standings!$A$9:$A$356,0))</f>
        <v>NEC</v>
      </c>
      <c r="C143" s="1">
        <f>INDEX(Standings!$D$9:$D$356,MATCH($A143,Standings!$A$9:$A$356,0))</f>
        <v>0</v>
      </c>
      <c r="D143" s="1">
        <f>INDEX(Standings!$E$9:$E$356,MATCH($A143,Standings!$A$9:$A$356,0))</f>
        <v>11</v>
      </c>
      <c r="E143" s="1">
        <f>SUMIFS(Matches!$R$9:$R$1954,Matches!$C$9:$C$1954,$A143)+SUMIFS(Matches!$S$9:$S$1954,Matches!$D$9:$D$1954,$A143)</f>
        <v>0</v>
      </c>
      <c r="F143" s="1">
        <f>COUNTIFS(Matches!$C$9:$C$1954,$A143)+COUNTIFS(Matches!$D$9:$D$1954,$A143)-E143</f>
        <v>11</v>
      </c>
      <c r="G143" s="1">
        <f t="shared" si="22"/>
        <v>0</v>
      </c>
      <c r="H143" s="1">
        <f>SUMIFS(Matches!$R$9:$R$1954,Matches!$C$9:$C$1954,$A143,Matches!$Q$9:$Q$1954,1)+SUMIFS(Matches!$S$9:$S$1954,Matches!$D$9:$D$1954,$A143,Matches!$Q$9:$Q$1954,1)</f>
        <v>0</v>
      </c>
      <c r="I143" s="1">
        <f>COUNTIFS(Matches!$C$9:$C$1954,$A143,Matches!$Q$9:$Q$1954,1)+COUNTIFS(Matches!$D$9:$D$1954,$A143,Matches!$Q$9:$Q$1954,1)-H143</f>
        <v>11</v>
      </c>
      <c r="J143" s="9">
        <f t="shared" si="23"/>
        <v>0</v>
      </c>
      <c r="K143" s="9">
        <f>IF(H143+I143=0,"",(SUMIFS(Matches!$T$9:$T$1954,Matches!$C$9:$C$1954,$A143)+SUMIFS(Matches!$U$9:$U$1954,Matches!$D$9:$D$1954,$A143))/(H143+I143))</f>
        <v>0.37865013774104683</v>
      </c>
      <c r="L143" s="9">
        <f>IF(H143+I143=0,"",(SUMIFS(Matches!$V$9:$V$1954,Matches!$C$9:$C$1954,$A143)+SUMIFS(Matches!$W$9:$W$1954,Matches!$D$9:$D$1954,$A143))/(H143+I143))</f>
        <v>0.42682422932780528</v>
      </c>
      <c r="M143" s="9">
        <f t="shared" si="24"/>
        <v>0.29603112620247474</v>
      </c>
      <c r="N143" s="1">
        <f t="shared" si="25"/>
        <v>343</v>
      </c>
      <c r="O143" s="1" t="str">
        <f t="shared" si="26"/>
        <v>Matches standings</v>
      </c>
      <c r="P143" s="1">
        <f>COUNTIFS(Matches!$C$9:$C$1954,$A143,Matches!$Q$9:$Q$1954,1,Matches!$Y$9:$Y$1954,"&gt;=1",Matches!$Y$9:$Y$1954,"&lt;="&amp;'RPI rules'!$B$9,Matches!$R$9:$R$1954,1)+COUNTIFS(Matches!$D$9:$D$1954,$A143,Matches!$Q$9:$Q$1954,1,Matches!$X$9:$X$1954,"&gt;=1",Matches!$X$9:$X$1954,"&lt;="&amp;'RPI rules'!$B$9,Matches!$S$9:$S$1954,1)</f>
        <v>0</v>
      </c>
      <c r="Q143" s="1">
        <f>COUNTIFS(Matches!$C$9:$C$1954,$A143,Matches!$Q$9:$Q$1954,1,Matches!$Y$9:$Y$1954,"&gt;"&amp;'RPI rules'!$B$9,Matches!$Y$9:$Y$1954,"&lt;="&amp;'RPI rules'!$B$10,Matches!$R$9:$R$1954,1)+COUNTIFS(Matches!$D$9:$D$1954,$A143,Matches!$Q$9:$Q$1954,1,Matches!$X$9:$X$1954,"&gt;"&amp;'RPI rules'!$B$9,Matches!$X$9:$X$1954,"&lt;="&amp;'RPI rules'!$B$10,Matches!$S$9:$S$1954,1)</f>
        <v>0</v>
      </c>
      <c r="R143" s="1">
        <f>COUNTIFS(Matches!$C$9:$C$1954,$A143,Matches!$Q$9:$Q$1954,1,Matches!$Y$9:$Y$1954,"&gt;="&amp;'RPI rules'!$B$12,Matches!$Y$9:$Y$1954,"&lt;="&amp;'RPI rules'!$B$13,Matches!$R$9:$R$1954,0)+COUNTIFS(Matches!$D$9:$D$1954,$A143,Matches!$Q$9:$Q$1954,1,Matches!$X$9:$X$1954,"&gt;="&amp;'RPI rules'!$B$12,Matches!$X$9:$X$1954,"&lt;="&amp;'RPI rules'!$B$13,Matches!$S$9:$S$1954,0)</f>
        <v>0</v>
      </c>
      <c r="S143" s="1">
        <f>COUNTIFS(Matches!$C$9:$C$1954,$A143,Matches!$Q$9:$Q$1954,1,Matches!$Y$9:$Y$1954,"&gt;="&amp;'RPI rules'!$B$14,Matches!$R$9:$R$1954,0)+COUNTIFS(Matches!$D$9:$D$1954,$A143,Matches!$Q$9:$Q$1954,1,Matches!$X$9:$X$1954,"&gt;="&amp;'RPI rules'!$B$14,Matches!$S$9:$S$1954,0)+COUNTIFS(Matches!$C$9:$C$1954,$A143,Matches!$H$9:$H$1954,"&lt;&gt;D1",Matches!$R$9:$R$1954,0)+COUNTIFS(Matches!$D$9:$D$1954,$A143,Matches!$G$9:$G$1954,"&lt;&gt;D1",Matches!$S$9:$S$1954,0)</f>
        <v>4</v>
      </c>
      <c r="T143" s="1">
        <f>COUNTIFS(Matches!$C$9:$C$1954,$A143,Matches!$M$9:$M$1954,"Nonconference")+COUNTIFS(Matches!$D$9:$D$1954,$A143,Matches!$M$9:$M$1954,"Nonconference")</f>
        <v>11</v>
      </c>
      <c r="U143" s="1">
        <f>COUNTIFS(Matches!$C$9:$C$1954,$A143,Matches!$Q$9:$Q$1954,1,Matches!$Y$9:$Y$1954,"&gt;=1",Matches!$Y$9:$Y$1954,"&lt;="&amp;'RPI rules'!$B$11,Matches!$M$9:$M$1954,"Nonconference")+COUNTIFS(Matches!$D$9:$D$1954,$A143,Matches!$Q$9:$Q$1954,1,Matches!$X$9:$X$1954,"&gt;=1",Matches!$X$9:$X$1954,"&lt;="&amp;'RPI rules'!$B$11,Matches!$M$9:$M$1954,"Nonconference")</f>
        <v>0</v>
      </c>
      <c r="V143" s="1">
        <f>COUNTIFS(Matches!$C$9:$C$1954,$A143,Matches!$Q$9:$Q$1954,1,Matches!$Y$9:$Y$1954,"&gt;="&amp;'RPI rules'!$B$15,Matches!$M$9:$M$1954,"Nonconference")+COUNTIFS(Matches!$D$9:$D$1954,$A143,Matches!$Q$9:$Q$1954,1,Matches!$X$9:$X$1954,"&gt;="&amp;'RPI rules'!$B$15,Matches!$M$9:$M$1954,"Nonconference")+COUNTIFS(Matches!$C$9:$C$1954,$A143,Matches!$M$9:$M$1954,"Nonconference",Matches!$H$9:$H$1954,"NAIA")+COUNTIFS(Matches!$D$9:$D$1954,$A143,Matches!$M$9:$M$1954,"Nonconference",Matches!$G$9:$G$1954,"NAIA")</f>
        <v>5</v>
      </c>
      <c r="W143" s="24">
        <f t="shared" si="27"/>
        <v>0</v>
      </c>
      <c r="X143" s="24">
        <f t="shared" si="28"/>
        <v>0.45454545454545453</v>
      </c>
      <c r="Y143" s="25">
        <f>IF('RPI rules'!$B$25&lt;&gt;"Ready",NA(),P143*'RPI rules'!$B$17+Q143*'RPI rules'!$B$18)</f>
        <v>0</v>
      </c>
      <c r="Z143" s="25">
        <f>IF('RPI rules'!$B$25&lt;&gt;"Ready",NA(),-R143*'RPI rules'!$B$19-S143*'RPI rules'!$B$20)</f>
        <v>-1.04E-2</v>
      </c>
      <c r="AA143" s="25">
        <f>IF('RPI rules'!$B$25&lt;&gt;"Ready",NA(),IF(T143=0,0,IF(W143&gt;='RPI rules'!$B$16,'RPI rules'!$B$21,0)))</f>
        <v>0</v>
      </c>
      <c r="AB143" s="25">
        <f>IF('RPI rules'!$B$25&lt;&gt;"Ready",NA(),IF(T143=0,0,IF(X143&gt;='RPI rules'!$B$16,-'RPI rules'!$B$22,0)))</f>
        <v>0</v>
      </c>
      <c r="AC143" s="25">
        <f t="shared" si="29"/>
        <v>-1.04E-2</v>
      </c>
      <c r="AD143" s="9">
        <f t="shared" si="30"/>
        <v>0.28563112620247472</v>
      </c>
      <c r="AE143" s="1">
        <f t="shared" si="31"/>
        <v>343</v>
      </c>
      <c r="AF143" s="1">
        <f t="shared" si="32"/>
        <v>0</v>
      </c>
    </row>
    <row r="144" spans="1:32" ht="21" customHeight="1">
      <c r="A144" s="1" t="s">
        <v>108</v>
      </c>
      <c r="B144" s="1" t="str">
        <f>INDEX(Standings!$B$9:$B$356,MATCH($A144,Standings!$A$9:$A$356,0))</f>
        <v>Patriot</v>
      </c>
      <c r="C144" s="1">
        <f>INDEX(Standings!$D$9:$D$356,MATCH($A144,Standings!$A$9:$A$356,0))</f>
        <v>9</v>
      </c>
      <c r="D144" s="1">
        <f>INDEX(Standings!$E$9:$E$356,MATCH($A144,Standings!$A$9:$A$356,0))</f>
        <v>1</v>
      </c>
      <c r="E144" s="1">
        <f>SUMIFS(Matches!$R$9:$R$1954,Matches!$C$9:$C$1954,$A144)+SUMIFS(Matches!$S$9:$S$1954,Matches!$D$9:$D$1954,$A144)</f>
        <v>9</v>
      </c>
      <c r="F144" s="1">
        <f>COUNTIFS(Matches!$C$9:$C$1954,$A144)+COUNTIFS(Matches!$D$9:$D$1954,$A144)-E144</f>
        <v>1</v>
      </c>
      <c r="G144" s="1">
        <f t="shared" si="22"/>
        <v>0</v>
      </c>
      <c r="H144" s="1">
        <f>SUMIFS(Matches!$R$9:$R$1954,Matches!$C$9:$C$1954,$A144,Matches!$Q$9:$Q$1954,1)+SUMIFS(Matches!$S$9:$S$1954,Matches!$D$9:$D$1954,$A144,Matches!$Q$9:$Q$1954,1)</f>
        <v>9</v>
      </c>
      <c r="I144" s="1">
        <f>COUNTIFS(Matches!$C$9:$C$1954,$A144,Matches!$Q$9:$Q$1954,1)+COUNTIFS(Matches!$D$9:$D$1954,$A144,Matches!$Q$9:$Q$1954,1)-H144</f>
        <v>1</v>
      </c>
      <c r="J144" s="9">
        <f t="shared" si="23"/>
        <v>0.9</v>
      </c>
      <c r="K144" s="9">
        <f>IF(H144+I144=0,"",(SUMIFS(Matches!$T$9:$T$1954,Matches!$C$9:$C$1954,$A144)+SUMIFS(Matches!$U$9:$U$1954,Matches!$D$9:$D$1954,$A144))/(H144+I144))</f>
        <v>0.45855089355089351</v>
      </c>
      <c r="L144" s="9">
        <f>IF(H144+I144=0,"",(SUMIFS(Matches!$V$9:$V$1954,Matches!$C$9:$C$1954,$A144)+SUMIFS(Matches!$W$9:$W$1954,Matches!$D$9:$D$1954,$A144))/(H144+I144))</f>
        <v>0.46685452934141747</v>
      </c>
      <c r="M144" s="9">
        <f t="shared" si="24"/>
        <v>0.5709890791108011</v>
      </c>
      <c r="N144" s="1">
        <f t="shared" si="25"/>
        <v>85</v>
      </c>
      <c r="O144" s="1" t="str">
        <f t="shared" si="26"/>
        <v>Matches standings</v>
      </c>
      <c r="P144" s="1">
        <f>COUNTIFS(Matches!$C$9:$C$1954,$A144,Matches!$Q$9:$Q$1954,1,Matches!$Y$9:$Y$1954,"&gt;=1",Matches!$Y$9:$Y$1954,"&lt;="&amp;'RPI rules'!$B$9,Matches!$R$9:$R$1954,1)+COUNTIFS(Matches!$D$9:$D$1954,$A144,Matches!$Q$9:$Q$1954,1,Matches!$X$9:$X$1954,"&gt;=1",Matches!$X$9:$X$1954,"&lt;="&amp;'RPI rules'!$B$9,Matches!$S$9:$S$1954,1)</f>
        <v>0</v>
      </c>
      <c r="Q144" s="1">
        <f>COUNTIFS(Matches!$C$9:$C$1954,$A144,Matches!$Q$9:$Q$1954,1,Matches!$Y$9:$Y$1954,"&gt;"&amp;'RPI rules'!$B$9,Matches!$Y$9:$Y$1954,"&lt;="&amp;'RPI rules'!$B$10,Matches!$R$9:$R$1954,1)+COUNTIFS(Matches!$D$9:$D$1954,$A144,Matches!$Q$9:$Q$1954,1,Matches!$X$9:$X$1954,"&gt;"&amp;'RPI rules'!$B$9,Matches!$X$9:$X$1954,"&lt;="&amp;'RPI rules'!$B$10,Matches!$S$9:$S$1954,1)</f>
        <v>0</v>
      </c>
      <c r="R144" s="1">
        <f>COUNTIFS(Matches!$C$9:$C$1954,$A144,Matches!$Q$9:$Q$1954,1,Matches!$Y$9:$Y$1954,"&gt;="&amp;'RPI rules'!$B$12,Matches!$Y$9:$Y$1954,"&lt;="&amp;'RPI rules'!$B$13,Matches!$R$9:$R$1954,0)+COUNTIFS(Matches!$D$9:$D$1954,$A144,Matches!$Q$9:$Q$1954,1,Matches!$X$9:$X$1954,"&gt;="&amp;'RPI rules'!$B$12,Matches!$X$9:$X$1954,"&lt;="&amp;'RPI rules'!$B$13,Matches!$S$9:$S$1954,0)</f>
        <v>0</v>
      </c>
      <c r="S144" s="1">
        <f>COUNTIFS(Matches!$C$9:$C$1954,$A144,Matches!$Q$9:$Q$1954,1,Matches!$Y$9:$Y$1954,"&gt;="&amp;'RPI rules'!$B$14,Matches!$R$9:$R$1954,0)+COUNTIFS(Matches!$D$9:$D$1954,$A144,Matches!$Q$9:$Q$1954,1,Matches!$X$9:$X$1954,"&gt;="&amp;'RPI rules'!$B$14,Matches!$S$9:$S$1954,0)+COUNTIFS(Matches!$C$9:$C$1954,$A144,Matches!$H$9:$H$1954,"&lt;&gt;D1",Matches!$R$9:$R$1954,0)+COUNTIFS(Matches!$D$9:$D$1954,$A144,Matches!$G$9:$G$1954,"&lt;&gt;D1",Matches!$S$9:$S$1954,0)</f>
        <v>0</v>
      </c>
      <c r="T144" s="1">
        <f>COUNTIFS(Matches!$C$9:$C$1954,$A144,Matches!$M$9:$M$1954,"Nonconference")+COUNTIFS(Matches!$D$9:$D$1954,$A144,Matches!$M$9:$M$1954,"Nonconference")</f>
        <v>8</v>
      </c>
      <c r="U144" s="1">
        <f>COUNTIFS(Matches!$C$9:$C$1954,$A144,Matches!$Q$9:$Q$1954,1,Matches!$Y$9:$Y$1954,"&gt;=1",Matches!$Y$9:$Y$1954,"&lt;="&amp;'RPI rules'!$B$11,Matches!$M$9:$M$1954,"Nonconference")+COUNTIFS(Matches!$D$9:$D$1954,$A144,Matches!$Q$9:$Q$1954,1,Matches!$X$9:$X$1954,"&gt;=1",Matches!$X$9:$X$1954,"&lt;="&amp;'RPI rules'!$B$11,Matches!$M$9:$M$1954,"Nonconference")</f>
        <v>1</v>
      </c>
      <c r="V144" s="1">
        <f>COUNTIFS(Matches!$C$9:$C$1954,$A144,Matches!$Q$9:$Q$1954,1,Matches!$Y$9:$Y$1954,"&gt;="&amp;'RPI rules'!$B$15,Matches!$M$9:$M$1954,"Nonconference")+COUNTIFS(Matches!$D$9:$D$1954,$A144,Matches!$Q$9:$Q$1954,1,Matches!$X$9:$X$1954,"&gt;="&amp;'RPI rules'!$B$15,Matches!$M$9:$M$1954,"Nonconference")+COUNTIFS(Matches!$C$9:$C$1954,$A144,Matches!$M$9:$M$1954,"Nonconference",Matches!$H$9:$H$1954,"NAIA")+COUNTIFS(Matches!$D$9:$D$1954,$A144,Matches!$M$9:$M$1954,"Nonconference",Matches!$G$9:$G$1954,"NAIA")</f>
        <v>5</v>
      </c>
      <c r="W144" s="24">
        <f t="shared" si="27"/>
        <v>0.125</v>
      </c>
      <c r="X144" s="24">
        <f t="shared" si="28"/>
        <v>0.625</v>
      </c>
      <c r="Y144" s="25">
        <f>IF('RPI rules'!$B$25&lt;&gt;"Ready",NA(),P144*'RPI rules'!$B$17+Q144*'RPI rules'!$B$18)</f>
        <v>0</v>
      </c>
      <c r="Z144" s="25">
        <f>IF('RPI rules'!$B$25&lt;&gt;"Ready",NA(),-R144*'RPI rules'!$B$19-S144*'RPI rules'!$B$20)</f>
        <v>0</v>
      </c>
      <c r="AA144" s="25">
        <f>IF('RPI rules'!$B$25&lt;&gt;"Ready",NA(),IF(T144=0,0,IF(W144&gt;='RPI rules'!$B$16,'RPI rules'!$B$21,0)))</f>
        <v>0</v>
      </c>
      <c r="AB144" s="25">
        <f>IF('RPI rules'!$B$25&lt;&gt;"Ready",NA(),IF(T144=0,0,IF(X144&gt;='RPI rules'!$B$16,-'RPI rules'!$B$22,0)))</f>
        <v>-2.5999999999999999E-3</v>
      </c>
      <c r="AC144" s="25">
        <f t="shared" si="29"/>
        <v>-2.5999999999999999E-3</v>
      </c>
      <c r="AD144" s="9">
        <f t="shared" si="30"/>
        <v>0.56838907911080105</v>
      </c>
      <c r="AE144" s="1">
        <f t="shared" si="31"/>
        <v>85</v>
      </c>
      <c r="AF144" s="1">
        <f t="shared" si="32"/>
        <v>0</v>
      </c>
    </row>
    <row r="145" spans="1:32" ht="21" customHeight="1">
      <c r="A145" s="1" t="s">
        <v>101</v>
      </c>
      <c r="B145" s="1" t="str">
        <f>INDEX(Standings!$B$9:$B$356,MATCH($A145,Standings!$A$9:$A$356,0))</f>
        <v>CUSA</v>
      </c>
      <c r="C145" s="1">
        <f>INDEX(Standings!$D$9:$D$356,MATCH($A145,Standings!$A$9:$A$356,0))</f>
        <v>8</v>
      </c>
      <c r="D145" s="1">
        <f>INDEX(Standings!$E$9:$E$356,MATCH($A145,Standings!$A$9:$A$356,0))</f>
        <v>4</v>
      </c>
      <c r="E145" s="1">
        <f>SUMIFS(Matches!$R$9:$R$1954,Matches!$C$9:$C$1954,$A145)+SUMIFS(Matches!$S$9:$S$1954,Matches!$D$9:$D$1954,$A145)</f>
        <v>8</v>
      </c>
      <c r="F145" s="1">
        <f>COUNTIFS(Matches!$C$9:$C$1954,$A145)+COUNTIFS(Matches!$D$9:$D$1954,$A145)-E145</f>
        <v>4</v>
      </c>
      <c r="G145" s="1">
        <f t="shared" si="22"/>
        <v>0</v>
      </c>
      <c r="H145" s="1">
        <f>SUMIFS(Matches!$R$9:$R$1954,Matches!$C$9:$C$1954,$A145,Matches!$Q$9:$Q$1954,1)+SUMIFS(Matches!$S$9:$S$1954,Matches!$D$9:$D$1954,$A145,Matches!$Q$9:$Q$1954,1)</f>
        <v>8</v>
      </c>
      <c r="I145" s="1">
        <f>COUNTIFS(Matches!$C$9:$C$1954,$A145,Matches!$Q$9:$Q$1954,1)+COUNTIFS(Matches!$D$9:$D$1954,$A145,Matches!$Q$9:$Q$1954,1)-H145</f>
        <v>4</v>
      </c>
      <c r="J145" s="9">
        <f t="shared" si="23"/>
        <v>0.66666666666666663</v>
      </c>
      <c r="K145" s="9">
        <f>IF(H145+I145=0,"",(SUMIFS(Matches!$T$9:$T$1954,Matches!$C$9:$C$1954,$A145)+SUMIFS(Matches!$U$9:$U$1954,Matches!$D$9:$D$1954,$A145))/(H145+I145))</f>
        <v>0.57589840714840712</v>
      </c>
      <c r="L145" s="9">
        <f>IF(H145+I145=0,"",(SUMIFS(Matches!$V$9:$V$1954,Matches!$C$9:$C$1954,$A145)+SUMIFS(Matches!$W$9:$W$1954,Matches!$D$9:$D$1954,$A145))/(H145+I145))</f>
        <v>0.50369972363027915</v>
      </c>
      <c r="M145" s="9">
        <f t="shared" si="24"/>
        <v>0.58054080114844009</v>
      </c>
      <c r="N145" s="1">
        <f t="shared" si="25"/>
        <v>78</v>
      </c>
      <c r="O145" s="1" t="str">
        <f t="shared" si="26"/>
        <v>Matches standings</v>
      </c>
      <c r="P145" s="1">
        <f>COUNTIFS(Matches!$C$9:$C$1954,$A145,Matches!$Q$9:$Q$1954,1,Matches!$Y$9:$Y$1954,"&gt;=1",Matches!$Y$9:$Y$1954,"&lt;="&amp;'RPI rules'!$B$9,Matches!$R$9:$R$1954,1)+COUNTIFS(Matches!$D$9:$D$1954,$A145,Matches!$Q$9:$Q$1954,1,Matches!$X$9:$X$1954,"&gt;=1",Matches!$X$9:$X$1954,"&lt;="&amp;'RPI rules'!$B$9,Matches!$S$9:$S$1954,1)</f>
        <v>0</v>
      </c>
      <c r="Q145" s="1">
        <f>COUNTIFS(Matches!$C$9:$C$1954,$A145,Matches!$Q$9:$Q$1954,1,Matches!$Y$9:$Y$1954,"&gt;"&amp;'RPI rules'!$B$9,Matches!$Y$9:$Y$1954,"&lt;="&amp;'RPI rules'!$B$10,Matches!$R$9:$R$1954,1)+COUNTIFS(Matches!$D$9:$D$1954,$A145,Matches!$Q$9:$Q$1954,1,Matches!$X$9:$X$1954,"&gt;"&amp;'RPI rules'!$B$9,Matches!$X$9:$X$1954,"&lt;="&amp;'RPI rules'!$B$10,Matches!$S$9:$S$1954,1)</f>
        <v>0</v>
      </c>
      <c r="R145" s="1">
        <f>COUNTIFS(Matches!$C$9:$C$1954,$A145,Matches!$Q$9:$Q$1954,1,Matches!$Y$9:$Y$1954,"&gt;="&amp;'RPI rules'!$B$12,Matches!$Y$9:$Y$1954,"&lt;="&amp;'RPI rules'!$B$13,Matches!$R$9:$R$1954,0)+COUNTIFS(Matches!$D$9:$D$1954,$A145,Matches!$Q$9:$Q$1954,1,Matches!$X$9:$X$1954,"&gt;="&amp;'RPI rules'!$B$12,Matches!$X$9:$X$1954,"&lt;="&amp;'RPI rules'!$B$13,Matches!$S$9:$S$1954,0)</f>
        <v>0</v>
      </c>
      <c r="S145" s="1">
        <f>COUNTIFS(Matches!$C$9:$C$1954,$A145,Matches!$Q$9:$Q$1954,1,Matches!$Y$9:$Y$1954,"&gt;="&amp;'RPI rules'!$B$14,Matches!$R$9:$R$1954,0)+COUNTIFS(Matches!$D$9:$D$1954,$A145,Matches!$Q$9:$Q$1954,1,Matches!$X$9:$X$1954,"&gt;="&amp;'RPI rules'!$B$14,Matches!$S$9:$S$1954,0)+COUNTIFS(Matches!$C$9:$C$1954,$A145,Matches!$H$9:$H$1954,"&lt;&gt;D1",Matches!$R$9:$R$1954,0)+COUNTIFS(Matches!$D$9:$D$1954,$A145,Matches!$G$9:$G$1954,"&lt;&gt;D1",Matches!$S$9:$S$1954,0)</f>
        <v>0</v>
      </c>
      <c r="T145" s="1">
        <f>COUNTIFS(Matches!$C$9:$C$1954,$A145,Matches!$M$9:$M$1954,"Nonconference")+COUNTIFS(Matches!$D$9:$D$1954,$A145,Matches!$M$9:$M$1954,"Nonconference")</f>
        <v>12</v>
      </c>
      <c r="U145" s="1">
        <f>COUNTIFS(Matches!$C$9:$C$1954,$A145,Matches!$Q$9:$Q$1954,1,Matches!$Y$9:$Y$1954,"&gt;=1",Matches!$Y$9:$Y$1954,"&lt;="&amp;'RPI rules'!$B$11,Matches!$M$9:$M$1954,"Nonconference")+COUNTIFS(Matches!$D$9:$D$1954,$A145,Matches!$Q$9:$Q$1954,1,Matches!$X$9:$X$1954,"&gt;=1",Matches!$X$9:$X$1954,"&lt;="&amp;'RPI rules'!$B$11,Matches!$M$9:$M$1954,"Nonconference")</f>
        <v>2</v>
      </c>
      <c r="V145" s="1">
        <f>COUNTIFS(Matches!$C$9:$C$1954,$A145,Matches!$Q$9:$Q$1954,1,Matches!$Y$9:$Y$1954,"&gt;="&amp;'RPI rules'!$B$15,Matches!$M$9:$M$1954,"Nonconference")+COUNTIFS(Matches!$D$9:$D$1954,$A145,Matches!$Q$9:$Q$1954,1,Matches!$X$9:$X$1954,"&gt;="&amp;'RPI rules'!$B$15,Matches!$M$9:$M$1954,"Nonconference")+COUNTIFS(Matches!$C$9:$C$1954,$A145,Matches!$M$9:$M$1954,"Nonconference",Matches!$H$9:$H$1954,"NAIA")+COUNTIFS(Matches!$D$9:$D$1954,$A145,Matches!$M$9:$M$1954,"Nonconference",Matches!$G$9:$G$1954,"NAIA")</f>
        <v>2</v>
      </c>
      <c r="W145" s="24">
        <f t="shared" si="27"/>
        <v>0.16666666666666666</v>
      </c>
      <c r="X145" s="24">
        <f t="shared" si="28"/>
        <v>0.16666666666666666</v>
      </c>
      <c r="Y145" s="25">
        <f>IF('RPI rules'!$B$25&lt;&gt;"Ready",NA(),P145*'RPI rules'!$B$17+Q145*'RPI rules'!$B$18)</f>
        <v>0</v>
      </c>
      <c r="Z145" s="25">
        <f>IF('RPI rules'!$B$25&lt;&gt;"Ready",NA(),-R145*'RPI rules'!$B$19-S145*'RPI rules'!$B$20)</f>
        <v>0</v>
      </c>
      <c r="AA145" s="25">
        <f>IF('RPI rules'!$B$25&lt;&gt;"Ready",NA(),IF(T145=0,0,IF(W145&gt;='RPI rules'!$B$16,'RPI rules'!$B$21,0)))</f>
        <v>0</v>
      </c>
      <c r="AB145" s="25">
        <f>IF('RPI rules'!$B$25&lt;&gt;"Ready",NA(),IF(T145=0,0,IF(X145&gt;='RPI rules'!$B$16,-'RPI rules'!$B$22,0)))</f>
        <v>0</v>
      </c>
      <c r="AC145" s="25">
        <f t="shared" si="29"/>
        <v>0</v>
      </c>
      <c r="AD145" s="9">
        <f t="shared" si="30"/>
        <v>0.58054080114844009</v>
      </c>
      <c r="AE145" s="1">
        <f t="shared" si="31"/>
        <v>78</v>
      </c>
      <c r="AF145" s="1">
        <f t="shared" si="32"/>
        <v>0</v>
      </c>
    </row>
    <row r="146" spans="1:32" ht="21" customHeight="1">
      <c r="A146" s="1" t="s">
        <v>86</v>
      </c>
      <c r="B146" s="1" t="str">
        <f>INDEX(Standings!$B$9:$B$356,MATCH($A146,Standings!$A$9:$A$356,0))</f>
        <v>OVC</v>
      </c>
      <c r="C146" s="1">
        <f>INDEX(Standings!$D$9:$D$356,MATCH($A146,Standings!$A$9:$A$356,0))</f>
        <v>10</v>
      </c>
      <c r="D146" s="1">
        <f>INDEX(Standings!$E$9:$E$356,MATCH($A146,Standings!$A$9:$A$356,0))</f>
        <v>2</v>
      </c>
      <c r="E146" s="1">
        <f>SUMIFS(Matches!$R$9:$R$1954,Matches!$C$9:$C$1954,$A146)+SUMIFS(Matches!$S$9:$S$1954,Matches!$D$9:$D$1954,$A146)</f>
        <v>10</v>
      </c>
      <c r="F146" s="1">
        <f>COUNTIFS(Matches!$C$9:$C$1954,$A146)+COUNTIFS(Matches!$D$9:$D$1954,$A146)-E146</f>
        <v>2</v>
      </c>
      <c r="G146" s="1">
        <f t="shared" si="22"/>
        <v>0</v>
      </c>
      <c r="H146" s="1">
        <f>SUMIFS(Matches!$R$9:$R$1954,Matches!$C$9:$C$1954,$A146,Matches!$Q$9:$Q$1954,1)+SUMIFS(Matches!$S$9:$S$1954,Matches!$D$9:$D$1954,$A146,Matches!$Q$9:$Q$1954,1)</f>
        <v>10</v>
      </c>
      <c r="I146" s="1">
        <f>COUNTIFS(Matches!$C$9:$C$1954,$A146,Matches!$Q$9:$Q$1954,1)+COUNTIFS(Matches!$D$9:$D$1954,$A146,Matches!$Q$9:$Q$1954,1)-H146</f>
        <v>2</v>
      </c>
      <c r="J146" s="9">
        <f t="shared" si="23"/>
        <v>0.83333333333333337</v>
      </c>
      <c r="K146" s="9">
        <f>IF(H146+I146=0,"",(SUMIFS(Matches!$T$9:$T$1954,Matches!$C$9:$C$1954,$A146)+SUMIFS(Matches!$U$9:$U$1954,Matches!$D$9:$D$1954,$A146))/(H146+I146))</f>
        <v>0.52916666666666667</v>
      </c>
      <c r="L146" s="9">
        <f>IF(H146+I146=0,"",(SUMIFS(Matches!$V$9:$V$1954,Matches!$C$9:$C$1954,$A146)+SUMIFS(Matches!$W$9:$W$1954,Matches!$D$9:$D$1954,$A146))/(H146+I146))</f>
        <v>0.46918805661229906</v>
      </c>
      <c r="M146" s="9">
        <f t="shared" si="24"/>
        <v>0.59021368081974146</v>
      </c>
      <c r="N146" s="1">
        <f t="shared" si="25"/>
        <v>63</v>
      </c>
      <c r="O146" s="1" t="str">
        <f t="shared" si="26"/>
        <v>Matches standings</v>
      </c>
      <c r="P146" s="1">
        <f>COUNTIFS(Matches!$C$9:$C$1954,$A146,Matches!$Q$9:$Q$1954,1,Matches!$Y$9:$Y$1954,"&gt;=1",Matches!$Y$9:$Y$1954,"&lt;="&amp;'RPI rules'!$B$9,Matches!$R$9:$R$1954,1)+COUNTIFS(Matches!$D$9:$D$1954,$A146,Matches!$Q$9:$Q$1954,1,Matches!$X$9:$X$1954,"&gt;=1",Matches!$X$9:$X$1954,"&lt;="&amp;'RPI rules'!$B$9,Matches!$S$9:$S$1954,1)</f>
        <v>0</v>
      </c>
      <c r="Q146" s="1">
        <f>COUNTIFS(Matches!$C$9:$C$1954,$A146,Matches!$Q$9:$Q$1954,1,Matches!$Y$9:$Y$1954,"&gt;"&amp;'RPI rules'!$B$9,Matches!$Y$9:$Y$1954,"&lt;="&amp;'RPI rules'!$B$10,Matches!$R$9:$R$1954,1)+COUNTIFS(Matches!$D$9:$D$1954,$A146,Matches!$Q$9:$Q$1954,1,Matches!$X$9:$X$1954,"&gt;"&amp;'RPI rules'!$B$9,Matches!$X$9:$X$1954,"&lt;="&amp;'RPI rules'!$B$10,Matches!$S$9:$S$1954,1)</f>
        <v>0</v>
      </c>
      <c r="R146" s="1">
        <f>COUNTIFS(Matches!$C$9:$C$1954,$A146,Matches!$Q$9:$Q$1954,1,Matches!$Y$9:$Y$1954,"&gt;="&amp;'RPI rules'!$B$12,Matches!$Y$9:$Y$1954,"&lt;="&amp;'RPI rules'!$B$13,Matches!$R$9:$R$1954,0)+COUNTIFS(Matches!$D$9:$D$1954,$A146,Matches!$Q$9:$Q$1954,1,Matches!$X$9:$X$1954,"&gt;="&amp;'RPI rules'!$B$12,Matches!$X$9:$X$1954,"&lt;="&amp;'RPI rules'!$B$13,Matches!$S$9:$S$1954,0)</f>
        <v>0</v>
      </c>
      <c r="S146" s="1">
        <f>COUNTIFS(Matches!$C$9:$C$1954,$A146,Matches!$Q$9:$Q$1954,1,Matches!$Y$9:$Y$1954,"&gt;="&amp;'RPI rules'!$B$14,Matches!$R$9:$R$1954,0)+COUNTIFS(Matches!$D$9:$D$1954,$A146,Matches!$Q$9:$Q$1954,1,Matches!$X$9:$X$1954,"&gt;="&amp;'RPI rules'!$B$14,Matches!$S$9:$S$1954,0)+COUNTIFS(Matches!$C$9:$C$1954,$A146,Matches!$H$9:$H$1954,"&lt;&gt;D1",Matches!$R$9:$R$1954,0)+COUNTIFS(Matches!$D$9:$D$1954,$A146,Matches!$G$9:$G$1954,"&lt;&gt;D1",Matches!$S$9:$S$1954,0)</f>
        <v>0</v>
      </c>
      <c r="T146" s="1">
        <f>COUNTIFS(Matches!$C$9:$C$1954,$A146,Matches!$M$9:$M$1954,"Nonconference")+COUNTIFS(Matches!$D$9:$D$1954,$A146,Matches!$M$9:$M$1954,"Nonconference")</f>
        <v>12</v>
      </c>
      <c r="U146" s="1">
        <f>COUNTIFS(Matches!$C$9:$C$1954,$A146,Matches!$Q$9:$Q$1954,1,Matches!$Y$9:$Y$1954,"&gt;=1",Matches!$Y$9:$Y$1954,"&lt;="&amp;'RPI rules'!$B$11,Matches!$M$9:$M$1954,"Nonconference")+COUNTIFS(Matches!$D$9:$D$1954,$A146,Matches!$Q$9:$Q$1954,1,Matches!$X$9:$X$1954,"&gt;=1",Matches!$X$9:$X$1954,"&lt;="&amp;'RPI rules'!$B$11,Matches!$M$9:$M$1954,"Nonconference")</f>
        <v>1</v>
      </c>
      <c r="V146" s="1">
        <f>COUNTIFS(Matches!$C$9:$C$1954,$A146,Matches!$Q$9:$Q$1954,1,Matches!$Y$9:$Y$1954,"&gt;="&amp;'RPI rules'!$B$15,Matches!$M$9:$M$1954,"Nonconference")+COUNTIFS(Matches!$D$9:$D$1954,$A146,Matches!$Q$9:$Q$1954,1,Matches!$X$9:$X$1954,"&gt;="&amp;'RPI rules'!$B$15,Matches!$M$9:$M$1954,"Nonconference")+COUNTIFS(Matches!$C$9:$C$1954,$A146,Matches!$M$9:$M$1954,"Nonconference",Matches!$H$9:$H$1954,"NAIA")+COUNTIFS(Matches!$D$9:$D$1954,$A146,Matches!$M$9:$M$1954,"Nonconference",Matches!$G$9:$G$1954,"NAIA")</f>
        <v>3</v>
      </c>
      <c r="W146" s="24">
        <f t="shared" si="27"/>
        <v>8.3333333333333329E-2</v>
      </c>
      <c r="X146" s="24">
        <f t="shared" si="28"/>
        <v>0.25</v>
      </c>
      <c r="Y146" s="25">
        <f>IF('RPI rules'!$B$25&lt;&gt;"Ready",NA(),P146*'RPI rules'!$B$17+Q146*'RPI rules'!$B$18)</f>
        <v>0</v>
      </c>
      <c r="Z146" s="25">
        <f>IF('RPI rules'!$B$25&lt;&gt;"Ready",NA(),-R146*'RPI rules'!$B$19-S146*'RPI rules'!$B$20)</f>
        <v>0</v>
      </c>
      <c r="AA146" s="25">
        <f>IF('RPI rules'!$B$25&lt;&gt;"Ready",NA(),IF(T146=0,0,IF(W146&gt;='RPI rules'!$B$16,'RPI rules'!$B$21,0)))</f>
        <v>0</v>
      </c>
      <c r="AB146" s="25">
        <f>IF('RPI rules'!$B$25&lt;&gt;"Ready",NA(),IF(T146=0,0,IF(X146&gt;='RPI rules'!$B$16,-'RPI rules'!$B$22,0)))</f>
        <v>0</v>
      </c>
      <c r="AC146" s="25">
        <f t="shared" si="29"/>
        <v>0</v>
      </c>
      <c r="AD146" s="9">
        <f t="shared" si="30"/>
        <v>0.59021368081974146</v>
      </c>
      <c r="AE146" s="1">
        <f t="shared" si="31"/>
        <v>66</v>
      </c>
      <c r="AF146" s="1">
        <f t="shared" si="32"/>
        <v>-3</v>
      </c>
    </row>
    <row r="147" spans="1:32" ht="21" customHeight="1">
      <c r="A147" s="1" t="s">
        <v>45</v>
      </c>
      <c r="B147" s="1" t="str">
        <f>INDEX(Standings!$B$9:$B$356,MATCH($A147,Standings!$A$9:$A$356,0))</f>
        <v>ASUN</v>
      </c>
      <c r="C147" s="1">
        <f>INDEX(Standings!$D$9:$D$356,MATCH($A147,Standings!$A$9:$A$356,0))</f>
        <v>6</v>
      </c>
      <c r="D147" s="1">
        <f>INDEX(Standings!$E$9:$E$356,MATCH($A147,Standings!$A$9:$A$356,0))</f>
        <v>3</v>
      </c>
      <c r="E147" s="1">
        <f>SUMIFS(Matches!$R$9:$R$1954,Matches!$C$9:$C$1954,$A147)+SUMIFS(Matches!$S$9:$S$1954,Matches!$D$9:$D$1954,$A147)</f>
        <v>6</v>
      </c>
      <c r="F147" s="1">
        <f>COUNTIFS(Matches!$C$9:$C$1954,$A147)+COUNTIFS(Matches!$D$9:$D$1954,$A147)-E147</f>
        <v>3</v>
      </c>
      <c r="G147" s="1">
        <f t="shared" si="22"/>
        <v>0</v>
      </c>
      <c r="H147" s="1">
        <f>SUMIFS(Matches!$R$9:$R$1954,Matches!$C$9:$C$1954,$A147,Matches!$Q$9:$Q$1954,1)+SUMIFS(Matches!$S$9:$S$1954,Matches!$D$9:$D$1954,$A147,Matches!$Q$9:$Q$1954,1)</f>
        <v>6</v>
      </c>
      <c r="I147" s="1">
        <f>COUNTIFS(Matches!$C$9:$C$1954,$A147,Matches!$Q$9:$Q$1954,1)+COUNTIFS(Matches!$D$9:$D$1954,$A147,Matches!$Q$9:$Q$1954,1)-H147</f>
        <v>3</v>
      </c>
      <c r="J147" s="9">
        <f t="shared" si="23"/>
        <v>0.66666666666666663</v>
      </c>
      <c r="K147" s="9">
        <f>IF(H147+I147=0,"",(SUMIFS(Matches!$T$9:$T$1954,Matches!$C$9:$C$1954,$A147)+SUMIFS(Matches!$U$9:$U$1954,Matches!$D$9:$D$1954,$A147))/(H147+I147))</f>
        <v>0.66015712682379357</v>
      </c>
      <c r="L147" s="9">
        <f>IF(H147+I147=0,"",(SUMIFS(Matches!$V$9:$V$1954,Matches!$C$9:$C$1954,$A147)+SUMIFS(Matches!$W$9:$W$1954,Matches!$D$9:$D$1954,$A147))/(H147+I147))</f>
        <v>0.60176689456571608</v>
      </c>
      <c r="M147" s="9">
        <f t="shared" si="24"/>
        <v>0.64718695371999246</v>
      </c>
      <c r="N147" s="1">
        <f t="shared" si="25"/>
        <v>22</v>
      </c>
      <c r="O147" s="1" t="str">
        <f t="shared" si="26"/>
        <v>Matches standings</v>
      </c>
      <c r="P147" s="1">
        <f>COUNTIFS(Matches!$C$9:$C$1954,$A147,Matches!$Q$9:$Q$1954,1,Matches!$Y$9:$Y$1954,"&gt;=1",Matches!$Y$9:$Y$1954,"&lt;="&amp;'RPI rules'!$B$9,Matches!$R$9:$R$1954,1)+COUNTIFS(Matches!$D$9:$D$1954,$A147,Matches!$Q$9:$Q$1954,1,Matches!$X$9:$X$1954,"&gt;=1",Matches!$X$9:$X$1954,"&lt;="&amp;'RPI rules'!$B$9,Matches!$S$9:$S$1954,1)</f>
        <v>0</v>
      </c>
      <c r="Q147" s="1">
        <f>COUNTIFS(Matches!$C$9:$C$1954,$A147,Matches!$Q$9:$Q$1954,1,Matches!$Y$9:$Y$1954,"&gt;"&amp;'RPI rules'!$B$9,Matches!$Y$9:$Y$1954,"&lt;="&amp;'RPI rules'!$B$10,Matches!$R$9:$R$1954,1)+COUNTIFS(Matches!$D$9:$D$1954,$A147,Matches!$Q$9:$Q$1954,1,Matches!$X$9:$X$1954,"&gt;"&amp;'RPI rules'!$B$9,Matches!$X$9:$X$1954,"&lt;="&amp;'RPI rules'!$B$10,Matches!$S$9:$S$1954,1)</f>
        <v>0</v>
      </c>
      <c r="R147" s="1">
        <f>COUNTIFS(Matches!$C$9:$C$1954,$A147,Matches!$Q$9:$Q$1954,1,Matches!$Y$9:$Y$1954,"&gt;="&amp;'RPI rules'!$B$12,Matches!$Y$9:$Y$1954,"&lt;="&amp;'RPI rules'!$B$13,Matches!$R$9:$R$1954,0)+COUNTIFS(Matches!$D$9:$D$1954,$A147,Matches!$Q$9:$Q$1954,1,Matches!$X$9:$X$1954,"&gt;="&amp;'RPI rules'!$B$12,Matches!$X$9:$X$1954,"&lt;="&amp;'RPI rules'!$B$13,Matches!$S$9:$S$1954,0)</f>
        <v>0</v>
      </c>
      <c r="S147" s="1">
        <f>COUNTIFS(Matches!$C$9:$C$1954,$A147,Matches!$Q$9:$Q$1954,1,Matches!$Y$9:$Y$1954,"&gt;="&amp;'RPI rules'!$B$14,Matches!$R$9:$R$1954,0)+COUNTIFS(Matches!$D$9:$D$1954,$A147,Matches!$Q$9:$Q$1954,1,Matches!$X$9:$X$1954,"&gt;="&amp;'RPI rules'!$B$14,Matches!$S$9:$S$1954,0)+COUNTIFS(Matches!$C$9:$C$1954,$A147,Matches!$H$9:$H$1954,"&lt;&gt;D1",Matches!$R$9:$R$1954,0)+COUNTIFS(Matches!$D$9:$D$1954,$A147,Matches!$G$9:$G$1954,"&lt;&gt;D1",Matches!$S$9:$S$1954,0)</f>
        <v>0</v>
      </c>
      <c r="T147" s="1">
        <f>COUNTIFS(Matches!$C$9:$C$1954,$A147,Matches!$M$9:$M$1954,"Nonconference")+COUNTIFS(Matches!$D$9:$D$1954,$A147,Matches!$M$9:$M$1954,"Nonconference")</f>
        <v>9</v>
      </c>
      <c r="U147" s="1">
        <f>COUNTIFS(Matches!$C$9:$C$1954,$A147,Matches!$Q$9:$Q$1954,1,Matches!$Y$9:$Y$1954,"&gt;=1",Matches!$Y$9:$Y$1954,"&lt;="&amp;'RPI rules'!$B$11,Matches!$M$9:$M$1954,"Nonconference")+COUNTIFS(Matches!$D$9:$D$1954,$A147,Matches!$Q$9:$Q$1954,1,Matches!$X$9:$X$1954,"&gt;=1",Matches!$X$9:$X$1954,"&lt;="&amp;'RPI rules'!$B$11,Matches!$M$9:$M$1954,"Nonconference")</f>
        <v>4</v>
      </c>
      <c r="V147" s="1">
        <f>COUNTIFS(Matches!$C$9:$C$1954,$A147,Matches!$Q$9:$Q$1954,1,Matches!$Y$9:$Y$1954,"&gt;="&amp;'RPI rules'!$B$15,Matches!$M$9:$M$1954,"Nonconference")+COUNTIFS(Matches!$D$9:$D$1954,$A147,Matches!$Q$9:$Q$1954,1,Matches!$X$9:$X$1954,"&gt;="&amp;'RPI rules'!$B$15,Matches!$M$9:$M$1954,"Nonconference")+COUNTIFS(Matches!$C$9:$C$1954,$A147,Matches!$M$9:$M$1954,"Nonconference",Matches!$H$9:$H$1954,"NAIA")+COUNTIFS(Matches!$D$9:$D$1954,$A147,Matches!$M$9:$M$1954,"Nonconference",Matches!$G$9:$G$1954,"NAIA")</f>
        <v>0</v>
      </c>
      <c r="W147" s="24">
        <f t="shared" si="27"/>
        <v>0.44444444444444442</v>
      </c>
      <c r="X147" s="24">
        <f t="shared" si="28"/>
        <v>0</v>
      </c>
      <c r="Y147" s="25">
        <f>IF('RPI rules'!$B$25&lt;&gt;"Ready",NA(),P147*'RPI rules'!$B$17+Q147*'RPI rules'!$B$18)</f>
        <v>0</v>
      </c>
      <c r="Z147" s="25">
        <f>IF('RPI rules'!$B$25&lt;&gt;"Ready",NA(),-R147*'RPI rules'!$B$19-S147*'RPI rules'!$B$20)</f>
        <v>0</v>
      </c>
      <c r="AA147" s="25">
        <f>IF('RPI rules'!$B$25&lt;&gt;"Ready",NA(),IF(T147=0,0,IF(W147&gt;='RPI rules'!$B$16,'RPI rules'!$B$21,0)))</f>
        <v>0</v>
      </c>
      <c r="AB147" s="25">
        <f>IF('RPI rules'!$B$25&lt;&gt;"Ready",NA(),IF(T147=0,0,IF(X147&gt;='RPI rules'!$B$16,-'RPI rules'!$B$22,0)))</f>
        <v>0</v>
      </c>
      <c r="AC147" s="25">
        <f t="shared" si="29"/>
        <v>0</v>
      </c>
      <c r="AD147" s="9">
        <f t="shared" si="30"/>
        <v>0.64718695371999246</v>
      </c>
      <c r="AE147" s="1">
        <f t="shared" si="31"/>
        <v>23</v>
      </c>
      <c r="AF147" s="1">
        <f t="shared" si="32"/>
        <v>-1</v>
      </c>
    </row>
    <row r="148" spans="1:32" ht="21" customHeight="1">
      <c r="A148" s="1" t="s">
        <v>208</v>
      </c>
      <c r="B148" s="1" t="str">
        <f>INDEX(Standings!$B$9:$B$356,MATCH($A148,Standings!$A$9:$A$356,0))</f>
        <v>UAC</v>
      </c>
      <c r="C148" s="1">
        <f>INDEX(Standings!$D$9:$D$356,MATCH($A148,Standings!$A$9:$A$356,0))</f>
        <v>6</v>
      </c>
      <c r="D148" s="1">
        <f>INDEX(Standings!$E$9:$E$356,MATCH($A148,Standings!$A$9:$A$356,0))</f>
        <v>6</v>
      </c>
      <c r="E148" s="1">
        <f>SUMIFS(Matches!$R$9:$R$1954,Matches!$C$9:$C$1954,$A148)+SUMIFS(Matches!$S$9:$S$1954,Matches!$D$9:$D$1954,$A148)</f>
        <v>6</v>
      </c>
      <c r="F148" s="1">
        <f>COUNTIFS(Matches!$C$9:$C$1954,$A148)+COUNTIFS(Matches!$D$9:$D$1954,$A148)-E148</f>
        <v>6</v>
      </c>
      <c r="G148" s="1">
        <f t="shared" si="22"/>
        <v>0</v>
      </c>
      <c r="H148" s="1">
        <f>SUMIFS(Matches!$R$9:$R$1954,Matches!$C$9:$C$1954,$A148,Matches!$Q$9:$Q$1954,1)+SUMIFS(Matches!$S$9:$S$1954,Matches!$D$9:$D$1954,$A148,Matches!$Q$9:$Q$1954,1)</f>
        <v>6</v>
      </c>
      <c r="I148" s="1">
        <f>COUNTIFS(Matches!$C$9:$C$1954,$A148,Matches!$Q$9:$Q$1954,1)+COUNTIFS(Matches!$D$9:$D$1954,$A148,Matches!$Q$9:$Q$1954,1)-H148</f>
        <v>6</v>
      </c>
      <c r="J148" s="9">
        <f t="shared" si="23"/>
        <v>0.5</v>
      </c>
      <c r="K148" s="9">
        <f>IF(H148+I148=0,"",(SUMIFS(Matches!$T$9:$T$1954,Matches!$C$9:$C$1954,$A148)+SUMIFS(Matches!$U$9:$U$1954,Matches!$D$9:$D$1954,$A148))/(H148+I148))</f>
        <v>0.50915750915750912</v>
      </c>
      <c r="L148" s="9">
        <f>IF(H148+I148=0,"",(SUMIFS(Matches!$V$9:$V$1954,Matches!$C$9:$C$1954,$A148)+SUMIFS(Matches!$W$9:$W$1954,Matches!$D$9:$D$1954,$A148))/(H148+I148))</f>
        <v>0.45587955289659837</v>
      </c>
      <c r="M148" s="9">
        <f t="shared" si="24"/>
        <v>0.49354864280290417</v>
      </c>
      <c r="N148" s="1">
        <f t="shared" si="25"/>
        <v>185</v>
      </c>
      <c r="O148" s="1" t="str">
        <f t="shared" si="26"/>
        <v>Matches standings</v>
      </c>
      <c r="P148" s="1">
        <f>COUNTIFS(Matches!$C$9:$C$1954,$A148,Matches!$Q$9:$Q$1954,1,Matches!$Y$9:$Y$1954,"&gt;=1",Matches!$Y$9:$Y$1954,"&lt;="&amp;'RPI rules'!$B$9,Matches!$R$9:$R$1954,1)+COUNTIFS(Matches!$D$9:$D$1954,$A148,Matches!$Q$9:$Q$1954,1,Matches!$X$9:$X$1954,"&gt;=1",Matches!$X$9:$X$1954,"&lt;="&amp;'RPI rules'!$B$9,Matches!$S$9:$S$1954,1)</f>
        <v>0</v>
      </c>
      <c r="Q148" s="1">
        <f>COUNTIFS(Matches!$C$9:$C$1954,$A148,Matches!$Q$9:$Q$1954,1,Matches!$Y$9:$Y$1954,"&gt;"&amp;'RPI rules'!$B$9,Matches!$Y$9:$Y$1954,"&lt;="&amp;'RPI rules'!$B$10,Matches!$R$9:$R$1954,1)+COUNTIFS(Matches!$D$9:$D$1954,$A148,Matches!$Q$9:$Q$1954,1,Matches!$X$9:$X$1954,"&gt;"&amp;'RPI rules'!$B$9,Matches!$X$9:$X$1954,"&lt;="&amp;'RPI rules'!$B$10,Matches!$S$9:$S$1954,1)</f>
        <v>0</v>
      </c>
      <c r="R148" s="1">
        <f>COUNTIFS(Matches!$C$9:$C$1954,$A148,Matches!$Q$9:$Q$1954,1,Matches!$Y$9:$Y$1954,"&gt;="&amp;'RPI rules'!$B$12,Matches!$Y$9:$Y$1954,"&lt;="&amp;'RPI rules'!$B$13,Matches!$R$9:$R$1954,0)+COUNTIFS(Matches!$D$9:$D$1954,$A148,Matches!$Q$9:$Q$1954,1,Matches!$X$9:$X$1954,"&gt;="&amp;'RPI rules'!$B$12,Matches!$X$9:$X$1954,"&lt;="&amp;'RPI rules'!$B$13,Matches!$S$9:$S$1954,0)</f>
        <v>0</v>
      </c>
      <c r="S148" s="1">
        <f>COUNTIFS(Matches!$C$9:$C$1954,$A148,Matches!$Q$9:$Q$1954,1,Matches!$Y$9:$Y$1954,"&gt;="&amp;'RPI rules'!$B$14,Matches!$R$9:$R$1954,0)+COUNTIFS(Matches!$D$9:$D$1954,$A148,Matches!$Q$9:$Q$1954,1,Matches!$X$9:$X$1954,"&gt;="&amp;'RPI rules'!$B$14,Matches!$S$9:$S$1954,0)+COUNTIFS(Matches!$C$9:$C$1954,$A148,Matches!$H$9:$H$1954,"&lt;&gt;D1",Matches!$R$9:$R$1954,0)+COUNTIFS(Matches!$D$9:$D$1954,$A148,Matches!$G$9:$G$1954,"&lt;&gt;D1",Matches!$S$9:$S$1954,0)</f>
        <v>0</v>
      </c>
      <c r="T148" s="1">
        <f>COUNTIFS(Matches!$C$9:$C$1954,$A148,Matches!$M$9:$M$1954,"Nonconference")+COUNTIFS(Matches!$D$9:$D$1954,$A148,Matches!$M$9:$M$1954,"Nonconference")</f>
        <v>12</v>
      </c>
      <c r="U148" s="1">
        <f>COUNTIFS(Matches!$C$9:$C$1954,$A148,Matches!$Q$9:$Q$1954,1,Matches!$Y$9:$Y$1954,"&gt;=1",Matches!$Y$9:$Y$1954,"&lt;="&amp;'RPI rules'!$B$11,Matches!$M$9:$M$1954,"Nonconference")+COUNTIFS(Matches!$D$9:$D$1954,$A148,Matches!$Q$9:$Q$1954,1,Matches!$X$9:$X$1954,"&gt;=1",Matches!$X$9:$X$1954,"&lt;="&amp;'RPI rules'!$B$11,Matches!$M$9:$M$1954,"Nonconference")</f>
        <v>0</v>
      </c>
      <c r="V148" s="1">
        <f>COUNTIFS(Matches!$C$9:$C$1954,$A148,Matches!$Q$9:$Q$1954,1,Matches!$Y$9:$Y$1954,"&gt;="&amp;'RPI rules'!$B$15,Matches!$M$9:$M$1954,"Nonconference")+COUNTIFS(Matches!$D$9:$D$1954,$A148,Matches!$Q$9:$Q$1954,1,Matches!$X$9:$X$1954,"&gt;="&amp;'RPI rules'!$B$15,Matches!$M$9:$M$1954,"Nonconference")+COUNTIFS(Matches!$C$9:$C$1954,$A148,Matches!$M$9:$M$1954,"Nonconference",Matches!$H$9:$H$1954,"NAIA")+COUNTIFS(Matches!$D$9:$D$1954,$A148,Matches!$M$9:$M$1954,"Nonconference",Matches!$G$9:$G$1954,"NAIA")</f>
        <v>4</v>
      </c>
      <c r="W148" s="24">
        <f t="shared" si="27"/>
        <v>0</v>
      </c>
      <c r="X148" s="24">
        <f t="shared" si="28"/>
        <v>0.33333333333333331</v>
      </c>
      <c r="Y148" s="25">
        <f>IF('RPI rules'!$B$25&lt;&gt;"Ready",NA(),P148*'RPI rules'!$B$17+Q148*'RPI rules'!$B$18)</f>
        <v>0</v>
      </c>
      <c r="Z148" s="25">
        <f>IF('RPI rules'!$B$25&lt;&gt;"Ready",NA(),-R148*'RPI rules'!$B$19-S148*'RPI rules'!$B$20)</f>
        <v>0</v>
      </c>
      <c r="AA148" s="25">
        <f>IF('RPI rules'!$B$25&lt;&gt;"Ready",NA(),IF(T148=0,0,IF(W148&gt;='RPI rules'!$B$16,'RPI rules'!$B$21,0)))</f>
        <v>0</v>
      </c>
      <c r="AB148" s="25">
        <f>IF('RPI rules'!$B$25&lt;&gt;"Ready",NA(),IF(T148=0,0,IF(X148&gt;='RPI rules'!$B$16,-'RPI rules'!$B$22,0)))</f>
        <v>0</v>
      </c>
      <c r="AC148" s="25">
        <f t="shared" si="29"/>
        <v>0</v>
      </c>
      <c r="AD148" s="9">
        <f t="shared" si="30"/>
        <v>0.49354864280290417</v>
      </c>
      <c r="AE148" s="1">
        <f t="shared" si="31"/>
        <v>183</v>
      </c>
      <c r="AF148" s="1">
        <f t="shared" si="32"/>
        <v>2</v>
      </c>
    </row>
    <row r="149" spans="1:32" ht="21" customHeight="1">
      <c r="A149" s="1" t="s">
        <v>130</v>
      </c>
      <c r="B149" s="1" t="str">
        <f>INDEX(Standings!$B$9:$B$356,MATCH($A149,Standings!$A$9:$A$356,0))</f>
        <v>NEC</v>
      </c>
      <c r="C149" s="1">
        <f>INDEX(Standings!$D$9:$D$356,MATCH($A149,Standings!$A$9:$A$356,0))</f>
        <v>3</v>
      </c>
      <c r="D149" s="1">
        <f>INDEX(Standings!$E$9:$E$356,MATCH($A149,Standings!$A$9:$A$356,0))</f>
        <v>7</v>
      </c>
      <c r="E149" s="1">
        <f>SUMIFS(Matches!$R$9:$R$1954,Matches!$C$9:$C$1954,$A149)+SUMIFS(Matches!$S$9:$S$1954,Matches!$D$9:$D$1954,$A149)</f>
        <v>3</v>
      </c>
      <c r="F149" s="1">
        <f>COUNTIFS(Matches!$C$9:$C$1954,$A149)+COUNTIFS(Matches!$D$9:$D$1954,$A149)-E149</f>
        <v>7</v>
      </c>
      <c r="G149" s="1">
        <f t="shared" si="22"/>
        <v>0</v>
      </c>
      <c r="H149" s="1">
        <f>SUMIFS(Matches!$R$9:$R$1954,Matches!$C$9:$C$1954,$A149,Matches!$Q$9:$Q$1954,1)+SUMIFS(Matches!$S$9:$S$1954,Matches!$D$9:$D$1954,$A149,Matches!$Q$9:$Q$1954,1)</f>
        <v>3</v>
      </c>
      <c r="I149" s="1">
        <f>COUNTIFS(Matches!$C$9:$C$1954,$A149,Matches!$Q$9:$Q$1954,1)+COUNTIFS(Matches!$D$9:$D$1954,$A149,Matches!$Q$9:$Q$1954,1)-H149</f>
        <v>7</v>
      </c>
      <c r="J149" s="9">
        <f t="shared" si="23"/>
        <v>0.3</v>
      </c>
      <c r="K149" s="9">
        <f>IF(H149+I149=0,"",(SUMIFS(Matches!$T$9:$T$1954,Matches!$C$9:$C$1954,$A149)+SUMIFS(Matches!$U$9:$U$1954,Matches!$D$9:$D$1954,$A149))/(H149+I149))</f>
        <v>0.68699494949494944</v>
      </c>
      <c r="L149" s="9">
        <f>IF(H149+I149=0,"",(SUMIFS(Matches!$V$9:$V$1954,Matches!$C$9:$C$1954,$A149)+SUMIFS(Matches!$W$9:$W$1954,Matches!$D$9:$D$1954,$A149))/(H149+I149))</f>
        <v>0.52281378904484965</v>
      </c>
      <c r="M149" s="9">
        <f t="shared" si="24"/>
        <v>0.54920092200868709</v>
      </c>
      <c r="N149" s="1">
        <f t="shared" si="25"/>
        <v>107</v>
      </c>
      <c r="O149" s="1" t="str">
        <f t="shared" si="26"/>
        <v>Matches standings</v>
      </c>
      <c r="P149" s="1">
        <f>COUNTIFS(Matches!$C$9:$C$1954,$A149,Matches!$Q$9:$Q$1954,1,Matches!$Y$9:$Y$1954,"&gt;=1",Matches!$Y$9:$Y$1954,"&lt;="&amp;'RPI rules'!$B$9,Matches!$R$9:$R$1954,1)+COUNTIFS(Matches!$D$9:$D$1954,$A149,Matches!$Q$9:$Q$1954,1,Matches!$X$9:$X$1954,"&gt;=1",Matches!$X$9:$X$1954,"&lt;="&amp;'RPI rules'!$B$9,Matches!$S$9:$S$1954,1)</f>
        <v>0</v>
      </c>
      <c r="Q149" s="1">
        <f>COUNTIFS(Matches!$C$9:$C$1954,$A149,Matches!$Q$9:$Q$1954,1,Matches!$Y$9:$Y$1954,"&gt;"&amp;'RPI rules'!$B$9,Matches!$Y$9:$Y$1954,"&lt;="&amp;'RPI rules'!$B$10,Matches!$R$9:$R$1954,1)+COUNTIFS(Matches!$D$9:$D$1954,$A149,Matches!$Q$9:$Q$1954,1,Matches!$X$9:$X$1954,"&gt;"&amp;'RPI rules'!$B$9,Matches!$X$9:$X$1954,"&lt;="&amp;'RPI rules'!$B$10,Matches!$S$9:$S$1954,1)</f>
        <v>1</v>
      </c>
      <c r="R149" s="1">
        <f>COUNTIFS(Matches!$C$9:$C$1954,$A149,Matches!$Q$9:$Q$1954,1,Matches!$Y$9:$Y$1954,"&gt;="&amp;'RPI rules'!$B$12,Matches!$Y$9:$Y$1954,"&lt;="&amp;'RPI rules'!$B$13,Matches!$R$9:$R$1954,0)+COUNTIFS(Matches!$D$9:$D$1954,$A149,Matches!$Q$9:$Q$1954,1,Matches!$X$9:$X$1954,"&gt;="&amp;'RPI rules'!$B$12,Matches!$X$9:$X$1954,"&lt;="&amp;'RPI rules'!$B$13,Matches!$S$9:$S$1954,0)</f>
        <v>0</v>
      </c>
      <c r="S149" s="1">
        <f>COUNTIFS(Matches!$C$9:$C$1954,$A149,Matches!$Q$9:$Q$1954,1,Matches!$Y$9:$Y$1954,"&gt;="&amp;'RPI rules'!$B$14,Matches!$R$9:$R$1954,0)+COUNTIFS(Matches!$D$9:$D$1954,$A149,Matches!$Q$9:$Q$1954,1,Matches!$X$9:$X$1954,"&gt;="&amp;'RPI rules'!$B$14,Matches!$S$9:$S$1954,0)+COUNTIFS(Matches!$C$9:$C$1954,$A149,Matches!$H$9:$H$1954,"&lt;&gt;D1",Matches!$R$9:$R$1954,0)+COUNTIFS(Matches!$D$9:$D$1954,$A149,Matches!$G$9:$G$1954,"&lt;&gt;D1",Matches!$S$9:$S$1954,0)</f>
        <v>0</v>
      </c>
      <c r="T149" s="1">
        <f>COUNTIFS(Matches!$C$9:$C$1954,$A149,Matches!$M$9:$M$1954,"Nonconference")+COUNTIFS(Matches!$D$9:$D$1954,$A149,Matches!$M$9:$M$1954,"Nonconference")</f>
        <v>10</v>
      </c>
      <c r="U149" s="1">
        <f>COUNTIFS(Matches!$C$9:$C$1954,$A149,Matches!$Q$9:$Q$1954,1,Matches!$Y$9:$Y$1954,"&gt;=1",Matches!$Y$9:$Y$1954,"&lt;="&amp;'RPI rules'!$B$11,Matches!$M$9:$M$1954,"Nonconference")+COUNTIFS(Matches!$D$9:$D$1954,$A149,Matches!$Q$9:$Q$1954,1,Matches!$X$9:$X$1954,"&gt;=1",Matches!$X$9:$X$1954,"&lt;="&amp;'RPI rules'!$B$11,Matches!$M$9:$M$1954,"Nonconference")</f>
        <v>6</v>
      </c>
      <c r="V149" s="1">
        <f>COUNTIFS(Matches!$C$9:$C$1954,$A149,Matches!$Q$9:$Q$1954,1,Matches!$Y$9:$Y$1954,"&gt;="&amp;'RPI rules'!$B$15,Matches!$M$9:$M$1954,"Nonconference")+COUNTIFS(Matches!$D$9:$D$1954,$A149,Matches!$Q$9:$Q$1954,1,Matches!$X$9:$X$1954,"&gt;="&amp;'RPI rules'!$B$15,Matches!$M$9:$M$1954,"Nonconference")+COUNTIFS(Matches!$C$9:$C$1954,$A149,Matches!$M$9:$M$1954,"Nonconference",Matches!$H$9:$H$1954,"NAIA")+COUNTIFS(Matches!$D$9:$D$1954,$A149,Matches!$M$9:$M$1954,"Nonconference",Matches!$G$9:$G$1954,"NAIA")</f>
        <v>0</v>
      </c>
      <c r="W149" s="24">
        <f t="shared" si="27"/>
        <v>0.6</v>
      </c>
      <c r="X149" s="24">
        <f t="shared" si="28"/>
        <v>0</v>
      </c>
      <c r="Y149" s="25">
        <f>IF('RPI rules'!$B$25&lt;&gt;"Ready",NA(),P149*'RPI rules'!$B$17+Q149*'RPI rules'!$B$18)</f>
        <v>1.2999999999999999E-3</v>
      </c>
      <c r="Z149" s="25">
        <f>IF('RPI rules'!$B$25&lt;&gt;"Ready",NA(),-R149*'RPI rules'!$B$19-S149*'RPI rules'!$B$20)</f>
        <v>0</v>
      </c>
      <c r="AA149" s="25">
        <f>IF('RPI rules'!$B$25&lt;&gt;"Ready",NA(),IF(T149=0,0,IF(W149&gt;='RPI rules'!$B$16,'RPI rules'!$B$21,0)))</f>
        <v>2.5999999999999999E-3</v>
      </c>
      <c r="AB149" s="25">
        <f>IF('RPI rules'!$B$25&lt;&gt;"Ready",NA(),IF(T149=0,0,IF(X149&gt;='RPI rules'!$B$16,-'RPI rules'!$B$22,0)))</f>
        <v>0</v>
      </c>
      <c r="AC149" s="25">
        <f t="shared" si="29"/>
        <v>3.8999999999999998E-3</v>
      </c>
      <c r="AD149" s="9">
        <f t="shared" si="30"/>
        <v>0.5531009220086871</v>
      </c>
      <c r="AE149" s="1">
        <f t="shared" si="31"/>
        <v>104</v>
      </c>
      <c r="AF149" s="1">
        <f t="shared" si="32"/>
        <v>3</v>
      </c>
    </row>
    <row r="150" spans="1:32" ht="21" customHeight="1">
      <c r="A150" s="1" t="s">
        <v>89</v>
      </c>
      <c r="B150" s="1" t="str">
        <f>INDEX(Standings!$B$9:$B$356,MATCH($A150,Standings!$A$9:$A$356,0))</f>
        <v>WCC</v>
      </c>
      <c r="C150" s="1">
        <f>INDEX(Standings!$D$9:$D$356,MATCH($A150,Standings!$A$9:$A$356,0))</f>
        <v>9</v>
      </c>
      <c r="D150" s="1">
        <f>INDEX(Standings!$E$9:$E$356,MATCH($A150,Standings!$A$9:$A$356,0))</f>
        <v>2</v>
      </c>
      <c r="E150" s="1">
        <f>SUMIFS(Matches!$R$9:$R$1954,Matches!$C$9:$C$1954,$A150)+SUMIFS(Matches!$S$9:$S$1954,Matches!$D$9:$D$1954,$A150)</f>
        <v>9</v>
      </c>
      <c r="F150" s="1">
        <f>COUNTIFS(Matches!$C$9:$C$1954,$A150)+COUNTIFS(Matches!$D$9:$D$1954,$A150)-E150</f>
        <v>2</v>
      </c>
      <c r="G150" s="1">
        <f t="shared" si="22"/>
        <v>0</v>
      </c>
      <c r="H150" s="1">
        <f>SUMIFS(Matches!$R$9:$R$1954,Matches!$C$9:$C$1954,$A150,Matches!$Q$9:$Q$1954,1)+SUMIFS(Matches!$S$9:$S$1954,Matches!$D$9:$D$1954,$A150,Matches!$Q$9:$Q$1954,1)</f>
        <v>9</v>
      </c>
      <c r="I150" s="1">
        <f>COUNTIFS(Matches!$C$9:$C$1954,$A150,Matches!$Q$9:$Q$1954,1)+COUNTIFS(Matches!$D$9:$D$1954,$A150,Matches!$Q$9:$Q$1954,1)-H150</f>
        <v>2</v>
      </c>
      <c r="J150" s="9">
        <f t="shared" si="23"/>
        <v>0.81818181818181823</v>
      </c>
      <c r="K150" s="9">
        <f>IF(H150+I150=0,"",(SUMIFS(Matches!$T$9:$T$1954,Matches!$C$9:$C$1954,$A150)+SUMIFS(Matches!$U$9:$U$1954,Matches!$D$9:$D$1954,$A150))/(H150+I150))</f>
        <v>0.5116030434212252</v>
      </c>
      <c r="L150" s="9">
        <f>IF(H150+I150=0,"",(SUMIFS(Matches!$V$9:$V$1954,Matches!$C$9:$C$1954,$A150)+SUMIFS(Matches!$W$9:$W$1954,Matches!$D$9:$D$1954,$A150))/(H150+I150))</f>
        <v>0.51455069264986619</v>
      </c>
      <c r="M150" s="9">
        <f t="shared" si="24"/>
        <v>0.58898464941853368</v>
      </c>
      <c r="N150" s="1">
        <f t="shared" si="25"/>
        <v>66</v>
      </c>
      <c r="O150" s="1" t="str">
        <f t="shared" si="26"/>
        <v>Matches standings</v>
      </c>
      <c r="P150" s="1">
        <f>COUNTIFS(Matches!$C$9:$C$1954,$A150,Matches!$Q$9:$Q$1954,1,Matches!$Y$9:$Y$1954,"&gt;=1",Matches!$Y$9:$Y$1954,"&lt;="&amp;'RPI rules'!$B$9,Matches!$R$9:$R$1954,1)+COUNTIFS(Matches!$D$9:$D$1954,$A150,Matches!$Q$9:$Q$1954,1,Matches!$X$9:$X$1954,"&gt;=1",Matches!$X$9:$X$1954,"&lt;="&amp;'RPI rules'!$B$9,Matches!$S$9:$S$1954,1)</f>
        <v>0</v>
      </c>
      <c r="Q150" s="1">
        <f>COUNTIFS(Matches!$C$9:$C$1954,$A150,Matches!$Q$9:$Q$1954,1,Matches!$Y$9:$Y$1954,"&gt;"&amp;'RPI rules'!$B$9,Matches!$Y$9:$Y$1954,"&lt;="&amp;'RPI rules'!$B$10,Matches!$R$9:$R$1954,1)+COUNTIFS(Matches!$D$9:$D$1954,$A150,Matches!$Q$9:$Q$1954,1,Matches!$X$9:$X$1954,"&gt;"&amp;'RPI rules'!$B$9,Matches!$X$9:$X$1954,"&lt;="&amp;'RPI rules'!$B$10,Matches!$S$9:$S$1954,1)</f>
        <v>0</v>
      </c>
      <c r="R150" s="1">
        <f>COUNTIFS(Matches!$C$9:$C$1954,$A150,Matches!$Q$9:$Q$1954,1,Matches!$Y$9:$Y$1954,"&gt;="&amp;'RPI rules'!$B$12,Matches!$Y$9:$Y$1954,"&lt;="&amp;'RPI rules'!$B$13,Matches!$R$9:$R$1954,0)+COUNTIFS(Matches!$D$9:$D$1954,$A150,Matches!$Q$9:$Q$1954,1,Matches!$X$9:$X$1954,"&gt;="&amp;'RPI rules'!$B$12,Matches!$X$9:$X$1954,"&lt;="&amp;'RPI rules'!$B$13,Matches!$S$9:$S$1954,0)</f>
        <v>0</v>
      </c>
      <c r="S150" s="1">
        <f>COUNTIFS(Matches!$C$9:$C$1954,$A150,Matches!$Q$9:$Q$1954,1,Matches!$Y$9:$Y$1954,"&gt;="&amp;'RPI rules'!$B$14,Matches!$R$9:$R$1954,0)+COUNTIFS(Matches!$D$9:$D$1954,$A150,Matches!$Q$9:$Q$1954,1,Matches!$X$9:$X$1954,"&gt;="&amp;'RPI rules'!$B$14,Matches!$S$9:$S$1954,0)+COUNTIFS(Matches!$C$9:$C$1954,$A150,Matches!$H$9:$H$1954,"&lt;&gt;D1",Matches!$R$9:$R$1954,0)+COUNTIFS(Matches!$D$9:$D$1954,$A150,Matches!$G$9:$G$1954,"&lt;&gt;D1",Matches!$S$9:$S$1954,0)</f>
        <v>0</v>
      </c>
      <c r="T150" s="1">
        <f>COUNTIFS(Matches!$C$9:$C$1954,$A150,Matches!$M$9:$M$1954,"Nonconference")+COUNTIFS(Matches!$D$9:$D$1954,$A150,Matches!$M$9:$M$1954,"Nonconference")</f>
        <v>11</v>
      </c>
      <c r="U150" s="1">
        <f>COUNTIFS(Matches!$C$9:$C$1954,$A150,Matches!$Q$9:$Q$1954,1,Matches!$Y$9:$Y$1954,"&gt;=1",Matches!$Y$9:$Y$1954,"&lt;="&amp;'RPI rules'!$B$11,Matches!$M$9:$M$1954,"Nonconference")+COUNTIFS(Matches!$D$9:$D$1954,$A150,Matches!$Q$9:$Q$1954,1,Matches!$X$9:$X$1954,"&gt;=1",Matches!$X$9:$X$1954,"&lt;="&amp;'RPI rules'!$B$11,Matches!$M$9:$M$1954,"Nonconference")</f>
        <v>2</v>
      </c>
      <c r="V150" s="1">
        <f>COUNTIFS(Matches!$C$9:$C$1954,$A150,Matches!$Q$9:$Q$1954,1,Matches!$Y$9:$Y$1954,"&gt;="&amp;'RPI rules'!$B$15,Matches!$M$9:$M$1954,"Nonconference")+COUNTIFS(Matches!$D$9:$D$1954,$A150,Matches!$Q$9:$Q$1954,1,Matches!$X$9:$X$1954,"&gt;="&amp;'RPI rules'!$B$15,Matches!$M$9:$M$1954,"Nonconference")+COUNTIFS(Matches!$C$9:$C$1954,$A150,Matches!$M$9:$M$1954,"Nonconference",Matches!$H$9:$H$1954,"NAIA")+COUNTIFS(Matches!$D$9:$D$1954,$A150,Matches!$M$9:$M$1954,"Nonconference",Matches!$G$9:$G$1954,"NAIA")</f>
        <v>2</v>
      </c>
      <c r="W150" s="24">
        <f t="shared" si="27"/>
        <v>0.18181818181818182</v>
      </c>
      <c r="X150" s="24">
        <f t="shared" si="28"/>
        <v>0.18181818181818182</v>
      </c>
      <c r="Y150" s="25">
        <f>IF('RPI rules'!$B$25&lt;&gt;"Ready",NA(),P150*'RPI rules'!$B$17+Q150*'RPI rules'!$B$18)</f>
        <v>0</v>
      </c>
      <c r="Z150" s="25">
        <f>IF('RPI rules'!$B$25&lt;&gt;"Ready",NA(),-R150*'RPI rules'!$B$19-S150*'RPI rules'!$B$20)</f>
        <v>0</v>
      </c>
      <c r="AA150" s="25">
        <f>IF('RPI rules'!$B$25&lt;&gt;"Ready",NA(),IF(T150=0,0,IF(W150&gt;='RPI rules'!$B$16,'RPI rules'!$B$21,0)))</f>
        <v>0</v>
      </c>
      <c r="AB150" s="25">
        <f>IF('RPI rules'!$B$25&lt;&gt;"Ready",NA(),IF(T150=0,0,IF(X150&gt;='RPI rules'!$B$16,-'RPI rules'!$B$22,0)))</f>
        <v>0</v>
      </c>
      <c r="AC150" s="25">
        <f t="shared" si="29"/>
        <v>0</v>
      </c>
      <c r="AD150" s="9">
        <f t="shared" si="30"/>
        <v>0.58898464941853368</v>
      </c>
      <c r="AE150" s="1">
        <f t="shared" si="31"/>
        <v>68</v>
      </c>
      <c r="AF150" s="1">
        <f t="shared" si="32"/>
        <v>-2</v>
      </c>
    </row>
    <row r="151" spans="1:32" ht="21" customHeight="1">
      <c r="A151" s="1" t="s">
        <v>46</v>
      </c>
      <c r="B151" s="1" t="str">
        <f>INDEX(Standings!$B$9:$B$356,MATCH($A151,Standings!$A$9:$A$356,0))</f>
        <v>Big West</v>
      </c>
      <c r="C151" s="1">
        <f>INDEX(Standings!$D$9:$D$356,MATCH($A151,Standings!$A$9:$A$356,0))</f>
        <v>8</v>
      </c>
      <c r="D151" s="1">
        <f>INDEX(Standings!$E$9:$E$356,MATCH($A151,Standings!$A$9:$A$356,0))</f>
        <v>2</v>
      </c>
      <c r="E151" s="1">
        <f>SUMIFS(Matches!$R$9:$R$1954,Matches!$C$9:$C$1954,$A151)+SUMIFS(Matches!$S$9:$S$1954,Matches!$D$9:$D$1954,$A151)</f>
        <v>8</v>
      </c>
      <c r="F151" s="1">
        <f>COUNTIFS(Matches!$C$9:$C$1954,$A151)+COUNTIFS(Matches!$D$9:$D$1954,$A151)-E151</f>
        <v>2</v>
      </c>
      <c r="G151" s="1">
        <f t="shared" si="22"/>
        <v>0</v>
      </c>
      <c r="H151" s="1">
        <f>SUMIFS(Matches!$R$9:$R$1954,Matches!$C$9:$C$1954,$A151,Matches!$Q$9:$Q$1954,1)+SUMIFS(Matches!$S$9:$S$1954,Matches!$D$9:$D$1954,$A151,Matches!$Q$9:$Q$1954,1)</f>
        <v>8</v>
      </c>
      <c r="I151" s="1">
        <f>COUNTIFS(Matches!$C$9:$C$1954,$A151,Matches!$Q$9:$Q$1954,1)+COUNTIFS(Matches!$D$9:$D$1954,$A151,Matches!$Q$9:$Q$1954,1)-H151</f>
        <v>2</v>
      </c>
      <c r="J151" s="9">
        <f t="shared" si="23"/>
        <v>0.8</v>
      </c>
      <c r="K151" s="9">
        <f>IF(H151+I151=0,"",(SUMIFS(Matches!$T$9:$T$1954,Matches!$C$9:$C$1954,$A151)+SUMIFS(Matches!$U$9:$U$1954,Matches!$D$9:$D$1954,$A151))/(H151+I151))</f>
        <v>0.60912698412698407</v>
      </c>
      <c r="L151" s="9">
        <f>IF(H151+I151=0,"",(SUMIFS(Matches!$V$9:$V$1954,Matches!$C$9:$C$1954,$A151)+SUMIFS(Matches!$W$9:$W$1954,Matches!$D$9:$D$1954,$A151))/(H151+I151))</f>
        <v>0.55653896103896106</v>
      </c>
      <c r="M151" s="9">
        <f t="shared" si="24"/>
        <v>0.64369823232323231</v>
      </c>
      <c r="N151" s="1">
        <f t="shared" si="25"/>
        <v>23</v>
      </c>
      <c r="O151" s="1" t="str">
        <f t="shared" si="26"/>
        <v>Matches standings</v>
      </c>
      <c r="P151" s="1">
        <f>COUNTIFS(Matches!$C$9:$C$1954,$A151,Matches!$Q$9:$Q$1954,1,Matches!$Y$9:$Y$1954,"&gt;=1",Matches!$Y$9:$Y$1954,"&lt;="&amp;'RPI rules'!$B$9,Matches!$R$9:$R$1954,1)+COUNTIFS(Matches!$D$9:$D$1954,$A151,Matches!$Q$9:$Q$1954,1,Matches!$X$9:$X$1954,"&gt;=1",Matches!$X$9:$X$1954,"&lt;="&amp;'RPI rules'!$B$9,Matches!$S$9:$S$1954,1)</f>
        <v>0</v>
      </c>
      <c r="Q151" s="1">
        <f>COUNTIFS(Matches!$C$9:$C$1954,$A151,Matches!$Q$9:$Q$1954,1,Matches!$Y$9:$Y$1954,"&gt;"&amp;'RPI rules'!$B$9,Matches!$Y$9:$Y$1954,"&lt;="&amp;'RPI rules'!$B$10,Matches!$R$9:$R$1954,1)+COUNTIFS(Matches!$D$9:$D$1954,$A151,Matches!$Q$9:$Q$1954,1,Matches!$X$9:$X$1954,"&gt;"&amp;'RPI rules'!$B$9,Matches!$X$9:$X$1954,"&lt;="&amp;'RPI rules'!$B$10,Matches!$S$9:$S$1954,1)</f>
        <v>1</v>
      </c>
      <c r="R151" s="1">
        <f>COUNTIFS(Matches!$C$9:$C$1954,$A151,Matches!$Q$9:$Q$1954,1,Matches!$Y$9:$Y$1954,"&gt;="&amp;'RPI rules'!$B$12,Matches!$Y$9:$Y$1954,"&lt;="&amp;'RPI rules'!$B$13,Matches!$R$9:$R$1954,0)+COUNTIFS(Matches!$D$9:$D$1954,$A151,Matches!$Q$9:$Q$1954,1,Matches!$X$9:$X$1954,"&gt;="&amp;'RPI rules'!$B$12,Matches!$X$9:$X$1954,"&lt;="&amp;'RPI rules'!$B$13,Matches!$S$9:$S$1954,0)</f>
        <v>0</v>
      </c>
      <c r="S151" s="1">
        <f>COUNTIFS(Matches!$C$9:$C$1954,$A151,Matches!$Q$9:$Q$1954,1,Matches!$Y$9:$Y$1954,"&gt;="&amp;'RPI rules'!$B$14,Matches!$R$9:$R$1954,0)+COUNTIFS(Matches!$D$9:$D$1954,$A151,Matches!$Q$9:$Q$1954,1,Matches!$X$9:$X$1954,"&gt;="&amp;'RPI rules'!$B$14,Matches!$S$9:$S$1954,0)+COUNTIFS(Matches!$C$9:$C$1954,$A151,Matches!$H$9:$H$1954,"&lt;&gt;D1",Matches!$R$9:$R$1954,0)+COUNTIFS(Matches!$D$9:$D$1954,$A151,Matches!$G$9:$G$1954,"&lt;&gt;D1",Matches!$S$9:$S$1954,0)</f>
        <v>0</v>
      </c>
      <c r="T151" s="1">
        <f>COUNTIFS(Matches!$C$9:$C$1954,$A151,Matches!$M$9:$M$1954,"Nonconference")+COUNTIFS(Matches!$D$9:$D$1954,$A151,Matches!$M$9:$M$1954,"Nonconference")</f>
        <v>10</v>
      </c>
      <c r="U151" s="1">
        <f>COUNTIFS(Matches!$C$9:$C$1954,$A151,Matches!$Q$9:$Q$1954,1,Matches!$Y$9:$Y$1954,"&gt;=1",Matches!$Y$9:$Y$1954,"&lt;="&amp;'RPI rules'!$B$11,Matches!$M$9:$M$1954,"Nonconference")+COUNTIFS(Matches!$D$9:$D$1954,$A151,Matches!$Q$9:$Q$1954,1,Matches!$X$9:$X$1954,"&gt;=1",Matches!$X$9:$X$1954,"&lt;="&amp;'RPI rules'!$B$11,Matches!$M$9:$M$1954,"Nonconference")</f>
        <v>4</v>
      </c>
      <c r="V151" s="1">
        <f>COUNTIFS(Matches!$C$9:$C$1954,$A151,Matches!$Q$9:$Q$1954,1,Matches!$Y$9:$Y$1954,"&gt;="&amp;'RPI rules'!$B$15,Matches!$M$9:$M$1954,"Nonconference")+COUNTIFS(Matches!$D$9:$D$1954,$A151,Matches!$Q$9:$Q$1954,1,Matches!$X$9:$X$1954,"&gt;="&amp;'RPI rules'!$B$15,Matches!$M$9:$M$1954,"Nonconference")+COUNTIFS(Matches!$C$9:$C$1954,$A151,Matches!$M$9:$M$1954,"Nonconference",Matches!$H$9:$H$1954,"NAIA")+COUNTIFS(Matches!$D$9:$D$1954,$A151,Matches!$M$9:$M$1954,"Nonconference",Matches!$G$9:$G$1954,"NAIA")</f>
        <v>1</v>
      </c>
      <c r="W151" s="24">
        <f t="shared" si="27"/>
        <v>0.4</v>
      </c>
      <c r="X151" s="24">
        <f t="shared" si="28"/>
        <v>0.1</v>
      </c>
      <c r="Y151" s="25">
        <f>IF('RPI rules'!$B$25&lt;&gt;"Ready",NA(),P151*'RPI rules'!$B$17+Q151*'RPI rules'!$B$18)</f>
        <v>1.2999999999999999E-3</v>
      </c>
      <c r="Z151" s="25">
        <f>IF('RPI rules'!$B$25&lt;&gt;"Ready",NA(),-R151*'RPI rules'!$B$19-S151*'RPI rules'!$B$20)</f>
        <v>0</v>
      </c>
      <c r="AA151" s="25">
        <f>IF('RPI rules'!$B$25&lt;&gt;"Ready",NA(),IF(T151=0,0,IF(W151&gt;='RPI rules'!$B$16,'RPI rules'!$B$21,0)))</f>
        <v>0</v>
      </c>
      <c r="AB151" s="25">
        <f>IF('RPI rules'!$B$25&lt;&gt;"Ready",NA(),IF(T151=0,0,IF(X151&gt;='RPI rules'!$B$16,-'RPI rules'!$B$22,0)))</f>
        <v>0</v>
      </c>
      <c r="AC151" s="25">
        <f t="shared" si="29"/>
        <v>1.2999999999999999E-3</v>
      </c>
      <c r="AD151" s="9">
        <f t="shared" si="30"/>
        <v>0.64499823232323228</v>
      </c>
      <c r="AE151" s="1">
        <f t="shared" si="31"/>
        <v>24</v>
      </c>
      <c r="AF151" s="1">
        <f t="shared" si="32"/>
        <v>-1</v>
      </c>
    </row>
    <row r="152" spans="1:32" ht="21" customHeight="1">
      <c r="A152" s="1" t="s">
        <v>287</v>
      </c>
      <c r="B152" s="1" t="str">
        <f>INDEX(Standings!$B$9:$B$356,MATCH($A152,Standings!$A$9:$A$356,0))</f>
        <v>Sun Belt</v>
      </c>
      <c r="C152" s="1">
        <f>INDEX(Standings!$D$9:$D$356,MATCH($A152,Standings!$A$9:$A$356,0))</f>
        <v>5</v>
      </c>
      <c r="D152" s="1">
        <f>INDEX(Standings!$E$9:$E$356,MATCH($A152,Standings!$A$9:$A$356,0))</f>
        <v>8</v>
      </c>
      <c r="E152" s="1">
        <f>SUMIFS(Matches!$R$9:$R$1954,Matches!$C$9:$C$1954,$A152)+SUMIFS(Matches!$S$9:$S$1954,Matches!$D$9:$D$1954,$A152)</f>
        <v>5</v>
      </c>
      <c r="F152" s="1">
        <f>COUNTIFS(Matches!$C$9:$C$1954,$A152)+COUNTIFS(Matches!$D$9:$D$1954,$A152)-E152</f>
        <v>8</v>
      </c>
      <c r="G152" s="1">
        <f t="shared" si="22"/>
        <v>0</v>
      </c>
      <c r="H152" s="1">
        <f>SUMIFS(Matches!$R$9:$R$1954,Matches!$C$9:$C$1954,$A152,Matches!$Q$9:$Q$1954,1)+SUMIFS(Matches!$S$9:$S$1954,Matches!$D$9:$D$1954,$A152,Matches!$Q$9:$Q$1954,1)</f>
        <v>5</v>
      </c>
      <c r="I152" s="1">
        <f>COUNTIFS(Matches!$C$9:$C$1954,$A152,Matches!$Q$9:$Q$1954,1)+COUNTIFS(Matches!$D$9:$D$1954,$A152,Matches!$Q$9:$Q$1954,1)-H152</f>
        <v>8</v>
      </c>
      <c r="J152" s="9">
        <f t="shared" si="23"/>
        <v>0.38461538461538464</v>
      </c>
      <c r="K152" s="9">
        <f>IF(H152+I152=0,"",(SUMIFS(Matches!$T$9:$T$1954,Matches!$C$9:$C$1954,$A152)+SUMIFS(Matches!$U$9:$U$1954,Matches!$D$9:$D$1954,$A152))/(H152+I152))</f>
        <v>0.44829059829059825</v>
      </c>
      <c r="L152" s="9">
        <f>IF(H152+I152=0,"",(SUMIFS(Matches!$V$9:$V$1954,Matches!$C$9:$C$1954,$A152)+SUMIFS(Matches!$W$9:$W$1954,Matches!$D$9:$D$1954,$A152))/(H152+I152))</f>
        <v>0.49235352082088674</v>
      </c>
      <c r="M152" s="9">
        <f t="shared" si="24"/>
        <v>0.44338752550436694</v>
      </c>
      <c r="N152" s="1">
        <f t="shared" si="25"/>
        <v>264</v>
      </c>
      <c r="O152" s="1" t="str">
        <f t="shared" si="26"/>
        <v>Matches standings</v>
      </c>
      <c r="P152" s="1">
        <f>COUNTIFS(Matches!$C$9:$C$1954,$A152,Matches!$Q$9:$Q$1954,1,Matches!$Y$9:$Y$1954,"&gt;=1",Matches!$Y$9:$Y$1954,"&lt;="&amp;'RPI rules'!$B$9,Matches!$R$9:$R$1954,1)+COUNTIFS(Matches!$D$9:$D$1954,$A152,Matches!$Q$9:$Q$1954,1,Matches!$X$9:$X$1954,"&gt;=1",Matches!$X$9:$X$1954,"&lt;="&amp;'RPI rules'!$B$9,Matches!$S$9:$S$1954,1)</f>
        <v>0</v>
      </c>
      <c r="Q152" s="1">
        <f>COUNTIFS(Matches!$C$9:$C$1954,$A152,Matches!$Q$9:$Q$1954,1,Matches!$Y$9:$Y$1954,"&gt;"&amp;'RPI rules'!$B$9,Matches!$Y$9:$Y$1954,"&lt;="&amp;'RPI rules'!$B$10,Matches!$R$9:$R$1954,1)+COUNTIFS(Matches!$D$9:$D$1954,$A152,Matches!$Q$9:$Q$1954,1,Matches!$X$9:$X$1954,"&gt;"&amp;'RPI rules'!$B$9,Matches!$X$9:$X$1954,"&lt;="&amp;'RPI rules'!$B$10,Matches!$S$9:$S$1954,1)</f>
        <v>0</v>
      </c>
      <c r="R152" s="1">
        <f>COUNTIFS(Matches!$C$9:$C$1954,$A152,Matches!$Q$9:$Q$1954,1,Matches!$Y$9:$Y$1954,"&gt;="&amp;'RPI rules'!$B$12,Matches!$Y$9:$Y$1954,"&lt;="&amp;'RPI rules'!$B$13,Matches!$R$9:$R$1954,0)+COUNTIFS(Matches!$D$9:$D$1954,$A152,Matches!$Q$9:$Q$1954,1,Matches!$X$9:$X$1954,"&gt;="&amp;'RPI rules'!$B$12,Matches!$X$9:$X$1954,"&lt;="&amp;'RPI rules'!$B$13,Matches!$S$9:$S$1954,0)</f>
        <v>1</v>
      </c>
      <c r="S152" s="1">
        <f>COUNTIFS(Matches!$C$9:$C$1954,$A152,Matches!$Q$9:$Q$1954,1,Matches!$Y$9:$Y$1954,"&gt;="&amp;'RPI rules'!$B$14,Matches!$R$9:$R$1954,0)+COUNTIFS(Matches!$D$9:$D$1954,$A152,Matches!$Q$9:$Q$1954,1,Matches!$X$9:$X$1954,"&gt;="&amp;'RPI rules'!$B$14,Matches!$S$9:$S$1954,0)+COUNTIFS(Matches!$C$9:$C$1954,$A152,Matches!$H$9:$H$1954,"&lt;&gt;D1",Matches!$R$9:$R$1954,0)+COUNTIFS(Matches!$D$9:$D$1954,$A152,Matches!$G$9:$G$1954,"&lt;&gt;D1",Matches!$S$9:$S$1954,0)</f>
        <v>0</v>
      </c>
      <c r="T152" s="1">
        <f>COUNTIFS(Matches!$C$9:$C$1954,$A152,Matches!$M$9:$M$1954,"Nonconference")+COUNTIFS(Matches!$D$9:$D$1954,$A152,Matches!$M$9:$M$1954,"Nonconference")</f>
        <v>13</v>
      </c>
      <c r="U152" s="1">
        <f>COUNTIFS(Matches!$C$9:$C$1954,$A152,Matches!$Q$9:$Q$1954,1,Matches!$Y$9:$Y$1954,"&gt;=1",Matches!$Y$9:$Y$1954,"&lt;="&amp;'RPI rules'!$B$11,Matches!$M$9:$M$1954,"Nonconference")+COUNTIFS(Matches!$D$9:$D$1954,$A152,Matches!$Q$9:$Q$1954,1,Matches!$X$9:$X$1954,"&gt;=1",Matches!$X$9:$X$1954,"&lt;="&amp;'RPI rules'!$B$11,Matches!$M$9:$M$1954,"Nonconference")</f>
        <v>2</v>
      </c>
      <c r="V152" s="1">
        <f>COUNTIFS(Matches!$C$9:$C$1954,$A152,Matches!$Q$9:$Q$1954,1,Matches!$Y$9:$Y$1954,"&gt;="&amp;'RPI rules'!$B$15,Matches!$M$9:$M$1954,"Nonconference")+COUNTIFS(Matches!$D$9:$D$1954,$A152,Matches!$Q$9:$Q$1954,1,Matches!$X$9:$X$1954,"&gt;="&amp;'RPI rules'!$B$15,Matches!$M$9:$M$1954,"Nonconference")+COUNTIFS(Matches!$C$9:$C$1954,$A152,Matches!$M$9:$M$1954,"Nonconference",Matches!$H$9:$H$1954,"NAIA")+COUNTIFS(Matches!$D$9:$D$1954,$A152,Matches!$M$9:$M$1954,"Nonconference",Matches!$G$9:$G$1954,"NAIA")</f>
        <v>5</v>
      </c>
      <c r="W152" s="24">
        <f t="shared" si="27"/>
        <v>0.15384615384615385</v>
      </c>
      <c r="X152" s="24">
        <f t="shared" si="28"/>
        <v>0.38461538461538464</v>
      </c>
      <c r="Y152" s="25">
        <f>IF('RPI rules'!$B$25&lt;&gt;"Ready",NA(),P152*'RPI rules'!$B$17+Q152*'RPI rules'!$B$18)</f>
        <v>0</v>
      </c>
      <c r="Z152" s="25">
        <f>IF('RPI rules'!$B$25&lt;&gt;"Ready",NA(),-R152*'RPI rules'!$B$19-S152*'RPI rules'!$B$20)</f>
        <v>-1.2999999999999999E-3</v>
      </c>
      <c r="AA152" s="25">
        <f>IF('RPI rules'!$B$25&lt;&gt;"Ready",NA(),IF(T152=0,0,IF(W152&gt;='RPI rules'!$B$16,'RPI rules'!$B$21,0)))</f>
        <v>0</v>
      </c>
      <c r="AB152" s="25">
        <f>IF('RPI rules'!$B$25&lt;&gt;"Ready",NA(),IF(T152=0,0,IF(X152&gt;='RPI rules'!$B$16,-'RPI rules'!$B$22,0)))</f>
        <v>0</v>
      </c>
      <c r="AC152" s="25">
        <f t="shared" si="29"/>
        <v>-1.2999999999999999E-3</v>
      </c>
      <c r="AD152" s="9">
        <f t="shared" si="30"/>
        <v>0.44208752550436692</v>
      </c>
      <c r="AE152" s="1">
        <f t="shared" si="31"/>
        <v>265</v>
      </c>
      <c r="AF152" s="1">
        <f t="shared" si="32"/>
        <v>-1</v>
      </c>
    </row>
    <row r="153" spans="1:32" ht="21" customHeight="1">
      <c r="A153" s="1" t="s">
        <v>329</v>
      </c>
      <c r="B153" s="1" t="str">
        <f>INDEX(Standings!$B$9:$B$356,MATCH($A153,Standings!$A$9:$A$356,0))</f>
        <v>Sun Belt</v>
      </c>
      <c r="C153" s="1">
        <f>INDEX(Standings!$D$9:$D$356,MATCH($A153,Standings!$A$9:$A$356,0))</f>
        <v>7</v>
      </c>
      <c r="D153" s="1">
        <f>INDEX(Standings!$E$9:$E$356,MATCH($A153,Standings!$A$9:$A$356,0))</f>
        <v>7</v>
      </c>
      <c r="E153" s="1">
        <f>SUMIFS(Matches!$R$9:$R$1954,Matches!$C$9:$C$1954,$A153)+SUMIFS(Matches!$S$9:$S$1954,Matches!$D$9:$D$1954,$A153)</f>
        <v>7</v>
      </c>
      <c r="F153" s="1">
        <f>COUNTIFS(Matches!$C$9:$C$1954,$A153)+COUNTIFS(Matches!$D$9:$D$1954,$A153)-E153</f>
        <v>7</v>
      </c>
      <c r="G153" s="1">
        <f t="shared" si="22"/>
        <v>0</v>
      </c>
      <c r="H153" s="1">
        <f>SUMIFS(Matches!$R$9:$R$1954,Matches!$C$9:$C$1954,$A153,Matches!$Q$9:$Q$1954,1)+SUMIFS(Matches!$S$9:$S$1954,Matches!$D$9:$D$1954,$A153,Matches!$Q$9:$Q$1954,1)</f>
        <v>7</v>
      </c>
      <c r="I153" s="1">
        <f>COUNTIFS(Matches!$C$9:$C$1954,$A153,Matches!$Q$9:$Q$1954,1)+COUNTIFS(Matches!$D$9:$D$1954,$A153,Matches!$Q$9:$Q$1954,1)-H153</f>
        <v>7</v>
      </c>
      <c r="J153" s="9">
        <f t="shared" si="23"/>
        <v>0.5</v>
      </c>
      <c r="K153" s="9">
        <f>IF(H153+I153=0,"",(SUMIFS(Matches!$T$9:$T$1954,Matches!$C$9:$C$1954,$A153)+SUMIFS(Matches!$U$9:$U$1954,Matches!$D$9:$D$1954,$A153))/(H153+I153))</f>
        <v>0.32139249639249634</v>
      </c>
      <c r="L153" s="9">
        <f>IF(H153+I153=0,"",(SUMIFS(Matches!$V$9:$V$1954,Matches!$C$9:$C$1954,$A153)+SUMIFS(Matches!$W$9:$W$1954,Matches!$D$9:$D$1954,$A153))/(H153+I153))</f>
        <v>0.44625602793809588</v>
      </c>
      <c r="M153" s="9">
        <f t="shared" si="24"/>
        <v>0.39726025518077213</v>
      </c>
      <c r="N153" s="1">
        <f t="shared" si="25"/>
        <v>306</v>
      </c>
      <c r="O153" s="1" t="str">
        <f t="shared" si="26"/>
        <v>Matches standings</v>
      </c>
      <c r="P153" s="1">
        <f>COUNTIFS(Matches!$C$9:$C$1954,$A153,Matches!$Q$9:$Q$1954,1,Matches!$Y$9:$Y$1954,"&gt;=1",Matches!$Y$9:$Y$1954,"&lt;="&amp;'RPI rules'!$B$9,Matches!$R$9:$R$1954,1)+COUNTIFS(Matches!$D$9:$D$1954,$A153,Matches!$Q$9:$Q$1954,1,Matches!$X$9:$X$1954,"&gt;=1",Matches!$X$9:$X$1954,"&lt;="&amp;'RPI rules'!$B$9,Matches!$S$9:$S$1954,1)</f>
        <v>0</v>
      </c>
      <c r="Q153" s="1">
        <f>COUNTIFS(Matches!$C$9:$C$1954,$A153,Matches!$Q$9:$Q$1954,1,Matches!$Y$9:$Y$1954,"&gt;"&amp;'RPI rules'!$B$9,Matches!$Y$9:$Y$1954,"&lt;="&amp;'RPI rules'!$B$10,Matches!$R$9:$R$1954,1)+COUNTIFS(Matches!$D$9:$D$1954,$A153,Matches!$Q$9:$Q$1954,1,Matches!$X$9:$X$1954,"&gt;"&amp;'RPI rules'!$B$9,Matches!$X$9:$X$1954,"&lt;="&amp;'RPI rules'!$B$10,Matches!$S$9:$S$1954,1)</f>
        <v>0</v>
      </c>
      <c r="R153" s="1">
        <f>COUNTIFS(Matches!$C$9:$C$1954,$A153,Matches!$Q$9:$Q$1954,1,Matches!$Y$9:$Y$1954,"&gt;="&amp;'RPI rules'!$B$12,Matches!$Y$9:$Y$1954,"&lt;="&amp;'RPI rules'!$B$13,Matches!$R$9:$R$1954,0)+COUNTIFS(Matches!$D$9:$D$1954,$A153,Matches!$Q$9:$Q$1954,1,Matches!$X$9:$X$1954,"&gt;="&amp;'RPI rules'!$B$12,Matches!$X$9:$X$1954,"&lt;="&amp;'RPI rules'!$B$13,Matches!$S$9:$S$1954,0)</f>
        <v>0</v>
      </c>
      <c r="S153" s="1">
        <f>COUNTIFS(Matches!$C$9:$C$1954,$A153,Matches!$Q$9:$Q$1954,1,Matches!$Y$9:$Y$1954,"&gt;="&amp;'RPI rules'!$B$14,Matches!$R$9:$R$1954,0)+COUNTIFS(Matches!$D$9:$D$1954,$A153,Matches!$Q$9:$Q$1954,1,Matches!$X$9:$X$1954,"&gt;="&amp;'RPI rules'!$B$14,Matches!$S$9:$S$1954,0)+COUNTIFS(Matches!$C$9:$C$1954,$A153,Matches!$H$9:$H$1954,"&lt;&gt;D1",Matches!$R$9:$R$1954,0)+COUNTIFS(Matches!$D$9:$D$1954,$A153,Matches!$G$9:$G$1954,"&lt;&gt;D1",Matches!$S$9:$S$1954,0)</f>
        <v>0</v>
      </c>
      <c r="T153" s="1">
        <f>COUNTIFS(Matches!$C$9:$C$1954,$A153,Matches!$M$9:$M$1954,"Nonconference")+COUNTIFS(Matches!$D$9:$D$1954,$A153,Matches!$M$9:$M$1954,"Nonconference")</f>
        <v>14</v>
      </c>
      <c r="U153" s="1">
        <f>COUNTIFS(Matches!$C$9:$C$1954,$A153,Matches!$Q$9:$Q$1954,1,Matches!$Y$9:$Y$1954,"&gt;=1",Matches!$Y$9:$Y$1954,"&lt;="&amp;'RPI rules'!$B$11,Matches!$M$9:$M$1954,"Nonconference")+COUNTIFS(Matches!$D$9:$D$1954,$A153,Matches!$Q$9:$Q$1954,1,Matches!$X$9:$X$1954,"&gt;=1",Matches!$X$9:$X$1954,"&lt;="&amp;'RPI rules'!$B$11,Matches!$M$9:$M$1954,"Nonconference")</f>
        <v>0</v>
      </c>
      <c r="V153" s="1">
        <f>COUNTIFS(Matches!$C$9:$C$1954,$A153,Matches!$Q$9:$Q$1954,1,Matches!$Y$9:$Y$1954,"&gt;="&amp;'RPI rules'!$B$15,Matches!$M$9:$M$1954,"Nonconference")+COUNTIFS(Matches!$D$9:$D$1954,$A153,Matches!$Q$9:$Q$1954,1,Matches!$X$9:$X$1954,"&gt;="&amp;'RPI rules'!$B$15,Matches!$M$9:$M$1954,"Nonconference")+COUNTIFS(Matches!$C$9:$C$1954,$A153,Matches!$M$9:$M$1954,"Nonconference",Matches!$H$9:$H$1954,"NAIA")+COUNTIFS(Matches!$D$9:$D$1954,$A153,Matches!$M$9:$M$1954,"Nonconference",Matches!$G$9:$G$1954,"NAIA")</f>
        <v>8</v>
      </c>
      <c r="W153" s="24">
        <f t="shared" si="27"/>
        <v>0</v>
      </c>
      <c r="X153" s="24">
        <f t="shared" si="28"/>
        <v>0.5714285714285714</v>
      </c>
      <c r="Y153" s="25">
        <f>IF('RPI rules'!$B$25&lt;&gt;"Ready",NA(),P153*'RPI rules'!$B$17+Q153*'RPI rules'!$B$18)</f>
        <v>0</v>
      </c>
      <c r="Z153" s="25">
        <f>IF('RPI rules'!$B$25&lt;&gt;"Ready",NA(),-R153*'RPI rules'!$B$19-S153*'RPI rules'!$B$20)</f>
        <v>0</v>
      </c>
      <c r="AA153" s="25">
        <f>IF('RPI rules'!$B$25&lt;&gt;"Ready",NA(),IF(T153=0,0,IF(W153&gt;='RPI rules'!$B$16,'RPI rules'!$B$21,0)))</f>
        <v>0</v>
      </c>
      <c r="AB153" s="25">
        <f>IF('RPI rules'!$B$25&lt;&gt;"Ready",NA(),IF(T153=0,0,IF(X153&gt;='RPI rules'!$B$16,-'RPI rules'!$B$22,0)))</f>
        <v>-2.5999999999999999E-3</v>
      </c>
      <c r="AC153" s="25">
        <f t="shared" si="29"/>
        <v>-2.5999999999999999E-3</v>
      </c>
      <c r="AD153" s="9">
        <f t="shared" si="30"/>
        <v>0.39466025518077213</v>
      </c>
      <c r="AE153" s="1">
        <f t="shared" si="31"/>
        <v>307</v>
      </c>
      <c r="AF153" s="1">
        <f t="shared" si="32"/>
        <v>-1</v>
      </c>
    </row>
    <row r="154" spans="1:32" ht="21" customHeight="1">
      <c r="A154" s="1" t="s">
        <v>29</v>
      </c>
      <c r="B154" s="1" t="str">
        <f>INDEX(Standings!$B$9:$B$356,MATCH($A154,Standings!$A$9:$A$356,0))</f>
        <v>ACC</v>
      </c>
      <c r="C154" s="1">
        <f>INDEX(Standings!$D$9:$D$356,MATCH($A154,Standings!$A$9:$A$356,0))</f>
        <v>10</v>
      </c>
      <c r="D154" s="1">
        <f>INDEX(Standings!$E$9:$E$356,MATCH($A154,Standings!$A$9:$A$356,0))</f>
        <v>2</v>
      </c>
      <c r="E154" s="1">
        <f>SUMIFS(Matches!$R$9:$R$1954,Matches!$C$9:$C$1954,$A154)+SUMIFS(Matches!$S$9:$S$1954,Matches!$D$9:$D$1954,$A154)</f>
        <v>10</v>
      </c>
      <c r="F154" s="1">
        <f>COUNTIFS(Matches!$C$9:$C$1954,$A154)+COUNTIFS(Matches!$D$9:$D$1954,$A154)-E154</f>
        <v>2</v>
      </c>
      <c r="G154" s="1">
        <f t="shared" si="22"/>
        <v>0</v>
      </c>
      <c r="H154" s="1">
        <f>SUMIFS(Matches!$R$9:$R$1954,Matches!$C$9:$C$1954,$A154,Matches!$Q$9:$Q$1954,1)+SUMIFS(Matches!$S$9:$S$1954,Matches!$D$9:$D$1954,$A154,Matches!$Q$9:$Q$1954,1)</f>
        <v>10</v>
      </c>
      <c r="I154" s="1">
        <f>COUNTIFS(Matches!$C$9:$C$1954,$A154,Matches!$Q$9:$Q$1954,1)+COUNTIFS(Matches!$D$9:$D$1954,$A154,Matches!$Q$9:$Q$1954,1)-H154</f>
        <v>2</v>
      </c>
      <c r="J154" s="9">
        <f t="shared" si="23"/>
        <v>0.83333333333333337</v>
      </c>
      <c r="K154" s="9">
        <f>IF(H154+I154=0,"",(SUMIFS(Matches!$T$9:$T$1954,Matches!$C$9:$C$1954,$A154)+SUMIFS(Matches!$U$9:$U$1954,Matches!$D$9:$D$1954,$A154))/(H154+I154))</f>
        <v>0.65386904761904752</v>
      </c>
      <c r="L154" s="9">
        <f>IF(H154+I154=0,"",(SUMIFS(Matches!$V$9:$V$1954,Matches!$C$9:$C$1954,$A154)+SUMIFS(Matches!$W$9:$W$1954,Matches!$D$9:$D$1954,$A154))/(H154+I154))</f>
        <v>0.64446656750002707</v>
      </c>
      <c r="M154" s="9">
        <f t="shared" si="24"/>
        <v>0.69638449901786381</v>
      </c>
      <c r="N154" s="1">
        <f t="shared" si="25"/>
        <v>6</v>
      </c>
      <c r="O154" s="1" t="str">
        <f t="shared" si="26"/>
        <v>Matches standings</v>
      </c>
      <c r="P154" s="1">
        <f>COUNTIFS(Matches!$C$9:$C$1954,$A154,Matches!$Q$9:$Q$1954,1,Matches!$Y$9:$Y$1954,"&gt;=1",Matches!$Y$9:$Y$1954,"&lt;="&amp;'RPI rules'!$B$9,Matches!$R$9:$R$1954,1)+COUNTIFS(Matches!$D$9:$D$1954,$A154,Matches!$Q$9:$Q$1954,1,Matches!$X$9:$X$1954,"&gt;=1",Matches!$X$9:$X$1954,"&lt;="&amp;'RPI rules'!$B$9,Matches!$S$9:$S$1954,1)</f>
        <v>3</v>
      </c>
      <c r="Q154" s="1">
        <f>COUNTIFS(Matches!$C$9:$C$1954,$A154,Matches!$Q$9:$Q$1954,1,Matches!$Y$9:$Y$1954,"&gt;"&amp;'RPI rules'!$B$9,Matches!$Y$9:$Y$1954,"&lt;="&amp;'RPI rules'!$B$10,Matches!$R$9:$R$1954,1)+COUNTIFS(Matches!$D$9:$D$1954,$A154,Matches!$Q$9:$Q$1954,1,Matches!$X$9:$X$1954,"&gt;"&amp;'RPI rules'!$B$9,Matches!$X$9:$X$1954,"&lt;="&amp;'RPI rules'!$B$10,Matches!$S$9:$S$1954,1)</f>
        <v>0</v>
      </c>
      <c r="R154" s="1">
        <f>COUNTIFS(Matches!$C$9:$C$1954,$A154,Matches!$Q$9:$Q$1954,1,Matches!$Y$9:$Y$1954,"&gt;="&amp;'RPI rules'!$B$12,Matches!$Y$9:$Y$1954,"&lt;="&amp;'RPI rules'!$B$13,Matches!$R$9:$R$1954,0)+COUNTIFS(Matches!$D$9:$D$1954,$A154,Matches!$Q$9:$Q$1954,1,Matches!$X$9:$X$1954,"&gt;="&amp;'RPI rules'!$B$12,Matches!$X$9:$X$1954,"&lt;="&amp;'RPI rules'!$B$13,Matches!$S$9:$S$1954,0)</f>
        <v>0</v>
      </c>
      <c r="S154" s="1">
        <f>COUNTIFS(Matches!$C$9:$C$1954,$A154,Matches!$Q$9:$Q$1954,1,Matches!$Y$9:$Y$1954,"&gt;="&amp;'RPI rules'!$B$14,Matches!$R$9:$R$1954,0)+COUNTIFS(Matches!$D$9:$D$1954,$A154,Matches!$Q$9:$Q$1954,1,Matches!$X$9:$X$1954,"&gt;="&amp;'RPI rules'!$B$14,Matches!$S$9:$S$1954,0)+COUNTIFS(Matches!$C$9:$C$1954,$A154,Matches!$H$9:$H$1954,"&lt;&gt;D1",Matches!$R$9:$R$1954,0)+COUNTIFS(Matches!$D$9:$D$1954,$A154,Matches!$G$9:$G$1954,"&lt;&gt;D1",Matches!$S$9:$S$1954,0)</f>
        <v>0</v>
      </c>
      <c r="T154" s="1">
        <f>COUNTIFS(Matches!$C$9:$C$1954,$A154,Matches!$M$9:$M$1954,"Nonconference")+COUNTIFS(Matches!$D$9:$D$1954,$A154,Matches!$M$9:$M$1954,"Nonconference")</f>
        <v>12</v>
      </c>
      <c r="U154" s="1">
        <f>COUNTIFS(Matches!$C$9:$C$1954,$A154,Matches!$Q$9:$Q$1954,1,Matches!$Y$9:$Y$1954,"&gt;=1",Matches!$Y$9:$Y$1954,"&lt;="&amp;'RPI rules'!$B$11,Matches!$M$9:$M$1954,"Nonconference")+COUNTIFS(Matches!$D$9:$D$1954,$A154,Matches!$Q$9:$Q$1954,1,Matches!$X$9:$X$1954,"&gt;=1",Matches!$X$9:$X$1954,"&lt;="&amp;'RPI rules'!$B$11,Matches!$M$9:$M$1954,"Nonconference")</f>
        <v>11</v>
      </c>
      <c r="V154" s="1">
        <f>COUNTIFS(Matches!$C$9:$C$1954,$A154,Matches!$Q$9:$Q$1954,1,Matches!$Y$9:$Y$1954,"&gt;="&amp;'RPI rules'!$B$15,Matches!$M$9:$M$1954,"Nonconference")+COUNTIFS(Matches!$D$9:$D$1954,$A154,Matches!$Q$9:$Q$1954,1,Matches!$X$9:$X$1954,"&gt;="&amp;'RPI rules'!$B$15,Matches!$M$9:$M$1954,"Nonconference")+COUNTIFS(Matches!$C$9:$C$1954,$A154,Matches!$M$9:$M$1954,"Nonconference",Matches!$H$9:$H$1954,"NAIA")+COUNTIFS(Matches!$D$9:$D$1954,$A154,Matches!$M$9:$M$1954,"Nonconference",Matches!$G$9:$G$1954,"NAIA")</f>
        <v>0</v>
      </c>
      <c r="W154" s="24">
        <f t="shared" si="27"/>
        <v>0.91666666666666663</v>
      </c>
      <c r="X154" s="24">
        <f t="shared" si="28"/>
        <v>0</v>
      </c>
      <c r="Y154" s="25">
        <f>IF('RPI rules'!$B$25&lt;&gt;"Ready",NA(),P154*'RPI rules'!$B$17+Q154*'RPI rules'!$B$18)</f>
        <v>7.7999999999999996E-3</v>
      </c>
      <c r="Z154" s="25">
        <f>IF('RPI rules'!$B$25&lt;&gt;"Ready",NA(),-R154*'RPI rules'!$B$19-S154*'RPI rules'!$B$20)</f>
        <v>0</v>
      </c>
      <c r="AA154" s="25">
        <f>IF('RPI rules'!$B$25&lt;&gt;"Ready",NA(),IF(T154=0,0,IF(W154&gt;='RPI rules'!$B$16,'RPI rules'!$B$21,0)))</f>
        <v>2.5999999999999999E-3</v>
      </c>
      <c r="AB154" s="25">
        <f>IF('RPI rules'!$B$25&lt;&gt;"Ready",NA(),IF(T154=0,0,IF(X154&gt;='RPI rules'!$B$16,-'RPI rules'!$B$22,0)))</f>
        <v>0</v>
      </c>
      <c r="AC154" s="25">
        <f t="shared" si="29"/>
        <v>1.04E-2</v>
      </c>
      <c r="AD154" s="9">
        <f t="shared" si="30"/>
        <v>0.70678449901786378</v>
      </c>
      <c r="AE154" s="1">
        <f t="shared" si="31"/>
        <v>5</v>
      </c>
      <c r="AF154" s="1">
        <f t="shared" si="32"/>
        <v>1</v>
      </c>
    </row>
    <row r="155" spans="1:32" ht="21" customHeight="1">
      <c r="A155" s="1" t="s">
        <v>234</v>
      </c>
      <c r="B155" s="1" t="str">
        <f>INDEX(Standings!$B$9:$B$356,MATCH($A155,Standings!$A$9:$A$356,0))</f>
        <v>Atlantic 10</v>
      </c>
      <c r="C155" s="1">
        <f>INDEX(Standings!$D$9:$D$356,MATCH($A155,Standings!$A$9:$A$356,0))</f>
        <v>3</v>
      </c>
      <c r="D155" s="1">
        <f>INDEX(Standings!$E$9:$E$356,MATCH($A155,Standings!$A$9:$A$356,0))</f>
        <v>7</v>
      </c>
      <c r="E155" s="1">
        <f>SUMIFS(Matches!$R$9:$R$1954,Matches!$C$9:$C$1954,$A155)+SUMIFS(Matches!$S$9:$S$1954,Matches!$D$9:$D$1954,$A155)</f>
        <v>3</v>
      </c>
      <c r="F155" s="1">
        <f>COUNTIFS(Matches!$C$9:$C$1954,$A155)+COUNTIFS(Matches!$D$9:$D$1954,$A155)-E155</f>
        <v>7</v>
      </c>
      <c r="G155" s="1">
        <f t="shared" si="22"/>
        <v>0</v>
      </c>
      <c r="H155" s="1">
        <f>SUMIFS(Matches!$R$9:$R$1954,Matches!$C$9:$C$1954,$A155,Matches!$Q$9:$Q$1954,1)+SUMIFS(Matches!$S$9:$S$1954,Matches!$D$9:$D$1954,$A155,Matches!$Q$9:$Q$1954,1)</f>
        <v>3</v>
      </c>
      <c r="I155" s="1">
        <f>COUNTIFS(Matches!$C$9:$C$1954,$A155,Matches!$Q$9:$Q$1954,1)+COUNTIFS(Matches!$D$9:$D$1954,$A155,Matches!$Q$9:$Q$1954,1)-H155</f>
        <v>7</v>
      </c>
      <c r="J155" s="9">
        <f t="shared" si="23"/>
        <v>0.3</v>
      </c>
      <c r="K155" s="9">
        <f>IF(H155+I155=0,"",(SUMIFS(Matches!$T$9:$T$1954,Matches!$C$9:$C$1954,$A155)+SUMIFS(Matches!$U$9:$U$1954,Matches!$D$9:$D$1954,$A155))/(H155+I155))</f>
        <v>0.55272727272727273</v>
      </c>
      <c r="L155" s="9">
        <f>IF(H155+I155=0,"",(SUMIFS(Matches!$V$9:$V$1954,Matches!$C$9:$C$1954,$A155)+SUMIFS(Matches!$W$9:$W$1954,Matches!$D$9:$D$1954,$A155))/(H155+I155))</f>
        <v>0.49867107284065321</v>
      </c>
      <c r="M155" s="9">
        <f t="shared" si="24"/>
        <v>0.47603140457379967</v>
      </c>
      <c r="N155" s="1">
        <f t="shared" si="25"/>
        <v>211</v>
      </c>
      <c r="O155" s="1" t="str">
        <f t="shared" si="26"/>
        <v>Matches standings</v>
      </c>
      <c r="P155" s="1">
        <f>COUNTIFS(Matches!$C$9:$C$1954,$A155,Matches!$Q$9:$Q$1954,1,Matches!$Y$9:$Y$1954,"&gt;=1",Matches!$Y$9:$Y$1954,"&lt;="&amp;'RPI rules'!$B$9,Matches!$R$9:$R$1954,1)+COUNTIFS(Matches!$D$9:$D$1954,$A155,Matches!$Q$9:$Q$1954,1,Matches!$X$9:$X$1954,"&gt;=1",Matches!$X$9:$X$1954,"&lt;="&amp;'RPI rules'!$B$9,Matches!$S$9:$S$1954,1)</f>
        <v>0</v>
      </c>
      <c r="Q155" s="1">
        <f>COUNTIFS(Matches!$C$9:$C$1954,$A155,Matches!$Q$9:$Q$1954,1,Matches!$Y$9:$Y$1954,"&gt;"&amp;'RPI rules'!$B$9,Matches!$Y$9:$Y$1954,"&lt;="&amp;'RPI rules'!$B$10,Matches!$R$9:$R$1954,1)+COUNTIFS(Matches!$D$9:$D$1954,$A155,Matches!$Q$9:$Q$1954,1,Matches!$X$9:$X$1954,"&gt;"&amp;'RPI rules'!$B$9,Matches!$X$9:$X$1954,"&lt;="&amp;'RPI rules'!$B$10,Matches!$S$9:$S$1954,1)</f>
        <v>0</v>
      </c>
      <c r="R155" s="1">
        <f>COUNTIFS(Matches!$C$9:$C$1954,$A155,Matches!$Q$9:$Q$1954,1,Matches!$Y$9:$Y$1954,"&gt;="&amp;'RPI rules'!$B$12,Matches!$Y$9:$Y$1954,"&lt;="&amp;'RPI rules'!$B$13,Matches!$R$9:$R$1954,0)+COUNTIFS(Matches!$D$9:$D$1954,$A155,Matches!$Q$9:$Q$1954,1,Matches!$X$9:$X$1954,"&gt;="&amp;'RPI rules'!$B$12,Matches!$X$9:$X$1954,"&lt;="&amp;'RPI rules'!$B$13,Matches!$S$9:$S$1954,0)</f>
        <v>0</v>
      </c>
      <c r="S155" s="1">
        <f>COUNTIFS(Matches!$C$9:$C$1954,$A155,Matches!$Q$9:$Q$1954,1,Matches!$Y$9:$Y$1954,"&gt;="&amp;'RPI rules'!$B$14,Matches!$R$9:$R$1954,0)+COUNTIFS(Matches!$D$9:$D$1954,$A155,Matches!$Q$9:$Q$1954,1,Matches!$X$9:$X$1954,"&gt;="&amp;'RPI rules'!$B$14,Matches!$S$9:$S$1954,0)+COUNTIFS(Matches!$C$9:$C$1954,$A155,Matches!$H$9:$H$1954,"&lt;&gt;D1",Matches!$R$9:$R$1954,0)+COUNTIFS(Matches!$D$9:$D$1954,$A155,Matches!$G$9:$G$1954,"&lt;&gt;D1",Matches!$S$9:$S$1954,0)</f>
        <v>0</v>
      </c>
      <c r="T155" s="1">
        <f>COUNTIFS(Matches!$C$9:$C$1954,$A155,Matches!$M$9:$M$1954,"Nonconference")+COUNTIFS(Matches!$D$9:$D$1954,$A155,Matches!$M$9:$M$1954,"Nonconference")</f>
        <v>10</v>
      </c>
      <c r="U155" s="1">
        <f>COUNTIFS(Matches!$C$9:$C$1954,$A155,Matches!$Q$9:$Q$1954,1,Matches!$Y$9:$Y$1954,"&gt;=1",Matches!$Y$9:$Y$1954,"&lt;="&amp;'RPI rules'!$B$11,Matches!$M$9:$M$1954,"Nonconference")+COUNTIFS(Matches!$D$9:$D$1954,$A155,Matches!$Q$9:$Q$1954,1,Matches!$X$9:$X$1954,"&gt;=1",Matches!$X$9:$X$1954,"&lt;="&amp;'RPI rules'!$B$11,Matches!$M$9:$M$1954,"Nonconference")</f>
        <v>3</v>
      </c>
      <c r="V155" s="1">
        <f>COUNTIFS(Matches!$C$9:$C$1954,$A155,Matches!$Q$9:$Q$1954,1,Matches!$Y$9:$Y$1954,"&gt;="&amp;'RPI rules'!$B$15,Matches!$M$9:$M$1954,"Nonconference")+COUNTIFS(Matches!$D$9:$D$1954,$A155,Matches!$Q$9:$Q$1954,1,Matches!$X$9:$X$1954,"&gt;="&amp;'RPI rules'!$B$15,Matches!$M$9:$M$1954,"Nonconference")+COUNTIFS(Matches!$C$9:$C$1954,$A155,Matches!$M$9:$M$1954,"Nonconference",Matches!$H$9:$H$1954,"NAIA")+COUNTIFS(Matches!$D$9:$D$1954,$A155,Matches!$M$9:$M$1954,"Nonconference",Matches!$G$9:$G$1954,"NAIA")</f>
        <v>1</v>
      </c>
      <c r="W155" s="24">
        <f t="shared" si="27"/>
        <v>0.3</v>
      </c>
      <c r="X155" s="24">
        <f t="shared" si="28"/>
        <v>0.1</v>
      </c>
      <c r="Y155" s="25">
        <f>IF('RPI rules'!$B$25&lt;&gt;"Ready",NA(),P155*'RPI rules'!$B$17+Q155*'RPI rules'!$B$18)</f>
        <v>0</v>
      </c>
      <c r="Z155" s="25">
        <f>IF('RPI rules'!$B$25&lt;&gt;"Ready",NA(),-R155*'RPI rules'!$B$19-S155*'RPI rules'!$B$20)</f>
        <v>0</v>
      </c>
      <c r="AA155" s="25">
        <f>IF('RPI rules'!$B$25&lt;&gt;"Ready",NA(),IF(T155=0,0,IF(W155&gt;='RPI rules'!$B$16,'RPI rules'!$B$21,0)))</f>
        <v>0</v>
      </c>
      <c r="AB155" s="25">
        <f>IF('RPI rules'!$B$25&lt;&gt;"Ready",NA(),IF(T155=0,0,IF(X155&gt;='RPI rules'!$B$16,-'RPI rules'!$B$22,0)))</f>
        <v>0</v>
      </c>
      <c r="AC155" s="25">
        <f t="shared" si="29"/>
        <v>0</v>
      </c>
      <c r="AD155" s="9">
        <f t="shared" si="30"/>
        <v>0.47603140457379967</v>
      </c>
      <c r="AE155" s="1">
        <f t="shared" si="31"/>
        <v>211</v>
      </c>
      <c r="AF155" s="1">
        <f t="shared" si="32"/>
        <v>0</v>
      </c>
    </row>
    <row r="156" spans="1:32" ht="21" customHeight="1">
      <c r="A156" s="1" t="s">
        <v>336</v>
      </c>
      <c r="B156" s="1" t="str">
        <f>INDEX(Standings!$B$9:$B$356,MATCH($A156,Standings!$A$9:$A$356,0))</f>
        <v>Patriot</v>
      </c>
      <c r="C156" s="1">
        <f>INDEX(Standings!$D$9:$D$356,MATCH($A156,Standings!$A$9:$A$356,0))</f>
        <v>3</v>
      </c>
      <c r="D156" s="1">
        <f>INDEX(Standings!$E$9:$E$356,MATCH($A156,Standings!$A$9:$A$356,0))</f>
        <v>7</v>
      </c>
      <c r="E156" s="1">
        <f>SUMIFS(Matches!$R$9:$R$1954,Matches!$C$9:$C$1954,$A156)+SUMIFS(Matches!$S$9:$S$1954,Matches!$D$9:$D$1954,$A156)</f>
        <v>2</v>
      </c>
      <c r="F156" s="1">
        <f>COUNTIFS(Matches!$C$9:$C$1954,$A156)+COUNTIFS(Matches!$D$9:$D$1954,$A156)-E156</f>
        <v>8</v>
      </c>
      <c r="G156" s="1">
        <f t="shared" si="22"/>
        <v>0</v>
      </c>
      <c r="H156" s="1">
        <f>SUMIFS(Matches!$R$9:$R$1954,Matches!$C$9:$C$1954,$A156,Matches!$Q$9:$Q$1954,1)+SUMIFS(Matches!$S$9:$S$1954,Matches!$D$9:$D$1954,$A156,Matches!$Q$9:$Q$1954,1)</f>
        <v>2</v>
      </c>
      <c r="I156" s="1">
        <f>COUNTIFS(Matches!$C$9:$C$1954,$A156,Matches!$Q$9:$Q$1954,1)+COUNTIFS(Matches!$D$9:$D$1954,$A156,Matches!$Q$9:$Q$1954,1)-H156</f>
        <v>8</v>
      </c>
      <c r="J156" s="9">
        <f t="shared" si="23"/>
        <v>0.2</v>
      </c>
      <c r="K156" s="9">
        <f>IF(H156+I156=0,"",(SUMIFS(Matches!$T$9:$T$1954,Matches!$C$9:$C$1954,$A156)+SUMIFS(Matches!$U$9:$U$1954,Matches!$D$9:$D$1954,$A156))/(H156+I156))</f>
        <v>0.43409090909090908</v>
      </c>
      <c r="L156" s="9">
        <f>IF(H156+I156=0,"",(SUMIFS(Matches!$V$9:$V$1954,Matches!$C$9:$C$1954,$A156)+SUMIFS(Matches!$W$9:$W$1954,Matches!$D$9:$D$1954,$A156))/(H156+I156))</f>
        <v>0.4833635392385392</v>
      </c>
      <c r="M156" s="9">
        <f t="shared" si="24"/>
        <v>0.38788633935508932</v>
      </c>
      <c r="N156" s="1">
        <f t="shared" si="25"/>
        <v>313</v>
      </c>
      <c r="O156" s="1" t="str">
        <f t="shared" si="26"/>
        <v>Review: standings differ</v>
      </c>
      <c r="P156" s="1">
        <f>COUNTIFS(Matches!$C$9:$C$1954,$A156,Matches!$Q$9:$Q$1954,1,Matches!$Y$9:$Y$1954,"&gt;=1",Matches!$Y$9:$Y$1954,"&lt;="&amp;'RPI rules'!$B$9,Matches!$R$9:$R$1954,1)+COUNTIFS(Matches!$D$9:$D$1954,$A156,Matches!$Q$9:$Q$1954,1,Matches!$X$9:$X$1954,"&gt;=1",Matches!$X$9:$X$1954,"&lt;="&amp;'RPI rules'!$B$9,Matches!$S$9:$S$1954,1)</f>
        <v>0</v>
      </c>
      <c r="Q156" s="1">
        <f>COUNTIFS(Matches!$C$9:$C$1954,$A156,Matches!$Q$9:$Q$1954,1,Matches!$Y$9:$Y$1954,"&gt;"&amp;'RPI rules'!$B$9,Matches!$Y$9:$Y$1954,"&lt;="&amp;'RPI rules'!$B$10,Matches!$R$9:$R$1954,1)+COUNTIFS(Matches!$D$9:$D$1954,$A156,Matches!$Q$9:$Q$1954,1,Matches!$X$9:$X$1954,"&gt;"&amp;'RPI rules'!$B$9,Matches!$X$9:$X$1954,"&lt;="&amp;'RPI rules'!$B$10,Matches!$S$9:$S$1954,1)</f>
        <v>0</v>
      </c>
      <c r="R156" s="1">
        <f>COUNTIFS(Matches!$C$9:$C$1954,$A156,Matches!$Q$9:$Q$1954,1,Matches!$Y$9:$Y$1954,"&gt;="&amp;'RPI rules'!$B$12,Matches!$Y$9:$Y$1954,"&lt;="&amp;'RPI rules'!$B$13,Matches!$R$9:$R$1954,0)+COUNTIFS(Matches!$D$9:$D$1954,$A156,Matches!$Q$9:$Q$1954,1,Matches!$X$9:$X$1954,"&gt;="&amp;'RPI rules'!$B$12,Matches!$X$9:$X$1954,"&lt;="&amp;'RPI rules'!$B$13,Matches!$S$9:$S$1954,0)</f>
        <v>0</v>
      </c>
      <c r="S156" s="1">
        <f>COUNTIFS(Matches!$C$9:$C$1954,$A156,Matches!$Q$9:$Q$1954,1,Matches!$Y$9:$Y$1954,"&gt;="&amp;'RPI rules'!$B$14,Matches!$R$9:$R$1954,0)+COUNTIFS(Matches!$D$9:$D$1954,$A156,Matches!$Q$9:$Q$1954,1,Matches!$X$9:$X$1954,"&gt;="&amp;'RPI rules'!$B$14,Matches!$S$9:$S$1954,0)+COUNTIFS(Matches!$C$9:$C$1954,$A156,Matches!$H$9:$H$1954,"&lt;&gt;D1",Matches!$R$9:$R$1954,0)+COUNTIFS(Matches!$D$9:$D$1954,$A156,Matches!$G$9:$G$1954,"&lt;&gt;D1",Matches!$S$9:$S$1954,0)</f>
        <v>0</v>
      </c>
      <c r="T156" s="1">
        <f>COUNTIFS(Matches!$C$9:$C$1954,$A156,Matches!$M$9:$M$1954,"Nonconference")+COUNTIFS(Matches!$D$9:$D$1954,$A156,Matches!$M$9:$M$1954,"Nonconference")</f>
        <v>8</v>
      </c>
      <c r="U156" s="1">
        <f>COUNTIFS(Matches!$C$9:$C$1954,$A156,Matches!$Q$9:$Q$1954,1,Matches!$Y$9:$Y$1954,"&gt;=1",Matches!$Y$9:$Y$1954,"&lt;="&amp;'RPI rules'!$B$11,Matches!$M$9:$M$1954,"Nonconference")+COUNTIFS(Matches!$D$9:$D$1954,$A156,Matches!$Q$9:$Q$1954,1,Matches!$X$9:$X$1954,"&gt;=1",Matches!$X$9:$X$1954,"&lt;="&amp;'RPI rules'!$B$11,Matches!$M$9:$M$1954,"Nonconference")</f>
        <v>0</v>
      </c>
      <c r="V156" s="1">
        <f>COUNTIFS(Matches!$C$9:$C$1954,$A156,Matches!$Q$9:$Q$1954,1,Matches!$Y$9:$Y$1954,"&gt;="&amp;'RPI rules'!$B$15,Matches!$M$9:$M$1954,"Nonconference")+COUNTIFS(Matches!$D$9:$D$1954,$A156,Matches!$Q$9:$Q$1954,1,Matches!$X$9:$X$1954,"&gt;="&amp;'RPI rules'!$B$15,Matches!$M$9:$M$1954,"Nonconference")+COUNTIFS(Matches!$C$9:$C$1954,$A156,Matches!$M$9:$M$1954,"Nonconference",Matches!$H$9:$H$1954,"NAIA")+COUNTIFS(Matches!$D$9:$D$1954,$A156,Matches!$M$9:$M$1954,"Nonconference",Matches!$G$9:$G$1954,"NAIA")</f>
        <v>2</v>
      </c>
      <c r="W156" s="24">
        <f t="shared" si="27"/>
        <v>0</v>
      </c>
      <c r="X156" s="24">
        <f t="shared" si="28"/>
        <v>0.25</v>
      </c>
      <c r="Y156" s="25">
        <f>IF('RPI rules'!$B$25&lt;&gt;"Ready",NA(),P156*'RPI rules'!$B$17+Q156*'RPI rules'!$B$18)</f>
        <v>0</v>
      </c>
      <c r="Z156" s="25">
        <f>IF('RPI rules'!$B$25&lt;&gt;"Ready",NA(),-R156*'RPI rules'!$B$19-S156*'RPI rules'!$B$20)</f>
        <v>0</v>
      </c>
      <c r="AA156" s="25">
        <f>IF('RPI rules'!$B$25&lt;&gt;"Ready",NA(),IF(T156=0,0,IF(W156&gt;='RPI rules'!$B$16,'RPI rules'!$B$21,0)))</f>
        <v>0</v>
      </c>
      <c r="AB156" s="25">
        <f>IF('RPI rules'!$B$25&lt;&gt;"Ready",NA(),IF(T156=0,0,IF(X156&gt;='RPI rules'!$B$16,-'RPI rules'!$B$22,0)))</f>
        <v>0</v>
      </c>
      <c r="AC156" s="25">
        <f t="shared" si="29"/>
        <v>0</v>
      </c>
      <c r="AD156" s="9">
        <f t="shared" si="30"/>
        <v>0.38788633935508932</v>
      </c>
      <c r="AE156" s="1">
        <f t="shared" si="31"/>
        <v>310</v>
      </c>
      <c r="AF156" s="1">
        <f t="shared" si="32"/>
        <v>3</v>
      </c>
    </row>
    <row r="157" spans="1:32" ht="21" customHeight="1">
      <c r="A157" s="1" t="s">
        <v>133</v>
      </c>
      <c r="B157" s="1" t="str">
        <f>INDEX(Standings!$B$9:$B$356,MATCH($A157,Standings!$A$9:$A$356,0))</f>
        <v>SEC</v>
      </c>
      <c r="C157" s="1">
        <f>INDEX(Standings!$D$9:$D$356,MATCH($A157,Standings!$A$9:$A$356,0))</f>
        <v>5</v>
      </c>
      <c r="D157" s="1">
        <f>INDEX(Standings!$E$9:$E$356,MATCH($A157,Standings!$A$9:$A$356,0))</f>
        <v>4</v>
      </c>
      <c r="E157" s="1">
        <f>SUMIFS(Matches!$R$9:$R$1954,Matches!$C$9:$C$1954,$A157)+SUMIFS(Matches!$S$9:$S$1954,Matches!$D$9:$D$1954,$A157)</f>
        <v>5</v>
      </c>
      <c r="F157" s="1">
        <f>COUNTIFS(Matches!$C$9:$C$1954,$A157)+COUNTIFS(Matches!$D$9:$D$1954,$A157)-E157</f>
        <v>4</v>
      </c>
      <c r="G157" s="1">
        <f t="shared" si="22"/>
        <v>0</v>
      </c>
      <c r="H157" s="1">
        <f>SUMIFS(Matches!$R$9:$R$1954,Matches!$C$9:$C$1954,$A157,Matches!$Q$9:$Q$1954,1)+SUMIFS(Matches!$S$9:$S$1954,Matches!$D$9:$D$1954,$A157,Matches!$Q$9:$Q$1954,1)</f>
        <v>5</v>
      </c>
      <c r="I157" s="1">
        <f>COUNTIFS(Matches!$C$9:$C$1954,$A157,Matches!$Q$9:$Q$1954,1)+COUNTIFS(Matches!$D$9:$D$1954,$A157,Matches!$Q$9:$Q$1954,1)-H157</f>
        <v>4</v>
      </c>
      <c r="J157" s="9">
        <f t="shared" si="23"/>
        <v>0.55555555555555558</v>
      </c>
      <c r="K157" s="9">
        <f>IF(H157+I157=0,"",(SUMIFS(Matches!$T$9:$T$1954,Matches!$C$9:$C$1954,$A157)+SUMIFS(Matches!$U$9:$U$1954,Matches!$D$9:$D$1954,$A157))/(H157+I157))</f>
        <v>0.54722222222222217</v>
      </c>
      <c r="L157" s="9">
        <f>IF(H157+I157=0,"",(SUMIFS(Matches!$V$9:$V$1954,Matches!$C$9:$C$1954,$A157)+SUMIFS(Matches!$W$9:$W$1954,Matches!$D$9:$D$1954,$A157))/(H157+I157))</f>
        <v>0.53389797538787442</v>
      </c>
      <c r="M157" s="9">
        <f t="shared" si="24"/>
        <v>0.54597449384696861</v>
      </c>
      <c r="N157" s="1">
        <f t="shared" si="25"/>
        <v>110</v>
      </c>
      <c r="O157" s="1" t="str">
        <f t="shared" si="26"/>
        <v>Matches standings</v>
      </c>
      <c r="P157" s="1">
        <f>COUNTIFS(Matches!$C$9:$C$1954,$A157,Matches!$Q$9:$Q$1954,1,Matches!$Y$9:$Y$1954,"&gt;=1",Matches!$Y$9:$Y$1954,"&lt;="&amp;'RPI rules'!$B$9,Matches!$R$9:$R$1954,1)+COUNTIFS(Matches!$D$9:$D$1954,$A157,Matches!$Q$9:$Q$1954,1,Matches!$X$9:$X$1954,"&gt;=1",Matches!$X$9:$X$1954,"&lt;="&amp;'RPI rules'!$B$9,Matches!$S$9:$S$1954,1)</f>
        <v>0</v>
      </c>
      <c r="Q157" s="1">
        <f>COUNTIFS(Matches!$C$9:$C$1954,$A157,Matches!$Q$9:$Q$1954,1,Matches!$Y$9:$Y$1954,"&gt;"&amp;'RPI rules'!$B$9,Matches!$Y$9:$Y$1954,"&lt;="&amp;'RPI rules'!$B$10,Matches!$R$9:$R$1954,1)+COUNTIFS(Matches!$D$9:$D$1954,$A157,Matches!$Q$9:$Q$1954,1,Matches!$X$9:$X$1954,"&gt;"&amp;'RPI rules'!$B$9,Matches!$X$9:$X$1954,"&lt;="&amp;'RPI rules'!$B$10,Matches!$S$9:$S$1954,1)</f>
        <v>0</v>
      </c>
      <c r="R157" s="1">
        <f>COUNTIFS(Matches!$C$9:$C$1954,$A157,Matches!$Q$9:$Q$1954,1,Matches!$Y$9:$Y$1954,"&gt;="&amp;'RPI rules'!$B$12,Matches!$Y$9:$Y$1954,"&lt;="&amp;'RPI rules'!$B$13,Matches!$R$9:$R$1954,0)+COUNTIFS(Matches!$D$9:$D$1954,$A157,Matches!$Q$9:$Q$1954,1,Matches!$X$9:$X$1954,"&gt;="&amp;'RPI rules'!$B$12,Matches!$X$9:$X$1954,"&lt;="&amp;'RPI rules'!$B$13,Matches!$S$9:$S$1954,0)</f>
        <v>0</v>
      </c>
      <c r="S157" s="1">
        <f>COUNTIFS(Matches!$C$9:$C$1954,$A157,Matches!$Q$9:$Q$1954,1,Matches!$Y$9:$Y$1954,"&gt;="&amp;'RPI rules'!$B$14,Matches!$R$9:$R$1954,0)+COUNTIFS(Matches!$D$9:$D$1954,$A157,Matches!$Q$9:$Q$1954,1,Matches!$X$9:$X$1954,"&gt;="&amp;'RPI rules'!$B$14,Matches!$S$9:$S$1954,0)+COUNTIFS(Matches!$C$9:$C$1954,$A157,Matches!$H$9:$H$1954,"&lt;&gt;D1",Matches!$R$9:$R$1954,0)+COUNTIFS(Matches!$D$9:$D$1954,$A157,Matches!$G$9:$G$1954,"&lt;&gt;D1",Matches!$S$9:$S$1954,0)</f>
        <v>0</v>
      </c>
      <c r="T157" s="1">
        <f>COUNTIFS(Matches!$C$9:$C$1954,$A157,Matches!$M$9:$M$1954,"Nonconference")+COUNTIFS(Matches!$D$9:$D$1954,$A157,Matches!$M$9:$M$1954,"Nonconference")</f>
        <v>9</v>
      </c>
      <c r="U157" s="1">
        <f>COUNTIFS(Matches!$C$9:$C$1954,$A157,Matches!$Q$9:$Q$1954,1,Matches!$Y$9:$Y$1954,"&gt;=1",Matches!$Y$9:$Y$1954,"&lt;="&amp;'RPI rules'!$B$11,Matches!$M$9:$M$1954,"Nonconference")+COUNTIFS(Matches!$D$9:$D$1954,$A157,Matches!$Q$9:$Q$1954,1,Matches!$X$9:$X$1954,"&gt;=1",Matches!$X$9:$X$1954,"&lt;="&amp;'RPI rules'!$B$11,Matches!$M$9:$M$1954,"Nonconference")</f>
        <v>3</v>
      </c>
      <c r="V157" s="1">
        <f>COUNTIFS(Matches!$C$9:$C$1954,$A157,Matches!$Q$9:$Q$1954,1,Matches!$Y$9:$Y$1954,"&gt;="&amp;'RPI rules'!$B$15,Matches!$M$9:$M$1954,"Nonconference")+COUNTIFS(Matches!$D$9:$D$1954,$A157,Matches!$Q$9:$Q$1954,1,Matches!$X$9:$X$1954,"&gt;="&amp;'RPI rules'!$B$15,Matches!$M$9:$M$1954,"Nonconference")+COUNTIFS(Matches!$C$9:$C$1954,$A157,Matches!$M$9:$M$1954,"Nonconference",Matches!$H$9:$H$1954,"NAIA")+COUNTIFS(Matches!$D$9:$D$1954,$A157,Matches!$M$9:$M$1954,"Nonconference",Matches!$G$9:$G$1954,"NAIA")</f>
        <v>2</v>
      </c>
      <c r="W157" s="24">
        <f t="shared" si="27"/>
        <v>0.33333333333333331</v>
      </c>
      <c r="X157" s="24">
        <f t="shared" si="28"/>
        <v>0.22222222222222221</v>
      </c>
      <c r="Y157" s="25">
        <f>IF('RPI rules'!$B$25&lt;&gt;"Ready",NA(),P157*'RPI rules'!$B$17+Q157*'RPI rules'!$B$18)</f>
        <v>0</v>
      </c>
      <c r="Z157" s="25">
        <f>IF('RPI rules'!$B$25&lt;&gt;"Ready",NA(),-R157*'RPI rules'!$B$19-S157*'RPI rules'!$B$20)</f>
        <v>0</v>
      </c>
      <c r="AA157" s="25">
        <f>IF('RPI rules'!$B$25&lt;&gt;"Ready",NA(),IF(T157=0,0,IF(W157&gt;='RPI rules'!$B$16,'RPI rules'!$B$21,0)))</f>
        <v>0</v>
      </c>
      <c r="AB157" s="25">
        <f>IF('RPI rules'!$B$25&lt;&gt;"Ready",NA(),IF(T157=0,0,IF(X157&gt;='RPI rules'!$B$16,-'RPI rules'!$B$22,0)))</f>
        <v>0</v>
      </c>
      <c r="AC157" s="25">
        <f t="shared" si="29"/>
        <v>0</v>
      </c>
      <c r="AD157" s="9">
        <f t="shared" si="30"/>
        <v>0.54597449384696861</v>
      </c>
      <c r="AE157" s="1">
        <f t="shared" si="31"/>
        <v>110</v>
      </c>
      <c r="AF157" s="1">
        <f t="shared" si="32"/>
        <v>0</v>
      </c>
    </row>
    <row r="158" spans="1:32" ht="21" customHeight="1">
      <c r="A158" s="1" t="s">
        <v>359</v>
      </c>
      <c r="B158" s="1" t="str">
        <f>INDEX(Standings!$B$9:$B$356,MATCH($A158,Standings!$A$9:$A$356,0))</f>
        <v>MAAC</v>
      </c>
      <c r="C158" s="1">
        <f>INDEX(Standings!$D$9:$D$356,MATCH($A158,Standings!$A$9:$A$356,0))</f>
        <v>1</v>
      </c>
      <c r="D158" s="1">
        <f>INDEX(Standings!$E$9:$E$356,MATCH($A158,Standings!$A$9:$A$356,0))</f>
        <v>10</v>
      </c>
      <c r="E158" s="1">
        <f>SUMIFS(Matches!$R$9:$R$1954,Matches!$C$9:$C$1954,$A158)+SUMIFS(Matches!$S$9:$S$1954,Matches!$D$9:$D$1954,$A158)</f>
        <v>1</v>
      </c>
      <c r="F158" s="1">
        <f>COUNTIFS(Matches!$C$9:$C$1954,$A158)+COUNTIFS(Matches!$D$9:$D$1954,$A158)-E158</f>
        <v>10</v>
      </c>
      <c r="G158" s="1">
        <f t="shared" si="22"/>
        <v>0</v>
      </c>
      <c r="H158" s="1">
        <f>SUMIFS(Matches!$R$9:$R$1954,Matches!$C$9:$C$1954,$A158,Matches!$Q$9:$Q$1954,1)+SUMIFS(Matches!$S$9:$S$1954,Matches!$D$9:$D$1954,$A158,Matches!$Q$9:$Q$1954,1)</f>
        <v>1</v>
      </c>
      <c r="I158" s="1">
        <f>COUNTIFS(Matches!$C$9:$C$1954,$A158,Matches!$Q$9:$Q$1954,1)+COUNTIFS(Matches!$D$9:$D$1954,$A158,Matches!$Q$9:$Q$1954,1)-H158</f>
        <v>10</v>
      </c>
      <c r="J158" s="9">
        <f t="shared" si="23"/>
        <v>9.0909090909090912E-2</v>
      </c>
      <c r="K158" s="9">
        <f>IF(H158+I158=0,"",(SUMIFS(Matches!$T$9:$T$1954,Matches!$C$9:$C$1954,$A158)+SUMIFS(Matches!$U$9:$U$1954,Matches!$D$9:$D$1954,$A158))/(H158+I158))</f>
        <v>0.39511851784579055</v>
      </c>
      <c r="L158" s="9">
        <f>IF(H158+I158=0,"",(SUMIFS(Matches!$V$9:$V$1954,Matches!$C$9:$C$1954,$A158)+SUMIFS(Matches!$W$9:$W$1954,Matches!$D$9:$D$1954,$A158))/(H158+I158))</f>
        <v>0.43286362474379009</v>
      </c>
      <c r="M158" s="9">
        <f t="shared" si="24"/>
        <v>0.32850243783611555</v>
      </c>
      <c r="N158" s="1">
        <f t="shared" si="25"/>
        <v>336</v>
      </c>
      <c r="O158" s="1" t="str">
        <f t="shared" si="26"/>
        <v>Matches standings</v>
      </c>
      <c r="P158" s="1">
        <f>COUNTIFS(Matches!$C$9:$C$1954,$A158,Matches!$Q$9:$Q$1954,1,Matches!$Y$9:$Y$1954,"&gt;=1",Matches!$Y$9:$Y$1954,"&lt;="&amp;'RPI rules'!$B$9,Matches!$R$9:$R$1954,1)+COUNTIFS(Matches!$D$9:$D$1954,$A158,Matches!$Q$9:$Q$1954,1,Matches!$X$9:$X$1954,"&gt;=1",Matches!$X$9:$X$1954,"&lt;="&amp;'RPI rules'!$B$9,Matches!$S$9:$S$1954,1)</f>
        <v>0</v>
      </c>
      <c r="Q158" s="1">
        <f>COUNTIFS(Matches!$C$9:$C$1954,$A158,Matches!$Q$9:$Q$1954,1,Matches!$Y$9:$Y$1954,"&gt;"&amp;'RPI rules'!$B$9,Matches!$Y$9:$Y$1954,"&lt;="&amp;'RPI rules'!$B$10,Matches!$R$9:$R$1954,1)+COUNTIFS(Matches!$D$9:$D$1954,$A158,Matches!$Q$9:$Q$1954,1,Matches!$X$9:$X$1954,"&gt;"&amp;'RPI rules'!$B$9,Matches!$X$9:$X$1954,"&lt;="&amp;'RPI rules'!$B$10,Matches!$S$9:$S$1954,1)</f>
        <v>0</v>
      </c>
      <c r="R158" s="1">
        <f>COUNTIFS(Matches!$C$9:$C$1954,$A158,Matches!$Q$9:$Q$1954,1,Matches!$Y$9:$Y$1954,"&gt;="&amp;'RPI rules'!$B$12,Matches!$Y$9:$Y$1954,"&lt;="&amp;'RPI rules'!$B$13,Matches!$R$9:$R$1954,0)+COUNTIFS(Matches!$D$9:$D$1954,$A158,Matches!$Q$9:$Q$1954,1,Matches!$X$9:$X$1954,"&gt;="&amp;'RPI rules'!$B$12,Matches!$X$9:$X$1954,"&lt;="&amp;'RPI rules'!$B$13,Matches!$S$9:$S$1954,0)</f>
        <v>3</v>
      </c>
      <c r="S158" s="1">
        <f>COUNTIFS(Matches!$C$9:$C$1954,$A158,Matches!$Q$9:$Q$1954,1,Matches!$Y$9:$Y$1954,"&gt;="&amp;'RPI rules'!$B$14,Matches!$R$9:$R$1954,0)+COUNTIFS(Matches!$D$9:$D$1954,$A158,Matches!$Q$9:$Q$1954,1,Matches!$X$9:$X$1954,"&gt;="&amp;'RPI rules'!$B$14,Matches!$S$9:$S$1954,0)+COUNTIFS(Matches!$C$9:$C$1954,$A158,Matches!$H$9:$H$1954,"&lt;&gt;D1",Matches!$R$9:$R$1954,0)+COUNTIFS(Matches!$D$9:$D$1954,$A158,Matches!$G$9:$G$1954,"&lt;&gt;D1",Matches!$S$9:$S$1954,0)</f>
        <v>2</v>
      </c>
      <c r="T158" s="1">
        <f>COUNTIFS(Matches!$C$9:$C$1954,$A158,Matches!$M$9:$M$1954,"Nonconference")+COUNTIFS(Matches!$D$9:$D$1954,$A158,Matches!$M$9:$M$1954,"Nonconference")</f>
        <v>11</v>
      </c>
      <c r="U158" s="1">
        <f>COUNTIFS(Matches!$C$9:$C$1954,$A158,Matches!$Q$9:$Q$1954,1,Matches!$Y$9:$Y$1954,"&gt;=1",Matches!$Y$9:$Y$1954,"&lt;="&amp;'RPI rules'!$B$11,Matches!$M$9:$M$1954,"Nonconference")+COUNTIFS(Matches!$D$9:$D$1954,$A158,Matches!$Q$9:$Q$1954,1,Matches!$X$9:$X$1954,"&gt;=1",Matches!$X$9:$X$1954,"&lt;="&amp;'RPI rules'!$B$11,Matches!$M$9:$M$1954,"Nonconference")</f>
        <v>1</v>
      </c>
      <c r="V158" s="1">
        <f>COUNTIFS(Matches!$C$9:$C$1954,$A158,Matches!$Q$9:$Q$1954,1,Matches!$Y$9:$Y$1954,"&gt;="&amp;'RPI rules'!$B$15,Matches!$M$9:$M$1954,"Nonconference")+COUNTIFS(Matches!$D$9:$D$1954,$A158,Matches!$Q$9:$Q$1954,1,Matches!$X$9:$X$1954,"&gt;="&amp;'RPI rules'!$B$15,Matches!$M$9:$M$1954,"Nonconference")+COUNTIFS(Matches!$C$9:$C$1954,$A158,Matches!$M$9:$M$1954,"Nonconference",Matches!$H$9:$H$1954,"NAIA")+COUNTIFS(Matches!$D$9:$D$1954,$A158,Matches!$M$9:$M$1954,"Nonconference",Matches!$G$9:$G$1954,"NAIA")</f>
        <v>6</v>
      </c>
      <c r="W158" s="24">
        <f t="shared" si="27"/>
        <v>9.0909090909090912E-2</v>
      </c>
      <c r="X158" s="24">
        <f t="shared" si="28"/>
        <v>0.54545454545454541</v>
      </c>
      <c r="Y158" s="25">
        <f>IF('RPI rules'!$B$25&lt;&gt;"Ready",NA(),P158*'RPI rules'!$B$17+Q158*'RPI rules'!$B$18)</f>
        <v>0</v>
      </c>
      <c r="Z158" s="25">
        <f>IF('RPI rules'!$B$25&lt;&gt;"Ready",NA(),-R158*'RPI rules'!$B$19-S158*'RPI rules'!$B$20)</f>
        <v>-9.1000000000000004E-3</v>
      </c>
      <c r="AA158" s="25">
        <f>IF('RPI rules'!$B$25&lt;&gt;"Ready",NA(),IF(T158=0,0,IF(W158&gt;='RPI rules'!$B$16,'RPI rules'!$B$21,0)))</f>
        <v>0</v>
      </c>
      <c r="AB158" s="25">
        <f>IF('RPI rules'!$B$25&lt;&gt;"Ready",NA(),IF(T158=0,0,IF(X158&gt;='RPI rules'!$B$16,-'RPI rules'!$B$22,0)))</f>
        <v>-2.5999999999999999E-3</v>
      </c>
      <c r="AC158" s="25">
        <f t="shared" si="29"/>
        <v>-1.17E-2</v>
      </c>
      <c r="AD158" s="9">
        <f t="shared" si="30"/>
        <v>0.31680243783611556</v>
      </c>
      <c r="AE158" s="1">
        <f t="shared" si="31"/>
        <v>339</v>
      </c>
      <c r="AF158" s="1">
        <f t="shared" si="32"/>
        <v>-3</v>
      </c>
    </row>
    <row r="159" spans="1:32" ht="21" customHeight="1">
      <c r="A159" s="1" t="s">
        <v>298</v>
      </c>
      <c r="B159" s="1" t="str">
        <f>INDEX(Standings!$B$9:$B$356,MATCH($A159,Standings!$A$9:$A$356,0))</f>
        <v>MAAC</v>
      </c>
      <c r="C159" s="1">
        <f>INDEX(Standings!$D$9:$D$356,MATCH($A159,Standings!$A$9:$A$356,0))</f>
        <v>4</v>
      </c>
      <c r="D159" s="1">
        <f>INDEX(Standings!$E$9:$E$356,MATCH($A159,Standings!$A$9:$A$356,0))</f>
        <v>8</v>
      </c>
      <c r="E159" s="1">
        <f>SUMIFS(Matches!$R$9:$R$1954,Matches!$C$9:$C$1954,$A159)+SUMIFS(Matches!$S$9:$S$1954,Matches!$D$9:$D$1954,$A159)</f>
        <v>4</v>
      </c>
      <c r="F159" s="1">
        <f>COUNTIFS(Matches!$C$9:$C$1954,$A159)+COUNTIFS(Matches!$D$9:$D$1954,$A159)-E159</f>
        <v>8</v>
      </c>
      <c r="G159" s="1">
        <f t="shared" si="22"/>
        <v>0</v>
      </c>
      <c r="H159" s="1">
        <f>SUMIFS(Matches!$R$9:$R$1954,Matches!$C$9:$C$1954,$A159,Matches!$Q$9:$Q$1954,1)+SUMIFS(Matches!$S$9:$S$1954,Matches!$D$9:$D$1954,$A159,Matches!$Q$9:$Q$1954,1)</f>
        <v>4</v>
      </c>
      <c r="I159" s="1">
        <f>COUNTIFS(Matches!$C$9:$C$1954,$A159,Matches!$Q$9:$Q$1954,1)+COUNTIFS(Matches!$D$9:$D$1954,$A159,Matches!$Q$9:$Q$1954,1)-H159</f>
        <v>8</v>
      </c>
      <c r="J159" s="9">
        <f t="shared" si="23"/>
        <v>0.33333333333333331</v>
      </c>
      <c r="K159" s="9">
        <f>IF(H159+I159=0,"",(SUMIFS(Matches!$T$9:$T$1954,Matches!$C$9:$C$1954,$A159)+SUMIFS(Matches!$U$9:$U$1954,Matches!$D$9:$D$1954,$A159))/(H159+I159))</f>
        <v>0.47633940133940134</v>
      </c>
      <c r="L159" s="9">
        <f>IF(H159+I159=0,"",(SUMIFS(Matches!$V$9:$V$1954,Matches!$C$9:$C$1954,$A159)+SUMIFS(Matches!$W$9:$W$1954,Matches!$D$9:$D$1954,$A159))/(H159+I159))</f>
        <v>0.42924245052085958</v>
      </c>
      <c r="M159" s="9">
        <f t="shared" si="24"/>
        <v>0.42881364663324889</v>
      </c>
      <c r="N159" s="1">
        <f t="shared" si="25"/>
        <v>275</v>
      </c>
      <c r="O159" s="1" t="str">
        <f t="shared" si="26"/>
        <v>Matches standings</v>
      </c>
      <c r="P159" s="1">
        <f>COUNTIFS(Matches!$C$9:$C$1954,$A159,Matches!$Q$9:$Q$1954,1,Matches!$Y$9:$Y$1954,"&gt;=1",Matches!$Y$9:$Y$1954,"&lt;="&amp;'RPI rules'!$B$9,Matches!$R$9:$R$1954,1)+COUNTIFS(Matches!$D$9:$D$1954,$A159,Matches!$Q$9:$Q$1954,1,Matches!$X$9:$X$1954,"&gt;=1",Matches!$X$9:$X$1954,"&lt;="&amp;'RPI rules'!$B$9,Matches!$S$9:$S$1954,1)</f>
        <v>0</v>
      </c>
      <c r="Q159" s="1">
        <f>COUNTIFS(Matches!$C$9:$C$1954,$A159,Matches!$Q$9:$Q$1954,1,Matches!$Y$9:$Y$1954,"&gt;"&amp;'RPI rules'!$B$9,Matches!$Y$9:$Y$1954,"&lt;="&amp;'RPI rules'!$B$10,Matches!$R$9:$R$1954,1)+COUNTIFS(Matches!$D$9:$D$1954,$A159,Matches!$Q$9:$Q$1954,1,Matches!$X$9:$X$1954,"&gt;"&amp;'RPI rules'!$B$9,Matches!$X$9:$X$1954,"&lt;="&amp;'RPI rules'!$B$10,Matches!$S$9:$S$1954,1)</f>
        <v>0</v>
      </c>
      <c r="R159" s="1">
        <f>COUNTIFS(Matches!$C$9:$C$1954,$A159,Matches!$Q$9:$Q$1954,1,Matches!$Y$9:$Y$1954,"&gt;="&amp;'RPI rules'!$B$12,Matches!$Y$9:$Y$1954,"&lt;="&amp;'RPI rules'!$B$13,Matches!$R$9:$R$1954,0)+COUNTIFS(Matches!$D$9:$D$1954,$A159,Matches!$Q$9:$Q$1954,1,Matches!$X$9:$X$1954,"&gt;="&amp;'RPI rules'!$B$12,Matches!$X$9:$X$1954,"&lt;="&amp;'RPI rules'!$B$13,Matches!$S$9:$S$1954,0)</f>
        <v>1</v>
      </c>
      <c r="S159" s="1">
        <f>COUNTIFS(Matches!$C$9:$C$1954,$A159,Matches!$Q$9:$Q$1954,1,Matches!$Y$9:$Y$1954,"&gt;="&amp;'RPI rules'!$B$14,Matches!$R$9:$R$1954,0)+COUNTIFS(Matches!$D$9:$D$1954,$A159,Matches!$Q$9:$Q$1954,1,Matches!$X$9:$X$1954,"&gt;="&amp;'RPI rules'!$B$14,Matches!$S$9:$S$1954,0)+COUNTIFS(Matches!$C$9:$C$1954,$A159,Matches!$H$9:$H$1954,"&lt;&gt;D1",Matches!$R$9:$R$1954,0)+COUNTIFS(Matches!$D$9:$D$1954,$A159,Matches!$G$9:$G$1954,"&lt;&gt;D1",Matches!$S$9:$S$1954,0)</f>
        <v>0</v>
      </c>
      <c r="T159" s="1">
        <f>COUNTIFS(Matches!$C$9:$C$1954,$A159,Matches!$M$9:$M$1954,"Nonconference")+COUNTIFS(Matches!$D$9:$D$1954,$A159,Matches!$M$9:$M$1954,"Nonconference")</f>
        <v>12</v>
      </c>
      <c r="U159" s="1">
        <f>COUNTIFS(Matches!$C$9:$C$1954,$A159,Matches!$Q$9:$Q$1954,1,Matches!$Y$9:$Y$1954,"&gt;=1",Matches!$Y$9:$Y$1954,"&lt;="&amp;'RPI rules'!$B$11,Matches!$M$9:$M$1954,"Nonconference")+COUNTIFS(Matches!$D$9:$D$1954,$A159,Matches!$Q$9:$Q$1954,1,Matches!$X$9:$X$1954,"&gt;=1",Matches!$X$9:$X$1954,"&lt;="&amp;'RPI rules'!$B$11,Matches!$M$9:$M$1954,"Nonconference")</f>
        <v>0</v>
      </c>
      <c r="V159" s="1">
        <f>COUNTIFS(Matches!$C$9:$C$1954,$A159,Matches!$Q$9:$Q$1954,1,Matches!$Y$9:$Y$1954,"&gt;="&amp;'RPI rules'!$B$15,Matches!$M$9:$M$1954,"Nonconference")+COUNTIFS(Matches!$D$9:$D$1954,$A159,Matches!$Q$9:$Q$1954,1,Matches!$X$9:$X$1954,"&gt;="&amp;'RPI rules'!$B$15,Matches!$M$9:$M$1954,"Nonconference")+COUNTIFS(Matches!$C$9:$C$1954,$A159,Matches!$M$9:$M$1954,"Nonconference",Matches!$H$9:$H$1954,"NAIA")+COUNTIFS(Matches!$D$9:$D$1954,$A159,Matches!$M$9:$M$1954,"Nonconference",Matches!$G$9:$G$1954,"NAIA")</f>
        <v>5</v>
      </c>
      <c r="W159" s="24">
        <f t="shared" si="27"/>
        <v>0</v>
      </c>
      <c r="X159" s="24">
        <f t="shared" si="28"/>
        <v>0.41666666666666669</v>
      </c>
      <c r="Y159" s="25">
        <f>IF('RPI rules'!$B$25&lt;&gt;"Ready",NA(),P159*'RPI rules'!$B$17+Q159*'RPI rules'!$B$18)</f>
        <v>0</v>
      </c>
      <c r="Z159" s="25">
        <f>IF('RPI rules'!$B$25&lt;&gt;"Ready",NA(),-R159*'RPI rules'!$B$19-S159*'RPI rules'!$B$20)</f>
        <v>-1.2999999999999999E-3</v>
      </c>
      <c r="AA159" s="25">
        <f>IF('RPI rules'!$B$25&lt;&gt;"Ready",NA(),IF(T159=0,0,IF(W159&gt;='RPI rules'!$B$16,'RPI rules'!$B$21,0)))</f>
        <v>0</v>
      </c>
      <c r="AB159" s="25">
        <f>IF('RPI rules'!$B$25&lt;&gt;"Ready",NA(),IF(T159=0,0,IF(X159&gt;='RPI rules'!$B$16,-'RPI rules'!$B$22,0)))</f>
        <v>0</v>
      </c>
      <c r="AC159" s="25">
        <f t="shared" si="29"/>
        <v>-1.2999999999999999E-3</v>
      </c>
      <c r="AD159" s="9">
        <f t="shared" si="30"/>
        <v>0.42751364663324887</v>
      </c>
      <c r="AE159" s="1">
        <f t="shared" si="31"/>
        <v>274</v>
      </c>
      <c r="AF159" s="1">
        <f t="shared" si="32"/>
        <v>1</v>
      </c>
    </row>
    <row r="160" spans="1:32" ht="21" customHeight="1">
      <c r="A160" s="1" t="s">
        <v>147</v>
      </c>
      <c r="B160" s="1" t="str">
        <f>INDEX(Standings!$B$9:$B$356,MATCH($A160,Standings!$A$9:$A$356,0))</f>
        <v>Big East</v>
      </c>
      <c r="C160" s="1">
        <f>INDEX(Standings!$D$9:$D$356,MATCH($A160,Standings!$A$9:$A$356,0))</f>
        <v>5</v>
      </c>
      <c r="D160" s="1">
        <f>INDEX(Standings!$E$9:$E$356,MATCH($A160,Standings!$A$9:$A$356,0))</f>
        <v>5</v>
      </c>
      <c r="E160" s="1">
        <f>SUMIFS(Matches!$R$9:$R$1954,Matches!$C$9:$C$1954,$A160)+SUMIFS(Matches!$S$9:$S$1954,Matches!$D$9:$D$1954,$A160)</f>
        <v>5</v>
      </c>
      <c r="F160" s="1">
        <f>COUNTIFS(Matches!$C$9:$C$1954,$A160)+COUNTIFS(Matches!$D$9:$D$1954,$A160)-E160</f>
        <v>5</v>
      </c>
      <c r="G160" s="1">
        <f t="shared" si="22"/>
        <v>0</v>
      </c>
      <c r="H160" s="1">
        <f>SUMIFS(Matches!$R$9:$R$1954,Matches!$C$9:$C$1954,$A160,Matches!$Q$9:$Q$1954,1)+SUMIFS(Matches!$S$9:$S$1954,Matches!$D$9:$D$1954,$A160,Matches!$Q$9:$Q$1954,1)</f>
        <v>5</v>
      </c>
      <c r="I160" s="1">
        <f>COUNTIFS(Matches!$C$9:$C$1954,$A160,Matches!$Q$9:$Q$1954,1)+COUNTIFS(Matches!$D$9:$D$1954,$A160,Matches!$Q$9:$Q$1954,1)-H160</f>
        <v>5</v>
      </c>
      <c r="J160" s="9">
        <f t="shared" si="23"/>
        <v>0.5</v>
      </c>
      <c r="K160" s="9">
        <f>IF(H160+I160=0,"",(SUMIFS(Matches!$T$9:$T$1954,Matches!$C$9:$C$1954,$A160)+SUMIFS(Matches!$U$9:$U$1954,Matches!$D$9:$D$1954,$A160))/(H160+I160))</f>
        <v>0.52063492063492056</v>
      </c>
      <c r="L160" s="9">
        <f>IF(H160+I160=0,"",(SUMIFS(Matches!$V$9:$V$1954,Matches!$C$9:$C$1954,$A160)+SUMIFS(Matches!$W$9:$W$1954,Matches!$D$9:$D$1954,$A160))/(H160+I160))</f>
        <v>0.60961975426369364</v>
      </c>
      <c r="M160" s="9">
        <f t="shared" si="24"/>
        <v>0.53772239888338369</v>
      </c>
      <c r="N160" s="1">
        <f t="shared" si="25"/>
        <v>124</v>
      </c>
      <c r="O160" s="1" t="str">
        <f t="shared" si="26"/>
        <v>Matches standings</v>
      </c>
      <c r="P160" s="1">
        <f>COUNTIFS(Matches!$C$9:$C$1954,$A160,Matches!$Q$9:$Q$1954,1,Matches!$Y$9:$Y$1954,"&gt;=1",Matches!$Y$9:$Y$1954,"&lt;="&amp;'RPI rules'!$B$9,Matches!$R$9:$R$1954,1)+COUNTIFS(Matches!$D$9:$D$1954,$A160,Matches!$Q$9:$Q$1954,1,Matches!$X$9:$X$1954,"&gt;=1",Matches!$X$9:$X$1954,"&lt;="&amp;'RPI rules'!$B$9,Matches!$S$9:$S$1954,1)</f>
        <v>0</v>
      </c>
      <c r="Q160" s="1">
        <f>COUNTIFS(Matches!$C$9:$C$1954,$A160,Matches!$Q$9:$Q$1954,1,Matches!$Y$9:$Y$1954,"&gt;"&amp;'RPI rules'!$B$9,Matches!$Y$9:$Y$1954,"&lt;="&amp;'RPI rules'!$B$10,Matches!$R$9:$R$1954,1)+COUNTIFS(Matches!$D$9:$D$1954,$A160,Matches!$Q$9:$Q$1954,1,Matches!$X$9:$X$1954,"&gt;"&amp;'RPI rules'!$B$9,Matches!$X$9:$X$1954,"&lt;="&amp;'RPI rules'!$B$10,Matches!$S$9:$S$1954,1)</f>
        <v>1</v>
      </c>
      <c r="R160" s="1">
        <f>COUNTIFS(Matches!$C$9:$C$1954,$A160,Matches!$Q$9:$Q$1954,1,Matches!$Y$9:$Y$1954,"&gt;="&amp;'RPI rules'!$B$12,Matches!$Y$9:$Y$1954,"&lt;="&amp;'RPI rules'!$B$13,Matches!$R$9:$R$1954,0)+COUNTIFS(Matches!$D$9:$D$1954,$A160,Matches!$Q$9:$Q$1954,1,Matches!$X$9:$X$1954,"&gt;="&amp;'RPI rules'!$B$12,Matches!$X$9:$X$1954,"&lt;="&amp;'RPI rules'!$B$13,Matches!$S$9:$S$1954,0)</f>
        <v>0</v>
      </c>
      <c r="S160" s="1">
        <f>COUNTIFS(Matches!$C$9:$C$1954,$A160,Matches!$Q$9:$Q$1954,1,Matches!$Y$9:$Y$1954,"&gt;="&amp;'RPI rules'!$B$14,Matches!$R$9:$R$1954,0)+COUNTIFS(Matches!$D$9:$D$1954,$A160,Matches!$Q$9:$Q$1954,1,Matches!$X$9:$X$1954,"&gt;="&amp;'RPI rules'!$B$14,Matches!$S$9:$S$1954,0)+COUNTIFS(Matches!$C$9:$C$1954,$A160,Matches!$H$9:$H$1954,"&lt;&gt;D1",Matches!$R$9:$R$1954,0)+COUNTIFS(Matches!$D$9:$D$1954,$A160,Matches!$G$9:$G$1954,"&lt;&gt;D1",Matches!$S$9:$S$1954,0)</f>
        <v>0</v>
      </c>
      <c r="T160" s="1">
        <f>COUNTIFS(Matches!$C$9:$C$1954,$A160,Matches!$M$9:$M$1954,"Nonconference")+COUNTIFS(Matches!$D$9:$D$1954,$A160,Matches!$M$9:$M$1954,"Nonconference")</f>
        <v>10</v>
      </c>
      <c r="U160" s="1">
        <f>COUNTIFS(Matches!$C$9:$C$1954,$A160,Matches!$Q$9:$Q$1954,1,Matches!$Y$9:$Y$1954,"&gt;=1",Matches!$Y$9:$Y$1954,"&lt;="&amp;'RPI rules'!$B$11,Matches!$M$9:$M$1954,"Nonconference")+COUNTIFS(Matches!$D$9:$D$1954,$A160,Matches!$Q$9:$Q$1954,1,Matches!$X$9:$X$1954,"&gt;=1",Matches!$X$9:$X$1954,"&lt;="&amp;'RPI rules'!$B$11,Matches!$M$9:$M$1954,"Nonconference")</f>
        <v>6</v>
      </c>
      <c r="V160" s="1">
        <f>COUNTIFS(Matches!$C$9:$C$1954,$A160,Matches!$Q$9:$Q$1954,1,Matches!$Y$9:$Y$1954,"&gt;="&amp;'RPI rules'!$B$15,Matches!$M$9:$M$1954,"Nonconference")+COUNTIFS(Matches!$D$9:$D$1954,$A160,Matches!$Q$9:$Q$1954,1,Matches!$X$9:$X$1954,"&gt;="&amp;'RPI rules'!$B$15,Matches!$M$9:$M$1954,"Nonconference")+COUNTIFS(Matches!$C$9:$C$1954,$A160,Matches!$M$9:$M$1954,"Nonconference",Matches!$H$9:$H$1954,"NAIA")+COUNTIFS(Matches!$D$9:$D$1954,$A160,Matches!$M$9:$M$1954,"Nonconference",Matches!$G$9:$G$1954,"NAIA")</f>
        <v>0</v>
      </c>
      <c r="W160" s="24">
        <f t="shared" si="27"/>
        <v>0.6</v>
      </c>
      <c r="X160" s="24">
        <f t="shared" si="28"/>
        <v>0</v>
      </c>
      <c r="Y160" s="25">
        <f>IF('RPI rules'!$B$25&lt;&gt;"Ready",NA(),P160*'RPI rules'!$B$17+Q160*'RPI rules'!$B$18)</f>
        <v>1.2999999999999999E-3</v>
      </c>
      <c r="Z160" s="25">
        <f>IF('RPI rules'!$B$25&lt;&gt;"Ready",NA(),-R160*'RPI rules'!$B$19-S160*'RPI rules'!$B$20)</f>
        <v>0</v>
      </c>
      <c r="AA160" s="25">
        <f>IF('RPI rules'!$B$25&lt;&gt;"Ready",NA(),IF(T160=0,0,IF(W160&gt;='RPI rules'!$B$16,'RPI rules'!$B$21,0)))</f>
        <v>2.5999999999999999E-3</v>
      </c>
      <c r="AB160" s="25">
        <f>IF('RPI rules'!$B$25&lt;&gt;"Ready",NA(),IF(T160=0,0,IF(X160&gt;='RPI rules'!$B$16,-'RPI rules'!$B$22,0)))</f>
        <v>0</v>
      </c>
      <c r="AC160" s="25">
        <f t="shared" si="29"/>
        <v>3.8999999999999998E-3</v>
      </c>
      <c r="AD160" s="9">
        <f t="shared" si="30"/>
        <v>0.5416223988833837</v>
      </c>
      <c r="AE160" s="1">
        <f t="shared" si="31"/>
        <v>118</v>
      </c>
      <c r="AF160" s="1">
        <f t="shared" si="32"/>
        <v>6</v>
      </c>
    </row>
    <row r="161" spans="1:32" ht="21" customHeight="1">
      <c r="A161" s="1" t="s">
        <v>152</v>
      </c>
      <c r="B161" s="1" t="str">
        <f>INDEX(Standings!$B$9:$B$356,MATCH($A161,Standings!$A$9:$A$356,0))</f>
        <v>Sun Belt</v>
      </c>
      <c r="C161" s="1">
        <f>INDEX(Standings!$D$9:$D$356,MATCH($A161,Standings!$A$9:$A$356,0))</f>
        <v>7</v>
      </c>
      <c r="D161" s="1">
        <f>INDEX(Standings!$E$9:$E$356,MATCH($A161,Standings!$A$9:$A$356,0))</f>
        <v>4</v>
      </c>
      <c r="E161" s="1">
        <f>SUMIFS(Matches!$R$9:$R$1954,Matches!$C$9:$C$1954,$A161)+SUMIFS(Matches!$S$9:$S$1954,Matches!$D$9:$D$1954,$A161)</f>
        <v>7</v>
      </c>
      <c r="F161" s="1">
        <f>COUNTIFS(Matches!$C$9:$C$1954,$A161)+COUNTIFS(Matches!$D$9:$D$1954,$A161)-E161</f>
        <v>4</v>
      </c>
      <c r="G161" s="1">
        <f t="shared" si="22"/>
        <v>0</v>
      </c>
      <c r="H161" s="1">
        <f>SUMIFS(Matches!$R$9:$R$1954,Matches!$C$9:$C$1954,$A161,Matches!$Q$9:$Q$1954,1)+SUMIFS(Matches!$S$9:$S$1954,Matches!$D$9:$D$1954,$A161,Matches!$Q$9:$Q$1954,1)</f>
        <v>7</v>
      </c>
      <c r="I161" s="1">
        <f>COUNTIFS(Matches!$C$9:$C$1954,$A161,Matches!$Q$9:$Q$1954,1)+COUNTIFS(Matches!$D$9:$D$1954,$A161,Matches!$Q$9:$Q$1954,1)-H161</f>
        <v>4</v>
      </c>
      <c r="J161" s="9">
        <f t="shared" si="23"/>
        <v>0.63636363636363635</v>
      </c>
      <c r="K161" s="9">
        <f>IF(H161+I161=0,"",(SUMIFS(Matches!$T$9:$T$1954,Matches!$C$9:$C$1954,$A161)+SUMIFS(Matches!$U$9:$U$1954,Matches!$D$9:$D$1954,$A161))/(H161+I161))</f>
        <v>0.48272989636626007</v>
      </c>
      <c r="L161" s="9">
        <f>IF(H161+I161=0,"",(SUMIFS(Matches!$V$9:$V$1954,Matches!$C$9:$C$1954,$A161)+SUMIFS(Matches!$W$9:$W$1954,Matches!$D$9:$D$1954,$A161))/(H161+I161))</f>
        <v>0.52913630236460818</v>
      </c>
      <c r="M161" s="9">
        <f t="shared" si="24"/>
        <v>0.53273993286519117</v>
      </c>
      <c r="N161" s="1">
        <f t="shared" si="25"/>
        <v>129</v>
      </c>
      <c r="O161" s="1" t="str">
        <f t="shared" si="26"/>
        <v>Matches standings</v>
      </c>
      <c r="P161" s="1">
        <f>COUNTIFS(Matches!$C$9:$C$1954,$A161,Matches!$Q$9:$Q$1954,1,Matches!$Y$9:$Y$1954,"&gt;=1",Matches!$Y$9:$Y$1954,"&lt;="&amp;'RPI rules'!$B$9,Matches!$R$9:$R$1954,1)+COUNTIFS(Matches!$D$9:$D$1954,$A161,Matches!$Q$9:$Q$1954,1,Matches!$X$9:$X$1954,"&gt;=1",Matches!$X$9:$X$1954,"&lt;="&amp;'RPI rules'!$B$9,Matches!$S$9:$S$1954,1)</f>
        <v>0</v>
      </c>
      <c r="Q161" s="1">
        <f>COUNTIFS(Matches!$C$9:$C$1954,$A161,Matches!$Q$9:$Q$1954,1,Matches!$Y$9:$Y$1954,"&gt;"&amp;'RPI rules'!$B$9,Matches!$Y$9:$Y$1954,"&lt;="&amp;'RPI rules'!$B$10,Matches!$R$9:$R$1954,1)+COUNTIFS(Matches!$D$9:$D$1954,$A161,Matches!$Q$9:$Q$1954,1,Matches!$X$9:$X$1954,"&gt;"&amp;'RPI rules'!$B$9,Matches!$X$9:$X$1954,"&lt;="&amp;'RPI rules'!$B$10,Matches!$S$9:$S$1954,1)</f>
        <v>0</v>
      </c>
      <c r="R161" s="1">
        <f>COUNTIFS(Matches!$C$9:$C$1954,$A161,Matches!$Q$9:$Q$1954,1,Matches!$Y$9:$Y$1954,"&gt;="&amp;'RPI rules'!$B$12,Matches!$Y$9:$Y$1954,"&lt;="&amp;'RPI rules'!$B$13,Matches!$R$9:$R$1954,0)+COUNTIFS(Matches!$D$9:$D$1954,$A161,Matches!$Q$9:$Q$1954,1,Matches!$X$9:$X$1954,"&gt;="&amp;'RPI rules'!$B$12,Matches!$X$9:$X$1954,"&lt;="&amp;'RPI rules'!$B$13,Matches!$S$9:$S$1954,0)</f>
        <v>0</v>
      </c>
      <c r="S161" s="1">
        <f>COUNTIFS(Matches!$C$9:$C$1954,$A161,Matches!$Q$9:$Q$1954,1,Matches!$Y$9:$Y$1954,"&gt;="&amp;'RPI rules'!$B$14,Matches!$R$9:$R$1954,0)+COUNTIFS(Matches!$D$9:$D$1954,$A161,Matches!$Q$9:$Q$1954,1,Matches!$X$9:$X$1954,"&gt;="&amp;'RPI rules'!$B$14,Matches!$S$9:$S$1954,0)+COUNTIFS(Matches!$C$9:$C$1954,$A161,Matches!$H$9:$H$1954,"&lt;&gt;D1",Matches!$R$9:$R$1954,0)+COUNTIFS(Matches!$D$9:$D$1954,$A161,Matches!$G$9:$G$1954,"&lt;&gt;D1",Matches!$S$9:$S$1954,0)</f>
        <v>0</v>
      </c>
      <c r="T161" s="1">
        <f>COUNTIFS(Matches!$C$9:$C$1954,$A161,Matches!$M$9:$M$1954,"Nonconference")+COUNTIFS(Matches!$D$9:$D$1954,$A161,Matches!$M$9:$M$1954,"Nonconference")</f>
        <v>11</v>
      </c>
      <c r="U161" s="1">
        <f>COUNTIFS(Matches!$C$9:$C$1954,$A161,Matches!$Q$9:$Q$1954,1,Matches!$Y$9:$Y$1954,"&gt;=1",Matches!$Y$9:$Y$1954,"&lt;="&amp;'RPI rules'!$B$11,Matches!$M$9:$M$1954,"Nonconference")+COUNTIFS(Matches!$D$9:$D$1954,$A161,Matches!$Q$9:$Q$1954,1,Matches!$X$9:$X$1954,"&gt;=1",Matches!$X$9:$X$1954,"&lt;="&amp;'RPI rules'!$B$11,Matches!$M$9:$M$1954,"Nonconference")</f>
        <v>1</v>
      </c>
      <c r="V161" s="1">
        <f>COUNTIFS(Matches!$C$9:$C$1954,$A161,Matches!$Q$9:$Q$1954,1,Matches!$Y$9:$Y$1954,"&gt;="&amp;'RPI rules'!$B$15,Matches!$M$9:$M$1954,"Nonconference")+COUNTIFS(Matches!$D$9:$D$1954,$A161,Matches!$Q$9:$Q$1954,1,Matches!$X$9:$X$1954,"&gt;="&amp;'RPI rules'!$B$15,Matches!$M$9:$M$1954,"Nonconference")+COUNTIFS(Matches!$C$9:$C$1954,$A161,Matches!$M$9:$M$1954,"Nonconference",Matches!$H$9:$H$1954,"NAIA")+COUNTIFS(Matches!$D$9:$D$1954,$A161,Matches!$M$9:$M$1954,"Nonconference",Matches!$G$9:$G$1954,"NAIA")</f>
        <v>1</v>
      </c>
      <c r="W161" s="24">
        <f t="shared" si="27"/>
        <v>9.0909090909090912E-2</v>
      </c>
      <c r="X161" s="24">
        <f t="shared" si="28"/>
        <v>9.0909090909090912E-2</v>
      </c>
      <c r="Y161" s="25">
        <f>IF('RPI rules'!$B$25&lt;&gt;"Ready",NA(),P161*'RPI rules'!$B$17+Q161*'RPI rules'!$B$18)</f>
        <v>0</v>
      </c>
      <c r="Z161" s="25">
        <f>IF('RPI rules'!$B$25&lt;&gt;"Ready",NA(),-R161*'RPI rules'!$B$19-S161*'RPI rules'!$B$20)</f>
        <v>0</v>
      </c>
      <c r="AA161" s="25">
        <f>IF('RPI rules'!$B$25&lt;&gt;"Ready",NA(),IF(T161=0,0,IF(W161&gt;='RPI rules'!$B$16,'RPI rules'!$B$21,0)))</f>
        <v>0</v>
      </c>
      <c r="AB161" s="25">
        <f>IF('RPI rules'!$B$25&lt;&gt;"Ready",NA(),IF(T161=0,0,IF(X161&gt;='RPI rules'!$B$16,-'RPI rules'!$B$22,0)))</f>
        <v>0</v>
      </c>
      <c r="AC161" s="25">
        <f t="shared" si="29"/>
        <v>0</v>
      </c>
      <c r="AD161" s="9">
        <f t="shared" si="30"/>
        <v>0.53273993286519117</v>
      </c>
      <c r="AE161" s="1">
        <f t="shared" si="31"/>
        <v>129</v>
      </c>
      <c r="AF161" s="1">
        <f t="shared" si="32"/>
        <v>0</v>
      </c>
    </row>
    <row r="162" spans="1:32" ht="21" customHeight="1">
      <c r="A162" s="1" t="s">
        <v>91</v>
      </c>
      <c r="B162" s="1" t="str">
        <f>INDEX(Standings!$B$9:$B$356,MATCH($A162,Standings!$A$9:$A$356,0))</f>
        <v>Big Ten</v>
      </c>
      <c r="C162" s="1">
        <f>INDEX(Standings!$D$9:$D$356,MATCH($A162,Standings!$A$9:$A$356,0))</f>
        <v>10</v>
      </c>
      <c r="D162" s="1">
        <f>INDEX(Standings!$E$9:$E$356,MATCH($A162,Standings!$A$9:$A$356,0))</f>
        <v>1</v>
      </c>
      <c r="E162" s="1">
        <f>SUMIFS(Matches!$R$9:$R$1954,Matches!$C$9:$C$1954,$A162)+SUMIFS(Matches!$S$9:$S$1954,Matches!$D$9:$D$1954,$A162)</f>
        <v>10</v>
      </c>
      <c r="F162" s="1">
        <f>COUNTIFS(Matches!$C$9:$C$1954,$A162)+COUNTIFS(Matches!$D$9:$D$1954,$A162)-E162</f>
        <v>1</v>
      </c>
      <c r="G162" s="1">
        <f t="shared" si="22"/>
        <v>0</v>
      </c>
      <c r="H162" s="1">
        <f>SUMIFS(Matches!$R$9:$R$1954,Matches!$C$9:$C$1954,$A162,Matches!$Q$9:$Q$1954,1)+SUMIFS(Matches!$S$9:$S$1954,Matches!$D$9:$D$1954,$A162,Matches!$Q$9:$Q$1954,1)</f>
        <v>10</v>
      </c>
      <c r="I162" s="1">
        <f>COUNTIFS(Matches!$C$9:$C$1954,$A162,Matches!$Q$9:$Q$1954,1)+COUNTIFS(Matches!$D$9:$D$1954,$A162,Matches!$Q$9:$Q$1954,1)-H162</f>
        <v>1</v>
      </c>
      <c r="J162" s="9">
        <f t="shared" si="23"/>
        <v>0.90909090909090906</v>
      </c>
      <c r="K162" s="9">
        <f>IF(H162+I162=0,"",(SUMIFS(Matches!$T$9:$T$1954,Matches!$C$9:$C$1954,$A162)+SUMIFS(Matches!$U$9:$U$1954,Matches!$D$9:$D$1954,$A162))/(H162+I162))</f>
        <v>0.47060212514757976</v>
      </c>
      <c r="L162" s="9">
        <f>IF(H162+I162=0,"",(SUMIFS(Matches!$V$9:$V$1954,Matches!$C$9:$C$1954,$A162)+SUMIFS(Matches!$W$9:$W$1954,Matches!$D$9:$D$1954,$A162))/(H162+I162))</f>
        <v>0.50199573077672255</v>
      </c>
      <c r="M162" s="9">
        <f t="shared" si="24"/>
        <v>0.58807272254069776</v>
      </c>
      <c r="N162" s="1">
        <f t="shared" si="25"/>
        <v>68</v>
      </c>
      <c r="O162" s="1" t="str">
        <f t="shared" si="26"/>
        <v>Matches standings</v>
      </c>
      <c r="P162" s="1">
        <f>COUNTIFS(Matches!$C$9:$C$1954,$A162,Matches!$Q$9:$Q$1954,1,Matches!$Y$9:$Y$1954,"&gt;=1",Matches!$Y$9:$Y$1954,"&lt;="&amp;'RPI rules'!$B$9,Matches!$R$9:$R$1954,1)+COUNTIFS(Matches!$D$9:$D$1954,$A162,Matches!$Q$9:$Q$1954,1,Matches!$X$9:$X$1954,"&gt;=1",Matches!$X$9:$X$1954,"&lt;="&amp;'RPI rules'!$B$9,Matches!$S$9:$S$1954,1)</f>
        <v>0</v>
      </c>
      <c r="Q162" s="1">
        <f>COUNTIFS(Matches!$C$9:$C$1954,$A162,Matches!$Q$9:$Q$1954,1,Matches!$Y$9:$Y$1954,"&gt;"&amp;'RPI rules'!$B$9,Matches!$Y$9:$Y$1954,"&lt;="&amp;'RPI rules'!$B$10,Matches!$R$9:$R$1954,1)+COUNTIFS(Matches!$D$9:$D$1954,$A162,Matches!$Q$9:$Q$1954,1,Matches!$X$9:$X$1954,"&gt;"&amp;'RPI rules'!$B$9,Matches!$X$9:$X$1954,"&lt;="&amp;'RPI rules'!$B$10,Matches!$S$9:$S$1954,1)</f>
        <v>0</v>
      </c>
      <c r="R162" s="1">
        <f>COUNTIFS(Matches!$C$9:$C$1954,$A162,Matches!$Q$9:$Q$1954,1,Matches!$Y$9:$Y$1954,"&gt;="&amp;'RPI rules'!$B$12,Matches!$Y$9:$Y$1954,"&lt;="&amp;'RPI rules'!$B$13,Matches!$R$9:$R$1954,0)+COUNTIFS(Matches!$D$9:$D$1954,$A162,Matches!$Q$9:$Q$1954,1,Matches!$X$9:$X$1954,"&gt;="&amp;'RPI rules'!$B$12,Matches!$X$9:$X$1954,"&lt;="&amp;'RPI rules'!$B$13,Matches!$S$9:$S$1954,0)</f>
        <v>0</v>
      </c>
      <c r="S162" s="1">
        <f>COUNTIFS(Matches!$C$9:$C$1954,$A162,Matches!$Q$9:$Q$1954,1,Matches!$Y$9:$Y$1954,"&gt;="&amp;'RPI rules'!$B$14,Matches!$R$9:$R$1954,0)+COUNTIFS(Matches!$D$9:$D$1954,$A162,Matches!$Q$9:$Q$1954,1,Matches!$X$9:$X$1954,"&gt;="&amp;'RPI rules'!$B$14,Matches!$S$9:$S$1954,0)+COUNTIFS(Matches!$C$9:$C$1954,$A162,Matches!$H$9:$H$1954,"&lt;&gt;D1",Matches!$R$9:$R$1954,0)+COUNTIFS(Matches!$D$9:$D$1954,$A162,Matches!$G$9:$G$1954,"&lt;&gt;D1",Matches!$S$9:$S$1954,0)</f>
        <v>0</v>
      </c>
      <c r="T162" s="1">
        <f>COUNTIFS(Matches!$C$9:$C$1954,$A162,Matches!$M$9:$M$1954,"Nonconference")+COUNTIFS(Matches!$D$9:$D$1954,$A162,Matches!$M$9:$M$1954,"Nonconference")</f>
        <v>11</v>
      </c>
      <c r="U162" s="1">
        <f>COUNTIFS(Matches!$C$9:$C$1954,$A162,Matches!$Q$9:$Q$1954,1,Matches!$Y$9:$Y$1954,"&gt;=1",Matches!$Y$9:$Y$1954,"&lt;="&amp;'RPI rules'!$B$11,Matches!$M$9:$M$1954,"Nonconference")+COUNTIFS(Matches!$D$9:$D$1954,$A162,Matches!$Q$9:$Q$1954,1,Matches!$X$9:$X$1954,"&gt;=1",Matches!$X$9:$X$1954,"&lt;="&amp;'RPI rules'!$B$11,Matches!$M$9:$M$1954,"Nonconference")</f>
        <v>2</v>
      </c>
      <c r="V162" s="1">
        <f>COUNTIFS(Matches!$C$9:$C$1954,$A162,Matches!$Q$9:$Q$1954,1,Matches!$Y$9:$Y$1954,"&gt;="&amp;'RPI rules'!$B$15,Matches!$M$9:$M$1954,"Nonconference")+COUNTIFS(Matches!$D$9:$D$1954,$A162,Matches!$Q$9:$Q$1954,1,Matches!$X$9:$X$1954,"&gt;="&amp;'RPI rules'!$B$15,Matches!$M$9:$M$1954,"Nonconference")+COUNTIFS(Matches!$C$9:$C$1954,$A162,Matches!$M$9:$M$1954,"Nonconference",Matches!$H$9:$H$1954,"NAIA")+COUNTIFS(Matches!$D$9:$D$1954,$A162,Matches!$M$9:$M$1954,"Nonconference",Matches!$G$9:$G$1954,"NAIA")</f>
        <v>4</v>
      </c>
      <c r="W162" s="24">
        <f t="shared" si="27"/>
        <v>0.18181818181818182</v>
      </c>
      <c r="X162" s="24">
        <f t="shared" si="28"/>
        <v>0.36363636363636365</v>
      </c>
      <c r="Y162" s="25">
        <f>IF('RPI rules'!$B$25&lt;&gt;"Ready",NA(),P162*'RPI rules'!$B$17+Q162*'RPI rules'!$B$18)</f>
        <v>0</v>
      </c>
      <c r="Z162" s="25">
        <f>IF('RPI rules'!$B$25&lt;&gt;"Ready",NA(),-R162*'RPI rules'!$B$19-S162*'RPI rules'!$B$20)</f>
        <v>0</v>
      </c>
      <c r="AA162" s="25">
        <f>IF('RPI rules'!$B$25&lt;&gt;"Ready",NA(),IF(T162=0,0,IF(W162&gt;='RPI rules'!$B$16,'RPI rules'!$B$21,0)))</f>
        <v>0</v>
      </c>
      <c r="AB162" s="25">
        <f>IF('RPI rules'!$B$25&lt;&gt;"Ready",NA(),IF(T162=0,0,IF(X162&gt;='RPI rules'!$B$16,-'RPI rules'!$B$22,0)))</f>
        <v>0</v>
      </c>
      <c r="AC162" s="25">
        <f t="shared" si="29"/>
        <v>0</v>
      </c>
      <c r="AD162" s="9">
        <f t="shared" si="30"/>
        <v>0.58807272254069776</v>
      </c>
      <c r="AE162" s="1">
        <f t="shared" si="31"/>
        <v>69</v>
      </c>
      <c r="AF162" s="1">
        <f t="shared" si="32"/>
        <v>-1</v>
      </c>
    </row>
    <row r="163" spans="1:32" ht="21" customHeight="1">
      <c r="A163" s="1" t="s">
        <v>280</v>
      </c>
      <c r="B163" s="1" t="str">
        <f>INDEX(Standings!$B$9:$B$356,MATCH($A163,Standings!$A$9:$A$356,0))</f>
        <v>Southland</v>
      </c>
      <c r="C163" s="1">
        <f>INDEX(Standings!$D$9:$D$356,MATCH($A163,Standings!$A$9:$A$356,0))</f>
        <v>4</v>
      </c>
      <c r="D163" s="1">
        <f>INDEX(Standings!$E$9:$E$356,MATCH($A163,Standings!$A$9:$A$356,0))</f>
        <v>7</v>
      </c>
      <c r="E163" s="1">
        <f>SUMIFS(Matches!$R$9:$R$1954,Matches!$C$9:$C$1954,$A163)+SUMIFS(Matches!$S$9:$S$1954,Matches!$D$9:$D$1954,$A163)</f>
        <v>4</v>
      </c>
      <c r="F163" s="1">
        <f>COUNTIFS(Matches!$C$9:$C$1954,$A163)+COUNTIFS(Matches!$D$9:$D$1954,$A163)-E163</f>
        <v>7</v>
      </c>
      <c r="G163" s="1">
        <f t="shared" si="22"/>
        <v>0</v>
      </c>
      <c r="H163" s="1">
        <f>SUMIFS(Matches!$R$9:$R$1954,Matches!$C$9:$C$1954,$A163,Matches!$Q$9:$Q$1954,1)+SUMIFS(Matches!$S$9:$S$1954,Matches!$D$9:$D$1954,$A163,Matches!$Q$9:$Q$1954,1)</f>
        <v>4</v>
      </c>
      <c r="I163" s="1">
        <f>COUNTIFS(Matches!$C$9:$C$1954,$A163,Matches!$Q$9:$Q$1954,1)+COUNTIFS(Matches!$D$9:$D$1954,$A163,Matches!$Q$9:$Q$1954,1)-H163</f>
        <v>7</v>
      </c>
      <c r="J163" s="9">
        <f t="shared" si="23"/>
        <v>0.36363636363636365</v>
      </c>
      <c r="K163" s="9">
        <f>IF(H163+I163=0,"",(SUMIFS(Matches!$T$9:$T$1954,Matches!$C$9:$C$1954,$A163)+SUMIFS(Matches!$U$9:$U$1954,Matches!$D$9:$D$1954,$A163))/(H163+I163))</f>
        <v>0.48834498834498841</v>
      </c>
      <c r="L163" s="9">
        <f>IF(H163+I163=0,"",(SUMIFS(Matches!$V$9:$V$1954,Matches!$C$9:$C$1954,$A163)+SUMIFS(Matches!$W$9:$W$1954,Matches!$D$9:$D$1954,$A163))/(H163+I163))</f>
        <v>0.46505861871405413</v>
      </c>
      <c r="M163" s="9">
        <f t="shared" si="24"/>
        <v>0.45134623976009869</v>
      </c>
      <c r="N163" s="1">
        <f t="shared" si="25"/>
        <v>257</v>
      </c>
      <c r="O163" s="1" t="str">
        <f t="shared" si="26"/>
        <v>Matches standings</v>
      </c>
      <c r="P163" s="1">
        <f>COUNTIFS(Matches!$C$9:$C$1954,$A163,Matches!$Q$9:$Q$1954,1,Matches!$Y$9:$Y$1954,"&gt;=1",Matches!$Y$9:$Y$1954,"&lt;="&amp;'RPI rules'!$B$9,Matches!$R$9:$R$1954,1)+COUNTIFS(Matches!$D$9:$D$1954,$A163,Matches!$Q$9:$Q$1954,1,Matches!$X$9:$X$1954,"&gt;=1",Matches!$X$9:$X$1954,"&lt;="&amp;'RPI rules'!$B$9,Matches!$S$9:$S$1954,1)</f>
        <v>0</v>
      </c>
      <c r="Q163" s="1">
        <f>COUNTIFS(Matches!$C$9:$C$1954,$A163,Matches!$Q$9:$Q$1954,1,Matches!$Y$9:$Y$1954,"&gt;"&amp;'RPI rules'!$B$9,Matches!$Y$9:$Y$1954,"&lt;="&amp;'RPI rules'!$B$10,Matches!$R$9:$R$1954,1)+COUNTIFS(Matches!$D$9:$D$1954,$A163,Matches!$Q$9:$Q$1954,1,Matches!$X$9:$X$1954,"&gt;"&amp;'RPI rules'!$B$9,Matches!$X$9:$X$1954,"&lt;="&amp;'RPI rules'!$B$10,Matches!$S$9:$S$1954,1)</f>
        <v>0</v>
      </c>
      <c r="R163" s="1">
        <f>COUNTIFS(Matches!$C$9:$C$1954,$A163,Matches!$Q$9:$Q$1954,1,Matches!$Y$9:$Y$1954,"&gt;="&amp;'RPI rules'!$B$12,Matches!$Y$9:$Y$1954,"&lt;="&amp;'RPI rules'!$B$13,Matches!$R$9:$R$1954,0)+COUNTIFS(Matches!$D$9:$D$1954,$A163,Matches!$Q$9:$Q$1954,1,Matches!$X$9:$X$1954,"&gt;="&amp;'RPI rules'!$B$12,Matches!$X$9:$X$1954,"&lt;="&amp;'RPI rules'!$B$13,Matches!$S$9:$S$1954,0)</f>
        <v>1</v>
      </c>
      <c r="S163" s="1">
        <f>COUNTIFS(Matches!$C$9:$C$1954,$A163,Matches!$Q$9:$Q$1954,1,Matches!$Y$9:$Y$1954,"&gt;="&amp;'RPI rules'!$B$14,Matches!$R$9:$R$1954,0)+COUNTIFS(Matches!$D$9:$D$1954,$A163,Matches!$Q$9:$Q$1954,1,Matches!$X$9:$X$1954,"&gt;="&amp;'RPI rules'!$B$14,Matches!$S$9:$S$1954,0)+COUNTIFS(Matches!$C$9:$C$1954,$A163,Matches!$H$9:$H$1954,"&lt;&gt;D1",Matches!$R$9:$R$1954,0)+COUNTIFS(Matches!$D$9:$D$1954,$A163,Matches!$G$9:$G$1954,"&lt;&gt;D1",Matches!$S$9:$S$1954,0)</f>
        <v>0</v>
      </c>
      <c r="T163" s="1">
        <f>COUNTIFS(Matches!$C$9:$C$1954,$A163,Matches!$M$9:$M$1954,"Nonconference")+COUNTIFS(Matches!$D$9:$D$1954,$A163,Matches!$M$9:$M$1954,"Nonconference")</f>
        <v>11</v>
      </c>
      <c r="U163" s="1">
        <f>COUNTIFS(Matches!$C$9:$C$1954,$A163,Matches!$Q$9:$Q$1954,1,Matches!$Y$9:$Y$1954,"&gt;=1",Matches!$Y$9:$Y$1954,"&lt;="&amp;'RPI rules'!$B$11,Matches!$M$9:$M$1954,"Nonconference")+COUNTIFS(Matches!$D$9:$D$1954,$A163,Matches!$Q$9:$Q$1954,1,Matches!$X$9:$X$1954,"&gt;=1",Matches!$X$9:$X$1954,"&lt;="&amp;'RPI rules'!$B$11,Matches!$M$9:$M$1954,"Nonconference")</f>
        <v>2</v>
      </c>
      <c r="V163" s="1">
        <f>COUNTIFS(Matches!$C$9:$C$1954,$A163,Matches!$Q$9:$Q$1954,1,Matches!$Y$9:$Y$1954,"&gt;="&amp;'RPI rules'!$B$15,Matches!$M$9:$M$1954,"Nonconference")+COUNTIFS(Matches!$D$9:$D$1954,$A163,Matches!$Q$9:$Q$1954,1,Matches!$X$9:$X$1954,"&gt;="&amp;'RPI rules'!$B$15,Matches!$M$9:$M$1954,"Nonconference")+COUNTIFS(Matches!$C$9:$C$1954,$A163,Matches!$M$9:$M$1954,"Nonconference",Matches!$H$9:$H$1954,"NAIA")+COUNTIFS(Matches!$D$9:$D$1954,$A163,Matches!$M$9:$M$1954,"Nonconference",Matches!$G$9:$G$1954,"NAIA")</f>
        <v>5</v>
      </c>
      <c r="W163" s="24">
        <f t="shared" si="27"/>
        <v>0.18181818181818182</v>
      </c>
      <c r="X163" s="24">
        <f t="shared" si="28"/>
        <v>0.45454545454545453</v>
      </c>
      <c r="Y163" s="25">
        <f>IF('RPI rules'!$B$25&lt;&gt;"Ready",NA(),P163*'RPI rules'!$B$17+Q163*'RPI rules'!$B$18)</f>
        <v>0</v>
      </c>
      <c r="Z163" s="25">
        <f>IF('RPI rules'!$B$25&lt;&gt;"Ready",NA(),-R163*'RPI rules'!$B$19-S163*'RPI rules'!$B$20)</f>
        <v>-1.2999999999999999E-3</v>
      </c>
      <c r="AA163" s="25">
        <f>IF('RPI rules'!$B$25&lt;&gt;"Ready",NA(),IF(T163=0,0,IF(W163&gt;='RPI rules'!$B$16,'RPI rules'!$B$21,0)))</f>
        <v>0</v>
      </c>
      <c r="AB163" s="25">
        <f>IF('RPI rules'!$B$25&lt;&gt;"Ready",NA(),IF(T163=0,0,IF(X163&gt;='RPI rules'!$B$16,-'RPI rules'!$B$22,0)))</f>
        <v>0</v>
      </c>
      <c r="AC163" s="25">
        <f t="shared" si="29"/>
        <v>-1.2999999999999999E-3</v>
      </c>
      <c r="AD163" s="9">
        <f t="shared" si="30"/>
        <v>0.45004623976009867</v>
      </c>
      <c r="AE163" s="1">
        <f t="shared" si="31"/>
        <v>257</v>
      </c>
      <c r="AF163" s="1">
        <f t="shared" si="32"/>
        <v>0</v>
      </c>
    </row>
    <row r="164" spans="1:32" ht="21" customHeight="1">
      <c r="A164" s="1" t="s">
        <v>134</v>
      </c>
      <c r="B164" s="1" t="str">
        <f>INDEX(Standings!$B$9:$B$356,MATCH($A164,Standings!$A$9:$A$356,0))</f>
        <v>American</v>
      </c>
      <c r="C164" s="1">
        <f>INDEX(Standings!$D$9:$D$356,MATCH($A164,Standings!$A$9:$A$356,0))</f>
        <v>5</v>
      </c>
      <c r="D164" s="1">
        <f>INDEX(Standings!$E$9:$E$356,MATCH($A164,Standings!$A$9:$A$356,0))</f>
        <v>6</v>
      </c>
      <c r="E164" s="1">
        <f>SUMIFS(Matches!$R$9:$R$1954,Matches!$C$9:$C$1954,$A164)+SUMIFS(Matches!$S$9:$S$1954,Matches!$D$9:$D$1954,$A164)</f>
        <v>5</v>
      </c>
      <c r="F164" s="1">
        <f>COUNTIFS(Matches!$C$9:$C$1954,$A164)+COUNTIFS(Matches!$D$9:$D$1954,$A164)-E164</f>
        <v>6</v>
      </c>
      <c r="G164" s="1">
        <f t="shared" si="22"/>
        <v>0</v>
      </c>
      <c r="H164" s="1">
        <f>SUMIFS(Matches!$R$9:$R$1954,Matches!$C$9:$C$1954,$A164,Matches!$Q$9:$Q$1954,1)+SUMIFS(Matches!$S$9:$S$1954,Matches!$D$9:$D$1954,$A164,Matches!$Q$9:$Q$1954,1)</f>
        <v>5</v>
      </c>
      <c r="I164" s="1">
        <f>COUNTIFS(Matches!$C$9:$C$1954,$A164,Matches!$Q$9:$Q$1954,1)+COUNTIFS(Matches!$D$9:$D$1954,$A164,Matches!$Q$9:$Q$1954,1)-H164</f>
        <v>6</v>
      </c>
      <c r="J164" s="9">
        <f t="shared" si="23"/>
        <v>0.45454545454545453</v>
      </c>
      <c r="K164" s="9">
        <f>IF(H164+I164=0,"",(SUMIFS(Matches!$T$9:$T$1954,Matches!$C$9:$C$1954,$A164)+SUMIFS(Matches!$U$9:$U$1954,Matches!$D$9:$D$1954,$A164))/(H164+I164))</f>
        <v>0.61563360881542706</v>
      </c>
      <c r="L164" s="9">
        <f>IF(H164+I164=0,"",(SUMIFS(Matches!$V$9:$V$1954,Matches!$C$9:$C$1954,$A164)+SUMIFS(Matches!$W$9:$W$1954,Matches!$D$9:$D$1954,$A164))/(H164+I164))</f>
        <v>0.497646846062824</v>
      </c>
      <c r="M164" s="9">
        <f t="shared" si="24"/>
        <v>0.54586487955978313</v>
      </c>
      <c r="N164" s="1">
        <f t="shared" si="25"/>
        <v>111</v>
      </c>
      <c r="O164" s="1" t="str">
        <f t="shared" si="26"/>
        <v>Matches standings</v>
      </c>
      <c r="P164" s="1">
        <f>COUNTIFS(Matches!$C$9:$C$1954,$A164,Matches!$Q$9:$Q$1954,1,Matches!$Y$9:$Y$1954,"&gt;=1",Matches!$Y$9:$Y$1954,"&lt;="&amp;'RPI rules'!$B$9,Matches!$R$9:$R$1954,1)+COUNTIFS(Matches!$D$9:$D$1954,$A164,Matches!$Q$9:$Q$1954,1,Matches!$X$9:$X$1954,"&gt;=1",Matches!$X$9:$X$1954,"&lt;="&amp;'RPI rules'!$B$9,Matches!$S$9:$S$1954,1)</f>
        <v>0</v>
      </c>
      <c r="Q164" s="1">
        <f>COUNTIFS(Matches!$C$9:$C$1954,$A164,Matches!$Q$9:$Q$1954,1,Matches!$Y$9:$Y$1954,"&gt;"&amp;'RPI rules'!$B$9,Matches!$Y$9:$Y$1954,"&lt;="&amp;'RPI rules'!$B$10,Matches!$R$9:$R$1954,1)+COUNTIFS(Matches!$D$9:$D$1954,$A164,Matches!$Q$9:$Q$1954,1,Matches!$X$9:$X$1954,"&gt;"&amp;'RPI rules'!$B$9,Matches!$X$9:$X$1954,"&lt;="&amp;'RPI rules'!$B$10,Matches!$S$9:$S$1954,1)</f>
        <v>0</v>
      </c>
      <c r="R164" s="1">
        <f>COUNTIFS(Matches!$C$9:$C$1954,$A164,Matches!$Q$9:$Q$1954,1,Matches!$Y$9:$Y$1954,"&gt;="&amp;'RPI rules'!$B$12,Matches!$Y$9:$Y$1954,"&lt;="&amp;'RPI rules'!$B$13,Matches!$R$9:$R$1954,0)+COUNTIFS(Matches!$D$9:$D$1954,$A164,Matches!$Q$9:$Q$1954,1,Matches!$X$9:$X$1954,"&gt;="&amp;'RPI rules'!$B$12,Matches!$X$9:$X$1954,"&lt;="&amp;'RPI rules'!$B$13,Matches!$S$9:$S$1954,0)</f>
        <v>0</v>
      </c>
      <c r="S164" s="1">
        <f>COUNTIFS(Matches!$C$9:$C$1954,$A164,Matches!$Q$9:$Q$1954,1,Matches!$Y$9:$Y$1954,"&gt;="&amp;'RPI rules'!$B$14,Matches!$R$9:$R$1954,0)+COUNTIFS(Matches!$D$9:$D$1954,$A164,Matches!$Q$9:$Q$1954,1,Matches!$X$9:$X$1954,"&gt;="&amp;'RPI rules'!$B$14,Matches!$S$9:$S$1954,0)+COUNTIFS(Matches!$C$9:$C$1954,$A164,Matches!$H$9:$H$1954,"&lt;&gt;D1",Matches!$R$9:$R$1954,0)+COUNTIFS(Matches!$D$9:$D$1954,$A164,Matches!$G$9:$G$1954,"&lt;&gt;D1",Matches!$S$9:$S$1954,0)</f>
        <v>1</v>
      </c>
      <c r="T164" s="1">
        <f>COUNTIFS(Matches!$C$9:$C$1954,$A164,Matches!$M$9:$M$1954,"Nonconference")+COUNTIFS(Matches!$D$9:$D$1954,$A164,Matches!$M$9:$M$1954,"Nonconference")</f>
        <v>11</v>
      </c>
      <c r="U164" s="1">
        <f>COUNTIFS(Matches!$C$9:$C$1954,$A164,Matches!$Q$9:$Q$1954,1,Matches!$Y$9:$Y$1954,"&gt;=1",Matches!$Y$9:$Y$1954,"&lt;="&amp;'RPI rules'!$B$11,Matches!$M$9:$M$1954,"Nonconference")+COUNTIFS(Matches!$D$9:$D$1954,$A164,Matches!$Q$9:$Q$1954,1,Matches!$X$9:$X$1954,"&gt;=1",Matches!$X$9:$X$1954,"&lt;="&amp;'RPI rules'!$B$11,Matches!$M$9:$M$1954,"Nonconference")</f>
        <v>4</v>
      </c>
      <c r="V164" s="1">
        <f>COUNTIFS(Matches!$C$9:$C$1954,$A164,Matches!$Q$9:$Q$1954,1,Matches!$Y$9:$Y$1954,"&gt;="&amp;'RPI rules'!$B$15,Matches!$M$9:$M$1954,"Nonconference")+COUNTIFS(Matches!$D$9:$D$1954,$A164,Matches!$Q$9:$Q$1954,1,Matches!$X$9:$X$1954,"&gt;="&amp;'RPI rules'!$B$15,Matches!$M$9:$M$1954,"Nonconference")+COUNTIFS(Matches!$C$9:$C$1954,$A164,Matches!$M$9:$M$1954,"Nonconference",Matches!$H$9:$H$1954,"NAIA")+COUNTIFS(Matches!$D$9:$D$1954,$A164,Matches!$M$9:$M$1954,"Nonconference",Matches!$G$9:$G$1954,"NAIA")</f>
        <v>3</v>
      </c>
      <c r="W164" s="24">
        <f t="shared" si="27"/>
        <v>0.36363636363636365</v>
      </c>
      <c r="X164" s="24">
        <f t="shared" si="28"/>
        <v>0.27272727272727271</v>
      </c>
      <c r="Y164" s="25">
        <f>IF('RPI rules'!$B$25&lt;&gt;"Ready",NA(),P164*'RPI rules'!$B$17+Q164*'RPI rules'!$B$18)</f>
        <v>0</v>
      </c>
      <c r="Z164" s="25">
        <f>IF('RPI rules'!$B$25&lt;&gt;"Ready",NA(),-R164*'RPI rules'!$B$19-S164*'RPI rules'!$B$20)</f>
        <v>-2.5999999999999999E-3</v>
      </c>
      <c r="AA164" s="25">
        <f>IF('RPI rules'!$B$25&lt;&gt;"Ready",NA(),IF(T164=0,0,IF(W164&gt;='RPI rules'!$B$16,'RPI rules'!$B$21,0)))</f>
        <v>0</v>
      </c>
      <c r="AB164" s="25">
        <f>IF('RPI rules'!$B$25&lt;&gt;"Ready",NA(),IF(T164=0,0,IF(X164&gt;='RPI rules'!$B$16,-'RPI rules'!$B$22,0)))</f>
        <v>0</v>
      </c>
      <c r="AC164" s="25">
        <f t="shared" si="29"/>
        <v>-2.5999999999999999E-3</v>
      </c>
      <c r="AD164" s="9">
        <f t="shared" si="30"/>
        <v>0.54326487955978309</v>
      </c>
      <c r="AE164" s="1">
        <f t="shared" si="31"/>
        <v>114</v>
      </c>
      <c r="AF164" s="1">
        <f t="shared" si="32"/>
        <v>-3</v>
      </c>
    </row>
    <row r="165" spans="1:32" ht="21" customHeight="1">
      <c r="A165" s="1" t="s">
        <v>224</v>
      </c>
      <c r="B165" s="1" t="str">
        <f>INDEX(Standings!$B$9:$B$356,MATCH($A165,Standings!$A$9:$A$356,0))</f>
        <v>SoCon</v>
      </c>
      <c r="C165" s="1">
        <f>INDEX(Standings!$D$9:$D$356,MATCH($A165,Standings!$A$9:$A$356,0))</f>
        <v>6</v>
      </c>
      <c r="D165" s="1">
        <f>INDEX(Standings!$E$9:$E$356,MATCH($A165,Standings!$A$9:$A$356,0))</f>
        <v>6</v>
      </c>
      <c r="E165" s="1">
        <f>SUMIFS(Matches!$R$9:$R$1954,Matches!$C$9:$C$1954,$A165)+SUMIFS(Matches!$S$9:$S$1954,Matches!$D$9:$D$1954,$A165)</f>
        <v>6</v>
      </c>
      <c r="F165" s="1">
        <f>COUNTIFS(Matches!$C$9:$C$1954,$A165)+COUNTIFS(Matches!$D$9:$D$1954,$A165)-E165</f>
        <v>6</v>
      </c>
      <c r="G165" s="1">
        <f t="shared" si="22"/>
        <v>0</v>
      </c>
      <c r="H165" s="1">
        <f>SUMIFS(Matches!$R$9:$R$1954,Matches!$C$9:$C$1954,$A165,Matches!$Q$9:$Q$1954,1)+SUMIFS(Matches!$S$9:$S$1954,Matches!$D$9:$D$1954,$A165,Matches!$Q$9:$Q$1954,1)</f>
        <v>6</v>
      </c>
      <c r="I165" s="1">
        <f>COUNTIFS(Matches!$C$9:$C$1954,$A165,Matches!$Q$9:$Q$1954,1)+COUNTIFS(Matches!$D$9:$D$1954,$A165,Matches!$Q$9:$Q$1954,1)-H165</f>
        <v>6</v>
      </c>
      <c r="J165" s="9">
        <f t="shared" si="23"/>
        <v>0.5</v>
      </c>
      <c r="K165" s="9">
        <f>IF(H165+I165=0,"",(SUMIFS(Matches!$T$9:$T$1954,Matches!$C$9:$C$1954,$A165)+SUMIFS(Matches!$U$9:$U$1954,Matches!$D$9:$D$1954,$A165))/(H165+I165))</f>
        <v>0.48918350168350172</v>
      </c>
      <c r="L165" s="9">
        <f>IF(H165+I165=0,"",(SUMIFS(Matches!$V$9:$V$1954,Matches!$C$9:$C$1954,$A165)+SUMIFS(Matches!$W$9:$W$1954,Matches!$D$9:$D$1954,$A165))/(H165+I165))</f>
        <v>0.44715485132151794</v>
      </c>
      <c r="M165" s="9">
        <f t="shared" si="24"/>
        <v>0.48138046367213039</v>
      </c>
      <c r="N165" s="1">
        <f t="shared" si="25"/>
        <v>201</v>
      </c>
      <c r="O165" s="1" t="str">
        <f t="shared" si="26"/>
        <v>Matches standings</v>
      </c>
      <c r="P165" s="1">
        <f>COUNTIFS(Matches!$C$9:$C$1954,$A165,Matches!$Q$9:$Q$1954,1,Matches!$Y$9:$Y$1954,"&gt;=1",Matches!$Y$9:$Y$1954,"&lt;="&amp;'RPI rules'!$B$9,Matches!$R$9:$R$1954,1)+COUNTIFS(Matches!$D$9:$D$1954,$A165,Matches!$Q$9:$Q$1954,1,Matches!$X$9:$X$1954,"&gt;=1",Matches!$X$9:$X$1954,"&lt;="&amp;'RPI rules'!$B$9,Matches!$S$9:$S$1954,1)</f>
        <v>0</v>
      </c>
      <c r="Q165" s="1">
        <f>COUNTIFS(Matches!$C$9:$C$1954,$A165,Matches!$Q$9:$Q$1954,1,Matches!$Y$9:$Y$1954,"&gt;"&amp;'RPI rules'!$B$9,Matches!$Y$9:$Y$1954,"&lt;="&amp;'RPI rules'!$B$10,Matches!$R$9:$R$1954,1)+COUNTIFS(Matches!$D$9:$D$1954,$A165,Matches!$Q$9:$Q$1954,1,Matches!$X$9:$X$1954,"&gt;"&amp;'RPI rules'!$B$9,Matches!$X$9:$X$1954,"&lt;="&amp;'RPI rules'!$B$10,Matches!$S$9:$S$1954,1)</f>
        <v>0</v>
      </c>
      <c r="R165" s="1">
        <f>COUNTIFS(Matches!$C$9:$C$1954,$A165,Matches!$Q$9:$Q$1954,1,Matches!$Y$9:$Y$1954,"&gt;="&amp;'RPI rules'!$B$12,Matches!$Y$9:$Y$1954,"&lt;="&amp;'RPI rules'!$B$13,Matches!$R$9:$R$1954,0)+COUNTIFS(Matches!$D$9:$D$1954,$A165,Matches!$Q$9:$Q$1954,1,Matches!$X$9:$X$1954,"&gt;="&amp;'RPI rules'!$B$12,Matches!$X$9:$X$1954,"&lt;="&amp;'RPI rules'!$B$13,Matches!$S$9:$S$1954,0)</f>
        <v>0</v>
      </c>
      <c r="S165" s="1">
        <f>COUNTIFS(Matches!$C$9:$C$1954,$A165,Matches!$Q$9:$Q$1954,1,Matches!$Y$9:$Y$1954,"&gt;="&amp;'RPI rules'!$B$14,Matches!$R$9:$R$1954,0)+COUNTIFS(Matches!$D$9:$D$1954,$A165,Matches!$Q$9:$Q$1954,1,Matches!$X$9:$X$1954,"&gt;="&amp;'RPI rules'!$B$14,Matches!$S$9:$S$1954,0)+COUNTIFS(Matches!$C$9:$C$1954,$A165,Matches!$H$9:$H$1954,"&lt;&gt;D1",Matches!$R$9:$R$1954,0)+COUNTIFS(Matches!$D$9:$D$1954,$A165,Matches!$G$9:$G$1954,"&lt;&gt;D1",Matches!$S$9:$S$1954,0)</f>
        <v>0</v>
      </c>
      <c r="T165" s="1">
        <f>COUNTIFS(Matches!$C$9:$C$1954,$A165,Matches!$M$9:$M$1954,"Nonconference")+COUNTIFS(Matches!$D$9:$D$1954,$A165,Matches!$M$9:$M$1954,"Nonconference")</f>
        <v>12</v>
      </c>
      <c r="U165" s="1">
        <f>COUNTIFS(Matches!$C$9:$C$1954,$A165,Matches!$Q$9:$Q$1954,1,Matches!$Y$9:$Y$1954,"&gt;=1",Matches!$Y$9:$Y$1954,"&lt;="&amp;'RPI rules'!$B$11,Matches!$M$9:$M$1954,"Nonconference")+COUNTIFS(Matches!$D$9:$D$1954,$A165,Matches!$Q$9:$Q$1954,1,Matches!$X$9:$X$1954,"&gt;=1",Matches!$X$9:$X$1954,"&lt;="&amp;'RPI rules'!$B$11,Matches!$M$9:$M$1954,"Nonconference")</f>
        <v>0</v>
      </c>
      <c r="V165" s="1">
        <f>COUNTIFS(Matches!$C$9:$C$1954,$A165,Matches!$Q$9:$Q$1954,1,Matches!$Y$9:$Y$1954,"&gt;="&amp;'RPI rules'!$B$15,Matches!$M$9:$M$1954,"Nonconference")+COUNTIFS(Matches!$D$9:$D$1954,$A165,Matches!$Q$9:$Q$1954,1,Matches!$X$9:$X$1954,"&gt;="&amp;'RPI rules'!$B$15,Matches!$M$9:$M$1954,"Nonconference")+COUNTIFS(Matches!$C$9:$C$1954,$A165,Matches!$M$9:$M$1954,"Nonconference",Matches!$H$9:$H$1954,"NAIA")+COUNTIFS(Matches!$D$9:$D$1954,$A165,Matches!$M$9:$M$1954,"Nonconference",Matches!$G$9:$G$1954,"NAIA")</f>
        <v>4</v>
      </c>
      <c r="W165" s="24">
        <f t="shared" si="27"/>
        <v>0</v>
      </c>
      <c r="X165" s="24">
        <f t="shared" si="28"/>
        <v>0.33333333333333331</v>
      </c>
      <c r="Y165" s="25">
        <f>IF('RPI rules'!$B$25&lt;&gt;"Ready",NA(),P165*'RPI rules'!$B$17+Q165*'RPI rules'!$B$18)</f>
        <v>0</v>
      </c>
      <c r="Z165" s="25">
        <f>IF('RPI rules'!$B$25&lt;&gt;"Ready",NA(),-R165*'RPI rules'!$B$19-S165*'RPI rules'!$B$20)</f>
        <v>0</v>
      </c>
      <c r="AA165" s="25">
        <f>IF('RPI rules'!$B$25&lt;&gt;"Ready",NA(),IF(T165=0,0,IF(W165&gt;='RPI rules'!$B$16,'RPI rules'!$B$21,0)))</f>
        <v>0</v>
      </c>
      <c r="AB165" s="25">
        <f>IF('RPI rules'!$B$25&lt;&gt;"Ready",NA(),IF(T165=0,0,IF(X165&gt;='RPI rules'!$B$16,-'RPI rules'!$B$22,0)))</f>
        <v>0</v>
      </c>
      <c r="AC165" s="25">
        <f t="shared" si="29"/>
        <v>0</v>
      </c>
      <c r="AD165" s="9">
        <f t="shared" si="30"/>
        <v>0.48138046367213039</v>
      </c>
      <c r="AE165" s="1">
        <f t="shared" si="31"/>
        <v>201</v>
      </c>
      <c r="AF165" s="1">
        <f t="shared" si="32"/>
        <v>0</v>
      </c>
    </row>
    <row r="166" spans="1:32" ht="21" customHeight="1">
      <c r="A166" s="1" t="s">
        <v>326</v>
      </c>
      <c r="B166" s="1" t="str">
        <f>INDEX(Standings!$B$9:$B$356,MATCH($A166,Standings!$A$9:$A$356,0))</f>
        <v>NEC</v>
      </c>
      <c r="C166" s="1">
        <f>INDEX(Standings!$D$9:$D$356,MATCH($A166,Standings!$A$9:$A$356,0))</f>
        <v>4</v>
      </c>
      <c r="D166" s="1">
        <f>INDEX(Standings!$E$9:$E$356,MATCH($A166,Standings!$A$9:$A$356,0))</f>
        <v>8</v>
      </c>
      <c r="E166" s="1">
        <f>SUMIFS(Matches!$R$9:$R$1954,Matches!$C$9:$C$1954,$A166)+SUMIFS(Matches!$S$9:$S$1954,Matches!$D$9:$D$1954,$A166)</f>
        <v>4</v>
      </c>
      <c r="F166" s="1">
        <f>COUNTIFS(Matches!$C$9:$C$1954,$A166)+COUNTIFS(Matches!$D$9:$D$1954,$A166)-E166</f>
        <v>8</v>
      </c>
      <c r="G166" s="1">
        <f t="shared" si="22"/>
        <v>0</v>
      </c>
      <c r="H166" s="1">
        <f>SUMIFS(Matches!$R$9:$R$1954,Matches!$C$9:$C$1954,$A166,Matches!$Q$9:$Q$1954,1)+SUMIFS(Matches!$S$9:$S$1954,Matches!$D$9:$D$1954,$A166,Matches!$Q$9:$Q$1954,1)</f>
        <v>4</v>
      </c>
      <c r="I166" s="1">
        <f>COUNTIFS(Matches!$C$9:$C$1954,$A166,Matches!$Q$9:$Q$1954,1)+COUNTIFS(Matches!$D$9:$D$1954,$A166,Matches!$Q$9:$Q$1954,1)-H166</f>
        <v>8</v>
      </c>
      <c r="J166" s="9">
        <f t="shared" si="23"/>
        <v>0.33333333333333331</v>
      </c>
      <c r="K166" s="9">
        <f>IF(H166+I166=0,"",(SUMIFS(Matches!$T$9:$T$1954,Matches!$C$9:$C$1954,$A166)+SUMIFS(Matches!$U$9:$U$1954,Matches!$D$9:$D$1954,$A166))/(H166+I166))</f>
        <v>0.41058224183224185</v>
      </c>
      <c r="L166" s="9">
        <f>IF(H166+I166=0,"",(SUMIFS(Matches!$V$9:$V$1954,Matches!$C$9:$C$1954,$A166)+SUMIFS(Matches!$W$9:$W$1954,Matches!$D$9:$D$1954,$A166))/(H166+I166))</f>
        <v>0.44899610928493505</v>
      </c>
      <c r="M166" s="9">
        <f t="shared" si="24"/>
        <v>0.40087348157068803</v>
      </c>
      <c r="N166" s="1">
        <f t="shared" si="25"/>
        <v>303</v>
      </c>
      <c r="O166" s="1" t="str">
        <f t="shared" si="26"/>
        <v>Matches standings</v>
      </c>
      <c r="P166" s="1">
        <f>COUNTIFS(Matches!$C$9:$C$1954,$A166,Matches!$Q$9:$Q$1954,1,Matches!$Y$9:$Y$1954,"&gt;=1",Matches!$Y$9:$Y$1954,"&lt;="&amp;'RPI rules'!$B$9,Matches!$R$9:$R$1954,1)+COUNTIFS(Matches!$D$9:$D$1954,$A166,Matches!$Q$9:$Q$1954,1,Matches!$X$9:$X$1954,"&gt;=1",Matches!$X$9:$X$1954,"&lt;="&amp;'RPI rules'!$B$9,Matches!$S$9:$S$1954,1)</f>
        <v>0</v>
      </c>
      <c r="Q166" s="1">
        <f>COUNTIFS(Matches!$C$9:$C$1954,$A166,Matches!$Q$9:$Q$1954,1,Matches!$Y$9:$Y$1954,"&gt;"&amp;'RPI rules'!$B$9,Matches!$Y$9:$Y$1954,"&lt;="&amp;'RPI rules'!$B$10,Matches!$R$9:$R$1954,1)+COUNTIFS(Matches!$D$9:$D$1954,$A166,Matches!$Q$9:$Q$1954,1,Matches!$X$9:$X$1954,"&gt;"&amp;'RPI rules'!$B$9,Matches!$X$9:$X$1954,"&lt;="&amp;'RPI rules'!$B$10,Matches!$S$9:$S$1954,1)</f>
        <v>0</v>
      </c>
      <c r="R166" s="1">
        <f>COUNTIFS(Matches!$C$9:$C$1954,$A166,Matches!$Q$9:$Q$1954,1,Matches!$Y$9:$Y$1954,"&gt;="&amp;'RPI rules'!$B$12,Matches!$Y$9:$Y$1954,"&lt;="&amp;'RPI rules'!$B$13,Matches!$R$9:$R$1954,0)+COUNTIFS(Matches!$D$9:$D$1954,$A166,Matches!$Q$9:$Q$1954,1,Matches!$X$9:$X$1954,"&gt;="&amp;'RPI rules'!$B$12,Matches!$X$9:$X$1954,"&lt;="&amp;'RPI rules'!$B$13,Matches!$S$9:$S$1954,0)</f>
        <v>1</v>
      </c>
      <c r="S166" s="1">
        <f>COUNTIFS(Matches!$C$9:$C$1954,$A166,Matches!$Q$9:$Q$1954,1,Matches!$Y$9:$Y$1954,"&gt;="&amp;'RPI rules'!$B$14,Matches!$R$9:$R$1954,0)+COUNTIFS(Matches!$D$9:$D$1954,$A166,Matches!$Q$9:$Q$1954,1,Matches!$X$9:$X$1954,"&gt;="&amp;'RPI rules'!$B$14,Matches!$S$9:$S$1954,0)+COUNTIFS(Matches!$C$9:$C$1954,$A166,Matches!$H$9:$H$1954,"&lt;&gt;D1",Matches!$R$9:$R$1954,0)+COUNTIFS(Matches!$D$9:$D$1954,$A166,Matches!$G$9:$G$1954,"&lt;&gt;D1",Matches!$S$9:$S$1954,0)</f>
        <v>0</v>
      </c>
      <c r="T166" s="1">
        <f>COUNTIFS(Matches!$C$9:$C$1954,$A166,Matches!$M$9:$M$1954,"Nonconference")+COUNTIFS(Matches!$D$9:$D$1954,$A166,Matches!$M$9:$M$1954,"Nonconference")</f>
        <v>12</v>
      </c>
      <c r="U166" s="1">
        <f>COUNTIFS(Matches!$C$9:$C$1954,$A166,Matches!$Q$9:$Q$1954,1,Matches!$Y$9:$Y$1954,"&gt;=1",Matches!$Y$9:$Y$1954,"&lt;="&amp;'RPI rules'!$B$11,Matches!$M$9:$M$1954,"Nonconference")+COUNTIFS(Matches!$D$9:$D$1954,$A166,Matches!$Q$9:$Q$1954,1,Matches!$X$9:$X$1954,"&gt;=1",Matches!$X$9:$X$1954,"&lt;="&amp;'RPI rules'!$B$11,Matches!$M$9:$M$1954,"Nonconference")</f>
        <v>0</v>
      </c>
      <c r="V166" s="1">
        <f>COUNTIFS(Matches!$C$9:$C$1954,$A166,Matches!$Q$9:$Q$1954,1,Matches!$Y$9:$Y$1954,"&gt;="&amp;'RPI rules'!$B$15,Matches!$M$9:$M$1954,"Nonconference")+COUNTIFS(Matches!$D$9:$D$1954,$A166,Matches!$Q$9:$Q$1954,1,Matches!$X$9:$X$1954,"&gt;="&amp;'RPI rules'!$B$15,Matches!$M$9:$M$1954,"Nonconference")+COUNTIFS(Matches!$C$9:$C$1954,$A166,Matches!$M$9:$M$1954,"Nonconference",Matches!$H$9:$H$1954,"NAIA")+COUNTIFS(Matches!$D$9:$D$1954,$A166,Matches!$M$9:$M$1954,"Nonconference",Matches!$G$9:$G$1954,"NAIA")</f>
        <v>5</v>
      </c>
      <c r="W166" s="24">
        <f t="shared" si="27"/>
        <v>0</v>
      </c>
      <c r="X166" s="24">
        <f t="shared" si="28"/>
        <v>0.41666666666666669</v>
      </c>
      <c r="Y166" s="25">
        <f>IF('RPI rules'!$B$25&lt;&gt;"Ready",NA(),P166*'RPI rules'!$B$17+Q166*'RPI rules'!$B$18)</f>
        <v>0</v>
      </c>
      <c r="Z166" s="25">
        <f>IF('RPI rules'!$B$25&lt;&gt;"Ready",NA(),-R166*'RPI rules'!$B$19-S166*'RPI rules'!$B$20)</f>
        <v>-1.2999999999999999E-3</v>
      </c>
      <c r="AA166" s="25">
        <f>IF('RPI rules'!$B$25&lt;&gt;"Ready",NA(),IF(T166=0,0,IF(W166&gt;='RPI rules'!$B$16,'RPI rules'!$B$21,0)))</f>
        <v>0</v>
      </c>
      <c r="AB166" s="25">
        <f>IF('RPI rules'!$B$25&lt;&gt;"Ready",NA(),IF(T166=0,0,IF(X166&gt;='RPI rules'!$B$16,-'RPI rules'!$B$22,0)))</f>
        <v>0</v>
      </c>
      <c r="AC166" s="25">
        <f t="shared" si="29"/>
        <v>-1.2999999999999999E-3</v>
      </c>
      <c r="AD166" s="9">
        <f t="shared" si="30"/>
        <v>0.399573481570688</v>
      </c>
      <c r="AE166" s="1">
        <f t="shared" si="31"/>
        <v>304</v>
      </c>
      <c r="AF166" s="1">
        <f t="shared" si="32"/>
        <v>-1</v>
      </c>
    </row>
    <row r="167" spans="1:32" ht="21" customHeight="1">
      <c r="A167" s="1" t="s">
        <v>345</v>
      </c>
      <c r="B167" s="1" t="str">
        <f>INDEX(Standings!$B$9:$B$356,MATCH($A167,Standings!$A$9:$A$356,0))</f>
        <v>MAAC</v>
      </c>
      <c r="C167" s="1">
        <f>INDEX(Standings!$D$9:$D$356,MATCH($A167,Standings!$A$9:$A$356,0))</f>
        <v>0</v>
      </c>
      <c r="D167" s="1">
        <f>INDEX(Standings!$E$9:$E$356,MATCH($A167,Standings!$A$9:$A$356,0))</f>
        <v>13</v>
      </c>
      <c r="E167" s="1">
        <f>SUMIFS(Matches!$R$9:$R$1954,Matches!$C$9:$C$1954,$A167)+SUMIFS(Matches!$S$9:$S$1954,Matches!$D$9:$D$1954,$A167)</f>
        <v>0</v>
      </c>
      <c r="F167" s="1">
        <f>COUNTIFS(Matches!$C$9:$C$1954,$A167)+COUNTIFS(Matches!$D$9:$D$1954,$A167)-E167</f>
        <v>13</v>
      </c>
      <c r="G167" s="1">
        <f t="shared" si="22"/>
        <v>0</v>
      </c>
      <c r="H167" s="1">
        <f>SUMIFS(Matches!$R$9:$R$1954,Matches!$C$9:$C$1954,$A167,Matches!$Q$9:$Q$1954,1)+SUMIFS(Matches!$S$9:$S$1954,Matches!$D$9:$D$1954,$A167,Matches!$Q$9:$Q$1954,1)</f>
        <v>0</v>
      </c>
      <c r="I167" s="1">
        <f>COUNTIFS(Matches!$C$9:$C$1954,$A167,Matches!$Q$9:$Q$1954,1)+COUNTIFS(Matches!$D$9:$D$1954,$A167,Matches!$Q$9:$Q$1954,1)-H167</f>
        <v>13</v>
      </c>
      <c r="J167" s="9">
        <f t="shared" si="23"/>
        <v>0</v>
      </c>
      <c r="K167" s="9">
        <f>IF(H167+I167=0,"",(SUMIFS(Matches!$T$9:$T$1954,Matches!$C$9:$C$1954,$A167)+SUMIFS(Matches!$U$9:$U$1954,Matches!$D$9:$D$1954,$A167))/(H167+I167))</f>
        <v>0.52144522144522143</v>
      </c>
      <c r="L167" s="9">
        <f>IF(H167+I167=0,"",(SUMIFS(Matches!$V$9:$V$1954,Matches!$C$9:$C$1954,$A167)+SUMIFS(Matches!$W$9:$W$1954,Matches!$D$9:$D$1954,$A167))/(H167+I167))</f>
        <v>0.4461764030237223</v>
      </c>
      <c r="M167" s="9">
        <f t="shared" si="24"/>
        <v>0.37226671147854129</v>
      </c>
      <c r="N167" s="1">
        <f t="shared" si="25"/>
        <v>322</v>
      </c>
      <c r="O167" s="1" t="str">
        <f t="shared" si="26"/>
        <v>Matches standings</v>
      </c>
      <c r="P167" s="1">
        <f>COUNTIFS(Matches!$C$9:$C$1954,$A167,Matches!$Q$9:$Q$1954,1,Matches!$Y$9:$Y$1954,"&gt;=1",Matches!$Y$9:$Y$1954,"&lt;="&amp;'RPI rules'!$B$9,Matches!$R$9:$R$1954,1)+COUNTIFS(Matches!$D$9:$D$1954,$A167,Matches!$Q$9:$Q$1954,1,Matches!$X$9:$X$1954,"&gt;=1",Matches!$X$9:$X$1954,"&lt;="&amp;'RPI rules'!$B$9,Matches!$S$9:$S$1954,1)</f>
        <v>0</v>
      </c>
      <c r="Q167" s="1">
        <f>COUNTIFS(Matches!$C$9:$C$1954,$A167,Matches!$Q$9:$Q$1954,1,Matches!$Y$9:$Y$1954,"&gt;"&amp;'RPI rules'!$B$9,Matches!$Y$9:$Y$1954,"&lt;="&amp;'RPI rules'!$B$10,Matches!$R$9:$R$1954,1)+COUNTIFS(Matches!$D$9:$D$1954,$A167,Matches!$Q$9:$Q$1954,1,Matches!$X$9:$X$1954,"&gt;"&amp;'RPI rules'!$B$9,Matches!$X$9:$X$1954,"&lt;="&amp;'RPI rules'!$B$10,Matches!$S$9:$S$1954,1)</f>
        <v>0</v>
      </c>
      <c r="R167" s="1">
        <f>COUNTIFS(Matches!$C$9:$C$1954,$A167,Matches!$Q$9:$Q$1954,1,Matches!$Y$9:$Y$1954,"&gt;="&amp;'RPI rules'!$B$12,Matches!$Y$9:$Y$1954,"&lt;="&amp;'RPI rules'!$B$13,Matches!$R$9:$R$1954,0)+COUNTIFS(Matches!$D$9:$D$1954,$A167,Matches!$Q$9:$Q$1954,1,Matches!$X$9:$X$1954,"&gt;="&amp;'RPI rules'!$B$12,Matches!$X$9:$X$1954,"&lt;="&amp;'RPI rules'!$B$13,Matches!$S$9:$S$1954,0)</f>
        <v>3</v>
      </c>
      <c r="S167" s="1">
        <f>COUNTIFS(Matches!$C$9:$C$1954,$A167,Matches!$Q$9:$Q$1954,1,Matches!$Y$9:$Y$1954,"&gt;="&amp;'RPI rules'!$B$14,Matches!$R$9:$R$1954,0)+COUNTIFS(Matches!$D$9:$D$1954,$A167,Matches!$Q$9:$Q$1954,1,Matches!$X$9:$X$1954,"&gt;="&amp;'RPI rules'!$B$14,Matches!$S$9:$S$1954,0)+COUNTIFS(Matches!$C$9:$C$1954,$A167,Matches!$H$9:$H$1954,"&lt;&gt;D1",Matches!$R$9:$R$1954,0)+COUNTIFS(Matches!$D$9:$D$1954,$A167,Matches!$G$9:$G$1954,"&lt;&gt;D1",Matches!$S$9:$S$1954,0)</f>
        <v>0</v>
      </c>
      <c r="T167" s="1">
        <f>COUNTIFS(Matches!$C$9:$C$1954,$A167,Matches!$M$9:$M$1954,"Nonconference")+COUNTIFS(Matches!$D$9:$D$1954,$A167,Matches!$M$9:$M$1954,"Nonconference")</f>
        <v>13</v>
      </c>
      <c r="U167" s="1">
        <f>COUNTIFS(Matches!$C$9:$C$1954,$A167,Matches!$Q$9:$Q$1954,1,Matches!$Y$9:$Y$1954,"&gt;=1",Matches!$Y$9:$Y$1954,"&lt;="&amp;'RPI rules'!$B$11,Matches!$M$9:$M$1954,"Nonconference")+COUNTIFS(Matches!$D$9:$D$1954,$A167,Matches!$Q$9:$Q$1954,1,Matches!$X$9:$X$1954,"&gt;=1",Matches!$X$9:$X$1954,"&lt;="&amp;'RPI rules'!$B$11,Matches!$M$9:$M$1954,"Nonconference")</f>
        <v>1</v>
      </c>
      <c r="V167" s="1">
        <f>COUNTIFS(Matches!$C$9:$C$1954,$A167,Matches!$Q$9:$Q$1954,1,Matches!$Y$9:$Y$1954,"&gt;="&amp;'RPI rules'!$B$15,Matches!$M$9:$M$1954,"Nonconference")+COUNTIFS(Matches!$D$9:$D$1954,$A167,Matches!$Q$9:$Q$1954,1,Matches!$X$9:$X$1954,"&gt;="&amp;'RPI rules'!$B$15,Matches!$M$9:$M$1954,"Nonconference")+COUNTIFS(Matches!$C$9:$C$1954,$A167,Matches!$M$9:$M$1954,"Nonconference",Matches!$H$9:$H$1954,"NAIA")+COUNTIFS(Matches!$D$9:$D$1954,$A167,Matches!$M$9:$M$1954,"Nonconference",Matches!$G$9:$G$1954,"NAIA")</f>
        <v>3</v>
      </c>
      <c r="W167" s="24">
        <f t="shared" si="27"/>
        <v>7.6923076923076927E-2</v>
      </c>
      <c r="X167" s="24">
        <f t="shared" si="28"/>
        <v>0.23076923076923078</v>
      </c>
      <c r="Y167" s="25">
        <f>IF('RPI rules'!$B$25&lt;&gt;"Ready",NA(),P167*'RPI rules'!$B$17+Q167*'RPI rules'!$B$18)</f>
        <v>0</v>
      </c>
      <c r="Z167" s="25">
        <f>IF('RPI rules'!$B$25&lt;&gt;"Ready",NA(),-R167*'RPI rules'!$B$19-S167*'RPI rules'!$B$20)</f>
        <v>-3.8999999999999998E-3</v>
      </c>
      <c r="AA167" s="25">
        <f>IF('RPI rules'!$B$25&lt;&gt;"Ready",NA(),IF(T167=0,0,IF(W167&gt;='RPI rules'!$B$16,'RPI rules'!$B$21,0)))</f>
        <v>0</v>
      </c>
      <c r="AB167" s="25">
        <f>IF('RPI rules'!$B$25&lt;&gt;"Ready",NA(),IF(T167=0,0,IF(X167&gt;='RPI rules'!$B$16,-'RPI rules'!$B$22,0)))</f>
        <v>0</v>
      </c>
      <c r="AC167" s="25">
        <f t="shared" si="29"/>
        <v>-3.8999999999999998E-3</v>
      </c>
      <c r="AD167" s="9">
        <f t="shared" si="30"/>
        <v>0.36836671147854128</v>
      </c>
      <c r="AE167" s="1">
        <f t="shared" si="31"/>
        <v>321</v>
      </c>
      <c r="AF167" s="1">
        <f t="shared" si="32"/>
        <v>1</v>
      </c>
    </row>
    <row r="168" spans="1:32" ht="21" customHeight="1">
      <c r="A168" s="1" t="s">
        <v>122</v>
      </c>
      <c r="B168" s="1" t="str">
        <f>INDEX(Standings!$B$9:$B$356,MATCH($A168,Standings!$A$9:$A$356,0))</f>
        <v>ACC</v>
      </c>
      <c r="C168" s="1">
        <f>INDEX(Standings!$D$9:$D$356,MATCH($A168,Standings!$A$9:$A$356,0))</f>
        <v>2</v>
      </c>
      <c r="D168" s="1">
        <f>INDEX(Standings!$E$9:$E$356,MATCH($A168,Standings!$A$9:$A$356,0))</f>
        <v>7</v>
      </c>
      <c r="E168" s="1">
        <f>SUMIFS(Matches!$R$9:$R$1954,Matches!$C$9:$C$1954,$A168)+SUMIFS(Matches!$S$9:$S$1954,Matches!$D$9:$D$1954,$A168)</f>
        <v>2</v>
      </c>
      <c r="F168" s="1">
        <f>COUNTIFS(Matches!$C$9:$C$1954,$A168)+COUNTIFS(Matches!$D$9:$D$1954,$A168)-E168</f>
        <v>7</v>
      </c>
      <c r="G168" s="1">
        <f t="shared" si="22"/>
        <v>0</v>
      </c>
      <c r="H168" s="1">
        <f>SUMIFS(Matches!$R$9:$R$1954,Matches!$C$9:$C$1954,$A168,Matches!$Q$9:$Q$1954,1)+SUMIFS(Matches!$S$9:$S$1954,Matches!$D$9:$D$1954,$A168,Matches!$Q$9:$Q$1954,1)</f>
        <v>2</v>
      </c>
      <c r="I168" s="1">
        <f>COUNTIFS(Matches!$C$9:$C$1954,$A168,Matches!$Q$9:$Q$1954,1)+COUNTIFS(Matches!$D$9:$D$1954,$A168,Matches!$Q$9:$Q$1954,1)-H168</f>
        <v>7</v>
      </c>
      <c r="J168" s="9">
        <f t="shared" si="23"/>
        <v>0.22222222222222221</v>
      </c>
      <c r="K168" s="9">
        <f>IF(H168+I168=0,"",(SUMIFS(Matches!$T$9:$T$1954,Matches!$C$9:$C$1954,$A168)+SUMIFS(Matches!$U$9:$U$1954,Matches!$D$9:$D$1954,$A168))/(H168+I168))</f>
        <v>0.72164902998236324</v>
      </c>
      <c r="L168" s="9">
        <f>IF(H168+I168=0,"",(SUMIFS(Matches!$V$9:$V$1954,Matches!$C$9:$C$1954,$A168)+SUMIFS(Matches!$W$9:$W$1954,Matches!$D$9:$D$1954,$A168))/(H168+I168))</f>
        <v>0.56389125846406996</v>
      </c>
      <c r="M168" s="9">
        <f t="shared" si="24"/>
        <v>0.55735288516275472</v>
      </c>
      <c r="N168" s="1">
        <f t="shared" si="25"/>
        <v>99</v>
      </c>
      <c r="O168" s="1" t="str">
        <f t="shared" si="26"/>
        <v>Matches standings</v>
      </c>
      <c r="P168" s="1">
        <f>COUNTIFS(Matches!$C$9:$C$1954,$A168,Matches!$Q$9:$Q$1954,1,Matches!$Y$9:$Y$1954,"&gt;=1",Matches!$Y$9:$Y$1954,"&lt;="&amp;'RPI rules'!$B$9,Matches!$R$9:$R$1954,1)+COUNTIFS(Matches!$D$9:$D$1954,$A168,Matches!$Q$9:$Q$1954,1,Matches!$X$9:$X$1954,"&gt;=1",Matches!$X$9:$X$1954,"&lt;="&amp;'RPI rules'!$B$9,Matches!$S$9:$S$1954,1)</f>
        <v>0</v>
      </c>
      <c r="Q168" s="1">
        <f>COUNTIFS(Matches!$C$9:$C$1954,$A168,Matches!$Q$9:$Q$1954,1,Matches!$Y$9:$Y$1954,"&gt;"&amp;'RPI rules'!$B$9,Matches!$Y$9:$Y$1954,"&lt;="&amp;'RPI rules'!$B$10,Matches!$R$9:$R$1954,1)+COUNTIFS(Matches!$D$9:$D$1954,$A168,Matches!$Q$9:$Q$1954,1,Matches!$X$9:$X$1954,"&gt;"&amp;'RPI rules'!$B$9,Matches!$X$9:$X$1954,"&lt;="&amp;'RPI rules'!$B$10,Matches!$S$9:$S$1954,1)</f>
        <v>0</v>
      </c>
      <c r="R168" s="1">
        <f>COUNTIFS(Matches!$C$9:$C$1954,$A168,Matches!$Q$9:$Q$1954,1,Matches!$Y$9:$Y$1954,"&gt;="&amp;'RPI rules'!$B$12,Matches!$Y$9:$Y$1954,"&lt;="&amp;'RPI rules'!$B$13,Matches!$R$9:$R$1954,0)+COUNTIFS(Matches!$D$9:$D$1954,$A168,Matches!$Q$9:$Q$1954,1,Matches!$X$9:$X$1954,"&gt;="&amp;'RPI rules'!$B$12,Matches!$X$9:$X$1954,"&lt;="&amp;'RPI rules'!$B$13,Matches!$S$9:$S$1954,0)</f>
        <v>0</v>
      </c>
      <c r="S168" s="1">
        <f>COUNTIFS(Matches!$C$9:$C$1954,$A168,Matches!$Q$9:$Q$1954,1,Matches!$Y$9:$Y$1954,"&gt;="&amp;'RPI rules'!$B$14,Matches!$R$9:$R$1954,0)+COUNTIFS(Matches!$D$9:$D$1954,$A168,Matches!$Q$9:$Q$1954,1,Matches!$X$9:$X$1954,"&gt;="&amp;'RPI rules'!$B$14,Matches!$S$9:$S$1954,0)+COUNTIFS(Matches!$C$9:$C$1954,$A168,Matches!$H$9:$H$1954,"&lt;&gt;D1",Matches!$R$9:$R$1954,0)+COUNTIFS(Matches!$D$9:$D$1954,$A168,Matches!$G$9:$G$1954,"&lt;&gt;D1",Matches!$S$9:$S$1954,0)</f>
        <v>0</v>
      </c>
      <c r="T168" s="1">
        <f>COUNTIFS(Matches!$C$9:$C$1954,$A168,Matches!$M$9:$M$1954,"Nonconference")+COUNTIFS(Matches!$D$9:$D$1954,$A168,Matches!$M$9:$M$1954,"Nonconference")</f>
        <v>9</v>
      </c>
      <c r="U168" s="1">
        <f>COUNTIFS(Matches!$C$9:$C$1954,$A168,Matches!$Q$9:$Q$1954,1,Matches!$Y$9:$Y$1954,"&gt;=1",Matches!$Y$9:$Y$1954,"&lt;="&amp;'RPI rules'!$B$11,Matches!$M$9:$M$1954,"Nonconference")+COUNTIFS(Matches!$D$9:$D$1954,$A168,Matches!$Q$9:$Q$1954,1,Matches!$X$9:$X$1954,"&gt;=1",Matches!$X$9:$X$1954,"&lt;="&amp;'RPI rules'!$B$11,Matches!$M$9:$M$1954,"Nonconference")</f>
        <v>6</v>
      </c>
      <c r="V168" s="1">
        <f>COUNTIFS(Matches!$C$9:$C$1954,$A168,Matches!$Q$9:$Q$1954,1,Matches!$Y$9:$Y$1954,"&gt;="&amp;'RPI rules'!$B$15,Matches!$M$9:$M$1954,"Nonconference")+COUNTIFS(Matches!$D$9:$D$1954,$A168,Matches!$Q$9:$Q$1954,1,Matches!$X$9:$X$1954,"&gt;="&amp;'RPI rules'!$B$15,Matches!$M$9:$M$1954,"Nonconference")+COUNTIFS(Matches!$C$9:$C$1954,$A168,Matches!$M$9:$M$1954,"Nonconference",Matches!$H$9:$H$1954,"NAIA")+COUNTIFS(Matches!$D$9:$D$1954,$A168,Matches!$M$9:$M$1954,"Nonconference",Matches!$G$9:$G$1954,"NAIA")</f>
        <v>0</v>
      </c>
      <c r="W168" s="24">
        <f t="shared" si="27"/>
        <v>0.66666666666666663</v>
      </c>
      <c r="X168" s="24">
        <f t="shared" si="28"/>
        <v>0</v>
      </c>
      <c r="Y168" s="25">
        <f>IF('RPI rules'!$B$25&lt;&gt;"Ready",NA(),P168*'RPI rules'!$B$17+Q168*'RPI rules'!$B$18)</f>
        <v>0</v>
      </c>
      <c r="Z168" s="25">
        <f>IF('RPI rules'!$B$25&lt;&gt;"Ready",NA(),-R168*'RPI rules'!$B$19-S168*'RPI rules'!$B$20)</f>
        <v>0</v>
      </c>
      <c r="AA168" s="25">
        <f>IF('RPI rules'!$B$25&lt;&gt;"Ready",NA(),IF(T168=0,0,IF(W168&gt;='RPI rules'!$B$16,'RPI rules'!$B$21,0)))</f>
        <v>2.5999999999999999E-3</v>
      </c>
      <c r="AB168" s="25">
        <f>IF('RPI rules'!$B$25&lt;&gt;"Ready",NA(),IF(T168=0,0,IF(X168&gt;='RPI rules'!$B$16,-'RPI rules'!$B$22,0)))</f>
        <v>0</v>
      </c>
      <c r="AC168" s="25">
        <f t="shared" si="29"/>
        <v>2.5999999999999999E-3</v>
      </c>
      <c r="AD168" s="9">
        <f t="shared" si="30"/>
        <v>0.55995288516275477</v>
      </c>
      <c r="AE168" s="1">
        <f t="shared" si="31"/>
        <v>95</v>
      </c>
      <c r="AF168" s="1">
        <f t="shared" si="32"/>
        <v>4</v>
      </c>
    </row>
    <row r="169" spans="1:32" ht="21" customHeight="1">
      <c r="A169" s="1" t="s">
        <v>205</v>
      </c>
      <c r="B169" s="1" t="str">
        <f>INDEX(Standings!$B$9:$B$356,MATCH($A169,Standings!$A$9:$A$356,0))</f>
        <v>MAC</v>
      </c>
      <c r="C169" s="1">
        <f>INDEX(Standings!$D$9:$D$356,MATCH($A169,Standings!$A$9:$A$356,0))</f>
        <v>8</v>
      </c>
      <c r="D169" s="1">
        <f>INDEX(Standings!$E$9:$E$356,MATCH($A169,Standings!$A$9:$A$356,0))</f>
        <v>3</v>
      </c>
      <c r="E169" s="1">
        <f>SUMIFS(Matches!$R$9:$R$1954,Matches!$C$9:$C$1954,$A169)+SUMIFS(Matches!$S$9:$S$1954,Matches!$D$9:$D$1954,$A169)</f>
        <v>8</v>
      </c>
      <c r="F169" s="1">
        <f>COUNTIFS(Matches!$C$9:$C$1954,$A169)+COUNTIFS(Matches!$D$9:$D$1954,$A169)-E169</f>
        <v>3</v>
      </c>
      <c r="G169" s="1">
        <f t="shared" si="22"/>
        <v>0</v>
      </c>
      <c r="H169" s="1">
        <f>SUMIFS(Matches!$R$9:$R$1954,Matches!$C$9:$C$1954,$A169,Matches!$Q$9:$Q$1954,1)+SUMIFS(Matches!$S$9:$S$1954,Matches!$D$9:$D$1954,$A169,Matches!$Q$9:$Q$1954,1)</f>
        <v>8</v>
      </c>
      <c r="I169" s="1">
        <f>COUNTIFS(Matches!$C$9:$C$1954,$A169,Matches!$Q$9:$Q$1954,1)+COUNTIFS(Matches!$D$9:$D$1954,$A169,Matches!$Q$9:$Q$1954,1)-H169</f>
        <v>3</v>
      </c>
      <c r="J169" s="9">
        <f t="shared" si="23"/>
        <v>0.72727272727272729</v>
      </c>
      <c r="K169" s="9">
        <f>IF(H169+I169=0,"",(SUMIFS(Matches!$T$9:$T$1954,Matches!$C$9:$C$1954,$A169)+SUMIFS(Matches!$U$9:$U$1954,Matches!$D$9:$D$1954,$A169))/(H169+I169))</f>
        <v>0.3891184573002755</v>
      </c>
      <c r="L169" s="9">
        <f>IF(H169+I169=0,"",(SUMIFS(Matches!$V$9:$V$1954,Matches!$C$9:$C$1954,$A169)+SUMIFS(Matches!$W$9:$W$1954,Matches!$D$9:$D$1954,$A169))/(H169+I169))</f>
        <v>0.47519833242973741</v>
      </c>
      <c r="M169" s="9">
        <f t="shared" si="24"/>
        <v>0.49517699357575395</v>
      </c>
      <c r="N169" s="1">
        <f t="shared" si="25"/>
        <v>182</v>
      </c>
      <c r="O169" s="1" t="str">
        <f t="shared" si="26"/>
        <v>Matches standings</v>
      </c>
      <c r="P169" s="1">
        <f>COUNTIFS(Matches!$C$9:$C$1954,$A169,Matches!$Q$9:$Q$1954,1,Matches!$Y$9:$Y$1954,"&gt;=1",Matches!$Y$9:$Y$1954,"&lt;="&amp;'RPI rules'!$B$9,Matches!$R$9:$R$1954,1)+COUNTIFS(Matches!$D$9:$D$1954,$A169,Matches!$Q$9:$Q$1954,1,Matches!$X$9:$X$1954,"&gt;=1",Matches!$X$9:$X$1954,"&lt;="&amp;'RPI rules'!$B$9,Matches!$S$9:$S$1954,1)</f>
        <v>0</v>
      </c>
      <c r="Q169" s="1">
        <f>COUNTIFS(Matches!$C$9:$C$1954,$A169,Matches!$Q$9:$Q$1954,1,Matches!$Y$9:$Y$1954,"&gt;"&amp;'RPI rules'!$B$9,Matches!$Y$9:$Y$1954,"&lt;="&amp;'RPI rules'!$B$10,Matches!$R$9:$R$1954,1)+COUNTIFS(Matches!$D$9:$D$1954,$A169,Matches!$Q$9:$Q$1954,1,Matches!$X$9:$X$1954,"&gt;"&amp;'RPI rules'!$B$9,Matches!$X$9:$X$1954,"&lt;="&amp;'RPI rules'!$B$10,Matches!$S$9:$S$1954,1)</f>
        <v>0</v>
      </c>
      <c r="R169" s="1">
        <f>COUNTIFS(Matches!$C$9:$C$1954,$A169,Matches!$Q$9:$Q$1954,1,Matches!$Y$9:$Y$1954,"&gt;="&amp;'RPI rules'!$B$12,Matches!$Y$9:$Y$1954,"&lt;="&amp;'RPI rules'!$B$13,Matches!$R$9:$R$1954,0)+COUNTIFS(Matches!$D$9:$D$1954,$A169,Matches!$Q$9:$Q$1954,1,Matches!$X$9:$X$1954,"&gt;="&amp;'RPI rules'!$B$12,Matches!$X$9:$X$1954,"&lt;="&amp;'RPI rules'!$B$13,Matches!$S$9:$S$1954,0)</f>
        <v>0</v>
      </c>
      <c r="S169" s="1">
        <f>COUNTIFS(Matches!$C$9:$C$1954,$A169,Matches!$Q$9:$Q$1954,1,Matches!$Y$9:$Y$1954,"&gt;="&amp;'RPI rules'!$B$14,Matches!$R$9:$R$1954,0)+COUNTIFS(Matches!$D$9:$D$1954,$A169,Matches!$Q$9:$Q$1954,1,Matches!$X$9:$X$1954,"&gt;="&amp;'RPI rules'!$B$14,Matches!$S$9:$S$1954,0)+COUNTIFS(Matches!$C$9:$C$1954,$A169,Matches!$H$9:$H$1954,"&lt;&gt;D1",Matches!$R$9:$R$1954,0)+COUNTIFS(Matches!$D$9:$D$1954,$A169,Matches!$G$9:$G$1954,"&lt;&gt;D1",Matches!$S$9:$S$1954,0)</f>
        <v>0</v>
      </c>
      <c r="T169" s="1">
        <f>COUNTIFS(Matches!$C$9:$C$1954,$A169,Matches!$M$9:$M$1954,"Nonconference")+COUNTIFS(Matches!$D$9:$D$1954,$A169,Matches!$M$9:$M$1954,"Nonconference")</f>
        <v>11</v>
      </c>
      <c r="U169" s="1">
        <f>COUNTIFS(Matches!$C$9:$C$1954,$A169,Matches!$Q$9:$Q$1954,1,Matches!$Y$9:$Y$1954,"&gt;=1",Matches!$Y$9:$Y$1954,"&lt;="&amp;'RPI rules'!$B$11,Matches!$M$9:$M$1954,"Nonconference")+COUNTIFS(Matches!$D$9:$D$1954,$A169,Matches!$Q$9:$Q$1954,1,Matches!$X$9:$X$1954,"&gt;=1",Matches!$X$9:$X$1954,"&lt;="&amp;'RPI rules'!$B$11,Matches!$M$9:$M$1954,"Nonconference")</f>
        <v>0</v>
      </c>
      <c r="V169" s="1">
        <f>COUNTIFS(Matches!$C$9:$C$1954,$A169,Matches!$Q$9:$Q$1954,1,Matches!$Y$9:$Y$1954,"&gt;="&amp;'RPI rules'!$B$15,Matches!$M$9:$M$1954,"Nonconference")+COUNTIFS(Matches!$D$9:$D$1954,$A169,Matches!$Q$9:$Q$1954,1,Matches!$X$9:$X$1954,"&gt;="&amp;'RPI rules'!$B$15,Matches!$M$9:$M$1954,"Nonconference")+COUNTIFS(Matches!$C$9:$C$1954,$A169,Matches!$M$9:$M$1954,"Nonconference",Matches!$H$9:$H$1954,"NAIA")+COUNTIFS(Matches!$D$9:$D$1954,$A169,Matches!$M$9:$M$1954,"Nonconference",Matches!$G$9:$G$1954,"NAIA")</f>
        <v>4</v>
      </c>
      <c r="W169" s="24">
        <f t="shared" si="27"/>
        <v>0</v>
      </c>
      <c r="X169" s="24">
        <f t="shared" si="28"/>
        <v>0.36363636363636365</v>
      </c>
      <c r="Y169" s="25">
        <f>IF('RPI rules'!$B$25&lt;&gt;"Ready",NA(),P169*'RPI rules'!$B$17+Q169*'RPI rules'!$B$18)</f>
        <v>0</v>
      </c>
      <c r="Z169" s="25">
        <f>IF('RPI rules'!$B$25&lt;&gt;"Ready",NA(),-R169*'RPI rules'!$B$19-S169*'RPI rules'!$B$20)</f>
        <v>0</v>
      </c>
      <c r="AA169" s="25">
        <f>IF('RPI rules'!$B$25&lt;&gt;"Ready",NA(),IF(T169=0,0,IF(W169&gt;='RPI rules'!$B$16,'RPI rules'!$B$21,0)))</f>
        <v>0</v>
      </c>
      <c r="AB169" s="25">
        <f>IF('RPI rules'!$B$25&lt;&gt;"Ready",NA(),IF(T169=0,0,IF(X169&gt;='RPI rules'!$B$16,-'RPI rules'!$B$22,0)))</f>
        <v>0</v>
      </c>
      <c r="AC169" s="25">
        <f t="shared" si="29"/>
        <v>0</v>
      </c>
      <c r="AD169" s="9">
        <f t="shared" si="30"/>
        <v>0.49517699357575395</v>
      </c>
      <c r="AE169" s="1">
        <f t="shared" si="31"/>
        <v>181</v>
      </c>
      <c r="AF169" s="1">
        <f t="shared" si="32"/>
        <v>1</v>
      </c>
    </row>
    <row r="170" spans="1:32" ht="21" customHeight="1">
      <c r="A170" s="1" t="s">
        <v>56</v>
      </c>
      <c r="B170" s="1" t="str">
        <f>INDEX(Standings!$B$9:$B$356,MATCH($A170,Standings!$A$9:$A$356,0))</f>
        <v>Big Ten</v>
      </c>
      <c r="C170" s="1">
        <f>INDEX(Standings!$D$9:$D$356,MATCH($A170,Standings!$A$9:$A$356,0))</f>
        <v>9</v>
      </c>
      <c r="D170" s="1">
        <f>INDEX(Standings!$E$9:$E$356,MATCH($A170,Standings!$A$9:$A$356,0))</f>
        <v>2</v>
      </c>
      <c r="E170" s="1">
        <f>SUMIFS(Matches!$R$9:$R$1954,Matches!$C$9:$C$1954,$A170)+SUMIFS(Matches!$S$9:$S$1954,Matches!$D$9:$D$1954,$A170)</f>
        <v>9</v>
      </c>
      <c r="F170" s="1">
        <f>COUNTIFS(Matches!$C$9:$C$1954,$A170)+COUNTIFS(Matches!$D$9:$D$1954,$A170)-E170</f>
        <v>2</v>
      </c>
      <c r="G170" s="1">
        <f t="shared" si="22"/>
        <v>0</v>
      </c>
      <c r="H170" s="1">
        <f>SUMIFS(Matches!$R$9:$R$1954,Matches!$C$9:$C$1954,$A170,Matches!$Q$9:$Q$1954,1)+SUMIFS(Matches!$S$9:$S$1954,Matches!$D$9:$D$1954,$A170,Matches!$Q$9:$Q$1954,1)</f>
        <v>9</v>
      </c>
      <c r="I170" s="1">
        <f>COUNTIFS(Matches!$C$9:$C$1954,$A170,Matches!$Q$9:$Q$1954,1)+COUNTIFS(Matches!$D$9:$D$1954,$A170,Matches!$Q$9:$Q$1954,1)-H170</f>
        <v>2</v>
      </c>
      <c r="J170" s="9">
        <f t="shared" si="23"/>
        <v>0.81818181818181823</v>
      </c>
      <c r="K170" s="9">
        <f>IF(H170+I170=0,"",(SUMIFS(Matches!$T$9:$T$1954,Matches!$C$9:$C$1954,$A170)+SUMIFS(Matches!$U$9:$U$1954,Matches!$D$9:$D$1954,$A170))/(H170+I170))</f>
        <v>0.54358848222484579</v>
      </c>
      <c r="L170" s="9">
        <f>IF(H170+I170=0,"",(SUMIFS(Matches!$V$9:$V$1954,Matches!$C$9:$C$1954,$A170)+SUMIFS(Matches!$W$9:$W$1954,Matches!$D$9:$D$1954,$A170))/(H170+I170))</f>
        <v>0.58405451106897377</v>
      </c>
      <c r="M170" s="9">
        <f t="shared" si="24"/>
        <v>0.62235332342512095</v>
      </c>
      <c r="N170" s="1">
        <f t="shared" si="25"/>
        <v>33</v>
      </c>
      <c r="O170" s="1" t="str">
        <f t="shared" si="26"/>
        <v>Matches standings</v>
      </c>
      <c r="P170" s="1">
        <f>COUNTIFS(Matches!$C$9:$C$1954,$A170,Matches!$Q$9:$Q$1954,1,Matches!$Y$9:$Y$1954,"&gt;=1",Matches!$Y$9:$Y$1954,"&lt;="&amp;'RPI rules'!$B$9,Matches!$R$9:$R$1954,1)+COUNTIFS(Matches!$D$9:$D$1954,$A170,Matches!$Q$9:$Q$1954,1,Matches!$X$9:$X$1954,"&gt;=1",Matches!$X$9:$X$1954,"&lt;="&amp;'RPI rules'!$B$9,Matches!$S$9:$S$1954,1)</f>
        <v>1</v>
      </c>
      <c r="Q170" s="1">
        <f>COUNTIFS(Matches!$C$9:$C$1954,$A170,Matches!$Q$9:$Q$1954,1,Matches!$Y$9:$Y$1954,"&gt;"&amp;'RPI rules'!$B$9,Matches!$Y$9:$Y$1954,"&lt;="&amp;'RPI rules'!$B$10,Matches!$R$9:$R$1954,1)+COUNTIFS(Matches!$D$9:$D$1954,$A170,Matches!$Q$9:$Q$1954,1,Matches!$X$9:$X$1954,"&gt;"&amp;'RPI rules'!$B$9,Matches!$X$9:$X$1954,"&lt;="&amp;'RPI rules'!$B$10,Matches!$S$9:$S$1954,1)</f>
        <v>0</v>
      </c>
      <c r="R170" s="1">
        <f>COUNTIFS(Matches!$C$9:$C$1954,$A170,Matches!$Q$9:$Q$1954,1,Matches!$Y$9:$Y$1954,"&gt;="&amp;'RPI rules'!$B$12,Matches!$Y$9:$Y$1954,"&lt;="&amp;'RPI rules'!$B$13,Matches!$R$9:$R$1954,0)+COUNTIFS(Matches!$D$9:$D$1954,$A170,Matches!$Q$9:$Q$1954,1,Matches!$X$9:$X$1954,"&gt;="&amp;'RPI rules'!$B$12,Matches!$X$9:$X$1954,"&lt;="&amp;'RPI rules'!$B$13,Matches!$S$9:$S$1954,0)</f>
        <v>0</v>
      </c>
      <c r="S170" s="1">
        <f>COUNTIFS(Matches!$C$9:$C$1954,$A170,Matches!$Q$9:$Q$1954,1,Matches!$Y$9:$Y$1954,"&gt;="&amp;'RPI rules'!$B$14,Matches!$R$9:$R$1954,0)+COUNTIFS(Matches!$D$9:$D$1954,$A170,Matches!$Q$9:$Q$1954,1,Matches!$X$9:$X$1954,"&gt;="&amp;'RPI rules'!$B$14,Matches!$S$9:$S$1954,0)+COUNTIFS(Matches!$C$9:$C$1954,$A170,Matches!$H$9:$H$1954,"&lt;&gt;D1",Matches!$R$9:$R$1954,0)+COUNTIFS(Matches!$D$9:$D$1954,$A170,Matches!$G$9:$G$1954,"&lt;&gt;D1",Matches!$S$9:$S$1954,0)</f>
        <v>0</v>
      </c>
      <c r="T170" s="1">
        <f>COUNTIFS(Matches!$C$9:$C$1954,$A170,Matches!$M$9:$M$1954,"Nonconference")+COUNTIFS(Matches!$D$9:$D$1954,$A170,Matches!$M$9:$M$1954,"Nonconference")</f>
        <v>11</v>
      </c>
      <c r="U170" s="1">
        <f>COUNTIFS(Matches!$C$9:$C$1954,$A170,Matches!$Q$9:$Q$1954,1,Matches!$Y$9:$Y$1954,"&gt;=1",Matches!$Y$9:$Y$1954,"&lt;="&amp;'RPI rules'!$B$11,Matches!$M$9:$M$1954,"Nonconference")+COUNTIFS(Matches!$D$9:$D$1954,$A170,Matches!$Q$9:$Q$1954,1,Matches!$X$9:$X$1954,"&gt;=1",Matches!$X$9:$X$1954,"&lt;="&amp;'RPI rules'!$B$11,Matches!$M$9:$M$1954,"Nonconference")</f>
        <v>3</v>
      </c>
      <c r="V170" s="1">
        <f>COUNTIFS(Matches!$C$9:$C$1954,$A170,Matches!$Q$9:$Q$1954,1,Matches!$Y$9:$Y$1954,"&gt;="&amp;'RPI rules'!$B$15,Matches!$M$9:$M$1954,"Nonconference")+COUNTIFS(Matches!$D$9:$D$1954,$A170,Matches!$Q$9:$Q$1954,1,Matches!$X$9:$X$1954,"&gt;="&amp;'RPI rules'!$B$15,Matches!$M$9:$M$1954,"Nonconference")+COUNTIFS(Matches!$C$9:$C$1954,$A170,Matches!$M$9:$M$1954,"Nonconference",Matches!$H$9:$H$1954,"NAIA")+COUNTIFS(Matches!$D$9:$D$1954,$A170,Matches!$M$9:$M$1954,"Nonconference",Matches!$G$9:$G$1954,"NAIA")</f>
        <v>0</v>
      </c>
      <c r="W170" s="24">
        <f t="shared" si="27"/>
        <v>0.27272727272727271</v>
      </c>
      <c r="X170" s="24">
        <f t="shared" si="28"/>
        <v>0</v>
      </c>
      <c r="Y170" s="25">
        <f>IF('RPI rules'!$B$25&lt;&gt;"Ready",NA(),P170*'RPI rules'!$B$17+Q170*'RPI rules'!$B$18)</f>
        <v>2.5999999999999999E-3</v>
      </c>
      <c r="Z170" s="25">
        <f>IF('RPI rules'!$B$25&lt;&gt;"Ready",NA(),-R170*'RPI rules'!$B$19-S170*'RPI rules'!$B$20)</f>
        <v>0</v>
      </c>
      <c r="AA170" s="25">
        <f>IF('RPI rules'!$B$25&lt;&gt;"Ready",NA(),IF(T170=0,0,IF(W170&gt;='RPI rules'!$B$16,'RPI rules'!$B$21,0)))</f>
        <v>0</v>
      </c>
      <c r="AB170" s="25">
        <f>IF('RPI rules'!$B$25&lt;&gt;"Ready",NA(),IF(T170=0,0,IF(X170&gt;='RPI rules'!$B$16,-'RPI rules'!$B$22,0)))</f>
        <v>0</v>
      </c>
      <c r="AC170" s="25">
        <f t="shared" si="29"/>
        <v>2.5999999999999999E-3</v>
      </c>
      <c r="AD170" s="9">
        <f t="shared" si="30"/>
        <v>0.624953323425121</v>
      </c>
      <c r="AE170" s="1">
        <f t="shared" si="31"/>
        <v>32</v>
      </c>
      <c r="AF170" s="1">
        <f t="shared" si="32"/>
        <v>1</v>
      </c>
    </row>
    <row r="171" spans="1:32" ht="21" customHeight="1">
      <c r="A171" s="1" t="s">
        <v>44</v>
      </c>
      <c r="B171" s="1" t="str">
        <f>INDEX(Standings!$B$9:$B$356,MATCH($A171,Standings!$A$9:$A$356,0))</f>
        <v>Big Ten</v>
      </c>
      <c r="C171" s="1">
        <f>INDEX(Standings!$D$9:$D$356,MATCH($A171,Standings!$A$9:$A$356,0))</f>
        <v>10</v>
      </c>
      <c r="D171" s="1">
        <f>INDEX(Standings!$E$9:$E$356,MATCH($A171,Standings!$A$9:$A$356,0))</f>
        <v>0</v>
      </c>
      <c r="E171" s="1">
        <f>SUMIFS(Matches!$R$9:$R$1954,Matches!$C$9:$C$1954,$A171)+SUMIFS(Matches!$S$9:$S$1954,Matches!$D$9:$D$1954,$A171)</f>
        <v>10</v>
      </c>
      <c r="F171" s="1">
        <f>COUNTIFS(Matches!$C$9:$C$1954,$A171)+COUNTIFS(Matches!$D$9:$D$1954,$A171)-E171</f>
        <v>0</v>
      </c>
      <c r="G171" s="1">
        <f t="shared" si="22"/>
        <v>0</v>
      </c>
      <c r="H171" s="1">
        <f>SUMIFS(Matches!$R$9:$R$1954,Matches!$C$9:$C$1954,$A171,Matches!$Q$9:$Q$1954,1)+SUMIFS(Matches!$S$9:$S$1954,Matches!$D$9:$D$1954,$A171,Matches!$Q$9:$Q$1954,1)</f>
        <v>10</v>
      </c>
      <c r="I171" s="1">
        <f>COUNTIFS(Matches!$C$9:$C$1954,$A171,Matches!$Q$9:$Q$1954,1)+COUNTIFS(Matches!$D$9:$D$1954,$A171,Matches!$Q$9:$Q$1954,1)-H171</f>
        <v>0</v>
      </c>
      <c r="J171" s="9">
        <f t="shared" si="23"/>
        <v>1</v>
      </c>
      <c r="K171" s="9">
        <f>IF(H171+I171=0,"",(SUMIFS(Matches!$T$9:$T$1954,Matches!$C$9:$C$1954,$A171)+SUMIFS(Matches!$U$9:$U$1954,Matches!$D$9:$D$1954,$A171))/(H171+I171))</f>
        <v>0.49174242424242431</v>
      </c>
      <c r="L171" s="9">
        <f>IF(H171+I171=0,"",(SUMIFS(Matches!$V$9:$V$1954,Matches!$C$9:$C$1954,$A171)+SUMIFS(Matches!$W$9:$W$1954,Matches!$D$9:$D$1954,$A171))/(H171+I171))</f>
        <v>0.60696792741489713</v>
      </c>
      <c r="M171" s="9">
        <f t="shared" si="24"/>
        <v>0.64761319397493644</v>
      </c>
      <c r="N171" s="1">
        <f t="shared" si="25"/>
        <v>21</v>
      </c>
      <c r="O171" s="1" t="str">
        <f t="shared" si="26"/>
        <v>Matches standings</v>
      </c>
      <c r="P171" s="1">
        <f>COUNTIFS(Matches!$C$9:$C$1954,$A171,Matches!$Q$9:$Q$1954,1,Matches!$Y$9:$Y$1954,"&gt;=1",Matches!$Y$9:$Y$1954,"&lt;="&amp;'RPI rules'!$B$9,Matches!$R$9:$R$1954,1)+COUNTIFS(Matches!$D$9:$D$1954,$A171,Matches!$Q$9:$Q$1954,1,Matches!$X$9:$X$1954,"&gt;=1",Matches!$X$9:$X$1954,"&lt;="&amp;'RPI rules'!$B$9,Matches!$S$9:$S$1954,1)</f>
        <v>1</v>
      </c>
      <c r="Q171" s="1">
        <f>COUNTIFS(Matches!$C$9:$C$1954,$A171,Matches!$Q$9:$Q$1954,1,Matches!$Y$9:$Y$1954,"&gt;"&amp;'RPI rules'!$B$9,Matches!$Y$9:$Y$1954,"&lt;="&amp;'RPI rules'!$B$10,Matches!$R$9:$R$1954,1)+COUNTIFS(Matches!$D$9:$D$1954,$A171,Matches!$Q$9:$Q$1954,1,Matches!$X$9:$X$1954,"&gt;"&amp;'RPI rules'!$B$9,Matches!$X$9:$X$1954,"&lt;="&amp;'RPI rules'!$B$10,Matches!$S$9:$S$1954,1)</f>
        <v>1</v>
      </c>
      <c r="R171" s="1">
        <f>COUNTIFS(Matches!$C$9:$C$1954,$A171,Matches!$Q$9:$Q$1954,1,Matches!$Y$9:$Y$1954,"&gt;="&amp;'RPI rules'!$B$12,Matches!$Y$9:$Y$1954,"&lt;="&amp;'RPI rules'!$B$13,Matches!$R$9:$R$1954,0)+COUNTIFS(Matches!$D$9:$D$1954,$A171,Matches!$Q$9:$Q$1954,1,Matches!$X$9:$X$1954,"&gt;="&amp;'RPI rules'!$B$12,Matches!$X$9:$X$1954,"&lt;="&amp;'RPI rules'!$B$13,Matches!$S$9:$S$1954,0)</f>
        <v>0</v>
      </c>
      <c r="S171" s="1">
        <f>COUNTIFS(Matches!$C$9:$C$1954,$A171,Matches!$Q$9:$Q$1954,1,Matches!$Y$9:$Y$1954,"&gt;="&amp;'RPI rules'!$B$14,Matches!$R$9:$R$1954,0)+COUNTIFS(Matches!$D$9:$D$1954,$A171,Matches!$Q$9:$Q$1954,1,Matches!$X$9:$X$1954,"&gt;="&amp;'RPI rules'!$B$14,Matches!$S$9:$S$1954,0)+COUNTIFS(Matches!$C$9:$C$1954,$A171,Matches!$H$9:$H$1954,"&lt;&gt;D1",Matches!$R$9:$R$1954,0)+COUNTIFS(Matches!$D$9:$D$1954,$A171,Matches!$G$9:$G$1954,"&lt;&gt;D1",Matches!$S$9:$S$1954,0)</f>
        <v>0</v>
      </c>
      <c r="T171" s="1">
        <f>COUNTIFS(Matches!$C$9:$C$1954,$A171,Matches!$M$9:$M$1954,"Nonconference")+COUNTIFS(Matches!$D$9:$D$1954,$A171,Matches!$M$9:$M$1954,"Nonconference")</f>
        <v>10</v>
      </c>
      <c r="U171" s="1">
        <f>COUNTIFS(Matches!$C$9:$C$1954,$A171,Matches!$Q$9:$Q$1954,1,Matches!$Y$9:$Y$1954,"&gt;=1",Matches!$Y$9:$Y$1954,"&lt;="&amp;'RPI rules'!$B$11,Matches!$M$9:$M$1954,"Nonconference")+COUNTIFS(Matches!$D$9:$D$1954,$A171,Matches!$Q$9:$Q$1954,1,Matches!$X$9:$X$1954,"&gt;=1",Matches!$X$9:$X$1954,"&lt;="&amp;'RPI rules'!$B$11,Matches!$M$9:$M$1954,"Nonconference")</f>
        <v>2</v>
      </c>
      <c r="V171" s="1">
        <f>COUNTIFS(Matches!$C$9:$C$1954,$A171,Matches!$Q$9:$Q$1954,1,Matches!$Y$9:$Y$1954,"&gt;="&amp;'RPI rules'!$B$15,Matches!$M$9:$M$1954,"Nonconference")+COUNTIFS(Matches!$D$9:$D$1954,$A171,Matches!$Q$9:$Q$1954,1,Matches!$X$9:$X$1954,"&gt;="&amp;'RPI rules'!$B$15,Matches!$M$9:$M$1954,"Nonconference")+COUNTIFS(Matches!$C$9:$C$1954,$A171,Matches!$M$9:$M$1954,"Nonconference",Matches!$H$9:$H$1954,"NAIA")+COUNTIFS(Matches!$D$9:$D$1954,$A171,Matches!$M$9:$M$1954,"Nonconference",Matches!$G$9:$G$1954,"NAIA")</f>
        <v>1</v>
      </c>
      <c r="W171" s="24">
        <f t="shared" si="27"/>
        <v>0.2</v>
      </c>
      <c r="X171" s="24">
        <f t="shared" si="28"/>
        <v>0.1</v>
      </c>
      <c r="Y171" s="25">
        <f>IF('RPI rules'!$B$25&lt;&gt;"Ready",NA(),P171*'RPI rules'!$B$17+Q171*'RPI rules'!$B$18)</f>
        <v>3.8999999999999998E-3</v>
      </c>
      <c r="Z171" s="25">
        <f>IF('RPI rules'!$B$25&lt;&gt;"Ready",NA(),-R171*'RPI rules'!$B$19-S171*'RPI rules'!$B$20)</f>
        <v>0</v>
      </c>
      <c r="AA171" s="25">
        <f>IF('RPI rules'!$B$25&lt;&gt;"Ready",NA(),IF(T171=0,0,IF(W171&gt;='RPI rules'!$B$16,'RPI rules'!$B$21,0)))</f>
        <v>0</v>
      </c>
      <c r="AB171" s="25">
        <f>IF('RPI rules'!$B$25&lt;&gt;"Ready",NA(),IF(T171=0,0,IF(X171&gt;='RPI rules'!$B$16,-'RPI rules'!$B$22,0)))</f>
        <v>0</v>
      </c>
      <c r="AC171" s="25">
        <f t="shared" si="29"/>
        <v>3.8999999999999998E-3</v>
      </c>
      <c r="AD171" s="9">
        <f t="shared" si="30"/>
        <v>0.65151319397493646</v>
      </c>
      <c r="AE171" s="1">
        <f t="shared" si="31"/>
        <v>21</v>
      </c>
      <c r="AF171" s="1">
        <f t="shared" si="32"/>
        <v>0</v>
      </c>
    </row>
    <row r="172" spans="1:32" ht="21" customHeight="1">
      <c r="A172" s="1" t="s">
        <v>132</v>
      </c>
      <c r="B172" s="1" t="str">
        <f>INDEX(Standings!$B$9:$B$356,MATCH($A172,Standings!$A$9:$A$356,0))</f>
        <v>CUSA</v>
      </c>
      <c r="C172" s="1">
        <f>INDEX(Standings!$D$9:$D$356,MATCH($A172,Standings!$A$9:$A$356,0))</f>
        <v>9</v>
      </c>
      <c r="D172" s="1">
        <f>INDEX(Standings!$E$9:$E$356,MATCH($A172,Standings!$A$9:$A$356,0))</f>
        <v>3</v>
      </c>
      <c r="E172" s="1">
        <f>SUMIFS(Matches!$R$9:$R$1954,Matches!$C$9:$C$1954,$A172)+SUMIFS(Matches!$S$9:$S$1954,Matches!$D$9:$D$1954,$A172)</f>
        <v>9</v>
      </c>
      <c r="F172" s="1">
        <f>COUNTIFS(Matches!$C$9:$C$1954,$A172)+COUNTIFS(Matches!$D$9:$D$1954,$A172)-E172</f>
        <v>3</v>
      </c>
      <c r="G172" s="1">
        <f t="shared" si="22"/>
        <v>0</v>
      </c>
      <c r="H172" s="1">
        <f>SUMIFS(Matches!$R$9:$R$1954,Matches!$C$9:$C$1954,$A172,Matches!$Q$9:$Q$1954,1)+SUMIFS(Matches!$S$9:$S$1954,Matches!$D$9:$D$1954,$A172,Matches!$Q$9:$Q$1954,1)</f>
        <v>9</v>
      </c>
      <c r="I172" s="1">
        <f>COUNTIFS(Matches!$C$9:$C$1954,$A172,Matches!$Q$9:$Q$1954,1)+COUNTIFS(Matches!$D$9:$D$1954,$A172,Matches!$Q$9:$Q$1954,1)-H172</f>
        <v>3</v>
      </c>
      <c r="J172" s="9">
        <f t="shared" si="23"/>
        <v>0.75</v>
      </c>
      <c r="K172" s="9">
        <f>IF(H172+I172=0,"",(SUMIFS(Matches!$T$9:$T$1954,Matches!$C$9:$C$1954,$A172)+SUMIFS(Matches!$U$9:$U$1954,Matches!$D$9:$D$1954,$A172))/(H172+I172))</f>
        <v>0.44296259296259288</v>
      </c>
      <c r="L172" s="9">
        <f>IF(H172+I172=0,"",(SUMIFS(Matches!$V$9:$V$1954,Matches!$C$9:$C$1954,$A172)+SUMIFS(Matches!$W$9:$W$1954,Matches!$D$9:$D$1954,$A172))/(H172+I172))</f>
        <v>0.55001883592428458</v>
      </c>
      <c r="M172" s="9">
        <f t="shared" si="24"/>
        <v>0.54648600546236759</v>
      </c>
      <c r="N172" s="1">
        <f t="shared" si="25"/>
        <v>109</v>
      </c>
      <c r="O172" s="1" t="str">
        <f t="shared" si="26"/>
        <v>Matches standings</v>
      </c>
      <c r="P172" s="1">
        <f>COUNTIFS(Matches!$C$9:$C$1954,$A172,Matches!$Q$9:$Q$1954,1,Matches!$Y$9:$Y$1954,"&gt;=1",Matches!$Y$9:$Y$1954,"&lt;="&amp;'RPI rules'!$B$9,Matches!$R$9:$R$1954,1)+COUNTIFS(Matches!$D$9:$D$1954,$A172,Matches!$Q$9:$Q$1954,1,Matches!$X$9:$X$1954,"&gt;=1",Matches!$X$9:$X$1954,"&lt;="&amp;'RPI rules'!$B$9,Matches!$S$9:$S$1954,1)</f>
        <v>0</v>
      </c>
      <c r="Q172" s="1">
        <f>COUNTIFS(Matches!$C$9:$C$1954,$A172,Matches!$Q$9:$Q$1954,1,Matches!$Y$9:$Y$1954,"&gt;"&amp;'RPI rules'!$B$9,Matches!$Y$9:$Y$1954,"&lt;="&amp;'RPI rules'!$B$10,Matches!$R$9:$R$1954,1)+COUNTIFS(Matches!$D$9:$D$1954,$A172,Matches!$Q$9:$Q$1954,1,Matches!$X$9:$X$1954,"&gt;"&amp;'RPI rules'!$B$9,Matches!$X$9:$X$1954,"&lt;="&amp;'RPI rules'!$B$10,Matches!$S$9:$S$1954,1)</f>
        <v>0</v>
      </c>
      <c r="R172" s="1">
        <f>COUNTIFS(Matches!$C$9:$C$1954,$A172,Matches!$Q$9:$Q$1954,1,Matches!$Y$9:$Y$1954,"&gt;="&amp;'RPI rules'!$B$12,Matches!$Y$9:$Y$1954,"&lt;="&amp;'RPI rules'!$B$13,Matches!$R$9:$R$1954,0)+COUNTIFS(Matches!$D$9:$D$1954,$A172,Matches!$Q$9:$Q$1954,1,Matches!$X$9:$X$1954,"&gt;="&amp;'RPI rules'!$B$12,Matches!$X$9:$X$1954,"&lt;="&amp;'RPI rules'!$B$13,Matches!$S$9:$S$1954,0)</f>
        <v>0</v>
      </c>
      <c r="S172" s="1">
        <f>COUNTIFS(Matches!$C$9:$C$1954,$A172,Matches!$Q$9:$Q$1954,1,Matches!$Y$9:$Y$1954,"&gt;="&amp;'RPI rules'!$B$14,Matches!$R$9:$R$1954,0)+COUNTIFS(Matches!$D$9:$D$1954,$A172,Matches!$Q$9:$Q$1954,1,Matches!$X$9:$X$1954,"&gt;="&amp;'RPI rules'!$B$14,Matches!$S$9:$S$1954,0)+COUNTIFS(Matches!$C$9:$C$1954,$A172,Matches!$H$9:$H$1954,"&lt;&gt;D1",Matches!$R$9:$R$1954,0)+COUNTIFS(Matches!$D$9:$D$1954,$A172,Matches!$G$9:$G$1954,"&lt;&gt;D1",Matches!$S$9:$S$1954,0)</f>
        <v>0</v>
      </c>
      <c r="T172" s="1">
        <f>COUNTIFS(Matches!$C$9:$C$1954,$A172,Matches!$M$9:$M$1954,"Nonconference")+COUNTIFS(Matches!$D$9:$D$1954,$A172,Matches!$M$9:$M$1954,"Nonconference")</f>
        <v>12</v>
      </c>
      <c r="U172" s="1">
        <f>COUNTIFS(Matches!$C$9:$C$1954,$A172,Matches!$Q$9:$Q$1954,1,Matches!$Y$9:$Y$1954,"&gt;=1",Matches!$Y$9:$Y$1954,"&lt;="&amp;'RPI rules'!$B$11,Matches!$M$9:$M$1954,"Nonconference")+COUNTIFS(Matches!$D$9:$D$1954,$A172,Matches!$Q$9:$Q$1954,1,Matches!$X$9:$X$1954,"&gt;=1",Matches!$X$9:$X$1954,"&lt;="&amp;'RPI rules'!$B$11,Matches!$M$9:$M$1954,"Nonconference")</f>
        <v>2</v>
      </c>
      <c r="V172" s="1">
        <f>COUNTIFS(Matches!$C$9:$C$1954,$A172,Matches!$Q$9:$Q$1954,1,Matches!$Y$9:$Y$1954,"&gt;="&amp;'RPI rules'!$B$15,Matches!$M$9:$M$1954,"Nonconference")+COUNTIFS(Matches!$D$9:$D$1954,$A172,Matches!$Q$9:$Q$1954,1,Matches!$X$9:$X$1954,"&gt;="&amp;'RPI rules'!$B$15,Matches!$M$9:$M$1954,"Nonconference")+COUNTIFS(Matches!$C$9:$C$1954,$A172,Matches!$M$9:$M$1954,"Nonconference",Matches!$H$9:$H$1954,"NAIA")+COUNTIFS(Matches!$D$9:$D$1954,$A172,Matches!$M$9:$M$1954,"Nonconference",Matches!$G$9:$G$1954,"NAIA")</f>
        <v>2</v>
      </c>
      <c r="W172" s="24">
        <f t="shared" si="27"/>
        <v>0.16666666666666666</v>
      </c>
      <c r="X172" s="24">
        <f t="shared" si="28"/>
        <v>0.16666666666666666</v>
      </c>
      <c r="Y172" s="25">
        <f>IF('RPI rules'!$B$25&lt;&gt;"Ready",NA(),P172*'RPI rules'!$B$17+Q172*'RPI rules'!$B$18)</f>
        <v>0</v>
      </c>
      <c r="Z172" s="25">
        <f>IF('RPI rules'!$B$25&lt;&gt;"Ready",NA(),-R172*'RPI rules'!$B$19-S172*'RPI rules'!$B$20)</f>
        <v>0</v>
      </c>
      <c r="AA172" s="25">
        <f>IF('RPI rules'!$B$25&lt;&gt;"Ready",NA(),IF(T172=0,0,IF(W172&gt;='RPI rules'!$B$16,'RPI rules'!$B$21,0)))</f>
        <v>0</v>
      </c>
      <c r="AB172" s="25">
        <f>IF('RPI rules'!$B$25&lt;&gt;"Ready",NA(),IF(T172=0,0,IF(X172&gt;='RPI rules'!$B$16,-'RPI rules'!$B$22,0)))</f>
        <v>0</v>
      </c>
      <c r="AC172" s="25">
        <f t="shared" si="29"/>
        <v>0</v>
      </c>
      <c r="AD172" s="9">
        <f t="shared" si="30"/>
        <v>0.54648600546236759</v>
      </c>
      <c r="AE172" s="1">
        <f t="shared" si="31"/>
        <v>109</v>
      </c>
      <c r="AF172" s="1">
        <f t="shared" si="32"/>
        <v>0</v>
      </c>
    </row>
    <row r="173" spans="1:32" ht="21" customHeight="1">
      <c r="A173" s="1" t="s">
        <v>158</v>
      </c>
      <c r="B173" s="1" t="str">
        <f>INDEX(Standings!$B$9:$B$356,MATCH($A173,Standings!$A$9:$A$356,0))</f>
        <v>Horizon</v>
      </c>
      <c r="C173" s="1">
        <f>INDEX(Standings!$D$9:$D$356,MATCH($A173,Standings!$A$9:$A$356,0))</f>
        <v>5</v>
      </c>
      <c r="D173" s="1">
        <f>INDEX(Standings!$E$9:$E$356,MATCH($A173,Standings!$A$9:$A$356,0))</f>
        <v>6</v>
      </c>
      <c r="E173" s="1">
        <f>SUMIFS(Matches!$R$9:$R$1954,Matches!$C$9:$C$1954,$A173)+SUMIFS(Matches!$S$9:$S$1954,Matches!$D$9:$D$1954,$A173)</f>
        <v>5</v>
      </c>
      <c r="F173" s="1">
        <f>COUNTIFS(Matches!$C$9:$C$1954,$A173)+COUNTIFS(Matches!$D$9:$D$1954,$A173)-E173</f>
        <v>6</v>
      </c>
      <c r="G173" s="1">
        <f t="shared" si="22"/>
        <v>0</v>
      </c>
      <c r="H173" s="1">
        <f>SUMIFS(Matches!$R$9:$R$1954,Matches!$C$9:$C$1954,$A173,Matches!$Q$9:$Q$1954,1)+SUMIFS(Matches!$S$9:$S$1954,Matches!$D$9:$D$1954,$A173,Matches!$Q$9:$Q$1954,1)</f>
        <v>5</v>
      </c>
      <c r="I173" s="1">
        <f>COUNTIFS(Matches!$C$9:$C$1954,$A173,Matches!$Q$9:$Q$1954,1)+COUNTIFS(Matches!$D$9:$D$1954,$A173,Matches!$Q$9:$Q$1954,1)-H173</f>
        <v>6</v>
      </c>
      <c r="J173" s="9">
        <f t="shared" si="23"/>
        <v>0.45454545454545453</v>
      </c>
      <c r="K173" s="9">
        <f>IF(H173+I173=0,"",(SUMIFS(Matches!$T$9:$T$1954,Matches!$C$9:$C$1954,$A173)+SUMIFS(Matches!$U$9:$U$1954,Matches!$D$9:$D$1954,$A173))/(H173+I173))</f>
        <v>0.54641873278236919</v>
      </c>
      <c r="L173" s="9">
        <f>IF(H173+I173=0,"",(SUMIFS(Matches!$V$9:$V$1954,Matches!$C$9:$C$1954,$A173)+SUMIFS(Matches!$W$9:$W$1954,Matches!$D$9:$D$1954,$A173))/(H173+I173))</f>
        <v>0.55590134638344002</v>
      </c>
      <c r="M173" s="9">
        <f t="shared" si="24"/>
        <v>0.52582106662340822</v>
      </c>
      <c r="N173" s="1">
        <f t="shared" si="25"/>
        <v>135</v>
      </c>
      <c r="O173" s="1" t="str">
        <f t="shared" si="26"/>
        <v>Matches standings</v>
      </c>
      <c r="P173" s="1">
        <f>COUNTIFS(Matches!$C$9:$C$1954,$A173,Matches!$Q$9:$Q$1954,1,Matches!$Y$9:$Y$1954,"&gt;=1",Matches!$Y$9:$Y$1954,"&lt;="&amp;'RPI rules'!$B$9,Matches!$R$9:$R$1954,1)+COUNTIFS(Matches!$D$9:$D$1954,$A173,Matches!$Q$9:$Q$1954,1,Matches!$X$9:$X$1954,"&gt;=1",Matches!$X$9:$X$1954,"&lt;="&amp;'RPI rules'!$B$9,Matches!$S$9:$S$1954,1)</f>
        <v>0</v>
      </c>
      <c r="Q173" s="1">
        <f>COUNTIFS(Matches!$C$9:$C$1954,$A173,Matches!$Q$9:$Q$1954,1,Matches!$Y$9:$Y$1954,"&gt;"&amp;'RPI rules'!$B$9,Matches!$Y$9:$Y$1954,"&lt;="&amp;'RPI rules'!$B$10,Matches!$R$9:$R$1954,1)+COUNTIFS(Matches!$D$9:$D$1954,$A173,Matches!$Q$9:$Q$1954,1,Matches!$X$9:$X$1954,"&gt;"&amp;'RPI rules'!$B$9,Matches!$X$9:$X$1954,"&lt;="&amp;'RPI rules'!$B$10,Matches!$S$9:$S$1954,1)</f>
        <v>0</v>
      </c>
      <c r="R173" s="1">
        <f>COUNTIFS(Matches!$C$9:$C$1954,$A173,Matches!$Q$9:$Q$1954,1,Matches!$Y$9:$Y$1954,"&gt;="&amp;'RPI rules'!$B$12,Matches!$Y$9:$Y$1954,"&lt;="&amp;'RPI rules'!$B$13,Matches!$R$9:$R$1954,0)+COUNTIFS(Matches!$D$9:$D$1954,$A173,Matches!$Q$9:$Q$1954,1,Matches!$X$9:$X$1954,"&gt;="&amp;'RPI rules'!$B$12,Matches!$X$9:$X$1954,"&lt;="&amp;'RPI rules'!$B$13,Matches!$S$9:$S$1954,0)</f>
        <v>0</v>
      </c>
      <c r="S173" s="1">
        <f>COUNTIFS(Matches!$C$9:$C$1954,$A173,Matches!$Q$9:$Q$1954,1,Matches!$Y$9:$Y$1954,"&gt;="&amp;'RPI rules'!$B$14,Matches!$R$9:$R$1954,0)+COUNTIFS(Matches!$D$9:$D$1954,$A173,Matches!$Q$9:$Q$1954,1,Matches!$X$9:$X$1954,"&gt;="&amp;'RPI rules'!$B$14,Matches!$S$9:$S$1954,0)+COUNTIFS(Matches!$C$9:$C$1954,$A173,Matches!$H$9:$H$1954,"&lt;&gt;D1",Matches!$R$9:$R$1954,0)+COUNTIFS(Matches!$D$9:$D$1954,$A173,Matches!$G$9:$G$1954,"&lt;&gt;D1",Matches!$S$9:$S$1954,0)</f>
        <v>0</v>
      </c>
      <c r="T173" s="1">
        <f>COUNTIFS(Matches!$C$9:$C$1954,$A173,Matches!$M$9:$M$1954,"Nonconference")+COUNTIFS(Matches!$D$9:$D$1954,$A173,Matches!$M$9:$M$1954,"Nonconference")</f>
        <v>11</v>
      </c>
      <c r="U173" s="1">
        <f>COUNTIFS(Matches!$C$9:$C$1954,$A173,Matches!$Q$9:$Q$1954,1,Matches!$Y$9:$Y$1954,"&gt;=1",Matches!$Y$9:$Y$1954,"&lt;="&amp;'RPI rules'!$B$11,Matches!$M$9:$M$1954,"Nonconference")+COUNTIFS(Matches!$D$9:$D$1954,$A173,Matches!$Q$9:$Q$1954,1,Matches!$X$9:$X$1954,"&gt;=1",Matches!$X$9:$X$1954,"&lt;="&amp;'RPI rules'!$B$11,Matches!$M$9:$M$1954,"Nonconference")</f>
        <v>3</v>
      </c>
      <c r="V173" s="1">
        <f>COUNTIFS(Matches!$C$9:$C$1954,$A173,Matches!$Q$9:$Q$1954,1,Matches!$Y$9:$Y$1954,"&gt;="&amp;'RPI rules'!$B$15,Matches!$M$9:$M$1954,"Nonconference")+COUNTIFS(Matches!$D$9:$D$1954,$A173,Matches!$Q$9:$Q$1954,1,Matches!$X$9:$X$1954,"&gt;="&amp;'RPI rules'!$B$15,Matches!$M$9:$M$1954,"Nonconference")+COUNTIFS(Matches!$C$9:$C$1954,$A173,Matches!$M$9:$M$1954,"Nonconference",Matches!$H$9:$H$1954,"NAIA")+COUNTIFS(Matches!$D$9:$D$1954,$A173,Matches!$M$9:$M$1954,"Nonconference",Matches!$G$9:$G$1954,"NAIA")</f>
        <v>0</v>
      </c>
      <c r="W173" s="24">
        <f t="shared" si="27"/>
        <v>0.27272727272727271</v>
      </c>
      <c r="X173" s="24">
        <f t="shared" si="28"/>
        <v>0</v>
      </c>
      <c r="Y173" s="25">
        <f>IF('RPI rules'!$B$25&lt;&gt;"Ready",NA(),P173*'RPI rules'!$B$17+Q173*'RPI rules'!$B$18)</f>
        <v>0</v>
      </c>
      <c r="Z173" s="25">
        <f>IF('RPI rules'!$B$25&lt;&gt;"Ready",NA(),-R173*'RPI rules'!$B$19-S173*'RPI rules'!$B$20)</f>
        <v>0</v>
      </c>
      <c r="AA173" s="25">
        <f>IF('RPI rules'!$B$25&lt;&gt;"Ready",NA(),IF(T173=0,0,IF(W173&gt;='RPI rules'!$B$16,'RPI rules'!$B$21,0)))</f>
        <v>0</v>
      </c>
      <c r="AB173" s="25">
        <f>IF('RPI rules'!$B$25&lt;&gt;"Ready",NA(),IF(T173=0,0,IF(X173&gt;='RPI rules'!$B$16,-'RPI rules'!$B$22,0)))</f>
        <v>0</v>
      </c>
      <c r="AC173" s="25">
        <f t="shared" si="29"/>
        <v>0</v>
      </c>
      <c r="AD173" s="9">
        <f t="shared" si="30"/>
        <v>0.52582106662340822</v>
      </c>
      <c r="AE173" s="1">
        <f t="shared" si="31"/>
        <v>135</v>
      </c>
      <c r="AF173" s="1">
        <f t="shared" si="32"/>
        <v>0</v>
      </c>
    </row>
    <row r="174" spans="1:32" ht="21" customHeight="1">
      <c r="A174" s="1" t="s">
        <v>51</v>
      </c>
      <c r="B174" s="1" t="str">
        <f>INDEX(Standings!$B$9:$B$356,MATCH($A174,Standings!$A$9:$A$356,0))</f>
        <v>Big Ten</v>
      </c>
      <c r="C174" s="1">
        <f>INDEX(Standings!$D$9:$D$356,MATCH($A174,Standings!$A$9:$A$356,0))</f>
        <v>6</v>
      </c>
      <c r="D174" s="1">
        <f>INDEX(Standings!$E$9:$E$356,MATCH($A174,Standings!$A$9:$A$356,0))</f>
        <v>2</v>
      </c>
      <c r="E174" s="1">
        <f>SUMIFS(Matches!$R$9:$R$1954,Matches!$C$9:$C$1954,$A174)+SUMIFS(Matches!$S$9:$S$1954,Matches!$D$9:$D$1954,$A174)</f>
        <v>6</v>
      </c>
      <c r="F174" s="1">
        <f>COUNTIFS(Matches!$C$9:$C$1954,$A174)+COUNTIFS(Matches!$D$9:$D$1954,$A174)-E174</f>
        <v>2</v>
      </c>
      <c r="G174" s="1">
        <f t="shared" si="22"/>
        <v>0</v>
      </c>
      <c r="H174" s="1">
        <f>SUMIFS(Matches!$R$9:$R$1954,Matches!$C$9:$C$1954,$A174,Matches!$Q$9:$Q$1954,1)+SUMIFS(Matches!$S$9:$S$1954,Matches!$D$9:$D$1954,$A174,Matches!$Q$9:$Q$1954,1)</f>
        <v>6</v>
      </c>
      <c r="I174" s="1">
        <f>COUNTIFS(Matches!$C$9:$C$1954,$A174,Matches!$Q$9:$Q$1954,1)+COUNTIFS(Matches!$D$9:$D$1954,$A174,Matches!$Q$9:$Q$1954,1)-H174</f>
        <v>2</v>
      </c>
      <c r="J174" s="9">
        <f t="shared" si="23"/>
        <v>0.75</v>
      </c>
      <c r="K174" s="9">
        <f>IF(H174+I174=0,"",(SUMIFS(Matches!$T$9:$T$1954,Matches!$C$9:$C$1954,$A174)+SUMIFS(Matches!$U$9:$U$1954,Matches!$D$9:$D$1954,$A174))/(H174+I174))</f>
        <v>0.57982954545454546</v>
      </c>
      <c r="L174" s="9">
        <f>IF(H174+I174=0,"",(SUMIFS(Matches!$V$9:$V$1954,Matches!$C$9:$C$1954,$A174)+SUMIFS(Matches!$W$9:$W$1954,Matches!$D$9:$D$1954,$A174))/(H174+I174))</f>
        <v>0.61286215100135544</v>
      </c>
      <c r="M174" s="9">
        <f t="shared" si="24"/>
        <v>0.63063031047761164</v>
      </c>
      <c r="N174" s="1">
        <f t="shared" si="25"/>
        <v>28</v>
      </c>
      <c r="O174" s="1" t="str">
        <f t="shared" si="26"/>
        <v>Matches standings</v>
      </c>
      <c r="P174" s="1">
        <f>COUNTIFS(Matches!$C$9:$C$1954,$A174,Matches!$Q$9:$Q$1954,1,Matches!$Y$9:$Y$1954,"&gt;=1",Matches!$Y$9:$Y$1954,"&lt;="&amp;'RPI rules'!$B$9,Matches!$R$9:$R$1954,1)+COUNTIFS(Matches!$D$9:$D$1954,$A174,Matches!$Q$9:$Q$1954,1,Matches!$X$9:$X$1954,"&gt;=1",Matches!$X$9:$X$1954,"&lt;="&amp;'RPI rules'!$B$9,Matches!$S$9:$S$1954,1)</f>
        <v>0</v>
      </c>
      <c r="Q174" s="1">
        <f>COUNTIFS(Matches!$C$9:$C$1954,$A174,Matches!$Q$9:$Q$1954,1,Matches!$Y$9:$Y$1954,"&gt;"&amp;'RPI rules'!$B$9,Matches!$Y$9:$Y$1954,"&lt;="&amp;'RPI rules'!$B$10,Matches!$R$9:$R$1954,1)+COUNTIFS(Matches!$D$9:$D$1954,$A174,Matches!$Q$9:$Q$1954,1,Matches!$X$9:$X$1954,"&gt;"&amp;'RPI rules'!$B$9,Matches!$X$9:$X$1954,"&lt;="&amp;'RPI rules'!$B$10,Matches!$S$9:$S$1954,1)</f>
        <v>0</v>
      </c>
      <c r="R174" s="1">
        <f>COUNTIFS(Matches!$C$9:$C$1954,$A174,Matches!$Q$9:$Q$1954,1,Matches!$Y$9:$Y$1954,"&gt;="&amp;'RPI rules'!$B$12,Matches!$Y$9:$Y$1954,"&lt;="&amp;'RPI rules'!$B$13,Matches!$R$9:$R$1954,0)+COUNTIFS(Matches!$D$9:$D$1954,$A174,Matches!$Q$9:$Q$1954,1,Matches!$X$9:$X$1954,"&gt;="&amp;'RPI rules'!$B$12,Matches!$X$9:$X$1954,"&lt;="&amp;'RPI rules'!$B$13,Matches!$S$9:$S$1954,0)</f>
        <v>0</v>
      </c>
      <c r="S174" s="1">
        <f>COUNTIFS(Matches!$C$9:$C$1954,$A174,Matches!$Q$9:$Q$1954,1,Matches!$Y$9:$Y$1954,"&gt;="&amp;'RPI rules'!$B$14,Matches!$R$9:$R$1954,0)+COUNTIFS(Matches!$D$9:$D$1954,$A174,Matches!$Q$9:$Q$1954,1,Matches!$X$9:$X$1954,"&gt;="&amp;'RPI rules'!$B$14,Matches!$S$9:$S$1954,0)+COUNTIFS(Matches!$C$9:$C$1954,$A174,Matches!$H$9:$H$1954,"&lt;&gt;D1",Matches!$R$9:$R$1954,0)+COUNTIFS(Matches!$D$9:$D$1954,$A174,Matches!$G$9:$G$1954,"&lt;&gt;D1",Matches!$S$9:$S$1954,0)</f>
        <v>0</v>
      </c>
      <c r="T174" s="1">
        <f>COUNTIFS(Matches!$C$9:$C$1954,$A174,Matches!$M$9:$M$1954,"Nonconference")+COUNTIFS(Matches!$D$9:$D$1954,$A174,Matches!$M$9:$M$1954,"Nonconference")</f>
        <v>8</v>
      </c>
      <c r="U174" s="1">
        <f>COUNTIFS(Matches!$C$9:$C$1954,$A174,Matches!$Q$9:$Q$1954,1,Matches!$Y$9:$Y$1954,"&gt;=1",Matches!$Y$9:$Y$1954,"&lt;="&amp;'RPI rules'!$B$11,Matches!$M$9:$M$1954,"Nonconference")+COUNTIFS(Matches!$D$9:$D$1954,$A174,Matches!$Q$9:$Q$1954,1,Matches!$X$9:$X$1954,"&gt;=1",Matches!$X$9:$X$1954,"&lt;="&amp;'RPI rules'!$B$11,Matches!$M$9:$M$1954,"Nonconference")</f>
        <v>5</v>
      </c>
      <c r="V174" s="1">
        <f>COUNTIFS(Matches!$C$9:$C$1954,$A174,Matches!$Q$9:$Q$1954,1,Matches!$Y$9:$Y$1954,"&gt;="&amp;'RPI rules'!$B$15,Matches!$M$9:$M$1954,"Nonconference")+COUNTIFS(Matches!$D$9:$D$1954,$A174,Matches!$Q$9:$Q$1954,1,Matches!$X$9:$X$1954,"&gt;="&amp;'RPI rules'!$B$15,Matches!$M$9:$M$1954,"Nonconference")+COUNTIFS(Matches!$C$9:$C$1954,$A174,Matches!$M$9:$M$1954,"Nonconference",Matches!$H$9:$H$1954,"NAIA")+COUNTIFS(Matches!$D$9:$D$1954,$A174,Matches!$M$9:$M$1954,"Nonconference",Matches!$G$9:$G$1954,"NAIA")</f>
        <v>0</v>
      </c>
      <c r="W174" s="24">
        <f t="shared" si="27"/>
        <v>0.625</v>
      </c>
      <c r="X174" s="24">
        <f t="shared" si="28"/>
        <v>0</v>
      </c>
      <c r="Y174" s="25">
        <f>IF('RPI rules'!$B$25&lt;&gt;"Ready",NA(),P174*'RPI rules'!$B$17+Q174*'RPI rules'!$B$18)</f>
        <v>0</v>
      </c>
      <c r="Z174" s="25">
        <f>IF('RPI rules'!$B$25&lt;&gt;"Ready",NA(),-R174*'RPI rules'!$B$19-S174*'RPI rules'!$B$20)</f>
        <v>0</v>
      </c>
      <c r="AA174" s="25">
        <f>IF('RPI rules'!$B$25&lt;&gt;"Ready",NA(),IF(T174=0,0,IF(W174&gt;='RPI rules'!$B$16,'RPI rules'!$B$21,0)))</f>
        <v>2.5999999999999999E-3</v>
      </c>
      <c r="AB174" s="25">
        <f>IF('RPI rules'!$B$25&lt;&gt;"Ready",NA(),IF(T174=0,0,IF(X174&gt;='RPI rules'!$B$16,-'RPI rules'!$B$22,0)))</f>
        <v>0</v>
      </c>
      <c r="AC174" s="25">
        <f t="shared" si="29"/>
        <v>2.5999999999999999E-3</v>
      </c>
      <c r="AD174" s="9">
        <f t="shared" si="30"/>
        <v>0.63323031047761169</v>
      </c>
      <c r="AE174" s="1">
        <f t="shared" si="31"/>
        <v>28</v>
      </c>
      <c r="AF174" s="1">
        <f t="shared" si="32"/>
        <v>0</v>
      </c>
    </row>
    <row r="175" spans="1:32" ht="21" customHeight="1">
      <c r="A175" s="1" t="s">
        <v>62</v>
      </c>
      <c r="B175" s="1" t="str">
        <f>INDEX(Standings!$B$9:$B$356,MATCH($A175,Standings!$A$9:$A$356,0))</f>
        <v>SEC</v>
      </c>
      <c r="C175" s="1">
        <f>INDEX(Standings!$D$9:$D$356,MATCH($A175,Standings!$A$9:$A$356,0))</f>
        <v>10</v>
      </c>
      <c r="D175" s="1">
        <f>INDEX(Standings!$E$9:$E$356,MATCH($A175,Standings!$A$9:$A$356,0))</f>
        <v>1</v>
      </c>
      <c r="E175" s="1">
        <f>SUMIFS(Matches!$R$9:$R$1954,Matches!$C$9:$C$1954,$A175)+SUMIFS(Matches!$S$9:$S$1954,Matches!$D$9:$D$1954,$A175)</f>
        <v>10</v>
      </c>
      <c r="F175" s="1">
        <f>COUNTIFS(Matches!$C$9:$C$1954,$A175)+COUNTIFS(Matches!$D$9:$D$1954,$A175)-E175</f>
        <v>1</v>
      </c>
      <c r="G175" s="1">
        <f t="shared" si="22"/>
        <v>0</v>
      </c>
      <c r="H175" s="1">
        <f>SUMIFS(Matches!$R$9:$R$1954,Matches!$C$9:$C$1954,$A175,Matches!$Q$9:$Q$1954,1)+SUMIFS(Matches!$S$9:$S$1954,Matches!$D$9:$D$1954,$A175,Matches!$Q$9:$Q$1954,1)</f>
        <v>10</v>
      </c>
      <c r="I175" s="1">
        <f>COUNTIFS(Matches!$C$9:$C$1954,$A175,Matches!$Q$9:$Q$1954,1)+COUNTIFS(Matches!$D$9:$D$1954,$A175,Matches!$Q$9:$Q$1954,1)-H175</f>
        <v>1</v>
      </c>
      <c r="J175" s="9">
        <f t="shared" si="23"/>
        <v>0.90909090909090906</v>
      </c>
      <c r="K175" s="9">
        <f>IF(H175+I175=0,"",(SUMIFS(Matches!$T$9:$T$1954,Matches!$C$9:$C$1954,$A175)+SUMIFS(Matches!$U$9:$U$1954,Matches!$D$9:$D$1954,$A175))/(H175+I175))</f>
        <v>0.49352617079889805</v>
      </c>
      <c r="L175" s="9">
        <f>IF(H175+I175=0,"",(SUMIFS(Matches!$V$9:$V$1954,Matches!$C$9:$C$1954,$A175)+SUMIFS(Matches!$W$9:$W$1954,Matches!$D$9:$D$1954,$A175))/(H175+I175))</f>
        <v>0.56869984354488501</v>
      </c>
      <c r="M175" s="9">
        <f t="shared" si="24"/>
        <v>0.6162107735583976</v>
      </c>
      <c r="N175" s="1">
        <f t="shared" si="25"/>
        <v>39</v>
      </c>
      <c r="O175" s="1" t="str">
        <f t="shared" si="26"/>
        <v>Matches standings</v>
      </c>
      <c r="P175" s="1">
        <f>COUNTIFS(Matches!$C$9:$C$1954,$A175,Matches!$Q$9:$Q$1954,1,Matches!$Y$9:$Y$1954,"&gt;=1",Matches!$Y$9:$Y$1954,"&lt;="&amp;'RPI rules'!$B$9,Matches!$R$9:$R$1954,1)+COUNTIFS(Matches!$D$9:$D$1954,$A175,Matches!$Q$9:$Q$1954,1,Matches!$X$9:$X$1954,"&gt;=1",Matches!$X$9:$X$1954,"&lt;="&amp;'RPI rules'!$B$9,Matches!$S$9:$S$1954,1)</f>
        <v>0</v>
      </c>
      <c r="Q175" s="1">
        <f>COUNTIFS(Matches!$C$9:$C$1954,$A175,Matches!$Q$9:$Q$1954,1,Matches!$Y$9:$Y$1954,"&gt;"&amp;'RPI rules'!$B$9,Matches!$Y$9:$Y$1954,"&lt;="&amp;'RPI rules'!$B$10,Matches!$R$9:$R$1954,1)+COUNTIFS(Matches!$D$9:$D$1954,$A175,Matches!$Q$9:$Q$1954,1,Matches!$X$9:$X$1954,"&gt;"&amp;'RPI rules'!$B$9,Matches!$X$9:$X$1954,"&lt;="&amp;'RPI rules'!$B$10,Matches!$S$9:$S$1954,1)</f>
        <v>2</v>
      </c>
      <c r="R175" s="1">
        <f>COUNTIFS(Matches!$C$9:$C$1954,$A175,Matches!$Q$9:$Q$1954,1,Matches!$Y$9:$Y$1954,"&gt;="&amp;'RPI rules'!$B$12,Matches!$Y$9:$Y$1954,"&lt;="&amp;'RPI rules'!$B$13,Matches!$R$9:$R$1954,0)+COUNTIFS(Matches!$D$9:$D$1954,$A175,Matches!$Q$9:$Q$1954,1,Matches!$X$9:$X$1954,"&gt;="&amp;'RPI rules'!$B$12,Matches!$X$9:$X$1954,"&lt;="&amp;'RPI rules'!$B$13,Matches!$S$9:$S$1954,0)</f>
        <v>0</v>
      </c>
      <c r="S175" s="1">
        <f>COUNTIFS(Matches!$C$9:$C$1954,$A175,Matches!$Q$9:$Q$1954,1,Matches!$Y$9:$Y$1954,"&gt;="&amp;'RPI rules'!$B$14,Matches!$R$9:$R$1954,0)+COUNTIFS(Matches!$D$9:$D$1954,$A175,Matches!$Q$9:$Q$1954,1,Matches!$X$9:$X$1954,"&gt;="&amp;'RPI rules'!$B$14,Matches!$S$9:$S$1954,0)+COUNTIFS(Matches!$C$9:$C$1954,$A175,Matches!$H$9:$H$1954,"&lt;&gt;D1",Matches!$R$9:$R$1954,0)+COUNTIFS(Matches!$D$9:$D$1954,$A175,Matches!$G$9:$G$1954,"&lt;&gt;D1",Matches!$S$9:$S$1954,0)</f>
        <v>0</v>
      </c>
      <c r="T175" s="1">
        <f>COUNTIFS(Matches!$C$9:$C$1954,$A175,Matches!$M$9:$M$1954,"Nonconference")+COUNTIFS(Matches!$D$9:$D$1954,$A175,Matches!$M$9:$M$1954,"Nonconference")</f>
        <v>11</v>
      </c>
      <c r="U175" s="1">
        <f>COUNTIFS(Matches!$C$9:$C$1954,$A175,Matches!$Q$9:$Q$1954,1,Matches!$Y$9:$Y$1954,"&gt;=1",Matches!$Y$9:$Y$1954,"&lt;="&amp;'RPI rules'!$B$11,Matches!$M$9:$M$1954,"Nonconference")+COUNTIFS(Matches!$D$9:$D$1954,$A175,Matches!$Q$9:$Q$1954,1,Matches!$X$9:$X$1954,"&gt;=1",Matches!$X$9:$X$1954,"&lt;="&amp;'RPI rules'!$B$11,Matches!$M$9:$M$1954,"Nonconference")</f>
        <v>3</v>
      </c>
      <c r="V175" s="1">
        <f>COUNTIFS(Matches!$C$9:$C$1954,$A175,Matches!$Q$9:$Q$1954,1,Matches!$Y$9:$Y$1954,"&gt;="&amp;'RPI rules'!$B$15,Matches!$M$9:$M$1954,"Nonconference")+COUNTIFS(Matches!$D$9:$D$1954,$A175,Matches!$Q$9:$Q$1954,1,Matches!$X$9:$X$1954,"&gt;="&amp;'RPI rules'!$B$15,Matches!$M$9:$M$1954,"Nonconference")+COUNTIFS(Matches!$C$9:$C$1954,$A175,Matches!$M$9:$M$1954,"Nonconference",Matches!$H$9:$H$1954,"NAIA")+COUNTIFS(Matches!$D$9:$D$1954,$A175,Matches!$M$9:$M$1954,"Nonconference",Matches!$G$9:$G$1954,"NAIA")</f>
        <v>3</v>
      </c>
      <c r="W175" s="24">
        <f t="shared" si="27"/>
        <v>0.27272727272727271</v>
      </c>
      <c r="X175" s="24">
        <f t="shared" si="28"/>
        <v>0.27272727272727271</v>
      </c>
      <c r="Y175" s="25">
        <f>IF('RPI rules'!$B$25&lt;&gt;"Ready",NA(),P175*'RPI rules'!$B$17+Q175*'RPI rules'!$B$18)</f>
        <v>2.5999999999999999E-3</v>
      </c>
      <c r="Z175" s="25">
        <f>IF('RPI rules'!$B$25&lt;&gt;"Ready",NA(),-R175*'RPI rules'!$B$19-S175*'RPI rules'!$B$20)</f>
        <v>0</v>
      </c>
      <c r="AA175" s="25">
        <f>IF('RPI rules'!$B$25&lt;&gt;"Ready",NA(),IF(T175=0,0,IF(W175&gt;='RPI rules'!$B$16,'RPI rules'!$B$21,0)))</f>
        <v>0</v>
      </c>
      <c r="AB175" s="25">
        <f>IF('RPI rules'!$B$25&lt;&gt;"Ready",NA(),IF(T175=0,0,IF(X175&gt;='RPI rules'!$B$16,-'RPI rules'!$B$22,0)))</f>
        <v>0</v>
      </c>
      <c r="AC175" s="25">
        <f t="shared" si="29"/>
        <v>2.5999999999999999E-3</v>
      </c>
      <c r="AD175" s="9">
        <f t="shared" si="30"/>
        <v>0.61881077355839764</v>
      </c>
      <c r="AE175" s="1">
        <f t="shared" si="31"/>
        <v>37</v>
      </c>
      <c r="AF175" s="1">
        <f t="shared" si="32"/>
        <v>2</v>
      </c>
    </row>
    <row r="176" spans="1:32" ht="21" customHeight="1">
      <c r="A176" s="1" t="s">
        <v>371</v>
      </c>
      <c r="B176" s="1" t="str">
        <f>INDEX(Standings!$B$9:$B$356,MATCH($A176,Standings!$A$9:$A$356,0))</f>
        <v>SWAC</v>
      </c>
      <c r="C176" s="1">
        <f>INDEX(Standings!$D$9:$D$356,MATCH($A176,Standings!$A$9:$A$356,0))</f>
        <v>1</v>
      </c>
      <c r="D176" s="1">
        <f>INDEX(Standings!$E$9:$E$356,MATCH($A176,Standings!$A$9:$A$356,0))</f>
        <v>8</v>
      </c>
      <c r="E176" s="1">
        <f>SUMIFS(Matches!$R$9:$R$1954,Matches!$C$9:$C$1954,$A176)+SUMIFS(Matches!$S$9:$S$1954,Matches!$D$9:$D$1954,$A176)</f>
        <v>1</v>
      </c>
      <c r="F176" s="1">
        <f>COUNTIFS(Matches!$C$9:$C$1954,$A176)+COUNTIFS(Matches!$D$9:$D$1954,$A176)-E176</f>
        <v>8</v>
      </c>
      <c r="G176" s="1">
        <f t="shared" si="22"/>
        <v>2</v>
      </c>
      <c r="H176" s="1">
        <f>SUMIFS(Matches!$R$9:$R$1954,Matches!$C$9:$C$1954,$A176,Matches!$Q$9:$Q$1954,1)+SUMIFS(Matches!$S$9:$S$1954,Matches!$D$9:$D$1954,$A176,Matches!$Q$9:$Q$1954,1)</f>
        <v>0</v>
      </c>
      <c r="I176" s="1">
        <f>COUNTIFS(Matches!$C$9:$C$1954,$A176,Matches!$Q$9:$Q$1954,1)+COUNTIFS(Matches!$D$9:$D$1954,$A176,Matches!$Q$9:$Q$1954,1)-H176</f>
        <v>7</v>
      </c>
      <c r="J176" s="9">
        <f t="shared" si="23"/>
        <v>0</v>
      </c>
      <c r="K176" s="9">
        <f>IF(H176+I176=0,"",(SUMIFS(Matches!$T$9:$T$1954,Matches!$C$9:$C$1954,$A176)+SUMIFS(Matches!$U$9:$U$1954,Matches!$D$9:$D$1954,$A176))/(H176+I176))</f>
        <v>0.33325008325008326</v>
      </c>
      <c r="L176" s="9">
        <f>IF(H176+I176=0,"",(SUMIFS(Matches!$V$9:$V$1954,Matches!$C$9:$C$1954,$A176)+SUMIFS(Matches!$W$9:$W$1954,Matches!$D$9:$D$1954,$A176))/(H176+I176))</f>
        <v>0.33757513299221592</v>
      </c>
      <c r="M176" s="9">
        <f t="shared" si="24"/>
        <v>0.25101882487309563</v>
      </c>
      <c r="N176" s="1">
        <f t="shared" si="25"/>
        <v>348</v>
      </c>
      <c r="O176" s="1" t="str">
        <f t="shared" si="26"/>
        <v>Matches standings</v>
      </c>
      <c r="P176" s="1">
        <f>COUNTIFS(Matches!$C$9:$C$1954,$A176,Matches!$Q$9:$Q$1954,1,Matches!$Y$9:$Y$1954,"&gt;=1",Matches!$Y$9:$Y$1954,"&lt;="&amp;'RPI rules'!$B$9,Matches!$R$9:$R$1954,1)+COUNTIFS(Matches!$D$9:$D$1954,$A176,Matches!$Q$9:$Q$1954,1,Matches!$X$9:$X$1954,"&gt;=1",Matches!$X$9:$X$1954,"&lt;="&amp;'RPI rules'!$B$9,Matches!$S$9:$S$1954,1)</f>
        <v>0</v>
      </c>
      <c r="Q176" s="1">
        <f>COUNTIFS(Matches!$C$9:$C$1954,$A176,Matches!$Q$9:$Q$1954,1,Matches!$Y$9:$Y$1954,"&gt;"&amp;'RPI rules'!$B$9,Matches!$Y$9:$Y$1954,"&lt;="&amp;'RPI rules'!$B$10,Matches!$R$9:$R$1954,1)+COUNTIFS(Matches!$D$9:$D$1954,$A176,Matches!$Q$9:$Q$1954,1,Matches!$X$9:$X$1954,"&gt;"&amp;'RPI rules'!$B$9,Matches!$X$9:$X$1954,"&lt;="&amp;'RPI rules'!$B$10,Matches!$S$9:$S$1954,1)</f>
        <v>0</v>
      </c>
      <c r="R176" s="1">
        <f>COUNTIFS(Matches!$C$9:$C$1954,$A176,Matches!$Q$9:$Q$1954,1,Matches!$Y$9:$Y$1954,"&gt;="&amp;'RPI rules'!$B$12,Matches!$Y$9:$Y$1954,"&lt;="&amp;'RPI rules'!$B$13,Matches!$R$9:$R$1954,0)+COUNTIFS(Matches!$D$9:$D$1954,$A176,Matches!$Q$9:$Q$1954,1,Matches!$X$9:$X$1954,"&gt;="&amp;'RPI rules'!$B$12,Matches!$X$9:$X$1954,"&lt;="&amp;'RPI rules'!$B$13,Matches!$S$9:$S$1954,0)</f>
        <v>2</v>
      </c>
      <c r="S176" s="1">
        <f>COUNTIFS(Matches!$C$9:$C$1954,$A176,Matches!$Q$9:$Q$1954,1,Matches!$Y$9:$Y$1954,"&gt;="&amp;'RPI rules'!$B$14,Matches!$R$9:$R$1954,0)+COUNTIFS(Matches!$D$9:$D$1954,$A176,Matches!$Q$9:$Q$1954,1,Matches!$X$9:$X$1954,"&gt;="&amp;'RPI rules'!$B$14,Matches!$S$9:$S$1954,0)+COUNTIFS(Matches!$C$9:$C$1954,$A176,Matches!$H$9:$H$1954,"&lt;&gt;D1",Matches!$R$9:$R$1954,0)+COUNTIFS(Matches!$D$9:$D$1954,$A176,Matches!$G$9:$G$1954,"&lt;&gt;D1",Matches!$S$9:$S$1954,0)</f>
        <v>4</v>
      </c>
      <c r="T176" s="1">
        <f>COUNTIFS(Matches!$C$9:$C$1954,$A176,Matches!$M$9:$M$1954,"Nonconference")+COUNTIFS(Matches!$D$9:$D$1954,$A176,Matches!$M$9:$M$1954,"Nonconference")</f>
        <v>9</v>
      </c>
      <c r="U176" s="1">
        <f>COUNTIFS(Matches!$C$9:$C$1954,$A176,Matches!$Q$9:$Q$1954,1,Matches!$Y$9:$Y$1954,"&gt;=1",Matches!$Y$9:$Y$1954,"&lt;="&amp;'RPI rules'!$B$11,Matches!$M$9:$M$1954,"Nonconference")+COUNTIFS(Matches!$D$9:$D$1954,$A176,Matches!$Q$9:$Q$1954,1,Matches!$X$9:$X$1954,"&gt;=1",Matches!$X$9:$X$1954,"&lt;="&amp;'RPI rules'!$B$11,Matches!$M$9:$M$1954,"Nonconference")</f>
        <v>0</v>
      </c>
      <c r="V176" s="1">
        <f>COUNTIFS(Matches!$C$9:$C$1954,$A176,Matches!$Q$9:$Q$1954,1,Matches!$Y$9:$Y$1954,"&gt;="&amp;'RPI rules'!$B$15,Matches!$M$9:$M$1954,"Nonconference")+COUNTIFS(Matches!$D$9:$D$1954,$A176,Matches!$Q$9:$Q$1954,1,Matches!$X$9:$X$1954,"&gt;="&amp;'RPI rules'!$B$15,Matches!$M$9:$M$1954,"Nonconference")+COUNTIFS(Matches!$C$9:$C$1954,$A176,Matches!$M$9:$M$1954,"Nonconference",Matches!$H$9:$H$1954,"NAIA")+COUNTIFS(Matches!$D$9:$D$1954,$A176,Matches!$M$9:$M$1954,"Nonconference",Matches!$G$9:$G$1954,"NAIA")</f>
        <v>9</v>
      </c>
      <c r="W176" s="24">
        <f t="shared" si="27"/>
        <v>0</v>
      </c>
      <c r="X176" s="24">
        <f t="shared" si="28"/>
        <v>1</v>
      </c>
      <c r="Y176" s="25">
        <f>IF('RPI rules'!$B$25&lt;&gt;"Ready",NA(),P176*'RPI rules'!$B$17+Q176*'RPI rules'!$B$18)</f>
        <v>0</v>
      </c>
      <c r="Z176" s="25">
        <f>IF('RPI rules'!$B$25&lt;&gt;"Ready",NA(),-R176*'RPI rules'!$B$19-S176*'RPI rules'!$B$20)</f>
        <v>-1.2999999999999999E-2</v>
      </c>
      <c r="AA176" s="25">
        <f>IF('RPI rules'!$B$25&lt;&gt;"Ready",NA(),IF(T176=0,0,IF(W176&gt;='RPI rules'!$B$16,'RPI rules'!$B$21,0)))</f>
        <v>0</v>
      </c>
      <c r="AB176" s="25">
        <f>IF('RPI rules'!$B$25&lt;&gt;"Ready",NA(),IF(T176=0,0,IF(X176&gt;='RPI rules'!$B$16,-'RPI rules'!$B$22,0)))</f>
        <v>-2.5999999999999999E-3</v>
      </c>
      <c r="AC176" s="25">
        <f t="shared" si="29"/>
        <v>-1.5599999999999999E-2</v>
      </c>
      <c r="AD176" s="9">
        <f t="shared" si="30"/>
        <v>0.23541882487309562</v>
      </c>
      <c r="AE176" s="1">
        <f t="shared" si="31"/>
        <v>348</v>
      </c>
      <c r="AF176" s="1">
        <f t="shared" si="32"/>
        <v>0</v>
      </c>
    </row>
    <row r="177" spans="1:32" ht="21" customHeight="1">
      <c r="A177" s="1" t="s">
        <v>93</v>
      </c>
      <c r="B177" s="1" t="str">
        <f>INDEX(Standings!$B$9:$B$356,MATCH($A177,Standings!$A$9:$A$356,0))</f>
        <v>SEC</v>
      </c>
      <c r="C177" s="1">
        <f>INDEX(Standings!$D$9:$D$356,MATCH($A177,Standings!$A$9:$A$356,0))</f>
        <v>7</v>
      </c>
      <c r="D177" s="1">
        <f>INDEX(Standings!$E$9:$E$356,MATCH($A177,Standings!$A$9:$A$356,0))</f>
        <v>4</v>
      </c>
      <c r="E177" s="1">
        <f>SUMIFS(Matches!$R$9:$R$1954,Matches!$C$9:$C$1954,$A177)+SUMIFS(Matches!$S$9:$S$1954,Matches!$D$9:$D$1954,$A177)</f>
        <v>7</v>
      </c>
      <c r="F177" s="1">
        <f>COUNTIFS(Matches!$C$9:$C$1954,$A177)+COUNTIFS(Matches!$D$9:$D$1954,$A177)-E177</f>
        <v>4</v>
      </c>
      <c r="G177" s="1">
        <f t="shared" si="22"/>
        <v>0</v>
      </c>
      <c r="H177" s="1">
        <f>SUMIFS(Matches!$R$9:$R$1954,Matches!$C$9:$C$1954,$A177,Matches!$Q$9:$Q$1954,1)+SUMIFS(Matches!$S$9:$S$1954,Matches!$D$9:$D$1954,$A177,Matches!$Q$9:$Q$1954,1)</f>
        <v>7</v>
      </c>
      <c r="I177" s="1">
        <f>COUNTIFS(Matches!$C$9:$C$1954,$A177,Matches!$Q$9:$Q$1954,1)+COUNTIFS(Matches!$D$9:$D$1954,$A177,Matches!$Q$9:$Q$1954,1)-H177</f>
        <v>4</v>
      </c>
      <c r="J177" s="9">
        <f t="shared" si="23"/>
        <v>0.63636363636363635</v>
      </c>
      <c r="K177" s="9">
        <f>IF(H177+I177=0,"",(SUMIFS(Matches!$T$9:$T$1954,Matches!$C$9:$C$1954,$A177)+SUMIFS(Matches!$U$9:$U$1954,Matches!$D$9:$D$1954,$A177))/(H177+I177))</f>
        <v>0.59022038567493118</v>
      </c>
      <c r="L177" s="9">
        <f>IF(H177+I177=0,"",(SUMIFS(Matches!$V$9:$V$1954,Matches!$C$9:$C$1954,$A177)+SUMIFS(Matches!$W$9:$W$1954,Matches!$D$9:$D$1954,$A177))/(H177+I177))</f>
        <v>0.52963291720523109</v>
      </c>
      <c r="M177" s="9">
        <f t="shared" si="24"/>
        <v>0.58660933122968251</v>
      </c>
      <c r="N177" s="1">
        <f t="shared" si="25"/>
        <v>70</v>
      </c>
      <c r="O177" s="1" t="str">
        <f t="shared" si="26"/>
        <v>Matches standings</v>
      </c>
      <c r="P177" s="1">
        <f>COUNTIFS(Matches!$C$9:$C$1954,$A177,Matches!$Q$9:$Q$1954,1,Matches!$Y$9:$Y$1954,"&gt;=1",Matches!$Y$9:$Y$1954,"&lt;="&amp;'RPI rules'!$B$9,Matches!$R$9:$R$1954,1)+COUNTIFS(Matches!$D$9:$D$1954,$A177,Matches!$Q$9:$Q$1954,1,Matches!$X$9:$X$1954,"&gt;=1",Matches!$X$9:$X$1954,"&lt;="&amp;'RPI rules'!$B$9,Matches!$S$9:$S$1954,1)</f>
        <v>0</v>
      </c>
      <c r="Q177" s="1">
        <f>COUNTIFS(Matches!$C$9:$C$1954,$A177,Matches!$Q$9:$Q$1954,1,Matches!$Y$9:$Y$1954,"&gt;"&amp;'RPI rules'!$B$9,Matches!$Y$9:$Y$1954,"&lt;="&amp;'RPI rules'!$B$10,Matches!$R$9:$R$1954,1)+COUNTIFS(Matches!$D$9:$D$1954,$A177,Matches!$Q$9:$Q$1954,1,Matches!$X$9:$X$1954,"&gt;"&amp;'RPI rules'!$B$9,Matches!$X$9:$X$1954,"&lt;="&amp;'RPI rules'!$B$10,Matches!$S$9:$S$1954,1)</f>
        <v>1</v>
      </c>
      <c r="R177" s="1">
        <f>COUNTIFS(Matches!$C$9:$C$1954,$A177,Matches!$Q$9:$Q$1954,1,Matches!$Y$9:$Y$1954,"&gt;="&amp;'RPI rules'!$B$12,Matches!$Y$9:$Y$1954,"&lt;="&amp;'RPI rules'!$B$13,Matches!$R$9:$R$1954,0)+COUNTIFS(Matches!$D$9:$D$1954,$A177,Matches!$Q$9:$Q$1954,1,Matches!$X$9:$X$1954,"&gt;="&amp;'RPI rules'!$B$12,Matches!$X$9:$X$1954,"&lt;="&amp;'RPI rules'!$B$13,Matches!$S$9:$S$1954,0)</f>
        <v>0</v>
      </c>
      <c r="S177" s="1">
        <f>COUNTIFS(Matches!$C$9:$C$1954,$A177,Matches!$Q$9:$Q$1954,1,Matches!$Y$9:$Y$1954,"&gt;="&amp;'RPI rules'!$B$14,Matches!$R$9:$R$1954,0)+COUNTIFS(Matches!$D$9:$D$1954,$A177,Matches!$Q$9:$Q$1954,1,Matches!$X$9:$X$1954,"&gt;="&amp;'RPI rules'!$B$14,Matches!$S$9:$S$1954,0)+COUNTIFS(Matches!$C$9:$C$1954,$A177,Matches!$H$9:$H$1954,"&lt;&gt;D1",Matches!$R$9:$R$1954,0)+COUNTIFS(Matches!$D$9:$D$1954,$A177,Matches!$G$9:$G$1954,"&lt;&gt;D1",Matches!$S$9:$S$1954,0)</f>
        <v>0</v>
      </c>
      <c r="T177" s="1">
        <f>COUNTIFS(Matches!$C$9:$C$1954,$A177,Matches!$M$9:$M$1954,"Nonconference")+COUNTIFS(Matches!$D$9:$D$1954,$A177,Matches!$M$9:$M$1954,"Nonconference")</f>
        <v>11</v>
      </c>
      <c r="U177" s="1">
        <f>COUNTIFS(Matches!$C$9:$C$1954,$A177,Matches!$Q$9:$Q$1954,1,Matches!$Y$9:$Y$1954,"&gt;=1",Matches!$Y$9:$Y$1954,"&lt;="&amp;'RPI rules'!$B$11,Matches!$M$9:$M$1954,"Nonconference")+COUNTIFS(Matches!$D$9:$D$1954,$A177,Matches!$Q$9:$Q$1954,1,Matches!$X$9:$X$1954,"&gt;=1",Matches!$X$9:$X$1954,"&lt;="&amp;'RPI rules'!$B$11,Matches!$M$9:$M$1954,"Nonconference")</f>
        <v>5</v>
      </c>
      <c r="V177" s="1">
        <f>COUNTIFS(Matches!$C$9:$C$1954,$A177,Matches!$Q$9:$Q$1954,1,Matches!$Y$9:$Y$1954,"&gt;="&amp;'RPI rules'!$B$15,Matches!$M$9:$M$1954,"Nonconference")+COUNTIFS(Matches!$D$9:$D$1954,$A177,Matches!$Q$9:$Q$1954,1,Matches!$X$9:$X$1954,"&gt;="&amp;'RPI rules'!$B$15,Matches!$M$9:$M$1954,"Nonconference")+COUNTIFS(Matches!$C$9:$C$1954,$A177,Matches!$M$9:$M$1954,"Nonconference",Matches!$H$9:$H$1954,"NAIA")+COUNTIFS(Matches!$D$9:$D$1954,$A177,Matches!$M$9:$M$1954,"Nonconference",Matches!$G$9:$G$1954,"NAIA")</f>
        <v>1</v>
      </c>
      <c r="W177" s="24">
        <f t="shared" si="27"/>
        <v>0.45454545454545453</v>
      </c>
      <c r="X177" s="24">
        <f t="shared" si="28"/>
        <v>9.0909090909090912E-2</v>
      </c>
      <c r="Y177" s="25">
        <f>IF('RPI rules'!$B$25&lt;&gt;"Ready",NA(),P177*'RPI rules'!$B$17+Q177*'RPI rules'!$B$18)</f>
        <v>1.2999999999999999E-3</v>
      </c>
      <c r="Z177" s="25">
        <f>IF('RPI rules'!$B$25&lt;&gt;"Ready",NA(),-R177*'RPI rules'!$B$19-S177*'RPI rules'!$B$20)</f>
        <v>0</v>
      </c>
      <c r="AA177" s="25">
        <f>IF('RPI rules'!$B$25&lt;&gt;"Ready",NA(),IF(T177=0,0,IF(W177&gt;='RPI rules'!$B$16,'RPI rules'!$B$21,0)))</f>
        <v>0</v>
      </c>
      <c r="AB177" s="25">
        <f>IF('RPI rules'!$B$25&lt;&gt;"Ready",NA(),IF(T177=0,0,IF(X177&gt;='RPI rules'!$B$16,-'RPI rules'!$B$22,0)))</f>
        <v>0</v>
      </c>
      <c r="AC177" s="25">
        <f t="shared" si="29"/>
        <v>1.2999999999999999E-3</v>
      </c>
      <c r="AD177" s="9">
        <f t="shared" si="30"/>
        <v>0.58790933122968247</v>
      </c>
      <c r="AE177" s="1">
        <f t="shared" si="31"/>
        <v>70</v>
      </c>
      <c r="AF177" s="1">
        <f t="shared" si="32"/>
        <v>0</v>
      </c>
    </row>
    <row r="178" spans="1:32" ht="21" customHeight="1">
      <c r="A178" s="1" t="s">
        <v>107</v>
      </c>
      <c r="B178" s="1" t="str">
        <f>INDEX(Standings!$B$9:$B$356,MATCH($A178,Standings!$A$9:$A$356,0))</f>
        <v>CUSA</v>
      </c>
      <c r="C178" s="1">
        <f>INDEX(Standings!$D$9:$D$356,MATCH($A178,Standings!$A$9:$A$356,0))</f>
        <v>9</v>
      </c>
      <c r="D178" s="1">
        <f>INDEX(Standings!$E$9:$E$356,MATCH($A178,Standings!$A$9:$A$356,0))</f>
        <v>3</v>
      </c>
      <c r="E178" s="1">
        <f>SUMIFS(Matches!$R$9:$R$1954,Matches!$C$9:$C$1954,$A178)+SUMIFS(Matches!$S$9:$S$1954,Matches!$D$9:$D$1954,$A178)</f>
        <v>9</v>
      </c>
      <c r="F178" s="1">
        <f>COUNTIFS(Matches!$C$9:$C$1954,$A178)+COUNTIFS(Matches!$D$9:$D$1954,$A178)-E178</f>
        <v>3</v>
      </c>
      <c r="G178" s="1">
        <f t="shared" si="22"/>
        <v>0</v>
      </c>
      <c r="H178" s="1">
        <f>SUMIFS(Matches!$R$9:$R$1954,Matches!$C$9:$C$1954,$A178,Matches!$Q$9:$Q$1954,1)+SUMIFS(Matches!$S$9:$S$1954,Matches!$D$9:$D$1954,$A178,Matches!$Q$9:$Q$1954,1)</f>
        <v>9</v>
      </c>
      <c r="I178" s="1">
        <f>COUNTIFS(Matches!$C$9:$C$1954,$A178,Matches!$Q$9:$Q$1954,1)+COUNTIFS(Matches!$D$9:$D$1954,$A178,Matches!$Q$9:$Q$1954,1)-H178</f>
        <v>3</v>
      </c>
      <c r="J178" s="9">
        <f t="shared" si="23"/>
        <v>0.75</v>
      </c>
      <c r="K178" s="9">
        <f>IF(H178+I178=0,"",(SUMIFS(Matches!$T$9:$T$1954,Matches!$C$9:$C$1954,$A178)+SUMIFS(Matches!$U$9:$U$1954,Matches!$D$9:$D$1954,$A178))/(H178+I178))</f>
        <v>0.51668470418470414</v>
      </c>
      <c r="L178" s="9">
        <f>IF(H178+I178=0,"",(SUMIFS(Matches!$V$9:$V$1954,Matches!$C$9:$C$1954,$A178)+SUMIFS(Matches!$W$9:$W$1954,Matches!$D$9:$D$1954,$A178))/(H178+I178))</f>
        <v>0.50988236062658165</v>
      </c>
      <c r="M178" s="9">
        <f t="shared" si="24"/>
        <v>0.57331294224899754</v>
      </c>
      <c r="N178" s="1">
        <f t="shared" si="25"/>
        <v>84</v>
      </c>
      <c r="O178" s="1" t="str">
        <f t="shared" si="26"/>
        <v>Matches standings</v>
      </c>
      <c r="P178" s="1">
        <f>COUNTIFS(Matches!$C$9:$C$1954,$A178,Matches!$Q$9:$Q$1954,1,Matches!$Y$9:$Y$1954,"&gt;=1",Matches!$Y$9:$Y$1954,"&lt;="&amp;'RPI rules'!$B$9,Matches!$R$9:$R$1954,1)+COUNTIFS(Matches!$D$9:$D$1954,$A178,Matches!$Q$9:$Q$1954,1,Matches!$X$9:$X$1954,"&gt;=1",Matches!$X$9:$X$1954,"&lt;="&amp;'RPI rules'!$B$9,Matches!$S$9:$S$1954,1)</f>
        <v>0</v>
      </c>
      <c r="Q178" s="1">
        <f>COUNTIFS(Matches!$C$9:$C$1954,$A178,Matches!$Q$9:$Q$1954,1,Matches!$Y$9:$Y$1954,"&gt;"&amp;'RPI rules'!$B$9,Matches!$Y$9:$Y$1954,"&lt;="&amp;'RPI rules'!$B$10,Matches!$R$9:$R$1954,1)+COUNTIFS(Matches!$D$9:$D$1954,$A178,Matches!$Q$9:$Q$1954,1,Matches!$X$9:$X$1954,"&gt;"&amp;'RPI rules'!$B$9,Matches!$X$9:$X$1954,"&lt;="&amp;'RPI rules'!$B$10,Matches!$S$9:$S$1954,1)</f>
        <v>1</v>
      </c>
      <c r="R178" s="1">
        <f>COUNTIFS(Matches!$C$9:$C$1954,$A178,Matches!$Q$9:$Q$1954,1,Matches!$Y$9:$Y$1954,"&gt;="&amp;'RPI rules'!$B$12,Matches!$Y$9:$Y$1954,"&lt;="&amp;'RPI rules'!$B$13,Matches!$R$9:$R$1954,0)+COUNTIFS(Matches!$D$9:$D$1954,$A178,Matches!$Q$9:$Q$1954,1,Matches!$X$9:$X$1954,"&gt;="&amp;'RPI rules'!$B$12,Matches!$X$9:$X$1954,"&lt;="&amp;'RPI rules'!$B$13,Matches!$S$9:$S$1954,0)</f>
        <v>0</v>
      </c>
      <c r="S178" s="1">
        <f>COUNTIFS(Matches!$C$9:$C$1954,$A178,Matches!$Q$9:$Q$1954,1,Matches!$Y$9:$Y$1954,"&gt;="&amp;'RPI rules'!$B$14,Matches!$R$9:$R$1954,0)+COUNTIFS(Matches!$D$9:$D$1954,$A178,Matches!$Q$9:$Q$1954,1,Matches!$X$9:$X$1954,"&gt;="&amp;'RPI rules'!$B$14,Matches!$S$9:$S$1954,0)+COUNTIFS(Matches!$C$9:$C$1954,$A178,Matches!$H$9:$H$1954,"&lt;&gt;D1",Matches!$R$9:$R$1954,0)+COUNTIFS(Matches!$D$9:$D$1954,$A178,Matches!$G$9:$G$1954,"&lt;&gt;D1",Matches!$S$9:$S$1954,0)</f>
        <v>0</v>
      </c>
      <c r="T178" s="1">
        <f>COUNTIFS(Matches!$C$9:$C$1954,$A178,Matches!$M$9:$M$1954,"Nonconference")+COUNTIFS(Matches!$D$9:$D$1954,$A178,Matches!$M$9:$M$1954,"Nonconference")</f>
        <v>12</v>
      </c>
      <c r="U178" s="1">
        <f>COUNTIFS(Matches!$C$9:$C$1954,$A178,Matches!$Q$9:$Q$1954,1,Matches!$Y$9:$Y$1954,"&gt;=1",Matches!$Y$9:$Y$1954,"&lt;="&amp;'RPI rules'!$B$11,Matches!$M$9:$M$1954,"Nonconference")+COUNTIFS(Matches!$D$9:$D$1954,$A178,Matches!$Q$9:$Q$1954,1,Matches!$X$9:$X$1954,"&gt;=1",Matches!$X$9:$X$1954,"&lt;="&amp;'RPI rules'!$B$11,Matches!$M$9:$M$1954,"Nonconference")</f>
        <v>1</v>
      </c>
      <c r="V178" s="1">
        <f>COUNTIFS(Matches!$C$9:$C$1954,$A178,Matches!$Q$9:$Q$1954,1,Matches!$Y$9:$Y$1954,"&gt;="&amp;'RPI rules'!$B$15,Matches!$M$9:$M$1954,"Nonconference")+COUNTIFS(Matches!$D$9:$D$1954,$A178,Matches!$Q$9:$Q$1954,1,Matches!$X$9:$X$1954,"&gt;="&amp;'RPI rules'!$B$15,Matches!$M$9:$M$1954,"Nonconference")+COUNTIFS(Matches!$C$9:$C$1954,$A178,Matches!$M$9:$M$1954,"Nonconference",Matches!$H$9:$H$1954,"NAIA")+COUNTIFS(Matches!$D$9:$D$1954,$A178,Matches!$M$9:$M$1954,"Nonconference",Matches!$G$9:$G$1954,"NAIA")</f>
        <v>1</v>
      </c>
      <c r="W178" s="24">
        <f t="shared" si="27"/>
        <v>8.3333333333333329E-2</v>
      </c>
      <c r="X178" s="24">
        <f t="shared" si="28"/>
        <v>8.3333333333333329E-2</v>
      </c>
      <c r="Y178" s="25">
        <f>IF('RPI rules'!$B$25&lt;&gt;"Ready",NA(),P178*'RPI rules'!$B$17+Q178*'RPI rules'!$B$18)</f>
        <v>1.2999999999999999E-3</v>
      </c>
      <c r="Z178" s="25">
        <f>IF('RPI rules'!$B$25&lt;&gt;"Ready",NA(),-R178*'RPI rules'!$B$19-S178*'RPI rules'!$B$20)</f>
        <v>0</v>
      </c>
      <c r="AA178" s="25">
        <f>IF('RPI rules'!$B$25&lt;&gt;"Ready",NA(),IF(T178=0,0,IF(W178&gt;='RPI rules'!$B$16,'RPI rules'!$B$21,0)))</f>
        <v>0</v>
      </c>
      <c r="AB178" s="25">
        <f>IF('RPI rules'!$B$25&lt;&gt;"Ready",NA(),IF(T178=0,0,IF(X178&gt;='RPI rules'!$B$16,-'RPI rules'!$B$22,0)))</f>
        <v>0</v>
      </c>
      <c r="AC178" s="25">
        <f t="shared" si="29"/>
        <v>1.2999999999999999E-3</v>
      </c>
      <c r="AD178" s="9">
        <f t="shared" si="30"/>
        <v>0.5746129422489975</v>
      </c>
      <c r="AE178" s="1">
        <f t="shared" si="31"/>
        <v>84</v>
      </c>
      <c r="AF178" s="1">
        <f t="shared" si="32"/>
        <v>0</v>
      </c>
    </row>
    <row r="179" spans="1:32" ht="21" customHeight="1">
      <c r="A179" s="1" t="s">
        <v>323</v>
      </c>
      <c r="B179" s="1" t="str">
        <f>INDEX(Standings!$B$9:$B$356,MATCH($A179,Standings!$A$9:$A$356,0))</f>
        <v>Big Sky</v>
      </c>
      <c r="C179" s="1">
        <f>INDEX(Standings!$D$9:$D$356,MATCH($A179,Standings!$A$9:$A$356,0))</f>
        <v>4</v>
      </c>
      <c r="D179" s="1">
        <f>INDEX(Standings!$E$9:$E$356,MATCH($A179,Standings!$A$9:$A$356,0))</f>
        <v>7</v>
      </c>
      <c r="E179" s="1">
        <f>SUMIFS(Matches!$R$9:$R$1954,Matches!$C$9:$C$1954,$A179)+SUMIFS(Matches!$S$9:$S$1954,Matches!$D$9:$D$1954,$A179)</f>
        <v>4</v>
      </c>
      <c r="F179" s="1">
        <f>COUNTIFS(Matches!$C$9:$C$1954,$A179)+COUNTIFS(Matches!$D$9:$D$1954,$A179)-E179</f>
        <v>7</v>
      </c>
      <c r="G179" s="1">
        <f t="shared" si="22"/>
        <v>0</v>
      </c>
      <c r="H179" s="1">
        <f>SUMIFS(Matches!$R$9:$R$1954,Matches!$C$9:$C$1954,$A179,Matches!$Q$9:$Q$1954,1)+SUMIFS(Matches!$S$9:$S$1954,Matches!$D$9:$D$1954,$A179,Matches!$Q$9:$Q$1954,1)</f>
        <v>4</v>
      </c>
      <c r="I179" s="1">
        <f>COUNTIFS(Matches!$C$9:$C$1954,$A179,Matches!$Q$9:$Q$1954,1)+COUNTIFS(Matches!$D$9:$D$1954,$A179,Matches!$Q$9:$Q$1954,1)-H179</f>
        <v>7</v>
      </c>
      <c r="J179" s="9">
        <f t="shared" si="23"/>
        <v>0.36363636363636365</v>
      </c>
      <c r="K179" s="9">
        <f>IF(H179+I179=0,"",(SUMIFS(Matches!$T$9:$T$1954,Matches!$C$9:$C$1954,$A179)+SUMIFS(Matches!$U$9:$U$1954,Matches!$D$9:$D$1954,$A179))/(H179+I179))</f>
        <v>0.3916896235078054</v>
      </c>
      <c r="L179" s="9">
        <f>IF(H179+I179=0,"",(SUMIFS(Matches!$V$9:$V$1954,Matches!$C$9:$C$1954,$A179)+SUMIFS(Matches!$W$9:$W$1954,Matches!$D$9:$D$1954,$A179))/(H179+I179))</f>
        <v>0.47475645948786444</v>
      </c>
      <c r="M179" s="9">
        <f t="shared" si="24"/>
        <v>0.4054430175349597</v>
      </c>
      <c r="N179" s="1">
        <f t="shared" si="25"/>
        <v>300</v>
      </c>
      <c r="O179" s="1" t="str">
        <f t="shared" si="26"/>
        <v>Matches standings</v>
      </c>
      <c r="P179" s="1">
        <f>COUNTIFS(Matches!$C$9:$C$1954,$A179,Matches!$Q$9:$Q$1954,1,Matches!$Y$9:$Y$1954,"&gt;=1",Matches!$Y$9:$Y$1954,"&lt;="&amp;'RPI rules'!$B$9,Matches!$R$9:$R$1954,1)+COUNTIFS(Matches!$D$9:$D$1954,$A179,Matches!$Q$9:$Q$1954,1,Matches!$X$9:$X$1954,"&gt;=1",Matches!$X$9:$X$1954,"&lt;="&amp;'RPI rules'!$B$9,Matches!$S$9:$S$1954,1)</f>
        <v>0</v>
      </c>
      <c r="Q179" s="1">
        <f>COUNTIFS(Matches!$C$9:$C$1954,$A179,Matches!$Q$9:$Q$1954,1,Matches!$Y$9:$Y$1954,"&gt;"&amp;'RPI rules'!$B$9,Matches!$Y$9:$Y$1954,"&lt;="&amp;'RPI rules'!$B$10,Matches!$R$9:$R$1954,1)+COUNTIFS(Matches!$D$9:$D$1954,$A179,Matches!$Q$9:$Q$1954,1,Matches!$X$9:$X$1954,"&gt;"&amp;'RPI rules'!$B$9,Matches!$X$9:$X$1954,"&lt;="&amp;'RPI rules'!$B$10,Matches!$S$9:$S$1954,1)</f>
        <v>0</v>
      </c>
      <c r="R179" s="1">
        <f>COUNTIFS(Matches!$C$9:$C$1954,$A179,Matches!$Q$9:$Q$1954,1,Matches!$Y$9:$Y$1954,"&gt;="&amp;'RPI rules'!$B$12,Matches!$Y$9:$Y$1954,"&lt;="&amp;'RPI rules'!$B$13,Matches!$R$9:$R$1954,0)+COUNTIFS(Matches!$D$9:$D$1954,$A179,Matches!$Q$9:$Q$1954,1,Matches!$X$9:$X$1954,"&gt;="&amp;'RPI rules'!$B$12,Matches!$X$9:$X$1954,"&lt;="&amp;'RPI rules'!$B$13,Matches!$S$9:$S$1954,0)</f>
        <v>0</v>
      </c>
      <c r="S179" s="1">
        <f>COUNTIFS(Matches!$C$9:$C$1954,$A179,Matches!$Q$9:$Q$1954,1,Matches!$Y$9:$Y$1954,"&gt;="&amp;'RPI rules'!$B$14,Matches!$R$9:$R$1954,0)+COUNTIFS(Matches!$D$9:$D$1954,$A179,Matches!$Q$9:$Q$1954,1,Matches!$X$9:$X$1954,"&gt;="&amp;'RPI rules'!$B$14,Matches!$S$9:$S$1954,0)+COUNTIFS(Matches!$C$9:$C$1954,$A179,Matches!$H$9:$H$1954,"&lt;&gt;D1",Matches!$R$9:$R$1954,0)+COUNTIFS(Matches!$D$9:$D$1954,$A179,Matches!$G$9:$G$1954,"&lt;&gt;D1",Matches!$S$9:$S$1954,0)</f>
        <v>0</v>
      </c>
      <c r="T179" s="1">
        <f>COUNTIFS(Matches!$C$9:$C$1954,$A179,Matches!$M$9:$M$1954,"Nonconference")+COUNTIFS(Matches!$D$9:$D$1954,$A179,Matches!$M$9:$M$1954,"Nonconference")</f>
        <v>11</v>
      </c>
      <c r="U179" s="1">
        <f>COUNTIFS(Matches!$C$9:$C$1954,$A179,Matches!$Q$9:$Q$1954,1,Matches!$Y$9:$Y$1954,"&gt;=1",Matches!$Y$9:$Y$1954,"&lt;="&amp;'RPI rules'!$B$11,Matches!$M$9:$M$1954,"Nonconference")+COUNTIFS(Matches!$D$9:$D$1954,$A179,Matches!$Q$9:$Q$1954,1,Matches!$X$9:$X$1954,"&gt;=1",Matches!$X$9:$X$1954,"&lt;="&amp;'RPI rules'!$B$11,Matches!$M$9:$M$1954,"Nonconference")</f>
        <v>1</v>
      </c>
      <c r="V179" s="1">
        <f>COUNTIFS(Matches!$C$9:$C$1954,$A179,Matches!$Q$9:$Q$1954,1,Matches!$Y$9:$Y$1954,"&gt;="&amp;'RPI rules'!$B$15,Matches!$M$9:$M$1954,"Nonconference")+COUNTIFS(Matches!$D$9:$D$1954,$A179,Matches!$Q$9:$Q$1954,1,Matches!$X$9:$X$1954,"&gt;="&amp;'RPI rules'!$B$15,Matches!$M$9:$M$1954,"Nonconference")+COUNTIFS(Matches!$C$9:$C$1954,$A179,Matches!$M$9:$M$1954,"Nonconference",Matches!$H$9:$H$1954,"NAIA")+COUNTIFS(Matches!$D$9:$D$1954,$A179,Matches!$M$9:$M$1954,"Nonconference",Matches!$G$9:$G$1954,"NAIA")</f>
        <v>5</v>
      </c>
      <c r="W179" s="24">
        <f t="shared" si="27"/>
        <v>9.0909090909090912E-2</v>
      </c>
      <c r="X179" s="24">
        <f t="shared" si="28"/>
        <v>0.45454545454545453</v>
      </c>
      <c r="Y179" s="25">
        <f>IF('RPI rules'!$B$25&lt;&gt;"Ready",NA(),P179*'RPI rules'!$B$17+Q179*'RPI rules'!$B$18)</f>
        <v>0</v>
      </c>
      <c r="Z179" s="25">
        <f>IF('RPI rules'!$B$25&lt;&gt;"Ready",NA(),-R179*'RPI rules'!$B$19-S179*'RPI rules'!$B$20)</f>
        <v>0</v>
      </c>
      <c r="AA179" s="25">
        <f>IF('RPI rules'!$B$25&lt;&gt;"Ready",NA(),IF(T179=0,0,IF(W179&gt;='RPI rules'!$B$16,'RPI rules'!$B$21,0)))</f>
        <v>0</v>
      </c>
      <c r="AB179" s="25">
        <f>IF('RPI rules'!$B$25&lt;&gt;"Ready",NA(),IF(T179=0,0,IF(X179&gt;='RPI rules'!$B$16,-'RPI rules'!$B$22,0)))</f>
        <v>0</v>
      </c>
      <c r="AC179" s="25">
        <f t="shared" si="29"/>
        <v>0</v>
      </c>
      <c r="AD179" s="9">
        <f t="shared" si="30"/>
        <v>0.4054430175349597</v>
      </c>
      <c r="AE179" s="1">
        <f t="shared" si="31"/>
        <v>300</v>
      </c>
      <c r="AF179" s="1">
        <f t="shared" si="32"/>
        <v>0</v>
      </c>
    </row>
    <row r="180" spans="1:32" ht="21" customHeight="1">
      <c r="A180" s="1" t="s">
        <v>140</v>
      </c>
      <c r="B180" s="1" t="str">
        <f>INDEX(Standings!$B$9:$B$356,MATCH($A180,Standings!$A$9:$A$356,0))</f>
        <v>Big Sky</v>
      </c>
      <c r="C180" s="1">
        <f>INDEX(Standings!$D$9:$D$356,MATCH($A180,Standings!$A$9:$A$356,0))</f>
        <v>7</v>
      </c>
      <c r="D180" s="1">
        <f>INDEX(Standings!$E$9:$E$356,MATCH($A180,Standings!$A$9:$A$356,0))</f>
        <v>4</v>
      </c>
      <c r="E180" s="1">
        <f>SUMIFS(Matches!$R$9:$R$1954,Matches!$C$9:$C$1954,$A180)+SUMIFS(Matches!$S$9:$S$1954,Matches!$D$9:$D$1954,$A180)</f>
        <v>7</v>
      </c>
      <c r="F180" s="1">
        <f>COUNTIFS(Matches!$C$9:$C$1954,$A180)+COUNTIFS(Matches!$D$9:$D$1954,$A180)-E180</f>
        <v>4</v>
      </c>
      <c r="G180" s="1">
        <f t="shared" si="22"/>
        <v>0</v>
      </c>
      <c r="H180" s="1">
        <f>SUMIFS(Matches!$R$9:$R$1954,Matches!$C$9:$C$1954,$A180,Matches!$Q$9:$Q$1954,1)+SUMIFS(Matches!$S$9:$S$1954,Matches!$D$9:$D$1954,$A180,Matches!$Q$9:$Q$1954,1)</f>
        <v>7</v>
      </c>
      <c r="I180" s="1">
        <f>COUNTIFS(Matches!$C$9:$C$1954,$A180,Matches!$Q$9:$Q$1954,1)+COUNTIFS(Matches!$D$9:$D$1954,$A180,Matches!$Q$9:$Q$1954,1)-H180</f>
        <v>4</v>
      </c>
      <c r="J180" s="9">
        <f t="shared" si="23"/>
        <v>0.63636363636363635</v>
      </c>
      <c r="K180" s="9">
        <f>IF(H180+I180=0,"",(SUMIFS(Matches!$T$9:$T$1954,Matches!$C$9:$C$1954,$A180)+SUMIFS(Matches!$U$9:$U$1954,Matches!$D$9:$D$1954,$A180))/(H180+I180))</f>
        <v>0.51512855831037652</v>
      </c>
      <c r="L180" s="9">
        <f>IF(H180+I180=0,"",(SUMIFS(Matches!$V$9:$V$1954,Matches!$C$9:$C$1954,$A180)+SUMIFS(Matches!$W$9:$W$1954,Matches!$D$9:$D$1954,$A180))/(H180+I180))</f>
        <v>0.49456752397179393</v>
      </c>
      <c r="M180" s="9">
        <f t="shared" si="24"/>
        <v>0.54029706923904586</v>
      </c>
      <c r="N180" s="1">
        <f t="shared" si="25"/>
        <v>117</v>
      </c>
      <c r="O180" s="1" t="str">
        <f t="shared" si="26"/>
        <v>Matches standings</v>
      </c>
      <c r="P180" s="1">
        <f>COUNTIFS(Matches!$C$9:$C$1954,$A180,Matches!$Q$9:$Q$1954,1,Matches!$Y$9:$Y$1954,"&gt;=1",Matches!$Y$9:$Y$1954,"&lt;="&amp;'RPI rules'!$B$9,Matches!$R$9:$R$1954,1)+COUNTIFS(Matches!$D$9:$D$1954,$A180,Matches!$Q$9:$Q$1954,1,Matches!$X$9:$X$1954,"&gt;=1",Matches!$X$9:$X$1954,"&lt;="&amp;'RPI rules'!$B$9,Matches!$S$9:$S$1954,1)</f>
        <v>0</v>
      </c>
      <c r="Q180" s="1">
        <f>COUNTIFS(Matches!$C$9:$C$1954,$A180,Matches!$Q$9:$Q$1954,1,Matches!$Y$9:$Y$1954,"&gt;"&amp;'RPI rules'!$B$9,Matches!$Y$9:$Y$1954,"&lt;="&amp;'RPI rules'!$B$10,Matches!$R$9:$R$1954,1)+COUNTIFS(Matches!$D$9:$D$1954,$A180,Matches!$Q$9:$Q$1954,1,Matches!$X$9:$X$1954,"&gt;"&amp;'RPI rules'!$B$9,Matches!$X$9:$X$1954,"&lt;="&amp;'RPI rules'!$B$10,Matches!$S$9:$S$1954,1)</f>
        <v>1</v>
      </c>
      <c r="R180" s="1">
        <f>COUNTIFS(Matches!$C$9:$C$1954,$A180,Matches!$Q$9:$Q$1954,1,Matches!$Y$9:$Y$1954,"&gt;="&amp;'RPI rules'!$B$12,Matches!$Y$9:$Y$1954,"&lt;="&amp;'RPI rules'!$B$13,Matches!$R$9:$R$1954,0)+COUNTIFS(Matches!$D$9:$D$1954,$A180,Matches!$Q$9:$Q$1954,1,Matches!$X$9:$X$1954,"&gt;="&amp;'RPI rules'!$B$12,Matches!$X$9:$X$1954,"&lt;="&amp;'RPI rules'!$B$13,Matches!$S$9:$S$1954,0)</f>
        <v>0</v>
      </c>
      <c r="S180" s="1">
        <f>COUNTIFS(Matches!$C$9:$C$1954,$A180,Matches!$Q$9:$Q$1954,1,Matches!$Y$9:$Y$1954,"&gt;="&amp;'RPI rules'!$B$14,Matches!$R$9:$R$1954,0)+COUNTIFS(Matches!$D$9:$D$1954,$A180,Matches!$Q$9:$Q$1954,1,Matches!$X$9:$X$1954,"&gt;="&amp;'RPI rules'!$B$14,Matches!$S$9:$S$1954,0)+COUNTIFS(Matches!$C$9:$C$1954,$A180,Matches!$H$9:$H$1954,"&lt;&gt;D1",Matches!$R$9:$R$1954,0)+COUNTIFS(Matches!$D$9:$D$1954,$A180,Matches!$G$9:$G$1954,"&lt;&gt;D1",Matches!$S$9:$S$1954,0)</f>
        <v>0</v>
      </c>
      <c r="T180" s="1">
        <f>COUNTIFS(Matches!$C$9:$C$1954,$A180,Matches!$M$9:$M$1954,"Nonconference")+COUNTIFS(Matches!$D$9:$D$1954,$A180,Matches!$M$9:$M$1954,"Nonconference")</f>
        <v>11</v>
      </c>
      <c r="U180" s="1">
        <f>COUNTIFS(Matches!$C$9:$C$1954,$A180,Matches!$Q$9:$Q$1954,1,Matches!$Y$9:$Y$1954,"&gt;=1",Matches!$Y$9:$Y$1954,"&lt;="&amp;'RPI rules'!$B$11,Matches!$M$9:$M$1954,"Nonconference")+COUNTIFS(Matches!$D$9:$D$1954,$A180,Matches!$Q$9:$Q$1954,1,Matches!$X$9:$X$1954,"&gt;=1",Matches!$X$9:$X$1954,"&lt;="&amp;'RPI rules'!$B$11,Matches!$M$9:$M$1954,"Nonconference")</f>
        <v>1</v>
      </c>
      <c r="V180" s="1">
        <f>COUNTIFS(Matches!$C$9:$C$1954,$A180,Matches!$Q$9:$Q$1954,1,Matches!$Y$9:$Y$1954,"&gt;="&amp;'RPI rules'!$B$15,Matches!$M$9:$M$1954,"Nonconference")+COUNTIFS(Matches!$D$9:$D$1954,$A180,Matches!$Q$9:$Q$1954,1,Matches!$X$9:$X$1954,"&gt;="&amp;'RPI rules'!$B$15,Matches!$M$9:$M$1954,"Nonconference")+COUNTIFS(Matches!$C$9:$C$1954,$A180,Matches!$M$9:$M$1954,"Nonconference",Matches!$H$9:$H$1954,"NAIA")+COUNTIFS(Matches!$D$9:$D$1954,$A180,Matches!$M$9:$M$1954,"Nonconference",Matches!$G$9:$G$1954,"NAIA")</f>
        <v>1</v>
      </c>
      <c r="W180" s="24">
        <f t="shared" si="27"/>
        <v>9.0909090909090912E-2</v>
      </c>
      <c r="X180" s="24">
        <f t="shared" si="28"/>
        <v>9.0909090909090912E-2</v>
      </c>
      <c r="Y180" s="25">
        <f>IF('RPI rules'!$B$25&lt;&gt;"Ready",NA(),P180*'RPI rules'!$B$17+Q180*'RPI rules'!$B$18)</f>
        <v>1.2999999999999999E-3</v>
      </c>
      <c r="Z180" s="25">
        <f>IF('RPI rules'!$B$25&lt;&gt;"Ready",NA(),-R180*'RPI rules'!$B$19-S180*'RPI rules'!$B$20)</f>
        <v>0</v>
      </c>
      <c r="AA180" s="25">
        <f>IF('RPI rules'!$B$25&lt;&gt;"Ready",NA(),IF(T180=0,0,IF(W180&gt;='RPI rules'!$B$16,'RPI rules'!$B$21,0)))</f>
        <v>0</v>
      </c>
      <c r="AB180" s="25">
        <f>IF('RPI rules'!$B$25&lt;&gt;"Ready",NA(),IF(T180=0,0,IF(X180&gt;='RPI rules'!$B$16,-'RPI rules'!$B$22,0)))</f>
        <v>0</v>
      </c>
      <c r="AC180" s="25">
        <f t="shared" si="29"/>
        <v>1.2999999999999999E-3</v>
      </c>
      <c r="AD180" s="9">
        <f t="shared" si="30"/>
        <v>0.54159706923904583</v>
      </c>
      <c r="AE180" s="1">
        <f t="shared" si="31"/>
        <v>119</v>
      </c>
      <c r="AF180" s="1">
        <f t="shared" si="32"/>
        <v>-2</v>
      </c>
    </row>
    <row r="181" spans="1:32" ht="21" customHeight="1">
      <c r="A181" s="1" t="s">
        <v>169</v>
      </c>
      <c r="B181" s="1" t="str">
        <f>INDEX(Standings!$B$9:$B$356,MATCH($A181,Standings!$A$9:$A$356,0))</f>
        <v>OVC</v>
      </c>
      <c r="C181" s="1">
        <f>INDEX(Standings!$D$9:$D$356,MATCH($A181,Standings!$A$9:$A$356,0))</f>
        <v>4</v>
      </c>
      <c r="D181" s="1">
        <f>INDEX(Standings!$E$9:$E$356,MATCH($A181,Standings!$A$9:$A$356,0))</f>
        <v>6</v>
      </c>
      <c r="E181" s="1">
        <f>SUMIFS(Matches!$R$9:$R$1954,Matches!$C$9:$C$1954,$A181)+SUMIFS(Matches!$S$9:$S$1954,Matches!$D$9:$D$1954,$A181)</f>
        <v>4</v>
      </c>
      <c r="F181" s="1">
        <f>COUNTIFS(Matches!$C$9:$C$1954,$A181)+COUNTIFS(Matches!$D$9:$D$1954,$A181)-E181</f>
        <v>6</v>
      </c>
      <c r="G181" s="1">
        <f t="shared" si="22"/>
        <v>0</v>
      </c>
      <c r="H181" s="1">
        <f>SUMIFS(Matches!$R$9:$R$1954,Matches!$C$9:$C$1954,$A181,Matches!$Q$9:$Q$1954,1)+SUMIFS(Matches!$S$9:$S$1954,Matches!$D$9:$D$1954,$A181,Matches!$Q$9:$Q$1954,1)</f>
        <v>4</v>
      </c>
      <c r="I181" s="1">
        <f>COUNTIFS(Matches!$C$9:$C$1954,$A181,Matches!$Q$9:$Q$1954,1)+COUNTIFS(Matches!$D$9:$D$1954,$A181,Matches!$Q$9:$Q$1954,1)-H181</f>
        <v>6</v>
      </c>
      <c r="J181" s="9">
        <f t="shared" si="23"/>
        <v>0.4</v>
      </c>
      <c r="K181" s="9">
        <f>IF(H181+I181=0,"",(SUMIFS(Matches!$T$9:$T$1954,Matches!$C$9:$C$1954,$A181)+SUMIFS(Matches!$U$9:$U$1954,Matches!$D$9:$D$1954,$A181))/(H181+I181))</f>
        <v>0.5884848484848485</v>
      </c>
      <c r="L181" s="9">
        <f>IF(H181+I181=0,"",(SUMIFS(Matches!$V$9:$V$1954,Matches!$C$9:$C$1954,$A181)+SUMIFS(Matches!$W$9:$W$1954,Matches!$D$9:$D$1954,$A181))/(H181+I181))</f>
        <v>0.49641206226433499</v>
      </c>
      <c r="M181" s="9">
        <f t="shared" si="24"/>
        <v>0.518345439808508</v>
      </c>
      <c r="N181" s="1">
        <f t="shared" si="25"/>
        <v>146</v>
      </c>
      <c r="O181" s="1" t="str">
        <f t="shared" si="26"/>
        <v>Matches standings</v>
      </c>
      <c r="P181" s="1">
        <f>COUNTIFS(Matches!$C$9:$C$1954,$A181,Matches!$Q$9:$Q$1954,1,Matches!$Y$9:$Y$1954,"&gt;=1",Matches!$Y$9:$Y$1954,"&lt;="&amp;'RPI rules'!$B$9,Matches!$R$9:$R$1954,1)+COUNTIFS(Matches!$D$9:$D$1954,$A181,Matches!$Q$9:$Q$1954,1,Matches!$X$9:$X$1954,"&gt;=1",Matches!$X$9:$X$1954,"&lt;="&amp;'RPI rules'!$B$9,Matches!$S$9:$S$1954,1)</f>
        <v>0</v>
      </c>
      <c r="Q181" s="1">
        <f>COUNTIFS(Matches!$C$9:$C$1954,$A181,Matches!$Q$9:$Q$1954,1,Matches!$Y$9:$Y$1954,"&gt;"&amp;'RPI rules'!$B$9,Matches!$Y$9:$Y$1954,"&lt;="&amp;'RPI rules'!$B$10,Matches!$R$9:$R$1954,1)+COUNTIFS(Matches!$D$9:$D$1954,$A181,Matches!$Q$9:$Q$1954,1,Matches!$X$9:$X$1954,"&gt;"&amp;'RPI rules'!$B$9,Matches!$X$9:$X$1954,"&lt;="&amp;'RPI rules'!$B$10,Matches!$S$9:$S$1954,1)</f>
        <v>0</v>
      </c>
      <c r="R181" s="1">
        <f>COUNTIFS(Matches!$C$9:$C$1954,$A181,Matches!$Q$9:$Q$1954,1,Matches!$Y$9:$Y$1954,"&gt;="&amp;'RPI rules'!$B$12,Matches!$Y$9:$Y$1954,"&lt;="&amp;'RPI rules'!$B$13,Matches!$R$9:$R$1954,0)+COUNTIFS(Matches!$D$9:$D$1954,$A181,Matches!$Q$9:$Q$1954,1,Matches!$X$9:$X$1954,"&gt;="&amp;'RPI rules'!$B$12,Matches!$X$9:$X$1954,"&lt;="&amp;'RPI rules'!$B$13,Matches!$S$9:$S$1954,0)</f>
        <v>0</v>
      </c>
      <c r="S181" s="1">
        <f>COUNTIFS(Matches!$C$9:$C$1954,$A181,Matches!$Q$9:$Q$1954,1,Matches!$Y$9:$Y$1954,"&gt;="&amp;'RPI rules'!$B$14,Matches!$R$9:$R$1954,0)+COUNTIFS(Matches!$D$9:$D$1954,$A181,Matches!$Q$9:$Q$1954,1,Matches!$X$9:$X$1954,"&gt;="&amp;'RPI rules'!$B$14,Matches!$S$9:$S$1954,0)+COUNTIFS(Matches!$C$9:$C$1954,$A181,Matches!$H$9:$H$1954,"&lt;&gt;D1",Matches!$R$9:$R$1954,0)+COUNTIFS(Matches!$D$9:$D$1954,$A181,Matches!$G$9:$G$1954,"&lt;&gt;D1",Matches!$S$9:$S$1954,0)</f>
        <v>0</v>
      </c>
      <c r="T181" s="1">
        <f>COUNTIFS(Matches!$C$9:$C$1954,$A181,Matches!$M$9:$M$1954,"Nonconference")+COUNTIFS(Matches!$D$9:$D$1954,$A181,Matches!$M$9:$M$1954,"Nonconference")</f>
        <v>10</v>
      </c>
      <c r="U181" s="1">
        <f>COUNTIFS(Matches!$C$9:$C$1954,$A181,Matches!$Q$9:$Q$1954,1,Matches!$Y$9:$Y$1954,"&gt;=1",Matches!$Y$9:$Y$1954,"&lt;="&amp;'RPI rules'!$B$11,Matches!$M$9:$M$1954,"Nonconference")+COUNTIFS(Matches!$D$9:$D$1954,$A181,Matches!$Q$9:$Q$1954,1,Matches!$X$9:$X$1954,"&gt;=1",Matches!$X$9:$X$1954,"&lt;="&amp;'RPI rules'!$B$11,Matches!$M$9:$M$1954,"Nonconference")</f>
        <v>3</v>
      </c>
      <c r="V181" s="1">
        <f>COUNTIFS(Matches!$C$9:$C$1954,$A181,Matches!$Q$9:$Q$1954,1,Matches!$Y$9:$Y$1954,"&gt;="&amp;'RPI rules'!$B$15,Matches!$M$9:$M$1954,"Nonconference")+COUNTIFS(Matches!$D$9:$D$1954,$A181,Matches!$Q$9:$Q$1954,1,Matches!$X$9:$X$1954,"&gt;="&amp;'RPI rules'!$B$15,Matches!$M$9:$M$1954,"Nonconference")+COUNTIFS(Matches!$C$9:$C$1954,$A181,Matches!$M$9:$M$1954,"Nonconference",Matches!$H$9:$H$1954,"NAIA")+COUNTIFS(Matches!$D$9:$D$1954,$A181,Matches!$M$9:$M$1954,"Nonconference",Matches!$G$9:$G$1954,"NAIA")</f>
        <v>3</v>
      </c>
      <c r="W181" s="24">
        <f t="shared" si="27"/>
        <v>0.3</v>
      </c>
      <c r="X181" s="24">
        <f t="shared" si="28"/>
        <v>0.3</v>
      </c>
      <c r="Y181" s="25">
        <f>IF('RPI rules'!$B$25&lt;&gt;"Ready",NA(),P181*'RPI rules'!$B$17+Q181*'RPI rules'!$B$18)</f>
        <v>0</v>
      </c>
      <c r="Z181" s="25">
        <f>IF('RPI rules'!$B$25&lt;&gt;"Ready",NA(),-R181*'RPI rules'!$B$19-S181*'RPI rules'!$B$20)</f>
        <v>0</v>
      </c>
      <c r="AA181" s="25">
        <f>IF('RPI rules'!$B$25&lt;&gt;"Ready",NA(),IF(T181=0,0,IF(W181&gt;='RPI rules'!$B$16,'RPI rules'!$B$21,0)))</f>
        <v>0</v>
      </c>
      <c r="AB181" s="25">
        <f>IF('RPI rules'!$B$25&lt;&gt;"Ready",NA(),IF(T181=0,0,IF(X181&gt;='RPI rules'!$B$16,-'RPI rules'!$B$22,0)))</f>
        <v>0</v>
      </c>
      <c r="AC181" s="25">
        <f t="shared" si="29"/>
        <v>0</v>
      </c>
      <c r="AD181" s="9">
        <f t="shared" si="30"/>
        <v>0.518345439808508</v>
      </c>
      <c r="AE181" s="1">
        <f t="shared" si="31"/>
        <v>147</v>
      </c>
      <c r="AF181" s="1">
        <f t="shared" si="32"/>
        <v>-1</v>
      </c>
    </row>
    <row r="182" spans="1:32" ht="21" customHeight="1">
      <c r="A182" s="1" t="s">
        <v>343</v>
      </c>
      <c r="B182" s="1" t="str">
        <f>INDEX(Standings!$B$9:$B$356,MATCH($A182,Standings!$A$9:$A$356,0))</f>
        <v>MEAC</v>
      </c>
      <c r="C182" s="1">
        <f>INDEX(Standings!$D$9:$D$356,MATCH($A182,Standings!$A$9:$A$356,0))</f>
        <v>1</v>
      </c>
      <c r="D182" s="1">
        <f>INDEX(Standings!$E$9:$E$356,MATCH($A182,Standings!$A$9:$A$356,0))</f>
        <v>11</v>
      </c>
      <c r="E182" s="1">
        <f>SUMIFS(Matches!$R$9:$R$1954,Matches!$C$9:$C$1954,$A182)+SUMIFS(Matches!$S$9:$S$1954,Matches!$D$9:$D$1954,$A182)</f>
        <v>1</v>
      </c>
      <c r="F182" s="1">
        <f>COUNTIFS(Matches!$C$9:$C$1954,$A182)+COUNTIFS(Matches!$D$9:$D$1954,$A182)-E182</f>
        <v>11</v>
      </c>
      <c r="G182" s="1">
        <f t="shared" si="22"/>
        <v>0</v>
      </c>
      <c r="H182" s="1">
        <f>SUMIFS(Matches!$R$9:$R$1954,Matches!$C$9:$C$1954,$A182,Matches!$Q$9:$Q$1954,1)+SUMIFS(Matches!$S$9:$S$1954,Matches!$D$9:$D$1954,$A182,Matches!$Q$9:$Q$1954,1)</f>
        <v>1</v>
      </c>
      <c r="I182" s="1">
        <f>COUNTIFS(Matches!$C$9:$C$1954,$A182,Matches!$Q$9:$Q$1954,1)+COUNTIFS(Matches!$D$9:$D$1954,$A182,Matches!$Q$9:$Q$1954,1)-H182</f>
        <v>11</v>
      </c>
      <c r="J182" s="9">
        <f t="shared" si="23"/>
        <v>8.3333333333333329E-2</v>
      </c>
      <c r="K182" s="9">
        <f>IF(H182+I182=0,"",(SUMIFS(Matches!$T$9:$T$1954,Matches!$C$9:$C$1954,$A182)+SUMIFS(Matches!$U$9:$U$1954,Matches!$D$9:$D$1954,$A182))/(H182+I182))</f>
        <v>0.49238539238539231</v>
      </c>
      <c r="L182" s="9">
        <f>IF(H182+I182=0,"",(SUMIFS(Matches!$V$9:$V$1954,Matches!$C$9:$C$1954,$A182)+SUMIFS(Matches!$W$9:$W$1954,Matches!$D$9:$D$1954,$A182))/(H182+I182))</f>
        <v>0.43350510039903978</v>
      </c>
      <c r="M182" s="9">
        <f t="shared" si="24"/>
        <v>0.37540230462578944</v>
      </c>
      <c r="N182" s="1">
        <f t="shared" si="25"/>
        <v>320</v>
      </c>
      <c r="O182" s="1" t="str">
        <f t="shared" si="26"/>
        <v>Matches standings</v>
      </c>
      <c r="P182" s="1">
        <f>COUNTIFS(Matches!$C$9:$C$1954,$A182,Matches!$Q$9:$Q$1954,1,Matches!$Y$9:$Y$1954,"&gt;=1",Matches!$Y$9:$Y$1954,"&lt;="&amp;'RPI rules'!$B$9,Matches!$R$9:$R$1954,1)+COUNTIFS(Matches!$D$9:$D$1954,$A182,Matches!$Q$9:$Q$1954,1,Matches!$X$9:$X$1954,"&gt;=1",Matches!$X$9:$X$1954,"&lt;="&amp;'RPI rules'!$B$9,Matches!$S$9:$S$1954,1)</f>
        <v>0</v>
      </c>
      <c r="Q182" s="1">
        <f>COUNTIFS(Matches!$C$9:$C$1954,$A182,Matches!$Q$9:$Q$1954,1,Matches!$Y$9:$Y$1954,"&gt;"&amp;'RPI rules'!$B$9,Matches!$Y$9:$Y$1954,"&lt;="&amp;'RPI rules'!$B$10,Matches!$R$9:$R$1954,1)+COUNTIFS(Matches!$D$9:$D$1954,$A182,Matches!$Q$9:$Q$1954,1,Matches!$X$9:$X$1954,"&gt;"&amp;'RPI rules'!$B$9,Matches!$X$9:$X$1954,"&lt;="&amp;'RPI rules'!$B$10,Matches!$S$9:$S$1954,1)</f>
        <v>0</v>
      </c>
      <c r="R182" s="1">
        <f>COUNTIFS(Matches!$C$9:$C$1954,$A182,Matches!$Q$9:$Q$1954,1,Matches!$Y$9:$Y$1954,"&gt;="&amp;'RPI rules'!$B$12,Matches!$Y$9:$Y$1954,"&lt;="&amp;'RPI rules'!$B$13,Matches!$R$9:$R$1954,0)+COUNTIFS(Matches!$D$9:$D$1954,$A182,Matches!$Q$9:$Q$1954,1,Matches!$X$9:$X$1954,"&gt;="&amp;'RPI rules'!$B$12,Matches!$X$9:$X$1954,"&lt;="&amp;'RPI rules'!$B$13,Matches!$S$9:$S$1954,0)</f>
        <v>2</v>
      </c>
      <c r="S182" s="1">
        <f>COUNTIFS(Matches!$C$9:$C$1954,$A182,Matches!$Q$9:$Q$1954,1,Matches!$Y$9:$Y$1954,"&gt;="&amp;'RPI rules'!$B$14,Matches!$R$9:$R$1954,0)+COUNTIFS(Matches!$D$9:$D$1954,$A182,Matches!$Q$9:$Q$1954,1,Matches!$X$9:$X$1954,"&gt;="&amp;'RPI rules'!$B$14,Matches!$S$9:$S$1954,0)+COUNTIFS(Matches!$C$9:$C$1954,$A182,Matches!$H$9:$H$1954,"&lt;&gt;D1",Matches!$R$9:$R$1954,0)+COUNTIFS(Matches!$D$9:$D$1954,$A182,Matches!$G$9:$G$1954,"&lt;&gt;D1",Matches!$S$9:$S$1954,0)</f>
        <v>1</v>
      </c>
      <c r="T182" s="1">
        <f>COUNTIFS(Matches!$C$9:$C$1954,$A182,Matches!$M$9:$M$1954,"Nonconference")+COUNTIFS(Matches!$D$9:$D$1954,$A182,Matches!$M$9:$M$1954,"Nonconference")</f>
        <v>12</v>
      </c>
      <c r="U182" s="1">
        <f>COUNTIFS(Matches!$C$9:$C$1954,$A182,Matches!$Q$9:$Q$1954,1,Matches!$Y$9:$Y$1954,"&gt;=1",Matches!$Y$9:$Y$1954,"&lt;="&amp;'RPI rules'!$B$11,Matches!$M$9:$M$1954,"Nonconference")+COUNTIFS(Matches!$D$9:$D$1954,$A182,Matches!$Q$9:$Q$1954,1,Matches!$X$9:$X$1954,"&gt;=1",Matches!$X$9:$X$1954,"&lt;="&amp;'RPI rules'!$B$11,Matches!$M$9:$M$1954,"Nonconference")</f>
        <v>0</v>
      </c>
      <c r="V182" s="1">
        <f>COUNTIFS(Matches!$C$9:$C$1954,$A182,Matches!$Q$9:$Q$1954,1,Matches!$Y$9:$Y$1954,"&gt;="&amp;'RPI rules'!$B$15,Matches!$M$9:$M$1954,"Nonconference")+COUNTIFS(Matches!$D$9:$D$1954,$A182,Matches!$Q$9:$Q$1954,1,Matches!$X$9:$X$1954,"&gt;="&amp;'RPI rules'!$B$15,Matches!$M$9:$M$1954,"Nonconference")+COUNTIFS(Matches!$C$9:$C$1954,$A182,Matches!$M$9:$M$1954,"Nonconference",Matches!$H$9:$H$1954,"NAIA")+COUNTIFS(Matches!$D$9:$D$1954,$A182,Matches!$M$9:$M$1954,"Nonconference",Matches!$G$9:$G$1954,"NAIA")</f>
        <v>4</v>
      </c>
      <c r="W182" s="24">
        <f t="shared" si="27"/>
        <v>0</v>
      </c>
      <c r="X182" s="24">
        <f t="shared" si="28"/>
        <v>0.33333333333333331</v>
      </c>
      <c r="Y182" s="25">
        <f>IF('RPI rules'!$B$25&lt;&gt;"Ready",NA(),P182*'RPI rules'!$B$17+Q182*'RPI rules'!$B$18)</f>
        <v>0</v>
      </c>
      <c r="Z182" s="25">
        <f>IF('RPI rules'!$B$25&lt;&gt;"Ready",NA(),-R182*'RPI rules'!$B$19-S182*'RPI rules'!$B$20)</f>
        <v>-5.1999999999999998E-3</v>
      </c>
      <c r="AA182" s="25">
        <f>IF('RPI rules'!$B$25&lt;&gt;"Ready",NA(),IF(T182=0,0,IF(W182&gt;='RPI rules'!$B$16,'RPI rules'!$B$21,0)))</f>
        <v>0</v>
      </c>
      <c r="AB182" s="25">
        <f>IF('RPI rules'!$B$25&lt;&gt;"Ready",NA(),IF(T182=0,0,IF(X182&gt;='RPI rules'!$B$16,-'RPI rules'!$B$22,0)))</f>
        <v>0</v>
      </c>
      <c r="AC182" s="25">
        <f t="shared" si="29"/>
        <v>-5.1999999999999998E-3</v>
      </c>
      <c r="AD182" s="9">
        <f t="shared" si="30"/>
        <v>0.37020230462578946</v>
      </c>
      <c r="AE182" s="1">
        <f t="shared" si="31"/>
        <v>320</v>
      </c>
      <c r="AF182" s="1">
        <f t="shared" si="32"/>
        <v>0</v>
      </c>
    </row>
    <row r="183" spans="1:32" ht="21" customHeight="1">
      <c r="A183" s="1" t="s">
        <v>327</v>
      </c>
      <c r="B183" s="1" t="str">
        <f>INDEX(Standings!$B$9:$B$356,MATCH($A183,Standings!$A$9:$A$356,0))</f>
        <v>MVC</v>
      </c>
      <c r="C183" s="1">
        <f>INDEX(Standings!$D$9:$D$356,MATCH($A183,Standings!$A$9:$A$356,0))</f>
        <v>2</v>
      </c>
      <c r="D183" s="1">
        <f>INDEX(Standings!$E$9:$E$356,MATCH($A183,Standings!$A$9:$A$356,0))</f>
        <v>10</v>
      </c>
      <c r="E183" s="1">
        <f>SUMIFS(Matches!$R$9:$R$1954,Matches!$C$9:$C$1954,$A183)+SUMIFS(Matches!$S$9:$S$1954,Matches!$D$9:$D$1954,$A183)</f>
        <v>2</v>
      </c>
      <c r="F183" s="1">
        <f>COUNTIFS(Matches!$C$9:$C$1954,$A183)+COUNTIFS(Matches!$D$9:$D$1954,$A183)-E183</f>
        <v>10</v>
      </c>
      <c r="G183" s="1">
        <f t="shared" si="22"/>
        <v>0</v>
      </c>
      <c r="H183" s="1">
        <f>SUMIFS(Matches!$R$9:$R$1954,Matches!$C$9:$C$1954,$A183,Matches!$Q$9:$Q$1954,1)+SUMIFS(Matches!$S$9:$S$1954,Matches!$D$9:$D$1954,$A183,Matches!$Q$9:$Q$1954,1)</f>
        <v>2</v>
      </c>
      <c r="I183" s="1">
        <f>COUNTIFS(Matches!$C$9:$C$1954,$A183,Matches!$Q$9:$Q$1954,1)+COUNTIFS(Matches!$D$9:$D$1954,$A183,Matches!$Q$9:$Q$1954,1)-H183</f>
        <v>10</v>
      </c>
      <c r="J183" s="9">
        <f t="shared" si="23"/>
        <v>0.16666666666666666</v>
      </c>
      <c r="K183" s="9">
        <f>IF(H183+I183=0,"",(SUMIFS(Matches!$T$9:$T$1954,Matches!$C$9:$C$1954,$A183)+SUMIFS(Matches!$U$9:$U$1954,Matches!$D$9:$D$1954,$A183))/(H183+I183))</f>
        <v>0.49507575757575761</v>
      </c>
      <c r="L183" s="9">
        <f>IF(H183+I183=0,"",(SUMIFS(Matches!$V$9:$V$1954,Matches!$C$9:$C$1954,$A183)+SUMIFS(Matches!$W$9:$W$1954,Matches!$D$9:$D$1954,$A183))/(H183+I183))</f>
        <v>0.4424482773819895</v>
      </c>
      <c r="M183" s="9">
        <f t="shared" si="24"/>
        <v>0.39981661480004288</v>
      </c>
      <c r="N183" s="1">
        <f t="shared" si="25"/>
        <v>304</v>
      </c>
      <c r="O183" s="1" t="str">
        <f t="shared" si="26"/>
        <v>Matches standings</v>
      </c>
      <c r="P183" s="1">
        <f>COUNTIFS(Matches!$C$9:$C$1954,$A183,Matches!$Q$9:$Q$1954,1,Matches!$Y$9:$Y$1954,"&gt;=1",Matches!$Y$9:$Y$1954,"&lt;="&amp;'RPI rules'!$B$9,Matches!$R$9:$R$1954,1)+COUNTIFS(Matches!$D$9:$D$1954,$A183,Matches!$Q$9:$Q$1954,1,Matches!$X$9:$X$1954,"&gt;=1",Matches!$X$9:$X$1954,"&lt;="&amp;'RPI rules'!$B$9,Matches!$S$9:$S$1954,1)</f>
        <v>0</v>
      </c>
      <c r="Q183" s="1">
        <f>COUNTIFS(Matches!$C$9:$C$1954,$A183,Matches!$Q$9:$Q$1954,1,Matches!$Y$9:$Y$1954,"&gt;"&amp;'RPI rules'!$B$9,Matches!$Y$9:$Y$1954,"&lt;="&amp;'RPI rules'!$B$10,Matches!$R$9:$R$1954,1)+COUNTIFS(Matches!$D$9:$D$1954,$A183,Matches!$Q$9:$Q$1954,1,Matches!$X$9:$X$1954,"&gt;"&amp;'RPI rules'!$B$9,Matches!$X$9:$X$1954,"&lt;="&amp;'RPI rules'!$B$10,Matches!$S$9:$S$1954,1)</f>
        <v>0</v>
      </c>
      <c r="R183" s="1">
        <f>COUNTIFS(Matches!$C$9:$C$1954,$A183,Matches!$Q$9:$Q$1954,1,Matches!$Y$9:$Y$1954,"&gt;="&amp;'RPI rules'!$B$12,Matches!$Y$9:$Y$1954,"&lt;="&amp;'RPI rules'!$B$13,Matches!$R$9:$R$1954,0)+COUNTIFS(Matches!$D$9:$D$1954,$A183,Matches!$Q$9:$Q$1954,1,Matches!$X$9:$X$1954,"&gt;="&amp;'RPI rules'!$B$12,Matches!$X$9:$X$1954,"&lt;="&amp;'RPI rules'!$B$13,Matches!$S$9:$S$1954,0)</f>
        <v>0</v>
      </c>
      <c r="S183" s="1">
        <f>COUNTIFS(Matches!$C$9:$C$1954,$A183,Matches!$Q$9:$Q$1954,1,Matches!$Y$9:$Y$1954,"&gt;="&amp;'RPI rules'!$B$14,Matches!$R$9:$R$1954,0)+COUNTIFS(Matches!$D$9:$D$1954,$A183,Matches!$Q$9:$Q$1954,1,Matches!$X$9:$X$1954,"&gt;="&amp;'RPI rules'!$B$14,Matches!$S$9:$S$1954,0)+COUNTIFS(Matches!$C$9:$C$1954,$A183,Matches!$H$9:$H$1954,"&lt;&gt;D1",Matches!$R$9:$R$1954,0)+COUNTIFS(Matches!$D$9:$D$1954,$A183,Matches!$G$9:$G$1954,"&lt;&gt;D1",Matches!$S$9:$S$1954,0)</f>
        <v>0</v>
      </c>
      <c r="T183" s="1">
        <f>COUNTIFS(Matches!$C$9:$C$1954,$A183,Matches!$M$9:$M$1954,"Nonconference")+COUNTIFS(Matches!$D$9:$D$1954,$A183,Matches!$M$9:$M$1954,"Nonconference")</f>
        <v>12</v>
      </c>
      <c r="U183" s="1">
        <f>COUNTIFS(Matches!$C$9:$C$1954,$A183,Matches!$Q$9:$Q$1954,1,Matches!$Y$9:$Y$1954,"&gt;=1",Matches!$Y$9:$Y$1954,"&lt;="&amp;'RPI rules'!$B$11,Matches!$M$9:$M$1954,"Nonconference")+COUNTIFS(Matches!$D$9:$D$1954,$A183,Matches!$Q$9:$Q$1954,1,Matches!$X$9:$X$1954,"&gt;=1",Matches!$X$9:$X$1954,"&lt;="&amp;'RPI rules'!$B$11,Matches!$M$9:$M$1954,"Nonconference")</f>
        <v>1</v>
      </c>
      <c r="V183" s="1">
        <f>COUNTIFS(Matches!$C$9:$C$1954,$A183,Matches!$Q$9:$Q$1954,1,Matches!$Y$9:$Y$1954,"&gt;="&amp;'RPI rules'!$B$15,Matches!$M$9:$M$1954,"Nonconference")+COUNTIFS(Matches!$D$9:$D$1954,$A183,Matches!$Q$9:$Q$1954,1,Matches!$X$9:$X$1954,"&gt;="&amp;'RPI rules'!$B$15,Matches!$M$9:$M$1954,"Nonconference")+COUNTIFS(Matches!$C$9:$C$1954,$A183,Matches!$M$9:$M$1954,"Nonconference",Matches!$H$9:$H$1954,"NAIA")+COUNTIFS(Matches!$D$9:$D$1954,$A183,Matches!$M$9:$M$1954,"Nonconference",Matches!$G$9:$G$1954,"NAIA")</f>
        <v>4</v>
      </c>
      <c r="W183" s="24">
        <f t="shared" si="27"/>
        <v>8.3333333333333329E-2</v>
      </c>
      <c r="X183" s="24">
        <f t="shared" si="28"/>
        <v>0.33333333333333331</v>
      </c>
      <c r="Y183" s="25">
        <f>IF('RPI rules'!$B$25&lt;&gt;"Ready",NA(),P183*'RPI rules'!$B$17+Q183*'RPI rules'!$B$18)</f>
        <v>0</v>
      </c>
      <c r="Z183" s="25">
        <f>IF('RPI rules'!$B$25&lt;&gt;"Ready",NA(),-R183*'RPI rules'!$B$19-S183*'RPI rules'!$B$20)</f>
        <v>0</v>
      </c>
      <c r="AA183" s="25">
        <f>IF('RPI rules'!$B$25&lt;&gt;"Ready",NA(),IF(T183=0,0,IF(W183&gt;='RPI rules'!$B$16,'RPI rules'!$B$21,0)))</f>
        <v>0</v>
      </c>
      <c r="AB183" s="25">
        <f>IF('RPI rules'!$B$25&lt;&gt;"Ready",NA(),IF(T183=0,0,IF(X183&gt;='RPI rules'!$B$16,-'RPI rules'!$B$22,0)))</f>
        <v>0</v>
      </c>
      <c r="AC183" s="25">
        <f t="shared" si="29"/>
        <v>0</v>
      </c>
      <c r="AD183" s="9">
        <f t="shared" si="30"/>
        <v>0.39981661480004288</v>
      </c>
      <c r="AE183" s="1">
        <f t="shared" si="31"/>
        <v>303</v>
      </c>
      <c r="AF183" s="1">
        <f t="shared" si="32"/>
        <v>1</v>
      </c>
    </row>
    <row r="184" spans="1:32" ht="21" customHeight="1">
      <c r="A184" s="1" t="s">
        <v>264</v>
      </c>
      <c r="B184" s="1" t="str">
        <f>INDEX(Standings!$B$9:$B$356,MATCH($A184,Standings!$A$9:$A$356,0))</f>
        <v>CAA</v>
      </c>
      <c r="C184" s="1">
        <f>INDEX(Standings!$D$9:$D$356,MATCH($A184,Standings!$A$9:$A$356,0))</f>
        <v>5</v>
      </c>
      <c r="D184" s="1">
        <f>INDEX(Standings!$E$9:$E$356,MATCH($A184,Standings!$A$9:$A$356,0))</f>
        <v>6</v>
      </c>
      <c r="E184" s="1">
        <f>SUMIFS(Matches!$R$9:$R$1954,Matches!$C$9:$C$1954,$A184)+SUMIFS(Matches!$S$9:$S$1954,Matches!$D$9:$D$1954,$A184)</f>
        <v>5</v>
      </c>
      <c r="F184" s="1">
        <f>COUNTIFS(Matches!$C$9:$C$1954,$A184)+COUNTIFS(Matches!$D$9:$D$1954,$A184)-E184</f>
        <v>6</v>
      </c>
      <c r="G184" s="1">
        <f t="shared" si="22"/>
        <v>0</v>
      </c>
      <c r="H184" s="1">
        <f>SUMIFS(Matches!$R$9:$R$1954,Matches!$C$9:$C$1954,$A184,Matches!$Q$9:$Q$1954,1)+SUMIFS(Matches!$S$9:$S$1954,Matches!$D$9:$D$1954,$A184,Matches!$Q$9:$Q$1954,1)</f>
        <v>5</v>
      </c>
      <c r="I184" s="1">
        <f>COUNTIFS(Matches!$C$9:$C$1954,$A184,Matches!$Q$9:$Q$1954,1)+COUNTIFS(Matches!$D$9:$D$1954,$A184,Matches!$Q$9:$Q$1954,1)-H184</f>
        <v>6</v>
      </c>
      <c r="J184" s="9">
        <f t="shared" si="23"/>
        <v>0.45454545454545453</v>
      </c>
      <c r="K184" s="9">
        <f>IF(H184+I184=0,"",(SUMIFS(Matches!$T$9:$T$1954,Matches!$C$9:$C$1954,$A184)+SUMIFS(Matches!$U$9:$U$1954,Matches!$D$9:$D$1954,$A184))/(H184+I184))</f>
        <v>0.4349720986084622</v>
      </c>
      <c r="L184" s="9">
        <f>IF(H184+I184=0,"",(SUMIFS(Matches!$V$9:$V$1954,Matches!$C$9:$C$1954,$A184)+SUMIFS(Matches!$W$9:$W$1954,Matches!$D$9:$D$1954,$A184))/(H184+I184))</f>
        <v>0.50599956484549169</v>
      </c>
      <c r="M184" s="9">
        <f t="shared" si="24"/>
        <v>0.4576223041519677</v>
      </c>
      <c r="N184" s="1">
        <f t="shared" si="25"/>
        <v>241</v>
      </c>
      <c r="O184" s="1" t="str">
        <f t="shared" si="26"/>
        <v>Matches standings</v>
      </c>
      <c r="P184" s="1">
        <f>COUNTIFS(Matches!$C$9:$C$1954,$A184,Matches!$Q$9:$Q$1954,1,Matches!$Y$9:$Y$1954,"&gt;=1",Matches!$Y$9:$Y$1954,"&lt;="&amp;'RPI rules'!$B$9,Matches!$R$9:$R$1954,1)+COUNTIFS(Matches!$D$9:$D$1954,$A184,Matches!$Q$9:$Q$1954,1,Matches!$X$9:$X$1954,"&gt;=1",Matches!$X$9:$X$1954,"&lt;="&amp;'RPI rules'!$B$9,Matches!$S$9:$S$1954,1)</f>
        <v>0</v>
      </c>
      <c r="Q184" s="1">
        <f>COUNTIFS(Matches!$C$9:$C$1954,$A184,Matches!$Q$9:$Q$1954,1,Matches!$Y$9:$Y$1954,"&gt;"&amp;'RPI rules'!$B$9,Matches!$Y$9:$Y$1954,"&lt;="&amp;'RPI rules'!$B$10,Matches!$R$9:$R$1954,1)+COUNTIFS(Matches!$D$9:$D$1954,$A184,Matches!$Q$9:$Q$1954,1,Matches!$X$9:$X$1954,"&gt;"&amp;'RPI rules'!$B$9,Matches!$X$9:$X$1954,"&lt;="&amp;'RPI rules'!$B$10,Matches!$S$9:$S$1954,1)</f>
        <v>0</v>
      </c>
      <c r="R184" s="1">
        <f>COUNTIFS(Matches!$C$9:$C$1954,$A184,Matches!$Q$9:$Q$1954,1,Matches!$Y$9:$Y$1954,"&gt;="&amp;'RPI rules'!$B$12,Matches!$Y$9:$Y$1954,"&lt;="&amp;'RPI rules'!$B$13,Matches!$R$9:$R$1954,0)+COUNTIFS(Matches!$D$9:$D$1954,$A184,Matches!$Q$9:$Q$1954,1,Matches!$X$9:$X$1954,"&gt;="&amp;'RPI rules'!$B$12,Matches!$X$9:$X$1954,"&lt;="&amp;'RPI rules'!$B$13,Matches!$S$9:$S$1954,0)</f>
        <v>1</v>
      </c>
      <c r="S184" s="1">
        <f>COUNTIFS(Matches!$C$9:$C$1954,$A184,Matches!$Q$9:$Q$1954,1,Matches!$Y$9:$Y$1954,"&gt;="&amp;'RPI rules'!$B$14,Matches!$R$9:$R$1954,0)+COUNTIFS(Matches!$D$9:$D$1954,$A184,Matches!$Q$9:$Q$1954,1,Matches!$X$9:$X$1954,"&gt;="&amp;'RPI rules'!$B$14,Matches!$S$9:$S$1954,0)+COUNTIFS(Matches!$C$9:$C$1954,$A184,Matches!$H$9:$H$1954,"&lt;&gt;D1",Matches!$R$9:$R$1954,0)+COUNTIFS(Matches!$D$9:$D$1954,$A184,Matches!$G$9:$G$1954,"&lt;&gt;D1",Matches!$S$9:$S$1954,0)</f>
        <v>0</v>
      </c>
      <c r="T184" s="1">
        <f>COUNTIFS(Matches!$C$9:$C$1954,$A184,Matches!$M$9:$M$1954,"Nonconference")+COUNTIFS(Matches!$D$9:$D$1954,$A184,Matches!$M$9:$M$1954,"Nonconference")</f>
        <v>11</v>
      </c>
      <c r="U184" s="1">
        <f>COUNTIFS(Matches!$C$9:$C$1954,$A184,Matches!$Q$9:$Q$1954,1,Matches!$Y$9:$Y$1954,"&gt;=1",Matches!$Y$9:$Y$1954,"&lt;="&amp;'RPI rules'!$B$11,Matches!$M$9:$M$1954,"Nonconference")+COUNTIFS(Matches!$D$9:$D$1954,$A184,Matches!$Q$9:$Q$1954,1,Matches!$X$9:$X$1954,"&gt;=1",Matches!$X$9:$X$1954,"&lt;="&amp;'RPI rules'!$B$11,Matches!$M$9:$M$1954,"Nonconference")</f>
        <v>1</v>
      </c>
      <c r="V184" s="1">
        <f>COUNTIFS(Matches!$C$9:$C$1954,$A184,Matches!$Q$9:$Q$1954,1,Matches!$Y$9:$Y$1954,"&gt;="&amp;'RPI rules'!$B$15,Matches!$M$9:$M$1954,"Nonconference")+COUNTIFS(Matches!$D$9:$D$1954,$A184,Matches!$Q$9:$Q$1954,1,Matches!$X$9:$X$1954,"&gt;="&amp;'RPI rules'!$B$15,Matches!$M$9:$M$1954,"Nonconference")+COUNTIFS(Matches!$C$9:$C$1954,$A184,Matches!$M$9:$M$1954,"Nonconference",Matches!$H$9:$H$1954,"NAIA")+COUNTIFS(Matches!$D$9:$D$1954,$A184,Matches!$M$9:$M$1954,"Nonconference",Matches!$G$9:$G$1954,"NAIA")</f>
        <v>3</v>
      </c>
      <c r="W184" s="24">
        <f t="shared" si="27"/>
        <v>9.0909090909090912E-2</v>
      </c>
      <c r="X184" s="24">
        <f t="shared" si="28"/>
        <v>0.27272727272727271</v>
      </c>
      <c r="Y184" s="25">
        <f>IF('RPI rules'!$B$25&lt;&gt;"Ready",NA(),P184*'RPI rules'!$B$17+Q184*'RPI rules'!$B$18)</f>
        <v>0</v>
      </c>
      <c r="Z184" s="25">
        <f>IF('RPI rules'!$B$25&lt;&gt;"Ready",NA(),-R184*'RPI rules'!$B$19-S184*'RPI rules'!$B$20)</f>
        <v>-1.2999999999999999E-3</v>
      </c>
      <c r="AA184" s="25">
        <f>IF('RPI rules'!$B$25&lt;&gt;"Ready",NA(),IF(T184=0,0,IF(W184&gt;='RPI rules'!$B$16,'RPI rules'!$B$21,0)))</f>
        <v>0</v>
      </c>
      <c r="AB184" s="25">
        <f>IF('RPI rules'!$B$25&lt;&gt;"Ready",NA(),IF(T184=0,0,IF(X184&gt;='RPI rules'!$B$16,-'RPI rules'!$B$22,0)))</f>
        <v>0</v>
      </c>
      <c r="AC184" s="25">
        <f t="shared" si="29"/>
        <v>-1.2999999999999999E-3</v>
      </c>
      <c r="AD184" s="9">
        <f t="shared" si="30"/>
        <v>0.45632230415196767</v>
      </c>
      <c r="AE184" s="1">
        <f t="shared" si="31"/>
        <v>241</v>
      </c>
      <c r="AF184" s="1">
        <f t="shared" si="32"/>
        <v>0</v>
      </c>
    </row>
    <row r="185" spans="1:32" ht="21" customHeight="1">
      <c r="A185" s="1" t="s">
        <v>340</v>
      </c>
      <c r="B185" s="1" t="str">
        <f>INDEX(Standings!$B$9:$B$356,MATCH($A185,Standings!$A$9:$A$356,0))</f>
        <v>MEAC</v>
      </c>
      <c r="C185" s="1">
        <f>INDEX(Standings!$D$9:$D$356,MATCH($A185,Standings!$A$9:$A$356,0))</f>
        <v>2</v>
      </c>
      <c r="D185" s="1">
        <f>INDEX(Standings!$E$9:$E$356,MATCH($A185,Standings!$A$9:$A$356,0))</f>
        <v>9</v>
      </c>
      <c r="E185" s="1">
        <f>SUMIFS(Matches!$R$9:$R$1954,Matches!$C$9:$C$1954,$A185)+SUMIFS(Matches!$S$9:$S$1954,Matches!$D$9:$D$1954,$A185)</f>
        <v>2</v>
      </c>
      <c r="F185" s="1">
        <f>COUNTIFS(Matches!$C$9:$C$1954,$A185)+COUNTIFS(Matches!$D$9:$D$1954,$A185)-E185</f>
        <v>9</v>
      </c>
      <c r="G185" s="1">
        <f t="shared" si="22"/>
        <v>0</v>
      </c>
      <c r="H185" s="1">
        <f>SUMIFS(Matches!$R$9:$R$1954,Matches!$C$9:$C$1954,$A185,Matches!$Q$9:$Q$1954,1)+SUMIFS(Matches!$S$9:$S$1954,Matches!$D$9:$D$1954,$A185,Matches!$Q$9:$Q$1954,1)</f>
        <v>2</v>
      </c>
      <c r="I185" s="1">
        <f>COUNTIFS(Matches!$C$9:$C$1954,$A185,Matches!$Q$9:$Q$1954,1)+COUNTIFS(Matches!$D$9:$D$1954,$A185,Matches!$Q$9:$Q$1954,1)-H185</f>
        <v>9</v>
      </c>
      <c r="J185" s="9">
        <f t="shared" si="23"/>
        <v>0.18181818181818182</v>
      </c>
      <c r="K185" s="9">
        <f>IF(H185+I185=0,"",(SUMIFS(Matches!$T$9:$T$1954,Matches!$C$9:$C$1954,$A185)+SUMIFS(Matches!$U$9:$U$1954,Matches!$D$9:$D$1954,$A185))/(H185+I185))</f>
        <v>0.476589319771138</v>
      </c>
      <c r="L185" s="9">
        <f>IF(H185+I185=0,"",(SUMIFS(Matches!$V$9:$V$1954,Matches!$C$9:$C$1954,$A185)+SUMIFS(Matches!$W$9:$W$1954,Matches!$D$9:$D$1954,$A185))/(H185+I185))</f>
        <v>0.40474941279004639</v>
      </c>
      <c r="M185" s="9">
        <f t="shared" si="24"/>
        <v>0.38493655853762604</v>
      </c>
      <c r="N185" s="1">
        <f t="shared" si="25"/>
        <v>317</v>
      </c>
      <c r="O185" s="1" t="str">
        <f t="shared" si="26"/>
        <v>Matches standings</v>
      </c>
      <c r="P185" s="1">
        <f>COUNTIFS(Matches!$C$9:$C$1954,$A185,Matches!$Q$9:$Q$1954,1,Matches!$Y$9:$Y$1954,"&gt;=1",Matches!$Y$9:$Y$1954,"&lt;="&amp;'RPI rules'!$B$9,Matches!$R$9:$R$1954,1)+COUNTIFS(Matches!$D$9:$D$1954,$A185,Matches!$Q$9:$Q$1954,1,Matches!$X$9:$X$1954,"&gt;=1",Matches!$X$9:$X$1954,"&lt;="&amp;'RPI rules'!$B$9,Matches!$S$9:$S$1954,1)</f>
        <v>0</v>
      </c>
      <c r="Q185" s="1">
        <f>COUNTIFS(Matches!$C$9:$C$1954,$A185,Matches!$Q$9:$Q$1954,1,Matches!$Y$9:$Y$1954,"&gt;"&amp;'RPI rules'!$B$9,Matches!$Y$9:$Y$1954,"&lt;="&amp;'RPI rules'!$B$10,Matches!$R$9:$R$1954,1)+COUNTIFS(Matches!$D$9:$D$1954,$A185,Matches!$Q$9:$Q$1954,1,Matches!$X$9:$X$1954,"&gt;"&amp;'RPI rules'!$B$9,Matches!$X$9:$X$1954,"&lt;="&amp;'RPI rules'!$B$10,Matches!$S$9:$S$1954,1)</f>
        <v>0</v>
      </c>
      <c r="R185" s="1">
        <f>COUNTIFS(Matches!$C$9:$C$1954,$A185,Matches!$Q$9:$Q$1954,1,Matches!$Y$9:$Y$1954,"&gt;="&amp;'RPI rules'!$B$12,Matches!$Y$9:$Y$1954,"&lt;="&amp;'RPI rules'!$B$13,Matches!$R$9:$R$1954,0)+COUNTIFS(Matches!$D$9:$D$1954,$A185,Matches!$Q$9:$Q$1954,1,Matches!$X$9:$X$1954,"&gt;="&amp;'RPI rules'!$B$12,Matches!$X$9:$X$1954,"&lt;="&amp;'RPI rules'!$B$13,Matches!$S$9:$S$1954,0)</f>
        <v>1</v>
      </c>
      <c r="S185" s="1">
        <f>COUNTIFS(Matches!$C$9:$C$1954,$A185,Matches!$Q$9:$Q$1954,1,Matches!$Y$9:$Y$1954,"&gt;="&amp;'RPI rules'!$B$14,Matches!$R$9:$R$1954,0)+COUNTIFS(Matches!$D$9:$D$1954,$A185,Matches!$Q$9:$Q$1954,1,Matches!$X$9:$X$1954,"&gt;="&amp;'RPI rules'!$B$14,Matches!$S$9:$S$1954,0)+COUNTIFS(Matches!$C$9:$C$1954,$A185,Matches!$H$9:$H$1954,"&lt;&gt;D1",Matches!$R$9:$R$1954,0)+COUNTIFS(Matches!$D$9:$D$1954,$A185,Matches!$G$9:$G$1954,"&lt;&gt;D1",Matches!$S$9:$S$1954,0)</f>
        <v>0</v>
      </c>
      <c r="T185" s="1">
        <f>COUNTIFS(Matches!$C$9:$C$1954,$A185,Matches!$M$9:$M$1954,"Nonconference")+COUNTIFS(Matches!$D$9:$D$1954,$A185,Matches!$M$9:$M$1954,"Nonconference")</f>
        <v>11</v>
      </c>
      <c r="U185" s="1">
        <f>COUNTIFS(Matches!$C$9:$C$1954,$A185,Matches!$Q$9:$Q$1954,1,Matches!$Y$9:$Y$1954,"&gt;=1",Matches!$Y$9:$Y$1954,"&lt;="&amp;'RPI rules'!$B$11,Matches!$M$9:$M$1954,"Nonconference")+COUNTIFS(Matches!$D$9:$D$1954,$A185,Matches!$Q$9:$Q$1954,1,Matches!$X$9:$X$1954,"&gt;=1",Matches!$X$9:$X$1954,"&lt;="&amp;'RPI rules'!$B$11,Matches!$M$9:$M$1954,"Nonconference")</f>
        <v>0</v>
      </c>
      <c r="V185" s="1">
        <f>COUNTIFS(Matches!$C$9:$C$1954,$A185,Matches!$Q$9:$Q$1954,1,Matches!$Y$9:$Y$1954,"&gt;="&amp;'RPI rules'!$B$15,Matches!$M$9:$M$1954,"Nonconference")+COUNTIFS(Matches!$D$9:$D$1954,$A185,Matches!$Q$9:$Q$1954,1,Matches!$X$9:$X$1954,"&gt;="&amp;'RPI rules'!$B$15,Matches!$M$9:$M$1954,"Nonconference")+COUNTIFS(Matches!$C$9:$C$1954,$A185,Matches!$M$9:$M$1954,"Nonconference",Matches!$H$9:$H$1954,"NAIA")+COUNTIFS(Matches!$D$9:$D$1954,$A185,Matches!$M$9:$M$1954,"Nonconference",Matches!$G$9:$G$1954,"NAIA")</f>
        <v>4</v>
      </c>
      <c r="W185" s="24">
        <f t="shared" si="27"/>
        <v>0</v>
      </c>
      <c r="X185" s="24">
        <f t="shared" si="28"/>
        <v>0.36363636363636365</v>
      </c>
      <c r="Y185" s="25">
        <f>IF('RPI rules'!$B$25&lt;&gt;"Ready",NA(),P185*'RPI rules'!$B$17+Q185*'RPI rules'!$B$18)</f>
        <v>0</v>
      </c>
      <c r="Z185" s="25">
        <f>IF('RPI rules'!$B$25&lt;&gt;"Ready",NA(),-R185*'RPI rules'!$B$19-S185*'RPI rules'!$B$20)</f>
        <v>-1.2999999999999999E-3</v>
      </c>
      <c r="AA185" s="25">
        <f>IF('RPI rules'!$B$25&lt;&gt;"Ready",NA(),IF(T185=0,0,IF(W185&gt;='RPI rules'!$B$16,'RPI rules'!$B$21,0)))</f>
        <v>0</v>
      </c>
      <c r="AB185" s="25">
        <f>IF('RPI rules'!$B$25&lt;&gt;"Ready",NA(),IF(T185=0,0,IF(X185&gt;='RPI rules'!$B$16,-'RPI rules'!$B$22,0)))</f>
        <v>0</v>
      </c>
      <c r="AC185" s="25">
        <f t="shared" si="29"/>
        <v>-1.2999999999999999E-3</v>
      </c>
      <c r="AD185" s="9">
        <f t="shared" si="30"/>
        <v>0.38363655853762602</v>
      </c>
      <c r="AE185" s="1">
        <f t="shared" si="31"/>
        <v>316</v>
      </c>
      <c r="AF185" s="1">
        <f t="shared" si="32"/>
        <v>1</v>
      </c>
    </row>
    <row r="186" spans="1:32" ht="21" customHeight="1">
      <c r="A186" s="1" t="s">
        <v>223</v>
      </c>
      <c r="B186" s="1" t="str">
        <f>INDEX(Standings!$B$9:$B$356,MATCH($A186,Standings!$A$9:$A$356,0))</f>
        <v>Patriot</v>
      </c>
      <c r="C186" s="1">
        <f>INDEX(Standings!$D$9:$D$356,MATCH($A186,Standings!$A$9:$A$356,0))</f>
        <v>4</v>
      </c>
      <c r="D186" s="1">
        <f>INDEX(Standings!$E$9:$E$356,MATCH($A186,Standings!$A$9:$A$356,0))</f>
        <v>6</v>
      </c>
      <c r="E186" s="1">
        <f>SUMIFS(Matches!$R$9:$R$1954,Matches!$C$9:$C$1954,$A186)+SUMIFS(Matches!$S$9:$S$1954,Matches!$D$9:$D$1954,$A186)</f>
        <v>4</v>
      </c>
      <c r="F186" s="1">
        <f>COUNTIFS(Matches!$C$9:$C$1954,$A186)+COUNTIFS(Matches!$D$9:$D$1954,$A186)-E186</f>
        <v>6</v>
      </c>
      <c r="G186" s="1">
        <f t="shared" si="22"/>
        <v>0</v>
      </c>
      <c r="H186" s="1">
        <f>SUMIFS(Matches!$R$9:$R$1954,Matches!$C$9:$C$1954,$A186,Matches!$Q$9:$Q$1954,1)+SUMIFS(Matches!$S$9:$S$1954,Matches!$D$9:$D$1954,$A186,Matches!$Q$9:$Q$1954,1)</f>
        <v>4</v>
      </c>
      <c r="I186" s="1">
        <f>COUNTIFS(Matches!$C$9:$C$1954,$A186,Matches!$Q$9:$Q$1954,1)+COUNTIFS(Matches!$D$9:$D$1954,$A186,Matches!$Q$9:$Q$1954,1)-H186</f>
        <v>6</v>
      </c>
      <c r="J186" s="9">
        <f t="shared" si="23"/>
        <v>0.4</v>
      </c>
      <c r="K186" s="9">
        <f>IF(H186+I186=0,"",(SUMIFS(Matches!$T$9:$T$1954,Matches!$C$9:$C$1954,$A186)+SUMIFS(Matches!$U$9:$U$1954,Matches!$D$9:$D$1954,$A186))/(H186+I186))</f>
        <v>0.53423465423465422</v>
      </c>
      <c r="L186" s="9">
        <f>IF(H186+I186=0,"",(SUMIFS(Matches!$V$9:$V$1954,Matches!$C$9:$C$1954,$A186)+SUMIFS(Matches!$W$9:$W$1954,Matches!$D$9:$D$1954,$A186))/(H186+I186))</f>
        <v>0.45838322704231799</v>
      </c>
      <c r="M186" s="9">
        <f t="shared" si="24"/>
        <v>0.48171313387790665</v>
      </c>
      <c r="N186" s="1">
        <f t="shared" si="25"/>
        <v>200</v>
      </c>
      <c r="O186" s="1" t="str">
        <f t="shared" si="26"/>
        <v>Matches standings</v>
      </c>
      <c r="P186" s="1">
        <f>COUNTIFS(Matches!$C$9:$C$1954,$A186,Matches!$Q$9:$Q$1954,1,Matches!$Y$9:$Y$1954,"&gt;=1",Matches!$Y$9:$Y$1954,"&lt;="&amp;'RPI rules'!$B$9,Matches!$R$9:$R$1954,1)+COUNTIFS(Matches!$D$9:$D$1954,$A186,Matches!$Q$9:$Q$1954,1,Matches!$X$9:$X$1954,"&gt;=1",Matches!$X$9:$X$1954,"&lt;="&amp;'RPI rules'!$B$9,Matches!$S$9:$S$1954,1)</f>
        <v>0</v>
      </c>
      <c r="Q186" s="1">
        <f>COUNTIFS(Matches!$C$9:$C$1954,$A186,Matches!$Q$9:$Q$1954,1,Matches!$Y$9:$Y$1954,"&gt;"&amp;'RPI rules'!$B$9,Matches!$Y$9:$Y$1954,"&lt;="&amp;'RPI rules'!$B$10,Matches!$R$9:$R$1954,1)+COUNTIFS(Matches!$D$9:$D$1954,$A186,Matches!$Q$9:$Q$1954,1,Matches!$X$9:$X$1954,"&gt;"&amp;'RPI rules'!$B$9,Matches!$X$9:$X$1954,"&lt;="&amp;'RPI rules'!$B$10,Matches!$S$9:$S$1954,1)</f>
        <v>0</v>
      </c>
      <c r="R186" s="1">
        <f>COUNTIFS(Matches!$C$9:$C$1954,$A186,Matches!$Q$9:$Q$1954,1,Matches!$Y$9:$Y$1954,"&gt;="&amp;'RPI rules'!$B$12,Matches!$Y$9:$Y$1954,"&lt;="&amp;'RPI rules'!$B$13,Matches!$R$9:$R$1954,0)+COUNTIFS(Matches!$D$9:$D$1954,$A186,Matches!$Q$9:$Q$1954,1,Matches!$X$9:$X$1954,"&gt;="&amp;'RPI rules'!$B$12,Matches!$X$9:$X$1954,"&lt;="&amp;'RPI rules'!$B$13,Matches!$S$9:$S$1954,0)</f>
        <v>0</v>
      </c>
      <c r="S186" s="1">
        <f>COUNTIFS(Matches!$C$9:$C$1954,$A186,Matches!$Q$9:$Q$1954,1,Matches!$Y$9:$Y$1954,"&gt;="&amp;'RPI rules'!$B$14,Matches!$R$9:$R$1954,0)+COUNTIFS(Matches!$D$9:$D$1954,$A186,Matches!$Q$9:$Q$1954,1,Matches!$X$9:$X$1954,"&gt;="&amp;'RPI rules'!$B$14,Matches!$S$9:$S$1954,0)+COUNTIFS(Matches!$C$9:$C$1954,$A186,Matches!$H$9:$H$1954,"&lt;&gt;D1",Matches!$R$9:$R$1954,0)+COUNTIFS(Matches!$D$9:$D$1954,$A186,Matches!$G$9:$G$1954,"&lt;&gt;D1",Matches!$S$9:$S$1954,0)</f>
        <v>0</v>
      </c>
      <c r="T186" s="1">
        <f>COUNTIFS(Matches!$C$9:$C$1954,$A186,Matches!$M$9:$M$1954,"Nonconference")+COUNTIFS(Matches!$D$9:$D$1954,$A186,Matches!$M$9:$M$1954,"Nonconference")</f>
        <v>8</v>
      </c>
      <c r="U186" s="1">
        <f>COUNTIFS(Matches!$C$9:$C$1954,$A186,Matches!$Q$9:$Q$1954,1,Matches!$Y$9:$Y$1954,"&gt;=1",Matches!$Y$9:$Y$1954,"&lt;="&amp;'RPI rules'!$B$11,Matches!$M$9:$M$1954,"Nonconference")+COUNTIFS(Matches!$D$9:$D$1954,$A186,Matches!$Q$9:$Q$1954,1,Matches!$X$9:$X$1954,"&gt;=1",Matches!$X$9:$X$1954,"&lt;="&amp;'RPI rules'!$B$11,Matches!$M$9:$M$1954,"Nonconference")</f>
        <v>1</v>
      </c>
      <c r="V186" s="1">
        <f>COUNTIFS(Matches!$C$9:$C$1954,$A186,Matches!$Q$9:$Q$1954,1,Matches!$Y$9:$Y$1954,"&gt;="&amp;'RPI rules'!$B$15,Matches!$M$9:$M$1954,"Nonconference")+COUNTIFS(Matches!$D$9:$D$1954,$A186,Matches!$Q$9:$Q$1954,1,Matches!$X$9:$X$1954,"&gt;="&amp;'RPI rules'!$B$15,Matches!$M$9:$M$1954,"Nonconference")+COUNTIFS(Matches!$C$9:$C$1954,$A186,Matches!$M$9:$M$1954,"Nonconference",Matches!$H$9:$H$1954,"NAIA")+COUNTIFS(Matches!$D$9:$D$1954,$A186,Matches!$M$9:$M$1954,"Nonconference",Matches!$G$9:$G$1954,"NAIA")</f>
        <v>2</v>
      </c>
      <c r="W186" s="24">
        <f t="shared" si="27"/>
        <v>0.125</v>
      </c>
      <c r="X186" s="24">
        <f t="shared" si="28"/>
        <v>0.25</v>
      </c>
      <c r="Y186" s="25">
        <f>IF('RPI rules'!$B$25&lt;&gt;"Ready",NA(),P186*'RPI rules'!$B$17+Q186*'RPI rules'!$B$18)</f>
        <v>0</v>
      </c>
      <c r="Z186" s="25">
        <f>IF('RPI rules'!$B$25&lt;&gt;"Ready",NA(),-R186*'RPI rules'!$B$19-S186*'RPI rules'!$B$20)</f>
        <v>0</v>
      </c>
      <c r="AA186" s="25">
        <f>IF('RPI rules'!$B$25&lt;&gt;"Ready",NA(),IF(T186=0,0,IF(W186&gt;='RPI rules'!$B$16,'RPI rules'!$B$21,0)))</f>
        <v>0</v>
      </c>
      <c r="AB186" s="25">
        <f>IF('RPI rules'!$B$25&lt;&gt;"Ready",NA(),IF(T186=0,0,IF(X186&gt;='RPI rules'!$B$16,-'RPI rules'!$B$22,0)))</f>
        <v>0</v>
      </c>
      <c r="AC186" s="25">
        <f t="shared" si="29"/>
        <v>0</v>
      </c>
      <c r="AD186" s="9">
        <f t="shared" si="30"/>
        <v>0.48171313387790665</v>
      </c>
      <c r="AE186" s="1">
        <f t="shared" si="31"/>
        <v>200</v>
      </c>
      <c r="AF186" s="1">
        <f t="shared" si="32"/>
        <v>0</v>
      </c>
    </row>
    <row r="187" spans="1:32" ht="21" customHeight="1">
      <c r="A187" s="1" t="s">
        <v>73</v>
      </c>
      <c r="B187" s="1" t="str">
        <f>INDEX(Standings!$B$9:$B$356,MATCH($A187,Standings!$A$9:$A$356,0))</f>
        <v>ACC</v>
      </c>
      <c r="C187" s="1">
        <f>INDEX(Standings!$D$9:$D$356,MATCH($A187,Standings!$A$9:$A$356,0))</f>
        <v>9</v>
      </c>
      <c r="D187" s="1">
        <f>INDEX(Standings!$E$9:$E$356,MATCH($A187,Standings!$A$9:$A$356,0))</f>
        <v>2</v>
      </c>
      <c r="E187" s="1">
        <f>SUMIFS(Matches!$R$9:$R$1954,Matches!$C$9:$C$1954,$A187)+SUMIFS(Matches!$S$9:$S$1954,Matches!$D$9:$D$1954,$A187)</f>
        <v>9</v>
      </c>
      <c r="F187" s="1">
        <f>COUNTIFS(Matches!$C$9:$C$1954,$A187)+COUNTIFS(Matches!$D$9:$D$1954,$A187)-E187</f>
        <v>2</v>
      </c>
      <c r="G187" s="1">
        <f t="shared" si="22"/>
        <v>0</v>
      </c>
      <c r="H187" s="1">
        <f>SUMIFS(Matches!$R$9:$R$1954,Matches!$C$9:$C$1954,$A187,Matches!$Q$9:$Q$1954,1)+SUMIFS(Matches!$S$9:$S$1954,Matches!$D$9:$D$1954,$A187,Matches!$Q$9:$Q$1954,1)</f>
        <v>9</v>
      </c>
      <c r="I187" s="1">
        <f>COUNTIFS(Matches!$C$9:$C$1954,$A187,Matches!$Q$9:$Q$1954,1)+COUNTIFS(Matches!$D$9:$D$1954,$A187,Matches!$Q$9:$Q$1954,1)-H187</f>
        <v>2</v>
      </c>
      <c r="J187" s="9">
        <f t="shared" si="23"/>
        <v>0.81818181818181823</v>
      </c>
      <c r="K187" s="9">
        <f>IF(H187+I187=0,"",(SUMIFS(Matches!$T$9:$T$1954,Matches!$C$9:$C$1954,$A187)+SUMIFS(Matches!$U$9:$U$1954,Matches!$D$9:$D$1954,$A187))/(H187+I187))</f>
        <v>0.524823408914318</v>
      </c>
      <c r="L187" s="9">
        <f>IF(H187+I187=0,"",(SUMIFS(Matches!$V$9:$V$1954,Matches!$C$9:$C$1954,$A187)+SUMIFS(Matches!$W$9:$W$1954,Matches!$D$9:$D$1954,$A187))/(H187+I187))</f>
        <v>0.54201377377341575</v>
      </c>
      <c r="M187" s="9">
        <f t="shared" si="24"/>
        <v>0.60246060244596755</v>
      </c>
      <c r="N187" s="1">
        <f t="shared" si="25"/>
        <v>50</v>
      </c>
      <c r="O187" s="1" t="str">
        <f t="shared" si="26"/>
        <v>Matches standings</v>
      </c>
      <c r="P187" s="1">
        <f>COUNTIFS(Matches!$C$9:$C$1954,$A187,Matches!$Q$9:$Q$1954,1,Matches!$Y$9:$Y$1954,"&gt;=1",Matches!$Y$9:$Y$1954,"&lt;="&amp;'RPI rules'!$B$9,Matches!$R$9:$R$1954,1)+COUNTIFS(Matches!$D$9:$D$1954,$A187,Matches!$Q$9:$Q$1954,1,Matches!$X$9:$X$1954,"&gt;=1",Matches!$X$9:$X$1954,"&lt;="&amp;'RPI rules'!$B$9,Matches!$S$9:$S$1954,1)</f>
        <v>0</v>
      </c>
      <c r="Q187" s="1">
        <f>COUNTIFS(Matches!$C$9:$C$1954,$A187,Matches!$Q$9:$Q$1954,1,Matches!$Y$9:$Y$1954,"&gt;"&amp;'RPI rules'!$B$9,Matches!$Y$9:$Y$1954,"&lt;="&amp;'RPI rules'!$B$10,Matches!$R$9:$R$1954,1)+COUNTIFS(Matches!$D$9:$D$1954,$A187,Matches!$Q$9:$Q$1954,1,Matches!$X$9:$X$1954,"&gt;"&amp;'RPI rules'!$B$9,Matches!$X$9:$X$1954,"&lt;="&amp;'RPI rules'!$B$10,Matches!$S$9:$S$1954,1)</f>
        <v>0</v>
      </c>
      <c r="R187" s="1">
        <f>COUNTIFS(Matches!$C$9:$C$1954,$A187,Matches!$Q$9:$Q$1954,1,Matches!$Y$9:$Y$1954,"&gt;="&amp;'RPI rules'!$B$12,Matches!$Y$9:$Y$1954,"&lt;="&amp;'RPI rules'!$B$13,Matches!$R$9:$R$1954,0)+COUNTIFS(Matches!$D$9:$D$1954,$A187,Matches!$Q$9:$Q$1954,1,Matches!$X$9:$X$1954,"&gt;="&amp;'RPI rules'!$B$12,Matches!$X$9:$X$1954,"&lt;="&amp;'RPI rules'!$B$13,Matches!$S$9:$S$1954,0)</f>
        <v>0</v>
      </c>
      <c r="S187" s="1">
        <f>COUNTIFS(Matches!$C$9:$C$1954,$A187,Matches!$Q$9:$Q$1954,1,Matches!$Y$9:$Y$1954,"&gt;="&amp;'RPI rules'!$B$14,Matches!$R$9:$R$1954,0)+COUNTIFS(Matches!$D$9:$D$1954,$A187,Matches!$Q$9:$Q$1954,1,Matches!$X$9:$X$1954,"&gt;="&amp;'RPI rules'!$B$14,Matches!$S$9:$S$1954,0)+COUNTIFS(Matches!$C$9:$C$1954,$A187,Matches!$H$9:$H$1954,"&lt;&gt;D1",Matches!$R$9:$R$1954,0)+COUNTIFS(Matches!$D$9:$D$1954,$A187,Matches!$G$9:$G$1954,"&lt;&gt;D1",Matches!$S$9:$S$1954,0)</f>
        <v>0</v>
      </c>
      <c r="T187" s="1">
        <f>COUNTIFS(Matches!$C$9:$C$1954,$A187,Matches!$M$9:$M$1954,"Nonconference")+COUNTIFS(Matches!$D$9:$D$1954,$A187,Matches!$M$9:$M$1954,"Nonconference")</f>
        <v>11</v>
      </c>
      <c r="U187" s="1">
        <f>COUNTIFS(Matches!$C$9:$C$1954,$A187,Matches!$Q$9:$Q$1954,1,Matches!$Y$9:$Y$1954,"&gt;=1",Matches!$Y$9:$Y$1954,"&lt;="&amp;'RPI rules'!$B$11,Matches!$M$9:$M$1954,"Nonconference")+COUNTIFS(Matches!$D$9:$D$1954,$A187,Matches!$Q$9:$Q$1954,1,Matches!$X$9:$X$1954,"&gt;=1",Matches!$X$9:$X$1954,"&lt;="&amp;'RPI rules'!$B$11,Matches!$M$9:$M$1954,"Nonconference")</f>
        <v>3</v>
      </c>
      <c r="V187" s="1">
        <f>COUNTIFS(Matches!$C$9:$C$1954,$A187,Matches!$Q$9:$Q$1954,1,Matches!$Y$9:$Y$1954,"&gt;="&amp;'RPI rules'!$B$15,Matches!$M$9:$M$1954,"Nonconference")+COUNTIFS(Matches!$D$9:$D$1954,$A187,Matches!$Q$9:$Q$1954,1,Matches!$X$9:$X$1954,"&gt;="&amp;'RPI rules'!$B$15,Matches!$M$9:$M$1954,"Nonconference")+COUNTIFS(Matches!$C$9:$C$1954,$A187,Matches!$M$9:$M$1954,"Nonconference",Matches!$H$9:$H$1954,"NAIA")+COUNTIFS(Matches!$D$9:$D$1954,$A187,Matches!$M$9:$M$1954,"Nonconference",Matches!$G$9:$G$1954,"NAIA")</f>
        <v>2</v>
      </c>
      <c r="W187" s="24">
        <f t="shared" si="27"/>
        <v>0.27272727272727271</v>
      </c>
      <c r="X187" s="24">
        <f t="shared" si="28"/>
        <v>0.18181818181818182</v>
      </c>
      <c r="Y187" s="25">
        <f>IF('RPI rules'!$B$25&lt;&gt;"Ready",NA(),P187*'RPI rules'!$B$17+Q187*'RPI rules'!$B$18)</f>
        <v>0</v>
      </c>
      <c r="Z187" s="25">
        <f>IF('RPI rules'!$B$25&lt;&gt;"Ready",NA(),-R187*'RPI rules'!$B$19-S187*'RPI rules'!$B$20)</f>
        <v>0</v>
      </c>
      <c r="AA187" s="25">
        <f>IF('RPI rules'!$B$25&lt;&gt;"Ready",NA(),IF(T187=0,0,IF(W187&gt;='RPI rules'!$B$16,'RPI rules'!$B$21,0)))</f>
        <v>0</v>
      </c>
      <c r="AB187" s="25">
        <f>IF('RPI rules'!$B$25&lt;&gt;"Ready",NA(),IF(T187=0,0,IF(X187&gt;='RPI rules'!$B$16,-'RPI rules'!$B$22,0)))</f>
        <v>0</v>
      </c>
      <c r="AC187" s="25">
        <f t="shared" si="29"/>
        <v>0</v>
      </c>
      <c r="AD187" s="9">
        <f t="shared" si="30"/>
        <v>0.60246060244596755</v>
      </c>
      <c r="AE187" s="1">
        <f t="shared" si="31"/>
        <v>53</v>
      </c>
      <c r="AF187" s="1">
        <f t="shared" si="32"/>
        <v>-3</v>
      </c>
    </row>
    <row r="188" spans="1:32" ht="21" customHeight="1">
      <c r="A188" s="1" t="s">
        <v>31</v>
      </c>
      <c r="B188" s="1" t="str">
        <f>INDEX(Standings!$B$9:$B$356,MATCH($A188,Standings!$A$9:$A$356,0))</f>
        <v>Big Ten</v>
      </c>
      <c r="C188" s="1">
        <f>INDEX(Standings!$D$9:$D$356,MATCH($A188,Standings!$A$9:$A$356,0))</f>
        <v>10</v>
      </c>
      <c r="D188" s="1">
        <f>INDEX(Standings!$E$9:$E$356,MATCH($A188,Standings!$A$9:$A$356,0))</f>
        <v>0</v>
      </c>
      <c r="E188" s="1">
        <f>SUMIFS(Matches!$R$9:$R$1954,Matches!$C$9:$C$1954,$A188)+SUMIFS(Matches!$S$9:$S$1954,Matches!$D$9:$D$1954,$A188)</f>
        <v>10</v>
      </c>
      <c r="F188" s="1">
        <f>COUNTIFS(Matches!$C$9:$C$1954,$A188)+COUNTIFS(Matches!$D$9:$D$1954,$A188)-E188</f>
        <v>0</v>
      </c>
      <c r="G188" s="1">
        <f t="shared" si="22"/>
        <v>0</v>
      </c>
      <c r="H188" s="1">
        <f>SUMIFS(Matches!$R$9:$R$1954,Matches!$C$9:$C$1954,$A188,Matches!$Q$9:$Q$1954,1)+SUMIFS(Matches!$S$9:$S$1954,Matches!$D$9:$D$1954,$A188,Matches!$Q$9:$Q$1954,1)</f>
        <v>10</v>
      </c>
      <c r="I188" s="1">
        <f>COUNTIFS(Matches!$C$9:$C$1954,$A188,Matches!$Q$9:$Q$1954,1)+COUNTIFS(Matches!$D$9:$D$1954,$A188,Matches!$Q$9:$Q$1954,1)-H188</f>
        <v>0</v>
      </c>
      <c r="J188" s="9">
        <f t="shared" si="23"/>
        <v>1</v>
      </c>
      <c r="K188" s="9">
        <f>IF(H188+I188=0,"",(SUMIFS(Matches!$T$9:$T$1954,Matches!$C$9:$C$1954,$A188)+SUMIFS(Matches!$U$9:$U$1954,Matches!$D$9:$D$1954,$A188))/(H188+I188))</f>
        <v>0.55847041847041845</v>
      </c>
      <c r="L188" s="9">
        <f>IF(H188+I188=0,"",(SUMIFS(Matches!$V$9:$V$1954,Matches!$C$9:$C$1954,$A188)+SUMIFS(Matches!$W$9:$W$1954,Matches!$D$9:$D$1954,$A188))/(H188+I188))</f>
        <v>0.63948100594691515</v>
      </c>
      <c r="M188" s="9">
        <f t="shared" si="24"/>
        <v>0.68910546072193801</v>
      </c>
      <c r="N188" s="1">
        <f t="shared" si="25"/>
        <v>8</v>
      </c>
      <c r="O188" s="1" t="str">
        <f t="shared" si="26"/>
        <v>Matches standings</v>
      </c>
      <c r="P188" s="1">
        <f>COUNTIFS(Matches!$C$9:$C$1954,$A188,Matches!$Q$9:$Q$1954,1,Matches!$Y$9:$Y$1954,"&gt;=1",Matches!$Y$9:$Y$1954,"&lt;="&amp;'RPI rules'!$B$9,Matches!$R$9:$R$1954,1)+COUNTIFS(Matches!$D$9:$D$1954,$A188,Matches!$Q$9:$Q$1954,1,Matches!$X$9:$X$1954,"&gt;=1",Matches!$X$9:$X$1954,"&lt;="&amp;'RPI rules'!$B$9,Matches!$S$9:$S$1954,1)</f>
        <v>3</v>
      </c>
      <c r="Q188" s="1">
        <f>COUNTIFS(Matches!$C$9:$C$1954,$A188,Matches!$Q$9:$Q$1954,1,Matches!$Y$9:$Y$1954,"&gt;"&amp;'RPI rules'!$B$9,Matches!$Y$9:$Y$1954,"&lt;="&amp;'RPI rules'!$B$10,Matches!$R$9:$R$1954,1)+COUNTIFS(Matches!$D$9:$D$1954,$A188,Matches!$Q$9:$Q$1954,1,Matches!$X$9:$X$1954,"&gt;"&amp;'RPI rules'!$B$9,Matches!$X$9:$X$1954,"&lt;="&amp;'RPI rules'!$B$10,Matches!$S$9:$S$1954,1)</f>
        <v>1</v>
      </c>
      <c r="R188" s="1">
        <f>COUNTIFS(Matches!$C$9:$C$1954,$A188,Matches!$Q$9:$Q$1954,1,Matches!$Y$9:$Y$1954,"&gt;="&amp;'RPI rules'!$B$12,Matches!$Y$9:$Y$1954,"&lt;="&amp;'RPI rules'!$B$13,Matches!$R$9:$R$1954,0)+COUNTIFS(Matches!$D$9:$D$1954,$A188,Matches!$Q$9:$Q$1954,1,Matches!$X$9:$X$1954,"&gt;="&amp;'RPI rules'!$B$12,Matches!$X$9:$X$1954,"&lt;="&amp;'RPI rules'!$B$13,Matches!$S$9:$S$1954,0)</f>
        <v>0</v>
      </c>
      <c r="S188" s="1">
        <f>COUNTIFS(Matches!$C$9:$C$1954,$A188,Matches!$Q$9:$Q$1954,1,Matches!$Y$9:$Y$1954,"&gt;="&amp;'RPI rules'!$B$14,Matches!$R$9:$R$1954,0)+COUNTIFS(Matches!$D$9:$D$1954,$A188,Matches!$Q$9:$Q$1954,1,Matches!$X$9:$X$1954,"&gt;="&amp;'RPI rules'!$B$14,Matches!$S$9:$S$1954,0)+COUNTIFS(Matches!$C$9:$C$1954,$A188,Matches!$H$9:$H$1954,"&lt;&gt;D1",Matches!$R$9:$R$1954,0)+COUNTIFS(Matches!$D$9:$D$1954,$A188,Matches!$G$9:$G$1954,"&lt;&gt;D1",Matches!$S$9:$S$1954,0)</f>
        <v>0</v>
      </c>
      <c r="T188" s="1">
        <f>COUNTIFS(Matches!$C$9:$C$1954,$A188,Matches!$M$9:$M$1954,"Nonconference")+COUNTIFS(Matches!$D$9:$D$1954,$A188,Matches!$M$9:$M$1954,"Nonconference")</f>
        <v>10</v>
      </c>
      <c r="U188" s="1">
        <f>COUNTIFS(Matches!$C$9:$C$1954,$A188,Matches!$Q$9:$Q$1954,1,Matches!$Y$9:$Y$1954,"&gt;=1",Matches!$Y$9:$Y$1954,"&lt;="&amp;'RPI rules'!$B$11,Matches!$M$9:$M$1954,"Nonconference")+COUNTIFS(Matches!$D$9:$D$1954,$A188,Matches!$Q$9:$Q$1954,1,Matches!$X$9:$X$1954,"&gt;=1",Matches!$X$9:$X$1954,"&lt;="&amp;'RPI rules'!$B$11,Matches!$M$9:$M$1954,"Nonconference")</f>
        <v>6</v>
      </c>
      <c r="V188" s="1">
        <f>COUNTIFS(Matches!$C$9:$C$1954,$A188,Matches!$Q$9:$Q$1954,1,Matches!$Y$9:$Y$1954,"&gt;="&amp;'RPI rules'!$B$15,Matches!$M$9:$M$1954,"Nonconference")+COUNTIFS(Matches!$D$9:$D$1954,$A188,Matches!$Q$9:$Q$1954,1,Matches!$X$9:$X$1954,"&gt;="&amp;'RPI rules'!$B$15,Matches!$M$9:$M$1954,"Nonconference")+COUNTIFS(Matches!$C$9:$C$1954,$A188,Matches!$M$9:$M$1954,"Nonconference",Matches!$H$9:$H$1954,"NAIA")+COUNTIFS(Matches!$D$9:$D$1954,$A188,Matches!$M$9:$M$1954,"Nonconference",Matches!$G$9:$G$1954,"NAIA")</f>
        <v>0</v>
      </c>
      <c r="W188" s="24">
        <f t="shared" si="27"/>
        <v>0.6</v>
      </c>
      <c r="X188" s="24">
        <f t="shared" si="28"/>
        <v>0</v>
      </c>
      <c r="Y188" s="25">
        <f>IF('RPI rules'!$B$25&lt;&gt;"Ready",NA(),P188*'RPI rules'!$B$17+Q188*'RPI rules'!$B$18)</f>
        <v>9.1000000000000004E-3</v>
      </c>
      <c r="Z188" s="25">
        <f>IF('RPI rules'!$B$25&lt;&gt;"Ready",NA(),-R188*'RPI rules'!$B$19-S188*'RPI rules'!$B$20)</f>
        <v>0</v>
      </c>
      <c r="AA188" s="25">
        <f>IF('RPI rules'!$B$25&lt;&gt;"Ready",NA(),IF(T188=0,0,IF(W188&gt;='RPI rules'!$B$16,'RPI rules'!$B$21,0)))</f>
        <v>2.5999999999999999E-3</v>
      </c>
      <c r="AB188" s="25">
        <f>IF('RPI rules'!$B$25&lt;&gt;"Ready",NA(),IF(T188=0,0,IF(X188&gt;='RPI rules'!$B$16,-'RPI rules'!$B$22,0)))</f>
        <v>0</v>
      </c>
      <c r="AC188" s="25">
        <f t="shared" si="29"/>
        <v>1.17E-2</v>
      </c>
      <c r="AD188" s="9">
        <f t="shared" si="30"/>
        <v>0.70080546072193806</v>
      </c>
      <c r="AE188" s="1">
        <f t="shared" si="31"/>
        <v>8</v>
      </c>
      <c r="AF188" s="1">
        <f t="shared" si="32"/>
        <v>0</v>
      </c>
    </row>
    <row r="189" spans="1:32" ht="21" customHeight="1">
      <c r="A189" s="1" t="s">
        <v>268</v>
      </c>
      <c r="B189" s="1" t="str">
        <f>INDEX(Standings!$B$9:$B$356,MATCH($A189,Standings!$A$9:$A$356,0))</f>
        <v>Mountain West</v>
      </c>
      <c r="C189" s="1">
        <f>INDEX(Standings!$D$9:$D$356,MATCH($A189,Standings!$A$9:$A$356,0))</f>
        <v>2</v>
      </c>
      <c r="D189" s="1">
        <f>INDEX(Standings!$E$9:$E$356,MATCH($A189,Standings!$A$9:$A$356,0))</f>
        <v>8</v>
      </c>
      <c r="E189" s="1">
        <f>SUMIFS(Matches!$R$9:$R$1954,Matches!$C$9:$C$1954,$A189)+SUMIFS(Matches!$S$9:$S$1954,Matches!$D$9:$D$1954,$A189)</f>
        <v>2</v>
      </c>
      <c r="F189" s="1">
        <f>COUNTIFS(Matches!$C$9:$C$1954,$A189)+COUNTIFS(Matches!$D$9:$D$1954,$A189)-E189</f>
        <v>8</v>
      </c>
      <c r="G189" s="1">
        <f t="shared" si="22"/>
        <v>0</v>
      </c>
      <c r="H189" s="1">
        <f>SUMIFS(Matches!$R$9:$R$1954,Matches!$C$9:$C$1954,$A189,Matches!$Q$9:$Q$1954,1)+SUMIFS(Matches!$S$9:$S$1954,Matches!$D$9:$D$1954,$A189,Matches!$Q$9:$Q$1954,1)</f>
        <v>2</v>
      </c>
      <c r="I189" s="1">
        <f>COUNTIFS(Matches!$C$9:$C$1954,$A189,Matches!$Q$9:$Q$1954,1)+COUNTIFS(Matches!$D$9:$D$1954,$A189,Matches!$Q$9:$Q$1954,1)-H189</f>
        <v>8</v>
      </c>
      <c r="J189" s="9">
        <f t="shared" si="23"/>
        <v>0.2</v>
      </c>
      <c r="K189" s="9">
        <f>IF(H189+I189=0,"",(SUMIFS(Matches!$T$9:$T$1954,Matches!$C$9:$C$1954,$A189)+SUMIFS(Matches!$U$9:$U$1954,Matches!$D$9:$D$1954,$A189))/(H189+I189))</f>
        <v>0.57952380952380955</v>
      </c>
      <c r="L189" s="9">
        <f>IF(H189+I189=0,"",(SUMIFS(Matches!$V$9:$V$1954,Matches!$C$9:$C$1954,$A189)+SUMIFS(Matches!$W$9:$W$1954,Matches!$D$9:$D$1954,$A189))/(H189+I189))</f>
        <v>0.46395849913274156</v>
      </c>
      <c r="M189" s="9">
        <f t="shared" si="24"/>
        <v>0.45575152954509013</v>
      </c>
      <c r="N189" s="1">
        <f t="shared" si="25"/>
        <v>245</v>
      </c>
      <c r="O189" s="1" t="str">
        <f t="shared" si="26"/>
        <v>Matches standings</v>
      </c>
      <c r="P189" s="1">
        <f>COUNTIFS(Matches!$C$9:$C$1954,$A189,Matches!$Q$9:$Q$1954,1,Matches!$Y$9:$Y$1954,"&gt;=1",Matches!$Y$9:$Y$1954,"&lt;="&amp;'RPI rules'!$B$9,Matches!$R$9:$R$1954,1)+COUNTIFS(Matches!$D$9:$D$1954,$A189,Matches!$Q$9:$Q$1954,1,Matches!$X$9:$X$1954,"&gt;=1",Matches!$X$9:$X$1954,"&lt;="&amp;'RPI rules'!$B$9,Matches!$S$9:$S$1954,1)</f>
        <v>0</v>
      </c>
      <c r="Q189" s="1">
        <f>COUNTIFS(Matches!$C$9:$C$1954,$A189,Matches!$Q$9:$Q$1954,1,Matches!$Y$9:$Y$1954,"&gt;"&amp;'RPI rules'!$B$9,Matches!$Y$9:$Y$1954,"&lt;="&amp;'RPI rules'!$B$10,Matches!$R$9:$R$1954,1)+COUNTIFS(Matches!$D$9:$D$1954,$A189,Matches!$Q$9:$Q$1954,1,Matches!$X$9:$X$1954,"&gt;"&amp;'RPI rules'!$B$9,Matches!$X$9:$X$1954,"&lt;="&amp;'RPI rules'!$B$10,Matches!$S$9:$S$1954,1)</f>
        <v>0</v>
      </c>
      <c r="R189" s="1">
        <f>COUNTIFS(Matches!$C$9:$C$1954,$A189,Matches!$Q$9:$Q$1954,1,Matches!$Y$9:$Y$1954,"&gt;="&amp;'RPI rules'!$B$12,Matches!$Y$9:$Y$1954,"&lt;="&amp;'RPI rules'!$B$13,Matches!$R$9:$R$1954,0)+COUNTIFS(Matches!$D$9:$D$1954,$A189,Matches!$Q$9:$Q$1954,1,Matches!$X$9:$X$1954,"&gt;="&amp;'RPI rules'!$B$12,Matches!$X$9:$X$1954,"&lt;="&amp;'RPI rules'!$B$13,Matches!$S$9:$S$1954,0)</f>
        <v>0</v>
      </c>
      <c r="S189" s="1">
        <f>COUNTIFS(Matches!$C$9:$C$1954,$A189,Matches!$Q$9:$Q$1954,1,Matches!$Y$9:$Y$1954,"&gt;="&amp;'RPI rules'!$B$14,Matches!$R$9:$R$1954,0)+COUNTIFS(Matches!$D$9:$D$1954,$A189,Matches!$Q$9:$Q$1954,1,Matches!$X$9:$X$1954,"&gt;="&amp;'RPI rules'!$B$14,Matches!$S$9:$S$1954,0)+COUNTIFS(Matches!$C$9:$C$1954,$A189,Matches!$H$9:$H$1954,"&lt;&gt;D1",Matches!$R$9:$R$1954,0)+COUNTIFS(Matches!$D$9:$D$1954,$A189,Matches!$G$9:$G$1954,"&lt;&gt;D1",Matches!$S$9:$S$1954,0)</f>
        <v>0</v>
      </c>
      <c r="T189" s="1">
        <f>COUNTIFS(Matches!$C$9:$C$1954,$A189,Matches!$M$9:$M$1954,"Nonconference")+COUNTIFS(Matches!$D$9:$D$1954,$A189,Matches!$M$9:$M$1954,"Nonconference")</f>
        <v>10</v>
      </c>
      <c r="U189" s="1">
        <f>COUNTIFS(Matches!$C$9:$C$1954,$A189,Matches!$Q$9:$Q$1954,1,Matches!$Y$9:$Y$1954,"&gt;=1",Matches!$Y$9:$Y$1954,"&lt;="&amp;'RPI rules'!$B$11,Matches!$M$9:$M$1954,"Nonconference")+COUNTIFS(Matches!$D$9:$D$1954,$A189,Matches!$Q$9:$Q$1954,1,Matches!$X$9:$X$1954,"&gt;=1",Matches!$X$9:$X$1954,"&lt;="&amp;'RPI rules'!$B$11,Matches!$M$9:$M$1954,"Nonconference")</f>
        <v>1</v>
      </c>
      <c r="V189" s="1">
        <f>COUNTIFS(Matches!$C$9:$C$1954,$A189,Matches!$Q$9:$Q$1954,1,Matches!$Y$9:$Y$1954,"&gt;="&amp;'RPI rules'!$B$15,Matches!$M$9:$M$1954,"Nonconference")+COUNTIFS(Matches!$D$9:$D$1954,$A189,Matches!$Q$9:$Q$1954,1,Matches!$X$9:$X$1954,"&gt;="&amp;'RPI rules'!$B$15,Matches!$M$9:$M$1954,"Nonconference")+COUNTIFS(Matches!$C$9:$C$1954,$A189,Matches!$M$9:$M$1954,"Nonconference",Matches!$H$9:$H$1954,"NAIA")+COUNTIFS(Matches!$D$9:$D$1954,$A189,Matches!$M$9:$M$1954,"Nonconference",Matches!$G$9:$G$1954,"NAIA")</f>
        <v>1</v>
      </c>
      <c r="W189" s="24">
        <f t="shared" si="27"/>
        <v>0.1</v>
      </c>
      <c r="X189" s="24">
        <f t="shared" si="28"/>
        <v>0.1</v>
      </c>
      <c r="Y189" s="25">
        <f>IF('RPI rules'!$B$25&lt;&gt;"Ready",NA(),P189*'RPI rules'!$B$17+Q189*'RPI rules'!$B$18)</f>
        <v>0</v>
      </c>
      <c r="Z189" s="25">
        <f>IF('RPI rules'!$B$25&lt;&gt;"Ready",NA(),-R189*'RPI rules'!$B$19-S189*'RPI rules'!$B$20)</f>
        <v>0</v>
      </c>
      <c r="AA189" s="25">
        <f>IF('RPI rules'!$B$25&lt;&gt;"Ready",NA(),IF(T189=0,0,IF(W189&gt;='RPI rules'!$B$16,'RPI rules'!$B$21,0)))</f>
        <v>0</v>
      </c>
      <c r="AB189" s="25">
        <f>IF('RPI rules'!$B$25&lt;&gt;"Ready",NA(),IF(T189=0,0,IF(X189&gt;='RPI rules'!$B$16,-'RPI rules'!$B$22,0)))</f>
        <v>0</v>
      </c>
      <c r="AC189" s="25">
        <f t="shared" si="29"/>
        <v>0</v>
      </c>
      <c r="AD189" s="9">
        <f t="shared" si="30"/>
        <v>0.45575152954509013</v>
      </c>
      <c r="AE189" s="1">
        <f t="shared" si="31"/>
        <v>245</v>
      </c>
      <c r="AF189" s="1">
        <f t="shared" si="32"/>
        <v>0</v>
      </c>
    </row>
    <row r="190" spans="1:32" ht="21" customHeight="1">
      <c r="A190" s="1" t="s">
        <v>157</v>
      </c>
      <c r="B190" s="1" t="str">
        <f>INDEX(Standings!$B$9:$B$356,MATCH($A190,Standings!$A$9:$A$356,0))</f>
        <v>America East</v>
      </c>
      <c r="C190" s="1">
        <f>INDEX(Standings!$D$9:$D$356,MATCH($A190,Standings!$A$9:$A$356,0))</f>
        <v>9</v>
      </c>
      <c r="D190" s="1">
        <f>INDEX(Standings!$E$9:$E$356,MATCH($A190,Standings!$A$9:$A$356,0))</f>
        <v>3</v>
      </c>
      <c r="E190" s="1">
        <f>SUMIFS(Matches!$R$9:$R$1954,Matches!$C$9:$C$1954,$A190)+SUMIFS(Matches!$S$9:$S$1954,Matches!$D$9:$D$1954,$A190)</f>
        <v>9</v>
      </c>
      <c r="F190" s="1">
        <f>COUNTIFS(Matches!$C$9:$C$1954,$A190)+COUNTIFS(Matches!$D$9:$D$1954,$A190)-E190</f>
        <v>3</v>
      </c>
      <c r="G190" s="1">
        <f t="shared" si="22"/>
        <v>0</v>
      </c>
      <c r="H190" s="1">
        <f>SUMIFS(Matches!$R$9:$R$1954,Matches!$C$9:$C$1954,$A190,Matches!$Q$9:$Q$1954,1)+SUMIFS(Matches!$S$9:$S$1954,Matches!$D$9:$D$1954,$A190,Matches!$Q$9:$Q$1954,1)</f>
        <v>9</v>
      </c>
      <c r="I190" s="1">
        <f>COUNTIFS(Matches!$C$9:$C$1954,$A190,Matches!$Q$9:$Q$1954,1)+COUNTIFS(Matches!$D$9:$D$1954,$A190,Matches!$Q$9:$Q$1954,1)-H190</f>
        <v>3</v>
      </c>
      <c r="J190" s="9">
        <f t="shared" si="23"/>
        <v>0.75</v>
      </c>
      <c r="K190" s="9">
        <f>IF(H190+I190=0,"",(SUMIFS(Matches!$T$9:$T$1954,Matches!$C$9:$C$1954,$A190)+SUMIFS(Matches!$U$9:$U$1954,Matches!$D$9:$D$1954,$A190))/(H190+I190))</f>
        <v>0.43116883116883115</v>
      </c>
      <c r="L190" s="9">
        <f>IF(H190+I190=0,"",(SUMIFS(Matches!$V$9:$V$1954,Matches!$C$9:$C$1954,$A190)+SUMIFS(Matches!$W$9:$W$1954,Matches!$D$9:$D$1954,$A190))/(H190+I190))</f>
        <v>0.49500904487574066</v>
      </c>
      <c r="M190" s="9">
        <f t="shared" si="24"/>
        <v>0.52683667680335067</v>
      </c>
      <c r="N190" s="1">
        <f t="shared" si="25"/>
        <v>134</v>
      </c>
      <c r="O190" s="1" t="str">
        <f t="shared" si="26"/>
        <v>Matches standings</v>
      </c>
      <c r="P190" s="1">
        <f>COUNTIFS(Matches!$C$9:$C$1954,$A190,Matches!$Q$9:$Q$1954,1,Matches!$Y$9:$Y$1954,"&gt;=1",Matches!$Y$9:$Y$1954,"&lt;="&amp;'RPI rules'!$B$9,Matches!$R$9:$R$1954,1)+COUNTIFS(Matches!$D$9:$D$1954,$A190,Matches!$Q$9:$Q$1954,1,Matches!$X$9:$X$1954,"&gt;=1",Matches!$X$9:$X$1954,"&lt;="&amp;'RPI rules'!$B$9,Matches!$S$9:$S$1954,1)</f>
        <v>0</v>
      </c>
      <c r="Q190" s="1">
        <f>COUNTIFS(Matches!$C$9:$C$1954,$A190,Matches!$Q$9:$Q$1954,1,Matches!$Y$9:$Y$1954,"&gt;"&amp;'RPI rules'!$B$9,Matches!$Y$9:$Y$1954,"&lt;="&amp;'RPI rules'!$B$10,Matches!$R$9:$R$1954,1)+COUNTIFS(Matches!$D$9:$D$1954,$A190,Matches!$Q$9:$Q$1954,1,Matches!$X$9:$X$1954,"&gt;"&amp;'RPI rules'!$B$9,Matches!$X$9:$X$1954,"&lt;="&amp;'RPI rules'!$B$10,Matches!$S$9:$S$1954,1)</f>
        <v>0</v>
      </c>
      <c r="R190" s="1">
        <f>COUNTIFS(Matches!$C$9:$C$1954,$A190,Matches!$Q$9:$Q$1954,1,Matches!$Y$9:$Y$1954,"&gt;="&amp;'RPI rules'!$B$12,Matches!$Y$9:$Y$1954,"&lt;="&amp;'RPI rules'!$B$13,Matches!$R$9:$R$1954,0)+COUNTIFS(Matches!$D$9:$D$1954,$A190,Matches!$Q$9:$Q$1954,1,Matches!$X$9:$X$1954,"&gt;="&amp;'RPI rules'!$B$12,Matches!$X$9:$X$1954,"&lt;="&amp;'RPI rules'!$B$13,Matches!$S$9:$S$1954,0)</f>
        <v>0</v>
      </c>
      <c r="S190" s="1">
        <f>COUNTIFS(Matches!$C$9:$C$1954,$A190,Matches!$Q$9:$Q$1954,1,Matches!$Y$9:$Y$1954,"&gt;="&amp;'RPI rules'!$B$14,Matches!$R$9:$R$1954,0)+COUNTIFS(Matches!$D$9:$D$1954,$A190,Matches!$Q$9:$Q$1954,1,Matches!$X$9:$X$1954,"&gt;="&amp;'RPI rules'!$B$14,Matches!$S$9:$S$1954,0)+COUNTIFS(Matches!$C$9:$C$1954,$A190,Matches!$H$9:$H$1954,"&lt;&gt;D1",Matches!$R$9:$R$1954,0)+COUNTIFS(Matches!$D$9:$D$1954,$A190,Matches!$G$9:$G$1954,"&lt;&gt;D1",Matches!$S$9:$S$1954,0)</f>
        <v>0</v>
      </c>
      <c r="T190" s="1">
        <f>COUNTIFS(Matches!$C$9:$C$1954,$A190,Matches!$M$9:$M$1954,"Nonconference")+COUNTIFS(Matches!$D$9:$D$1954,$A190,Matches!$M$9:$M$1954,"Nonconference")</f>
        <v>12</v>
      </c>
      <c r="U190" s="1">
        <f>COUNTIFS(Matches!$C$9:$C$1954,$A190,Matches!$Q$9:$Q$1954,1,Matches!$Y$9:$Y$1954,"&gt;=1",Matches!$Y$9:$Y$1954,"&lt;="&amp;'RPI rules'!$B$11,Matches!$M$9:$M$1954,"Nonconference")+COUNTIFS(Matches!$D$9:$D$1954,$A190,Matches!$Q$9:$Q$1954,1,Matches!$X$9:$X$1954,"&gt;=1",Matches!$X$9:$X$1954,"&lt;="&amp;'RPI rules'!$B$11,Matches!$M$9:$M$1954,"Nonconference")</f>
        <v>1</v>
      </c>
      <c r="V190" s="1">
        <f>COUNTIFS(Matches!$C$9:$C$1954,$A190,Matches!$Q$9:$Q$1954,1,Matches!$Y$9:$Y$1954,"&gt;="&amp;'RPI rules'!$B$15,Matches!$M$9:$M$1954,"Nonconference")+COUNTIFS(Matches!$D$9:$D$1954,$A190,Matches!$Q$9:$Q$1954,1,Matches!$X$9:$X$1954,"&gt;="&amp;'RPI rules'!$B$15,Matches!$M$9:$M$1954,"Nonconference")+COUNTIFS(Matches!$C$9:$C$1954,$A190,Matches!$M$9:$M$1954,"Nonconference",Matches!$H$9:$H$1954,"NAIA")+COUNTIFS(Matches!$D$9:$D$1954,$A190,Matches!$M$9:$M$1954,"Nonconference",Matches!$G$9:$G$1954,"NAIA")</f>
        <v>5</v>
      </c>
      <c r="W190" s="24">
        <f t="shared" si="27"/>
        <v>8.3333333333333329E-2</v>
      </c>
      <c r="X190" s="24">
        <f t="shared" si="28"/>
        <v>0.41666666666666669</v>
      </c>
      <c r="Y190" s="25">
        <f>IF('RPI rules'!$B$25&lt;&gt;"Ready",NA(),P190*'RPI rules'!$B$17+Q190*'RPI rules'!$B$18)</f>
        <v>0</v>
      </c>
      <c r="Z190" s="25">
        <f>IF('RPI rules'!$B$25&lt;&gt;"Ready",NA(),-R190*'RPI rules'!$B$19-S190*'RPI rules'!$B$20)</f>
        <v>0</v>
      </c>
      <c r="AA190" s="25">
        <f>IF('RPI rules'!$B$25&lt;&gt;"Ready",NA(),IF(T190=0,0,IF(W190&gt;='RPI rules'!$B$16,'RPI rules'!$B$21,0)))</f>
        <v>0</v>
      </c>
      <c r="AB190" s="25">
        <f>IF('RPI rules'!$B$25&lt;&gt;"Ready",NA(),IF(T190=0,0,IF(X190&gt;='RPI rules'!$B$16,-'RPI rules'!$B$22,0)))</f>
        <v>0</v>
      </c>
      <c r="AC190" s="25">
        <f t="shared" si="29"/>
        <v>0</v>
      </c>
      <c r="AD190" s="9">
        <f t="shared" si="30"/>
        <v>0.52683667680335067</v>
      </c>
      <c r="AE190" s="1">
        <f t="shared" si="31"/>
        <v>134</v>
      </c>
      <c r="AF190" s="1">
        <f t="shared" si="32"/>
        <v>0</v>
      </c>
    </row>
    <row r="191" spans="1:32" ht="21" customHeight="1">
      <c r="A191" s="1" t="s">
        <v>312</v>
      </c>
      <c r="B191" s="1" t="str">
        <f>INDEX(Standings!$B$9:$B$356,MATCH($A191,Standings!$A$9:$A$356,0))</f>
        <v>NEC</v>
      </c>
      <c r="C191" s="1">
        <f>INDEX(Standings!$D$9:$D$356,MATCH($A191,Standings!$A$9:$A$356,0))</f>
        <v>4</v>
      </c>
      <c r="D191" s="1">
        <f>INDEX(Standings!$E$9:$E$356,MATCH($A191,Standings!$A$9:$A$356,0))</f>
        <v>9</v>
      </c>
      <c r="E191" s="1">
        <f>SUMIFS(Matches!$R$9:$R$1954,Matches!$C$9:$C$1954,$A191)+SUMIFS(Matches!$S$9:$S$1954,Matches!$D$9:$D$1954,$A191)</f>
        <v>4</v>
      </c>
      <c r="F191" s="1">
        <f>COUNTIFS(Matches!$C$9:$C$1954,$A191)+COUNTIFS(Matches!$D$9:$D$1954,$A191)-E191</f>
        <v>9</v>
      </c>
      <c r="G191" s="1">
        <f t="shared" si="22"/>
        <v>0</v>
      </c>
      <c r="H191" s="1">
        <f>SUMIFS(Matches!$R$9:$R$1954,Matches!$C$9:$C$1954,$A191,Matches!$Q$9:$Q$1954,1)+SUMIFS(Matches!$S$9:$S$1954,Matches!$D$9:$D$1954,$A191,Matches!$Q$9:$Q$1954,1)</f>
        <v>4</v>
      </c>
      <c r="I191" s="1">
        <f>COUNTIFS(Matches!$C$9:$C$1954,$A191,Matches!$Q$9:$Q$1954,1)+COUNTIFS(Matches!$D$9:$D$1954,$A191,Matches!$Q$9:$Q$1954,1)-H191</f>
        <v>9</v>
      </c>
      <c r="J191" s="9">
        <f t="shared" si="23"/>
        <v>0.30769230769230771</v>
      </c>
      <c r="K191" s="9">
        <f>IF(H191+I191=0,"",(SUMIFS(Matches!$T$9:$T$1954,Matches!$C$9:$C$1954,$A191)+SUMIFS(Matches!$U$9:$U$1954,Matches!$D$9:$D$1954,$A191))/(H191+I191))</f>
        <v>0.47126441934134244</v>
      </c>
      <c r="L191" s="9">
        <f>IF(H191+I191=0,"",(SUMIFS(Matches!$V$9:$V$1954,Matches!$C$9:$C$1954,$A191)+SUMIFS(Matches!$W$9:$W$1954,Matches!$D$9:$D$1954,$A191))/(H191+I191))</f>
        <v>0.41561193188232814</v>
      </c>
      <c r="M191" s="9">
        <f t="shared" si="24"/>
        <v>0.41645826956433019</v>
      </c>
      <c r="N191" s="1">
        <f t="shared" si="25"/>
        <v>289</v>
      </c>
      <c r="O191" s="1" t="str">
        <f t="shared" si="26"/>
        <v>Matches standings</v>
      </c>
      <c r="P191" s="1">
        <f>COUNTIFS(Matches!$C$9:$C$1954,$A191,Matches!$Q$9:$Q$1954,1,Matches!$Y$9:$Y$1954,"&gt;=1",Matches!$Y$9:$Y$1954,"&lt;="&amp;'RPI rules'!$B$9,Matches!$R$9:$R$1954,1)+COUNTIFS(Matches!$D$9:$D$1954,$A191,Matches!$Q$9:$Q$1954,1,Matches!$X$9:$X$1954,"&gt;=1",Matches!$X$9:$X$1954,"&lt;="&amp;'RPI rules'!$B$9,Matches!$S$9:$S$1954,1)</f>
        <v>0</v>
      </c>
      <c r="Q191" s="1">
        <f>COUNTIFS(Matches!$C$9:$C$1954,$A191,Matches!$Q$9:$Q$1954,1,Matches!$Y$9:$Y$1954,"&gt;"&amp;'RPI rules'!$B$9,Matches!$Y$9:$Y$1954,"&lt;="&amp;'RPI rules'!$B$10,Matches!$R$9:$R$1954,1)+COUNTIFS(Matches!$D$9:$D$1954,$A191,Matches!$Q$9:$Q$1954,1,Matches!$X$9:$X$1954,"&gt;"&amp;'RPI rules'!$B$9,Matches!$X$9:$X$1954,"&lt;="&amp;'RPI rules'!$B$10,Matches!$S$9:$S$1954,1)</f>
        <v>0</v>
      </c>
      <c r="R191" s="1">
        <f>COUNTIFS(Matches!$C$9:$C$1954,$A191,Matches!$Q$9:$Q$1954,1,Matches!$Y$9:$Y$1954,"&gt;="&amp;'RPI rules'!$B$12,Matches!$Y$9:$Y$1954,"&lt;="&amp;'RPI rules'!$B$13,Matches!$R$9:$R$1954,0)+COUNTIFS(Matches!$D$9:$D$1954,$A191,Matches!$Q$9:$Q$1954,1,Matches!$X$9:$X$1954,"&gt;="&amp;'RPI rules'!$B$12,Matches!$X$9:$X$1954,"&lt;="&amp;'RPI rules'!$B$13,Matches!$S$9:$S$1954,0)</f>
        <v>2</v>
      </c>
      <c r="S191" s="1">
        <f>COUNTIFS(Matches!$C$9:$C$1954,$A191,Matches!$Q$9:$Q$1954,1,Matches!$Y$9:$Y$1954,"&gt;="&amp;'RPI rules'!$B$14,Matches!$R$9:$R$1954,0)+COUNTIFS(Matches!$D$9:$D$1954,$A191,Matches!$Q$9:$Q$1954,1,Matches!$X$9:$X$1954,"&gt;="&amp;'RPI rules'!$B$14,Matches!$S$9:$S$1954,0)+COUNTIFS(Matches!$C$9:$C$1954,$A191,Matches!$H$9:$H$1954,"&lt;&gt;D1",Matches!$R$9:$R$1954,0)+COUNTIFS(Matches!$D$9:$D$1954,$A191,Matches!$G$9:$G$1954,"&lt;&gt;D1",Matches!$S$9:$S$1954,0)</f>
        <v>0</v>
      </c>
      <c r="T191" s="1">
        <f>COUNTIFS(Matches!$C$9:$C$1954,$A191,Matches!$M$9:$M$1954,"Nonconference")+COUNTIFS(Matches!$D$9:$D$1954,$A191,Matches!$M$9:$M$1954,"Nonconference")</f>
        <v>13</v>
      </c>
      <c r="U191" s="1">
        <f>COUNTIFS(Matches!$C$9:$C$1954,$A191,Matches!$Q$9:$Q$1954,1,Matches!$Y$9:$Y$1954,"&gt;=1",Matches!$Y$9:$Y$1954,"&lt;="&amp;'RPI rules'!$B$11,Matches!$M$9:$M$1954,"Nonconference")+COUNTIFS(Matches!$D$9:$D$1954,$A191,Matches!$Q$9:$Q$1954,1,Matches!$X$9:$X$1954,"&gt;=1",Matches!$X$9:$X$1954,"&lt;="&amp;'RPI rules'!$B$11,Matches!$M$9:$M$1954,"Nonconference")</f>
        <v>0</v>
      </c>
      <c r="V191" s="1">
        <f>COUNTIFS(Matches!$C$9:$C$1954,$A191,Matches!$Q$9:$Q$1954,1,Matches!$Y$9:$Y$1954,"&gt;="&amp;'RPI rules'!$B$15,Matches!$M$9:$M$1954,"Nonconference")+COUNTIFS(Matches!$D$9:$D$1954,$A191,Matches!$Q$9:$Q$1954,1,Matches!$X$9:$X$1954,"&gt;="&amp;'RPI rules'!$B$15,Matches!$M$9:$M$1954,"Nonconference")+COUNTIFS(Matches!$C$9:$C$1954,$A191,Matches!$M$9:$M$1954,"Nonconference",Matches!$H$9:$H$1954,"NAIA")+COUNTIFS(Matches!$D$9:$D$1954,$A191,Matches!$M$9:$M$1954,"Nonconference",Matches!$G$9:$G$1954,"NAIA")</f>
        <v>5</v>
      </c>
      <c r="W191" s="24">
        <f t="shared" si="27"/>
        <v>0</v>
      </c>
      <c r="X191" s="24">
        <f t="shared" si="28"/>
        <v>0.38461538461538464</v>
      </c>
      <c r="Y191" s="25">
        <f>IF('RPI rules'!$B$25&lt;&gt;"Ready",NA(),P191*'RPI rules'!$B$17+Q191*'RPI rules'!$B$18)</f>
        <v>0</v>
      </c>
      <c r="Z191" s="25">
        <f>IF('RPI rules'!$B$25&lt;&gt;"Ready",NA(),-R191*'RPI rules'!$B$19-S191*'RPI rules'!$B$20)</f>
        <v>-2.5999999999999999E-3</v>
      </c>
      <c r="AA191" s="25">
        <f>IF('RPI rules'!$B$25&lt;&gt;"Ready",NA(),IF(T191=0,0,IF(W191&gt;='RPI rules'!$B$16,'RPI rules'!$B$21,0)))</f>
        <v>0</v>
      </c>
      <c r="AB191" s="25">
        <f>IF('RPI rules'!$B$25&lt;&gt;"Ready",NA(),IF(T191=0,0,IF(X191&gt;='RPI rules'!$B$16,-'RPI rules'!$B$22,0)))</f>
        <v>0</v>
      </c>
      <c r="AC191" s="25">
        <f t="shared" si="29"/>
        <v>-2.5999999999999999E-3</v>
      </c>
      <c r="AD191" s="9">
        <f t="shared" si="30"/>
        <v>0.41385826956433019</v>
      </c>
      <c r="AE191" s="1">
        <f t="shared" si="31"/>
        <v>290</v>
      </c>
      <c r="AF191" s="1">
        <f t="shared" si="32"/>
        <v>-1</v>
      </c>
    </row>
    <row r="192" spans="1:32" ht="21" customHeight="1">
      <c r="A192" s="1" t="s">
        <v>236</v>
      </c>
      <c r="B192" s="1" t="str">
        <f>INDEX(Standings!$B$9:$B$356,MATCH($A192,Standings!$A$9:$A$356,0))</f>
        <v>Mountain West</v>
      </c>
      <c r="C192" s="1">
        <f>INDEX(Standings!$D$9:$D$356,MATCH($A192,Standings!$A$9:$A$356,0))</f>
        <v>2</v>
      </c>
      <c r="D192" s="1">
        <f>INDEX(Standings!$E$9:$E$356,MATCH($A192,Standings!$A$9:$A$356,0))</f>
        <v>8</v>
      </c>
      <c r="E192" s="1">
        <f>SUMIFS(Matches!$R$9:$R$1954,Matches!$C$9:$C$1954,$A192)+SUMIFS(Matches!$S$9:$S$1954,Matches!$D$9:$D$1954,$A192)</f>
        <v>2</v>
      </c>
      <c r="F192" s="1">
        <f>COUNTIFS(Matches!$C$9:$C$1954,$A192)+COUNTIFS(Matches!$D$9:$D$1954,$A192)-E192</f>
        <v>8</v>
      </c>
      <c r="G192" s="1">
        <f t="shared" si="22"/>
        <v>0</v>
      </c>
      <c r="H192" s="1">
        <f>SUMIFS(Matches!$R$9:$R$1954,Matches!$C$9:$C$1954,$A192,Matches!$Q$9:$Q$1954,1)+SUMIFS(Matches!$S$9:$S$1954,Matches!$D$9:$D$1954,$A192,Matches!$Q$9:$Q$1954,1)</f>
        <v>2</v>
      </c>
      <c r="I192" s="1">
        <f>COUNTIFS(Matches!$C$9:$C$1954,$A192,Matches!$Q$9:$Q$1954,1)+COUNTIFS(Matches!$D$9:$D$1954,$A192,Matches!$Q$9:$Q$1954,1)-H192</f>
        <v>8</v>
      </c>
      <c r="J192" s="9">
        <f t="shared" si="23"/>
        <v>0.2</v>
      </c>
      <c r="K192" s="9">
        <f>IF(H192+I192=0,"",(SUMIFS(Matches!$T$9:$T$1954,Matches!$C$9:$C$1954,$A192)+SUMIFS(Matches!$U$9:$U$1954,Matches!$D$9:$D$1954,$A192))/(H192+I192))</f>
        <v>0.60136363636363632</v>
      </c>
      <c r="L192" s="9">
        <f>IF(H192+I192=0,"",(SUMIFS(Matches!$V$9:$V$1954,Matches!$C$9:$C$1954,$A192)+SUMIFS(Matches!$W$9:$W$1954,Matches!$D$9:$D$1954,$A192))/(H192+I192))</f>
        <v>0.49994001116728387</v>
      </c>
      <c r="M192" s="9">
        <f t="shared" si="24"/>
        <v>0.4756668209736391</v>
      </c>
      <c r="N192" s="1">
        <f t="shared" si="25"/>
        <v>213</v>
      </c>
      <c r="O192" s="1" t="str">
        <f t="shared" si="26"/>
        <v>Matches standings</v>
      </c>
      <c r="P192" s="1">
        <f>COUNTIFS(Matches!$C$9:$C$1954,$A192,Matches!$Q$9:$Q$1954,1,Matches!$Y$9:$Y$1954,"&gt;=1",Matches!$Y$9:$Y$1954,"&lt;="&amp;'RPI rules'!$B$9,Matches!$R$9:$R$1954,1)+COUNTIFS(Matches!$D$9:$D$1954,$A192,Matches!$Q$9:$Q$1954,1,Matches!$X$9:$X$1954,"&gt;=1",Matches!$X$9:$X$1954,"&lt;="&amp;'RPI rules'!$B$9,Matches!$S$9:$S$1954,1)</f>
        <v>0</v>
      </c>
      <c r="Q192" s="1">
        <f>COUNTIFS(Matches!$C$9:$C$1954,$A192,Matches!$Q$9:$Q$1954,1,Matches!$Y$9:$Y$1954,"&gt;"&amp;'RPI rules'!$B$9,Matches!$Y$9:$Y$1954,"&lt;="&amp;'RPI rules'!$B$10,Matches!$R$9:$R$1954,1)+COUNTIFS(Matches!$D$9:$D$1954,$A192,Matches!$Q$9:$Q$1954,1,Matches!$X$9:$X$1954,"&gt;"&amp;'RPI rules'!$B$9,Matches!$X$9:$X$1954,"&lt;="&amp;'RPI rules'!$B$10,Matches!$S$9:$S$1954,1)</f>
        <v>0</v>
      </c>
      <c r="R192" s="1">
        <f>COUNTIFS(Matches!$C$9:$C$1954,$A192,Matches!$Q$9:$Q$1954,1,Matches!$Y$9:$Y$1954,"&gt;="&amp;'RPI rules'!$B$12,Matches!$Y$9:$Y$1954,"&lt;="&amp;'RPI rules'!$B$13,Matches!$R$9:$R$1954,0)+COUNTIFS(Matches!$D$9:$D$1954,$A192,Matches!$Q$9:$Q$1954,1,Matches!$X$9:$X$1954,"&gt;="&amp;'RPI rules'!$B$12,Matches!$X$9:$X$1954,"&lt;="&amp;'RPI rules'!$B$13,Matches!$S$9:$S$1954,0)</f>
        <v>1</v>
      </c>
      <c r="S192" s="1">
        <f>COUNTIFS(Matches!$C$9:$C$1954,$A192,Matches!$Q$9:$Q$1954,1,Matches!$Y$9:$Y$1954,"&gt;="&amp;'RPI rules'!$B$14,Matches!$R$9:$R$1954,0)+COUNTIFS(Matches!$D$9:$D$1954,$A192,Matches!$Q$9:$Q$1954,1,Matches!$X$9:$X$1954,"&gt;="&amp;'RPI rules'!$B$14,Matches!$S$9:$S$1954,0)+COUNTIFS(Matches!$C$9:$C$1954,$A192,Matches!$H$9:$H$1954,"&lt;&gt;D1",Matches!$R$9:$R$1954,0)+COUNTIFS(Matches!$D$9:$D$1954,$A192,Matches!$G$9:$G$1954,"&lt;&gt;D1",Matches!$S$9:$S$1954,0)</f>
        <v>0</v>
      </c>
      <c r="T192" s="1">
        <f>COUNTIFS(Matches!$C$9:$C$1954,$A192,Matches!$M$9:$M$1954,"Nonconference")+COUNTIFS(Matches!$D$9:$D$1954,$A192,Matches!$M$9:$M$1954,"Nonconference")</f>
        <v>10</v>
      </c>
      <c r="U192" s="1">
        <f>COUNTIFS(Matches!$C$9:$C$1954,$A192,Matches!$Q$9:$Q$1954,1,Matches!$Y$9:$Y$1954,"&gt;=1",Matches!$Y$9:$Y$1954,"&lt;="&amp;'RPI rules'!$B$11,Matches!$M$9:$M$1954,"Nonconference")+COUNTIFS(Matches!$D$9:$D$1954,$A192,Matches!$Q$9:$Q$1954,1,Matches!$X$9:$X$1954,"&gt;=1",Matches!$X$9:$X$1954,"&lt;="&amp;'RPI rules'!$B$11,Matches!$M$9:$M$1954,"Nonconference")</f>
        <v>4</v>
      </c>
      <c r="V192" s="1">
        <f>COUNTIFS(Matches!$C$9:$C$1954,$A192,Matches!$Q$9:$Q$1954,1,Matches!$Y$9:$Y$1954,"&gt;="&amp;'RPI rules'!$B$15,Matches!$M$9:$M$1954,"Nonconference")+COUNTIFS(Matches!$D$9:$D$1954,$A192,Matches!$Q$9:$Q$1954,1,Matches!$X$9:$X$1954,"&gt;="&amp;'RPI rules'!$B$15,Matches!$M$9:$M$1954,"Nonconference")+COUNTIFS(Matches!$C$9:$C$1954,$A192,Matches!$M$9:$M$1954,"Nonconference",Matches!$H$9:$H$1954,"NAIA")+COUNTIFS(Matches!$D$9:$D$1954,$A192,Matches!$M$9:$M$1954,"Nonconference",Matches!$G$9:$G$1954,"NAIA")</f>
        <v>2</v>
      </c>
      <c r="W192" s="24">
        <f t="shared" si="27"/>
        <v>0.4</v>
      </c>
      <c r="X192" s="24">
        <f t="shared" si="28"/>
        <v>0.2</v>
      </c>
      <c r="Y192" s="25">
        <f>IF('RPI rules'!$B$25&lt;&gt;"Ready",NA(),P192*'RPI rules'!$B$17+Q192*'RPI rules'!$B$18)</f>
        <v>0</v>
      </c>
      <c r="Z192" s="25">
        <f>IF('RPI rules'!$B$25&lt;&gt;"Ready",NA(),-R192*'RPI rules'!$B$19-S192*'RPI rules'!$B$20)</f>
        <v>-1.2999999999999999E-3</v>
      </c>
      <c r="AA192" s="25">
        <f>IF('RPI rules'!$B$25&lt;&gt;"Ready",NA(),IF(T192=0,0,IF(W192&gt;='RPI rules'!$B$16,'RPI rules'!$B$21,0)))</f>
        <v>0</v>
      </c>
      <c r="AB192" s="25">
        <f>IF('RPI rules'!$B$25&lt;&gt;"Ready",NA(),IF(T192=0,0,IF(X192&gt;='RPI rules'!$B$16,-'RPI rules'!$B$22,0)))</f>
        <v>0</v>
      </c>
      <c r="AC192" s="25">
        <f t="shared" si="29"/>
        <v>-1.2999999999999999E-3</v>
      </c>
      <c r="AD192" s="9">
        <f t="shared" si="30"/>
        <v>0.47436682097363908</v>
      </c>
      <c r="AE192" s="1">
        <f t="shared" si="31"/>
        <v>214</v>
      </c>
      <c r="AF192" s="1">
        <f t="shared" si="32"/>
        <v>-1</v>
      </c>
    </row>
    <row r="193" spans="1:32" ht="21" customHeight="1">
      <c r="A193" s="1" t="s">
        <v>244</v>
      </c>
      <c r="B193" s="1" t="str">
        <f>INDEX(Standings!$B$9:$B$356,MATCH($A193,Standings!$A$9:$A$356,0))</f>
        <v>CUSA</v>
      </c>
      <c r="C193" s="1">
        <f>INDEX(Standings!$D$9:$D$356,MATCH($A193,Standings!$A$9:$A$356,0))</f>
        <v>7</v>
      </c>
      <c r="D193" s="1">
        <f>INDEX(Standings!$E$9:$E$356,MATCH($A193,Standings!$A$9:$A$356,0))</f>
        <v>6</v>
      </c>
      <c r="E193" s="1">
        <f>SUMIFS(Matches!$R$9:$R$1954,Matches!$C$9:$C$1954,$A193)+SUMIFS(Matches!$S$9:$S$1954,Matches!$D$9:$D$1954,$A193)</f>
        <v>7</v>
      </c>
      <c r="F193" s="1">
        <f>COUNTIFS(Matches!$C$9:$C$1954,$A193)+COUNTIFS(Matches!$D$9:$D$1954,$A193)-E193</f>
        <v>6</v>
      </c>
      <c r="G193" s="1">
        <f t="shared" si="22"/>
        <v>0</v>
      </c>
      <c r="H193" s="1">
        <f>SUMIFS(Matches!$R$9:$R$1954,Matches!$C$9:$C$1954,$A193,Matches!$Q$9:$Q$1954,1)+SUMIFS(Matches!$S$9:$S$1954,Matches!$D$9:$D$1954,$A193,Matches!$Q$9:$Q$1954,1)</f>
        <v>7</v>
      </c>
      <c r="I193" s="1">
        <f>COUNTIFS(Matches!$C$9:$C$1954,$A193,Matches!$Q$9:$Q$1954,1)+COUNTIFS(Matches!$D$9:$D$1954,$A193,Matches!$Q$9:$Q$1954,1)-H193</f>
        <v>6</v>
      </c>
      <c r="J193" s="9">
        <f t="shared" si="23"/>
        <v>0.53846153846153844</v>
      </c>
      <c r="K193" s="9">
        <f>IF(H193+I193=0,"",(SUMIFS(Matches!$T$9:$T$1954,Matches!$C$9:$C$1954,$A193)+SUMIFS(Matches!$U$9:$U$1954,Matches!$D$9:$D$1954,$A193))/(H193+I193))</f>
        <v>0.43014763014763019</v>
      </c>
      <c r="L193" s="9">
        <f>IF(H193+I193=0,"",(SUMIFS(Matches!$V$9:$V$1954,Matches!$C$9:$C$1954,$A193)+SUMIFS(Matches!$W$9:$W$1954,Matches!$D$9:$D$1954,$A193))/(H193+I193))</f>
        <v>0.48139177320995502</v>
      </c>
      <c r="M193" s="9">
        <f t="shared" si="24"/>
        <v>0.47003714299168847</v>
      </c>
      <c r="N193" s="1">
        <f t="shared" si="25"/>
        <v>221</v>
      </c>
      <c r="O193" s="1" t="str">
        <f t="shared" si="26"/>
        <v>Matches standings</v>
      </c>
      <c r="P193" s="1">
        <f>COUNTIFS(Matches!$C$9:$C$1954,$A193,Matches!$Q$9:$Q$1954,1,Matches!$Y$9:$Y$1954,"&gt;=1",Matches!$Y$9:$Y$1954,"&lt;="&amp;'RPI rules'!$B$9,Matches!$R$9:$R$1954,1)+COUNTIFS(Matches!$D$9:$D$1954,$A193,Matches!$Q$9:$Q$1954,1,Matches!$X$9:$X$1954,"&gt;=1",Matches!$X$9:$X$1954,"&lt;="&amp;'RPI rules'!$B$9,Matches!$S$9:$S$1954,1)</f>
        <v>0</v>
      </c>
      <c r="Q193" s="1">
        <f>COUNTIFS(Matches!$C$9:$C$1954,$A193,Matches!$Q$9:$Q$1954,1,Matches!$Y$9:$Y$1954,"&gt;"&amp;'RPI rules'!$B$9,Matches!$Y$9:$Y$1954,"&lt;="&amp;'RPI rules'!$B$10,Matches!$R$9:$R$1954,1)+COUNTIFS(Matches!$D$9:$D$1954,$A193,Matches!$Q$9:$Q$1954,1,Matches!$X$9:$X$1954,"&gt;"&amp;'RPI rules'!$B$9,Matches!$X$9:$X$1954,"&lt;="&amp;'RPI rules'!$B$10,Matches!$S$9:$S$1954,1)</f>
        <v>0</v>
      </c>
      <c r="R193" s="1">
        <f>COUNTIFS(Matches!$C$9:$C$1954,$A193,Matches!$Q$9:$Q$1954,1,Matches!$Y$9:$Y$1954,"&gt;="&amp;'RPI rules'!$B$12,Matches!$Y$9:$Y$1954,"&lt;="&amp;'RPI rules'!$B$13,Matches!$R$9:$R$1954,0)+COUNTIFS(Matches!$D$9:$D$1954,$A193,Matches!$Q$9:$Q$1954,1,Matches!$X$9:$X$1954,"&gt;="&amp;'RPI rules'!$B$12,Matches!$X$9:$X$1954,"&lt;="&amp;'RPI rules'!$B$13,Matches!$S$9:$S$1954,0)</f>
        <v>0</v>
      </c>
      <c r="S193" s="1">
        <f>COUNTIFS(Matches!$C$9:$C$1954,$A193,Matches!$Q$9:$Q$1954,1,Matches!$Y$9:$Y$1954,"&gt;="&amp;'RPI rules'!$B$14,Matches!$R$9:$R$1954,0)+COUNTIFS(Matches!$D$9:$D$1954,$A193,Matches!$Q$9:$Q$1954,1,Matches!$X$9:$X$1954,"&gt;="&amp;'RPI rules'!$B$14,Matches!$S$9:$S$1954,0)+COUNTIFS(Matches!$C$9:$C$1954,$A193,Matches!$H$9:$H$1954,"&lt;&gt;D1",Matches!$R$9:$R$1954,0)+COUNTIFS(Matches!$D$9:$D$1954,$A193,Matches!$G$9:$G$1954,"&lt;&gt;D1",Matches!$S$9:$S$1954,0)</f>
        <v>0</v>
      </c>
      <c r="T193" s="1">
        <f>COUNTIFS(Matches!$C$9:$C$1954,$A193,Matches!$M$9:$M$1954,"Nonconference")+COUNTIFS(Matches!$D$9:$D$1954,$A193,Matches!$M$9:$M$1954,"Nonconference")</f>
        <v>13</v>
      </c>
      <c r="U193" s="1">
        <f>COUNTIFS(Matches!$C$9:$C$1954,$A193,Matches!$Q$9:$Q$1954,1,Matches!$Y$9:$Y$1954,"&gt;=1",Matches!$Y$9:$Y$1954,"&lt;="&amp;'RPI rules'!$B$11,Matches!$M$9:$M$1954,"Nonconference")+COUNTIFS(Matches!$D$9:$D$1954,$A193,Matches!$Q$9:$Q$1954,1,Matches!$X$9:$X$1954,"&gt;=1",Matches!$X$9:$X$1954,"&lt;="&amp;'RPI rules'!$B$11,Matches!$M$9:$M$1954,"Nonconference")</f>
        <v>1</v>
      </c>
      <c r="V193" s="1">
        <f>COUNTIFS(Matches!$C$9:$C$1954,$A193,Matches!$Q$9:$Q$1954,1,Matches!$Y$9:$Y$1954,"&gt;="&amp;'RPI rules'!$B$15,Matches!$M$9:$M$1954,"Nonconference")+COUNTIFS(Matches!$D$9:$D$1954,$A193,Matches!$Q$9:$Q$1954,1,Matches!$X$9:$X$1954,"&gt;="&amp;'RPI rules'!$B$15,Matches!$M$9:$M$1954,"Nonconference")+COUNTIFS(Matches!$C$9:$C$1954,$A193,Matches!$M$9:$M$1954,"Nonconference",Matches!$H$9:$H$1954,"NAIA")+COUNTIFS(Matches!$D$9:$D$1954,$A193,Matches!$M$9:$M$1954,"Nonconference",Matches!$G$9:$G$1954,"NAIA")</f>
        <v>5</v>
      </c>
      <c r="W193" s="24">
        <f t="shared" si="27"/>
        <v>7.6923076923076927E-2</v>
      </c>
      <c r="X193" s="24">
        <f t="shared" si="28"/>
        <v>0.38461538461538464</v>
      </c>
      <c r="Y193" s="25">
        <f>IF('RPI rules'!$B$25&lt;&gt;"Ready",NA(),P193*'RPI rules'!$B$17+Q193*'RPI rules'!$B$18)</f>
        <v>0</v>
      </c>
      <c r="Z193" s="25">
        <f>IF('RPI rules'!$B$25&lt;&gt;"Ready",NA(),-R193*'RPI rules'!$B$19-S193*'RPI rules'!$B$20)</f>
        <v>0</v>
      </c>
      <c r="AA193" s="25">
        <f>IF('RPI rules'!$B$25&lt;&gt;"Ready",NA(),IF(T193=0,0,IF(W193&gt;='RPI rules'!$B$16,'RPI rules'!$B$21,0)))</f>
        <v>0</v>
      </c>
      <c r="AB193" s="25">
        <f>IF('RPI rules'!$B$25&lt;&gt;"Ready",NA(),IF(T193=0,0,IF(X193&gt;='RPI rules'!$B$16,-'RPI rules'!$B$22,0)))</f>
        <v>0</v>
      </c>
      <c r="AC193" s="25">
        <f t="shared" si="29"/>
        <v>0</v>
      </c>
      <c r="AD193" s="9">
        <f t="shared" si="30"/>
        <v>0.47003714299168847</v>
      </c>
      <c r="AE193" s="1">
        <f t="shared" si="31"/>
        <v>219</v>
      </c>
      <c r="AF193" s="1">
        <f t="shared" si="32"/>
        <v>2</v>
      </c>
    </row>
    <row r="194" spans="1:32" ht="21" customHeight="1">
      <c r="A194" s="1" t="s">
        <v>352</v>
      </c>
      <c r="B194" s="1" t="str">
        <f>INDEX(Standings!$B$9:$B$356,MATCH($A194,Standings!$A$9:$A$356,0))</f>
        <v>Southland</v>
      </c>
      <c r="C194" s="1">
        <f>INDEX(Standings!$D$9:$D$356,MATCH($A194,Standings!$A$9:$A$356,0))</f>
        <v>2</v>
      </c>
      <c r="D194" s="1">
        <f>INDEX(Standings!$E$9:$E$356,MATCH($A194,Standings!$A$9:$A$356,0))</f>
        <v>11</v>
      </c>
      <c r="E194" s="1">
        <f>SUMIFS(Matches!$R$9:$R$1954,Matches!$C$9:$C$1954,$A194)+SUMIFS(Matches!$S$9:$S$1954,Matches!$D$9:$D$1954,$A194)</f>
        <v>2</v>
      </c>
      <c r="F194" s="1">
        <f>COUNTIFS(Matches!$C$9:$C$1954,$A194)+COUNTIFS(Matches!$D$9:$D$1954,$A194)-E194</f>
        <v>11</v>
      </c>
      <c r="G194" s="1">
        <f t="shared" si="22"/>
        <v>0</v>
      </c>
      <c r="H194" s="1">
        <f>SUMIFS(Matches!$R$9:$R$1954,Matches!$C$9:$C$1954,$A194,Matches!$Q$9:$Q$1954,1)+SUMIFS(Matches!$S$9:$S$1954,Matches!$D$9:$D$1954,$A194,Matches!$Q$9:$Q$1954,1)</f>
        <v>2</v>
      </c>
      <c r="I194" s="1">
        <f>COUNTIFS(Matches!$C$9:$C$1954,$A194,Matches!$Q$9:$Q$1954,1)+COUNTIFS(Matches!$D$9:$D$1954,$A194,Matches!$Q$9:$Q$1954,1)-H194</f>
        <v>11</v>
      </c>
      <c r="J194" s="9">
        <f t="shared" si="23"/>
        <v>0.15384615384615385</v>
      </c>
      <c r="K194" s="9">
        <f>IF(H194+I194=0,"",(SUMIFS(Matches!$T$9:$T$1954,Matches!$C$9:$C$1954,$A194)+SUMIFS(Matches!$U$9:$U$1954,Matches!$D$9:$D$1954,$A194))/(H194+I194))</f>
        <v>0.404967254967255</v>
      </c>
      <c r="L194" s="9">
        <f>IF(H194+I194=0,"",(SUMIFS(Matches!$V$9:$V$1954,Matches!$C$9:$C$1954,$A194)+SUMIFS(Matches!$W$9:$W$1954,Matches!$D$9:$D$1954,$A194))/(H194+I194))</f>
        <v>0.45603148405595956</v>
      </c>
      <c r="M194" s="9">
        <f t="shared" si="24"/>
        <v>0.35495303695915587</v>
      </c>
      <c r="N194" s="1">
        <f t="shared" si="25"/>
        <v>329</v>
      </c>
      <c r="O194" s="1" t="str">
        <f t="shared" si="26"/>
        <v>Matches standings</v>
      </c>
      <c r="P194" s="1">
        <f>COUNTIFS(Matches!$C$9:$C$1954,$A194,Matches!$Q$9:$Q$1954,1,Matches!$Y$9:$Y$1954,"&gt;=1",Matches!$Y$9:$Y$1954,"&lt;="&amp;'RPI rules'!$B$9,Matches!$R$9:$R$1954,1)+COUNTIFS(Matches!$D$9:$D$1954,$A194,Matches!$Q$9:$Q$1954,1,Matches!$X$9:$X$1954,"&gt;=1",Matches!$X$9:$X$1954,"&lt;="&amp;'RPI rules'!$B$9,Matches!$S$9:$S$1954,1)</f>
        <v>0</v>
      </c>
      <c r="Q194" s="1">
        <f>COUNTIFS(Matches!$C$9:$C$1954,$A194,Matches!$Q$9:$Q$1954,1,Matches!$Y$9:$Y$1954,"&gt;"&amp;'RPI rules'!$B$9,Matches!$Y$9:$Y$1954,"&lt;="&amp;'RPI rules'!$B$10,Matches!$R$9:$R$1954,1)+COUNTIFS(Matches!$D$9:$D$1954,$A194,Matches!$Q$9:$Q$1954,1,Matches!$X$9:$X$1954,"&gt;"&amp;'RPI rules'!$B$9,Matches!$X$9:$X$1954,"&lt;="&amp;'RPI rules'!$B$10,Matches!$S$9:$S$1954,1)</f>
        <v>0</v>
      </c>
      <c r="R194" s="1">
        <f>COUNTIFS(Matches!$C$9:$C$1954,$A194,Matches!$Q$9:$Q$1954,1,Matches!$Y$9:$Y$1954,"&gt;="&amp;'RPI rules'!$B$12,Matches!$Y$9:$Y$1954,"&lt;="&amp;'RPI rules'!$B$13,Matches!$R$9:$R$1954,0)+COUNTIFS(Matches!$D$9:$D$1954,$A194,Matches!$Q$9:$Q$1954,1,Matches!$X$9:$X$1954,"&gt;="&amp;'RPI rules'!$B$12,Matches!$X$9:$X$1954,"&lt;="&amp;'RPI rules'!$B$13,Matches!$S$9:$S$1954,0)</f>
        <v>1</v>
      </c>
      <c r="S194" s="1">
        <f>COUNTIFS(Matches!$C$9:$C$1954,$A194,Matches!$Q$9:$Q$1954,1,Matches!$Y$9:$Y$1954,"&gt;="&amp;'RPI rules'!$B$14,Matches!$R$9:$R$1954,0)+COUNTIFS(Matches!$D$9:$D$1954,$A194,Matches!$Q$9:$Q$1954,1,Matches!$X$9:$X$1954,"&gt;="&amp;'RPI rules'!$B$14,Matches!$S$9:$S$1954,0)+COUNTIFS(Matches!$C$9:$C$1954,$A194,Matches!$H$9:$H$1954,"&lt;&gt;D1",Matches!$R$9:$R$1954,0)+COUNTIFS(Matches!$D$9:$D$1954,$A194,Matches!$G$9:$G$1954,"&lt;&gt;D1",Matches!$S$9:$S$1954,0)</f>
        <v>2</v>
      </c>
      <c r="T194" s="1">
        <f>COUNTIFS(Matches!$C$9:$C$1954,$A194,Matches!$M$9:$M$1954,"Nonconference")+COUNTIFS(Matches!$D$9:$D$1954,$A194,Matches!$M$9:$M$1954,"Nonconference")</f>
        <v>13</v>
      </c>
      <c r="U194" s="1">
        <f>COUNTIFS(Matches!$C$9:$C$1954,$A194,Matches!$Q$9:$Q$1954,1,Matches!$Y$9:$Y$1954,"&gt;=1",Matches!$Y$9:$Y$1954,"&lt;="&amp;'RPI rules'!$B$11,Matches!$M$9:$M$1954,"Nonconference")+COUNTIFS(Matches!$D$9:$D$1954,$A194,Matches!$Q$9:$Q$1954,1,Matches!$X$9:$X$1954,"&gt;=1",Matches!$X$9:$X$1954,"&lt;="&amp;'RPI rules'!$B$11,Matches!$M$9:$M$1954,"Nonconference")</f>
        <v>1</v>
      </c>
      <c r="V194" s="1">
        <f>COUNTIFS(Matches!$C$9:$C$1954,$A194,Matches!$Q$9:$Q$1954,1,Matches!$Y$9:$Y$1954,"&gt;="&amp;'RPI rules'!$B$15,Matches!$M$9:$M$1954,"Nonconference")+COUNTIFS(Matches!$D$9:$D$1954,$A194,Matches!$Q$9:$Q$1954,1,Matches!$X$9:$X$1954,"&gt;="&amp;'RPI rules'!$B$15,Matches!$M$9:$M$1954,"Nonconference")+COUNTIFS(Matches!$C$9:$C$1954,$A194,Matches!$M$9:$M$1954,"Nonconference",Matches!$H$9:$H$1954,"NAIA")+COUNTIFS(Matches!$D$9:$D$1954,$A194,Matches!$M$9:$M$1954,"Nonconference",Matches!$G$9:$G$1954,"NAIA")</f>
        <v>6</v>
      </c>
      <c r="W194" s="24">
        <f t="shared" si="27"/>
        <v>7.6923076923076927E-2</v>
      </c>
      <c r="X194" s="24">
        <f t="shared" si="28"/>
        <v>0.46153846153846156</v>
      </c>
      <c r="Y194" s="25">
        <f>IF('RPI rules'!$B$25&lt;&gt;"Ready",NA(),P194*'RPI rules'!$B$17+Q194*'RPI rules'!$B$18)</f>
        <v>0</v>
      </c>
      <c r="Z194" s="25">
        <f>IF('RPI rules'!$B$25&lt;&gt;"Ready",NA(),-R194*'RPI rules'!$B$19-S194*'RPI rules'!$B$20)</f>
        <v>-6.4999999999999997E-3</v>
      </c>
      <c r="AA194" s="25">
        <f>IF('RPI rules'!$B$25&lt;&gt;"Ready",NA(),IF(T194=0,0,IF(W194&gt;='RPI rules'!$B$16,'RPI rules'!$B$21,0)))</f>
        <v>0</v>
      </c>
      <c r="AB194" s="25">
        <f>IF('RPI rules'!$B$25&lt;&gt;"Ready",NA(),IF(T194=0,0,IF(X194&gt;='RPI rules'!$B$16,-'RPI rules'!$B$22,0)))</f>
        <v>0</v>
      </c>
      <c r="AC194" s="25">
        <f t="shared" si="29"/>
        <v>-6.4999999999999997E-3</v>
      </c>
      <c r="AD194" s="9">
        <f t="shared" si="30"/>
        <v>0.34845303695915586</v>
      </c>
      <c r="AE194" s="1">
        <f t="shared" si="31"/>
        <v>329</v>
      </c>
      <c r="AF194" s="1">
        <f t="shared" si="32"/>
        <v>0</v>
      </c>
    </row>
    <row r="195" spans="1:32" ht="21" customHeight="1">
      <c r="A195" s="1" t="s">
        <v>348</v>
      </c>
      <c r="B195" s="1" t="str">
        <f>INDEX(Standings!$B$9:$B$356,MATCH($A195,Standings!$A$9:$A$356,0))</f>
        <v>MAAC</v>
      </c>
      <c r="C195" s="1">
        <f>INDEX(Standings!$D$9:$D$356,MATCH($A195,Standings!$A$9:$A$356,0))</f>
        <v>1</v>
      </c>
      <c r="D195" s="1">
        <f>INDEX(Standings!$E$9:$E$356,MATCH($A195,Standings!$A$9:$A$356,0))</f>
        <v>7</v>
      </c>
      <c r="E195" s="1">
        <f>SUMIFS(Matches!$R$9:$R$1954,Matches!$C$9:$C$1954,$A195)+SUMIFS(Matches!$S$9:$S$1954,Matches!$D$9:$D$1954,$A195)</f>
        <v>1</v>
      </c>
      <c r="F195" s="1">
        <f>COUNTIFS(Matches!$C$9:$C$1954,$A195)+COUNTIFS(Matches!$D$9:$D$1954,$A195)-E195</f>
        <v>7</v>
      </c>
      <c r="G195" s="1">
        <f t="shared" si="22"/>
        <v>0</v>
      </c>
      <c r="H195" s="1">
        <f>SUMIFS(Matches!$R$9:$R$1954,Matches!$C$9:$C$1954,$A195,Matches!$Q$9:$Q$1954,1)+SUMIFS(Matches!$S$9:$S$1954,Matches!$D$9:$D$1954,$A195,Matches!$Q$9:$Q$1954,1)</f>
        <v>1</v>
      </c>
      <c r="I195" s="1">
        <f>COUNTIFS(Matches!$C$9:$C$1954,$A195,Matches!$Q$9:$Q$1954,1)+COUNTIFS(Matches!$D$9:$D$1954,$A195,Matches!$Q$9:$Q$1954,1)-H195</f>
        <v>7</v>
      </c>
      <c r="J195" s="9">
        <f t="shared" si="23"/>
        <v>0.125</v>
      </c>
      <c r="K195" s="9">
        <f>IF(H195+I195=0,"",(SUMIFS(Matches!$T$9:$T$1954,Matches!$C$9:$C$1954,$A195)+SUMIFS(Matches!$U$9:$U$1954,Matches!$D$9:$D$1954,$A195))/(H195+I195))</f>
        <v>0.4542613636363636</v>
      </c>
      <c r="L195" s="9">
        <f>IF(H195+I195=0,"",(SUMIFS(Matches!$V$9:$V$1954,Matches!$C$9:$C$1954,$A195)+SUMIFS(Matches!$W$9:$W$1954,Matches!$D$9:$D$1954,$A195))/(H195+I195))</f>
        <v>0.42957836828575469</v>
      </c>
      <c r="M195" s="9">
        <f t="shared" si="24"/>
        <v>0.3657752738896205</v>
      </c>
      <c r="N195" s="1">
        <f t="shared" si="25"/>
        <v>325</v>
      </c>
      <c r="O195" s="1" t="str">
        <f t="shared" si="26"/>
        <v>Matches standings</v>
      </c>
      <c r="P195" s="1">
        <f>COUNTIFS(Matches!$C$9:$C$1954,$A195,Matches!$Q$9:$Q$1954,1,Matches!$Y$9:$Y$1954,"&gt;=1",Matches!$Y$9:$Y$1954,"&lt;="&amp;'RPI rules'!$B$9,Matches!$R$9:$R$1954,1)+COUNTIFS(Matches!$D$9:$D$1954,$A195,Matches!$Q$9:$Q$1954,1,Matches!$X$9:$X$1954,"&gt;=1",Matches!$X$9:$X$1954,"&lt;="&amp;'RPI rules'!$B$9,Matches!$S$9:$S$1954,1)</f>
        <v>0</v>
      </c>
      <c r="Q195" s="1">
        <f>COUNTIFS(Matches!$C$9:$C$1954,$A195,Matches!$Q$9:$Q$1954,1,Matches!$Y$9:$Y$1954,"&gt;"&amp;'RPI rules'!$B$9,Matches!$Y$9:$Y$1954,"&lt;="&amp;'RPI rules'!$B$10,Matches!$R$9:$R$1954,1)+COUNTIFS(Matches!$D$9:$D$1954,$A195,Matches!$Q$9:$Q$1954,1,Matches!$X$9:$X$1954,"&gt;"&amp;'RPI rules'!$B$9,Matches!$X$9:$X$1954,"&lt;="&amp;'RPI rules'!$B$10,Matches!$S$9:$S$1954,1)</f>
        <v>0</v>
      </c>
      <c r="R195" s="1">
        <f>COUNTIFS(Matches!$C$9:$C$1954,$A195,Matches!$Q$9:$Q$1954,1,Matches!$Y$9:$Y$1954,"&gt;="&amp;'RPI rules'!$B$12,Matches!$Y$9:$Y$1954,"&lt;="&amp;'RPI rules'!$B$13,Matches!$R$9:$R$1954,0)+COUNTIFS(Matches!$D$9:$D$1954,$A195,Matches!$Q$9:$Q$1954,1,Matches!$X$9:$X$1954,"&gt;="&amp;'RPI rules'!$B$12,Matches!$X$9:$X$1954,"&lt;="&amp;'RPI rules'!$B$13,Matches!$S$9:$S$1954,0)</f>
        <v>1</v>
      </c>
      <c r="S195" s="1">
        <f>COUNTIFS(Matches!$C$9:$C$1954,$A195,Matches!$Q$9:$Q$1954,1,Matches!$Y$9:$Y$1954,"&gt;="&amp;'RPI rules'!$B$14,Matches!$R$9:$R$1954,0)+COUNTIFS(Matches!$D$9:$D$1954,$A195,Matches!$Q$9:$Q$1954,1,Matches!$X$9:$X$1954,"&gt;="&amp;'RPI rules'!$B$14,Matches!$S$9:$S$1954,0)+COUNTIFS(Matches!$C$9:$C$1954,$A195,Matches!$H$9:$H$1954,"&lt;&gt;D1",Matches!$R$9:$R$1954,0)+COUNTIFS(Matches!$D$9:$D$1954,$A195,Matches!$G$9:$G$1954,"&lt;&gt;D1",Matches!$S$9:$S$1954,0)</f>
        <v>0</v>
      </c>
      <c r="T195" s="1">
        <f>COUNTIFS(Matches!$C$9:$C$1954,$A195,Matches!$M$9:$M$1954,"Nonconference")+COUNTIFS(Matches!$D$9:$D$1954,$A195,Matches!$M$9:$M$1954,"Nonconference")</f>
        <v>8</v>
      </c>
      <c r="U195" s="1">
        <f>COUNTIFS(Matches!$C$9:$C$1954,$A195,Matches!$Q$9:$Q$1954,1,Matches!$Y$9:$Y$1954,"&gt;=1",Matches!$Y$9:$Y$1954,"&lt;="&amp;'RPI rules'!$B$11,Matches!$M$9:$M$1954,"Nonconference")+COUNTIFS(Matches!$D$9:$D$1954,$A195,Matches!$Q$9:$Q$1954,1,Matches!$X$9:$X$1954,"&gt;=1",Matches!$X$9:$X$1954,"&lt;="&amp;'RPI rules'!$B$11,Matches!$M$9:$M$1954,"Nonconference")</f>
        <v>0</v>
      </c>
      <c r="V195" s="1">
        <f>COUNTIFS(Matches!$C$9:$C$1954,$A195,Matches!$Q$9:$Q$1954,1,Matches!$Y$9:$Y$1954,"&gt;="&amp;'RPI rules'!$B$15,Matches!$M$9:$M$1954,"Nonconference")+COUNTIFS(Matches!$D$9:$D$1954,$A195,Matches!$Q$9:$Q$1954,1,Matches!$X$9:$X$1954,"&gt;="&amp;'RPI rules'!$B$15,Matches!$M$9:$M$1954,"Nonconference")+COUNTIFS(Matches!$C$9:$C$1954,$A195,Matches!$M$9:$M$1954,"Nonconference",Matches!$H$9:$H$1954,"NAIA")+COUNTIFS(Matches!$D$9:$D$1954,$A195,Matches!$M$9:$M$1954,"Nonconference",Matches!$G$9:$G$1954,"NAIA")</f>
        <v>2</v>
      </c>
      <c r="W195" s="24">
        <f t="shared" si="27"/>
        <v>0</v>
      </c>
      <c r="X195" s="24">
        <f t="shared" si="28"/>
        <v>0.25</v>
      </c>
      <c r="Y195" s="25">
        <f>IF('RPI rules'!$B$25&lt;&gt;"Ready",NA(),P195*'RPI rules'!$B$17+Q195*'RPI rules'!$B$18)</f>
        <v>0</v>
      </c>
      <c r="Z195" s="25">
        <f>IF('RPI rules'!$B$25&lt;&gt;"Ready",NA(),-R195*'RPI rules'!$B$19-S195*'RPI rules'!$B$20)</f>
        <v>-1.2999999999999999E-3</v>
      </c>
      <c r="AA195" s="25">
        <f>IF('RPI rules'!$B$25&lt;&gt;"Ready",NA(),IF(T195=0,0,IF(W195&gt;='RPI rules'!$B$16,'RPI rules'!$B$21,0)))</f>
        <v>0</v>
      </c>
      <c r="AB195" s="25">
        <f>IF('RPI rules'!$B$25&lt;&gt;"Ready",NA(),IF(T195=0,0,IF(X195&gt;='RPI rules'!$B$16,-'RPI rules'!$B$22,0)))</f>
        <v>0</v>
      </c>
      <c r="AC195" s="25">
        <f t="shared" si="29"/>
        <v>-1.2999999999999999E-3</v>
      </c>
      <c r="AD195" s="9">
        <f t="shared" si="30"/>
        <v>0.36447527388962048</v>
      </c>
      <c r="AE195" s="1">
        <f t="shared" si="31"/>
        <v>324</v>
      </c>
      <c r="AF195" s="1">
        <f t="shared" si="32"/>
        <v>1</v>
      </c>
    </row>
    <row r="196" spans="1:32" ht="21" customHeight="1">
      <c r="A196" s="1" t="s">
        <v>363</v>
      </c>
      <c r="B196" s="1" t="str">
        <f>INDEX(Standings!$B$9:$B$356,MATCH($A196,Standings!$A$9:$A$356,0))</f>
        <v>Southland</v>
      </c>
      <c r="C196" s="1">
        <f>INDEX(Standings!$D$9:$D$356,MATCH($A196,Standings!$A$9:$A$356,0))</f>
        <v>7</v>
      </c>
      <c r="D196" s="1">
        <f>INDEX(Standings!$E$9:$E$356,MATCH($A196,Standings!$A$9:$A$356,0))</f>
        <v>6</v>
      </c>
      <c r="E196" s="1">
        <f>SUMIFS(Matches!$R$9:$R$1954,Matches!$C$9:$C$1954,$A196)+SUMIFS(Matches!$S$9:$S$1954,Matches!$D$9:$D$1954,$A196)</f>
        <v>7</v>
      </c>
      <c r="F196" s="1">
        <f>COUNTIFS(Matches!$C$9:$C$1954,$A196)+COUNTIFS(Matches!$D$9:$D$1954,$A196)-E196</f>
        <v>6</v>
      </c>
      <c r="G196" s="1">
        <f t="shared" si="22"/>
        <v>1</v>
      </c>
      <c r="H196" s="1">
        <f>SUMIFS(Matches!$R$9:$R$1954,Matches!$C$9:$C$1954,$A196,Matches!$Q$9:$Q$1954,1)+SUMIFS(Matches!$S$9:$S$1954,Matches!$D$9:$D$1954,$A196,Matches!$Q$9:$Q$1954,1)</f>
        <v>6</v>
      </c>
      <c r="I196" s="1">
        <f>COUNTIFS(Matches!$C$9:$C$1954,$A196,Matches!$Q$9:$Q$1954,1)+COUNTIFS(Matches!$D$9:$D$1954,$A196,Matches!$Q$9:$Q$1954,1)-H196</f>
        <v>6</v>
      </c>
      <c r="J196" s="9">
        <f t="shared" si="23"/>
        <v>0.5</v>
      </c>
      <c r="K196" s="9">
        <f>IF(H196+I196=0,"",(SUMIFS(Matches!$T$9:$T$1954,Matches!$C$9:$C$1954,$A196)+SUMIFS(Matches!$U$9:$U$1954,Matches!$D$9:$D$1954,$A196))/(H196+I196))</f>
        <v>0.17606421356421356</v>
      </c>
      <c r="L196" s="9">
        <f>IF(H196+I196=0,"",(SUMIFS(Matches!$V$9:$V$1954,Matches!$C$9:$C$1954,$A196)+SUMIFS(Matches!$W$9:$W$1954,Matches!$D$9:$D$1954,$A196))/(H196+I196))</f>
        <v>0.44123781696698366</v>
      </c>
      <c r="M196" s="9">
        <f t="shared" si="24"/>
        <v>0.3233415610238527</v>
      </c>
      <c r="N196" s="1">
        <f t="shared" si="25"/>
        <v>340</v>
      </c>
      <c r="O196" s="1" t="str">
        <f t="shared" si="26"/>
        <v>Matches standings</v>
      </c>
      <c r="P196" s="1">
        <f>COUNTIFS(Matches!$C$9:$C$1954,$A196,Matches!$Q$9:$Q$1954,1,Matches!$Y$9:$Y$1954,"&gt;=1",Matches!$Y$9:$Y$1954,"&lt;="&amp;'RPI rules'!$B$9,Matches!$R$9:$R$1954,1)+COUNTIFS(Matches!$D$9:$D$1954,$A196,Matches!$Q$9:$Q$1954,1,Matches!$X$9:$X$1954,"&gt;=1",Matches!$X$9:$X$1954,"&lt;="&amp;'RPI rules'!$B$9,Matches!$S$9:$S$1954,1)</f>
        <v>0</v>
      </c>
      <c r="Q196" s="1">
        <f>COUNTIFS(Matches!$C$9:$C$1954,$A196,Matches!$Q$9:$Q$1954,1,Matches!$Y$9:$Y$1954,"&gt;"&amp;'RPI rules'!$B$9,Matches!$Y$9:$Y$1954,"&lt;="&amp;'RPI rules'!$B$10,Matches!$R$9:$R$1954,1)+COUNTIFS(Matches!$D$9:$D$1954,$A196,Matches!$Q$9:$Q$1954,1,Matches!$X$9:$X$1954,"&gt;"&amp;'RPI rules'!$B$9,Matches!$X$9:$X$1954,"&lt;="&amp;'RPI rules'!$B$10,Matches!$S$9:$S$1954,1)</f>
        <v>0</v>
      </c>
      <c r="R196" s="1">
        <f>COUNTIFS(Matches!$C$9:$C$1954,$A196,Matches!$Q$9:$Q$1954,1,Matches!$Y$9:$Y$1954,"&gt;="&amp;'RPI rules'!$B$12,Matches!$Y$9:$Y$1954,"&lt;="&amp;'RPI rules'!$B$13,Matches!$R$9:$R$1954,0)+COUNTIFS(Matches!$D$9:$D$1954,$A196,Matches!$Q$9:$Q$1954,1,Matches!$X$9:$X$1954,"&gt;="&amp;'RPI rules'!$B$12,Matches!$X$9:$X$1954,"&lt;="&amp;'RPI rules'!$B$13,Matches!$S$9:$S$1954,0)</f>
        <v>3</v>
      </c>
      <c r="S196" s="1">
        <f>COUNTIFS(Matches!$C$9:$C$1954,$A196,Matches!$Q$9:$Q$1954,1,Matches!$Y$9:$Y$1954,"&gt;="&amp;'RPI rules'!$B$14,Matches!$R$9:$R$1954,0)+COUNTIFS(Matches!$D$9:$D$1954,$A196,Matches!$Q$9:$Q$1954,1,Matches!$X$9:$X$1954,"&gt;="&amp;'RPI rules'!$B$14,Matches!$S$9:$S$1954,0)+COUNTIFS(Matches!$C$9:$C$1954,$A196,Matches!$H$9:$H$1954,"&lt;&gt;D1",Matches!$R$9:$R$1954,0)+COUNTIFS(Matches!$D$9:$D$1954,$A196,Matches!$G$9:$G$1954,"&lt;&gt;D1",Matches!$S$9:$S$1954,0)</f>
        <v>0</v>
      </c>
      <c r="T196" s="1">
        <f>COUNTIFS(Matches!$C$9:$C$1954,$A196,Matches!$M$9:$M$1954,"Nonconference")+COUNTIFS(Matches!$D$9:$D$1954,$A196,Matches!$M$9:$M$1954,"Nonconference")</f>
        <v>13</v>
      </c>
      <c r="U196" s="1">
        <f>COUNTIFS(Matches!$C$9:$C$1954,$A196,Matches!$Q$9:$Q$1954,1,Matches!$Y$9:$Y$1954,"&gt;=1",Matches!$Y$9:$Y$1954,"&lt;="&amp;'RPI rules'!$B$11,Matches!$M$9:$M$1954,"Nonconference")+COUNTIFS(Matches!$D$9:$D$1954,$A196,Matches!$Q$9:$Q$1954,1,Matches!$X$9:$X$1954,"&gt;=1",Matches!$X$9:$X$1954,"&lt;="&amp;'RPI rules'!$B$11,Matches!$M$9:$M$1954,"Nonconference")</f>
        <v>0</v>
      </c>
      <c r="V196" s="1">
        <f>COUNTIFS(Matches!$C$9:$C$1954,$A196,Matches!$Q$9:$Q$1954,1,Matches!$Y$9:$Y$1954,"&gt;="&amp;'RPI rules'!$B$15,Matches!$M$9:$M$1954,"Nonconference")+COUNTIFS(Matches!$D$9:$D$1954,$A196,Matches!$Q$9:$Q$1954,1,Matches!$X$9:$X$1954,"&gt;="&amp;'RPI rules'!$B$15,Matches!$M$9:$M$1954,"Nonconference")+COUNTIFS(Matches!$C$9:$C$1954,$A196,Matches!$M$9:$M$1954,"Nonconference",Matches!$H$9:$H$1954,"NAIA")+COUNTIFS(Matches!$D$9:$D$1954,$A196,Matches!$M$9:$M$1954,"Nonconference",Matches!$G$9:$G$1954,"NAIA")</f>
        <v>11</v>
      </c>
      <c r="W196" s="24">
        <f t="shared" si="27"/>
        <v>0</v>
      </c>
      <c r="X196" s="24">
        <f t="shared" si="28"/>
        <v>0.84615384615384615</v>
      </c>
      <c r="Y196" s="25">
        <f>IF('RPI rules'!$B$25&lt;&gt;"Ready",NA(),P196*'RPI rules'!$B$17+Q196*'RPI rules'!$B$18)</f>
        <v>0</v>
      </c>
      <c r="Z196" s="25">
        <f>IF('RPI rules'!$B$25&lt;&gt;"Ready",NA(),-R196*'RPI rules'!$B$19-S196*'RPI rules'!$B$20)</f>
        <v>-3.8999999999999998E-3</v>
      </c>
      <c r="AA196" s="25">
        <f>IF('RPI rules'!$B$25&lt;&gt;"Ready",NA(),IF(T196=0,0,IF(W196&gt;='RPI rules'!$B$16,'RPI rules'!$B$21,0)))</f>
        <v>0</v>
      </c>
      <c r="AB196" s="25">
        <f>IF('RPI rules'!$B$25&lt;&gt;"Ready",NA(),IF(T196=0,0,IF(X196&gt;='RPI rules'!$B$16,-'RPI rules'!$B$22,0)))</f>
        <v>-2.5999999999999999E-3</v>
      </c>
      <c r="AC196" s="25">
        <f t="shared" si="29"/>
        <v>-6.4999999999999997E-3</v>
      </c>
      <c r="AD196" s="9">
        <f t="shared" si="30"/>
        <v>0.31684156102385269</v>
      </c>
      <c r="AE196" s="1">
        <f t="shared" si="31"/>
        <v>338</v>
      </c>
      <c r="AF196" s="1">
        <f t="shared" si="32"/>
        <v>2</v>
      </c>
    </row>
    <row r="197" spans="1:32" ht="21" customHeight="1">
      <c r="A197" s="1" t="s">
        <v>308</v>
      </c>
      <c r="B197" s="1" t="str">
        <f>INDEX(Standings!$B$9:$B$356,MATCH($A197,Standings!$A$9:$A$356,0))</f>
        <v>Horizon</v>
      </c>
      <c r="C197" s="1">
        <f>INDEX(Standings!$D$9:$D$356,MATCH($A197,Standings!$A$9:$A$356,0))</f>
        <v>6</v>
      </c>
      <c r="D197" s="1">
        <f>INDEX(Standings!$E$9:$E$356,MATCH($A197,Standings!$A$9:$A$356,0))</f>
        <v>4</v>
      </c>
      <c r="E197" s="1">
        <f>SUMIFS(Matches!$R$9:$R$1954,Matches!$C$9:$C$1954,$A197)+SUMIFS(Matches!$S$9:$S$1954,Matches!$D$9:$D$1954,$A197)</f>
        <v>6</v>
      </c>
      <c r="F197" s="1">
        <f>COUNTIFS(Matches!$C$9:$C$1954,$A197)+COUNTIFS(Matches!$D$9:$D$1954,$A197)-E197</f>
        <v>4</v>
      </c>
      <c r="G197" s="1">
        <f t="shared" si="22"/>
        <v>0</v>
      </c>
      <c r="H197" s="1">
        <f>SUMIFS(Matches!$R$9:$R$1954,Matches!$C$9:$C$1954,$A197,Matches!$Q$9:$Q$1954,1)+SUMIFS(Matches!$S$9:$S$1954,Matches!$D$9:$D$1954,$A197,Matches!$Q$9:$Q$1954,1)</f>
        <v>6</v>
      </c>
      <c r="I197" s="1">
        <f>COUNTIFS(Matches!$C$9:$C$1954,$A197,Matches!$Q$9:$Q$1954,1)+COUNTIFS(Matches!$D$9:$D$1954,$A197,Matches!$Q$9:$Q$1954,1)-H197</f>
        <v>4</v>
      </c>
      <c r="J197" s="9">
        <f t="shared" si="23"/>
        <v>0.6</v>
      </c>
      <c r="K197" s="9">
        <f>IF(H197+I197=0,"",(SUMIFS(Matches!$T$9:$T$1954,Matches!$C$9:$C$1954,$A197)+SUMIFS(Matches!$U$9:$U$1954,Matches!$D$9:$D$1954,$A197))/(H197+I197))</f>
        <v>0.30318181818181816</v>
      </c>
      <c r="L197" s="9">
        <f>IF(H197+I197=0,"",(SUMIFS(Matches!$V$9:$V$1954,Matches!$C$9:$C$1954,$A197)+SUMIFS(Matches!$W$9:$W$1954,Matches!$D$9:$D$1954,$A197))/(H197+I197))</f>
        <v>0.46545479071994222</v>
      </c>
      <c r="M197" s="9">
        <f t="shared" si="24"/>
        <v>0.41795460677089463</v>
      </c>
      <c r="N197" s="1">
        <f t="shared" si="25"/>
        <v>285</v>
      </c>
      <c r="O197" s="1" t="str">
        <f t="shared" si="26"/>
        <v>Matches standings</v>
      </c>
      <c r="P197" s="1">
        <f>COUNTIFS(Matches!$C$9:$C$1954,$A197,Matches!$Q$9:$Q$1954,1,Matches!$Y$9:$Y$1954,"&gt;=1",Matches!$Y$9:$Y$1954,"&lt;="&amp;'RPI rules'!$B$9,Matches!$R$9:$R$1954,1)+COUNTIFS(Matches!$D$9:$D$1954,$A197,Matches!$Q$9:$Q$1954,1,Matches!$X$9:$X$1954,"&gt;=1",Matches!$X$9:$X$1954,"&lt;="&amp;'RPI rules'!$B$9,Matches!$S$9:$S$1954,1)</f>
        <v>0</v>
      </c>
      <c r="Q197" s="1">
        <f>COUNTIFS(Matches!$C$9:$C$1954,$A197,Matches!$Q$9:$Q$1954,1,Matches!$Y$9:$Y$1954,"&gt;"&amp;'RPI rules'!$B$9,Matches!$Y$9:$Y$1954,"&lt;="&amp;'RPI rules'!$B$10,Matches!$R$9:$R$1954,1)+COUNTIFS(Matches!$D$9:$D$1954,$A197,Matches!$Q$9:$Q$1954,1,Matches!$X$9:$X$1954,"&gt;"&amp;'RPI rules'!$B$9,Matches!$X$9:$X$1954,"&lt;="&amp;'RPI rules'!$B$10,Matches!$S$9:$S$1954,1)</f>
        <v>0</v>
      </c>
      <c r="R197" s="1">
        <f>COUNTIFS(Matches!$C$9:$C$1954,$A197,Matches!$Q$9:$Q$1954,1,Matches!$Y$9:$Y$1954,"&gt;="&amp;'RPI rules'!$B$12,Matches!$Y$9:$Y$1954,"&lt;="&amp;'RPI rules'!$B$13,Matches!$R$9:$R$1954,0)+COUNTIFS(Matches!$D$9:$D$1954,$A197,Matches!$Q$9:$Q$1954,1,Matches!$X$9:$X$1954,"&gt;="&amp;'RPI rules'!$B$12,Matches!$X$9:$X$1954,"&lt;="&amp;'RPI rules'!$B$13,Matches!$S$9:$S$1954,0)</f>
        <v>1</v>
      </c>
      <c r="S197" s="1">
        <f>COUNTIFS(Matches!$C$9:$C$1954,$A197,Matches!$Q$9:$Q$1954,1,Matches!$Y$9:$Y$1954,"&gt;="&amp;'RPI rules'!$B$14,Matches!$R$9:$R$1954,0)+COUNTIFS(Matches!$D$9:$D$1954,$A197,Matches!$Q$9:$Q$1954,1,Matches!$X$9:$X$1954,"&gt;="&amp;'RPI rules'!$B$14,Matches!$S$9:$S$1954,0)+COUNTIFS(Matches!$C$9:$C$1954,$A197,Matches!$H$9:$H$1954,"&lt;&gt;D1",Matches!$R$9:$R$1954,0)+COUNTIFS(Matches!$D$9:$D$1954,$A197,Matches!$G$9:$G$1954,"&lt;&gt;D1",Matches!$S$9:$S$1954,0)</f>
        <v>0</v>
      </c>
      <c r="T197" s="1">
        <f>COUNTIFS(Matches!$C$9:$C$1954,$A197,Matches!$M$9:$M$1954,"Nonconference")+COUNTIFS(Matches!$D$9:$D$1954,$A197,Matches!$M$9:$M$1954,"Nonconference")</f>
        <v>10</v>
      </c>
      <c r="U197" s="1">
        <f>COUNTIFS(Matches!$C$9:$C$1954,$A197,Matches!$Q$9:$Q$1954,1,Matches!$Y$9:$Y$1954,"&gt;=1",Matches!$Y$9:$Y$1954,"&lt;="&amp;'RPI rules'!$B$11,Matches!$M$9:$M$1954,"Nonconference")+COUNTIFS(Matches!$D$9:$D$1954,$A197,Matches!$Q$9:$Q$1954,1,Matches!$X$9:$X$1954,"&gt;=1",Matches!$X$9:$X$1954,"&lt;="&amp;'RPI rules'!$B$11,Matches!$M$9:$M$1954,"Nonconference")</f>
        <v>1</v>
      </c>
      <c r="V197" s="1">
        <f>COUNTIFS(Matches!$C$9:$C$1954,$A197,Matches!$Q$9:$Q$1954,1,Matches!$Y$9:$Y$1954,"&gt;="&amp;'RPI rules'!$B$15,Matches!$M$9:$M$1954,"Nonconference")+COUNTIFS(Matches!$D$9:$D$1954,$A197,Matches!$Q$9:$Q$1954,1,Matches!$X$9:$X$1954,"&gt;="&amp;'RPI rules'!$B$15,Matches!$M$9:$M$1954,"Nonconference")+COUNTIFS(Matches!$C$9:$C$1954,$A197,Matches!$M$9:$M$1954,"Nonconference",Matches!$H$9:$H$1954,"NAIA")+COUNTIFS(Matches!$D$9:$D$1954,$A197,Matches!$M$9:$M$1954,"Nonconference",Matches!$G$9:$G$1954,"NAIA")</f>
        <v>5</v>
      </c>
      <c r="W197" s="24">
        <f t="shared" si="27"/>
        <v>0.1</v>
      </c>
      <c r="X197" s="24">
        <f t="shared" si="28"/>
        <v>0.5</v>
      </c>
      <c r="Y197" s="25">
        <f>IF('RPI rules'!$B$25&lt;&gt;"Ready",NA(),P197*'RPI rules'!$B$17+Q197*'RPI rules'!$B$18)</f>
        <v>0</v>
      </c>
      <c r="Z197" s="25">
        <f>IF('RPI rules'!$B$25&lt;&gt;"Ready",NA(),-R197*'RPI rules'!$B$19-S197*'RPI rules'!$B$20)</f>
        <v>-1.2999999999999999E-3</v>
      </c>
      <c r="AA197" s="25">
        <f>IF('RPI rules'!$B$25&lt;&gt;"Ready",NA(),IF(T197=0,0,IF(W197&gt;='RPI rules'!$B$16,'RPI rules'!$B$21,0)))</f>
        <v>0</v>
      </c>
      <c r="AB197" s="25">
        <f>IF('RPI rules'!$B$25&lt;&gt;"Ready",NA(),IF(T197=0,0,IF(X197&gt;='RPI rules'!$B$16,-'RPI rules'!$B$22,0)))</f>
        <v>-2.5999999999999999E-3</v>
      </c>
      <c r="AC197" s="25">
        <f t="shared" si="29"/>
        <v>-3.8999999999999998E-3</v>
      </c>
      <c r="AD197" s="9">
        <f t="shared" si="30"/>
        <v>0.41405460677089462</v>
      </c>
      <c r="AE197" s="1">
        <f t="shared" si="31"/>
        <v>289</v>
      </c>
      <c r="AF197" s="1">
        <f t="shared" si="32"/>
        <v>-4</v>
      </c>
    </row>
    <row r="198" spans="1:32" ht="21" customHeight="1">
      <c r="A198" s="1" t="s">
        <v>358</v>
      </c>
      <c r="B198" s="1" t="str">
        <f>INDEX(Standings!$B$9:$B$356,MATCH($A198,Standings!$A$9:$A$356,0))</f>
        <v>America East</v>
      </c>
      <c r="C198" s="1">
        <f>INDEX(Standings!$D$9:$D$356,MATCH($A198,Standings!$A$9:$A$356,0))</f>
        <v>1</v>
      </c>
      <c r="D198" s="1">
        <f>INDEX(Standings!$E$9:$E$356,MATCH($A198,Standings!$A$9:$A$356,0))</f>
        <v>13</v>
      </c>
      <c r="E198" s="1">
        <f>SUMIFS(Matches!$R$9:$R$1954,Matches!$C$9:$C$1954,$A198)+SUMIFS(Matches!$S$9:$S$1954,Matches!$D$9:$D$1954,$A198)</f>
        <v>1</v>
      </c>
      <c r="F198" s="1">
        <f>COUNTIFS(Matches!$C$9:$C$1954,$A198)+COUNTIFS(Matches!$D$9:$D$1954,$A198)-E198</f>
        <v>13</v>
      </c>
      <c r="G198" s="1">
        <f t="shared" si="22"/>
        <v>0</v>
      </c>
      <c r="H198" s="1">
        <f>SUMIFS(Matches!$R$9:$R$1954,Matches!$C$9:$C$1954,$A198,Matches!$Q$9:$Q$1954,1)+SUMIFS(Matches!$S$9:$S$1954,Matches!$D$9:$D$1954,$A198,Matches!$Q$9:$Q$1954,1)</f>
        <v>1</v>
      </c>
      <c r="I198" s="1">
        <f>COUNTIFS(Matches!$C$9:$C$1954,$A198,Matches!$Q$9:$Q$1954,1)+COUNTIFS(Matches!$D$9:$D$1954,$A198,Matches!$Q$9:$Q$1954,1)-H198</f>
        <v>13</v>
      </c>
      <c r="J198" s="9">
        <f t="shared" si="23"/>
        <v>7.1428571428571425E-2</v>
      </c>
      <c r="K198" s="9">
        <f>IF(H198+I198=0,"",(SUMIFS(Matches!$T$9:$T$1954,Matches!$C$9:$C$1954,$A198)+SUMIFS(Matches!$U$9:$U$1954,Matches!$D$9:$D$1954,$A198))/(H198+I198))</f>
        <v>0.41435786435786437</v>
      </c>
      <c r="L198" s="9">
        <f>IF(H198+I198=0,"",(SUMIFS(Matches!$V$9:$V$1954,Matches!$C$9:$C$1954,$A198)+SUMIFS(Matches!$W$9:$W$1954,Matches!$D$9:$D$1954,$A198))/(H198+I198))</f>
        <v>0.41551855032062329</v>
      </c>
      <c r="M198" s="9">
        <f t="shared" si="24"/>
        <v>0.32891571261623087</v>
      </c>
      <c r="N198" s="1">
        <f t="shared" si="25"/>
        <v>335</v>
      </c>
      <c r="O198" s="1" t="str">
        <f t="shared" si="26"/>
        <v>Matches standings</v>
      </c>
      <c r="P198" s="1">
        <f>COUNTIFS(Matches!$C$9:$C$1954,$A198,Matches!$Q$9:$Q$1954,1,Matches!$Y$9:$Y$1954,"&gt;=1",Matches!$Y$9:$Y$1954,"&lt;="&amp;'RPI rules'!$B$9,Matches!$R$9:$R$1954,1)+COUNTIFS(Matches!$D$9:$D$1954,$A198,Matches!$Q$9:$Q$1954,1,Matches!$X$9:$X$1954,"&gt;=1",Matches!$X$9:$X$1954,"&lt;="&amp;'RPI rules'!$B$9,Matches!$S$9:$S$1954,1)</f>
        <v>0</v>
      </c>
      <c r="Q198" s="1">
        <f>COUNTIFS(Matches!$C$9:$C$1954,$A198,Matches!$Q$9:$Q$1954,1,Matches!$Y$9:$Y$1954,"&gt;"&amp;'RPI rules'!$B$9,Matches!$Y$9:$Y$1954,"&lt;="&amp;'RPI rules'!$B$10,Matches!$R$9:$R$1954,1)+COUNTIFS(Matches!$D$9:$D$1954,$A198,Matches!$Q$9:$Q$1954,1,Matches!$X$9:$X$1954,"&gt;"&amp;'RPI rules'!$B$9,Matches!$X$9:$X$1954,"&lt;="&amp;'RPI rules'!$B$10,Matches!$S$9:$S$1954,1)</f>
        <v>0</v>
      </c>
      <c r="R198" s="1">
        <f>COUNTIFS(Matches!$C$9:$C$1954,$A198,Matches!$Q$9:$Q$1954,1,Matches!$Y$9:$Y$1954,"&gt;="&amp;'RPI rules'!$B$12,Matches!$Y$9:$Y$1954,"&lt;="&amp;'RPI rules'!$B$13,Matches!$R$9:$R$1954,0)+COUNTIFS(Matches!$D$9:$D$1954,$A198,Matches!$Q$9:$Q$1954,1,Matches!$X$9:$X$1954,"&gt;="&amp;'RPI rules'!$B$12,Matches!$X$9:$X$1954,"&lt;="&amp;'RPI rules'!$B$13,Matches!$S$9:$S$1954,0)</f>
        <v>4</v>
      </c>
      <c r="S198" s="1">
        <f>COUNTIFS(Matches!$C$9:$C$1954,$A198,Matches!$Q$9:$Q$1954,1,Matches!$Y$9:$Y$1954,"&gt;="&amp;'RPI rules'!$B$14,Matches!$R$9:$R$1954,0)+COUNTIFS(Matches!$D$9:$D$1954,$A198,Matches!$Q$9:$Q$1954,1,Matches!$X$9:$X$1954,"&gt;="&amp;'RPI rules'!$B$14,Matches!$S$9:$S$1954,0)+COUNTIFS(Matches!$C$9:$C$1954,$A198,Matches!$H$9:$H$1954,"&lt;&gt;D1",Matches!$R$9:$R$1954,0)+COUNTIFS(Matches!$D$9:$D$1954,$A198,Matches!$G$9:$G$1954,"&lt;&gt;D1",Matches!$S$9:$S$1954,0)</f>
        <v>1</v>
      </c>
      <c r="T198" s="1">
        <f>COUNTIFS(Matches!$C$9:$C$1954,$A198,Matches!$M$9:$M$1954,"Nonconference")+COUNTIFS(Matches!$D$9:$D$1954,$A198,Matches!$M$9:$M$1954,"Nonconference")</f>
        <v>14</v>
      </c>
      <c r="U198" s="1">
        <f>COUNTIFS(Matches!$C$9:$C$1954,$A198,Matches!$Q$9:$Q$1954,1,Matches!$Y$9:$Y$1954,"&gt;=1",Matches!$Y$9:$Y$1954,"&lt;="&amp;'RPI rules'!$B$11,Matches!$M$9:$M$1954,"Nonconference")+COUNTIFS(Matches!$D$9:$D$1954,$A198,Matches!$Q$9:$Q$1954,1,Matches!$X$9:$X$1954,"&gt;=1",Matches!$X$9:$X$1954,"&lt;="&amp;'RPI rules'!$B$11,Matches!$M$9:$M$1954,"Nonconference")</f>
        <v>0</v>
      </c>
      <c r="V198" s="1">
        <f>COUNTIFS(Matches!$C$9:$C$1954,$A198,Matches!$Q$9:$Q$1954,1,Matches!$Y$9:$Y$1954,"&gt;="&amp;'RPI rules'!$B$15,Matches!$M$9:$M$1954,"Nonconference")+COUNTIFS(Matches!$D$9:$D$1954,$A198,Matches!$Q$9:$Q$1954,1,Matches!$X$9:$X$1954,"&gt;="&amp;'RPI rules'!$B$15,Matches!$M$9:$M$1954,"Nonconference")+COUNTIFS(Matches!$C$9:$C$1954,$A198,Matches!$M$9:$M$1954,"Nonconference",Matches!$H$9:$H$1954,"NAIA")+COUNTIFS(Matches!$D$9:$D$1954,$A198,Matches!$M$9:$M$1954,"Nonconference",Matches!$G$9:$G$1954,"NAIA")</f>
        <v>8</v>
      </c>
      <c r="W198" s="24">
        <f t="shared" si="27"/>
        <v>0</v>
      </c>
      <c r="X198" s="24">
        <f t="shared" si="28"/>
        <v>0.5714285714285714</v>
      </c>
      <c r="Y198" s="25">
        <f>IF('RPI rules'!$B$25&lt;&gt;"Ready",NA(),P198*'RPI rules'!$B$17+Q198*'RPI rules'!$B$18)</f>
        <v>0</v>
      </c>
      <c r="Z198" s="25">
        <f>IF('RPI rules'!$B$25&lt;&gt;"Ready",NA(),-R198*'RPI rules'!$B$19-S198*'RPI rules'!$B$20)</f>
        <v>-7.7999999999999996E-3</v>
      </c>
      <c r="AA198" s="25">
        <f>IF('RPI rules'!$B$25&lt;&gt;"Ready",NA(),IF(T198=0,0,IF(W198&gt;='RPI rules'!$B$16,'RPI rules'!$B$21,0)))</f>
        <v>0</v>
      </c>
      <c r="AB198" s="25">
        <f>IF('RPI rules'!$B$25&lt;&gt;"Ready",NA(),IF(T198=0,0,IF(X198&gt;='RPI rules'!$B$16,-'RPI rules'!$B$22,0)))</f>
        <v>-2.5999999999999999E-3</v>
      </c>
      <c r="AC198" s="25">
        <f t="shared" si="29"/>
        <v>-1.04E-2</v>
      </c>
      <c r="AD198" s="9">
        <f t="shared" si="30"/>
        <v>0.31851571261623085</v>
      </c>
      <c r="AE198" s="1">
        <f t="shared" si="31"/>
        <v>337</v>
      </c>
      <c r="AF198" s="1">
        <f t="shared" si="32"/>
        <v>-2</v>
      </c>
    </row>
    <row r="199" spans="1:32" ht="21" customHeight="1">
      <c r="A199" s="1" t="s">
        <v>338</v>
      </c>
      <c r="B199" s="1" t="str">
        <f>INDEX(Standings!$B$9:$B$356,MATCH($A199,Standings!$A$9:$A$356,0))</f>
        <v>MEAC</v>
      </c>
      <c r="C199" s="1">
        <f>INDEX(Standings!$D$9:$D$356,MATCH($A199,Standings!$A$9:$A$356,0))</f>
        <v>3</v>
      </c>
      <c r="D199" s="1">
        <f>INDEX(Standings!$E$9:$E$356,MATCH($A199,Standings!$A$9:$A$356,0))</f>
        <v>9</v>
      </c>
      <c r="E199" s="1">
        <f>SUMIFS(Matches!$R$9:$R$1954,Matches!$C$9:$C$1954,$A199)+SUMIFS(Matches!$S$9:$S$1954,Matches!$D$9:$D$1954,$A199)</f>
        <v>3</v>
      </c>
      <c r="F199" s="1">
        <f>COUNTIFS(Matches!$C$9:$C$1954,$A199)+COUNTIFS(Matches!$D$9:$D$1954,$A199)-E199</f>
        <v>9</v>
      </c>
      <c r="G199" s="1">
        <f t="shared" si="22"/>
        <v>1</v>
      </c>
      <c r="H199" s="1">
        <f>SUMIFS(Matches!$R$9:$R$1954,Matches!$C$9:$C$1954,$A199,Matches!$Q$9:$Q$1954,1)+SUMIFS(Matches!$S$9:$S$1954,Matches!$D$9:$D$1954,$A199,Matches!$Q$9:$Q$1954,1)</f>
        <v>2</v>
      </c>
      <c r="I199" s="1">
        <f>COUNTIFS(Matches!$C$9:$C$1954,$A199,Matches!$Q$9:$Q$1954,1)+COUNTIFS(Matches!$D$9:$D$1954,$A199,Matches!$Q$9:$Q$1954,1)-H199</f>
        <v>9</v>
      </c>
      <c r="J199" s="9">
        <f t="shared" si="23"/>
        <v>0.18181818181818182</v>
      </c>
      <c r="K199" s="9">
        <f>IF(H199+I199=0,"",(SUMIFS(Matches!$T$9:$T$1954,Matches!$C$9:$C$1954,$A199)+SUMIFS(Matches!$U$9:$U$1954,Matches!$D$9:$D$1954,$A199))/(H199+I199))</f>
        <v>0.45944055944055945</v>
      </c>
      <c r="L199" s="9">
        <f>IF(H199+I199=0,"",(SUMIFS(Matches!$V$9:$V$1954,Matches!$C$9:$C$1954,$A199)+SUMIFS(Matches!$W$9:$W$1954,Matches!$D$9:$D$1954,$A199))/(H199+I199))</f>
        <v>0.44528043823842722</v>
      </c>
      <c r="M199" s="9">
        <f t="shared" si="24"/>
        <v>0.38649493473443197</v>
      </c>
      <c r="N199" s="1">
        <f t="shared" si="25"/>
        <v>315</v>
      </c>
      <c r="O199" s="1" t="str">
        <f t="shared" si="26"/>
        <v>Matches standings</v>
      </c>
      <c r="P199" s="1">
        <f>COUNTIFS(Matches!$C$9:$C$1954,$A199,Matches!$Q$9:$Q$1954,1,Matches!$Y$9:$Y$1954,"&gt;=1",Matches!$Y$9:$Y$1954,"&lt;="&amp;'RPI rules'!$B$9,Matches!$R$9:$R$1954,1)+COUNTIFS(Matches!$D$9:$D$1954,$A199,Matches!$Q$9:$Q$1954,1,Matches!$X$9:$X$1954,"&gt;=1",Matches!$X$9:$X$1954,"&lt;="&amp;'RPI rules'!$B$9,Matches!$S$9:$S$1954,1)</f>
        <v>0</v>
      </c>
      <c r="Q199" s="1">
        <f>COUNTIFS(Matches!$C$9:$C$1954,$A199,Matches!$Q$9:$Q$1954,1,Matches!$Y$9:$Y$1954,"&gt;"&amp;'RPI rules'!$B$9,Matches!$Y$9:$Y$1954,"&lt;="&amp;'RPI rules'!$B$10,Matches!$R$9:$R$1954,1)+COUNTIFS(Matches!$D$9:$D$1954,$A199,Matches!$Q$9:$Q$1954,1,Matches!$X$9:$X$1954,"&gt;"&amp;'RPI rules'!$B$9,Matches!$X$9:$X$1954,"&lt;="&amp;'RPI rules'!$B$10,Matches!$S$9:$S$1954,1)</f>
        <v>0</v>
      </c>
      <c r="R199" s="1">
        <f>COUNTIFS(Matches!$C$9:$C$1954,$A199,Matches!$Q$9:$Q$1954,1,Matches!$Y$9:$Y$1954,"&gt;="&amp;'RPI rules'!$B$12,Matches!$Y$9:$Y$1954,"&lt;="&amp;'RPI rules'!$B$13,Matches!$R$9:$R$1954,0)+COUNTIFS(Matches!$D$9:$D$1954,$A199,Matches!$Q$9:$Q$1954,1,Matches!$X$9:$X$1954,"&gt;="&amp;'RPI rules'!$B$12,Matches!$X$9:$X$1954,"&lt;="&amp;'RPI rules'!$B$13,Matches!$S$9:$S$1954,0)</f>
        <v>0</v>
      </c>
      <c r="S199" s="1">
        <f>COUNTIFS(Matches!$C$9:$C$1954,$A199,Matches!$Q$9:$Q$1954,1,Matches!$Y$9:$Y$1954,"&gt;="&amp;'RPI rules'!$B$14,Matches!$R$9:$R$1954,0)+COUNTIFS(Matches!$D$9:$D$1954,$A199,Matches!$Q$9:$Q$1954,1,Matches!$X$9:$X$1954,"&gt;="&amp;'RPI rules'!$B$14,Matches!$S$9:$S$1954,0)+COUNTIFS(Matches!$C$9:$C$1954,$A199,Matches!$H$9:$H$1954,"&lt;&gt;D1",Matches!$R$9:$R$1954,0)+COUNTIFS(Matches!$D$9:$D$1954,$A199,Matches!$G$9:$G$1954,"&lt;&gt;D1",Matches!$S$9:$S$1954,0)</f>
        <v>0</v>
      </c>
      <c r="T199" s="1">
        <f>COUNTIFS(Matches!$C$9:$C$1954,$A199,Matches!$M$9:$M$1954,"Nonconference")+COUNTIFS(Matches!$D$9:$D$1954,$A199,Matches!$M$9:$M$1954,"Nonconference")</f>
        <v>12</v>
      </c>
      <c r="U199" s="1">
        <f>COUNTIFS(Matches!$C$9:$C$1954,$A199,Matches!$Q$9:$Q$1954,1,Matches!$Y$9:$Y$1954,"&gt;=1",Matches!$Y$9:$Y$1954,"&lt;="&amp;'RPI rules'!$B$11,Matches!$M$9:$M$1954,"Nonconference")+COUNTIFS(Matches!$D$9:$D$1954,$A199,Matches!$Q$9:$Q$1954,1,Matches!$X$9:$X$1954,"&gt;=1",Matches!$X$9:$X$1954,"&lt;="&amp;'RPI rules'!$B$11,Matches!$M$9:$M$1954,"Nonconference")</f>
        <v>1</v>
      </c>
      <c r="V199" s="1">
        <f>COUNTIFS(Matches!$C$9:$C$1954,$A199,Matches!$Q$9:$Q$1954,1,Matches!$Y$9:$Y$1954,"&gt;="&amp;'RPI rules'!$B$15,Matches!$M$9:$M$1954,"Nonconference")+COUNTIFS(Matches!$D$9:$D$1954,$A199,Matches!$Q$9:$Q$1954,1,Matches!$X$9:$X$1954,"&gt;="&amp;'RPI rules'!$B$15,Matches!$M$9:$M$1954,"Nonconference")+COUNTIFS(Matches!$C$9:$C$1954,$A199,Matches!$M$9:$M$1954,"Nonconference",Matches!$H$9:$H$1954,"NAIA")+COUNTIFS(Matches!$D$9:$D$1954,$A199,Matches!$M$9:$M$1954,"Nonconference",Matches!$G$9:$G$1954,"NAIA")</f>
        <v>5</v>
      </c>
      <c r="W199" s="24">
        <f t="shared" si="27"/>
        <v>8.3333333333333329E-2</v>
      </c>
      <c r="X199" s="24">
        <f t="shared" si="28"/>
        <v>0.41666666666666669</v>
      </c>
      <c r="Y199" s="25">
        <f>IF('RPI rules'!$B$25&lt;&gt;"Ready",NA(),P199*'RPI rules'!$B$17+Q199*'RPI rules'!$B$18)</f>
        <v>0</v>
      </c>
      <c r="Z199" s="25">
        <f>IF('RPI rules'!$B$25&lt;&gt;"Ready",NA(),-R199*'RPI rules'!$B$19-S199*'RPI rules'!$B$20)</f>
        <v>0</v>
      </c>
      <c r="AA199" s="25">
        <f>IF('RPI rules'!$B$25&lt;&gt;"Ready",NA(),IF(T199=0,0,IF(W199&gt;='RPI rules'!$B$16,'RPI rules'!$B$21,0)))</f>
        <v>0</v>
      </c>
      <c r="AB199" s="25">
        <f>IF('RPI rules'!$B$25&lt;&gt;"Ready",NA(),IF(T199=0,0,IF(X199&gt;='RPI rules'!$B$16,-'RPI rules'!$B$22,0)))</f>
        <v>0</v>
      </c>
      <c r="AC199" s="25">
        <f t="shared" si="29"/>
        <v>0</v>
      </c>
      <c r="AD199" s="9">
        <f t="shared" si="30"/>
        <v>0.38649493473443197</v>
      </c>
      <c r="AE199" s="1">
        <f t="shared" si="31"/>
        <v>313</v>
      </c>
      <c r="AF199" s="1">
        <f t="shared" si="32"/>
        <v>2</v>
      </c>
    </row>
    <row r="200" spans="1:32" ht="21" customHeight="1">
      <c r="A200" s="1" t="s">
        <v>159</v>
      </c>
      <c r="B200" s="1" t="str">
        <f>INDEX(Standings!$B$9:$B$356,MATCH($A200,Standings!$A$9:$A$356,0))</f>
        <v>UAC</v>
      </c>
      <c r="C200" s="1">
        <f>INDEX(Standings!$D$9:$D$356,MATCH($A200,Standings!$A$9:$A$356,0))</f>
        <v>10</v>
      </c>
      <c r="D200" s="1">
        <f>INDEX(Standings!$E$9:$E$356,MATCH($A200,Standings!$A$9:$A$356,0))</f>
        <v>3</v>
      </c>
      <c r="E200" s="1">
        <f>SUMIFS(Matches!$R$9:$R$1954,Matches!$C$9:$C$1954,$A200)+SUMIFS(Matches!$S$9:$S$1954,Matches!$D$9:$D$1954,$A200)</f>
        <v>10</v>
      </c>
      <c r="F200" s="1">
        <f>COUNTIFS(Matches!$C$9:$C$1954,$A200)+COUNTIFS(Matches!$D$9:$D$1954,$A200)-E200</f>
        <v>3</v>
      </c>
      <c r="G200" s="1">
        <f t="shared" si="22"/>
        <v>0</v>
      </c>
      <c r="H200" s="1">
        <f>SUMIFS(Matches!$R$9:$R$1954,Matches!$C$9:$C$1954,$A200,Matches!$Q$9:$Q$1954,1)+SUMIFS(Matches!$S$9:$S$1954,Matches!$D$9:$D$1954,$A200,Matches!$Q$9:$Q$1954,1)</f>
        <v>10</v>
      </c>
      <c r="I200" s="1">
        <f>COUNTIFS(Matches!$C$9:$C$1954,$A200,Matches!$Q$9:$Q$1954,1)+COUNTIFS(Matches!$D$9:$D$1954,$A200,Matches!$Q$9:$Q$1954,1)-H200</f>
        <v>3</v>
      </c>
      <c r="J200" s="9">
        <f t="shared" si="23"/>
        <v>0.76923076923076927</v>
      </c>
      <c r="K200" s="9">
        <f>IF(H200+I200=0,"",(SUMIFS(Matches!$T$9:$T$1954,Matches!$C$9:$C$1954,$A200)+SUMIFS(Matches!$U$9:$U$1954,Matches!$D$9:$D$1954,$A200))/(H200+I200))</f>
        <v>0.4135003885003885</v>
      </c>
      <c r="L200" s="9">
        <f>IF(H200+I200=0,"",(SUMIFS(Matches!$V$9:$V$1954,Matches!$C$9:$C$1954,$A200)+SUMIFS(Matches!$W$9:$W$1954,Matches!$D$9:$D$1954,$A200))/(H200+I200))</f>
        <v>0.50429293479118642</v>
      </c>
      <c r="M200" s="9">
        <f t="shared" si="24"/>
        <v>0.5251311202556832</v>
      </c>
      <c r="N200" s="1">
        <f t="shared" si="25"/>
        <v>136</v>
      </c>
      <c r="O200" s="1" t="str">
        <f t="shared" si="26"/>
        <v>Matches standings</v>
      </c>
      <c r="P200" s="1">
        <f>COUNTIFS(Matches!$C$9:$C$1954,$A200,Matches!$Q$9:$Q$1954,1,Matches!$Y$9:$Y$1954,"&gt;=1",Matches!$Y$9:$Y$1954,"&lt;="&amp;'RPI rules'!$B$9,Matches!$R$9:$R$1954,1)+COUNTIFS(Matches!$D$9:$D$1954,$A200,Matches!$Q$9:$Q$1954,1,Matches!$X$9:$X$1954,"&gt;=1",Matches!$X$9:$X$1954,"&lt;="&amp;'RPI rules'!$B$9,Matches!$S$9:$S$1954,1)</f>
        <v>0</v>
      </c>
      <c r="Q200" s="1">
        <f>COUNTIFS(Matches!$C$9:$C$1954,$A200,Matches!$Q$9:$Q$1954,1,Matches!$Y$9:$Y$1954,"&gt;"&amp;'RPI rules'!$B$9,Matches!$Y$9:$Y$1954,"&lt;="&amp;'RPI rules'!$B$10,Matches!$R$9:$R$1954,1)+COUNTIFS(Matches!$D$9:$D$1954,$A200,Matches!$Q$9:$Q$1954,1,Matches!$X$9:$X$1954,"&gt;"&amp;'RPI rules'!$B$9,Matches!$X$9:$X$1954,"&lt;="&amp;'RPI rules'!$B$10,Matches!$S$9:$S$1954,1)</f>
        <v>0</v>
      </c>
      <c r="R200" s="1">
        <f>COUNTIFS(Matches!$C$9:$C$1954,$A200,Matches!$Q$9:$Q$1954,1,Matches!$Y$9:$Y$1954,"&gt;="&amp;'RPI rules'!$B$12,Matches!$Y$9:$Y$1954,"&lt;="&amp;'RPI rules'!$B$13,Matches!$R$9:$R$1954,0)+COUNTIFS(Matches!$D$9:$D$1954,$A200,Matches!$Q$9:$Q$1954,1,Matches!$X$9:$X$1954,"&gt;="&amp;'RPI rules'!$B$12,Matches!$X$9:$X$1954,"&lt;="&amp;'RPI rules'!$B$13,Matches!$S$9:$S$1954,0)</f>
        <v>0</v>
      </c>
      <c r="S200" s="1">
        <f>COUNTIFS(Matches!$C$9:$C$1954,$A200,Matches!$Q$9:$Q$1954,1,Matches!$Y$9:$Y$1954,"&gt;="&amp;'RPI rules'!$B$14,Matches!$R$9:$R$1954,0)+COUNTIFS(Matches!$D$9:$D$1954,$A200,Matches!$Q$9:$Q$1954,1,Matches!$X$9:$X$1954,"&gt;="&amp;'RPI rules'!$B$14,Matches!$S$9:$S$1954,0)+COUNTIFS(Matches!$C$9:$C$1954,$A200,Matches!$H$9:$H$1954,"&lt;&gt;D1",Matches!$R$9:$R$1954,0)+COUNTIFS(Matches!$D$9:$D$1954,$A200,Matches!$G$9:$G$1954,"&lt;&gt;D1",Matches!$S$9:$S$1954,0)</f>
        <v>0</v>
      </c>
      <c r="T200" s="1">
        <f>COUNTIFS(Matches!$C$9:$C$1954,$A200,Matches!$M$9:$M$1954,"Nonconference")+COUNTIFS(Matches!$D$9:$D$1954,$A200,Matches!$M$9:$M$1954,"Nonconference")</f>
        <v>13</v>
      </c>
      <c r="U200" s="1">
        <f>COUNTIFS(Matches!$C$9:$C$1954,$A200,Matches!$Q$9:$Q$1954,1,Matches!$Y$9:$Y$1954,"&gt;=1",Matches!$Y$9:$Y$1954,"&lt;="&amp;'RPI rules'!$B$11,Matches!$M$9:$M$1954,"Nonconference")+COUNTIFS(Matches!$D$9:$D$1954,$A200,Matches!$Q$9:$Q$1954,1,Matches!$X$9:$X$1954,"&gt;=1",Matches!$X$9:$X$1954,"&lt;="&amp;'RPI rules'!$B$11,Matches!$M$9:$M$1954,"Nonconference")</f>
        <v>0</v>
      </c>
      <c r="V200" s="1">
        <f>COUNTIFS(Matches!$C$9:$C$1954,$A200,Matches!$Q$9:$Q$1954,1,Matches!$Y$9:$Y$1954,"&gt;="&amp;'RPI rules'!$B$15,Matches!$M$9:$M$1954,"Nonconference")+COUNTIFS(Matches!$D$9:$D$1954,$A200,Matches!$Q$9:$Q$1954,1,Matches!$X$9:$X$1954,"&gt;="&amp;'RPI rules'!$B$15,Matches!$M$9:$M$1954,"Nonconference")+COUNTIFS(Matches!$C$9:$C$1954,$A200,Matches!$M$9:$M$1954,"Nonconference",Matches!$H$9:$H$1954,"NAIA")+COUNTIFS(Matches!$D$9:$D$1954,$A200,Matches!$M$9:$M$1954,"Nonconference",Matches!$G$9:$G$1954,"NAIA")</f>
        <v>7</v>
      </c>
      <c r="W200" s="24">
        <f t="shared" si="27"/>
        <v>0</v>
      </c>
      <c r="X200" s="24">
        <f t="shared" si="28"/>
        <v>0.53846153846153844</v>
      </c>
      <c r="Y200" s="25">
        <f>IF('RPI rules'!$B$25&lt;&gt;"Ready",NA(),P200*'RPI rules'!$B$17+Q200*'RPI rules'!$B$18)</f>
        <v>0</v>
      </c>
      <c r="Z200" s="25">
        <f>IF('RPI rules'!$B$25&lt;&gt;"Ready",NA(),-R200*'RPI rules'!$B$19-S200*'RPI rules'!$B$20)</f>
        <v>0</v>
      </c>
      <c r="AA200" s="25">
        <f>IF('RPI rules'!$B$25&lt;&gt;"Ready",NA(),IF(T200=0,0,IF(W200&gt;='RPI rules'!$B$16,'RPI rules'!$B$21,0)))</f>
        <v>0</v>
      </c>
      <c r="AB200" s="25">
        <f>IF('RPI rules'!$B$25&lt;&gt;"Ready",NA(),IF(T200=0,0,IF(X200&gt;='RPI rules'!$B$16,-'RPI rules'!$B$22,0)))</f>
        <v>-2.5999999999999999E-3</v>
      </c>
      <c r="AC200" s="25">
        <f t="shared" si="29"/>
        <v>-2.5999999999999999E-3</v>
      </c>
      <c r="AD200" s="9">
        <f t="shared" si="30"/>
        <v>0.52253112025568316</v>
      </c>
      <c r="AE200" s="1">
        <f t="shared" si="31"/>
        <v>138</v>
      </c>
      <c r="AF200" s="1">
        <f t="shared" si="32"/>
        <v>-2</v>
      </c>
    </row>
    <row r="201" spans="1:32" ht="21" customHeight="1">
      <c r="A201" s="1" t="s">
        <v>41</v>
      </c>
      <c r="B201" s="1" t="str">
        <f>INDEX(Standings!$B$9:$B$356,MATCH($A201,Standings!$A$9:$A$356,0))</f>
        <v>ACC</v>
      </c>
      <c r="C201" s="1">
        <f>INDEX(Standings!$D$9:$D$356,MATCH($A201,Standings!$A$9:$A$356,0))</f>
        <v>5</v>
      </c>
      <c r="D201" s="1">
        <f>INDEX(Standings!$E$9:$E$356,MATCH($A201,Standings!$A$9:$A$356,0))</f>
        <v>3</v>
      </c>
      <c r="E201" s="1">
        <f>SUMIFS(Matches!$R$9:$R$1954,Matches!$C$9:$C$1954,$A201)+SUMIFS(Matches!$S$9:$S$1954,Matches!$D$9:$D$1954,$A201)</f>
        <v>5</v>
      </c>
      <c r="F201" s="1">
        <f>COUNTIFS(Matches!$C$9:$C$1954,$A201)+COUNTIFS(Matches!$D$9:$D$1954,$A201)-E201</f>
        <v>3</v>
      </c>
      <c r="G201" s="1">
        <f t="shared" ref="G201:G264" si="33">E201+F201-H201-I201</f>
        <v>0</v>
      </c>
      <c r="H201" s="1">
        <f>SUMIFS(Matches!$R$9:$R$1954,Matches!$C$9:$C$1954,$A201,Matches!$Q$9:$Q$1954,1)+SUMIFS(Matches!$S$9:$S$1954,Matches!$D$9:$D$1954,$A201,Matches!$Q$9:$Q$1954,1)</f>
        <v>5</v>
      </c>
      <c r="I201" s="1">
        <f>COUNTIFS(Matches!$C$9:$C$1954,$A201,Matches!$Q$9:$Q$1954,1)+COUNTIFS(Matches!$D$9:$D$1954,$A201,Matches!$Q$9:$Q$1954,1)-H201</f>
        <v>3</v>
      </c>
      <c r="J201" s="9">
        <f t="shared" ref="J201:J264" si="34">IF(H201+I201=0,"",H201/(H201+I201))</f>
        <v>0.625</v>
      </c>
      <c r="K201" s="9">
        <f>IF(H201+I201=0,"",(SUMIFS(Matches!$T$9:$T$1954,Matches!$C$9:$C$1954,$A201)+SUMIFS(Matches!$U$9:$U$1954,Matches!$D$9:$D$1954,$A201))/(H201+I201))</f>
        <v>0.69987373737373737</v>
      </c>
      <c r="L201" s="9">
        <f>IF(H201+I201=0,"",(SUMIFS(Matches!$V$9:$V$1954,Matches!$C$9:$C$1954,$A201)+SUMIFS(Matches!$W$9:$W$1954,Matches!$D$9:$D$1954,$A201))/(H201+I201))</f>
        <v>0.58819122113156208</v>
      </c>
      <c r="M201" s="9">
        <f t="shared" ref="M201:M264" si="35">IF(J201="","",$T$3*J201+$T$4*K201+$T$5*L201)</f>
        <v>0.65323467396975921</v>
      </c>
      <c r="N201" s="1">
        <f t="shared" ref="N201:N264" si="36">IF(M201="","",RANK(M201,$M$9:$M$356,0))</f>
        <v>18</v>
      </c>
      <c r="O201" s="1" t="str">
        <f t="shared" ref="O201:O264" si="37">IF(AND(C201=E201,D201=F201),"Matches standings","Review: standings differ")</f>
        <v>Matches standings</v>
      </c>
      <c r="P201" s="1">
        <f>COUNTIFS(Matches!$C$9:$C$1954,$A201,Matches!$Q$9:$Q$1954,1,Matches!$Y$9:$Y$1954,"&gt;=1",Matches!$Y$9:$Y$1954,"&lt;="&amp;'RPI rules'!$B$9,Matches!$R$9:$R$1954,1)+COUNTIFS(Matches!$D$9:$D$1954,$A201,Matches!$Q$9:$Q$1954,1,Matches!$X$9:$X$1954,"&gt;=1",Matches!$X$9:$X$1954,"&lt;="&amp;'RPI rules'!$B$9,Matches!$S$9:$S$1954,1)</f>
        <v>0</v>
      </c>
      <c r="Q201" s="1">
        <f>COUNTIFS(Matches!$C$9:$C$1954,$A201,Matches!$Q$9:$Q$1954,1,Matches!$Y$9:$Y$1954,"&gt;"&amp;'RPI rules'!$B$9,Matches!$Y$9:$Y$1954,"&lt;="&amp;'RPI rules'!$B$10,Matches!$R$9:$R$1954,1)+COUNTIFS(Matches!$D$9:$D$1954,$A201,Matches!$Q$9:$Q$1954,1,Matches!$X$9:$X$1954,"&gt;"&amp;'RPI rules'!$B$9,Matches!$X$9:$X$1954,"&lt;="&amp;'RPI rules'!$B$10,Matches!$S$9:$S$1954,1)</f>
        <v>1</v>
      </c>
      <c r="R201" s="1">
        <f>COUNTIFS(Matches!$C$9:$C$1954,$A201,Matches!$Q$9:$Q$1954,1,Matches!$Y$9:$Y$1954,"&gt;="&amp;'RPI rules'!$B$12,Matches!$Y$9:$Y$1954,"&lt;="&amp;'RPI rules'!$B$13,Matches!$R$9:$R$1954,0)+COUNTIFS(Matches!$D$9:$D$1954,$A201,Matches!$Q$9:$Q$1954,1,Matches!$X$9:$X$1954,"&gt;="&amp;'RPI rules'!$B$12,Matches!$X$9:$X$1954,"&lt;="&amp;'RPI rules'!$B$13,Matches!$S$9:$S$1954,0)</f>
        <v>0</v>
      </c>
      <c r="S201" s="1">
        <f>COUNTIFS(Matches!$C$9:$C$1954,$A201,Matches!$Q$9:$Q$1954,1,Matches!$Y$9:$Y$1954,"&gt;="&amp;'RPI rules'!$B$14,Matches!$R$9:$R$1954,0)+COUNTIFS(Matches!$D$9:$D$1954,$A201,Matches!$Q$9:$Q$1954,1,Matches!$X$9:$X$1954,"&gt;="&amp;'RPI rules'!$B$14,Matches!$S$9:$S$1954,0)+COUNTIFS(Matches!$C$9:$C$1954,$A201,Matches!$H$9:$H$1954,"&lt;&gt;D1",Matches!$R$9:$R$1954,0)+COUNTIFS(Matches!$D$9:$D$1954,$A201,Matches!$G$9:$G$1954,"&lt;&gt;D1",Matches!$S$9:$S$1954,0)</f>
        <v>0</v>
      </c>
      <c r="T201" s="1">
        <f>COUNTIFS(Matches!$C$9:$C$1954,$A201,Matches!$M$9:$M$1954,"Nonconference")+COUNTIFS(Matches!$D$9:$D$1954,$A201,Matches!$M$9:$M$1954,"Nonconference")</f>
        <v>8</v>
      </c>
      <c r="U201" s="1">
        <f>COUNTIFS(Matches!$C$9:$C$1954,$A201,Matches!$Q$9:$Q$1954,1,Matches!$Y$9:$Y$1954,"&gt;=1",Matches!$Y$9:$Y$1954,"&lt;="&amp;'RPI rules'!$B$11,Matches!$M$9:$M$1954,"Nonconference")+COUNTIFS(Matches!$D$9:$D$1954,$A201,Matches!$Q$9:$Q$1954,1,Matches!$X$9:$X$1954,"&gt;=1",Matches!$X$9:$X$1954,"&lt;="&amp;'RPI rules'!$B$11,Matches!$M$9:$M$1954,"Nonconference")</f>
        <v>4</v>
      </c>
      <c r="V201" s="1">
        <f>COUNTIFS(Matches!$C$9:$C$1954,$A201,Matches!$Q$9:$Q$1954,1,Matches!$Y$9:$Y$1954,"&gt;="&amp;'RPI rules'!$B$15,Matches!$M$9:$M$1954,"Nonconference")+COUNTIFS(Matches!$D$9:$D$1954,$A201,Matches!$Q$9:$Q$1954,1,Matches!$X$9:$X$1954,"&gt;="&amp;'RPI rules'!$B$15,Matches!$M$9:$M$1954,"Nonconference")+COUNTIFS(Matches!$C$9:$C$1954,$A201,Matches!$M$9:$M$1954,"Nonconference",Matches!$H$9:$H$1954,"NAIA")+COUNTIFS(Matches!$D$9:$D$1954,$A201,Matches!$M$9:$M$1954,"Nonconference",Matches!$G$9:$G$1954,"NAIA")</f>
        <v>0</v>
      </c>
      <c r="W201" s="24">
        <f t="shared" ref="W201:W264" si="38">IF(T201=0,"",U201/T201)</f>
        <v>0.5</v>
      </c>
      <c r="X201" s="24">
        <f t="shared" ref="X201:X264" si="39">IF(T201=0,"",V201/T201)</f>
        <v>0</v>
      </c>
      <c r="Y201" s="25">
        <f>IF('RPI rules'!$B$25&lt;&gt;"Ready",NA(),P201*'RPI rules'!$B$17+Q201*'RPI rules'!$B$18)</f>
        <v>1.2999999999999999E-3</v>
      </c>
      <c r="Z201" s="25">
        <f>IF('RPI rules'!$B$25&lt;&gt;"Ready",NA(),-R201*'RPI rules'!$B$19-S201*'RPI rules'!$B$20)</f>
        <v>0</v>
      </c>
      <c r="AA201" s="25">
        <f>IF('RPI rules'!$B$25&lt;&gt;"Ready",NA(),IF(T201=0,0,IF(W201&gt;='RPI rules'!$B$16,'RPI rules'!$B$21,0)))</f>
        <v>2.5999999999999999E-3</v>
      </c>
      <c r="AB201" s="25">
        <f>IF('RPI rules'!$B$25&lt;&gt;"Ready",NA(),IF(T201=0,0,IF(X201&gt;='RPI rules'!$B$16,-'RPI rules'!$B$22,0)))</f>
        <v>0</v>
      </c>
      <c r="AC201" s="25">
        <f t="shared" ref="AC201:AC264" si="40">SUM(Y201:AB201)</f>
        <v>3.8999999999999998E-3</v>
      </c>
      <c r="AD201" s="9">
        <f t="shared" ref="AD201:AD264" si="41">IF(M201="","",M201+AC201)</f>
        <v>0.65713467396975922</v>
      </c>
      <c r="AE201" s="1">
        <f t="shared" ref="AE201:AE264" si="42">IF(AD201="","",RANK(AD201,$AD$9:$AD$356,0))</f>
        <v>19</v>
      </c>
      <c r="AF201" s="1">
        <f t="shared" ref="AF201:AF264" si="43">IF(AE201="","",N201-AE201)</f>
        <v>-1</v>
      </c>
    </row>
    <row r="202" spans="1:32" ht="21" customHeight="1">
      <c r="A202" s="1" t="s">
        <v>263</v>
      </c>
      <c r="B202" s="1" t="str">
        <f>INDEX(Standings!$B$9:$B$356,MATCH($A202,Standings!$A$9:$A$356,0))</f>
        <v>Summit League</v>
      </c>
      <c r="C202" s="1">
        <f>INDEX(Standings!$D$9:$D$356,MATCH($A202,Standings!$A$9:$A$356,0))</f>
        <v>6</v>
      </c>
      <c r="D202" s="1">
        <f>INDEX(Standings!$E$9:$E$356,MATCH($A202,Standings!$A$9:$A$356,0))</f>
        <v>5</v>
      </c>
      <c r="E202" s="1">
        <f>SUMIFS(Matches!$R$9:$R$1954,Matches!$C$9:$C$1954,$A202)+SUMIFS(Matches!$S$9:$S$1954,Matches!$D$9:$D$1954,$A202)</f>
        <v>6</v>
      </c>
      <c r="F202" s="1">
        <f>COUNTIFS(Matches!$C$9:$C$1954,$A202)+COUNTIFS(Matches!$D$9:$D$1954,$A202)-E202</f>
        <v>5</v>
      </c>
      <c r="G202" s="1">
        <f t="shared" si="33"/>
        <v>0</v>
      </c>
      <c r="H202" s="1">
        <f>SUMIFS(Matches!$R$9:$R$1954,Matches!$C$9:$C$1954,$A202,Matches!$Q$9:$Q$1954,1)+SUMIFS(Matches!$S$9:$S$1954,Matches!$D$9:$D$1954,$A202,Matches!$Q$9:$Q$1954,1)</f>
        <v>6</v>
      </c>
      <c r="I202" s="1">
        <f>COUNTIFS(Matches!$C$9:$C$1954,$A202,Matches!$Q$9:$Q$1954,1)+COUNTIFS(Matches!$D$9:$D$1954,$A202,Matches!$Q$9:$Q$1954,1)-H202</f>
        <v>5</v>
      </c>
      <c r="J202" s="9">
        <f t="shared" si="34"/>
        <v>0.54545454545454541</v>
      </c>
      <c r="K202" s="9">
        <f>IF(H202+I202=0,"",(SUMIFS(Matches!$T$9:$T$1954,Matches!$C$9:$C$1954,$A202)+SUMIFS(Matches!$U$9:$U$1954,Matches!$D$9:$D$1954,$A202))/(H202+I202))</f>
        <v>0.42488521579430666</v>
      </c>
      <c r="L202" s="9">
        <f>IF(H202+I202=0,"",(SUMIFS(Matches!$V$9:$V$1954,Matches!$C$9:$C$1954,$A202)+SUMIFS(Matches!$W$9:$W$1954,Matches!$D$9:$D$1954,$A202))/(H202+I202))</f>
        <v>0.43886506823331362</v>
      </c>
      <c r="M202" s="9">
        <f t="shared" si="35"/>
        <v>0.45852251131911803</v>
      </c>
      <c r="N202" s="1">
        <f t="shared" si="36"/>
        <v>240</v>
      </c>
      <c r="O202" s="1" t="str">
        <f t="shared" si="37"/>
        <v>Matches standings</v>
      </c>
      <c r="P202" s="1">
        <f>COUNTIFS(Matches!$C$9:$C$1954,$A202,Matches!$Q$9:$Q$1954,1,Matches!$Y$9:$Y$1954,"&gt;=1",Matches!$Y$9:$Y$1954,"&lt;="&amp;'RPI rules'!$B$9,Matches!$R$9:$R$1954,1)+COUNTIFS(Matches!$D$9:$D$1954,$A202,Matches!$Q$9:$Q$1954,1,Matches!$X$9:$X$1954,"&gt;=1",Matches!$X$9:$X$1954,"&lt;="&amp;'RPI rules'!$B$9,Matches!$S$9:$S$1954,1)</f>
        <v>0</v>
      </c>
      <c r="Q202" s="1">
        <f>COUNTIFS(Matches!$C$9:$C$1954,$A202,Matches!$Q$9:$Q$1954,1,Matches!$Y$9:$Y$1954,"&gt;"&amp;'RPI rules'!$B$9,Matches!$Y$9:$Y$1954,"&lt;="&amp;'RPI rules'!$B$10,Matches!$R$9:$R$1954,1)+COUNTIFS(Matches!$D$9:$D$1954,$A202,Matches!$Q$9:$Q$1954,1,Matches!$X$9:$X$1954,"&gt;"&amp;'RPI rules'!$B$9,Matches!$X$9:$X$1954,"&lt;="&amp;'RPI rules'!$B$10,Matches!$S$9:$S$1954,1)</f>
        <v>0</v>
      </c>
      <c r="R202" s="1">
        <f>COUNTIFS(Matches!$C$9:$C$1954,$A202,Matches!$Q$9:$Q$1954,1,Matches!$Y$9:$Y$1954,"&gt;="&amp;'RPI rules'!$B$12,Matches!$Y$9:$Y$1954,"&lt;="&amp;'RPI rules'!$B$13,Matches!$R$9:$R$1954,0)+COUNTIFS(Matches!$D$9:$D$1954,$A202,Matches!$Q$9:$Q$1954,1,Matches!$X$9:$X$1954,"&gt;="&amp;'RPI rules'!$B$12,Matches!$X$9:$X$1954,"&lt;="&amp;'RPI rules'!$B$13,Matches!$S$9:$S$1954,0)</f>
        <v>0</v>
      </c>
      <c r="S202" s="1">
        <f>COUNTIFS(Matches!$C$9:$C$1954,$A202,Matches!$Q$9:$Q$1954,1,Matches!$Y$9:$Y$1954,"&gt;="&amp;'RPI rules'!$B$14,Matches!$R$9:$R$1954,0)+COUNTIFS(Matches!$D$9:$D$1954,$A202,Matches!$Q$9:$Q$1954,1,Matches!$X$9:$X$1954,"&gt;="&amp;'RPI rules'!$B$14,Matches!$S$9:$S$1954,0)+COUNTIFS(Matches!$C$9:$C$1954,$A202,Matches!$H$9:$H$1954,"&lt;&gt;D1",Matches!$R$9:$R$1954,0)+COUNTIFS(Matches!$D$9:$D$1954,$A202,Matches!$G$9:$G$1954,"&lt;&gt;D1",Matches!$S$9:$S$1954,0)</f>
        <v>1</v>
      </c>
      <c r="T202" s="1">
        <f>COUNTIFS(Matches!$C$9:$C$1954,$A202,Matches!$M$9:$M$1954,"Nonconference")+COUNTIFS(Matches!$D$9:$D$1954,$A202,Matches!$M$9:$M$1954,"Nonconference")</f>
        <v>11</v>
      </c>
      <c r="U202" s="1">
        <f>COUNTIFS(Matches!$C$9:$C$1954,$A202,Matches!$Q$9:$Q$1954,1,Matches!$Y$9:$Y$1954,"&gt;=1",Matches!$Y$9:$Y$1954,"&lt;="&amp;'RPI rules'!$B$11,Matches!$M$9:$M$1954,"Nonconference")+COUNTIFS(Matches!$D$9:$D$1954,$A202,Matches!$Q$9:$Q$1954,1,Matches!$X$9:$X$1954,"&gt;=1",Matches!$X$9:$X$1954,"&lt;="&amp;'RPI rules'!$B$11,Matches!$M$9:$M$1954,"Nonconference")</f>
        <v>0</v>
      </c>
      <c r="V202" s="1">
        <f>COUNTIFS(Matches!$C$9:$C$1954,$A202,Matches!$Q$9:$Q$1954,1,Matches!$Y$9:$Y$1954,"&gt;="&amp;'RPI rules'!$B$15,Matches!$M$9:$M$1954,"Nonconference")+COUNTIFS(Matches!$D$9:$D$1954,$A202,Matches!$Q$9:$Q$1954,1,Matches!$X$9:$X$1954,"&gt;="&amp;'RPI rules'!$B$15,Matches!$M$9:$M$1954,"Nonconference")+COUNTIFS(Matches!$C$9:$C$1954,$A202,Matches!$M$9:$M$1954,"Nonconference",Matches!$H$9:$H$1954,"NAIA")+COUNTIFS(Matches!$D$9:$D$1954,$A202,Matches!$M$9:$M$1954,"Nonconference",Matches!$G$9:$G$1954,"NAIA")</f>
        <v>5</v>
      </c>
      <c r="W202" s="24">
        <f t="shared" si="38"/>
        <v>0</v>
      </c>
      <c r="X202" s="24">
        <f t="shared" si="39"/>
        <v>0.45454545454545453</v>
      </c>
      <c r="Y202" s="25">
        <f>IF('RPI rules'!$B$25&lt;&gt;"Ready",NA(),P202*'RPI rules'!$B$17+Q202*'RPI rules'!$B$18)</f>
        <v>0</v>
      </c>
      <c r="Z202" s="25">
        <f>IF('RPI rules'!$B$25&lt;&gt;"Ready",NA(),-R202*'RPI rules'!$B$19-S202*'RPI rules'!$B$20)</f>
        <v>-2.5999999999999999E-3</v>
      </c>
      <c r="AA202" s="25">
        <f>IF('RPI rules'!$B$25&lt;&gt;"Ready",NA(),IF(T202=0,0,IF(W202&gt;='RPI rules'!$B$16,'RPI rules'!$B$21,0)))</f>
        <v>0</v>
      </c>
      <c r="AB202" s="25">
        <f>IF('RPI rules'!$B$25&lt;&gt;"Ready",NA(),IF(T202=0,0,IF(X202&gt;='RPI rules'!$B$16,-'RPI rules'!$B$22,0)))</f>
        <v>0</v>
      </c>
      <c r="AC202" s="25">
        <f t="shared" si="40"/>
        <v>-2.5999999999999999E-3</v>
      </c>
      <c r="AD202" s="9">
        <f t="shared" si="41"/>
        <v>0.45592251131911804</v>
      </c>
      <c r="AE202" s="1">
        <f t="shared" si="42"/>
        <v>244</v>
      </c>
      <c r="AF202" s="1">
        <f t="shared" si="43"/>
        <v>-4</v>
      </c>
    </row>
    <row r="203" spans="1:32" ht="21" customHeight="1">
      <c r="A203" s="1" t="s">
        <v>66</v>
      </c>
      <c r="B203" s="1" t="str">
        <f>INDEX(Standings!$B$9:$B$356,MATCH($A203,Standings!$A$9:$A$356,0))</f>
        <v>Summit League</v>
      </c>
      <c r="C203" s="1">
        <f>INDEX(Standings!$D$9:$D$356,MATCH($A203,Standings!$A$9:$A$356,0))</f>
        <v>8</v>
      </c>
      <c r="D203" s="1">
        <f>INDEX(Standings!$E$9:$E$356,MATCH($A203,Standings!$A$9:$A$356,0))</f>
        <v>2</v>
      </c>
      <c r="E203" s="1">
        <f>SUMIFS(Matches!$R$9:$R$1954,Matches!$C$9:$C$1954,$A203)+SUMIFS(Matches!$S$9:$S$1954,Matches!$D$9:$D$1954,$A203)</f>
        <v>8</v>
      </c>
      <c r="F203" s="1">
        <f>COUNTIFS(Matches!$C$9:$C$1954,$A203)+COUNTIFS(Matches!$D$9:$D$1954,$A203)-E203</f>
        <v>2</v>
      </c>
      <c r="G203" s="1">
        <f t="shared" si="33"/>
        <v>0</v>
      </c>
      <c r="H203" s="1">
        <f>SUMIFS(Matches!$R$9:$R$1954,Matches!$C$9:$C$1954,$A203,Matches!$Q$9:$Q$1954,1)+SUMIFS(Matches!$S$9:$S$1954,Matches!$D$9:$D$1954,$A203,Matches!$Q$9:$Q$1954,1)</f>
        <v>8</v>
      </c>
      <c r="I203" s="1">
        <f>COUNTIFS(Matches!$C$9:$C$1954,$A203,Matches!$Q$9:$Q$1954,1)+COUNTIFS(Matches!$D$9:$D$1954,$A203,Matches!$Q$9:$Q$1954,1)-H203</f>
        <v>2</v>
      </c>
      <c r="J203" s="9">
        <f t="shared" si="34"/>
        <v>0.8</v>
      </c>
      <c r="K203" s="9">
        <f>IF(H203+I203=0,"",(SUMIFS(Matches!$T$9:$T$1954,Matches!$C$9:$C$1954,$A203)+SUMIFS(Matches!$U$9:$U$1954,Matches!$D$9:$D$1954,$A203))/(H203+I203))</f>
        <v>0.56623737373737382</v>
      </c>
      <c r="L203" s="9">
        <f>IF(H203+I203=0,"",(SUMIFS(Matches!$V$9:$V$1954,Matches!$C$9:$C$1954,$A203)+SUMIFS(Matches!$W$9:$W$1954,Matches!$D$9:$D$1954,$A203))/(H203+I203))</f>
        <v>0.498062714437423</v>
      </c>
      <c r="M203" s="9">
        <f t="shared" si="35"/>
        <v>0.60763436547804273</v>
      </c>
      <c r="N203" s="1">
        <f t="shared" si="36"/>
        <v>43</v>
      </c>
      <c r="O203" s="1" t="str">
        <f t="shared" si="37"/>
        <v>Matches standings</v>
      </c>
      <c r="P203" s="1">
        <f>COUNTIFS(Matches!$C$9:$C$1954,$A203,Matches!$Q$9:$Q$1954,1,Matches!$Y$9:$Y$1954,"&gt;=1",Matches!$Y$9:$Y$1954,"&lt;="&amp;'RPI rules'!$B$9,Matches!$R$9:$R$1954,1)+COUNTIFS(Matches!$D$9:$D$1954,$A203,Matches!$Q$9:$Q$1954,1,Matches!$X$9:$X$1954,"&gt;=1",Matches!$X$9:$X$1954,"&lt;="&amp;'RPI rules'!$B$9,Matches!$S$9:$S$1954,1)</f>
        <v>0</v>
      </c>
      <c r="Q203" s="1">
        <f>COUNTIFS(Matches!$C$9:$C$1954,$A203,Matches!$Q$9:$Q$1954,1,Matches!$Y$9:$Y$1954,"&gt;"&amp;'RPI rules'!$B$9,Matches!$Y$9:$Y$1954,"&lt;="&amp;'RPI rules'!$B$10,Matches!$R$9:$R$1954,1)+COUNTIFS(Matches!$D$9:$D$1954,$A203,Matches!$Q$9:$Q$1954,1,Matches!$X$9:$X$1954,"&gt;"&amp;'RPI rules'!$B$9,Matches!$X$9:$X$1954,"&lt;="&amp;'RPI rules'!$B$10,Matches!$S$9:$S$1954,1)</f>
        <v>1</v>
      </c>
      <c r="R203" s="1">
        <f>COUNTIFS(Matches!$C$9:$C$1954,$A203,Matches!$Q$9:$Q$1954,1,Matches!$Y$9:$Y$1954,"&gt;="&amp;'RPI rules'!$B$12,Matches!$Y$9:$Y$1954,"&lt;="&amp;'RPI rules'!$B$13,Matches!$R$9:$R$1954,0)+COUNTIFS(Matches!$D$9:$D$1954,$A203,Matches!$Q$9:$Q$1954,1,Matches!$X$9:$X$1954,"&gt;="&amp;'RPI rules'!$B$12,Matches!$X$9:$X$1954,"&lt;="&amp;'RPI rules'!$B$13,Matches!$S$9:$S$1954,0)</f>
        <v>0</v>
      </c>
      <c r="S203" s="1">
        <f>COUNTIFS(Matches!$C$9:$C$1954,$A203,Matches!$Q$9:$Q$1954,1,Matches!$Y$9:$Y$1954,"&gt;="&amp;'RPI rules'!$B$14,Matches!$R$9:$R$1954,0)+COUNTIFS(Matches!$D$9:$D$1954,$A203,Matches!$Q$9:$Q$1954,1,Matches!$X$9:$X$1954,"&gt;="&amp;'RPI rules'!$B$14,Matches!$S$9:$S$1954,0)+COUNTIFS(Matches!$C$9:$C$1954,$A203,Matches!$H$9:$H$1954,"&lt;&gt;D1",Matches!$R$9:$R$1954,0)+COUNTIFS(Matches!$D$9:$D$1954,$A203,Matches!$G$9:$G$1954,"&lt;&gt;D1",Matches!$S$9:$S$1954,0)</f>
        <v>0</v>
      </c>
      <c r="T203" s="1">
        <f>COUNTIFS(Matches!$C$9:$C$1954,$A203,Matches!$M$9:$M$1954,"Nonconference")+COUNTIFS(Matches!$D$9:$D$1954,$A203,Matches!$M$9:$M$1954,"Nonconference")</f>
        <v>10</v>
      </c>
      <c r="U203" s="1">
        <f>COUNTIFS(Matches!$C$9:$C$1954,$A203,Matches!$Q$9:$Q$1954,1,Matches!$Y$9:$Y$1954,"&gt;=1",Matches!$Y$9:$Y$1954,"&lt;="&amp;'RPI rules'!$B$11,Matches!$M$9:$M$1954,"Nonconference")+COUNTIFS(Matches!$D$9:$D$1954,$A203,Matches!$Q$9:$Q$1954,1,Matches!$X$9:$X$1954,"&gt;=1",Matches!$X$9:$X$1954,"&lt;="&amp;'RPI rules'!$B$11,Matches!$M$9:$M$1954,"Nonconference")</f>
        <v>2</v>
      </c>
      <c r="V203" s="1">
        <f>COUNTIFS(Matches!$C$9:$C$1954,$A203,Matches!$Q$9:$Q$1954,1,Matches!$Y$9:$Y$1954,"&gt;="&amp;'RPI rules'!$B$15,Matches!$M$9:$M$1954,"Nonconference")+COUNTIFS(Matches!$D$9:$D$1954,$A203,Matches!$Q$9:$Q$1954,1,Matches!$X$9:$X$1954,"&gt;="&amp;'RPI rules'!$B$15,Matches!$M$9:$M$1954,"Nonconference")+COUNTIFS(Matches!$C$9:$C$1954,$A203,Matches!$M$9:$M$1954,"Nonconference",Matches!$H$9:$H$1954,"NAIA")+COUNTIFS(Matches!$D$9:$D$1954,$A203,Matches!$M$9:$M$1954,"Nonconference",Matches!$G$9:$G$1954,"NAIA")</f>
        <v>3</v>
      </c>
      <c r="W203" s="24">
        <f t="shared" si="38"/>
        <v>0.2</v>
      </c>
      <c r="X203" s="24">
        <f t="shared" si="39"/>
        <v>0.3</v>
      </c>
      <c r="Y203" s="25">
        <f>IF('RPI rules'!$B$25&lt;&gt;"Ready",NA(),P203*'RPI rules'!$B$17+Q203*'RPI rules'!$B$18)</f>
        <v>1.2999999999999999E-3</v>
      </c>
      <c r="Z203" s="25">
        <f>IF('RPI rules'!$B$25&lt;&gt;"Ready",NA(),-R203*'RPI rules'!$B$19-S203*'RPI rules'!$B$20)</f>
        <v>0</v>
      </c>
      <c r="AA203" s="25">
        <f>IF('RPI rules'!$B$25&lt;&gt;"Ready",NA(),IF(T203=0,0,IF(W203&gt;='RPI rules'!$B$16,'RPI rules'!$B$21,0)))</f>
        <v>0</v>
      </c>
      <c r="AB203" s="25">
        <f>IF('RPI rules'!$B$25&lt;&gt;"Ready",NA(),IF(T203=0,0,IF(X203&gt;='RPI rules'!$B$16,-'RPI rules'!$B$22,0)))</f>
        <v>0</v>
      </c>
      <c r="AC203" s="25">
        <f t="shared" si="40"/>
        <v>1.2999999999999999E-3</v>
      </c>
      <c r="AD203" s="9">
        <f t="shared" si="41"/>
        <v>0.60893436547804269</v>
      </c>
      <c r="AE203" s="1">
        <f t="shared" si="42"/>
        <v>43</v>
      </c>
      <c r="AF203" s="1">
        <f t="shared" si="43"/>
        <v>0</v>
      </c>
    </row>
    <row r="204" spans="1:32" ht="21" customHeight="1">
      <c r="A204" s="1" t="s">
        <v>117</v>
      </c>
      <c r="B204" s="1" t="str">
        <f>INDEX(Standings!$B$9:$B$356,MATCH($A204,Standings!$A$9:$A$356,0))</f>
        <v>ASUN</v>
      </c>
      <c r="C204" s="1">
        <f>INDEX(Standings!$D$9:$D$356,MATCH($A204,Standings!$A$9:$A$356,0))</f>
        <v>7</v>
      </c>
      <c r="D204" s="1">
        <f>INDEX(Standings!$E$9:$E$356,MATCH($A204,Standings!$A$9:$A$356,0))</f>
        <v>5</v>
      </c>
      <c r="E204" s="1">
        <f>SUMIFS(Matches!$R$9:$R$1954,Matches!$C$9:$C$1954,$A204)+SUMIFS(Matches!$S$9:$S$1954,Matches!$D$9:$D$1954,$A204)</f>
        <v>7</v>
      </c>
      <c r="F204" s="1">
        <f>COUNTIFS(Matches!$C$9:$C$1954,$A204)+COUNTIFS(Matches!$D$9:$D$1954,$A204)-E204</f>
        <v>5</v>
      </c>
      <c r="G204" s="1">
        <f t="shared" si="33"/>
        <v>0</v>
      </c>
      <c r="H204" s="1">
        <f>SUMIFS(Matches!$R$9:$R$1954,Matches!$C$9:$C$1954,$A204,Matches!$Q$9:$Q$1954,1)+SUMIFS(Matches!$S$9:$S$1954,Matches!$D$9:$D$1954,$A204,Matches!$Q$9:$Q$1954,1)</f>
        <v>7</v>
      </c>
      <c r="I204" s="1">
        <f>COUNTIFS(Matches!$C$9:$C$1954,$A204,Matches!$Q$9:$Q$1954,1)+COUNTIFS(Matches!$D$9:$D$1954,$A204,Matches!$Q$9:$Q$1954,1)-H204</f>
        <v>5</v>
      </c>
      <c r="J204" s="9">
        <f t="shared" si="34"/>
        <v>0.58333333333333337</v>
      </c>
      <c r="K204" s="9">
        <f>IF(H204+I204=0,"",(SUMIFS(Matches!$T$9:$T$1954,Matches!$C$9:$C$1954,$A204)+SUMIFS(Matches!$U$9:$U$1954,Matches!$D$9:$D$1954,$A204))/(H204+I204))</f>
        <v>0.58262432012432008</v>
      </c>
      <c r="L204" s="9">
        <f>IF(H204+I204=0,"",(SUMIFS(Matches!$V$9:$V$1954,Matches!$C$9:$C$1954,$A204)+SUMIFS(Matches!$W$9:$W$1954,Matches!$D$9:$D$1954,$A204))/(H204+I204))</f>
        <v>0.49791770807432228</v>
      </c>
      <c r="M204" s="9">
        <f t="shared" si="35"/>
        <v>0.56162492041407397</v>
      </c>
      <c r="N204" s="1">
        <f t="shared" si="36"/>
        <v>94</v>
      </c>
      <c r="O204" s="1" t="str">
        <f t="shared" si="37"/>
        <v>Matches standings</v>
      </c>
      <c r="P204" s="1">
        <f>COUNTIFS(Matches!$C$9:$C$1954,$A204,Matches!$Q$9:$Q$1954,1,Matches!$Y$9:$Y$1954,"&gt;=1",Matches!$Y$9:$Y$1954,"&lt;="&amp;'RPI rules'!$B$9,Matches!$R$9:$R$1954,1)+COUNTIFS(Matches!$D$9:$D$1954,$A204,Matches!$Q$9:$Q$1954,1,Matches!$X$9:$X$1954,"&gt;=1",Matches!$X$9:$X$1954,"&lt;="&amp;'RPI rules'!$B$9,Matches!$S$9:$S$1954,1)</f>
        <v>0</v>
      </c>
      <c r="Q204" s="1">
        <f>COUNTIFS(Matches!$C$9:$C$1954,$A204,Matches!$Q$9:$Q$1954,1,Matches!$Y$9:$Y$1954,"&gt;"&amp;'RPI rules'!$B$9,Matches!$Y$9:$Y$1954,"&lt;="&amp;'RPI rules'!$B$10,Matches!$R$9:$R$1954,1)+COUNTIFS(Matches!$D$9:$D$1954,$A204,Matches!$Q$9:$Q$1954,1,Matches!$X$9:$X$1954,"&gt;"&amp;'RPI rules'!$B$9,Matches!$X$9:$X$1954,"&lt;="&amp;'RPI rules'!$B$10,Matches!$S$9:$S$1954,1)</f>
        <v>0</v>
      </c>
      <c r="R204" s="1">
        <f>COUNTIFS(Matches!$C$9:$C$1954,$A204,Matches!$Q$9:$Q$1954,1,Matches!$Y$9:$Y$1954,"&gt;="&amp;'RPI rules'!$B$12,Matches!$Y$9:$Y$1954,"&lt;="&amp;'RPI rules'!$B$13,Matches!$R$9:$R$1954,0)+COUNTIFS(Matches!$D$9:$D$1954,$A204,Matches!$Q$9:$Q$1954,1,Matches!$X$9:$X$1954,"&gt;="&amp;'RPI rules'!$B$12,Matches!$X$9:$X$1954,"&lt;="&amp;'RPI rules'!$B$13,Matches!$S$9:$S$1954,0)</f>
        <v>0</v>
      </c>
      <c r="S204" s="1">
        <f>COUNTIFS(Matches!$C$9:$C$1954,$A204,Matches!$Q$9:$Q$1954,1,Matches!$Y$9:$Y$1954,"&gt;="&amp;'RPI rules'!$B$14,Matches!$R$9:$R$1954,0)+COUNTIFS(Matches!$D$9:$D$1954,$A204,Matches!$Q$9:$Q$1954,1,Matches!$X$9:$X$1954,"&gt;="&amp;'RPI rules'!$B$14,Matches!$S$9:$S$1954,0)+COUNTIFS(Matches!$C$9:$C$1954,$A204,Matches!$H$9:$H$1954,"&lt;&gt;D1",Matches!$R$9:$R$1954,0)+COUNTIFS(Matches!$D$9:$D$1954,$A204,Matches!$G$9:$G$1954,"&lt;&gt;D1",Matches!$S$9:$S$1954,0)</f>
        <v>0</v>
      </c>
      <c r="T204" s="1">
        <f>COUNTIFS(Matches!$C$9:$C$1954,$A204,Matches!$M$9:$M$1954,"Nonconference")+COUNTIFS(Matches!$D$9:$D$1954,$A204,Matches!$M$9:$M$1954,"Nonconference")</f>
        <v>12</v>
      </c>
      <c r="U204" s="1">
        <f>COUNTIFS(Matches!$C$9:$C$1954,$A204,Matches!$Q$9:$Q$1954,1,Matches!$Y$9:$Y$1954,"&gt;=1",Matches!$Y$9:$Y$1954,"&lt;="&amp;'RPI rules'!$B$11,Matches!$M$9:$M$1954,"Nonconference")+COUNTIFS(Matches!$D$9:$D$1954,$A204,Matches!$Q$9:$Q$1954,1,Matches!$X$9:$X$1954,"&gt;=1",Matches!$X$9:$X$1954,"&lt;="&amp;'RPI rules'!$B$11,Matches!$M$9:$M$1954,"Nonconference")</f>
        <v>3</v>
      </c>
      <c r="V204" s="1">
        <f>COUNTIFS(Matches!$C$9:$C$1954,$A204,Matches!$Q$9:$Q$1954,1,Matches!$Y$9:$Y$1954,"&gt;="&amp;'RPI rules'!$B$15,Matches!$M$9:$M$1954,"Nonconference")+COUNTIFS(Matches!$D$9:$D$1954,$A204,Matches!$Q$9:$Q$1954,1,Matches!$X$9:$X$1954,"&gt;="&amp;'RPI rules'!$B$15,Matches!$M$9:$M$1954,"Nonconference")+COUNTIFS(Matches!$C$9:$C$1954,$A204,Matches!$M$9:$M$1954,"Nonconference",Matches!$H$9:$H$1954,"NAIA")+COUNTIFS(Matches!$D$9:$D$1954,$A204,Matches!$M$9:$M$1954,"Nonconference",Matches!$G$9:$G$1954,"NAIA")</f>
        <v>2</v>
      </c>
      <c r="W204" s="24">
        <f t="shared" si="38"/>
        <v>0.25</v>
      </c>
      <c r="X204" s="24">
        <f t="shared" si="39"/>
        <v>0.16666666666666666</v>
      </c>
      <c r="Y204" s="25">
        <f>IF('RPI rules'!$B$25&lt;&gt;"Ready",NA(),P204*'RPI rules'!$B$17+Q204*'RPI rules'!$B$18)</f>
        <v>0</v>
      </c>
      <c r="Z204" s="25">
        <f>IF('RPI rules'!$B$25&lt;&gt;"Ready",NA(),-R204*'RPI rules'!$B$19-S204*'RPI rules'!$B$20)</f>
        <v>0</v>
      </c>
      <c r="AA204" s="25">
        <f>IF('RPI rules'!$B$25&lt;&gt;"Ready",NA(),IF(T204=0,0,IF(W204&gt;='RPI rules'!$B$16,'RPI rules'!$B$21,0)))</f>
        <v>0</v>
      </c>
      <c r="AB204" s="25">
        <f>IF('RPI rules'!$B$25&lt;&gt;"Ready",NA(),IF(T204=0,0,IF(X204&gt;='RPI rules'!$B$16,-'RPI rules'!$B$22,0)))</f>
        <v>0</v>
      </c>
      <c r="AC204" s="25">
        <f t="shared" si="40"/>
        <v>0</v>
      </c>
      <c r="AD204" s="9">
        <f t="shared" si="41"/>
        <v>0.56162492041407397</v>
      </c>
      <c r="AE204" s="1">
        <f t="shared" si="42"/>
        <v>94</v>
      </c>
      <c r="AF204" s="1">
        <f t="shared" si="43"/>
        <v>0</v>
      </c>
    </row>
    <row r="205" spans="1:32" ht="21" customHeight="1">
      <c r="A205" s="1" t="s">
        <v>112</v>
      </c>
      <c r="B205" s="1" t="str">
        <f>INDEX(Standings!$B$9:$B$356,MATCH($A205,Standings!$A$9:$A$356,0))</f>
        <v>American</v>
      </c>
      <c r="C205" s="1">
        <f>INDEX(Standings!$D$9:$D$356,MATCH($A205,Standings!$A$9:$A$356,0))</f>
        <v>7</v>
      </c>
      <c r="D205" s="1">
        <f>INDEX(Standings!$E$9:$E$356,MATCH($A205,Standings!$A$9:$A$356,0))</f>
        <v>4</v>
      </c>
      <c r="E205" s="1">
        <f>SUMIFS(Matches!$R$9:$R$1954,Matches!$C$9:$C$1954,$A205)+SUMIFS(Matches!$S$9:$S$1954,Matches!$D$9:$D$1954,$A205)</f>
        <v>7</v>
      </c>
      <c r="F205" s="1">
        <f>COUNTIFS(Matches!$C$9:$C$1954,$A205)+COUNTIFS(Matches!$D$9:$D$1954,$A205)-E205</f>
        <v>4</v>
      </c>
      <c r="G205" s="1">
        <f t="shared" si="33"/>
        <v>0</v>
      </c>
      <c r="H205" s="1">
        <f>SUMIFS(Matches!$R$9:$R$1954,Matches!$C$9:$C$1954,$A205,Matches!$Q$9:$Q$1954,1)+SUMIFS(Matches!$S$9:$S$1954,Matches!$D$9:$D$1954,$A205,Matches!$Q$9:$Q$1954,1)</f>
        <v>7</v>
      </c>
      <c r="I205" s="1">
        <f>COUNTIFS(Matches!$C$9:$C$1954,$A205,Matches!$Q$9:$Q$1954,1)+COUNTIFS(Matches!$D$9:$D$1954,$A205,Matches!$Q$9:$Q$1954,1)-H205</f>
        <v>4</v>
      </c>
      <c r="J205" s="9">
        <f t="shared" si="34"/>
        <v>0.63636363636363635</v>
      </c>
      <c r="K205" s="9">
        <f>IF(H205+I205=0,"",(SUMIFS(Matches!$T$9:$T$1954,Matches!$C$9:$C$1954,$A205)+SUMIFS(Matches!$U$9:$U$1954,Matches!$D$9:$D$1954,$A205))/(H205+I205))</f>
        <v>0.54901285583103765</v>
      </c>
      <c r="L205" s="9">
        <f>IF(H205+I205=0,"",(SUMIFS(Matches!$V$9:$V$1954,Matches!$C$9:$C$1954,$A205)+SUMIFS(Matches!$W$9:$W$1954,Matches!$D$9:$D$1954,$A205))/(H205+I205))</f>
        <v>0.52987336949034336</v>
      </c>
      <c r="M205" s="9">
        <f t="shared" si="35"/>
        <v>0.56606567937901375</v>
      </c>
      <c r="N205" s="1">
        <f t="shared" si="36"/>
        <v>89</v>
      </c>
      <c r="O205" s="1" t="str">
        <f t="shared" si="37"/>
        <v>Matches standings</v>
      </c>
      <c r="P205" s="1">
        <f>COUNTIFS(Matches!$C$9:$C$1954,$A205,Matches!$Q$9:$Q$1954,1,Matches!$Y$9:$Y$1954,"&gt;=1",Matches!$Y$9:$Y$1954,"&lt;="&amp;'RPI rules'!$B$9,Matches!$R$9:$R$1954,1)+COUNTIFS(Matches!$D$9:$D$1954,$A205,Matches!$Q$9:$Q$1954,1,Matches!$X$9:$X$1954,"&gt;=1",Matches!$X$9:$X$1954,"&lt;="&amp;'RPI rules'!$B$9,Matches!$S$9:$S$1954,1)</f>
        <v>0</v>
      </c>
      <c r="Q205" s="1">
        <f>COUNTIFS(Matches!$C$9:$C$1954,$A205,Matches!$Q$9:$Q$1954,1,Matches!$Y$9:$Y$1954,"&gt;"&amp;'RPI rules'!$B$9,Matches!$Y$9:$Y$1954,"&lt;="&amp;'RPI rules'!$B$10,Matches!$R$9:$R$1954,1)+COUNTIFS(Matches!$D$9:$D$1954,$A205,Matches!$Q$9:$Q$1954,1,Matches!$X$9:$X$1954,"&gt;"&amp;'RPI rules'!$B$9,Matches!$X$9:$X$1954,"&lt;="&amp;'RPI rules'!$B$10,Matches!$S$9:$S$1954,1)</f>
        <v>0</v>
      </c>
      <c r="R205" s="1">
        <f>COUNTIFS(Matches!$C$9:$C$1954,$A205,Matches!$Q$9:$Q$1954,1,Matches!$Y$9:$Y$1954,"&gt;="&amp;'RPI rules'!$B$12,Matches!$Y$9:$Y$1954,"&lt;="&amp;'RPI rules'!$B$13,Matches!$R$9:$R$1954,0)+COUNTIFS(Matches!$D$9:$D$1954,$A205,Matches!$Q$9:$Q$1954,1,Matches!$X$9:$X$1954,"&gt;="&amp;'RPI rules'!$B$12,Matches!$X$9:$X$1954,"&lt;="&amp;'RPI rules'!$B$13,Matches!$S$9:$S$1954,0)</f>
        <v>0</v>
      </c>
      <c r="S205" s="1">
        <f>COUNTIFS(Matches!$C$9:$C$1954,$A205,Matches!$Q$9:$Q$1954,1,Matches!$Y$9:$Y$1954,"&gt;="&amp;'RPI rules'!$B$14,Matches!$R$9:$R$1954,0)+COUNTIFS(Matches!$D$9:$D$1954,$A205,Matches!$Q$9:$Q$1954,1,Matches!$X$9:$X$1954,"&gt;="&amp;'RPI rules'!$B$14,Matches!$S$9:$S$1954,0)+COUNTIFS(Matches!$C$9:$C$1954,$A205,Matches!$H$9:$H$1954,"&lt;&gt;D1",Matches!$R$9:$R$1954,0)+COUNTIFS(Matches!$D$9:$D$1954,$A205,Matches!$G$9:$G$1954,"&lt;&gt;D1",Matches!$S$9:$S$1954,0)</f>
        <v>0</v>
      </c>
      <c r="T205" s="1">
        <f>COUNTIFS(Matches!$C$9:$C$1954,$A205,Matches!$M$9:$M$1954,"Nonconference")+COUNTIFS(Matches!$D$9:$D$1954,$A205,Matches!$M$9:$M$1954,"Nonconference")</f>
        <v>11</v>
      </c>
      <c r="U205" s="1">
        <f>COUNTIFS(Matches!$C$9:$C$1954,$A205,Matches!$Q$9:$Q$1954,1,Matches!$Y$9:$Y$1954,"&gt;=1",Matches!$Y$9:$Y$1954,"&lt;="&amp;'RPI rules'!$B$11,Matches!$M$9:$M$1954,"Nonconference")+COUNTIFS(Matches!$D$9:$D$1954,$A205,Matches!$Q$9:$Q$1954,1,Matches!$X$9:$X$1954,"&gt;=1",Matches!$X$9:$X$1954,"&lt;="&amp;'RPI rules'!$B$11,Matches!$M$9:$M$1954,"Nonconference")</f>
        <v>2</v>
      </c>
      <c r="V205" s="1">
        <f>COUNTIFS(Matches!$C$9:$C$1954,$A205,Matches!$Q$9:$Q$1954,1,Matches!$Y$9:$Y$1954,"&gt;="&amp;'RPI rules'!$B$15,Matches!$M$9:$M$1954,"Nonconference")+COUNTIFS(Matches!$D$9:$D$1954,$A205,Matches!$Q$9:$Q$1954,1,Matches!$X$9:$X$1954,"&gt;="&amp;'RPI rules'!$B$15,Matches!$M$9:$M$1954,"Nonconference")+COUNTIFS(Matches!$C$9:$C$1954,$A205,Matches!$M$9:$M$1954,"Nonconference",Matches!$H$9:$H$1954,"NAIA")+COUNTIFS(Matches!$D$9:$D$1954,$A205,Matches!$M$9:$M$1954,"Nonconference",Matches!$G$9:$G$1954,"NAIA")</f>
        <v>2</v>
      </c>
      <c r="W205" s="24">
        <f t="shared" si="38"/>
        <v>0.18181818181818182</v>
      </c>
      <c r="X205" s="24">
        <f t="shared" si="39"/>
        <v>0.18181818181818182</v>
      </c>
      <c r="Y205" s="25">
        <f>IF('RPI rules'!$B$25&lt;&gt;"Ready",NA(),P205*'RPI rules'!$B$17+Q205*'RPI rules'!$B$18)</f>
        <v>0</v>
      </c>
      <c r="Z205" s="25">
        <f>IF('RPI rules'!$B$25&lt;&gt;"Ready",NA(),-R205*'RPI rules'!$B$19-S205*'RPI rules'!$B$20)</f>
        <v>0</v>
      </c>
      <c r="AA205" s="25">
        <f>IF('RPI rules'!$B$25&lt;&gt;"Ready",NA(),IF(T205=0,0,IF(W205&gt;='RPI rules'!$B$16,'RPI rules'!$B$21,0)))</f>
        <v>0</v>
      </c>
      <c r="AB205" s="25">
        <f>IF('RPI rules'!$B$25&lt;&gt;"Ready",NA(),IF(T205=0,0,IF(X205&gt;='RPI rules'!$B$16,-'RPI rules'!$B$22,0)))</f>
        <v>0</v>
      </c>
      <c r="AC205" s="25">
        <f t="shared" si="40"/>
        <v>0</v>
      </c>
      <c r="AD205" s="9">
        <f t="shared" si="41"/>
        <v>0.56606567937901375</v>
      </c>
      <c r="AE205" s="1">
        <f t="shared" si="42"/>
        <v>88</v>
      </c>
      <c r="AF205" s="1">
        <f t="shared" si="43"/>
        <v>1</v>
      </c>
    </row>
    <row r="206" spans="1:32" ht="21" customHeight="1">
      <c r="A206" s="1" t="s">
        <v>266</v>
      </c>
      <c r="B206" s="1" t="str">
        <f>INDEX(Standings!$B$9:$B$356,MATCH($A206,Standings!$A$9:$A$356,0))</f>
        <v>CAA</v>
      </c>
      <c r="C206" s="1">
        <f>INDEX(Standings!$D$9:$D$356,MATCH($A206,Standings!$A$9:$A$356,0))</f>
        <v>2</v>
      </c>
      <c r="D206" s="1">
        <f>INDEX(Standings!$E$9:$E$356,MATCH($A206,Standings!$A$9:$A$356,0))</f>
        <v>8</v>
      </c>
      <c r="E206" s="1">
        <f>SUMIFS(Matches!$R$9:$R$1954,Matches!$C$9:$C$1954,$A206)+SUMIFS(Matches!$S$9:$S$1954,Matches!$D$9:$D$1954,$A206)</f>
        <v>2</v>
      </c>
      <c r="F206" s="1">
        <f>COUNTIFS(Matches!$C$9:$C$1954,$A206)+COUNTIFS(Matches!$D$9:$D$1954,$A206)-E206</f>
        <v>8</v>
      </c>
      <c r="G206" s="1">
        <f t="shared" si="33"/>
        <v>0</v>
      </c>
      <c r="H206" s="1">
        <f>SUMIFS(Matches!$R$9:$R$1954,Matches!$C$9:$C$1954,$A206,Matches!$Q$9:$Q$1954,1)+SUMIFS(Matches!$S$9:$S$1954,Matches!$D$9:$D$1954,$A206,Matches!$Q$9:$Q$1954,1)</f>
        <v>2</v>
      </c>
      <c r="I206" s="1">
        <f>COUNTIFS(Matches!$C$9:$C$1954,$A206,Matches!$Q$9:$Q$1954,1)+COUNTIFS(Matches!$D$9:$D$1954,$A206,Matches!$Q$9:$Q$1954,1)-H206</f>
        <v>8</v>
      </c>
      <c r="J206" s="9">
        <f t="shared" si="34"/>
        <v>0.2</v>
      </c>
      <c r="K206" s="9">
        <f>IF(H206+I206=0,"",(SUMIFS(Matches!$T$9:$T$1954,Matches!$C$9:$C$1954,$A206)+SUMIFS(Matches!$U$9:$U$1954,Matches!$D$9:$D$1954,$A206))/(H206+I206))</f>
        <v>0.58865384615384619</v>
      </c>
      <c r="L206" s="9">
        <f>IF(H206+I206=0,"",(SUMIFS(Matches!$V$9:$V$1954,Matches!$C$9:$C$1954,$A206)+SUMIFS(Matches!$W$9:$W$1954,Matches!$D$9:$D$1954,$A206))/(H206+I206))</f>
        <v>0.44720112042839311</v>
      </c>
      <c r="M206" s="9">
        <f t="shared" si="35"/>
        <v>0.45612720318402133</v>
      </c>
      <c r="N206" s="1">
        <f t="shared" si="36"/>
        <v>243</v>
      </c>
      <c r="O206" s="1" t="str">
        <f t="shared" si="37"/>
        <v>Matches standings</v>
      </c>
      <c r="P206" s="1">
        <f>COUNTIFS(Matches!$C$9:$C$1954,$A206,Matches!$Q$9:$Q$1954,1,Matches!$Y$9:$Y$1954,"&gt;=1",Matches!$Y$9:$Y$1954,"&lt;="&amp;'RPI rules'!$B$9,Matches!$R$9:$R$1954,1)+COUNTIFS(Matches!$D$9:$D$1954,$A206,Matches!$Q$9:$Q$1954,1,Matches!$X$9:$X$1954,"&gt;=1",Matches!$X$9:$X$1954,"&lt;="&amp;'RPI rules'!$B$9,Matches!$S$9:$S$1954,1)</f>
        <v>0</v>
      </c>
      <c r="Q206" s="1">
        <f>COUNTIFS(Matches!$C$9:$C$1954,$A206,Matches!$Q$9:$Q$1954,1,Matches!$Y$9:$Y$1954,"&gt;"&amp;'RPI rules'!$B$9,Matches!$Y$9:$Y$1954,"&lt;="&amp;'RPI rules'!$B$10,Matches!$R$9:$R$1954,1)+COUNTIFS(Matches!$D$9:$D$1954,$A206,Matches!$Q$9:$Q$1954,1,Matches!$X$9:$X$1954,"&gt;"&amp;'RPI rules'!$B$9,Matches!$X$9:$X$1954,"&lt;="&amp;'RPI rules'!$B$10,Matches!$S$9:$S$1954,1)</f>
        <v>0</v>
      </c>
      <c r="R206" s="1">
        <f>COUNTIFS(Matches!$C$9:$C$1954,$A206,Matches!$Q$9:$Q$1954,1,Matches!$Y$9:$Y$1954,"&gt;="&amp;'RPI rules'!$B$12,Matches!$Y$9:$Y$1954,"&lt;="&amp;'RPI rules'!$B$13,Matches!$R$9:$R$1954,0)+COUNTIFS(Matches!$D$9:$D$1954,$A206,Matches!$Q$9:$Q$1954,1,Matches!$X$9:$X$1954,"&gt;="&amp;'RPI rules'!$B$12,Matches!$X$9:$X$1954,"&lt;="&amp;'RPI rules'!$B$13,Matches!$S$9:$S$1954,0)</f>
        <v>0</v>
      </c>
      <c r="S206" s="1">
        <f>COUNTIFS(Matches!$C$9:$C$1954,$A206,Matches!$Q$9:$Q$1954,1,Matches!$Y$9:$Y$1954,"&gt;="&amp;'RPI rules'!$B$14,Matches!$R$9:$R$1954,0)+COUNTIFS(Matches!$D$9:$D$1954,$A206,Matches!$Q$9:$Q$1954,1,Matches!$X$9:$X$1954,"&gt;="&amp;'RPI rules'!$B$14,Matches!$S$9:$S$1954,0)+COUNTIFS(Matches!$C$9:$C$1954,$A206,Matches!$H$9:$H$1954,"&lt;&gt;D1",Matches!$R$9:$R$1954,0)+COUNTIFS(Matches!$D$9:$D$1954,$A206,Matches!$G$9:$G$1954,"&lt;&gt;D1",Matches!$S$9:$S$1954,0)</f>
        <v>0</v>
      </c>
      <c r="T206" s="1">
        <f>COUNTIFS(Matches!$C$9:$C$1954,$A206,Matches!$M$9:$M$1954,"Nonconference")+COUNTIFS(Matches!$D$9:$D$1954,$A206,Matches!$M$9:$M$1954,"Nonconference")</f>
        <v>8</v>
      </c>
      <c r="U206" s="1">
        <f>COUNTIFS(Matches!$C$9:$C$1954,$A206,Matches!$Q$9:$Q$1954,1,Matches!$Y$9:$Y$1954,"&gt;=1",Matches!$Y$9:$Y$1954,"&lt;="&amp;'RPI rules'!$B$11,Matches!$M$9:$M$1954,"Nonconference")+COUNTIFS(Matches!$D$9:$D$1954,$A206,Matches!$Q$9:$Q$1954,1,Matches!$X$9:$X$1954,"&gt;=1",Matches!$X$9:$X$1954,"&lt;="&amp;'RPI rules'!$B$11,Matches!$M$9:$M$1954,"Nonconference")</f>
        <v>2</v>
      </c>
      <c r="V206" s="1">
        <f>COUNTIFS(Matches!$C$9:$C$1954,$A206,Matches!$Q$9:$Q$1954,1,Matches!$Y$9:$Y$1954,"&gt;="&amp;'RPI rules'!$B$15,Matches!$M$9:$M$1954,"Nonconference")+COUNTIFS(Matches!$D$9:$D$1954,$A206,Matches!$Q$9:$Q$1954,1,Matches!$X$9:$X$1954,"&gt;="&amp;'RPI rules'!$B$15,Matches!$M$9:$M$1954,"Nonconference")+COUNTIFS(Matches!$C$9:$C$1954,$A206,Matches!$M$9:$M$1954,"Nonconference",Matches!$H$9:$H$1954,"NAIA")+COUNTIFS(Matches!$D$9:$D$1954,$A206,Matches!$M$9:$M$1954,"Nonconference",Matches!$G$9:$G$1954,"NAIA")</f>
        <v>1</v>
      </c>
      <c r="W206" s="24">
        <f t="shared" si="38"/>
        <v>0.25</v>
      </c>
      <c r="X206" s="24">
        <f t="shared" si="39"/>
        <v>0.125</v>
      </c>
      <c r="Y206" s="25">
        <f>IF('RPI rules'!$B$25&lt;&gt;"Ready",NA(),P206*'RPI rules'!$B$17+Q206*'RPI rules'!$B$18)</f>
        <v>0</v>
      </c>
      <c r="Z206" s="25">
        <f>IF('RPI rules'!$B$25&lt;&gt;"Ready",NA(),-R206*'RPI rules'!$B$19-S206*'RPI rules'!$B$20)</f>
        <v>0</v>
      </c>
      <c r="AA206" s="25">
        <f>IF('RPI rules'!$B$25&lt;&gt;"Ready",NA(),IF(T206=0,0,IF(W206&gt;='RPI rules'!$B$16,'RPI rules'!$B$21,0)))</f>
        <v>0</v>
      </c>
      <c r="AB206" s="25">
        <f>IF('RPI rules'!$B$25&lt;&gt;"Ready",NA(),IF(T206=0,0,IF(X206&gt;='RPI rules'!$B$16,-'RPI rules'!$B$22,0)))</f>
        <v>0</v>
      </c>
      <c r="AC206" s="25">
        <f t="shared" si="40"/>
        <v>0</v>
      </c>
      <c r="AD206" s="9">
        <f t="shared" si="41"/>
        <v>0.45612720318402133</v>
      </c>
      <c r="AE206" s="1">
        <f t="shared" si="42"/>
        <v>242</v>
      </c>
      <c r="AF206" s="1">
        <f t="shared" si="43"/>
        <v>1</v>
      </c>
    </row>
    <row r="207" spans="1:32" ht="21" customHeight="1">
      <c r="A207" s="1" t="s">
        <v>245</v>
      </c>
      <c r="B207" s="1" t="str">
        <f>INDEX(Standings!$B$9:$B$356,MATCH($A207,Standings!$A$9:$A$356,0))</f>
        <v>Big Sky</v>
      </c>
      <c r="C207" s="1">
        <f>INDEX(Standings!$D$9:$D$356,MATCH($A207,Standings!$A$9:$A$356,0))</f>
        <v>7</v>
      </c>
      <c r="D207" s="1">
        <f>INDEX(Standings!$E$9:$E$356,MATCH($A207,Standings!$A$9:$A$356,0))</f>
        <v>5</v>
      </c>
      <c r="E207" s="1">
        <f>SUMIFS(Matches!$R$9:$R$1954,Matches!$C$9:$C$1954,$A207)+SUMIFS(Matches!$S$9:$S$1954,Matches!$D$9:$D$1954,$A207)</f>
        <v>7</v>
      </c>
      <c r="F207" s="1">
        <f>COUNTIFS(Matches!$C$9:$C$1954,$A207)+COUNTIFS(Matches!$D$9:$D$1954,$A207)-E207</f>
        <v>5</v>
      </c>
      <c r="G207" s="1">
        <f t="shared" si="33"/>
        <v>0</v>
      </c>
      <c r="H207" s="1">
        <f>SUMIFS(Matches!$R$9:$R$1954,Matches!$C$9:$C$1954,$A207,Matches!$Q$9:$Q$1954,1)+SUMIFS(Matches!$S$9:$S$1954,Matches!$D$9:$D$1954,$A207,Matches!$Q$9:$Q$1954,1)</f>
        <v>7</v>
      </c>
      <c r="I207" s="1">
        <f>COUNTIFS(Matches!$C$9:$C$1954,$A207,Matches!$Q$9:$Q$1954,1)+COUNTIFS(Matches!$D$9:$D$1954,$A207,Matches!$Q$9:$Q$1954,1)-H207</f>
        <v>5</v>
      </c>
      <c r="J207" s="9">
        <f t="shared" si="34"/>
        <v>0.58333333333333337</v>
      </c>
      <c r="K207" s="9">
        <f>IF(H207+I207=0,"",(SUMIFS(Matches!$T$9:$T$1954,Matches!$C$9:$C$1954,$A207)+SUMIFS(Matches!$U$9:$U$1954,Matches!$D$9:$D$1954,$A207))/(H207+I207))</f>
        <v>0.40378787878787881</v>
      </c>
      <c r="L207" s="9">
        <f>IF(H207+I207=0,"",(SUMIFS(Matches!$V$9:$V$1954,Matches!$C$9:$C$1954,$A207)+SUMIFS(Matches!$W$9:$W$1954,Matches!$D$9:$D$1954,$A207))/(H207+I207))</f>
        <v>0.48258897247533605</v>
      </c>
      <c r="M207" s="9">
        <f t="shared" si="35"/>
        <v>0.46837451584610679</v>
      </c>
      <c r="N207" s="1">
        <f t="shared" si="36"/>
        <v>222</v>
      </c>
      <c r="O207" s="1" t="str">
        <f t="shared" si="37"/>
        <v>Matches standings</v>
      </c>
      <c r="P207" s="1">
        <f>COUNTIFS(Matches!$C$9:$C$1954,$A207,Matches!$Q$9:$Q$1954,1,Matches!$Y$9:$Y$1954,"&gt;=1",Matches!$Y$9:$Y$1954,"&lt;="&amp;'RPI rules'!$B$9,Matches!$R$9:$R$1954,1)+COUNTIFS(Matches!$D$9:$D$1954,$A207,Matches!$Q$9:$Q$1954,1,Matches!$X$9:$X$1954,"&gt;=1",Matches!$X$9:$X$1954,"&lt;="&amp;'RPI rules'!$B$9,Matches!$S$9:$S$1954,1)</f>
        <v>0</v>
      </c>
      <c r="Q207" s="1">
        <f>COUNTIFS(Matches!$C$9:$C$1954,$A207,Matches!$Q$9:$Q$1954,1,Matches!$Y$9:$Y$1954,"&gt;"&amp;'RPI rules'!$B$9,Matches!$Y$9:$Y$1954,"&lt;="&amp;'RPI rules'!$B$10,Matches!$R$9:$R$1954,1)+COUNTIFS(Matches!$D$9:$D$1954,$A207,Matches!$Q$9:$Q$1954,1,Matches!$X$9:$X$1954,"&gt;"&amp;'RPI rules'!$B$9,Matches!$X$9:$X$1954,"&lt;="&amp;'RPI rules'!$B$10,Matches!$S$9:$S$1954,1)</f>
        <v>0</v>
      </c>
      <c r="R207" s="1">
        <f>COUNTIFS(Matches!$C$9:$C$1954,$A207,Matches!$Q$9:$Q$1954,1,Matches!$Y$9:$Y$1954,"&gt;="&amp;'RPI rules'!$B$12,Matches!$Y$9:$Y$1954,"&lt;="&amp;'RPI rules'!$B$13,Matches!$R$9:$R$1954,0)+COUNTIFS(Matches!$D$9:$D$1954,$A207,Matches!$Q$9:$Q$1954,1,Matches!$X$9:$X$1954,"&gt;="&amp;'RPI rules'!$B$12,Matches!$X$9:$X$1954,"&lt;="&amp;'RPI rules'!$B$13,Matches!$S$9:$S$1954,0)</f>
        <v>0</v>
      </c>
      <c r="S207" s="1">
        <f>COUNTIFS(Matches!$C$9:$C$1954,$A207,Matches!$Q$9:$Q$1954,1,Matches!$Y$9:$Y$1954,"&gt;="&amp;'RPI rules'!$B$14,Matches!$R$9:$R$1954,0)+COUNTIFS(Matches!$D$9:$D$1954,$A207,Matches!$Q$9:$Q$1954,1,Matches!$X$9:$X$1954,"&gt;="&amp;'RPI rules'!$B$14,Matches!$S$9:$S$1954,0)+COUNTIFS(Matches!$C$9:$C$1954,$A207,Matches!$H$9:$H$1954,"&lt;&gt;D1",Matches!$R$9:$R$1954,0)+COUNTIFS(Matches!$D$9:$D$1954,$A207,Matches!$G$9:$G$1954,"&lt;&gt;D1",Matches!$S$9:$S$1954,0)</f>
        <v>0</v>
      </c>
      <c r="T207" s="1">
        <f>COUNTIFS(Matches!$C$9:$C$1954,$A207,Matches!$M$9:$M$1954,"Nonconference")+COUNTIFS(Matches!$D$9:$D$1954,$A207,Matches!$M$9:$M$1954,"Nonconference")</f>
        <v>12</v>
      </c>
      <c r="U207" s="1">
        <f>COUNTIFS(Matches!$C$9:$C$1954,$A207,Matches!$Q$9:$Q$1954,1,Matches!$Y$9:$Y$1954,"&gt;=1",Matches!$Y$9:$Y$1954,"&lt;="&amp;'RPI rules'!$B$11,Matches!$M$9:$M$1954,"Nonconference")+COUNTIFS(Matches!$D$9:$D$1954,$A207,Matches!$Q$9:$Q$1954,1,Matches!$X$9:$X$1954,"&gt;=1",Matches!$X$9:$X$1954,"&lt;="&amp;'RPI rules'!$B$11,Matches!$M$9:$M$1954,"Nonconference")</f>
        <v>1</v>
      </c>
      <c r="V207" s="1">
        <f>COUNTIFS(Matches!$C$9:$C$1954,$A207,Matches!$Q$9:$Q$1954,1,Matches!$Y$9:$Y$1954,"&gt;="&amp;'RPI rules'!$B$15,Matches!$M$9:$M$1954,"Nonconference")+COUNTIFS(Matches!$D$9:$D$1954,$A207,Matches!$Q$9:$Q$1954,1,Matches!$X$9:$X$1954,"&gt;="&amp;'RPI rules'!$B$15,Matches!$M$9:$M$1954,"Nonconference")+COUNTIFS(Matches!$C$9:$C$1954,$A207,Matches!$M$9:$M$1954,"Nonconference",Matches!$H$9:$H$1954,"NAIA")+COUNTIFS(Matches!$D$9:$D$1954,$A207,Matches!$M$9:$M$1954,"Nonconference",Matches!$G$9:$G$1954,"NAIA")</f>
        <v>5</v>
      </c>
      <c r="W207" s="24">
        <f t="shared" si="38"/>
        <v>8.3333333333333329E-2</v>
      </c>
      <c r="X207" s="24">
        <f t="shared" si="39"/>
        <v>0.41666666666666669</v>
      </c>
      <c r="Y207" s="25">
        <f>IF('RPI rules'!$B$25&lt;&gt;"Ready",NA(),P207*'RPI rules'!$B$17+Q207*'RPI rules'!$B$18)</f>
        <v>0</v>
      </c>
      <c r="Z207" s="25">
        <f>IF('RPI rules'!$B$25&lt;&gt;"Ready",NA(),-R207*'RPI rules'!$B$19-S207*'RPI rules'!$B$20)</f>
        <v>0</v>
      </c>
      <c r="AA207" s="25">
        <f>IF('RPI rules'!$B$25&lt;&gt;"Ready",NA(),IF(T207=0,0,IF(W207&gt;='RPI rules'!$B$16,'RPI rules'!$B$21,0)))</f>
        <v>0</v>
      </c>
      <c r="AB207" s="25">
        <f>IF('RPI rules'!$B$25&lt;&gt;"Ready",NA(),IF(T207=0,0,IF(X207&gt;='RPI rules'!$B$16,-'RPI rules'!$B$22,0)))</f>
        <v>0</v>
      </c>
      <c r="AC207" s="25">
        <f t="shared" si="40"/>
        <v>0</v>
      </c>
      <c r="AD207" s="9">
        <f t="shared" si="41"/>
        <v>0.46837451584610679</v>
      </c>
      <c r="AE207" s="1">
        <f t="shared" si="42"/>
        <v>220</v>
      </c>
      <c r="AF207" s="1">
        <f t="shared" si="43"/>
        <v>2</v>
      </c>
    </row>
    <row r="208" spans="1:32" ht="21" customHeight="1">
      <c r="A208" s="1" t="s">
        <v>248</v>
      </c>
      <c r="B208" s="1" t="str">
        <f>INDEX(Standings!$B$9:$B$356,MATCH($A208,Standings!$A$9:$A$356,0))</f>
        <v>Big Sky</v>
      </c>
      <c r="C208" s="1">
        <f>INDEX(Standings!$D$9:$D$356,MATCH($A208,Standings!$A$9:$A$356,0))</f>
        <v>4</v>
      </c>
      <c r="D208" s="1">
        <f>INDEX(Standings!$E$9:$E$356,MATCH($A208,Standings!$A$9:$A$356,0))</f>
        <v>7</v>
      </c>
      <c r="E208" s="1">
        <f>SUMIFS(Matches!$R$9:$R$1954,Matches!$C$9:$C$1954,$A208)+SUMIFS(Matches!$S$9:$S$1954,Matches!$D$9:$D$1954,$A208)</f>
        <v>4</v>
      </c>
      <c r="F208" s="1">
        <f>COUNTIFS(Matches!$C$9:$C$1954,$A208)+COUNTIFS(Matches!$D$9:$D$1954,$A208)-E208</f>
        <v>7</v>
      </c>
      <c r="G208" s="1">
        <f t="shared" si="33"/>
        <v>0</v>
      </c>
      <c r="H208" s="1">
        <f>SUMIFS(Matches!$R$9:$R$1954,Matches!$C$9:$C$1954,$A208,Matches!$Q$9:$Q$1954,1)+SUMIFS(Matches!$S$9:$S$1954,Matches!$D$9:$D$1954,$A208,Matches!$Q$9:$Q$1954,1)</f>
        <v>4</v>
      </c>
      <c r="I208" s="1">
        <f>COUNTIFS(Matches!$C$9:$C$1954,$A208,Matches!$Q$9:$Q$1954,1)+COUNTIFS(Matches!$D$9:$D$1954,$A208,Matches!$Q$9:$Q$1954,1)-H208</f>
        <v>7</v>
      </c>
      <c r="J208" s="9">
        <f t="shared" si="34"/>
        <v>0.36363636363636365</v>
      </c>
      <c r="K208" s="9">
        <f>IF(H208+I208=0,"",(SUMIFS(Matches!$T$9:$T$1954,Matches!$C$9:$C$1954,$A208)+SUMIFS(Matches!$U$9:$U$1954,Matches!$D$9:$D$1954,$A208))/(H208+I208))</f>
        <v>0.48539944903581261</v>
      </c>
      <c r="L208" s="9">
        <f>IF(H208+I208=0,"",(SUMIFS(Matches!$V$9:$V$1954,Matches!$C$9:$C$1954,$A208)+SUMIFS(Matches!$W$9:$W$1954,Matches!$D$9:$D$1954,$A208))/(H208+I208))</f>
        <v>0.52934961197357888</v>
      </c>
      <c r="M208" s="9">
        <f t="shared" si="35"/>
        <v>0.46594621842039197</v>
      </c>
      <c r="N208" s="1">
        <f t="shared" si="36"/>
        <v>225</v>
      </c>
      <c r="O208" s="1" t="str">
        <f t="shared" si="37"/>
        <v>Matches standings</v>
      </c>
      <c r="P208" s="1">
        <f>COUNTIFS(Matches!$C$9:$C$1954,$A208,Matches!$Q$9:$Q$1954,1,Matches!$Y$9:$Y$1954,"&gt;=1",Matches!$Y$9:$Y$1954,"&lt;="&amp;'RPI rules'!$B$9,Matches!$R$9:$R$1954,1)+COUNTIFS(Matches!$D$9:$D$1954,$A208,Matches!$Q$9:$Q$1954,1,Matches!$X$9:$X$1954,"&gt;=1",Matches!$X$9:$X$1954,"&lt;="&amp;'RPI rules'!$B$9,Matches!$S$9:$S$1954,1)</f>
        <v>0</v>
      </c>
      <c r="Q208" s="1">
        <f>COUNTIFS(Matches!$C$9:$C$1954,$A208,Matches!$Q$9:$Q$1954,1,Matches!$Y$9:$Y$1954,"&gt;"&amp;'RPI rules'!$B$9,Matches!$Y$9:$Y$1954,"&lt;="&amp;'RPI rules'!$B$10,Matches!$R$9:$R$1954,1)+COUNTIFS(Matches!$D$9:$D$1954,$A208,Matches!$Q$9:$Q$1954,1,Matches!$X$9:$X$1954,"&gt;"&amp;'RPI rules'!$B$9,Matches!$X$9:$X$1954,"&lt;="&amp;'RPI rules'!$B$10,Matches!$S$9:$S$1954,1)</f>
        <v>0</v>
      </c>
      <c r="R208" s="1">
        <f>COUNTIFS(Matches!$C$9:$C$1954,$A208,Matches!$Q$9:$Q$1954,1,Matches!$Y$9:$Y$1954,"&gt;="&amp;'RPI rules'!$B$12,Matches!$Y$9:$Y$1954,"&lt;="&amp;'RPI rules'!$B$13,Matches!$R$9:$R$1954,0)+COUNTIFS(Matches!$D$9:$D$1954,$A208,Matches!$Q$9:$Q$1954,1,Matches!$X$9:$X$1954,"&gt;="&amp;'RPI rules'!$B$12,Matches!$X$9:$X$1954,"&lt;="&amp;'RPI rules'!$B$13,Matches!$S$9:$S$1954,0)</f>
        <v>0</v>
      </c>
      <c r="S208" s="1">
        <f>COUNTIFS(Matches!$C$9:$C$1954,$A208,Matches!$Q$9:$Q$1954,1,Matches!$Y$9:$Y$1954,"&gt;="&amp;'RPI rules'!$B$14,Matches!$R$9:$R$1954,0)+COUNTIFS(Matches!$D$9:$D$1954,$A208,Matches!$Q$9:$Q$1954,1,Matches!$X$9:$X$1954,"&gt;="&amp;'RPI rules'!$B$14,Matches!$S$9:$S$1954,0)+COUNTIFS(Matches!$C$9:$C$1954,$A208,Matches!$H$9:$H$1954,"&lt;&gt;D1",Matches!$R$9:$R$1954,0)+COUNTIFS(Matches!$D$9:$D$1954,$A208,Matches!$G$9:$G$1954,"&lt;&gt;D1",Matches!$S$9:$S$1954,0)</f>
        <v>0</v>
      </c>
      <c r="T208" s="1">
        <f>COUNTIFS(Matches!$C$9:$C$1954,$A208,Matches!$M$9:$M$1954,"Nonconference")+COUNTIFS(Matches!$D$9:$D$1954,$A208,Matches!$M$9:$M$1954,"Nonconference")</f>
        <v>11</v>
      </c>
      <c r="U208" s="1">
        <f>COUNTIFS(Matches!$C$9:$C$1954,$A208,Matches!$Q$9:$Q$1954,1,Matches!$Y$9:$Y$1954,"&gt;=1",Matches!$Y$9:$Y$1954,"&lt;="&amp;'RPI rules'!$B$11,Matches!$M$9:$M$1954,"Nonconference")+COUNTIFS(Matches!$D$9:$D$1954,$A208,Matches!$Q$9:$Q$1954,1,Matches!$X$9:$X$1954,"&gt;=1",Matches!$X$9:$X$1954,"&lt;="&amp;'RPI rules'!$B$11,Matches!$M$9:$M$1954,"Nonconference")</f>
        <v>3</v>
      </c>
      <c r="V208" s="1">
        <f>COUNTIFS(Matches!$C$9:$C$1954,$A208,Matches!$Q$9:$Q$1954,1,Matches!$Y$9:$Y$1954,"&gt;="&amp;'RPI rules'!$B$15,Matches!$M$9:$M$1954,"Nonconference")+COUNTIFS(Matches!$D$9:$D$1954,$A208,Matches!$Q$9:$Q$1954,1,Matches!$X$9:$X$1954,"&gt;="&amp;'RPI rules'!$B$15,Matches!$M$9:$M$1954,"Nonconference")+COUNTIFS(Matches!$C$9:$C$1954,$A208,Matches!$M$9:$M$1954,"Nonconference",Matches!$H$9:$H$1954,"NAIA")+COUNTIFS(Matches!$D$9:$D$1954,$A208,Matches!$M$9:$M$1954,"Nonconference",Matches!$G$9:$G$1954,"NAIA")</f>
        <v>1</v>
      </c>
      <c r="W208" s="24">
        <f t="shared" si="38"/>
        <v>0.27272727272727271</v>
      </c>
      <c r="X208" s="24">
        <f t="shared" si="39"/>
        <v>9.0909090909090912E-2</v>
      </c>
      <c r="Y208" s="25">
        <f>IF('RPI rules'!$B$25&lt;&gt;"Ready",NA(),P208*'RPI rules'!$B$17+Q208*'RPI rules'!$B$18)</f>
        <v>0</v>
      </c>
      <c r="Z208" s="25">
        <f>IF('RPI rules'!$B$25&lt;&gt;"Ready",NA(),-R208*'RPI rules'!$B$19-S208*'RPI rules'!$B$20)</f>
        <v>0</v>
      </c>
      <c r="AA208" s="25">
        <f>IF('RPI rules'!$B$25&lt;&gt;"Ready",NA(),IF(T208=0,0,IF(W208&gt;='RPI rules'!$B$16,'RPI rules'!$B$21,0)))</f>
        <v>0</v>
      </c>
      <c r="AB208" s="25">
        <f>IF('RPI rules'!$B$25&lt;&gt;"Ready",NA(),IF(T208=0,0,IF(X208&gt;='RPI rules'!$B$16,-'RPI rules'!$B$22,0)))</f>
        <v>0</v>
      </c>
      <c r="AC208" s="25">
        <f t="shared" si="40"/>
        <v>0</v>
      </c>
      <c r="AD208" s="9">
        <f t="shared" si="41"/>
        <v>0.46594621842039197</v>
      </c>
      <c r="AE208" s="1">
        <f t="shared" si="42"/>
        <v>224</v>
      </c>
      <c r="AF208" s="1">
        <f t="shared" si="43"/>
        <v>1</v>
      </c>
    </row>
    <row r="209" spans="1:32" ht="21" customHeight="1">
      <c r="A209" s="1" t="s">
        <v>109</v>
      </c>
      <c r="B209" s="1" t="str">
        <f>INDEX(Standings!$B$9:$B$356,MATCH($A209,Standings!$A$9:$A$356,0))</f>
        <v>Horizon</v>
      </c>
      <c r="C209" s="1">
        <f>INDEX(Standings!$D$9:$D$356,MATCH($A209,Standings!$A$9:$A$356,0))</f>
        <v>5</v>
      </c>
      <c r="D209" s="1">
        <f>INDEX(Standings!$E$9:$E$356,MATCH($A209,Standings!$A$9:$A$356,0))</f>
        <v>6</v>
      </c>
      <c r="E209" s="1">
        <f>SUMIFS(Matches!$R$9:$R$1954,Matches!$C$9:$C$1954,$A209)+SUMIFS(Matches!$S$9:$S$1954,Matches!$D$9:$D$1954,$A209)</f>
        <v>5</v>
      </c>
      <c r="F209" s="1">
        <f>COUNTIFS(Matches!$C$9:$C$1954,$A209)+COUNTIFS(Matches!$D$9:$D$1954,$A209)-E209</f>
        <v>6</v>
      </c>
      <c r="G209" s="1">
        <f t="shared" si="33"/>
        <v>0</v>
      </c>
      <c r="H209" s="1">
        <f>SUMIFS(Matches!$R$9:$R$1954,Matches!$C$9:$C$1954,$A209,Matches!$Q$9:$Q$1954,1)+SUMIFS(Matches!$S$9:$S$1954,Matches!$D$9:$D$1954,$A209,Matches!$Q$9:$Q$1954,1)</f>
        <v>5</v>
      </c>
      <c r="I209" s="1">
        <f>COUNTIFS(Matches!$C$9:$C$1954,$A209,Matches!$Q$9:$Q$1954,1)+COUNTIFS(Matches!$D$9:$D$1954,$A209,Matches!$Q$9:$Q$1954,1)-H209</f>
        <v>6</v>
      </c>
      <c r="J209" s="9">
        <f t="shared" si="34"/>
        <v>0.45454545454545453</v>
      </c>
      <c r="K209" s="9">
        <f>IF(H209+I209=0,"",(SUMIFS(Matches!$T$9:$T$1954,Matches!$C$9:$C$1954,$A209)+SUMIFS(Matches!$U$9:$U$1954,Matches!$D$9:$D$1954,$A209))/(H209+I209))</f>
        <v>0.66099632690541776</v>
      </c>
      <c r="L209" s="9">
        <f>IF(H209+I209=0,"",(SUMIFS(Matches!$V$9:$V$1954,Matches!$C$9:$C$1954,$A209)+SUMIFS(Matches!$W$9:$W$1954,Matches!$D$9:$D$1954,$A209))/(H209+I209))</f>
        <v>0.49313629029882478</v>
      </c>
      <c r="M209" s="9">
        <f t="shared" si="35"/>
        <v>0.56741859966377872</v>
      </c>
      <c r="N209" s="1">
        <f t="shared" si="36"/>
        <v>86</v>
      </c>
      <c r="O209" s="1" t="str">
        <f t="shared" si="37"/>
        <v>Matches standings</v>
      </c>
      <c r="P209" s="1">
        <f>COUNTIFS(Matches!$C$9:$C$1954,$A209,Matches!$Q$9:$Q$1954,1,Matches!$Y$9:$Y$1954,"&gt;=1",Matches!$Y$9:$Y$1954,"&lt;="&amp;'RPI rules'!$B$9,Matches!$R$9:$R$1954,1)+COUNTIFS(Matches!$D$9:$D$1954,$A209,Matches!$Q$9:$Q$1954,1,Matches!$X$9:$X$1954,"&gt;=1",Matches!$X$9:$X$1954,"&lt;="&amp;'RPI rules'!$B$9,Matches!$S$9:$S$1954,1)</f>
        <v>0</v>
      </c>
      <c r="Q209" s="1">
        <f>COUNTIFS(Matches!$C$9:$C$1954,$A209,Matches!$Q$9:$Q$1954,1,Matches!$Y$9:$Y$1954,"&gt;"&amp;'RPI rules'!$B$9,Matches!$Y$9:$Y$1954,"&lt;="&amp;'RPI rules'!$B$10,Matches!$R$9:$R$1954,1)+COUNTIFS(Matches!$D$9:$D$1954,$A209,Matches!$Q$9:$Q$1954,1,Matches!$X$9:$X$1954,"&gt;"&amp;'RPI rules'!$B$9,Matches!$X$9:$X$1954,"&lt;="&amp;'RPI rules'!$B$10,Matches!$S$9:$S$1954,1)</f>
        <v>0</v>
      </c>
      <c r="R209" s="1">
        <f>COUNTIFS(Matches!$C$9:$C$1954,$A209,Matches!$Q$9:$Q$1954,1,Matches!$Y$9:$Y$1954,"&gt;="&amp;'RPI rules'!$B$12,Matches!$Y$9:$Y$1954,"&lt;="&amp;'RPI rules'!$B$13,Matches!$R$9:$R$1954,0)+COUNTIFS(Matches!$D$9:$D$1954,$A209,Matches!$Q$9:$Q$1954,1,Matches!$X$9:$X$1954,"&gt;="&amp;'RPI rules'!$B$12,Matches!$X$9:$X$1954,"&lt;="&amp;'RPI rules'!$B$13,Matches!$S$9:$S$1954,0)</f>
        <v>0</v>
      </c>
      <c r="S209" s="1">
        <f>COUNTIFS(Matches!$C$9:$C$1954,$A209,Matches!$Q$9:$Q$1954,1,Matches!$Y$9:$Y$1954,"&gt;="&amp;'RPI rules'!$B$14,Matches!$R$9:$R$1954,0)+COUNTIFS(Matches!$D$9:$D$1954,$A209,Matches!$Q$9:$Q$1954,1,Matches!$X$9:$X$1954,"&gt;="&amp;'RPI rules'!$B$14,Matches!$S$9:$S$1954,0)+COUNTIFS(Matches!$C$9:$C$1954,$A209,Matches!$H$9:$H$1954,"&lt;&gt;D1",Matches!$R$9:$R$1954,0)+COUNTIFS(Matches!$D$9:$D$1954,$A209,Matches!$G$9:$G$1954,"&lt;&gt;D1",Matches!$S$9:$S$1954,0)</f>
        <v>0</v>
      </c>
      <c r="T209" s="1">
        <f>COUNTIFS(Matches!$C$9:$C$1954,$A209,Matches!$M$9:$M$1954,"Nonconference")+COUNTIFS(Matches!$D$9:$D$1954,$A209,Matches!$M$9:$M$1954,"Nonconference")</f>
        <v>11</v>
      </c>
      <c r="U209" s="1">
        <f>COUNTIFS(Matches!$C$9:$C$1954,$A209,Matches!$Q$9:$Q$1954,1,Matches!$Y$9:$Y$1954,"&gt;=1",Matches!$Y$9:$Y$1954,"&lt;="&amp;'RPI rules'!$B$11,Matches!$M$9:$M$1954,"Nonconference")+COUNTIFS(Matches!$D$9:$D$1954,$A209,Matches!$Q$9:$Q$1954,1,Matches!$X$9:$X$1954,"&gt;=1",Matches!$X$9:$X$1954,"&lt;="&amp;'RPI rules'!$B$11,Matches!$M$9:$M$1954,"Nonconference")</f>
        <v>4</v>
      </c>
      <c r="V209" s="1">
        <f>COUNTIFS(Matches!$C$9:$C$1954,$A209,Matches!$Q$9:$Q$1954,1,Matches!$Y$9:$Y$1954,"&gt;="&amp;'RPI rules'!$B$15,Matches!$M$9:$M$1954,"Nonconference")+COUNTIFS(Matches!$D$9:$D$1954,$A209,Matches!$Q$9:$Q$1954,1,Matches!$X$9:$X$1954,"&gt;="&amp;'RPI rules'!$B$15,Matches!$M$9:$M$1954,"Nonconference")+COUNTIFS(Matches!$C$9:$C$1954,$A209,Matches!$M$9:$M$1954,"Nonconference",Matches!$H$9:$H$1954,"NAIA")+COUNTIFS(Matches!$D$9:$D$1954,$A209,Matches!$M$9:$M$1954,"Nonconference",Matches!$G$9:$G$1954,"NAIA")</f>
        <v>0</v>
      </c>
      <c r="W209" s="24">
        <f t="shared" si="38"/>
        <v>0.36363636363636365</v>
      </c>
      <c r="X209" s="24">
        <f t="shared" si="39"/>
        <v>0</v>
      </c>
      <c r="Y209" s="25">
        <f>IF('RPI rules'!$B$25&lt;&gt;"Ready",NA(),P209*'RPI rules'!$B$17+Q209*'RPI rules'!$B$18)</f>
        <v>0</v>
      </c>
      <c r="Z209" s="25">
        <f>IF('RPI rules'!$B$25&lt;&gt;"Ready",NA(),-R209*'RPI rules'!$B$19-S209*'RPI rules'!$B$20)</f>
        <v>0</v>
      </c>
      <c r="AA209" s="25">
        <f>IF('RPI rules'!$B$25&lt;&gt;"Ready",NA(),IF(T209=0,0,IF(W209&gt;='RPI rules'!$B$16,'RPI rules'!$B$21,0)))</f>
        <v>0</v>
      </c>
      <c r="AB209" s="25">
        <f>IF('RPI rules'!$B$25&lt;&gt;"Ready",NA(),IF(T209=0,0,IF(X209&gt;='RPI rules'!$B$16,-'RPI rules'!$B$22,0)))</f>
        <v>0</v>
      </c>
      <c r="AC209" s="25">
        <f t="shared" si="40"/>
        <v>0</v>
      </c>
      <c r="AD209" s="9">
        <f t="shared" si="41"/>
        <v>0.56741859966377872</v>
      </c>
      <c r="AE209" s="1">
        <f t="shared" si="42"/>
        <v>86</v>
      </c>
      <c r="AF209" s="1">
        <f t="shared" si="43"/>
        <v>0</v>
      </c>
    </row>
    <row r="210" spans="1:32" ht="21" customHeight="1">
      <c r="A210" s="1" t="s">
        <v>69</v>
      </c>
      <c r="B210" s="1" t="str">
        <f>INDEX(Standings!$B$9:$B$356,MATCH($A210,Standings!$A$9:$A$356,0))</f>
        <v>Big Ten</v>
      </c>
      <c r="C210" s="1">
        <f>INDEX(Standings!$D$9:$D$356,MATCH($A210,Standings!$A$9:$A$356,0))</f>
        <v>7</v>
      </c>
      <c r="D210" s="1">
        <f>INDEX(Standings!$E$9:$E$356,MATCH($A210,Standings!$A$9:$A$356,0))</f>
        <v>4</v>
      </c>
      <c r="E210" s="1">
        <f>SUMIFS(Matches!$R$9:$R$1954,Matches!$C$9:$C$1954,$A210)+SUMIFS(Matches!$S$9:$S$1954,Matches!$D$9:$D$1954,$A210)</f>
        <v>7</v>
      </c>
      <c r="F210" s="1">
        <f>COUNTIFS(Matches!$C$9:$C$1954,$A210)+COUNTIFS(Matches!$D$9:$D$1954,$A210)-E210</f>
        <v>4</v>
      </c>
      <c r="G210" s="1">
        <f t="shared" si="33"/>
        <v>0</v>
      </c>
      <c r="H210" s="1">
        <f>SUMIFS(Matches!$R$9:$R$1954,Matches!$C$9:$C$1954,$A210,Matches!$Q$9:$Q$1954,1)+SUMIFS(Matches!$S$9:$S$1954,Matches!$D$9:$D$1954,$A210,Matches!$Q$9:$Q$1954,1)</f>
        <v>7</v>
      </c>
      <c r="I210" s="1">
        <f>COUNTIFS(Matches!$C$9:$C$1954,$A210,Matches!$Q$9:$Q$1954,1)+COUNTIFS(Matches!$D$9:$D$1954,$A210,Matches!$Q$9:$Q$1954,1)-H210</f>
        <v>4</v>
      </c>
      <c r="J210" s="9">
        <f t="shared" si="34"/>
        <v>0.63636363636363635</v>
      </c>
      <c r="K210" s="9">
        <f>IF(H210+I210=0,"",(SUMIFS(Matches!$T$9:$T$1954,Matches!$C$9:$C$1954,$A210)+SUMIFS(Matches!$U$9:$U$1954,Matches!$D$9:$D$1954,$A210))/(H210+I210))</f>
        <v>0.64607438016528917</v>
      </c>
      <c r="L210" s="9">
        <f>IF(H210+I210=0,"",(SUMIFS(Matches!$V$9:$V$1954,Matches!$C$9:$C$1954,$A210)+SUMIFS(Matches!$W$9:$W$1954,Matches!$D$9:$D$1954,$A210))/(H210+I210))</f>
        <v>0.49980778327885766</v>
      </c>
      <c r="M210" s="9">
        <f t="shared" si="35"/>
        <v>0.60708004499326806</v>
      </c>
      <c r="N210" s="1">
        <f t="shared" si="36"/>
        <v>46</v>
      </c>
      <c r="O210" s="1" t="str">
        <f t="shared" si="37"/>
        <v>Matches standings</v>
      </c>
      <c r="P210" s="1">
        <f>COUNTIFS(Matches!$C$9:$C$1954,$A210,Matches!$Q$9:$Q$1954,1,Matches!$Y$9:$Y$1954,"&gt;=1",Matches!$Y$9:$Y$1954,"&lt;="&amp;'RPI rules'!$B$9,Matches!$R$9:$R$1954,1)+COUNTIFS(Matches!$D$9:$D$1954,$A210,Matches!$Q$9:$Q$1954,1,Matches!$X$9:$X$1954,"&gt;=1",Matches!$X$9:$X$1954,"&lt;="&amp;'RPI rules'!$B$9,Matches!$S$9:$S$1954,1)</f>
        <v>0</v>
      </c>
      <c r="Q210" s="1">
        <f>COUNTIFS(Matches!$C$9:$C$1954,$A210,Matches!$Q$9:$Q$1954,1,Matches!$Y$9:$Y$1954,"&gt;"&amp;'RPI rules'!$B$9,Matches!$Y$9:$Y$1954,"&lt;="&amp;'RPI rules'!$B$10,Matches!$R$9:$R$1954,1)+COUNTIFS(Matches!$D$9:$D$1954,$A210,Matches!$Q$9:$Q$1954,1,Matches!$X$9:$X$1954,"&gt;"&amp;'RPI rules'!$B$9,Matches!$X$9:$X$1954,"&lt;="&amp;'RPI rules'!$B$10,Matches!$S$9:$S$1954,1)</f>
        <v>1</v>
      </c>
      <c r="R210" s="1">
        <f>COUNTIFS(Matches!$C$9:$C$1954,$A210,Matches!$Q$9:$Q$1954,1,Matches!$Y$9:$Y$1954,"&gt;="&amp;'RPI rules'!$B$12,Matches!$Y$9:$Y$1954,"&lt;="&amp;'RPI rules'!$B$13,Matches!$R$9:$R$1954,0)+COUNTIFS(Matches!$D$9:$D$1954,$A210,Matches!$Q$9:$Q$1954,1,Matches!$X$9:$X$1954,"&gt;="&amp;'RPI rules'!$B$12,Matches!$X$9:$X$1954,"&lt;="&amp;'RPI rules'!$B$13,Matches!$S$9:$S$1954,0)</f>
        <v>0</v>
      </c>
      <c r="S210" s="1">
        <f>COUNTIFS(Matches!$C$9:$C$1954,$A210,Matches!$Q$9:$Q$1954,1,Matches!$Y$9:$Y$1954,"&gt;="&amp;'RPI rules'!$B$14,Matches!$R$9:$R$1954,0)+COUNTIFS(Matches!$D$9:$D$1954,$A210,Matches!$Q$9:$Q$1954,1,Matches!$X$9:$X$1954,"&gt;="&amp;'RPI rules'!$B$14,Matches!$S$9:$S$1954,0)+COUNTIFS(Matches!$C$9:$C$1954,$A210,Matches!$H$9:$H$1954,"&lt;&gt;D1",Matches!$R$9:$R$1954,0)+COUNTIFS(Matches!$D$9:$D$1954,$A210,Matches!$G$9:$G$1954,"&lt;&gt;D1",Matches!$S$9:$S$1954,0)</f>
        <v>0</v>
      </c>
      <c r="T210" s="1">
        <f>COUNTIFS(Matches!$C$9:$C$1954,$A210,Matches!$M$9:$M$1954,"Nonconference")+COUNTIFS(Matches!$D$9:$D$1954,$A210,Matches!$M$9:$M$1954,"Nonconference")</f>
        <v>11</v>
      </c>
      <c r="U210" s="1">
        <f>COUNTIFS(Matches!$C$9:$C$1954,$A210,Matches!$Q$9:$Q$1954,1,Matches!$Y$9:$Y$1954,"&gt;=1",Matches!$Y$9:$Y$1954,"&lt;="&amp;'RPI rules'!$B$11,Matches!$M$9:$M$1954,"Nonconference")+COUNTIFS(Matches!$D$9:$D$1954,$A210,Matches!$Q$9:$Q$1954,1,Matches!$X$9:$X$1954,"&gt;=1",Matches!$X$9:$X$1954,"&lt;="&amp;'RPI rules'!$B$11,Matches!$M$9:$M$1954,"Nonconference")</f>
        <v>2</v>
      </c>
      <c r="V210" s="1">
        <f>COUNTIFS(Matches!$C$9:$C$1954,$A210,Matches!$Q$9:$Q$1954,1,Matches!$Y$9:$Y$1954,"&gt;="&amp;'RPI rules'!$B$15,Matches!$M$9:$M$1954,"Nonconference")+COUNTIFS(Matches!$D$9:$D$1954,$A210,Matches!$Q$9:$Q$1954,1,Matches!$X$9:$X$1954,"&gt;="&amp;'RPI rules'!$B$15,Matches!$M$9:$M$1954,"Nonconference")+COUNTIFS(Matches!$C$9:$C$1954,$A210,Matches!$M$9:$M$1954,"Nonconference",Matches!$H$9:$H$1954,"NAIA")+COUNTIFS(Matches!$D$9:$D$1954,$A210,Matches!$M$9:$M$1954,"Nonconference",Matches!$G$9:$G$1954,"NAIA")</f>
        <v>0</v>
      </c>
      <c r="W210" s="24">
        <f t="shared" si="38"/>
        <v>0.18181818181818182</v>
      </c>
      <c r="X210" s="24">
        <f t="shared" si="39"/>
        <v>0</v>
      </c>
      <c r="Y210" s="25">
        <f>IF('RPI rules'!$B$25&lt;&gt;"Ready",NA(),P210*'RPI rules'!$B$17+Q210*'RPI rules'!$B$18)</f>
        <v>1.2999999999999999E-3</v>
      </c>
      <c r="Z210" s="25">
        <f>IF('RPI rules'!$B$25&lt;&gt;"Ready",NA(),-R210*'RPI rules'!$B$19-S210*'RPI rules'!$B$20)</f>
        <v>0</v>
      </c>
      <c r="AA210" s="25">
        <f>IF('RPI rules'!$B$25&lt;&gt;"Ready",NA(),IF(T210=0,0,IF(W210&gt;='RPI rules'!$B$16,'RPI rules'!$B$21,0)))</f>
        <v>0</v>
      </c>
      <c r="AB210" s="25">
        <f>IF('RPI rules'!$B$25&lt;&gt;"Ready",NA(),IF(T210=0,0,IF(X210&gt;='RPI rules'!$B$16,-'RPI rules'!$B$22,0)))</f>
        <v>0</v>
      </c>
      <c r="AC210" s="25">
        <f t="shared" si="40"/>
        <v>1.2999999999999999E-3</v>
      </c>
      <c r="AD210" s="9">
        <f t="shared" si="41"/>
        <v>0.60838004499326803</v>
      </c>
      <c r="AE210" s="1">
        <f t="shared" si="42"/>
        <v>45</v>
      </c>
      <c r="AF210" s="1">
        <f t="shared" si="43"/>
        <v>1</v>
      </c>
    </row>
    <row r="211" spans="1:32" ht="21" customHeight="1">
      <c r="A211" s="1" t="s">
        <v>296</v>
      </c>
      <c r="B211" s="1" t="str">
        <f>INDEX(Standings!$B$9:$B$356,MATCH($A211,Standings!$A$9:$A$356,0))</f>
        <v>Southland</v>
      </c>
      <c r="C211" s="1">
        <f>INDEX(Standings!$D$9:$D$356,MATCH($A211,Standings!$A$9:$A$356,0))</f>
        <v>8</v>
      </c>
      <c r="D211" s="1">
        <f>INDEX(Standings!$E$9:$E$356,MATCH($A211,Standings!$A$9:$A$356,0))</f>
        <v>7</v>
      </c>
      <c r="E211" s="1">
        <f>SUMIFS(Matches!$R$9:$R$1954,Matches!$C$9:$C$1954,$A211)+SUMIFS(Matches!$S$9:$S$1954,Matches!$D$9:$D$1954,$A211)</f>
        <v>8</v>
      </c>
      <c r="F211" s="1">
        <f>COUNTIFS(Matches!$C$9:$C$1954,$A211)+COUNTIFS(Matches!$D$9:$D$1954,$A211)-E211</f>
        <v>7</v>
      </c>
      <c r="G211" s="1">
        <f t="shared" si="33"/>
        <v>0</v>
      </c>
      <c r="H211" s="1">
        <f>SUMIFS(Matches!$R$9:$R$1954,Matches!$C$9:$C$1954,$A211,Matches!$Q$9:$Q$1954,1)+SUMIFS(Matches!$S$9:$S$1954,Matches!$D$9:$D$1954,$A211,Matches!$Q$9:$Q$1954,1)</f>
        <v>8</v>
      </c>
      <c r="I211" s="1">
        <f>COUNTIFS(Matches!$C$9:$C$1954,$A211,Matches!$Q$9:$Q$1954,1)+COUNTIFS(Matches!$D$9:$D$1954,$A211,Matches!$Q$9:$Q$1954,1)-H211</f>
        <v>7</v>
      </c>
      <c r="J211" s="9">
        <f t="shared" si="34"/>
        <v>0.53333333333333333</v>
      </c>
      <c r="K211" s="9">
        <f>IF(H211+I211=0,"",(SUMIFS(Matches!$T$9:$T$1954,Matches!$C$9:$C$1954,$A211)+SUMIFS(Matches!$U$9:$U$1954,Matches!$D$9:$D$1954,$A211))/(H211+I211))</f>
        <v>0.37062937062937068</v>
      </c>
      <c r="L211" s="9">
        <f>IF(H211+I211=0,"",(SUMIFS(Matches!$V$9:$V$1954,Matches!$C$9:$C$1954,$A211)+SUMIFS(Matches!$W$9:$W$1954,Matches!$D$9:$D$1954,$A211))/(H211+I211))</f>
        <v>0.45190340616081542</v>
      </c>
      <c r="M211" s="9">
        <f t="shared" si="35"/>
        <v>0.43162387018822251</v>
      </c>
      <c r="N211" s="1">
        <f t="shared" si="36"/>
        <v>273</v>
      </c>
      <c r="O211" s="1" t="str">
        <f t="shared" si="37"/>
        <v>Matches standings</v>
      </c>
      <c r="P211" s="1">
        <f>COUNTIFS(Matches!$C$9:$C$1954,$A211,Matches!$Q$9:$Q$1954,1,Matches!$Y$9:$Y$1954,"&gt;=1",Matches!$Y$9:$Y$1954,"&lt;="&amp;'RPI rules'!$B$9,Matches!$R$9:$R$1954,1)+COUNTIFS(Matches!$D$9:$D$1954,$A211,Matches!$Q$9:$Q$1954,1,Matches!$X$9:$X$1954,"&gt;=1",Matches!$X$9:$X$1954,"&lt;="&amp;'RPI rules'!$B$9,Matches!$S$9:$S$1954,1)</f>
        <v>0</v>
      </c>
      <c r="Q211" s="1">
        <f>COUNTIFS(Matches!$C$9:$C$1954,$A211,Matches!$Q$9:$Q$1954,1,Matches!$Y$9:$Y$1954,"&gt;"&amp;'RPI rules'!$B$9,Matches!$Y$9:$Y$1954,"&lt;="&amp;'RPI rules'!$B$10,Matches!$R$9:$R$1954,1)+COUNTIFS(Matches!$D$9:$D$1954,$A211,Matches!$Q$9:$Q$1954,1,Matches!$X$9:$X$1954,"&gt;"&amp;'RPI rules'!$B$9,Matches!$X$9:$X$1954,"&lt;="&amp;'RPI rules'!$B$10,Matches!$S$9:$S$1954,1)</f>
        <v>0</v>
      </c>
      <c r="R211" s="1">
        <f>COUNTIFS(Matches!$C$9:$C$1954,$A211,Matches!$Q$9:$Q$1954,1,Matches!$Y$9:$Y$1954,"&gt;="&amp;'RPI rules'!$B$12,Matches!$Y$9:$Y$1954,"&lt;="&amp;'RPI rules'!$B$13,Matches!$R$9:$R$1954,0)+COUNTIFS(Matches!$D$9:$D$1954,$A211,Matches!$Q$9:$Q$1954,1,Matches!$X$9:$X$1954,"&gt;="&amp;'RPI rules'!$B$12,Matches!$X$9:$X$1954,"&lt;="&amp;'RPI rules'!$B$13,Matches!$S$9:$S$1954,0)</f>
        <v>1</v>
      </c>
      <c r="S211" s="1">
        <f>COUNTIFS(Matches!$C$9:$C$1954,$A211,Matches!$Q$9:$Q$1954,1,Matches!$Y$9:$Y$1954,"&gt;="&amp;'RPI rules'!$B$14,Matches!$R$9:$R$1954,0)+COUNTIFS(Matches!$D$9:$D$1954,$A211,Matches!$Q$9:$Q$1954,1,Matches!$X$9:$X$1954,"&gt;="&amp;'RPI rules'!$B$14,Matches!$S$9:$S$1954,0)+COUNTIFS(Matches!$C$9:$C$1954,$A211,Matches!$H$9:$H$1954,"&lt;&gt;D1",Matches!$R$9:$R$1954,0)+COUNTIFS(Matches!$D$9:$D$1954,$A211,Matches!$G$9:$G$1954,"&lt;&gt;D1",Matches!$S$9:$S$1954,0)</f>
        <v>1</v>
      </c>
      <c r="T211" s="1">
        <f>COUNTIFS(Matches!$C$9:$C$1954,$A211,Matches!$M$9:$M$1954,"Nonconference")+COUNTIFS(Matches!$D$9:$D$1954,$A211,Matches!$M$9:$M$1954,"Nonconference")</f>
        <v>15</v>
      </c>
      <c r="U211" s="1">
        <f>COUNTIFS(Matches!$C$9:$C$1954,$A211,Matches!$Q$9:$Q$1954,1,Matches!$Y$9:$Y$1954,"&gt;=1",Matches!$Y$9:$Y$1954,"&lt;="&amp;'RPI rules'!$B$11,Matches!$M$9:$M$1954,"Nonconference")+COUNTIFS(Matches!$D$9:$D$1954,$A211,Matches!$Q$9:$Q$1954,1,Matches!$X$9:$X$1954,"&gt;=1",Matches!$X$9:$X$1954,"&lt;="&amp;'RPI rules'!$B$11,Matches!$M$9:$M$1954,"Nonconference")</f>
        <v>0</v>
      </c>
      <c r="V211" s="1">
        <f>COUNTIFS(Matches!$C$9:$C$1954,$A211,Matches!$Q$9:$Q$1954,1,Matches!$Y$9:$Y$1954,"&gt;="&amp;'RPI rules'!$B$15,Matches!$M$9:$M$1954,"Nonconference")+COUNTIFS(Matches!$D$9:$D$1954,$A211,Matches!$Q$9:$Q$1954,1,Matches!$X$9:$X$1954,"&gt;="&amp;'RPI rules'!$B$15,Matches!$M$9:$M$1954,"Nonconference")+COUNTIFS(Matches!$C$9:$C$1954,$A211,Matches!$M$9:$M$1954,"Nonconference",Matches!$H$9:$H$1954,"NAIA")+COUNTIFS(Matches!$D$9:$D$1954,$A211,Matches!$M$9:$M$1954,"Nonconference",Matches!$G$9:$G$1954,"NAIA")</f>
        <v>10</v>
      </c>
      <c r="W211" s="24">
        <f t="shared" si="38"/>
        <v>0</v>
      </c>
      <c r="X211" s="24">
        <f t="shared" si="39"/>
        <v>0.66666666666666663</v>
      </c>
      <c r="Y211" s="25">
        <f>IF('RPI rules'!$B$25&lt;&gt;"Ready",NA(),P211*'RPI rules'!$B$17+Q211*'RPI rules'!$B$18)</f>
        <v>0</v>
      </c>
      <c r="Z211" s="25">
        <f>IF('RPI rules'!$B$25&lt;&gt;"Ready",NA(),-R211*'RPI rules'!$B$19-S211*'RPI rules'!$B$20)</f>
        <v>-3.8999999999999998E-3</v>
      </c>
      <c r="AA211" s="25">
        <f>IF('RPI rules'!$B$25&lt;&gt;"Ready",NA(),IF(T211=0,0,IF(W211&gt;='RPI rules'!$B$16,'RPI rules'!$B$21,0)))</f>
        <v>0</v>
      </c>
      <c r="AB211" s="25">
        <f>IF('RPI rules'!$B$25&lt;&gt;"Ready",NA(),IF(T211=0,0,IF(X211&gt;='RPI rules'!$B$16,-'RPI rules'!$B$22,0)))</f>
        <v>-2.5999999999999999E-3</v>
      </c>
      <c r="AC211" s="25">
        <f t="shared" si="40"/>
        <v>-6.4999999999999997E-3</v>
      </c>
      <c r="AD211" s="9">
        <f t="shared" si="41"/>
        <v>0.42512387018822251</v>
      </c>
      <c r="AE211" s="1">
        <f t="shared" si="42"/>
        <v>277</v>
      </c>
      <c r="AF211" s="1">
        <f t="shared" si="43"/>
        <v>-4</v>
      </c>
    </row>
    <row r="212" spans="1:32" ht="21" customHeight="1">
      <c r="A212" s="1" t="s">
        <v>176</v>
      </c>
      <c r="B212" s="1" t="str">
        <f>INDEX(Standings!$B$9:$B$356,MATCH($A212,Standings!$A$9:$A$356,0))</f>
        <v>ACC</v>
      </c>
      <c r="C212" s="1">
        <f>INDEX(Standings!$D$9:$D$356,MATCH($A212,Standings!$A$9:$A$356,0))</f>
        <v>3</v>
      </c>
      <c r="D212" s="1">
        <f>INDEX(Standings!$E$9:$E$356,MATCH($A212,Standings!$A$9:$A$356,0))</f>
        <v>6</v>
      </c>
      <c r="E212" s="1">
        <f>SUMIFS(Matches!$R$9:$R$1954,Matches!$C$9:$C$1954,$A212)+SUMIFS(Matches!$S$9:$S$1954,Matches!$D$9:$D$1954,$A212)</f>
        <v>3</v>
      </c>
      <c r="F212" s="1">
        <f>COUNTIFS(Matches!$C$9:$C$1954,$A212)+COUNTIFS(Matches!$D$9:$D$1954,$A212)-E212</f>
        <v>6</v>
      </c>
      <c r="G212" s="1">
        <f t="shared" si="33"/>
        <v>0</v>
      </c>
      <c r="H212" s="1">
        <f>SUMIFS(Matches!$R$9:$R$1954,Matches!$C$9:$C$1954,$A212,Matches!$Q$9:$Q$1954,1)+SUMIFS(Matches!$S$9:$S$1954,Matches!$D$9:$D$1954,$A212,Matches!$Q$9:$Q$1954,1)</f>
        <v>3</v>
      </c>
      <c r="I212" s="1">
        <f>COUNTIFS(Matches!$C$9:$C$1954,$A212,Matches!$Q$9:$Q$1954,1)+COUNTIFS(Matches!$D$9:$D$1954,$A212,Matches!$Q$9:$Q$1954,1)-H212</f>
        <v>6</v>
      </c>
      <c r="J212" s="9">
        <f t="shared" si="34"/>
        <v>0.33333333333333331</v>
      </c>
      <c r="K212" s="9">
        <f>IF(H212+I212=0,"",(SUMIFS(Matches!$T$9:$T$1954,Matches!$C$9:$C$1954,$A212)+SUMIFS(Matches!$U$9:$U$1954,Matches!$D$9:$D$1954,$A212))/(H212+I212))</f>
        <v>0.58967452300785639</v>
      </c>
      <c r="L212" s="9">
        <f>IF(H212+I212=0,"",(SUMIFS(Matches!$V$9:$V$1954,Matches!$C$9:$C$1954,$A212)+SUMIFS(Matches!$W$9:$W$1954,Matches!$D$9:$D$1954,$A212))/(H212+I212))</f>
        <v>0.54716333329969702</v>
      </c>
      <c r="M212" s="9">
        <f t="shared" si="35"/>
        <v>0.51496142816218571</v>
      </c>
      <c r="N212" s="1">
        <f t="shared" si="36"/>
        <v>153</v>
      </c>
      <c r="O212" s="1" t="str">
        <f t="shared" si="37"/>
        <v>Matches standings</v>
      </c>
      <c r="P212" s="1">
        <f>COUNTIFS(Matches!$C$9:$C$1954,$A212,Matches!$Q$9:$Q$1954,1,Matches!$Y$9:$Y$1954,"&gt;=1",Matches!$Y$9:$Y$1954,"&lt;="&amp;'RPI rules'!$B$9,Matches!$R$9:$R$1954,1)+COUNTIFS(Matches!$D$9:$D$1954,$A212,Matches!$Q$9:$Q$1954,1,Matches!$X$9:$X$1954,"&gt;=1",Matches!$X$9:$X$1954,"&lt;="&amp;'RPI rules'!$B$9,Matches!$S$9:$S$1954,1)</f>
        <v>0</v>
      </c>
      <c r="Q212" s="1">
        <f>COUNTIFS(Matches!$C$9:$C$1954,$A212,Matches!$Q$9:$Q$1954,1,Matches!$Y$9:$Y$1954,"&gt;"&amp;'RPI rules'!$B$9,Matches!$Y$9:$Y$1954,"&lt;="&amp;'RPI rules'!$B$10,Matches!$R$9:$R$1954,1)+COUNTIFS(Matches!$D$9:$D$1954,$A212,Matches!$Q$9:$Q$1954,1,Matches!$X$9:$X$1954,"&gt;"&amp;'RPI rules'!$B$9,Matches!$X$9:$X$1954,"&lt;="&amp;'RPI rules'!$B$10,Matches!$S$9:$S$1954,1)</f>
        <v>1</v>
      </c>
      <c r="R212" s="1">
        <f>COUNTIFS(Matches!$C$9:$C$1954,$A212,Matches!$Q$9:$Q$1954,1,Matches!$Y$9:$Y$1954,"&gt;="&amp;'RPI rules'!$B$12,Matches!$Y$9:$Y$1954,"&lt;="&amp;'RPI rules'!$B$13,Matches!$R$9:$R$1954,0)+COUNTIFS(Matches!$D$9:$D$1954,$A212,Matches!$Q$9:$Q$1954,1,Matches!$X$9:$X$1954,"&gt;="&amp;'RPI rules'!$B$12,Matches!$X$9:$X$1954,"&lt;="&amp;'RPI rules'!$B$13,Matches!$S$9:$S$1954,0)</f>
        <v>0</v>
      </c>
      <c r="S212" s="1">
        <f>COUNTIFS(Matches!$C$9:$C$1954,$A212,Matches!$Q$9:$Q$1954,1,Matches!$Y$9:$Y$1954,"&gt;="&amp;'RPI rules'!$B$14,Matches!$R$9:$R$1954,0)+COUNTIFS(Matches!$D$9:$D$1954,$A212,Matches!$Q$9:$Q$1954,1,Matches!$X$9:$X$1954,"&gt;="&amp;'RPI rules'!$B$14,Matches!$S$9:$S$1954,0)+COUNTIFS(Matches!$C$9:$C$1954,$A212,Matches!$H$9:$H$1954,"&lt;&gt;D1",Matches!$R$9:$R$1954,0)+COUNTIFS(Matches!$D$9:$D$1954,$A212,Matches!$G$9:$G$1954,"&lt;&gt;D1",Matches!$S$9:$S$1954,0)</f>
        <v>0</v>
      </c>
      <c r="T212" s="1">
        <f>COUNTIFS(Matches!$C$9:$C$1954,$A212,Matches!$M$9:$M$1954,"Nonconference")+COUNTIFS(Matches!$D$9:$D$1954,$A212,Matches!$M$9:$M$1954,"Nonconference")</f>
        <v>9</v>
      </c>
      <c r="U212" s="1">
        <f>COUNTIFS(Matches!$C$9:$C$1954,$A212,Matches!$Q$9:$Q$1954,1,Matches!$Y$9:$Y$1954,"&gt;=1",Matches!$Y$9:$Y$1954,"&lt;="&amp;'RPI rules'!$B$11,Matches!$M$9:$M$1954,"Nonconference")+COUNTIFS(Matches!$D$9:$D$1954,$A212,Matches!$Q$9:$Q$1954,1,Matches!$X$9:$X$1954,"&gt;=1",Matches!$X$9:$X$1954,"&lt;="&amp;'RPI rules'!$B$11,Matches!$M$9:$M$1954,"Nonconference")</f>
        <v>5</v>
      </c>
      <c r="V212" s="1">
        <f>COUNTIFS(Matches!$C$9:$C$1954,$A212,Matches!$Q$9:$Q$1954,1,Matches!$Y$9:$Y$1954,"&gt;="&amp;'RPI rules'!$B$15,Matches!$M$9:$M$1954,"Nonconference")+COUNTIFS(Matches!$D$9:$D$1954,$A212,Matches!$Q$9:$Q$1954,1,Matches!$X$9:$X$1954,"&gt;="&amp;'RPI rules'!$B$15,Matches!$M$9:$M$1954,"Nonconference")+COUNTIFS(Matches!$C$9:$C$1954,$A212,Matches!$M$9:$M$1954,"Nonconference",Matches!$H$9:$H$1954,"NAIA")+COUNTIFS(Matches!$D$9:$D$1954,$A212,Matches!$M$9:$M$1954,"Nonconference",Matches!$G$9:$G$1954,"NAIA")</f>
        <v>2</v>
      </c>
      <c r="W212" s="24">
        <f t="shared" si="38"/>
        <v>0.55555555555555558</v>
      </c>
      <c r="X212" s="24">
        <f t="shared" si="39"/>
        <v>0.22222222222222221</v>
      </c>
      <c r="Y212" s="25">
        <f>IF('RPI rules'!$B$25&lt;&gt;"Ready",NA(),P212*'RPI rules'!$B$17+Q212*'RPI rules'!$B$18)</f>
        <v>1.2999999999999999E-3</v>
      </c>
      <c r="Z212" s="25">
        <f>IF('RPI rules'!$B$25&lt;&gt;"Ready",NA(),-R212*'RPI rules'!$B$19-S212*'RPI rules'!$B$20)</f>
        <v>0</v>
      </c>
      <c r="AA212" s="25">
        <f>IF('RPI rules'!$B$25&lt;&gt;"Ready",NA(),IF(T212=0,0,IF(W212&gt;='RPI rules'!$B$16,'RPI rules'!$B$21,0)))</f>
        <v>2.5999999999999999E-3</v>
      </c>
      <c r="AB212" s="25">
        <f>IF('RPI rules'!$B$25&lt;&gt;"Ready",NA(),IF(T212=0,0,IF(X212&gt;='RPI rules'!$B$16,-'RPI rules'!$B$22,0)))</f>
        <v>0</v>
      </c>
      <c r="AC212" s="25">
        <f t="shared" si="40"/>
        <v>3.8999999999999998E-3</v>
      </c>
      <c r="AD212" s="9">
        <f t="shared" si="41"/>
        <v>0.51886142816218572</v>
      </c>
      <c r="AE212" s="1">
        <f t="shared" si="42"/>
        <v>145</v>
      </c>
      <c r="AF212" s="1">
        <f t="shared" si="43"/>
        <v>8</v>
      </c>
    </row>
    <row r="213" spans="1:32" ht="21" customHeight="1">
      <c r="A213" s="1" t="s">
        <v>192</v>
      </c>
      <c r="B213" s="1" t="str">
        <f>INDEX(Standings!$B$9:$B$356,MATCH($A213,Standings!$A$9:$A$356,0))</f>
        <v>Horizon</v>
      </c>
      <c r="C213" s="1">
        <f>INDEX(Standings!$D$9:$D$356,MATCH($A213,Standings!$A$9:$A$356,0))</f>
        <v>5</v>
      </c>
      <c r="D213" s="1">
        <f>INDEX(Standings!$E$9:$E$356,MATCH($A213,Standings!$A$9:$A$356,0))</f>
        <v>7</v>
      </c>
      <c r="E213" s="1">
        <f>SUMIFS(Matches!$R$9:$R$1954,Matches!$C$9:$C$1954,$A213)+SUMIFS(Matches!$S$9:$S$1954,Matches!$D$9:$D$1954,$A213)</f>
        <v>5</v>
      </c>
      <c r="F213" s="1">
        <f>COUNTIFS(Matches!$C$9:$C$1954,$A213)+COUNTIFS(Matches!$D$9:$D$1954,$A213)-E213</f>
        <v>7</v>
      </c>
      <c r="G213" s="1">
        <f t="shared" si="33"/>
        <v>0</v>
      </c>
      <c r="H213" s="1">
        <f>SUMIFS(Matches!$R$9:$R$1954,Matches!$C$9:$C$1954,$A213,Matches!$Q$9:$Q$1954,1)+SUMIFS(Matches!$S$9:$S$1954,Matches!$D$9:$D$1954,$A213,Matches!$Q$9:$Q$1954,1)</f>
        <v>5</v>
      </c>
      <c r="I213" s="1">
        <f>COUNTIFS(Matches!$C$9:$C$1954,$A213,Matches!$Q$9:$Q$1954,1)+COUNTIFS(Matches!$D$9:$D$1954,$A213,Matches!$Q$9:$Q$1954,1)-H213</f>
        <v>7</v>
      </c>
      <c r="J213" s="9">
        <f t="shared" si="34"/>
        <v>0.41666666666666669</v>
      </c>
      <c r="K213" s="9">
        <f>IF(H213+I213=0,"",(SUMIFS(Matches!$T$9:$T$1954,Matches!$C$9:$C$1954,$A213)+SUMIFS(Matches!$U$9:$U$1954,Matches!$D$9:$D$1954,$A213))/(H213+I213))</f>
        <v>0.56127946127946127</v>
      </c>
      <c r="L213" s="9">
        <f>IF(H213+I213=0,"",(SUMIFS(Matches!$V$9:$V$1954,Matches!$C$9:$C$1954,$A213)+SUMIFS(Matches!$W$9:$W$1954,Matches!$D$9:$D$1954,$A213))/(H213+I213))</f>
        <v>0.47655231167541778</v>
      </c>
      <c r="M213" s="9">
        <f t="shared" si="35"/>
        <v>0.50394447522525176</v>
      </c>
      <c r="N213" s="1">
        <f t="shared" si="36"/>
        <v>169</v>
      </c>
      <c r="O213" s="1" t="str">
        <f t="shared" si="37"/>
        <v>Matches standings</v>
      </c>
      <c r="P213" s="1">
        <f>COUNTIFS(Matches!$C$9:$C$1954,$A213,Matches!$Q$9:$Q$1954,1,Matches!$Y$9:$Y$1954,"&gt;=1",Matches!$Y$9:$Y$1954,"&lt;="&amp;'RPI rules'!$B$9,Matches!$R$9:$R$1954,1)+COUNTIFS(Matches!$D$9:$D$1954,$A213,Matches!$Q$9:$Q$1954,1,Matches!$X$9:$X$1954,"&gt;=1",Matches!$X$9:$X$1954,"&lt;="&amp;'RPI rules'!$B$9,Matches!$S$9:$S$1954,1)</f>
        <v>0</v>
      </c>
      <c r="Q213" s="1">
        <f>COUNTIFS(Matches!$C$9:$C$1954,$A213,Matches!$Q$9:$Q$1954,1,Matches!$Y$9:$Y$1954,"&gt;"&amp;'RPI rules'!$B$9,Matches!$Y$9:$Y$1954,"&lt;="&amp;'RPI rules'!$B$10,Matches!$R$9:$R$1954,1)+COUNTIFS(Matches!$D$9:$D$1954,$A213,Matches!$Q$9:$Q$1954,1,Matches!$X$9:$X$1954,"&gt;"&amp;'RPI rules'!$B$9,Matches!$X$9:$X$1954,"&lt;="&amp;'RPI rules'!$B$10,Matches!$S$9:$S$1954,1)</f>
        <v>0</v>
      </c>
      <c r="R213" s="1">
        <f>COUNTIFS(Matches!$C$9:$C$1954,$A213,Matches!$Q$9:$Q$1954,1,Matches!$Y$9:$Y$1954,"&gt;="&amp;'RPI rules'!$B$12,Matches!$Y$9:$Y$1954,"&lt;="&amp;'RPI rules'!$B$13,Matches!$R$9:$R$1954,0)+COUNTIFS(Matches!$D$9:$D$1954,$A213,Matches!$Q$9:$Q$1954,1,Matches!$X$9:$X$1954,"&gt;="&amp;'RPI rules'!$B$12,Matches!$X$9:$X$1954,"&lt;="&amp;'RPI rules'!$B$13,Matches!$S$9:$S$1954,0)</f>
        <v>0</v>
      </c>
      <c r="S213" s="1">
        <f>COUNTIFS(Matches!$C$9:$C$1954,$A213,Matches!$Q$9:$Q$1954,1,Matches!$Y$9:$Y$1954,"&gt;="&amp;'RPI rules'!$B$14,Matches!$R$9:$R$1954,0)+COUNTIFS(Matches!$D$9:$D$1954,$A213,Matches!$Q$9:$Q$1954,1,Matches!$X$9:$X$1954,"&gt;="&amp;'RPI rules'!$B$14,Matches!$S$9:$S$1954,0)+COUNTIFS(Matches!$C$9:$C$1954,$A213,Matches!$H$9:$H$1954,"&lt;&gt;D1",Matches!$R$9:$R$1954,0)+COUNTIFS(Matches!$D$9:$D$1954,$A213,Matches!$G$9:$G$1954,"&lt;&gt;D1",Matches!$S$9:$S$1954,0)</f>
        <v>0</v>
      </c>
      <c r="T213" s="1">
        <f>COUNTIFS(Matches!$C$9:$C$1954,$A213,Matches!$M$9:$M$1954,"Nonconference")+COUNTIFS(Matches!$D$9:$D$1954,$A213,Matches!$M$9:$M$1954,"Nonconference")</f>
        <v>12</v>
      </c>
      <c r="U213" s="1">
        <f>COUNTIFS(Matches!$C$9:$C$1954,$A213,Matches!$Q$9:$Q$1954,1,Matches!$Y$9:$Y$1954,"&gt;=1",Matches!$Y$9:$Y$1954,"&lt;="&amp;'RPI rules'!$B$11,Matches!$M$9:$M$1954,"Nonconference")+COUNTIFS(Matches!$D$9:$D$1954,$A213,Matches!$Q$9:$Q$1954,1,Matches!$X$9:$X$1954,"&gt;=1",Matches!$X$9:$X$1954,"&lt;="&amp;'RPI rules'!$B$11,Matches!$M$9:$M$1954,"Nonconference")</f>
        <v>3</v>
      </c>
      <c r="V213" s="1">
        <f>COUNTIFS(Matches!$C$9:$C$1954,$A213,Matches!$Q$9:$Q$1954,1,Matches!$Y$9:$Y$1954,"&gt;="&amp;'RPI rules'!$B$15,Matches!$M$9:$M$1954,"Nonconference")+COUNTIFS(Matches!$D$9:$D$1954,$A213,Matches!$Q$9:$Q$1954,1,Matches!$X$9:$X$1954,"&gt;="&amp;'RPI rules'!$B$15,Matches!$M$9:$M$1954,"Nonconference")+COUNTIFS(Matches!$C$9:$C$1954,$A213,Matches!$M$9:$M$1954,"Nonconference",Matches!$H$9:$H$1954,"NAIA")+COUNTIFS(Matches!$D$9:$D$1954,$A213,Matches!$M$9:$M$1954,"Nonconference",Matches!$G$9:$G$1954,"NAIA")</f>
        <v>3</v>
      </c>
      <c r="W213" s="24">
        <f t="shared" si="38"/>
        <v>0.25</v>
      </c>
      <c r="X213" s="24">
        <f t="shared" si="39"/>
        <v>0.25</v>
      </c>
      <c r="Y213" s="25">
        <f>IF('RPI rules'!$B$25&lt;&gt;"Ready",NA(),P213*'RPI rules'!$B$17+Q213*'RPI rules'!$B$18)</f>
        <v>0</v>
      </c>
      <c r="Z213" s="25">
        <f>IF('RPI rules'!$B$25&lt;&gt;"Ready",NA(),-R213*'RPI rules'!$B$19-S213*'RPI rules'!$B$20)</f>
        <v>0</v>
      </c>
      <c r="AA213" s="25">
        <f>IF('RPI rules'!$B$25&lt;&gt;"Ready",NA(),IF(T213=0,0,IF(W213&gt;='RPI rules'!$B$16,'RPI rules'!$B$21,0)))</f>
        <v>0</v>
      </c>
      <c r="AB213" s="25">
        <f>IF('RPI rules'!$B$25&lt;&gt;"Ready",NA(),IF(T213=0,0,IF(X213&gt;='RPI rules'!$B$16,-'RPI rules'!$B$22,0)))</f>
        <v>0</v>
      </c>
      <c r="AC213" s="25">
        <f t="shared" si="40"/>
        <v>0</v>
      </c>
      <c r="AD213" s="9">
        <f t="shared" si="41"/>
        <v>0.50394447522525176</v>
      </c>
      <c r="AE213" s="1">
        <f t="shared" si="42"/>
        <v>169</v>
      </c>
      <c r="AF213" s="1">
        <f t="shared" si="43"/>
        <v>0</v>
      </c>
    </row>
    <row r="214" spans="1:32" ht="21" customHeight="1">
      <c r="A214" s="1" t="s">
        <v>156</v>
      </c>
      <c r="B214" s="1" t="str">
        <f>INDEX(Standings!$B$9:$B$356,MATCH($A214,Standings!$A$9:$A$356,0))</f>
        <v>MAC</v>
      </c>
      <c r="C214" s="1">
        <f>INDEX(Standings!$D$9:$D$356,MATCH($A214,Standings!$A$9:$A$356,0))</f>
        <v>7</v>
      </c>
      <c r="D214" s="1">
        <f>INDEX(Standings!$E$9:$E$356,MATCH($A214,Standings!$A$9:$A$356,0))</f>
        <v>4</v>
      </c>
      <c r="E214" s="1">
        <f>SUMIFS(Matches!$R$9:$R$1954,Matches!$C$9:$C$1954,$A214)+SUMIFS(Matches!$S$9:$S$1954,Matches!$D$9:$D$1954,$A214)</f>
        <v>7</v>
      </c>
      <c r="F214" s="1">
        <f>COUNTIFS(Matches!$C$9:$C$1954,$A214)+COUNTIFS(Matches!$D$9:$D$1954,$A214)-E214</f>
        <v>4</v>
      </c>
      <c r="G214" s="1">
        <f t="shared" si="33"/>
        <v>0</v>
      </c>
      <c r="H214" s="1">
        <f>SUMIFS(Matches!$R$9:$R$1954,Matches!$C$9:$C$1954,$A214,Matches!$Q$9:$Q$1954,1)+SUMIFS(Matches!$S$9:$S$1954,Matches!$D$9:$D$1954,$A214,Matches!$Q$9:$Q$1954,1)</f>
        <v>7</v>
      </c>
      <c r="I214" s="1">
        <f>COUNTIFS(Matches!$C$9:$C$1954,$A214,Matches!$Q$9:$Q$1954,1)+COUNTIFS(Matches!$D$9:$D$1954,$A214,Matches!$Q$9:$Q$1954,1)-H214</f>
        <v>4</v>
      </c>
      <c r="J214" s="9">
        <f t="shared" si="34"/>
        <v>0.63636363636363635</v>
      </c>
      <c r="K214" s="9">
        <f>IF(H214+I214=0,"",(SUMIFS(Matches!$T$9:$T$1954,Matches!$C$9:$C$1954,$A214)+SUMIFS(Matches!$U$9:$U$1954,Matches!$D$9:$D$1954,$A214))/(H214+I214))</f>
        <v>0.47962542507997052</v>
      </c>
      <c r="L214" s="9">
        <f>IF(H214+I214=0,"",(SUMIFS(Matches!$V$9:$V$1954,Matches!$C$9:$C$1954,$A214)+SUMIFS(Matches!$W$9:$W$1954,Matches!$D$9:$D$1954,$A214))/(H214+I214))</f>
        <v>0.51389224851518245</v>
      </c>
      <c r="M214" s="9">
        <f t="shared" si="35"/>
        <v>0.52737668375968993</v>
      </c>
      <c r="N214" s="1">
        <f t="shared" si="36"/>
        <v>133</v>
      </c>
      <c r="O214" s="1" t="str">
        <f t="shared" si="37"/>
        <v>Matches standings</v>
      </c>
      <c r="P214" s="1">
        <f>COUNTIFS(Matches!$C$9:$C$1954,$A214,Matches!$Q$9:$Q$1954,1,Matches!$Y$9:$Y$1954,"&gt;=1",Matches!$Y$9:$Y$1954,"&lt;="&amp;'RPI rules'!$B$9,Matches!$R$9:$R$1954,1)+COUNTIFS(Matches!$D$9:$D$1954,$A214,Matches!$Q$9:$Q$1954,1,Matches!$X$9:$X$1954,"&gt;=1",Matches!$X$9:$X$1954,"&lt;="&amp;'RPI rules'!$B$9,Matches!$S$9:$S$1954,1)</f>
        <v>0</v>
      </c>
      <c r="Q214" s="1">
        <f>COUNTIFS(Matches!$C$9:$C$1954,$A214,Matches!$Q$9:$Q$1954,1,Matches!$Y$9:$Y$1954,"&gt;"&amp;'RPI rules'!$B$9,Matches!$Y$9:$Y$1954,"&lt;="&amp;'RPI rules'!$B$10,Matches!$R$9:$R$1954,1)+COUNTIFS(Matches!$D$9:$D$1954,$A214,Matches!$Q$9:$Q$1954,1,Matches!$X$9:$X$1954,"&gt;"&amp;'RPI rules'!$B$9,Matches!$X$9:$X$1954,"&lt;="&amp;'RPI rules'!$B$10,Matches!$S$9:$S$1954,1)</f>
        <v>0</v>
      </c>
      <c r="R214" s="1">
        <f>COUNTIFS(Matches!$C$9:$C$1954,$A214,Matches!$Q$9:$Q$1954,1,Matches!$Y$9:$Y$1954,"&gt;="&amp;'RPI rules'!$B$12,Matches!$Y$9:$Y$1954,"&lt;="&amp;'RPI rules'!$B$13,Matches!$R$9:$R$1954,0)+COUNTIFS(Matches!$D$9:$D$1954,$A214,Matches!$Q$9:$Q$1954,1,Matches!$X$9:$X$1954,"&gt;="&amp;'RPI rules'!$B$12,Matches!$X$9:$X$1954,"&lt;="&amp;'RPI rules'!$B$13,Matches!$S$9:$S$1954,0)</f>
        <v>0</v>
      </c>
      <c r="S214" s="1">
        <f>COUNTIFS(Matches!$C$9:$C$1954,$A214,Matches!$Q$9:$Q$1954,1,Matches!$Y$9:$Y$1954,"&gt;="&amp;'RPI rules'!$B$14,Matches!$R$9:$R$1954,0)+COUNTIFS(Matches!$D$9:$D$1954,$A214,Matches!$Q$9:$Q$1954,1,Matches!$X$9:$X$1954,"&gt;="&amp;'RPI rules'!$B$14,Matches!$S$9:$S$1954,0)+COUNTIFS(Matches!$C$9:$C$1954,$A214,Matches!$H$9:$H$1954,"&lt;&gt;D1",Matches!$R$9:$R$1954,0)+COUNTIFS(Matches!$D$9:$D$1954,$A214,Matches!$G$9:$G$1954,"&lt;&gt;D1",Matches!$S$9:$S$1954,0)</f>
        <v>0</v>
      </c>
      <c r="T214" s="1">
        <f>COUNTIFS(Matches!$C$9:$C$1954,$A214,Matches!$M$9:$M$1954,"Nonconference")+COUNTIFS(Matches!$D$9:$D$1954,$A214,Matches!$M$9:$M$1954,"Nonconference")</f>
        <v>11</v>
      </c>
      <c r="U214" s="1">
        <f>COUNTIFS(Matches!$C$9:$C$1954,$A214,Matches!$Q$9:$Q$1954,1,Matches!$Y$9:$Y$1954,"&gt;=1",Matches!$Y$9:$Y$1954,"&lt;="&amp;'RPI rules'!$B$11,Matches!$M$9:$M$1954,"Nonconference")+COUNTIFS(Matches!$D$9:$D$1954,$A214,Matches!$Q$9:$Q$1954,1,Matches!$X$9:$X$1954,"&gt;=1",Matches!$X$9:$X$1954,"&lt;="&amp;'RPI rules'!$B$11,Matches!$M$9:$M$1954,"Nonconference")</f>
        <v>2</v>
      </c>
      <c r="V214" s="1">
        <f>COUNTIFS(Matches!$C$9:$C$1954,$A214,Matches!$Q$9:$Q$1954,1,Matches!$Y$9:$Y$1954,"&gt;="&amp;'RPI rules'!$B$15,Matches!$M$9:$M$1954,"Nonconference")+COUNTIFS(Matches!$D$9:$D$1954,$A214,Matches!$Q$9:$Q$1954,1,Matches!$X$9:$X$1954,"&gt;="&amp;'RPI rules'!$B$15,Matches!$M$9:$M$1954,"Nonconference")+COUNTIFS(Matches!$C$9:$C$1954,$A214,Matches!$M$9:$M$1954,"Nonconference",Matches!$H$9:$H$1954,"NAIA")+COUNTIFS(Matches!$D$9:$D$1954,$A214,Matches!$M$9:$M$1954,"Nonconference",Matches!$G$9:$G$1954,"NAIA")</f>
        <v>3</v>
      </c>
      <c r="W214" s="24">
        <f t="shared" si="38"/>
        <v>0.18181818181818182</v>
      </c>
      <c r="X214" s="24">
        <f t="shared" si="39"/>
        <v>0.27272727272727271</v>
      </c>
      <c r="Y214" s="25">
        <f>IF('RPI rules'!$B$25&lt;&gt;"Ready",NA(),P214*'RPI rules'!$B$17+Q214*'RPI rules'!$B$18)</f>
        <v>0</v>
      </c>
      <c r="Z214" s="25">
        <f>IF('RPI rules'!$B$25&lt;&gt;"Ready",NA(),-R214*'RPI rules'!$B$19-S214*'RPI rules'!$B$20)</f>
        <v>0</v>
      </c>
      <c r="AA214" s="25">
        <f>IF('RPI rules'!$B$25&lt;&gt;"Ready",NA(),IF(T214=0,0,IF(W214&gt;='RPI rules'!$B$16,'RPI rules'!$B$21,0)))</f>
        <v>0</v>
      </c>
      <c r="AB214" s="25">
        <f>IF('RPI rules'!$B$25&lt;&gt;"Ready",NA(),IF(T214=0,0,IF(X214&gt;='RPI rules'!$B$16,-'RPI rules'!$B$22,0)))</f>
        <v>0</v>
      </c>
      <c r="AC214" s="25">
        <f t="shared" si="40"/>
        <v>0</v>
      </c>
      <c r="AD214" s="9">
        <f t="shared" si="41"/>
        <v>0.52737668375968993</v>
      </c>
      <c r="AE214" s="1">
        <f t="shared" si="42"/>
        <v>133</v>
      </c>
      <c r="AF214" s="1">
        <f t="shared" si="43"/>
        <v>0</v>
      </c>
    </row>
    <row r="215" spans="1:32" ht="21" customHeight="1">
      <c r="A215" s="1" t="s">
        <v>96</v>
      </c>
      <c r="B215" s="1" t="str">
        <f>INDEX(Standings!$B$9:$B$356,MATCH($A215,Standings!$A$9:$A$356,0))</f>
        <v>Big Ten</v>
      </c>
      <c r="C215" s="1">
        <f>INDEX(Standings!$D$9:$D$356,MATCH($A215,Standings!$A$9:$A$356,0))</f>
        <v>7</v>
      </c>
      <c r="D215" s="1">
        <f>INDEX(Standings!$E$9:$E$356,MATCH($A215,Standings!$A$9:$A$356,0))</f>
        <v>3</v>
      </c>
      <c r="E215" s="1">
        <f>SUMIFS(Matches!$R$9:$R$1954,Matches!$C$9:$C$1954,$A215)+SUMIFS(Matches!$S$9:$S$1954,Matches!$D$9:$D$1954,$A215)</f>
        <v>7</v>
      </c>
      <c r="F215" s="1">
        <f>COUNTIFS(Matches!$C$9:$C$1954,$A215)+COUNTIFS(Matches!$D$9:$D$1954,$A215)-E215</f>
        <v>3</v>
      </c>
      <c r="G215" s="1">
        <f t="shared" si="33"/>
        <v>0</v>
      </c>
      <c r="H215" s="1">
        <f>SUMIFS(Matches!$R$9:$R$1954,Matches!$C$9:$C$1954,$A215,Matches!$Q$9:$Q$1954,1)+SUMIFS(Matches!$S$9:$S$1954,Matches!$D$9:$D$1954,$A215,Matches!$Q$9:$Q$1954,1)</f>
        <v>7</v>
      </c>
      <c r="I215" s="1">
        <f>COUNTIFS(Matches!$C$9:$C$1954,$A215,Matches!$Q$9:$Q$1954,1)+COUNTIFS(Matches!$D$9:$D$1954,$A215,Matches!$Q$9:$Q$1954,1)-H215</f>
        <v>3</v>
      </c>
      <c r="J215" s="9">
        <f t="shared" si="34"/>
        <v>0.7</v>
      </c>
      <c r="K215" s="9">
        <f>IF(H215+I215=0,"",(SUMIFS(Matches!$T$9:$T$1954,Matches!$C$9:$C$1954,$A215)+SUMIFS(Matches!$U$9:$U$1954,Matches!$D$9:$D$1954,$A215))/(H215+I215))</f>
        <v>0.54474025974025975</v>
      </c>
      <c r="L215" s="9">
        <f>IF(H215+I215=0,"",(SUMIFS(Matches!$V$9:$V$1954,Matches!$C$9:$C$1954,$A215)+SUMIFS(Matches!$W$9:$W$1954,Matches!$D$9:$D$1954,$A215))/(H215+I215))</f>
        <v>0.54275913900913897</v>
      </c>
      <c r="M215" s="9">
        <f t="shared" si="35"/>
        <v>0.58305991462241458</v>
      </c>
      <c r="N215" s="1">
        <f t="shared" si="36"/>
        <v>73</v>
      </c>
      <c r="O215" s="1" t="str">
        <f t="shared" si="37"/>
        <v>Matches standings</v>
      </c>
      <c r="P215" s="1">
        <f>COUNTIFS(Matches!$C$9:$C$1954,$A215,Matches!$Q$9:$Q$1954,1,Matches!$Y$9:$Y$1954,"&gt;=1",Matches!$Y$9:$Y$1954,"&lt;="&amp;'RPI rules'!$B$9,Matches!$R$9:$R$1954,1)+COUNTIFS(Matches!$D$9:$D$1954,$A215,Matches!$Q$9:$Q$1954,1,Matches!$X$9:$X$1954,"&gt;=1",Matches!$X$9:$X$1954,"&lt;="&amp;'RPI rules'!$B$9,Matches!$S$9:$S$1954,1)</f>
        <v>0</v>
      </c>
      <c r="Q215" s="1">
        <f>COUNTIFS(Matches!$C$9:$C$1954,$A215,Matches!$Q$9:$Q$1954,1,Matches!$Y$9:$Y$1954,"&gt;"&amp;'RPI rules'!$B$9,Matches!$Y$9:$Y$1954,"&lt;="&amp;'RPI rules'!$B$10,Matches!$R$9:$R$1954,1)+COUNTIFS(Matches!$D$9:$D$1954,$A215,Matches!$Q$9:$Q$1954,1,Matches!$X$9:$X$1954,"&gt;"&amp;'RPI rules'!$B$9,Matches!$X$9:$X$1954,"&lt;="&amp;'RPI rules'!$B$10,Matches!$S$9:$S$1954,1)</f>
        <v>0</v>
      </c>
      <c r="R215" s="1">
        <f>COUNTIFS(Matches!$C$9:$C$1954,$A215,Matches!$Q$9:$Q$1954,1,Matches!$Y$9:$Y$1954,"&gt;="&amp;'RPI rules'!$B$12,Matches!$Y$9:$Y$1954,"&lt;="&amp;'RPI rules'!$B$13,Matches!$R$9:$R$1954,0)+COUNTIFS(Matches!$D$9:$D$1954,$A215,Matches!$Q$9:$Q$1954,1,Matches!$X$9:$X$1954,"&gt;="&amp;'RPI rules'!$B$12,Matches!$X$9:$X$1954,"&lt;="&amp;'RPI rules'!$B$13,Matches!$S$9:$S$1954,0)</f>
        <v>0</v>
      </c>
      <c r="S215" s="1">
        <f>COUNTIFS(Matches!$C$9:$C$1954,$A215,Matches!$Q$9:$Q$1954,1,Matches!$Y$9:$Y$1954,"&gt;="&amp;'RPI rules'!$B$14,Matches!$R$9:$R$1954,0)+COUNTIFS(Matches!$D$9:$D$1954,$A215,Matches!$Q$9:$Q$1954,1,Matches!$X$9:$X$1954,"&gt;="&amp;'RPI rules'!$B$14,Matches!$S$9:$S$1954,0)+COUNTIFS(Matches!$C$9:$C$1954,$A215,Matches!$H$9:$H$1954,"&lt;&gt;D1",Matches!$R$9:$R$1954,0)+COUNTIFS(Matches!$D$9:$D$1954,$A215,Matches!$G$9:$G$1954,"&lt;&gt;D1",Matches!$S$9:$S$1954,0)</f>
        <v>0</v>
      </c>
      <c r="T215" s="1">
        <f>COUNTIFS(Matches!$C$9:$C$1954,$A215,Matches!$M$9:$M$1954,"Nonconference")+COUNTIFS(Matches!$D$9:$D$1954,$A215,Matches!$M$9:$M$1954,"Nonconference")</f>
        <v>10</v>
      </c>
      <c r="U215" s="1">
        <f>COUNTIFS(Matches!$C$9:$C$1954,$A215,Matches!$Q$9:$Q$1954,1,Matches!$Y$9:$Y$1954,"&gt;=1",Matches!$Y$9:$Y$1954,"&lt;="&amp;'RPI rules'!$B$11,Matches!$M$9:$M$1954,"Nonconference")+COUNTIFS(Matches!$D$9:$D$1954,$A215,Matches!$Q$9:$Q$1954,1,Matches!$X$9:$X$1954,"&gt;=1",Matches!$X$9:$X$1954,"&lt;="&amp;'RPI rules'!$B$11,Matches!$M$9:$M$1954,"Nonconference")</f>
        <v>2</v>
      </c>
      <c r="V215" s="1">
        <f>COUNTIFS(Matches!$C$9:$C$1954,$A215,Matches!$Q$9:$Q$1954,1,Matches!$Y$9:$Y$1954,"&gt;="&amp;'RPI rules'!$B$15,Matches!$M$9:$M$1954,"Nonconference")+COUNTIFS(Matches!$D$9:$D$1954,$A215,Matches!$Q$9:$Q$1954,1,Matches!$X$9:$X$1954,"&gt;="&amp;'RPI rules'!$B$15,Matches!$M$9:$M$1954,"Nonconference")+COUNTIFS(Matches!$C$9:$C$1954,$A215,Matches!$M$9:$M$1954,"Nonconference",Matches!$H$9:$H$1954,"NAIA")+COUNTIFS(Matches!$D$9:$D$1954,$A215,Matches!$M$9:$M$1954,"Nonconference",Matches!$G$9:$G$1954,"NAIA")</f>
        <v>0</v>
      </c>
      <c r="W215" s="24">
        <f t="shared" si="38"/>
        <v>0.2</v>
      </c>
      <c r="X215" s="24">
        <f t="shared" si="39"/>
        <v>0</v>
      </c>
      <c r="Y215" s="25">
        <f>IF('RPI rules'!$B$25&lt;&gt;"Ready",NA(),P215*'RPI rules'!$B$17+Q215*'RPI rules'!$B$18)</f>
        <v>0</v>
      </c>
      <c r="Z215" s="25">
        <f>IF('RPI rules'!$B$25&lt;&gt;"Ready",NA(),-R215*'RPI rules'!$B$19-S215*'RPI rules'!$B$20)</f>
        <v>0</v>
      </c>
      <c r="AA215" s="25">
        <f>IF('RPI rules'!$B$25&lt;&gt;"Ready",NA(),IF(T215=0,0,IF(W215&gt;='RPI rules'!$B$16,'RPI rules'!$B$21,0)))</f>
        <v>0</v>
      </c>
      <c r="AB215" s="25">
        <f>IF('RPI rules'!$B$25&lt;&gt;"Ready",NA(),IF(T215=0,0,IF(X215&gt;='RPI rules'!$B$16,-'RPI rules'!$B$22,0)))</f>
        <v>0</v>
      </c>
      <c r="AC215" s="25">
        <f t="shared" si="40"/>
        <v>0</v>
      </c>
      <c r="AD215" s="9">
        <f t="shared" si="41"/>
        <v>0.58305991462241458</v>
      </c>
      <c r="AE215" s="1">
        <f t="shared" si="42"/>
        <v>74</v>
      </c>
      <c r="AF215" s="1">
        <f t="shared" si="43"/>
        <v>-1</v>
      </c>
    </row>
    <row r="216" spans="1:32" ht="21" customHeight="1">
      <c r="A216" s="1" t="s">
        <v>52</v>
      </c>
      <c r="B216" s="1" t="str">
        <f>INDEX(Standings!$B$9:$B$356,MATCH($A216,Standings!$A$9:$A$356,0))</f>
        <v>SEC</v>
      </c>
      <c r="C216" s="1">
        <f>INDEX(Standings!$D$9:$D$356,MATCH($A216,Standings!$A$9:$A$356,0))</f>
        <v>7</v>
      </c>
      <c r="D216" s="1">
        <f>INDEX(Standings!$E$9:$E$356,MATCH($A216,Standings!$A$9:$A$356,0))</f>
        <v>2</v>
      </c>
      <c r="E216" s="1">
        <f>SUMIFS(Matches!$R$9:$R$1954,Matches!$C$9:$C$1954,$A216)+SUMIFS(Matches!$S$9:$S$1954,Matches!$D$9:$D$1954,$A216)</f>
        <v>7</v>
      </c>
      <c r="F216" s="1">
        <f>COUNTIFS(Matches!$C$9:$C$1954,$A216)+COUNTIFS(Matches!$D$9:$D$1954,$A216)-E216</f>
        <v>2</v>
      </c>
      <c r="G216" s="1">
        <f t="shared" si="33"/>
        <v>0</v>
      </c>
      <c r="H216" s="1">
        <f>SUMIFS(Matches!$R$9:$R$1954,Matches!$C$9:$C$1954,$A216,Matches!$Q$9:$Q$1954,1)+SUMIFS(Matches!$S$9:$S$1954,Matches!$D$9:$D$1954,$A216,Matches!$Q$9:$Q$1954,1)</f>
        <v>7</v>
      </c>
      <c r="I216" s="1">
        <f>COUNTIFS(Matches!$C$9:$C$1954,$A216,Matches!$Q$9:$Q$1954,1)+COUNTIFS(Matches!$D$9:$D$1954,$A216,Matches!$Q$9:$Q$1954,1)-H216</f>
        <v>2</v>
      </c>
      <c r="J216" s="9">
        <f t="shared" si="34"/>
        <v>0.77777777777777779</v>
      </c>
      <c r="K216" s="9">
        <f>IF(H216+I216=0,"",(SUMIFS(Matches!$T$9:$T$1954,Matches!$C$9:$C$1954,$A216)+SUMIFS(Matches!$U$9:$U$1954,Matches!$D$9:$D$1954,$A216))/(H216+I216))</f>
        <v>0.5963524130190796</v>
      </c>
      <c r="L216" s="9">
        <f>IF(H216+I216=0,"",(SUMIFS(Matches!$V$9:$V$1954,Matches!$C$9:$C$1954,$A216)+SUMIFS(Matches!$W$9:$W$1954,Matches!$D$9:$D$1954,$A216))/(H216+I216))</f>
        <v>0.53501322034992072</v>
      </c>
      <c r="M216" s="9">
        <f t="shared" si="35"/>
        <v>0.6263739560414644</v>
      </c>
      <c r="N216" s="1">
        <f t="shared" si="36"/>
        <v>29</v>
      </c>
      <c r="O216" s="1" t="str">
        <f t="shared" si="37"/>
        <v>Matches standings</v>
      </c>
      <c r="P216" s="1">
        <f>COUNTIFS(Matches!$C$9:$C$1954,$A216,Matches!$Q$9:$Q$1954,1,Matches!$Y$9:$Y$1954,"&gt;=1",Matches!$Y$9:$Y$1954,"&lt;="&amp;'RPI rules'!$B$9,Matches!$R$9:$R$1954,1)+COUNTIFS(Matches!$D$9:$D$1954,$A216,Matches!$Q$9:$Q$1954,1,Matches!$X$9:$X$1954,"&gt;=1",Matches!$X$9:$X$1954,"&lt;="&amp;'RPI rules'!$B$9,Matches!$S$9:$S$1954,1)</f>
        <v>0</v>
      </c>
      <c r="Q216" s="1">
        <f>COUNTIFS(Matches!$C$9:$C$1954,$A216,Matches!$Q$9:$Q$1954,1,Matches!$Y$9:$Y$1954,"&gt;"&amp;'RPI rules'!$B$9,Matches!$Y$9:$Y$1954,"&lt;="&amp;'RPI rules'!$B$10,Matches!$R$9:$R$1954,1)+COUNTIFS(Matches!$D$9:$D$1954,$A216,Matches!$Q$9:$Q$1954,1,Matches!$X$9:$X$1954,"&gt;"&amp;'RPI rules'!$B$9,Matches!$X$9:$X$1954,"&lt;="&amp;'RPI rules'!$B$10,Matches!$S$9:$S$1954,1)</f>
        <v>0</v>
      </c>
      <c r="R216" s="1">
        <f>COUNTIFS(Matches!$C$9:$C$1954,$A216,Matches!$Q$9:$Q$1954,1,Matches!$Y$9:$Y$1954,"&gt;="&amp;'RPI rules'!$B$12,Matches!$Y$9:$Y$1954,"&lt;="&amp;'RPI rules'!$B$13,Matches!$R$9:$R$1954,0)+COUNTIFS(Matches!$D$9:$D$1954,$A216,Matches!$Q$9:$Q$1954,1,Matches!$X$9:$X$1954,"&gt;="&amp;'RPI rules'!$B$12,Matches!$X$9:$X$1954,"&lt;="&amp;'RPI rules'!$B$13,Matches!$S$9:$S$1954,0)</f>
        <v>0</v>
      </c>
      <c r="S216" s="1">
        <f>COUNTIFS(Matches!$C$9:$C$1954,$A216,Matches!$Q$9:$Q$1954,1,Matches!$Y$9:$Y$1954,"&gt;="&amp;'RPI rules'!$B$14,Matches!$R$9:$R$1954,0)+COUNTIFS(Matches!$D$9:$D$1954,$A216,Matches!$Q$9:$Q$1954,1,Matches!$X$9:$X$1954,"&gt;="&amp;'RPI rules'!$B$14,Matches!$S$9:$S$1954,0)+COUNTIFS(Matches!$C$9:$C$1954,$A216,Matches!$H$9:$H$1954,"&lt;&gt;D1",Matches!$R$9:$R$1954,0)+COUNTIFS(Matches!$D$9:$D$1954,$A216,Matches!$G$9:$G$1954,"&lt;&gt;D1",Matches!$S$9:$S$1954,0)</f>
        <v>0</v>
      </c>
      <c r="T216" s="1">
        <f>COUNTIFS(Matches!$C$9:$C$1954,$A216,Matches!$M$9:$M$1954,"Nonconference")+COUNTIFS(Matches!$D$9:$D$1954,$A216,Matches!$M$9:$M$1954,"Nonconference")</f>
        <v>9</v>
      </c>
      <c r="U216" s="1">
        <f>COUNTIFS(Matches!$C$9:$C$1954,$A216,Matches!$Q$9:$Q$1954,1,Matches!$Y$9:$Y$1954,"&gt;=1",Matches!$Y$9:$Y$1954,"&lt;="&amp;'RPI rules'!$B$11,Matches!$M$9:$M$1954,"Nonconference")+COUNTIFS(Matches!$D$9:$D$1954,$A216,Matches!$Q$9:$Q$1954,1,Matches!$X$9:$X$1954,"&gt;=1",Matches!$X$9:$X$1954,"&lt;="&amp;'RPI rules'!$B$11,Matches!$M$9:$M$1954,"Nonconference")</f>
        <v>4</v>
      </c>
      <c r="V216" s="1">
        <f>COUNTIFS(Matches!$C$9:$C$1954,$A216,Matches!$Q$9:$Q$1954,1,Matches!$Y$9:$Y$1954,"&gt;="&amp;'RPI rules'!$B$15,Matches!$M$9:$M$1954,"Nonconference")+COUNTIFS(Matches!$D$9:$D$1954,$A216,Matches!$Q$9:$Q$1954,1,Matches!$X$9:$X$1954,"&gt;="&amp;'RPI rules'!$B$15,Matches!$M$9:$M$1954,"Nonconference")+COUNTIFS(Matches!$C$9:$C$1954,$A216,Matches!$M$9:$M$1954,"Nonconference",Matches!$H$9:$H$1954,"NAIA")+COUNTIFS(Matches!$D$9:$D$1954,$A216,Matches!$M$9:$M$1954,"Nonconference",Matches!$G$9:$G$1954,"NAIA")</f>
        <v>1</v>
      </c>
      <c r="W216" s="24">
        <f t="shared" si="38"/>
        <v>0.44444444444444442</v>
      </c>
      <c r="X216" s="24">
        <f t="shared" si="39"/>
        <v>0.1111111111111111</v>
      </c>
      <c r="Y216" s="25">
        <f>IF('RPI rules'!$B$25&lt;&gt;"Ready",NA(),P216*'RPI rules'!$B$17+Q216*'RPI rules'!$B$18)</f>
        <v>0</v>
      </c>
      <c r="Z216" s="25">
        <f>IF('RPI rules'!$B$25&lt;&gt;"Ready",NA(),-R216*'RPI rules'!$B$19-S216*'RPI rules'!$B$20)</f>
        <v>0</v>
      </c>
      <c r="AA216" s="25">
        <f>IF('RPI rules'!$B$25&lt;&gt;"Ready",NA(),IF(T216=0,0,IF(W216&gt;='RPI rules'!$B$16,'RPI rules'!$B$21,0)))</f>
        <v>0</v>
      </c>
      <c r="AB216" s="25">
        <f>IF('RPI rules'!$B$25&lt;&gt;"Ready",NA(),IF(T216=0,0,IF(X216&gt;='RPI rules'!$B$16,-'RPI rules'!$B$22,0)))</f>
        <v>0</v>
      </c>
      <c r="AC216" s="25">
        <f t="shared" si="40"/>
        <v>0</v>
      </c>
      <c r="AD216" s="9">
        <f t="shared" si="41"/>
        <v>0.6263739560414644</v>
      </c>
      <c r="AE216" s="1">
        <f t="shared" si="42"/>
        <v>31</v>
      </c>
      <c r="AF216" s="1">
        <f t="shared" si="43"/>
        <v>-2</v>
      </c>
    </row>
    <row r="217" spans="1:32" ht="21" customHeight="1">
      <c r="A217" s="1" t="s">
        <v>302</v>
      </c>
      <c r="B217" s="1" t="str">
        <f>INDEX(Standings!$B$9:$B$356,MATCH($A217,Standings!$A$9:$A$356,0))</f>
        <v>Sun Belt</v>
      </c>
      <c r="C217" s="1">
        <f>INDEX(Standings!$D$9:$D$356,MATCH($A217,Standings!$A$9:$A$356,0))</f>
        <v>4</v>
      </c>
      <c r="D217" s="1">
        <f>INDEX(Standings!$E$9:$E$356,MATCH($A217,Standings!$A$9:$A$356,0))</f>
        <v>7</v>
      </c>
      <c r="E217" s="1">
        <f>SUMIFS(Matches!$R$9:$R$1954,Matches!$C$9:$C$1954,$A217)+SUMIFS(Matches!$S$9:$S$1954,Matches!$D$9:$D$1954,$A217)</f>
        <v>4</v>
      </c>
      <c r="F217" s="1">
        <f>COUNTIFS(Matches!$C$9:$C$1954,$A217)+COUNTIFS(Matches!$D$9:$D$1954,$A217)-E217</f>
        <v>7</v>
      </c>
      <c r="G217" s="1">
        <f t="shared" si="33"/>
        <v>0</v>
      </c>
      <c r="H217" s="1">
        <f>SUMIFS(Matches!$R$9:$R$1954,Matches!$C$9:$C$1954,$A217,Matches!$Q$9:$Q$1954,1)+SUMIFS(Matches!$S$9:$S$1954,Matches!$D$9:$D$1954,$A217,Matches!$Q$9:$Q$1954,1)</f>
        <v>4</v>
      </c>
      <c r="I217" s="1">
        <f>COUNTIFS(Matches!$C$9:$C$1954,$A217,Matches!$Q$9:$Q$1954,1)+COUNTIFS(Matches!$D$9:$D$1954,$A217,Matches!$Q$9:$Q$1954,1)-H217</f>
        <v>7</v>
      </c>
      <c r="J217" s="9">
        <f t="shared" si="34"/>
        <v>0.36363636363636365</v>
      </c>
      <c r="K217" s="9">
        <f>IF(H217+I217=0,"",(SUMIFS(Matches!$T$9:$T$1954,Matches!$C$9:$C$1954,$A217)+SUMIFS(Matches!$U$9:$U$1954,Matches!$D$9:$D$1954,$A217))/(H217+I217))</f>
        <v>0.43000459136822772</v>
      </c>
      <c r="L217" s="9">
        <f>IF(H217+I217=0,"",(SUMIFS(Matches!$V$9:$V$1954,Matches!$C$9:$C$1954,$A217)+SUMIFS(Matches!$W$9:$W$1954,Matches!$D$9:$D$1954,$A217))/(H217+I217))</f>
        <v>0.47433437942920892</v>
      </c>
      <c r="M217" s="9">
        <f t="shared" si="35"/>
        <v>0.42449498145050701</v>
      </c>
      <c r="N217" s="1">
        <f t="shared" si="36"/>
        <v>279</v>
      </c>
      <c r="O217" s="1" t="str">
        <f t="shared" si="37"/>
        <v>Matches standings</v>
      </c>
      <c r="P217" s="1">
        <f>COUNTIFS(Matches!$C$9:$C$1954,$A217,Matches!$Q$9:$Q$1954,1,Matches!$Y$9:$Y$1954,"&gt;=1",Matches!$Y$9:$Y$1954,"&lt;="&amp;'RPI rules'!$B$9,Matches!$R$9:$R$1954,1)+COUNTIFS(Matches!$D$9:$D$1954,$A217,Matches!$Q$9:$Q$1954,1,Matches!$X$9:$X$1954,"&gt;=1",Matches!$X$9:$X$1954,"&lt;="&amp;'RPI rules'!$B$9,Matches!$S$9:$S$1954,1)</f>
        <v>0</v>
      </c>
      <c r="Q217" s="1">
        <f>COUNTIFS(Matches!$C$9:$C$1954,$A217,Matches!$Q$9:$Q$1954,1,Matches!$Y$9:$Y$1954,"&gt;"&amp;'RPI rules'!$B$9,Matches!$Y$9:$Y$1954,"&lt;="&amp;'RPI rules'!$B$10,Matches!$R$9:$R$1954,1)+COUNTIFS(Matches!$D$9:$D$1954,$A217,Matches!$Q$9:$Q$1954,1,Matches!$X$9:$X$1954,"&gt;"&amp;'RPI rules'!$B$9,Matches!$X$9:$X$1954,"&lt;="&amp;'RPI rules'!$B$10,Matches!$S$9:$S$1954,1)</f>
        <v>0</v>
      </c>
      <c r="R217" s="1">
        <f>COUNTIFS(Matches!$C$9:$C$1954,$A217,Matches!$Q$9:$Q$1954,1,Matches!$Y$9:$Y$1954,"&gt;="&amp;'RPI rules'!$B$12,Matches!$Y$9:$Y$1954,"&lt;="&amp;'RPI rules'!$B$13,Matches!$R$9:$R$1954,0)+COUNTIFS(Matches!$D$9:$D$1954,$A217,Matches!$Q$9:$Q$1954,1,Matches!$X$9:$X$1954,"&gt;="&amp;'RPI rules'!$B$12,Matches!$X$9:$X$1954,"&lt;="&amp;'RPI rules'!$B$13,Matches!$S$9:$S$1954,0)</f>
        <v>0</v>
      </c>
      <c r="S217" s="1">
        <f>COUNTIFS(Matches!$C$9:$C$1954,$A217,Matches!$Q$9:$Q$1954,1,Matches!$Y$9:$Y$1954,"&gt;="&amp;'RPI rules'!$B$14,Matches!$R$9:$R$1954,0)+COUNTIFS(Matches!$D$9:$D$1954,$A217,Matches!$Q$9:$Q$1954,1,Matches!$X$9:$X$1954,"&gt;="&amp;'RPI rules'!$B$14,Matches!$S$9:$S$1954,0)+COUNTIFS(Matches!$C$9:$C$1954,$A217,Matches!$H$9:$H$1954,"&lt;&gt;D1",Matches!$R$9:$R$1954,0)+COUNTIFS(Matches!$D$9:$D$1954,$A217,Matches!$G$9:$G$1954,"&lt;&gt;D1",Matches!$S$9:$S$1954,0)</f>
        <v>0</v>
      </c>
      <c r="T217" s="1">
        <f>COUNTIFS(Matches!$C$9:$C$1954,$A217,Matches!$M$9:$M$1954,"Nonconference")+COUNTIFS(Matches!$D$9:$D$1954,$A217,Matches!$M$9:$M$1954,"Nonconference")</f>
        <v>11</v>
      </c>
      <c r="U217" s="1">
        <f>COUNTIFS(Matches!$C$9:$C$1954,$A217,Matches!$Q$9:$Q$1954,1,Matches!$Y$9:$Y$1954,"&gt;=1",Matches!$Y$9:$Y$1954,"&lt;="&amp;'RPI rules'!$B$11,Matches!$M$9:$M$1954,"Nonconference")+COUNTIFS(Matches!$D$9:$D$1954,$A217,Matches!$Q$9:$Q$1954,1,Matches!$X$9:$X$1954,"&gt;=1",Matches!$X$9:$X$1954,"&lt;="&amp;'RPI rules'!$B$11,Matches!$M$9:$M$1954,"Nonconference")</f>
        <v>1</v>
      </c>
      <c r="V217" s="1">
        <f>COUNTIFS(Matches!$C$9:$C$1954,$A217,Matches!$Q$9:$Q$1954,1,Matches!$Y$9:$Y$1954,"&gt;="&amp;'RPI rules'!$B$15,Matches!$M$9:$M$1954,"Nonconference")+COUNTIFS(Matches!$D$9:$D$1954,$A217,Matches!$Q$9:$Q$1954,1,Matches!$X$9:$X$1954,"&gt;="&amp;'RPI rules'!$B$15,Matches!$M$9:$M$1954,"Nonconference")+COUNTIFS(Matches!$C$9:$C$1954,$A217,Matches!$M$9:$M$1954,"Nonconference",Matches!$H$9:$H$1954,"NAIA")+COUNTIFS(Matches!$D$9:$D$1954,$A217,Matches!$M$9:$M$1954,"Nonconference",Matches!$G$9:$G$1954,"NAIA")</f>
        <v>2</v>
      </c>
      <c r="W217" s="24">
        <f t="shared" si="38"/>
        <v>9.0909090909090912E-2</v>
      </c>
      <c r="X217" s="24">
        <f t="shared" si="39"/>
        <v>0.18181818181818182</v>
      </c>
      <c r="Y217" s="25">
        <f>IF('RPI rules'!$B$25&lt;&gt;"Ready",NA(),P217*'RPI rules'!$B$17+Q217*'RPI rules'!$B$18)</f>
        <v>0</v>
      </c>
      <c r="Z217" s="25">
        <f>IF('RPI rules'!$B$25&lt;&gt;"Ready",NA(),-R217*'RPI rules'!$B$19-S217*'RPI rules'!$B$20)</f>
        <v>0</v>
      </c>
      <c r="AA217" s="25">
        <f>IF('RPI rules'!$B$25&lt;&gt;"Ready",NA(),IF(T217=0,0,IF(W217&gt;='RPI rules'!$B$16,'RPI rules'!$B$21,0)))</f>
        <v>0</v>
      </c>
      <c r="AB217" s="25">
        <f>IF('RPI rules'!$B$25&lt;&gt;"Ready",NA(),IF(T217=0,0,IF(X217&gt;='RPI rules'!$B$16,-'RPI rules'!$B$22,0)))</f>
        <v>0</v>
      </c>
      <c r="AC217" s="25">
        <f t="shared" si="40"/>
        <v>0</v>
      </c>
      <c r="AD217" s="9">
        <f t="shared" si="41"/>
        <v>0.42449498145050701</v>
      </c>
      <c r="AE217" s="1">
        <f t="shared" si="42"/>
        <v>278</v>
      </c>
      <c r="AF217" s="1">
        <f t="shared" si="43"/>
        <v>1</v>
      </c>
    </row>
    <row r="218" spans="1:32" ht="21" customHeight="1">
      <c r="A218" s="1" t="s">
        <v>120</v>
      </c>
      <c r="B218" s="1" t="str">
        <f>INDEX(Standings!$B$9:$B$356,MATCH($A218,Standings!$A$9:$A$356,0))</f>
        <v>SEC</v>
      </c>
      <c r="C218" s="1">
        <f>INDEX(Standings!$D$9:$D$356,MATCH($A218,Standings!$A$9:$A$356,0))</f>
        <v>6</v>
      </c>
      <c r="D218" s="1">
        <f>INDEX(Standings!$E$9:$E$356,MATCH($A218,Standings!$A$9:$A$356,0))</f>
        <v>5</v>
      </c>
      <c r="E218" s="1">
        <f>SUMIFS(Matches!$R$9:$R$1954,Matches!$C$9:$C$1954,$A218)+SUMIFS(Matches!$S$9:$S$1954,Matches!$D$9:$D$1954,$A218)</f>
        <v>6</v>
      </c>
      <c r="F218" s="1">
        <f>COUNTIFS(Matches!$C$9:$C$1954,$A218)+COUNTIFS(Matches!$D$9:$D$1954,$A218)-E218</f>
        <v>5</v>
      </c>
      <c r="G218" s="1">
        <f t="shared" si="33"/>
        <v>0</v>
      </c>
      <c r="H218" s="1">
        <f>SUMIFS(Matches!$R$9:$R$1954,Matches!$C$9:$C$1954,$A218,Matches!$Q$9:$Q$1954,1)+SUMIFS(Matches!$S$9:$S$1954,Matches!$D$9:$D$1954,$A218,Matches!$Q$9:$Q$1954,1)</f>
        <v>6</v>
      </c>
      <c r="I218" s="1">
        <f>COUNTIFS(Matches!$C$9:$C$1954,$A218,Matches!$Q$9:$Q$1954,1)+COUNTIFS(Matches!$D$9:$D$1954,$A218,Matches!$Q$9:$Q$1954,1)-H218</f>
        <v>5</v>
      </c>
      <c r="J218" s="9">
        <f t="shared" si="34"/>
        <v>0.54545454545454541</v>
      </c>
      <c r="K218" s="9">
        <f>IF(H218+I218=0,"",(SUMIFS(Matches!$T$9:$T$1954,Matches!$C$9:$C$1954,$A218)+SUMIFS(Matches!$U$9:$U$1954,Matches!$D$9:$D$1954,$A218))/(H218+I218))</f>
        <v>0.58875114784205695</v>
      </c>
      <c r="L218" s="9">
        <f>IF(H218+I218=0,"",(SUMIFS(Matches!$V$9:$V$1954,Matches!$C$9:$C$1954,$A218)+SUMIFS(Matches!$W$9:$W$1954,Matches!$D$9:$D$1954,$A218))/(H218+I218))</f>
        <v>0.51166731900891682</v>
      </c>
      <c r="M218" s="9">
        <f t="shared" si="35"/>
        <v>0.55865604003689406</v>
      </c>
      <c r="N218" s="1">
        <f t="shared" si="36"/>
        <v>97</v>
      </c>
      <c r="O218" s="1" t="str">
        <f t="shared" si="37"/>
        <v>Matches standings</v>
      </c>
      <c r="P218" s="1">
        <f>COUNTIFS(Matches!$C$9:$C$1954,$A218,Matches!$Q$9:$Q$1954,1,Matches!$Y$9:$Y$1954,"&gt;=1",Matches!$Y$9:$Y$1954,"&lt;="&amp;'RPI rules'!$B$9,Matches!$R$9:$R$1954,1)+COUNTIFS(Matches!$D$9:$D$1954,$A218,Matches!$Q$9:$Q$1954,1,Matches!$X$9:$X$1954,"&gt;=1",Matches!$X$9:$X$1954,"&lt;="&amp;'RPI rules'!$B$9,Matches!$S$9:$S$1954,1)</f>
        <v>0</v>
      </c>
      <c r="Q218" s="1">
        <f>COUNTIFS(Matches!$C$9:$C$1954,$A218,Matches!$Q$9:$Q$1954,1,Matches!$Y$9:$Y$1954,"&gt;"&amp;'RPI rules'!$B$9,Matches!$Y$9:$Y$1954,"&lt;="&amp;'RPI rules'!$B$10,Matches!$R$9:$R$1954,1)+COUNTIFS(Matches!$D$9:$D$1954,$A218,Matches!$Q$9:$Q$1954,1,Matches!$X$9:$X$1954,"&gt;"&amp;'RPI rules'!$B$9,Matches!$X$9:$X$1954,"&lt;="&amp;'RPI rules'!$B$10,Matches!$S$9:$S$1954,1)</f>
        <v>0</v>
      </c>
      <c r="R218" s="1">
        <f>COUNTIFS(Matches!$C$9:$C$1954,$A218,Matches!$Q$9:$Q$1954,1,Matches!$Y$9:$Y$1954,"&gt;="&amp;'RPI rules'!$B$12,Matches!$Y$9:$Y$1954,"&lt;="&amp;'RPI rules'!$B$13,Matches!$R$9:$R$1954,0)+COUNTIFS(Matches!$D$9:$D$1954,$A218,Matches!$Q$9:$Q$1954,1,Matches!$X$9:$X$1954,"&gt;="&amp;'RPI rules'!$B$12,Matches!$X$9:$X$1954,"&lt;="&amp;'RPI rules'!$B$13,Matches!$S$9:$S$1954,0)</f>
        <v>0</v>
      </c>
      <c r="S218" s="1">
        <f>COUNTIFS(Matches!$C$9:$C$1954,$A218,Matches!$Q$9:$Q$1954,1,Matches!$Y$9:$Y$1954,"&gt;="&amp;'RPI rules'!$B$14,Matches!$R$9:$R$1954,0)+COUNTIFS(Matches!$D$9:$D$1954,$A218,Matches!$Q$9:$Q$1954,1,Matches!$X$9:$X$1954,"&gt;="&amp;'RPI rules'!$B$14,Matches!$S$9:$S$1954,0)+COUNTIFS(Matches!$C$9:$C$1954,$A218,Matches!$H$9:$H$1954,"&lt;&gt;D1",Matches!$R$9:$R$1954,0)+COUNTIFS(Matches!$D$9:$D$1954,$A218,Matches!$G$9:$G$1954,"&lt;&gt;D1",Matches!$S$9:$S$1954,0)</f>
        <v>0</v>
      </c>
      <c r="T218" s="1">
        <f>COUNTIFS(Matches!$C$9:$C$1954,$A218,Matches!$M$9:$M$1954,"Nonconference")+COUNTIFS(Matches!$D$9:$D$1954,$A218,Matches!$M$9:$M$1954,"Nonconference")</f>
        <v>11</v>
      </c>
      <c r="U218" s="1">
        <f>COUNTIFS(Matches!$C$9:$C$1954,$A218,Matches!$Q$9:$Q$1954,1,Matches!$Y$9:$Y$1954,"&gt;=1",Matches!$Y$9:$Y$1954,"&lt;="&amp;'RPI rules'!$B$11,Matches!$M$9:$M$1954,"Nonconference")+COUNTIFS(Matches!$D$9:$D$1954,$A218,Matches!$Q$9:$Q$1954,1,Matches!$X$9:$X$1954,"&gt;=1",Matches!$X$9:$X$1954,"&lt;="&amp;'RPI rules'!$B$11,Matches!$M$9:$M$1954,"Nonconference")</f>
        <v>4</v>
      </c>
      <c r="V218" s="1">
        <f>COUNTIFS(Matches!$C$9:$C$1954,$A218,Matches!$Q$9:$Q$1954,1,Matches!$Y$9:$Y$1954,"&gt;="&amp;'RPI rules'!$B$15,Matches!$M$9:$M$1954,"Nonconference")+COUNTIFS(Matches!$D$9:$D$1954,$A218,Matches!$Q$9:$Q$1954,1,Matches!$X$9:$X$1954,"&gt;="&amp;'RPI rules'!$B$15,Matches!$M$9:$M$1954,"Nonconference")+COUNTIFS(Matches!$C$9:$C$1954,$A218,Matches!$M$9:$M$1954,"Nonconference",Matches!$H$9:$H$1954,"NAIA")+COUNTIFS(Matches!$D$9:$D$1954,$A218,Matches!$M$9:$M$1954,"Nonconference",Matches!$G$9:$G$1954,"NAIA")</f>
        <v>1</v>
      </c>
      <c r="W218" s="24">
        <f t="shared" si="38"/>
        <v>0.36363636363636365</v>
      </c>
      <c r="X218" s="24">
        <f t="shared" si="39"/>
        <v>9.0909090909090912E-2</v>
      </c>
      <c r="Y218" s="25">
        <f>IF('RPI rules'!$B$25&lt;&gt;"Ready",NA(),P218*'RPI rules'!$B$17+Q218*'RPI rules'!$B$18)</f>
        <v>0</v>
      </c>
      <c r="Z218" s="25">
        <f>IF('RPI rules'!$B$25&lt;&gt;"Ready",NA(),-R218*'RPI rules'!$B$19-S218*'RPI rules'!$B$20)</f>
        <v>0</v>
      </c>
      <c r="AA218" s="25">
        <f>IF('RPI rules'!$B$25&lt;&gt;"Ready",NA(),IF(T218=0,0,IF(W218&gt;='RPI rules'!$B$16,'RPI rules'!$B$21,0)))</f>
        <v>0</v>
      </c>
      <c r="AB218" s="25">
        <f>IF('RPI rules'!$B$25&lt;&gt;"Ready",NA(),IF(T218=0,0,IF(X218&gt;='RPI rules'!$B$16,-'RPI rules'!$B$22,0)))</f>
        <v>0</v>
      </c>
      <c r="AC218" s="25">
        <f t="shared" si="40"/>
        <v>0</v>
      </c>
      <c r="AD218" s="9">
        <f t="shared" si="41"/>
        <v>0.55865604003689406</v>
      </c>
      <c r="AE218" s="1">
        <f t="shared" si="42"/>
        <v>98</v>
      </c>
      <c r="AF218" s="1">
        <f t="shared" si="43"/>
        <v>-1</v>
      </c>
    </row>
    <row r="219" spans="1:32" ht="21" customHeight="1">
      <c r="A219" s="1" t="s">
        <v>193</v>
      </c>
      <c r="B219" s="1" t="str">
        <f>INDEX(Standings!$B$9:$B$356,MATCH($A219,Standings!$A$9:$A$356,0))</f>
        <v>Summit League</v>
      </c>
      <c r="C219" s="1">
        <f>INDEX(Standings!$D$9:$D$356,MATCH($A219,Standings!$A$9:$A$356,0))</f>
        <v>6</v>
      </c>
      <c r="D219" s="1">
        <f>INDEX(Standings!$E$9:$E$356,MATCH($A219,Standings!$A$9:$A$356,0))</f>
        <v>4</v>
      </c>
      <c r="E219" s="1">
        <f>SUMIFS(Matches!$R$9:$R$1954,Matches!$C$9:$C$1954,$A219)+SUMIFS(Matches!$S$9:$S$1954,Matches!$D$9:$D$1954,$A219)</f>
        <v>6</v>
      </c>
      <c r="F219" s="1">
        <f>COUNTIFS(Matches!$C$9:$C$1954,$A219)+COUNTIFS(Matches!$D$9:$D$1954,$A219)-E219</f>
        <v>4</v>
      </c>
      <c r="G219" s="1">
        <f t="shared" si="33"/>
        <v>0</v>
      </c>
      <c r="H219" s="1">
        <f>SUMIFS(Matches!$R$9:$R$1954,Matches!$C$9:$C$1954,$A219,Matches!$Q$9:$Q$1954,1)+SUMIFS(Matches!$S$9:$S$1954,Matches!$D$9:$D$1954,$A219,Matches!$Q$9:$Q$1954,1)</f>
        <v>6</v>
      </c>
      <c r="I219" s="1">
        <f>COUNTIFS(Matches!$C$9:$C$1954,$A219,Matches!$Q$9:$Q$1954,1)+COUNTIFS(Matches!$D$9:$D$1954,$A219,Matches!$Q$9:$Q$1954,1)-H219</f>
        <v>4</v>
      </c>
      <c r="J219" s="9">
        <f t="shared" si="34"/>
        <v>0.6</v>
      </c>
      <c r="K219" s="9">
        <f>IF(H219+I219=0,"",(SUMIFS(Matches!$T$9:$T$1954,Matches!$C$9:$C$1954,$A219)+SUMIFS(Matches!$U$9:$U$1954,Matches!$D$9:$D$1954,$A219))/(H219+I219))</f>
        <v>0.46829059829059821</v>
      </c>
      <c r="L219" s="9">
        <f>IF(H219+I219=0,"",(SUMIFS(Matches!$V$9:$V$1954,Matches!$C$9:$C$1954,$A219)+SUMIFS(Matches!$W$9:$W$1954,Matches!$D$9:$D$1954,$A219))/(H219+I219))</f>
        <v>0.47746316772453135</v>
      </c>
      <c r="M219" s="9">
        <f t="shared" si="35"/>
        <v>0.50351109107643199</v>
      </c>
      <c r="N219" s="1">
        <f t="shared" si="36"/>
        <v>170</v>
      </c>
      <c r="O219" s="1" t="str">
        <f t="shared" si="37"/>
        <v>Matches standings</v>
      </c>
      <c r="P219" s="1">
        <f>COUNTIFS(Matches!$C$9:$C$1954,$A219,Matches!$Q$9:$Q$1954,1,Matches!$Y$9:$Y$1954,"&gt;=1",Matches!$Y$9:$Y$1954,"&lt;="&amp;'RPI rules'!$B$9,Matches!$R$9:$R$1954,1)+COUNTIFS(Matches!$D$9:$D$1954,$A219,Matches!$Q$9:$Q$1954,1,Matches!$X$9:$X$1954,"&gt;=1",Matches!$X$9:$X$1954,"&lt;="&amp;'RPI rules'!$B$9,Matches!$S$9:$S$1954,1)</f>
        <v>0</v>
      </c>
      <c r="Q219" s="1">
        <f>COUNTIFS(Matches!$C$9:$C$1954,$A219,Matches!$Q$9:$Q$1954,1,Matches!$Y$9:$Y$1954,"&gt;"&amp;'RPI rules'!$B$9,Matches!$Y$9:$Y$1954,"&lt;="&amp;'RPI rules'!$B$10,Matches!$R$9:$R$1954,1)+COUNTIFS(Matches!$D$9:$D$1954,$A219,Matches!$Q$9:$Q$1954,1,Matches!$X$9:$X$1954,"&gt;"&amp;'RPI rules'!$B$9,Matches!$X$9:$X$1954,"&lt;="&amp;'RPI rules'!$B$10,Matches!$S$9:$S$1954,1)</f>
        <v>0</v>
      </c>
      <c r="R219" s="1">
        <f>COUNTIFS(Matches!$C$9:$C$1954,$A219,Matches!$Q$9:$Q$1954,1,Matches!$Y$9:$Y$1954,"&gt;="&amp;'RPI rules'!$B$12,Matches!$Y$9:$Y$1954,"&lt;="&amp;'RPI rules'!$B$13,Matches!$R$9:$R$1954,0)+COUNTIFS(Matches!$D$9:$D$1954,$A219,Matches!$Q$9:$Q$1954,1,Matches!$X$9:$X$1954,"&gt;="&amp;'RPI rules'!$B$12,Matches!$X$9:$X$1954,"&lt;="&amp;'RPI rules'!$B$13,Matches!$S$9:$S$1954,0)</f>
        <v>0</v>
      </c>
      <c r="S219" s="1">
        <f>COUNTIFS(Matches!$C$9:$C$1954,$A219,Matches!$Q$9:$Q$1954,1,Matches!$Y$9:$Y$1954,"&gt;="&amp;'RPI rules'!$B$14,Matches!$R$9:$R$1954,0)+COUNTIFS(Matches!$D$9:$D$1954,$A219,Matches!$Q$9:$Q$1954,1,Matches!$X$9:$X$1954,"&gt;="&amp;'RPI rules'!$B$14,Matches!$S$9:$S$1954,0)+COUNTIFS(Matches!$C$9:$C$1954,$A219,Matches!$H$9:$H$1954,"&lt;&gt;D1",Matches!$R$9:$R$1954,0)+COUNTIFS(Matches!$D$9:$D$1954,$A219,Matches!$G$9:$G$1954,"&lt;&gt;D1",Matches!$S$9:$S$1954,0)</f>
        <v>0</v>
      </c>
      <c r="T219" s="1">
        <f>COUNTIFS(Matches!$C$9:$C$1954,$A219,Matches!$M$9:$M$1954,"Nonconference")+COUNTIFS(Matches!$D$9:$D$1954,$A219,Matches!$M$9:$M$1954,"Nonconference")</f>
        <v>10</v>
      </c>
      <c r="U219" s="1">
        <f>COUNTIFS(Matches!$C$9:$C$1954,$A219,Matches!$Q$9:$Q$1954,1,Matches!$Y$9:$Y$1954,"&gt;=1",Matches!$Y$9:$Y$1954,"&lt;="&amp;'RPI rules'!$B$11,Matches!$M$9:$M$1954,"Nonconference")+COUNTIFS(Matches!$D$9:$D$1954,$A219,Matches!$Q$9:$Q$1954,1,Matches!$X$9:$X$1954,"&gt;=1",Matches!$X$9:$X$1954,"&lt;="&amp;'RPI rules'!$B$11,Matches!$M$9:$M$1954,"Nonconference")</f>
        <v>1</v>
      </c>
      <c r="V219" s="1">
        <f>COUNTIFS(Matches!$C$9:$C$1954,$A219,Matches!$Q$9:$Q$1954,1,Matches!$Y$9:$Y$1954,"&gt;="&amp;'RPI rules'!$B$15,Matches!$M$9:$M$1954,"Nonconference")+COUNTIFS(Matches!$D$9:$D$1954,$A219,Matches!$Q$9:$Q$1954,1,Matches!$X$9:$X$1954,"&gt;="&amp;'RPI rules'!$B$15,Matches!$M$9:$M$1954,"Nonconference")+COUNTIFS(Matches!$C$9:$C$1954,$A219,Matches!$M$9:$M$1954,"Nonconference",Matches!$H$9:$H$1954,"NAIA")+COUNTIFS(Matches!$D$9:$D$1954,$A219,Matches!$M$9:$M$1954,"Nonconference",Matches!$G$9:$G$1954,"NAIA")</f>
        <v>4</v>
      </c>
      <c r="W219" s="24">
        <f t="shared" si="38"/>
        <v>0.1</v>
      </c>
      <c r="X219" s="24">
        <f t="shared" si="39"/>
        <v>0.4</v>
      </c>
      <c r="Y219" s="25">
        <f>IF('RPI rules'!$B$25&lt;&gt;"Ready",NA(),P219*'RPI rules'!$B$17+Q219*'RPI rules'!$B$18)</f>
        <v>0</v>
      </c>
      <c r="Z219" s="25">
        <f>IF('RPI rules'!$B$25&lt;&gt;"Ready",NA(),-R219*'RPI rules'!$B$19-S219*'RPI rules'!$B$20)</f>
        <v>0</v>
      </c>
      <c r="AA219" s="25">
        <f>IF('RPI rules'!$B$25&lt;&gt;"Ready",NA(),IF(T219=0,0,IF(W219&gt;='RPI rules'!$B$16,'RPI rules'!$B$21,0)))</f>
        <v>0</v>
      </c>
      <c r="AB219" s="25">
        <f>IF('RPI rules'!$B$25&lt;&gt;"Ready",NA(),IF(T219=0,0,IF(X219&gt;='RPI rules'!$B$16,-'RPI rules'!$B$22,0)))</f>
        <v>0</v>
      </c>
      <c r="AC219" s="25">
        <f t="shared" si="40"/>
        <v>0</v>
      </c>
      <c r="AD219" s="9">
        <f t="shared" si="41"/>
        <v>0.50351109107643199</v>
      </c>
      <c r="AE219" s="1">
        <f t="shared" si="42"/>
        <v>170</v>
      </c>
      <c r="AF219" s="1">
        <f t="shared" si="43"/>
        <v>0</v>
      </c>
    </row>
    <row r="220" spans="1:32" ht="21" customHeight="1">
      <c r="A220" s="1" t="s">
        <v>262</v>
      </c>
      <c r="B220" s="1" t="str">
        <f>INDEX(Standings!$B$9:$B$356,MATCH($A220,Standings!$A$9:$A$356,0))</f>
        <v>Summit League</v>
      </c>
      <c r="C220" s="1">
        <f>INDEX(Standings!$D$9:$D$356,MATCH($A220,Standings!$A$9:$A$356,0))</f>
        <v>6</v>
      </c>
      <c r="D220" s="1">
        <f>INDEX(Standings!$E$9:$E$356,MATCH($A220,Standings!$A$9:$A$356,0))</f>
        <v>5</v>
      </c>
      <c r="E220" s="1">
        <f>SUMIFS(Matches!$R$9:$R$1954,Matches!$C$9:$C$1954,$A220)+SUMIFS(Matches!$S$9:$S$1954,Matches!$D$9:$D$1954,$A220)</f>
        <v>6</v>
      </c>
      <c r="F220" s="1">
        <f>COUNTIFS(Matches!$C$9:$C$1954,$A220)+COUNTIFS(Matches!$D$9:$D$1954,$A220)-E220</f>
        <v>5</v>
      </c>
      <c r="G220" s="1">
        <f t="shared" si="33"/>
        <v>0</v>
      </c>
      <c r="H220" s="1">
        <f>SUMIFS(Matches!$R$9:$R$1954,Matches!$C$9:$C$1954,$A220,Matches!$Q$9:$Q$1954,1)+SUMIFS(Matches!$S$9:$S$1954,Matches!$D$9:$D$1954,$A220,Matches!$Q$9:$Q$1954,1)</f>
        <v>6</v>
      </c>
      <c r="I220" s="1">
        <f>COUNTIFS(Matches!$C$9:$C$1954,$A220,Matches!$Q$9:$Q$1954,1)+COUNTIFS(Matches!$D$9:$D$1954,$A220,Matches!$Q$9:$Q$1954,1)-H220</f>
        <v>5</v>
      </c>
      <c r="J220" s="9">
        <f t="shared" si="34"/>
        <v>0.54545454545454541</v>
      </c>
      <c r="K220" s="9">
        <f>IF(H220+I220=0,"",(SUMIFS(Matches!$T$9:$T$1954,Matches!$C$9:$C$1954,$A220)+SUMIFS(Matches!$U$9:$U$1954,Matches!$D$9:$D$1954,$A220))/(H220+I220))</f>
        <v>0.4320149547422274</v>
      </c>
      <c r="L220" s="9">
        <f>IF(H220+I220=0,"",(SUMIFS(Matches!$V$9:$V$1954,Matches!$C$9:$C$1954,$A220)+SUMIFS(Matches!$W$9:$W$1954,Matches!$D$9:$D$1954,$A220))/(H220+I220))</f>
        <v>0.42576868494223863</v>
      </c>
      <c r="M220" s="9">
        <f t="shared" si="35"/>
        <v>0.45881328497030971</v>
      </c>
      <c r="N220" s="1">
        <f t="shared" si="36"/>
        <v>239</v>
      </c>
      <c r="O220" s="1" t="str">
        <f t="shared" si="37"/>
        <v>Matches standings</v>
      </c>
      <c r="P220" s="1">
        <f>COUNTIFS(Matches!$C$9:$C$1954,$A220,Matches!$Q$9:$Q$1954,1,Matches!$Y$9:$Y$1954,"&gt;=1",Matches!$Y$9:$Y$1954,"&lt;="&amp;'RPI rules'!$B$9,Matches!$R$9:$R$1954,1)+COUNTIFS(Matches!$D$9:$D$1954,$A220,Matches!$Q$9:$Q$1954,1,Matches!$X$9:$X$1954,"&gt;=1",Matches!$X$9:$X$1954,"&lt;="&amp;'RPI rules'!$B$9,Matches!$S$9:$S$1954,1)</f>
        <v>0</v>
      </c>
      <c r="Q220" s="1">
        <f>COUNTIFS(Matches!$C$9:$C$1954,$A220,Matches!$Q$9:$Q$1954,1,Matches!$Y$9:$Y$1954,"&gt;"&amp;'RPI rules'!$B$9,Matches!$Y$9:$Y$1954,"&lt;="&amp;'RPI rules'!$B$10,Matches!$R$9:$R$1954,1)+COUNTIFS(Matches!$D$9:$D$1954,$A220,Matches!$Q$9:$Q$1954,1,Matches!$X$9:$X$1954,"&gt;"&amp;'RPI rules'!$B$9,Matches!$X$9:$X$1954,"&lt;="&amp;'RPI rules'!$B$10,Matches!$S$9:$S$1954,1)</f>
        <v>0</v>
      </c>
      <c r="R220" s="1">
        <f>COUNTIFS(Matches!$C$9:$C$1954,$A220,Matches!$Q$9:$Q$1954,1,Matches!$Y$9:$Y$1954,"&gt;="&amp;'RPI rules'!$B$12,Matches!$Y$9:$Y$1954,"&lt;="&amp;'RPI rules'!$B$13,Matches!$R$9:$R$1954,0)+COUNTIFS(Matches!$D$9:$D$1954,$A220,Matches!$Q$9:$Q$1954,1,Matches!$X$9:$X$1954,"&gt;="&amp;'RPI rules'!$B$12,Matches!$X$9:$X$1954,"&lt;="&amp;'RPI rules'!$B$13,Matches!$S$9:$S$1954,0)</f>
        <v>0</v>
      </c>
      <c r="S220" s="1">
        <f>COUNTIFS(Matches!$C$9:$C$1954,$A220,Matches!$Q$9:$Q$1954,1,Matches!$Y$9:$Y$1954,"&gt;="&amp;'RPI rules'!$B$14,Matches!$R$9:$R$1954,0)+COUNTIFS(Matches!$D$9:$D$1954,$A220,Matches!$Q$9:$Q$1954,1,Matches!$X$9:$X$1954,"&gt;="&amp;'RPI rules'!$B$14,Matches!$S$9:$S$1954,0)+COUNTIFS(Matches!$C$9:$C$1954,$A220,Matches!$H$9:$H$1954,"&lt;&gt;D1",Matches!$R$9:$R$1954,0)+COUNTIFS(Matches!$D$9:$D$1954,$A220,Matches!$G$9:$G$1954,"&lt;&gt;D1",Matches!$S$9:$S$1954,0)</f>
        <v>0</v>
      </c>
      <c r="T220" s="1">
        <f>COUNTIFS(Matches!$C$9:$C$1954,$A220,Matches!$M$9:$M$1954,"Nonconference")+COUNTIFS(Matches!$D$9:$D$1954,$A220,Matches!$M$9:$M$1954,"Nonconference")</f>
        <v>11</v>
      </c>
      <c r="U220" s="1">
        <f>COUNTIFS(Matches!$C$9:$C$1954,$A220,Matches!$Q$9:$Q$1954,1,Matches!$Y$9:$Y$1954,"&gt;=1",Matches!$Y$9:$Y$1954,"&lt;="&amp;'RPI rules'!$B$11,Matches!$M$9:$M$1954,"Nonconference")+COUNTIFS(Matches!$D$9:$D$1954,$A220,Matches!$Q$9:$Q$1954,1,Matches!$X$9:$X$1954,"&gt;=1",Matches!$X$9:$X$1954,"&lt;="&amp;'RPI rules'!$B$11,Matches!$M$9:$M$1954,"Nonconference")</f>
        <v>0</v>
      </c>
      <c r="V220" s="1">
        <f>COUNTIFS(Matches!$C$9:$C$1954,$A220,Matches!$Q$9:$Q$1954,1,Matches!$Y$9:$Y$1954,"&gt;="&amp;'RPI rules'!$B$15,Matches!$M$9:$M$1954,"Nonconference")+COUNTIFS(Matches!$D$9:$D$1954,$A220,Matches!$Q$9:$Q$1954,1,Matches!$X$9:$X$1954,"&gt;="&amp;'RPI rules'!$B$15,Matches!$M$9:$M$1954,"Nonconference")+COUNTIFS(Matches!$C$9:$C$1954,$A220,Matches!$M$9:$M$1954,"Nonconference",Matches!$H$9:$H$1954,"NAIA")+COUNTIFS(Matches!$D$9:$D$1954,$A220,Matches!$M$9:$M$1954,"Nonconference",Matches!$G$9:$G$1954,"NAIA")</f>
        <v>5</v>
      </c>
      <c r="W220" s="24">
        <f t="shared" si="38"/>
        <v>0</v>
      </c>
      <c r="X220" s="24">
        <f t="shared" si="39"/>
        <v>0.45454545454545453</v>
      </c>
      <c r="Y220" s="25">
        <f>IF('RPI rules'!$B$25&lt;&gt;"Ready",NA(),P220*'RPI rules'!$B$17+Q220*'RPI rules'!$B$18)</f>
        <v>0</v>
      </c>
      <c r="Z220" s="25">
        <f>IF('RPI rules'!$B$25&lt;&gt;"Ready",NA(),-R220*'RPI rules'!$B$19-S220*'RPI rules'!$B$20)</f>
        <v>0</v>
      </c>
      <c r="AA220" s="25">
        <f>IF('RPI rules'!$B$25&lt;&gt;"Ready",NA(),IF(T220=0,0,IF(W220&gt;='RPI rules'!$B$16,'RPI rules'!$B$21,0)))</f>
        <v>0</v>
      </c>
      <c r="AB220" s="25">
        <f>IF('RPI rules'!$B$25&lt;&gt;"Ready",NA(),IF(T220=0,0,IF(X220&gt;='RPI rules'!$B$16,-'RPI rules'!$B$22,0)))</f>
        <v>0</v>
      </c>
      <c r="AC220" s="25">
        <f t="shared" si="40"/>
        <v>0</v>
      </c>
      <c r="AD220" s="9">
        <f t="shared" si="41"/>
        <v>0.45881328497030971</v>
      </c>
      <c r="AE220" s="1">
        <f t="shared" si="42"/>
        <v>239</v>
      </c>
      <c r="AF220" s="1">
        <f t="shared" si="43"/>
        <v>0</v>
      </c>
    </row>
    <row r="221" spans="1:32" ht="21" customHeight="1">
      <c r="A221" s="1" t="s">
        <v>48</v>
      </c>
      <c r="B221" s="1" t="str">
        <f>INDEX(Standings!$B$9:$B$356,MATCH($A221,Standings!$A$9:$A$356,0))</f>
        <v>Big Ten</v>
      </c>
      <c r="C221" s="1">
        <f>INDEX(Standings!$D$9:$D$356,MATCH($A221,Standings!$A$9:$A$356,0))</f>
        <v>9</v>
      </c>
      <c r="D221" s="1">
        <f>INDEX(Standings!$E$9:$E$356,MATCH($A221,Standings!$A$9:$A$356,0))</f>
        <v>1</v>
      </c>
      <c r="E221" s="1">
        <f>SUMIFS(Matches!$R$9:$R$1954,Matches!$C$9:$C$1954,$A221)+SUMIFS(Matches!$S$9:$S$1954,Matches!$D$9:$D$1954,$A221)</f>
        <v>9</v>
      </c>
      <c r="F221" s="1">
        <f>COUNTIFS(Matches!$C$9:$C$1954,$A221)+COUNTIFS(Matches!$D$9:$D$1954,$A221)-E221</f>
        <v>1</v>
      </c>
      <c r="G221" s="1">
        <f t="shared" si="33"/>
        <v>0</v>
      </c>
      <c r="H221" s="1">
        <f>SUMIFS(Matches!$R$9:$R$1954,Matches!$C$9:$C$1954,$A221,Matches!$Q$9:$Q$1954,1)+SUMIFS(Matches!$S$9:$S$1954,Matches!$D$9:$D$1954,$A221,Matches!$Q$9:$Q$1954,1)</f>
        <v>9</v>
      </c>
      <c r="I221" s="1">
        <f>COUNTIFS(Matches!$C$9:$C$1954,$A221,Matches!$Q$9:$Q$1954,1)+COUNTIFS(Matches!$D$9:$D$1954,$A221,Matches!$Q$9:$Q$1954,1)-H221</f>
        <v>1</v>
      </c>
      <c r="J221" s="9">
        <f t="shared" si="34"/>
        <v>0.9</v>
      </c>
      <c r="K221" s="9">
        <f>IF(H221+I221=0,"",(SUMIFS(Matches!$T$9:$T$1954,Matches!$C$9:$C$1954,$A221)+SUMIFS(Matches!$U$9:$U$1954,Matches!$D$9:$D$1954,$A221))/(H221+I221))</f>
        <v>0.53732323232323231</v>
      </c>
      <c r="L221" s="9">
        <f>IF(H221+I221=0,"",(SUMIFS(Matches!$V$9:$V$1954,Matches!$C$9:$C$1954,$A221)+SUMIFS(Matches!$W$9:$W$1954,Matches!$D$9:$D$1954,$A221))/(H221+I221))</f>
        <v>0.58701960665597031</v>
      </c>
      <c r="M221" s="9">
        <f t="shared" si="35"/>
        <v>0.64041651782560871</v>
      </c>
      <c r="N221" s="1">
        <f t="shared" si="36"/>
        <v>25</v>
      </c>
      <c r="O221" s="1" t="str">
        <f t="shared" si="37"/>
        <v>Matches standings</v>
      </c>
      <c r="P221" s="1">
        <f>COUNTIFS(Matches!$C$9:$C$1954,$A221,Matches!$Q$9:$Q$1954,1,Matches!$Y$9:$Y$1954,"&gt;=1",Matches!$Y$9:$Y$1954,"&lt;="&amp;'RPI rules'!$B$9,Matches!$R$9:$R$1954,1)+COUNTIFS(Matches!$D$9:$D$1954,$A221,Matches!$Q$9:$Q$1954,1,Matches!$X$9:$X$1954,"&gt;=1",Matches!$X$9:$X$1954,"&lt;="&amp;'RPI rules'!$B$9,Matches!$S$9:$S$1954,1)</f>
        <v>0</v>
      </c>
      <c r="Q221" s="1">
        <f>COUNTIFS(Matches!$C$9:$C$1954,$A221,Matches!$Q$9:$Q$1954,1,Matches!$Y$9:$Y$1954,"&gt;"&amp;'RPI rules'!$B$9,Matches!$Y$9:$Y$1954,"&lt;="&amp;'RPI rules'!$B$10,Matches!$R$9:$R$1954,1)+COUNTIFS(Matches!$D$9:$D$1954,$A221,Matches!$Q$9:$Q$1954,1,Matches!$X$9:$X$1954,"&gt;"&amp;'RPI rules'!$B$9,Matches!$X$9:$X$1954,"&lt;="&amp;'RPI rules'!$B$10,Matches!$S$9:$S$1954,1)</f>
        <v>0</v>
      </c>
      <c r="R221" s="1">
        <f>COUNTIFS(Matches!$C$9:$C$1954,$A221,Matches!$Q$9:$Q$1954,1,Matches!$Y$9:$Y$1954,"&gt;="&amp;'RPI rules'!$B$12,Matches!$Y$9:$Y$1954,"&lt;="&amp;'RPI rules'!$B$13,Matches!$R$9:$R$1954,0)+COUNTIFS(Matches!$D$9:$D$1954,$A221,Matches!$Q$9:$Q$1954,1,Matches!$X$9:$X$1954,"&gt;="&amp;'RPI rules'!$B$12,Matches!$X$9:$X$1954,"&lt;="&amp;'RPI rules'!$B$13,Matches!$S$9:$S$1954,0)</f>
        <v>0</v>
      </c>
      <c r="S221" s="1">
        <f>COUNTIFS(Matches!$C$9:$C$1954,$A221,Matches!$Q$9:$Q$1954,1,Matches!$Y$9:$Y$1954,"&gt;="&amp;'RPI rules'!$B$14,Matches!$R$9:$R$1954,0)+COUNTIFS(Matches!$D$9:$D$1954,$A221,Matches!$Q$9:$Q$1954,1,Matches!$X$9:$X$1954,"&gt;="&amp;'RPI rules'!$B$14,Matches!$S$9:$S$1954,0)+COUNTIFS(Matches!$C$9:$C$1954,$A221,Matches!$H$9:$H$1954,"&lt;&gt;D1",Matches!$R$9:$R$1954,0)+COUNTIFS(Matches!$D$9:$D$1954,$A221,Matches!$G$9:$G$1954,"&lt;&gt;D1",Matches!$S$9:$S$1954,0)</f>
        <v>0</v>
      </c>
      <c r="T221" s="1">
        <f>COUNTIFS(Matches!$C$9:$C$1954,$A221,Matches!$M$9:$M$1954,"Nonconference")+COUNTIFS(Matches!$D$9:$D$1954,$A221,Matches!$M$9:$M$1954,"Nonconference")</f>
        <v>10</v>
      </c>
      <c r="U221" s="1">
        <f>COUNTIFS(Matches!$C$9:$C$1954,$A221,Matches!$Q$9:$Q$1954,1,Matches!$Y$9:$Y$1954,"&gt;=1",Matches!$Y$9:$Y$1954,"&lt;="&amp;'RPI rules'!$B$11,Matches!$M$9:$M$1954,"Nonconference")+COUNTIFS(Matches!$D$9:$D$1954,$A221,Matches!$Q$9:$Q$1954,1,Matches!$X$9:$X$1954,"&gt;=1",Matches!$X$9:$X$1954,"&lt;="&amp;'RPI rules'!$B$11,Matches!$M$9:$M$1954,"Nonconference")</f>
        <v>4</v>
      </c>
      <c r="V221" s="1">
        <f>COUNTIFS(Matches!$C$9:$C$1954,$A221,Matches!$Q$9:$Q$1954,1,Matches!$Y$9:$Y$1954,"&gt;="&amp;'RPI rules'!$B$15,Matches!$M$9:$M$1954,"Nonconference")+COUNTIFS(Matches!$D$9:$D$1954,$A221,Matches!$Q$9:$Q$1954,1,Matches!$X$9:$X$1954,"&gt;="&amp;'RPI rules'!$B$15,Matches!$M$9:$M$1954,"Nonconference")+COUNTIFS(Matches!$C$9:$C$1954,$A221,Matches!$M$9:$M$1954,"Nonconference",Matches!$H$9:$H$1954,"NAIA")+COUNTIFS(Matches!$D$9:$D$1954,$A221,Matches!$M$9:$M$1954,"Nonconference",Matches!$G$9:$G$1954,"NAIA")</f>
        <v>0</v>
      </c>
      <c r="W221" s="24">
        <f t="shared" si="38"/>
        <v>0.4</v>
      </c>
      <c r="X221" s="24">
        <f t="shared" si="39"/>
        <v>0</v>
      </c>
      <c r="Y221" s="25">
        <f>IF('RPI rules'!$B$25&lt;&gt;"Ready",NA(),P221*'RPI rules'!$B$17+Q221*'RPI rules'!$B$18)</f>
        <v>0</v>
      </c>
      <c r="Z221" s="25">
        <f>IF('RPI rules'!$B$25&lt;&gt;"Ready",NA(),-R221*'RPI rules'!$B$19-S221*'RPI rules'!$B$20)</f>
        <v>0</v>
      </c>
      <c r="AA221" s="25">
        <f>IF('RPI rules'!$B$25&lt;&gt;"Ready",NA(),IF(T221=0,0,IF(W221&gt;='RPI rules'!$B$16,'RPI rules'!$B$21,0)))</f>
        <v>0</v>
      </c>
      <c r="AB221" s="25">
        <f>IF('RPI rules'!$B$25&lt;&gt;"Ready",NA(),IF(T221=0,0,IF(X221&gt;='RPI rules'!$B$16,-'RPI rules'!$B$22,0)))</f>
        <v>0</v>
      </c>
      <c r="AC221" s="25">
        <f t="shared" si="40"/>
        <v>0</v>
      </c>
      <c r="AD221" s="9">
        <f t="shared" si="41"/>
        <v>0.64041651782560871</v>
      </c>
      <c r="AE221" s="1">
        <f t="shared" si="42"/>
        <v>26</v>
      </c>
      <c r="AF221" s="1">
        <f t="shared" si="43"/>
        <v>-1</v>
      </c>
    </row>
    <row r="222" spans="1:32" ht="21" customHeight="1">
      <c r="A222" s="1" t="s">
        <v>214</v>
      </c>
      <c r="B222" s="1" t="str">
        <f>INDEX(Standings!$B$9:$B$356,MATCH($A222,Standings!$A$9:$A$356,0))</f>
        <v>Pac-12</v>
      </c>
      <c r="C222" s="1">
        <f>INDEX(Standings!$D$9:$D$356,MATCH($A222,Standings!$A$9:$A$356,0))</f>
        <v>5</v>
      </c>
      <c r="D222" s="1">
        <f>INDEX(Standings!$E$9:$E$356,MATCH($A222,Standings!$A$9:$A$356,0))</f>
        <v>6</v>
      </c>
      <c r="E222" s="1">
        <f>SUMIFS(Matches!$R$9:$R$1954,Matches!$C$9:$C$1954,$A222)+SUMIFS(Matches!$S$9:$S$1954,Matches!$D$9:$D$1954,$A222)</f>
        <v>5</v>
      </c>
      <c r="F222" s="1">
        <f>COUNTIFS(Matches!$C$9:$C$1954,$A222)+COUNTIFS(Matches!$D$9:$D$1954,$A222)-E222</f>
        <v>6</v>
      </c>
      <c r="G222" s="1">
        <f t="shared" si="33"/>
        <v>0</v>
      </c>
      <c r="H222" s="1">
        <f>SUMIFS(Matches!$R$9:$R$1954,Matches!$C$9:$C$1954,$A222,Matches!$Q$9:$Q$1954,1)+SUMIFS(Matches!$S$9:$S$1954,Matches!$D$9:$D$1954,$A222,Matches!$Q$9:$Q$1954,1)</f>
        <v>5</v>
      </c>
      <c r="I222" s="1">
        <f>COUNTIFS(Matches!$C$9:$C$1954,$A222,Matches!$Q$9:$Q$1954,1)+COUNTIFS(Matches!$D$9:$D$1954,$A222,Matches!$Q$9:$Q$1954,1)-H222</f>
        <v>6</v>
      </c>
      <c r="J222" s="9">
        <f t="shared" si="34"/>
        <v>0.45454545454545453</v>
      </c>
      <c r="K222" s="9">
        <f>IF(H222+I222=0,"",(SUMIFS(Matches!$T$9:$T$1954,Matches!$C$9:$C$1954,$A222)+SUMIFS(Matches!$U$9:$U$1954,Matches!$D$9:$D$1954,$A222))/(H222+I222))</f>
        <v>0.51349862258953172</v>
      </c>
      <c r="L222" s="9">
        <f>IF(H222+I222=0,"",(SUMIFS(Matches!$V$9:$V$1954,Matches!$C$9:$C$1954,$A222)+SUMIFS(Matches!$W$9:$W$1954,Matches!$D$9:$D$1954,$A222))/(H222+I222))</f>
        <v>0.47130330528057807</v>
      </c>
      <c r="M222" s="9">
        <f t="shared" si="35"/>
        <v>0.48821150125127399</v>
      </c>
      <c r="N222" s="1">
        <f t="shared" si="36"/>
        <v>191</v>
      </c>
      <c r="O222" s="1" t="str">
        <f t="shared" si="37"/>
        <v>Matches standings</v>
      </c>
      <c r="P222" s="1">
        <f>COUNTIFS(Matches!$C$9:$C$1954,$A222,Matches!$Q$9:$Q$1954,1,Matches!$Y$9:$Y$1954,"&gt;=1",Matches!$Y$9:$Y$1954,"&lt;="&amp;'RPI rules'!$B$9,Matches!$R$9:$R$1954,1)+COUNTIFS(Matches!$D$9:$D$1954,$A222,Matches!$Q$9:$Q$1954,1,Matches!$X$9:$X$1954,"&gt;=1",Matches!$X$9:$X$1954,"&lt;="&amp;'RPI rules'!$B$9,Matches!$S$9:$S$1954,1)</f>
        <v>0</v>
      </c>
      <c r="Q222" s="1">
        <f>COUNTIFS(Matches!$C$9:$C$1954,$A222,Matches!$Q$9:$Q$1954,1,Matches!$Y$9:$Y$1954,"&gt;"&amp;'RPI rules'!$B$9,Matches!$Y$9:$Y$1954,"&lt;="&amp;'RPI rules'!$B$10,Matches!$R$9:$R$1954,1)+COUNTIFS(Matches!$D$9:$D$1954,$A222,Matches!$Q$9:$Q$1954,1,Matches!$X$9:$X$1954,"&gt;"&amp;'RPI rules'!$B$9,Matches!$X$9:$X$1954,"&lt;="&amp;'RPI rules'!$B$10,Matches!$S$9:$S$1954,1)</f>
        <v>0</v>
      </c>
      <c r="R222" s="1">
        <f>COUNTIFS(Matches!$C$9:$C$1954,$A222,Matches!$Q$9:$Q$1954,1,Matches!$Y$9:$Y$1954,"&gt;="&amp;'RPI rules'!$B$12,Matches!$Y$9:$Y$1954,"&lt;="&amp;'RPI rules'!$B$13,Matches!$R$9:$R$1954,0)+COUNTIFS(Matches!$D$9:$D$1954,$A222,Matches!$Q$9:$Q$1954,1,Matches!$X$9:$X$1954,"&gt;="&amp;'RPI rules'!$B$12,Matches!$X$9:$X$1954,"&lt;="&amp;'RPI rules'!$B$13,Matches!$S$9:$S$1954,0)</f>
        <v>0</v>
      </c>
      <c r="S222" s="1">
        <f>COUNTIFS(Matches!$C$9:$C$1954,$A222,Matches!$Q$9:$Q$1954,1,Matches!$Y$9:$Y$1954,"&gt;="&amp;'RPI rules'!$B$14,Matches!$R$9:$R$1954,0)+COUNTIFS(Matches!$D$9:$D$1954,$A222,Matches!$Q$9:$Q$1954,1,Matches!$X$9:$X$1954,"&gt;="&amp;'RPI rules'!$B$14,Matches!$S$9:$S$1954,0)+COUNTIFS(Matches!$C$9:$C$1954,$A222,Matches!$H$9:$H$1954,"&lt;&gt;D1",Matches!$R$9:$R$1954,0)+COUNTIFS(Matches!$D$9:$D$1954,$A222,Matches!$G$9:$G$1954,"&lt;&gt;D1",Matches!$S$9:$S$1954,0)</f>
        <v>0</v>
      </c>
      <c r="T222" s="1">
        <f>COUNTIFS(Matches!$C$9:$C$1954,$A222,Matches!$M$9:$M$1954,"Nonconference")+COUNTIFS(Matches!$D$9:$D$1954,$A222,Matches!$M$9:$M$1954,"Nonconference")</f>
        <v>11</v>
      </c>
      <c r="U222" s="1">
        <f>COUNTIFS(Matches!$C$9:$C$1954,$A222,Matches!$Q$9:$Q$1954,1,Matches!$Y$9:$Y$1954,"&gt;=1",Matches!$Y$9:$Y$1954,"&lt;="&amp;'RPI rules'!$B$11,Matches!$M$9:$M$1954,"Nonconference")+COUNTIFS(Matches!$D$9:$D$1954,$A222,Matches!$Q$9:$Q$1954,1,Matches!$X$9:$X$1954,"&gt;=1",Matches!$X$9:$X$1954,"&lt;="&amp;'RPI rules'!$B$11,Matches!$M$9:$M$1954,"Nonconference")</f>
        <v>3</v>
      </c>
      <c r="V222" s="1">
        <f>COUNTIFS(Matches!$C$9:$C$1954,$A222,Matches!$Q$9:$Q$1954,1,Matches!$Y$9:$Y$1954,"&gt;="&amp;'RPI rules'!$B$15,Matches!$M$9:$M$1954,"Nonconference")+COUNTIFS(Matches!$D$9:$D$1954,$A222,Matches!$Q$9:$Q$1954,1,Matches!$X$9:$X$1954,"&gt;="&amp;'RPI rules'!$B$15,Matches!$M$9:$M$1954,"Nonconference")+COUNTIFS(Matches!$C$9:$C$1954,$A222,Matches!$M$9:$M$1954,"Nonconference",Matches!$H$9:$H$1954,"NAIA")+COUNTIFS(Matches!$D$9:$D$1954,$A222,Matches!$M$9:$M$1954,"Nonconference",Matches!$G$9:$G$1954,"NAIA")</f>
        <v>4</v>
      </c>
      <c r="W222" s="24">
        <f t="shared" si="38"/>
        <v>0.27272727272727271</v>
      </c>
      <c r="X222" s="24">
        <f t="shared" si="39"/>
        <v>0.36363636363636365</v>
      </c>
      <c r="Y222" s="25">
        <f>IF('RPI rules'!$B$25&lt;&gt;"Ready",NA(),P222*'RPI rules'!$B$17+Q222*'RPI rules'!$B$18)</f>
        <v>0</v>
      </c>
      <c r="Z222" s="25">
        <f>IF('RPI rules'!$B$25&lt;&gt;"Ready",NA(),-R222*'RPI rules'!$B$19-S222*'RPI rules'!$B$20)</f>
        <v>0</v>
      </c>
      <c r="AA222" s="25">
        <f>IF('RPI rules'!$B$25&lt;&gt;"Ready",NA(),IF(T222=0,0,IF(W222&gt;='RPI rules'!$B$16,'RPI rules'!$B$21,0)))</f>
        <v>0</v>
      </c>
      <c r="AB222" s="25">
        <f>IF('RPI rules'!$B$25&lt;&gt;"Ready",NA(),IF(T222=0,0,IF(X222&gt;='RPI rules'!$B$16,-'RPI rules'!$B$22,0)))</f>
        <v>0</v>
      </c>
      <c r="AC222" s="25">
        <f t="shared" si="40"/>
        <v>0</v>
      </c>
      <c r="AD222" s="9">
        <f t="shared" si="41"/>
        <v>0.48821150125127399</v>
      </c>
      <c r="AE222" s="1">
        <f t="shared" si="42"/>
        <v>191</v>
      </c>
      <c r="AF222" s="1">
        <f t="shared" si="43"/>
        <v>0</v>
      </c>
    </row>
    <row r="223" spans="1:32" ht="21" customHeight="1">
      <c r="A223" s="1" t="s">
        <v>288</v>
      </c>
      <c r="B223" s="1" t="str">
        <f>INDEX(Standings!$B$9:$B$356,MATCH($A223,Standings!$A$9:$A$356,0))</f>
        <v>WCC</v>
      </c>
      <c r="C223" s="1">
        <f>INDEX(Standings!$D$9:$D$356,MATCH($A223,Standings!$A$9:$A$356,0))</f>
        <v>4</v>
      </c>
      <c r="D223" s="1">
        <f>INDEX(Standings!$E$9:$E$356,MATCH($A223,Standings!$A$9:$A$356,0))</f>
        <v>8</v>
      </c>
      <c r="E223" s="1">
        <f>SUMIFS(Matches!$R$9:$R$1954,Matches!$C$9:$C$1954,$A223)+SUMIFS(Matches!$S$9:$S$1954,Matches!$D$9:$D$1954,$A223)</f>
        <v>4</v>
      </c>
      <c r="F223" s="1">
        <f>COUNTIFS(Matches!$C$9:$C$1954,$A223)+COUNTIFS(Matches!$D$9:$D$1954,$A223)-E223</f>
        <v>8</v>
      </c>
      <c r="G223" s="1">
        <f t="shared" si="33"/>
        <v>0</v>
      </c>
      <c r="H223" s="1">
        <f>SUMIFS(Matches!$R$9:$R$1954,Matches!$C$9:$C$1954,$A223,Matches!$Q$9:$Q$1954,1)+SUMIFS(Matches!$S$9:$S$1954,Matches!$D$9:$D$1954,$A223,Matches!$Q$9:$Q$1954,1)</f>
        <v>4</v>
      </c>
      <c r="I223" s="1">
        <f>COUNTIFS(Matches!$C$9:$C$1954,$A223,Matches!$Q$9:$Q$1954,1)+COUNTIFS(Matches!$D$9:$D$1954,$A223,Matches!$Q$9:$Q$1954,1)-H223</f>
        <v>8</v>
      </c>
      <c r="J223" s="9">
        <f t="shared" si="34"/>
        <v>0.33333333333333331</v>
      </c>
      <c r="K223" s="9">
        <f>IF(H223+I223=0,"",(SUMIFS(Matches!$T$9:$T$1954,Matches!$C$9:$C$1954,$A223)+SUMIFS(Matches!$U$9:$U$1954,Matches!$D$9:$D$1954,$A223))/(H223+I223))</f>
        <v>0.47933501683501684</v>
      </c>
      <c r="L223" s="9">
        <f>IF(H223+I223=0,"",(SUMIFS(Matches!$V$9:$V$1954,Matches!$C$9:$C$1954,$A223)+SUMIFS(Matches!$W$9:$W$1954,Matches!$D$9:$D$1954,$A223))/(H223+I223))</f>
        <v>0.48050599507330277</v>
      </c>
      <c r="M223" s="9">
        <f t="shared" si="35"/>
        <v>0.44312734051916747</v>
      </c>
      <c r="N223" s="1">
        <f t="shared" si="36"/>
        <v>265</v>
      </c>
      <c r="O223" s="1" t="str">
        <f t="shared" si="37"/>
        <v>Matches standings</v>
      </c>
      <c r="P223" s="1">
        <f>COUNTIFS(Matches!$C$9:$C$1954,$A223,Matches!$Q$9:$Q$1954,1,Matches!$Y$9:$Y$1954,"&gt;=1",Matches!$Y$9:$Y$1954,"&lt;="&amp;'RPI rules'!$B$9,Matches!$R$9:$R$1954,1)+COUNTIFS(Matches!$D$9:$D$1954,$A223,Matches!$Q$9:$Q$1954,1,Matches!$X$9:$X$1954,"&gt;=1",Matches!$X$9:$X$1954,"&lt;="&amp;'RPI rules'!$B$9,Matches!$S$9:$S$1954,1)</f>
        <v>0</v>
      </c>
      <c r="Q223" s="1">
        <f>COUNTIFS(Matches!$C$9:$C$1954,$A223,Matches!$Q$9:$Q$1954,1,Matches!$Y$9:$Y$1954,"&gt;"&amp;'RPI rules'!$B$9,Matches!$Y$9:$Y$1954,"&lt;="&amp;'RPI rules'!$B$10,Matches!$R$9:$R$1954,1)+COUNTIFS(Matches!$D$9:$D$1954,$A223,Matches!$Q$9:$Q$1954,1,Matches!$X$9:$X$1954,"&gt;"&amp;'RPI rules'!$B$9,Matches!$X$9:$X$1954,"&lt;="&amp;'RPI rules'!$B$10,Matches!$S$9:$S$1954,1)</f>
        <v>0</v>
      </c>
      <c r="R223" s="1">
        <f>COUNTIFS(Matches!$C$9:$C$1954,$A223,Matches!$Q$9:$Q$1954,1,Matches!$Y$9:$Y$1954,"&gt;="&amp;'RPI rules'!$B$12,Matches!$Y$9:$Y$1954,"&lt;="&amp;'RPI rules'!$B$13,Matches!$R$9:$R$1954,0)+COUNTIFS(Matches!$D$9:$D$1954,$A223,Matches!$Q$9:$Q$1954,1,Matches!$X$9:$X$1954,"&gt;="&amp;'RPI rules'!$B$12,Matches!$X$9:$X$1954,"&lt;="&amp;'RPI rules'!$B$13,Matches!$S$9:$S$1954,0)</f>
        <v>0</v>
      </c>
      <c r="S223" s="1">
        <f>COUNTIFS(Matches!$C$9:$C$1954,$A223,Matches!$Q$9:$Q$1954,1,Matches!$Y$9:$Y$1954,"&gt;="&amp;'RPI rules'!$B$14,Matches!$R$9:$R$1954,0)+COUNTIFS(Matches!$D$9:$D$1954,$A223,Matches!$Q$9:$Q$1954,1,Matches!$X$9:$X$1954,"&gt;="&amp;'RPI rules'!$B$14,Matches!$S$9:$S$1954,0)+COUNTIFS(Matches!$C$9:$C$1954,$A223,Matches!$H$9:$H$1954,"&lt;&gt;D1",Matches!$R$9:$R$1954,0)+COUNTIFS(Matches!$D$9:$D$1954,$A223,Matches!$G$9:$G$1954,"&lt;&gt;D1",Matches!$S$9:$S$1954,0)</f>
        <v>0</v>
      </c>
      <c r="T223" s="1">
        <f>COUNTIFS(Matches!$C$9:$C$1954,$A223,Matches!$M$9:$M$1954,"Nonconference")+COUNTIFS(Matches!$D$9:$D$1954,$A223,Matches!$M$9:$M$1954,"Nonconference")</f>
        <v>12</v>
      </c>
      <c r="U223" s="1">
        <f>COUNTIFS(Matches!$C$9:$C$1954,$A223,Matches!$Q$9:$Q$1954,1,Matches!$Y$9:$Y$1954,"&gt;=1",Matches!$Y$9:$Y$1954,"&lt;="&amp;'RPI rules'!$B$11,Matches!$M$9:$M$1954,"Nonconference")+COUNTIFS(Matches!$D$9:$D$1954,$A223,Matches!$Q$9:$Q$1954,1,Matches!$X$9:$X$1954,"&gt;=1",Matches!$X$9:$X$1954,"&lt;="&amp;'RPI rules'!$B$11,Matches!$M$9:$M$1954,"Nonconference")</f>
        <v>2</v>
      </c>
      <c r="V223" s="1">
        <f>COUNTIFS(Matches!$C$9:$C$1954,$A223,Matches!$Q$9:$Q$1954,1,Matches!$Y$9:$Y$1954,"&gt;="&amp;'RPI rules'!$B$15,Matches!$M$9:$M$1954,"Nonconference")+COUNTIFS(Matches!$D$9:$D$1954,$A223,Matches!$Q$9:$Q$1954,1,Matches!$X$9:$X$1954,"&gt;="&amp;'RPI rules'!$B$15,Matches!$M$9:$M$1954,"Nonconference")+COUNTIFS(Matches!$C$9:$C$1954,$A223,Matches!$M$9:$M$1954,"Nonconference",Matches!$H$9:$H$1954,"NAIA")+COUNTIFS(Matches!$D$9:$D$1954,$A223,Matches!$M$9:$M$1954,"Nonconference",Matches!$G$9:$G$1954,"NAIA")</f>
        <v>4</v>
      </c>
      <c r="W223" s="24">
        <f t="shared" si="38"/>
        <v>0.16666666666666666</v>
      </c>
      <c r="X223" s="24">
        <f t="shared" si="39"/>
        <v>0.33333333333333331</v>
      </c>
      <c r="Y223" s="25">
        <f>IF('RPI rules'!$B$25&lt;&gt;"Ready",NA(),P223*'RPI rules'!$B$17+Q223*'RPI rules'!$B$18)</f>
        <v>0</v>
      </c>
      <c r="Z223" s="25">
        <f>IF('RPI rules'!$B$25&lt;&gt;"Ready",NA(),-R223*'RPI rules'!$B$19-S223*'RPI rules'!$B$20)</f>
        <v>0</v>
      </c>
      <c r="AA223" s="25">
        <f>IF('RPI rules'!$B$25&lt;&gt;"Ready",NA(),IF(T223=0,0,IF(W223&gt;='RPI rules'!$B$16,'RPI rules'!$B$21,0)))</f>
        <v>0</v>
      </c>
      <c r="AB223" s="25">
        <f>IF('RPI rules'!$B$25&lt;&gt;"Ready",NA(),IF(T223=0,0,IF(X223&gt;='RPI rules'!$B$16,-'RPI rules'!$B$22,0)))</f>
        <v>0</v>
      </c>
      <c r="AC223" s="25">
        <f t="shared" si="40"/>
        <v>0</v>
      </c>
      <c r="AD223" s="9">
        <f t="shared" si="41"/>
        <v>0.44312734051916747</v>
      </c>
      <c r="AE223" s="1">
        <f t="shared" si="42"/>
        <v>264</v>
      </c>
      <c r="AF223" s="1">
        <f t="shared" si="43"/>
        <v>1</v>
      </c>
    </row>
    <row r="224" spans="1:32" ht="21" customHeight="1">
      <c r="A224" s="1" t="s">
        <v>110</v>
      </c>
      <c r="B224" s="1" t="str">
        <f>INDEX(Standings!$B$9:$B$356,MATCH($A224,Standings!$A$9:$A$356,0))</f>
        <v>Ivy League</v>
      </c>
      <c r="C224" s="1">
        <f>INDEX(Standings!$D$9:$D$356,MATCH($A224,Standings!$A$9:$A$356,0))</f>
        <v>8</v>
      </c>
      <c r="D224" s="1">
        <f>INDEX(Standings!$E$9:$E$356,MATCH($A224,Standings!$A$9:$A$356,0))</f>
        <v>2</v>
      </c>
      <c r="E224" s="1">
        <f>SUMIFS(Matches!$R$9:$R$1954,Matches!$C$9:$C$1954,$A224)+SUMIFS(Matches!$S$9:$S$1954,Matches!$D$9:$D$1954,$A224)</f>
        <v>8</v>
      </c>
      <c r="F224" s="1">
        <f>COUNTIFS(Matches!$C$9:$C$1954,$A224)+COUNTIFS(Matches!$D$9:$D$1954,$A224)-E224</f>
        <v>2</v>
      </c>
      <c r="G224" s="1">
        <f t="shared" si="33"/>
        <v>0</v>
      </c>
      <c r="H224" s="1">
        <f>SUMIFS(Matches!$R$9:$R$1954,Matches!$C$9:$C$1954,$A224,Matches!$Q$9:$Q$1954,1)+SUMIFS(Matches!$S$9:$S$1954,Matches!$D$9:$D$1954,$A224,Matches!$Q$9:$Q$1954,1)</f>
        <v>8</v>
      </c>
      <c r="I224" s="1">
        <f>COUNTIFS(Matches!$C$9:$C$1954,$A224,Matches!$Q$9:$Q$1954,1)+COUNTIFS(Matches!$D$9:$D$1954,$A224,Matches!$Q$9:$Q$1954,1)-H224</f>
        <v>2</v>
      </c>
      <c r="J224" s="9">
        <f t="shared" si="34"/>
        <v>0.8</v>
      </c>
      <c r="K224" s="9">
        <f>IF(H224+I224=0,"",(SUMIFS(Matches!$T$9:$T$1954,Matches!$C$9:$C$1954,$A224)+SUMIFS(Matches!$U$9:$U$1954,Matches!$D$9:$D$1954,$A224))/(H224+I224))</f>
        <v>0.48739898989898994</v>
      </c>
      <c r="L224" s="9">
        <f>IF(H224+I224=0,"",(SUMIFS(Matches!$V$9:$V$1954,Matches!$C$9:$C$1954,$A224)+SUMIFS(Matches!$W$9:$W$1954,Matches!$D$9:$D$1954,$A224))/(H224+I224))</f>
        <v>0.49249062360629958</v>
      </c>
      <c r="M224" s="9">
        <f t="shared" si="35"/>
        <v>0.56682215085106991</v>
      </c>
      <c r="N224" s="1">
        <f t="shared" si="36"/>
        <v>87</v>
      </c>
      <c r="O224" s="1" t="str">
        <f t="shared" si="37"/>
        <v>Matches standings</v>
      </c>
      <c r="P224" s="1">
        <f>COUNTIFS(Matches!$C$9:$C$1954,$A224,Matches!$Q$9:$Q$1954,1,Matches!$Y$9:$Y$1954,"&gt;=1",Matches!$Y$9:$Y$1954,"&lt;="&amp;'RPI rules'!$B$9,Matches!$R$9:$R$1954,1)+COUNTIFS(Matches!$D$9:$D$1954,$A224,Matches!$Q$9:$Q$1954,1,Matches!$X$9:$X$1954,"&gt;=1",Matches!$X$9:$X$1954,"&lt;="&amp;'RPI rules'!$B$9,Matches!$S$9:$S$1954,1)</f>
        <v>0</v>
      </c>
      <c r="Q224" s="1">
        <f>COUNTIFS(Matches!$C$9:$C$1954,$A224,Matches!$Q$9:$Q$1954,1,Matches!$Y$9:$Y$1954,"&gt;"&amp;'RPI rules'!$B$9,Matches!$Y$9:$Y$1954,"&lt;="&amp;'RPI rules'!$B$10,Matches!$R$9:$R$1954,1)+COUNTIFS(Matches!$D$9:$D$1954,$A224,Matches!$Q$9:$Q$1954,1,Matches!$X$9:$X$1954,"&gt;"&amp;'RPI rules'!$B$9,Matches!$X$9:$X$1954,"&lt;="&amp;'RPI rules'!$B$10,Matches!$S$9:$S$1954,1)</f>
        <v>0</v>
      </c>
      <c r="R224" s="1">
        <f>COUNTIFS(Matches!$C$9:$C$1954,$A224,Matches!$Q$9:$Q$1954,1,Matches!$Y$9:$Y$1954,"&gt;="&amp;'RPI rules'!$B$12,Matches!$Y$9:$Y$1954,"&lt;="&amp;'RPI rules'!$B$13,Matches!$R$9:$R$1954,0)+COUNTIFS(Matches!$D$9:$D$1954,$A224,Matches!$Q$9:$Q$1954,1,Matches!$X$9:$X$1954,"&gt;="&amp;'RPI rules'!$B$12,Matches!$X$9:$X$1954,"&lt;="&amp;'RPI rules'!$B$13,Matches!$S$9:$S$1954,0)</f>
        <v>0</v>
      </c>
      <c r="S224" s="1">
        <f>COUNTIFS(Matches!$C$9:$C$1954,$A224,Matches!$Q$9:$Q$1954,1,Matches!$Y$9:$Y$1954,"&gt;="&amp;'RPI rules'!$B$14,Matches!$R$9:$R$1954,0)+COUNTIFS(Matches!$D$9:$D$1954,$A224,Matches!$Q$9:$Q$1954,1,Matches!$X$9:$X$1954,"&gt;="&amp;'RPI rules'!$B$14,Matches!$S$9:$S$1954,0)+COUNTIFS(Matches!$C$9:$C$1954,$A224,Matches!$H$9:$H$1954,"&lt;&gt;D1",Matches!$R$9:$R$1954,0)+COUNTIFS(Matches!$D$9:$D$1954,$A224,Matches!$G$9:$G$1954,"&lt;&gt;D1",Matches!$S$9:$S$1954,0)</f>
        <v>0</v>
      </c>
      <c r="T224" s="1">
        <f>COUNTIFS(Matches!$C$9:$C$1954,$A224,Matches!$M$9:$M$1954,"Nonconference")+COUNTIFS(Matches!$D$9:$D$1954,$A224,Matches!$M$9:$M$1954,"Nonconference")</f>
        <v>10</v>
      </c>
      <c r="U224" s="1">
        <f>COUNTIFS(Matches!$C$9:$C$1954,$A224,Matches!$Q$9:$Q$1954,1,Matches!$Y$9:$Y$1954,"&gt;=1",Matches!$Y$9:$Y$1954,"&lt;="&amp;'RPI rules'!$B$11,Matches!$M$9:$M$1954,"Nonconference")+COUNTIFS(Matches!$D$9:$D$1954,$A224,Matches!$Q$9:$Q$1954,1,Matches!$X$9:$X$1954,"&gt;=1",Matches!$X$9:$X$1954,"&lt;="&amp;'RPI rules'!$B$11,Matches!$M$9:$M$1954,"Nonconference")</f>
        <v>2</v>
      </c>
      <c r="V224" s="1">
        <f>COUNTIFS(Matches!$C$9:$C$1954,$A224,Matches!$Q$9:$Q$1954,1,Matches!$Y$9:$Y$1954,"&gt;="&amp;'RPI rules'!$B$15,Matches!$M$9:$M$1954,"Nonconference")+COUNTIFS(Matches!$D$9:$D$1954,$A224,Matches!$Q$9:$Q$1954,1,Matches!$X$9:$X$1954,"&gt;="&amp;'RPI rules'!$B$15,Matches!$M$9:$M$1954,"Nonconference")+COUNTIFS(Matches!$C$9:$C$1954,$A224,Matches!$M$9:$M$1954,"Nonconference",Matches!$H$9:$H$1954,"NAIA")+COUNTIFS(Matches!$D$9:$D$1954,$A224,Matches!$M$9:$M$1954,"Nonconference",Matches!$G$9:$G$1954,"NAIA")</f>
        <v>4</v>
      </c>
      <c r="W224" s="24">
        <f t="shared" si="38"/>
        <v>0.2</v>
      </c>
      <c r="X224" s="24">
        <f t="shared" si="39"/>
        <v>0.4</v>
      </c>
      <c r="Y224" s="25">
        <f>IF('RPI rules'!$B$25&lt;&gt;"Ready",NA(),P224*'RPI rules'!$B$17+Q224*'RPI rules'!$B$18)</f>
        <v>0</v>
      </c>
      <c r="Z224" s="25">
        <f>IF('RPI rules'!$B$25&lt;&gt;"Ready",NA(),-R224*'RPI rules'!$B$19-S224*'RPI rules'!$B$20)</f>
        <v>0</v>
      </c>
      <c r="AA224" s="25">
        <f>IF('RPI rules'!$B$25&lt;&gt;"Ready",NA(),IF(T224=0,0,IF(W224&gt;='RPI rules'!$B$16,'RPI rules'!$B$21,0)))</f>
        <v>0</v>
      </c>
      <c r="AB224" s="25">
        <f>IF('RPI rules'!$B$25&lt;&gt;"Ready",NA(),IF(T224=0,0,IF(X224&gt;='RPI rules'!$B$16,-'RPI rules'!$B$22,0)))</f>
        <v>0</v>
      </c>
      <c r="AC224" s="25">
        <f t="shared" si="40"/>
        <v>0</v>
      </c>
      <c r="AD224" s="9">
        <f t="shared" si="41"/>
        <v>0.56682215085106991</v>
      </c>
      <c r="AE224" s="1">
        <f t="shared" si="42"/>
        <v>87</v>
      </c>
      <c r="AF224" s="1">
        <f t="shared" si="43"/>
        <v>0</v>
      </c>
    </row>
    <row r="225" spans="1:32" ht="21" customHeight="1">
      <c r="A225" s="1" t="s">
        <v>33</v>
      </c>
      <c r="B225" s="1" t="str">
        <f>INDEX(Standings!$B$9:$B$356,MATCH($A225,Standings!$A$9:$A$356,0))</f>
        <v>Big Ten</v>
      </c>
      <c r="C225" s="1">
        <f>INDEX(Standings!$D$9:$D$356,MATCH($A225,Standings!$A$9:$A$356,0))</f>
        <v>8</v>
      </c>
      <c r="D225" s="1">
        <f>INDEX(Standings!$E$9:$E$356,MATCH($A225,Standings!$A$9:$A$356,0))</f>
        <v>2</v>
      </c>
      <c r="E225" s="1">
        <f>SUMIFS(Matches!$R$9:$R$1954,Matches!$C$9:$C$1954,$A225)+SUMIFS(Matches!$S$9:$S$1954,Matches!$D$9:$D$1954,$A225)</f>
        <v>8</v>
      </c>
      <c r="F225" s="1">
        <f>COUNTIFS(Matches!$C$9:$C$1954,$A225)+COUNTIFS(Matches!$D$9:$D$1954,$A225)-E225</f>
        <v>2</v>
      </c>
      <c r="G225" s="1">
        <f t="shared" si="33"/>
        <v>0</v>
      </c>
      <c r="H225" s="1">
        <f>SUMIFS(Matches!$R$9:$R$1954,Matches!$C$9:$C$1954,$A225,Matches!$Q$9:$Q$1954,1)+SUMIFS(Matches!$S$9:$S$1954,Matches!$D$9:$D$1954,$A225,Matches!$Q$9:$Q$1954,1)</f>
        <v>8</v>
      </c>
      <c r="I225" s="1">
        <f>COUNTIFS(Matches!$C$9:$C$1954,$A225,Matches!$Q$9:$Q$1954,1)+COUNTIFS(Matches!$D$9:$D$1954,$A225,Matches!$Q$9:$Q$1954,1)-H225</f>
        <v>2</v>
      </c>
      <c r="J225" s="9">
        <f t="shared" si="34"/>
        <v>0.8</v>
      </c>
      <c r="K225" s="9">
        <f>IF(H225+I225=0,"",(SUMIFS(Matches!$T$9:$T$1954,Matches!$C$9:$C$1954,$A225)+SUMIFS(Matches!$U$9:$U$1954,Matches!$D$9:$D$1954,$A225))/(H225+I225))</f>
        <v>0.67833333333333334</v>
      </c>
      <c r="L225" s="9">
        <f>IF(H225+I225=0,"",(SUMIFS(Matches!$V$9:$V$1954,Matches!$C$9:$C$1954,$A225)+SUMIFS(Matches!$W$9:$W$1954,Matches!$D$9:$D$1954,$A225))/(H225+I225))</f>
        <v>0.57249311547038817</v>
      </c>
      <c r="M225" s="9">
        <f t="shared" si="35"/>
        <v>0.6822899455342637</v>
      </c>
      <c r="N225" s="1">
        <f t="shared" si="36"/>
        <v>10</v>
      </c>
      <c r="O225" s="1" t="str">
        <f t="shared" si="37"/>
        <v>Matches standings</v>
      </c>
      <c r="P225" s="1">
        <f>COUNTIFS(Matches!$C$9:$C$1954,$A225,Matches!$Q$9:$Q$1954,1,Matches!$Y$9:$Y$1954,"&gt;=1",Matches!$Y$9:$Y$1954,"&lt;="&amp;'RPI rules'!$B$9,Matches!$R$9:$R$1954,1)+COUNTIFS(Matches!$D$9:$D$1954,$A225,Matches!$Q$9:$Q$1954,1,Matches!$X$9:$X$1954,"&gt;=1",Matches!$X$9:$X$1954,"&lt;="&amp;'RPI rules'!$B$9,Matches!$S$9:$S$1954,1)</f>
        <v>0</v>
      </c>
      <c r="Q225" s="1">
        <f>COUNTIFS(Matches!$C$9:$C$1954,$A225,Matches!$Q$9:$Q$1954,1,Matches!$Y$9:$Y$1954,"&gt;"&amp;'RPI rules'!$B$9,Matches!$Y$9:$Y$1954,"&lt;="&amp;'RPI rules'!$B$10,Matches!$R$9:$R$1954,1)+COUNTIFS(Matches!$D$9:$D$1954,$A225,Matches!$Q$9:$Q$1954,1,Matches!$X$9:$X$1954,"&gt;"&amp;'RPI rules'!$B$9,Matches!$X$9:$X$1954,"&lt;="&amp;'RPI rules'!$B$10,Matches!$S$9:$S$1954,1)</f>
        <v>1</v>
      </c>
      <c r="R225" s="1">
        <f>COUNTIFS(Matches!$C$9:$C$1954,$A225,Matches!$Q$9:$Q$1954,1,Matches!$Y$9:$Y$1954,"&gt;="&amp;'RPI rules'!$B$12,Matches!$Y$9:$Y$1954,"&lt;="&amp;'RPI rules'!$B$13,Matches!$R$9:$R$1954,0)+COUNTIFS(Matches!$D$9:$D$1954,$A225,Matches!$Q$9:$Q$1954,1,Matches!$X$9:$X$1954,"&gt;="&amp;'RPI rules'!$B$12,Matches!$X$9:$X$1954,"&lt;="&amp;'RPI rules'!$B$13,Matches!$S$9:$S$1954,0)</f>
        <v>0</v>
      </c>
      <c r="S225" s="1">
        <f>COUNTIFS(Matches!$C$9:$C$1954,$A225,Matches!$Q$9:$Q$1954,1,Matches!$Y$9:$Y$1954,"&gt;="&amp;'RPI rules'!$B$14,Matches!$R$9:$R$1954,0)+COUNTIFS(Matches!$D$9:$D$1954,$A225,Matches!$Q$9:$Q$1954,1,Matches!$X$9:$X$1954,"&gt;="&amp;'RPI rules'!$B$14,Matches!$S$9:$S$1954,0)+COUNTIFS(Matches!$C$9:$C$1954,$A225,Matches!$H$9:$H$1954,"&lt;&gt;D1",Matches!$R$9:$R$1954,0)+COUNTIFS(Matches!$D$9:$D$1954,$A225,Matches!$G$9:$G$1954,"&lt;&gt;D1",Matches!$S$9:$S$1954,0)</f>
        <v>0</v>
      </c>
      <c r="T225" s="1">
        <f>COUNTIFS(Matches!$C$9:$C$1954,$A225,Matches!$M$9:$M$1954,"Nonconference")+COUNTIFS(Matches!$D$9:$D$1954,$A225,Matches!$M$9:$M$1954,"Nonconference")</f>
        <v>10</v>
      </c>
      <c r="U225" s="1">
        <f>COUNTIFS(Matches!$C$9:$C$1954,$A225,Matches!$Q$9:$Q$1954,1,Matches!$Y$9:$Y$1954,"&gt;=1",Matches!$Y$9:$Y$1954,"&lt;="&amp;'RPI rules'!$B$11,Matches!$M$9:$M$1954,"Nonconference")+COUNTIFS(Matches!$D$9:$D$1954,$A225,Matches!$Q$9:$Q$1954,1,Matches!$X$9:$X$1954,"&gt;=1",Matches!$X$9:$X$1954,"&lt;="&amp;'RPI rules'!$B$11,Matches!$M$9:$M$1954,"Nonconference")</f>
        <v>5</v>
      </c>
      <c r="V225" s="1">
        <f>COUNTIFS(Matches!$C$9:$C$1954,$A225,Matches!$Q$9:$Q$1954,1,Matches!$Y$9:$Y$1954,"&gt;="&amp;'RPI rules'!$B$15,Matches!$M$9:$M$1954,"Nonconference")+COUNTIFS(Matches!$D$9:$D$1954,$A225,Matches!$Q$9:$Q$1954,1,Matches!$X$9:$X$1954,"&gt;="&amp;'RPI rules'!$B$15,Matches!$M$9:$M$1954,"Nonconference")+COUNTIFS(Matches!$C$9:$C$1954,$A225,Matches!$M$9:$M$1954,"Nonconference",Matches!$H$9:$H$1954,"NAIA")+COUNTIFS(Matches!$D$9:$D$1954,$A225,Matches!$M$9:$M$1954,"Nonconference",Matches!$G$9:$G$1954,"NAIA")</f>
        <v>0</v>
      </c>
      <c r="W225" s="24">
        <f t="shared" si="38"/>
        <v>0.5</v>
      </c>
      <c r="X225" s="24">
        <f t="shared" si="39"/>
        <v>0</v>
      </c>
      <c r="Y225" s="25">
        <f>IF('RPI rules'!$B$25&lt;&gt;"Ready",NA(),P225*'RPI rules'!$B$17+Q225*'RPI rules'!$B$18)</f>
        <v>1.2999999999999999E-3</v>
      </c>
      <c r="Z225" s="25">
        <f>IF('RPI rules'!$B$25&lt;&gt;"Ready",NA(),-R225*'RPI rules'!$B$19-S225*'RPI rules'!$B$20)</f>
        <v>0</v>
      </c>
      <c r="AA225" s="25">
        <f>IF('RPI rules'!$B$25&lt;&gt;"Ready",NA(),IF(T225=0,0,IF(W225&gt;='RPI rules'!$B$16,'RPI rules'!$B$21,0)))</f>
        <v>2.5999999999999999E-3</v>
      </c>
      <c r="AB225" s="25">
        <f>IF('RPI rules'!$B$25&lt;&gt;"Ready",NA(),IF(T225=0,0,IF(X225&gt;='RPI rules'!$B$16,-'RPI rules'!$B$22,0)))</f>
        <v>0</v>
      </c>
      <c r="AC225" s="25">
        <f t="shared" si="40"/>
        <v>3.8999999999999998E-3</v>
      </c>
      <c r="AD225" s="9">
        <f t="shared" si="41"/>
        <v>0.68618994553426371</v>
      </c>
      <c r="AE225" s="1">
        <f t="shared" si="42"/>
        <v>11</v>
      </c>
      <c r="AF225" s="1">
        <f t="shared" si="43"/>
        <v>-1</v>
      </c>
    </row>
    <row r="226" spans="1:32" ht="21" customHeight="1">
      <c r="A226" s="1" t="s">
        <v>80</v>
      </c>
      <c r="B226" s="1" t="str">
        <f>INDEX(Standings!$B$9:$B$356,MATCH($A226,Standings!$A$9:$A$356,0))</f>
        <v>WCC</v>
      </c>
      <c r="C226" s="1">
        <f>INDEX(Standings!$D$9:$D$356,MATCH($A226,Standings!$A$9:$A$356,0))</f>
        <v>8</v>
      </c>
      <c r="D226" s="1">
        <f>INDEX(Standings!$E$9:$E$356,MATCH($A226,Standings!$A$9:$A$356,0))</f>
        <v>3</v>
      </c>
      <c r="E226" s="1">
        <f>SUMIFS(Matches!$R$9:$R$1954,Matches!$C$9:$C$1954,$A226)+SUMIFS(Matches!$S$9:$S$1954,Matches!$D$9:$D$1954,$A226)</f>
        <v>8</v>
      </c>
      <c r="F226" s="1">
        <f>COUNTIFS(Matches!$C$9:$C$1954,$A226)+COUNTIFS(Matches!$D$9:$D$1954,$A226)-E226</f>
        <v>3</v>
      </c>
      <c r="G226" s="1">
        <f t="shared" si="33"/>
        <v>0</v>
      </c>
      <c r="H226" s="1">
        <f>SUMIFS(Matches!$R$9:$R$1954,Matches!$C$9:$C$1954,$A226,Matches!$Q$9:$Q$1954,1)+SUMIFS(Matches!$S$9:$S$1954,Matches!$D$9:$D$1954,$A226,Matches!$Q$9:$Q$1954,1)</f>
        <v>8</v>
      </c>
      <c r="I226" s="1">
        <f>COUNTIFS(Matches!$C$9:$C$1954,$A226,Matches!$Q$9:$Q$1954,1)+COUNTIFS(Matches!$D$9:$D$1954,$A226,Matches!$Q$9:$Q$1954,1)-H226</f>
        <v>3</v>
      </c>
      <c r="J226" s="9">
        <f t="shared" si="34"/>
        <v>0.72727272727272729</v>
      </c>
      <c r="K226" s="9">
        <f>IF(H226+I226=0,"",(SUMIFS(Matches!$T$9:$T$1954,Matches!$C$9:$C$1954,$A226)+SUMIFS(Matches!$U$9:$U$1954,Matches!$D$9:$D$1954,$A226))/(H226+I226))</f>
        <v>0.55399449035812676</v>
      </c>
      <c r="L226" s="9">
        <f>IF(H226+I226=0,"",(SUMIFS(Matches!$V$9:$V$1954,Matches!$C$9:$C$1954,$A226)+SUMIFS(Matches!$W$9:$W$1954,Matches!$D$9:$D$1954,$A226))/(H226+I226))</f>
        <v>0.55365166093471874</v>
      </c>
      <c r="M226" s="9">
        <f t="shared" si="35"/>
        <v>0.59722834223092491</v>
      </c>
      <c r="N226" s="1">
        <f t="shared" si="36"/>
        <v>57</v>
      </c>
      <c r="O226" s="1" t="str">
        <f t="shared" si="37"/>
        <v>Matches standings</v>
      </c>
      <c r="P226" s="1">
        <f>COUNTIFS(Matches!$C$9:$C$1954,$A226,Matches!$Q$9:$Q$1954,1,Matches!$Y$9:$Y$1954,"&gt;=1",Matches!$Y$9:$Y$1954,"&lt;="&amp;'RPI rules'!$B$9,Matches!$R$9:$R$1954,1)+COUNTIFS(Matches!$D$9:$D$1954,$A226,Matches!$Q$9:$Q$1954,1,Matches!$X$9:$X$1954,"&gt;=1",Matches!$X$9:$X$1954,"&lt;="&amp;'RPI rules'!$B$9,Matches!$S$9:$S$1954,1)</f>
        <v>0</v>
      </c>
      <c r="Q226" s="1">
        <f>COUNTIFS(Matches!$C$9:$C$1954,$A226,Matches!$Q$9:$Q$1954,1,Matches!$Y$9:$Y$1954,"&gt;"&amp;'RPI rules'!$B$9,Matches!$Y$9:$Y$1954,"&lt;="&amp;'RPI rules'!$B$10,Matches!$R$9:$R$1954,1)+COUNTIFS(Matches!$D$9:$D$1954,$A226,Matches!$Q$9:$Q$1954,1,Matches!$X$9:$X$1954,"&gt;"&amp;'RPI rules'!$B$9,Matches!$X$9:$X$1954,"&lt;="&amp;'RPI rules'!$B$10,Matches!$S$9:$S$1954,1)</f>
        <v>0</v>
      </c>
      <c r="R226" s="1">
        <f>COUNTIFS(Matches!$C$9:$C$1954,$A226,Matches!$Q$9:$Q$1954,1,Matches!$Y$9:$Y$1954,"&gt;="&amp;'RPI rules'!$B$12,Matches!$Y$9:$Y$1954,"&lt;="&amp;'RPI rules'!$B$13,Matches!$R$9:$R$1954,0)+COUNTIFS(Matches!$D$9:$D$1954,$A226,Matches!$Q$9:$Q$1954,1,Matches!$X$9:$X$1954,"&gt;="&amp;'RPI rules'!$B$12,Matches!$X$9:$X$1954,"&lt;="&amp;'RPI rules'!$B$13,Matches!$S$9:$S$1954,0)</f>
        <v>0</v>
      </c>
      <c r="S226" s="1">
        <f>COUNTIFS(Matches!$C$9:$C$1954,$A226,Matches!$Q$9:$Q$1954,1,Matches!$Y$9:$Y$1954,"&gt;="&amp;'RPI rules'!$B$14,Matches!$R$9:$R$1954,0)+COUNTIFS(Matches!$D$9:$D$1954,$A226,Matches!$Q$9:$Q$1954,1,Matches!$X$9:$X$1954,"&gt;="&amp;'RPI rules'!$B$14,Matches!$S$9:$S$1954,0)+COUNTIFS(Matches!$C$9:$C$1954,$A226,Matches!$H$9:$H$1954,"&lt;&gt;D1",Matches!$R$9:$R$1954,0)+COUNTIFS(Matches!$D$9:$D$1954,$A226,Matches!$G$9:$G$1954,"&lt;&gt;D1",Matches!$S$9:$S$1954,0)</f>
        <v>0</v>
      </c>
      <c r="T226" s="1">
        <f>COUNTIFS(Matches!$C$9:$C$1954,$A226,Matches!$M$9:$M$1954,"Nonconference")+COUNTIFS(Matches!$D$9:$D$1954,$A226,Matches!$M$9:$M$1954,"Nonconference")</f>
        <v>11</v>
      </c>
      <c r="U226" s="1">
        <f>COUNTIFS(Matches!$C$9:$C$1954,$A226,Matches!$Q$9:$Q$1954,1,Matches!$Y$9:$Y$1954,"&gt;=1",Matches!$Y$9:$Y$1954,"&lt;="&amp;'RPI rules'!$B$11,Matches!$M$9:$M$1954,"Nonconference")+COUNTIFS(Matches!$D$9:$D$1954,$A226,Matches!$Q$9:$Q$1954,1,Matches!$X$9:$X$1954,"&gt;=1",Matches!$X$9:$X$1954,"&lt;="&amp;'RPI rules'!$B$11,Matches!$M$9:$M$1954,"Nonconference")</f>
        <v>2</v>
      </c>
      <c r="V226" s="1">
        <f>COUNTIFS(Matches!$C$9:$C$1954,$A226,Matches!$Q$9:$Q$1954,1,Matches!$Y$9:$Y$1954,"&gt;="&amp;'RPI rules'!$B$15,Matches!$M$9:$M$1954,"Nonconference")+COUNTIFS(Matches!$D$9:$D$1954,$A226,Matches!$Q$9:$Q$1954,1,Matches!$X$9:$X$1954,"&gt;="&amp;'RPI rules'!$B$15,Matches!$M$9:$M$1954,"Nonconference")+COUNTIFS(Matches!$C$9:$C$1954,$A226,Matches!$M$9:$M$1954,"Nonconference",Matches!$H$9:$H$1954,"NAIA")+COUNTIFS(Matches!$D$9:$D$1954,$A226,Matches!$M$9:$M$1954,"Nonconference",Matches!$G$9:$G$1954,"NAIA")</f>
        <v>1</v>
      </c>
      <c r="W226" s="24">
        <f t="shared" si="38"/>
        <v>0.18181818181818182</v>
      </c>
      <c r="X226" s="24">
        <f t="shared" si="39"/>
        <v>9.0909090909090912E-2</v>
      </c>
      <c r="Y226" s="25">
        <f>IF('RPI rules'!$B$25&lt;&gt;"Ready",NA(),P226*'RPI rules'!$B$17+Q226*'RPI rules'!$B$18)</f>
        <v>0</v>
      </c>
      <c r="Z226" s="25">
        <f>IF('RPI rules'!$B$25&lt;&gt;"Ready",NA(),-R226*'RPI rules'!$B$19-S226*'RPI rules'!$B$20)</f>
        <v>0</v>
      </c>
      <c r="AA226" s="25">
        <f>IF('RPI rules'!$B$25&lt;&gt;"Ready",NA(),IF(T226=0,0,IF(W226&gt;='RPI rules'!$B$16,'RPI rules'!$B$21,0)))</f>
        <v>0</v>
      </c>
      <c r="AB226" s="25">
        <f>IF('RPI rules'!$B$25&lt;&gt;"Ready",NA(),IF(T226=0,0,IF(X226&gt;='RPI rules'!$B$16,-'RPI rules'!$B$22,0)))</f>
        <v>0</v>
      </c>
      <c r="AC226" s="25">
        <f t="shared" si="40"/>
        <v>0</v>
      </c>
      <c r="AD226" s="9">
        <f t="shared" si="41"/>
        <v>0.59722834223092491</v>
      </c>
      <c r="AE226" s="1">
        <f t="shared" si="42"/>
        <v>58</v>
      </c>
      <c r="AF226" s="1">
        <f t="shared" si="43"/>
        <v>-1</v>
      </c>
    </row>
    <row r="227" spans="1:32" ht="21" customHeight="1">
      <c r="A227" s="1" t="s">
        <v>21</v>
      </c>
      <c r="B227" s="1" t="str">
        <f>INDEX(Standings!$B$9:$B$356,MATCH($A227,Standings!$A$9:$A$356,0))</f>
        <v>ACC</v>
      </c>
      <c r="C227" s="1">
        <f>INDEX(Standings!$D$9:$D$356,MATCH($A227,Standings!$A$9:$A$356,0))</f>
        <v>10</v>
      </c>
      <c r="D227" s="1">
        <f>INDEX(Standings!$E$9:$E$356,MATCH($A227,Standings!$A$9:$A$356,0))</f>
        <v>0</v>
      </c>
      <c r="E227" s="1">
        <f>SUMIFS(Matches!$R$9:$R$1954,Matches!$C$9:$C$1954,$A227)+SUMIFS(Matches!$S$9:$S$1954,Matches!$D$9:$D$1954,$A227)</f>
        <v>10</v>
      </c>
      <c r="F227" s="1">
        <f>COUNTIFS(Matches!$C$9:$C$1954,$A227)+COUNTIFS(Matches!$D$9:$D$1954,$A227)-E227</f>
        <v>0</v>
      </c>
      <c r="G227" s="1">
        <f t="shared" si="33"/>
        <v>0</v>
      </c>
      <c r="H227" s="1">
        <f>SUMIFS(Matches!$R$9:$R$1954,Matches!$C$9:$C$1954,$A227,Matches!$Q$9:$Q$1954,1)+SUMIFS(Matches!$S$9:$S$1954,Matches!$D$9:$D$1954,$A227,Matches!$Q$9:$Q$1954,1)</f>
        <v>10</v>
      </c>
      <c r="I227" s="1">
        <f>COUNTIFS(Matches!$C$9:$C$1954,$A227,Matches!$Q$9:$Q$1954,1)+COUNTIFS(Matches!$D$9:$D$1954,$A227,Matches!$Q$9:$Q$1954,1)-H227</f>
        <v>0</v>
      </c>
      <c r="J227" s="9">
        <f t="shared" si="34"/>
        <v>1</v>
      </c>
      <c r="K227" s="9">
        <f>IF(H227+I227=0,"",(SUMIFS(Matches!$T$9:$T$1954,Matches!$C$9:$C$1954,$A227)+SUMIFS(Matches!$U$9:$U$1954,Matches!$D$9:$D$1954,$A227))/(H227+I227))</f>
        <v>0.76010101010101006</v>
      </c>
      <c r="L227" s="9">
        <f>IF(H227+I227=0,"",(SUMIFS(Matches!$V$9:$V$1954,Matches!$C$9:$C$1954,$A227)+SUMIFS(Matches!$W$9:$W$1954,Matches!$D$9:$D$1954,$A227))/(H227+I227))</f>
        <v>0.59424819442622467</v>
      </c>
      <c r="M227" s="9">
        <f t="shared" si="35"/>
        <v>0.77861255365706117</v>
      </c>
      <c r="N227" s="1">
        <f t="shared" si="36"/>
        <v>1</v>
      </c>
      <c r="O227" s="1" t="str">
        <f t="shared" si="37"/>
        <v>Matches standings</v>
      </c>
      <c r="P227" s="1">
        <f>COUNTIFS(Matches!$C$9:$C$1954,$A227,Matches!$Q$9:$Q$1954,1,Matches!$Y$9:$Y$1954,"&gt;=1",Matches!$Y$9:$Y$1954,"&lt;="&amp;'RPI rules'!$B$9,Matches!$R$9:$R$1954,1)+COUNTIFS(Matches!$D$9:$D$1954,$A227,Matches!$Q$9:$Q$1954,1,Matches!$X$9:$X$1954,"&gt;=1",Matches!$X$9:$X$1954,"&lt;="&amp;'RPI rules'!$B$9,Matches!$S$9:$S$1954,1)</f>
        <v>3</v>
      </c>
      <c r="Q227" s="1">
        <f>COUNTIFS(Matches!$C$9:$C$1954,$A227,Matches!$Q$9:$Q$1954,1,Matches!$Y$9:$Y$1954,"&gt;"&amp;'RPI rules'!$B$9,Matches!$Y$9:$Y$1954,"&lt;="&amp;'RPI rules'!$B$10,Matches!$R$9:$R$1954,1)+COUNTIFS(Matches!$D$9:$D$1954,$A227,Matches!$Q$9:$Q$1954,1,Matches!$X$9:$X$1954,"&gt;"&amp;'RPI rules'!$B$9,Matches!$X$9:$X$1954,"&lt;="&amp;'RPI rules'!$B$10,Matches!$S$9:$S$1954,1)</f>
        <v>4</v>
      </c>
      <c r="R227" s="1">
        <f>COUNTIFS(Matches!$C$9:$C$1954,$A227,Matches!$Q$9:$Q$1954,1,Matches!$Y$9:$Y$1954,"&gt;="&amp;'RPI rules'!$B$12,Matches!$Y$9:$Y$1954,"&lt;="&amp;'RPI rules'!$B$13,Matches!$R$9:$R$1954,0)+COUNTIFS(Matches!$D$9:$D$1954,$A227,Matches!$Q$9:$Q$1954,1,Matches!$X$9:$X$1954,"&gt;="&amp;'RPI rules'!$B$12,Matches!$X$9:$X$1954,"&lt;="&amp;'RPI rules'!$B$13,Matches!$S$9:$S$1954,0)</f>
        <v>0</v>
      </c>
      <c r="S227" s="1">
        <f>COUNTIFS(Matches!$C$9:$C$1954,$A227,Matches!$Q$9:$Q$1954,1,Matches!$Y$9:$Y$1954,"&gt;="&amp;'RPI rules'!$B$14,Matches!$R$9:$R$1954,0)+COUNTIFS(Matches!$D$9:$D$1954,$A227,Matches!$Q$9:$Q$1954,1,Matches!$X$9:$X$1954,"&gt;="&amp;'RPI rules'!$B$14,Matches!$S$9:$S$1954,0)+COUNTIFS(Matches!$C$9:$C$1954,$A227,Matches!$H$9:$H$1954,"&lt;&gt;D1",Matches!$R$9:$R$1954,0)+COUNTIFS(Matches!$D$9:$D$1954,$A227,Matches!$G$9:$G$1954,"&lt;&gt;D1",Matches!$S$9:$S$1954,0)</f>
        <v>0</v>
      </c>
      <c r="T227" s="1">
        <f>COUNTIFS(Matches!$C$9:$C$1954,$A227,Matches!$M$9:$M$1954,"Nonconference")+COUNTIFS(Matches!$D$9:$D$1954,$A227,Matches!$M$9:$M$1954,"Nonconference")</f>
        <v>10</v>
      </c>
      <c r="U227" s="1">
        <f>COUNTIFS(Matches!$C$9:$C$1954,$A227,Matches!$Q$9:$Q$1954,1,Matches!$Y$9:$Y$1954,"&gt;=1",Matches!$Y$9:$Y$1954,"&lt;="&amp;'RPI rules'!$B$11,Matches!$M$9:$M$1954,"Nonconference")+COUNTIFS(Matches!$D$9:$D$1954,$A227,Matches!$Q$9:$Q$1954,1,Matches!$X$9:$X$1954,"&gt;=1",Matches!$X$9:$X$1954,"&lt;="&amp;'RPI rules'!$B$11,Matches!$M$9:$M$1954,"Nonconference")</f>
        <v>8</v>
      </c>
      <c r="V227" s="1">
        <f>COUNTIFS(Matches!$C$9:$C$1954,$A227,Matches!$Q$9:$Q$1954,1,Matches!$Y$9:$Y$1954,"&gt;="&amp;'RPI rules'!$B$15,Matches!$M$9:$M$1954,"Nonconference")+COUNTIFS(Matches!$D$9:$D$1954,$A227,Matches!$Q$9:$Q$1954,1,Matches!$X$9:$X$1954,"&gt;="&amp;'RPI rules'!$B$15,Matches!$M$9:$M$1954,"Nonconference")+COUNTIFS(Matches!$C$9:$C$1954,$A227,Matches!$M$9:$M$1954,"Nonconference",Matches!$H$9:$H$1954,"NAIA")+COUNTIFS(Matches!$D$9:$D$1954,$A227,Matches!$M$9:$M$1954,"Nonconference",Matches!$G$9:$G$1954,"NAIA")</f>
        <v>0</v>
      </c>
      <c r="W227" s="24">
        <f t="shared" si="38"/>
        <v>0.8</v>
      </c>
      <c r="X227" s="24">
        <f t="shared" si="39"/>
        <v>0</v>
      </c>
      <c r="Y227" s="25">
        <f>IF('RPI rules'!$B$25&lt;&gt;"Ready",NA(),P227*'RPI rules'!$B$17+Q227*'RPI rules'!$B$18)</f>
        <v>1.2999999999999999E-2</v>
      </c>
      <c r="Z227" s="25">
        <f>IF('RPI rules'!$B$25&lt;&gt;"Ready",NA(),-R227*'RPI rules'!$B$19-S227*'RPI rules'!$B$20)</f>
        <v>0</v>
      </c>
      <c r="AA227" s="25">
        <f>IF('RPI rules'!$B$25&lt;&gt;"Ready",NA(),IF(T227=0,0,IF(W227&gt;='RPI rules'!$B$16,'RPI rules'!$B$21,0)))</f>
        <v>2.5999999999999999E-3</v>
      </c>
      <c r="AB227" s="25">
        <f>IF('RPI rules'!$B$25&lt;&gt;"Ready",NA(),IF(T227=0,0,IF(X227&gt;='RPI rules'!$B$16,-'RPI rules'!$B$22,0)))</f>
        <v>0</v>
      </c>
      <c r="AC227" s="25">
        <f t="shared" si="40"/>
        <v>1.5599999999999999E-2</v>
      </c>
      <c r="AD227" s="9">
        <f t="shared" si="41"/>
        <v>0.79421255365706112</v>
      </c>
      <c r="AE227" s="1">
        <f t="shared" si="42"/>
        <v>1</v>
      </c>
      <c r="AF227" s="1">
        <f t="shared" si="43"/>
        <v>0</v>
      </c>
    </row>
    <row r="228" spans="1:32" ht="21" customHeight="1">
      <c r="A228" s="1" t="s">
        <v>125</v>
      </c>
      <c r="B228" s="1" t="str">
        <f>INDEX(Standings!$B$9:$B$356,MATCH($A228,Standings!$A$9:$A$356,0))</f>
        <v>WCC</v>
      </c>
      <c r="C228" s="1">
        <f>INDEX(Standings!$D$9:$D$356,MATCH($A228,Standings!$A$9:$A$356,0))</f>
        <v>8</v>
      </c>
      <c r="D228" s="1">
        <f>INDEX(Standings!$E$9:$E$356,MATCH($A228,Standings!$A$9:$A$356,0))</f>
        <v>2</v>
      </c>
      <c r="E228" s="1">
        <f>SUMIFS(Matches!$R$9:$R$1954,Matches!$C$9:$C$1954,$A228)+SUMIFS(Matches!$S$9:$S$1954,Matches!$D$9:$D$1954,$A228)</f>
        <v>7</v>
      </c>
      <c r="F228" s="1">
        <f>COUNTIFS(Matches!$C$9:$C$1954,$A228)+COUNTIFS(Matches!$D$9:$D$1954,$A228)-E228</f>
        <v>2</v>
      </c>
      <c r="G228" s="1">
        <f t="shared" si="33"/>
        <v>0</v>
      </c>
      <c r="H228" s="1">
        <f>SUMIFS(Matches!$R$9:$R$1954,Matches!$C$9:$C$1954,$A228,Matches!$Q$9:$Q$1954,1)+SUMIFS(Matches!$S$9:$S$1954,Matches!$D$9:$D$1954,$A228,Matches!$Q$9:$Q$1954,1)</f>
        <v>7</v>
      </c>
      <c r="I228" s="1">
        <f>COUNTIFS(Matches!$C$9:$C$1954,$A228,Matches!$Q$9:$Q$1954,1)+COUNTIFS(Matches!$D$9:$D$1954,$A228,Matches!$Q$9:$Q$1954,1)-H228</f>
        <v>2</v>
      </c>
      <c r="J228" s="9">
        <f t="shared" si="34"/>
        <v>0.77777777777777779</v>
      </c>
      <c r="K228" s="9">
        <f>IF(H228+I228=0,"",(SUMIFS(Matches!$T$9:$T$1954,Matches!$C$9:$C$1954,$A228)+SUMIFS(Matches!$U$9:$U$1954,Matches!$D$9:$D$1954,$A228))/(H228+I228))</f>
        <v>0.46419753086419746</v>
      </c>
      <c r="L228" s="9">
        <f>IF(H228+I228=0,"",(SUMIFS(Matches!$V$9:$V$1954,Matches!$C$9:$C$1954,$A228)+SUMIFS(Matches!$W$9:$W$1954,Matches!$D$9:$D$1954,$A228))/(H228+I228))</f>
        <v>0.51669705715160263</v>
      </c>
      <c r="M228" s="9">
        <f t="shared" si="35"/>
        <v>0.55571747416444384</v>
      </c>
      <c r="N228" s="1">
        <f t="shared" si="36"/>
        <v>102</v>
      </c>
      <c r="O228" s="1" t="str">
        <f t="shared" si="37"/>
        <v>Review: standings differ</v>
      </c>
      <c r="P228" s="1">
        <f>COUNTIFS(Matches!$C$9:$C$1954,$A228,Matches!$Q$9:$Q$1954,1,Matches!$Y$9:$Y$1954,"&gt;=1",Matches!$Y$9:$Y$1954,"&lt;="&amp;'RPI rules'!$B$9,Matches!$R$9:$R$1954,1)+COUNTIFS(Matches!$D$9:$D$1954,$A228,Matches!$Q$9:$Q$1954,1,Matches!$X$9:$X$1954,"&gt;=1",Matches!$X$9:$X$1954,"&lt;="&amp;'RPI rules'!$B$9,Matches!$S$9:$S$1954,1)</f>
        <v>0</v>
      </c>
      <c r="Q228" s="1">
        <f>COUNTIFS(Matches!$C$9:$C$1954,$A228,Matches!$Q$9:$Q$1954,1,Matches!$Y$9:$Y$1954,"&gt;"&amp;'RPI rules'!$B$9,Matches!$Y$9:$Y$1954,"&lt;="&amp;'RPI rules'!$B$10,Matches!$R$9:$R$1954,1)+COUNTIFS(Matches!$D$9:$D$1954,$A228,Matches!$Q$9:$Q$1954,1,Matches!$X$9:$X$1954,"&gt;"&amp;'RPI rules'!$B$9,Matches!$X$9:$X$1954,"&lt;="&amp;'RPI rules'!$B$10,Matches!$S$9:$S$1954,1)</f>
        <v>0</v>
      </c>
      <c r="R228" s="1">
        <f>COUNTIFS(Matches!$C$9:$C$1954,$A228,Matches!$Q$9:$Q$1954,1,Matches!$Y$9:$Y$1954,"&gt;="&amp;'RPI rules'!$B$12,Matches!$Y$9:$Y$1954,"&lt;="&amp;'RPI rules'!$B$13,Matches!$R$9:$R$1954,0)+COUNTIFS(Matches!$D$9:$D$1954,$A228,Matches!$Q$9:$Q$1954,1,Matches!$X$9:$X$1954,"&gt;="&amp;'RPI rules'!$B$12,Matches!$X$9:$X$1954,"&lt;="&amp;'RPI rules'!$B$13,Matches!$S$9:$S$1954,0)</f>
        <v>0</v>
      </c>
      <c r="S228" s="1">
        <f>COUNTIFS(Matches!$C$9:$C$1954,$A228,Matches!$Q$9:$Q$1954,1,Matches!$Y$9:$Y$1954,"&gt;="&amp;'RPI rules'!$B$14,Matches!$R$9:$R$1954,0)+COUNTIFS(Matches!$D$9:$D$1954,$A228,Matches!$Q$9:$Q$1954,1,Matches!$X$9:$X$1954,"&gt;="&amp;'RPI rules'!$B$14,Matches!$S$9:$S$1954,0)+COUNTIFS(Matches!$C$9:$C$1954,$A228,Matches!$H$9:$H$1954,"&lt;&gt;D1",Matches!$R$9:$R$1954,0)+COUNTIFS(Matches!$D$9:$D$1954,$A228,Matches!$G$9:$G$1954,"&lt;&gt;D1",Matches!$S$9:$S$1954,0)</f>
        <v>0</v>
      </c>
      <c r="T228" s="1">
        <f>COUNTIFS(Matches!$C$9:$C$1954,$A228,Matches!$M$9:$M$1954,"Nonconference")+COUNTIFS(Matches!$D$9:$D$1954,$A228,Matches!$M$9:$M$1954,"Nonconference")</f>
        <v>9</v>
      </c>
      <c r="U228" s="1">
        <f>COUNTIFS(Matches!$C$9:$C$1954,$A228,Matches!$Q$9:$Q$1954,1,Matches!$Y$9:$Y$1954,"&gt;=1",Matches!$Y$9:$Y$1954,"&lt;="&amp;'RPI rules'!$B$11,Matches!$M$9:$M$1954,"Nonconference")+COUNTIFS(Matches!$D$9:$D$1954,$A228,Matches!$Q$9:$Q$1954,1,Matches!$X$9:$X$1954,"&gt;=1",Matches!$X$9:$X$1954,"&lt;="&amp;'RPI rules'!$B$11,Matches!$M$9:$M$1954,"Nonconference")</f>
        <v>1</v>
      </c>
      <c r="V228" s="1">
        <f>COUNTIFS(Matches!$C$9:$C$1954,$A228,Matches!$Q$9:$Q$1954,1,Matches!$Y$9:$Y$1954,"&gt;="&amp;'RPI rules'!$B$15,Matches!$M$9:$M$1954,"Nonconference")+COUNTIFS(Matches!$D$9:$D$1954,$A228,Matches!$Q$9:$Q$1954,1,Matches!$X$9:$X$1954,"&gt;="&amp;'RPI rules'!$B$15,Matches!$M$9:$M$1954,"Nonconference")+COUNTIFS(Matches!$C$9:$C$1954,$A228,Matches!$M$9:$M$1954,"Nonconference",Matches!$H$9:$H$1954,"NAIA")+COUNTIFS(Matches!$D$9:$D$1954,$A228,Matches!$M$9:$M$1954,"Nonconference",Matches!$G$9:$G$1954,"NAIA")</f>
        <v>1</v>
      </c>
      <c r="W228" s="24">
        <f t="shared" si="38"/>
        <v>0.1111111111111111</v>
      </c>
      <c r="X228" s="24">
        <f t="shared" si="39"/>
        <v>0.1111111111111111</v>
      </c>
      <c r="Y228" s="25">
        <f>IF('RPI rules'!$B$25&lt;&gt;"Ready",NA(),P228*'RPI rules'!$B$17+Q228*'RPI rules'!$B$18)</f>
        <v>0</v>
      </c>
      <c r="Z228" s="25">
        <f>IF('RPI rules'!$B$25&lt;&gt;"Ready",NA(),-R228*'RPI rules'!$B$19-S228*'RPI rules'!$B$20)</f>
        <v>0</v>
      </c>
      <c r="AA228" s="25">
        <f>IF('RPI rules'!$B$25&lt;&gt;"Ready",NA(),IF(T228=0,0,IF(W228&gt;='RPI rules'!$B$16,'RPI rules'!$B$21,0)))</f>
        <v>0</v>
      </c>
      <c r="AB228" s="25">
        <f>IF('RPI rules'!$B$25&lt;&gt;"Ready",NA(),IF(T228=0,0,IF(X228&gt;='RPI rules'!$B$16,-'RPI rules'!$B$22,0)))</f>
        <v>0</v>
      </c>
      <c r="AC228" s="25">
        <f t="shared" si="40"/>
        <v>0</v>
      </c>
      <c r="AD228" s="9">
        <f t="shared" si="41"/>
        <v>0.55571747416444384</v>
      </c>
      <c r="AE228" s="1">
        <f t="shared" si="42"/>
        <v>102</v>
      </c>
      <c r="AF228" s="1">
        <f t="shared" si="43"/>
        <v>0</v>
      </c>
    </row>
    <row r="229" spans="1:32" ht="21" customHeight="1">
      <c r="A229" s="1" t="s">
        <v>256</v>
      </c>
      <c r="B229" s="1" t="str">
        <f>INDEX(Standings!$B$9:$B$356,MATCH($A229,Standings!$A$9:$A$356,0))</f>
        <v>Big Sky</v>
      </c>
      <c r="C229" s="1">
        <f>INDEX(Standings!$D$9:$D$356,MATCH($A229,Standings!$A$9:$A$356,0))</f>
        <v>4</v>
      </c>
      <c r="D229" s="1">
        <f>INDEX(Standings!$E$9:$E$356,MATCH($A229,Standings!$A$9:$A$356,0))</f>
        <v>7</v>
      </c>
      <c r="E229" s="1">
        <f>SUMIFS(Matches!$R$9:$R$1954,Matches!$C$9:$C$1954,$A229)+SUMIFS(Matches!$S$9:$S$1954,Matches!$D$9:$D$1954,$A229)</f>
        <v>4</v>
      </c>
      <c r="F229" s="1">
        <f>COUNTIFS(Matches!$C$9:$C$1954,$A229)+COUNTIFS(Matches!$D$9:$D$1954,$A229)-E229</f>
        <v>7</v>
      </c>
      <c r="G229" s="1">
        <f t="shared" si="33"/>
        <v>0</v>
      </c>
      <c r="H229" s="1">
        <f>SUMIFS(Matches!$R$9:$R$1954,Matches!$C$9:$C$1954,$A229,Matches!$Q$9:$Q$1954,1)+SUMIFS(Matches!$S$9:$S$1954,Matches!$D$9:$D$1954,$A229,Matches!$Q$9:$Q$1954,1)</f>
        <v>4</v>
      </c>
      <c r="I229" s="1">
        <f>COUNTIFS(Matches!$C$9:$C$1954,$A229,Matches!$Q$9:$Q$1954,1)+COUNTIFS(Matches!$D$9:$D$1954,$A229,Matches!$Q$9:$Q$1954,1)-H229</f>
        <v>7</v>
      </c>
      <c r="J229" s="9">
        <f t="shared" si="34"/>
        <v>0.36363636363636365</v>
      </c>
      <c r="K229" s="9">
        <f>IF(H229+I229=0,"",(SUMIFS(Matches!$T$9:$T$1954,Matches!$C$9:$C$1954,$A229)+SUMIFS(Matches!$U$9:$U$1954,Matches!$D$9:$D$1954,$A229))/(H229+I229))</f>
        <v>0.50482093663911853</v>
      </c>
      <c r="L229" s="9">
        <f>IF(H229+I229=0,"",(SUMIFS(Matches!$V$9:$V$1954,Matches!$C$9:$C$1954,$A229)+SUMIFS(Matches!$W$9:$W$1954,Matches!$D$9:$D$1954,$A229))/(H229+I229))</f>
        <v>0.47786380153089197</v>
      </c>
      <c r="M229" s="9">
        <f t="shared" si="35"/>
        <v>0.46278550961137321</v>
      </c>
      <c r="N229" s="1">
        <f t="shared" si="36"/>
        <v>233</v>
      </c>
      <c r="O229" s="1" t="str">
        <f t="shared" si="37"/>
        <v>Matches standings</v>
      </c>
      <c r="P229" s="1">
        <f>COUNTIFS(Matches!$C$9:$C$1954,$A229,Matches!$Q$9:$Q$1954,1,Matches!$Y$9:$Y$1954,"&gt;=1",Matches!$Y$9:$Y$1954,"&lt;="&amp;'RPI rules'!$B$9,Matches!$R$9:$R$1954,1)+COUNTIFS(Matches!$D$9:$D$1954,$A229,Matches!$Q$9:$Q$1954,1,Matches!$X$9:$X$1954,"&gt;=1",Matches!$X$9:$X$1954,"&lt;="&amp;'RPI rules'!$B$9,Matches!$S$9:$S$1954,1)</f>
        <v>0</v>
      </c>
      <c r="Q229" s="1">
        <f>COUNTIFS(Matches!$C$9:$C$1954,$A229,Matches!$Q$9:$Q$1954,1,Matches!$Y$9:$Y$1954,"&gt;"&amp;'RPI rules'!$B$9,Matches!$Y$9:$Y$1954,"&lt;="&amp;'RPI rules'!$B$10,Matches!$R$9:$R$1954,1)+COUNTIFS(Matches!$D$9:$D$1954,$A229,Matches!$Q$9:$Q$1954,1,Matches!$X$9:$X$1954,"&gt;"&amp;'RPI rules'!$B$9,Matches!$X$9:$X$1954,"&lt;="&amp;'RPI rules'!$B$10,Matches!$S$9:$S$1954,1)</f>
        <v>0</v>
      </c>
      <c r="R229" s="1">
        <f>COUNTIFS(Matches!$C$9:$C$1954,$A229,Matches!$Q$9:$Q$1954,1,Matches!$Y$9:$Y$1954,"&gt;="&amp;'RPI rules'!$B$12,Matches!$Y$9:$Y$1954,"&lt;="&amp;'RPI rules'!$B$13,Matches!$R$9:$R$1954,0)+COUNTIFS(Matches!$D$9:$D$1954,$A229,Matches!$Q$9:$Q$1954,1,Matches!$X$9:$X$1954,"&gt;="&amp;'RPI rules'!$B$12,Matches!$X$9:$X$1954,"&lt;="&amp;'RPI rules'!$B$13,Matches!$S$9:$S$1954,0)</f>
        <v>0</v>
      </c>
      <c r="S229" s="1">
        <f>COUNTIFS(Matches!$C$9:$C$1954,$A229,Matches!$Q$9:$Q$1954,1,Matches!$Y$9:$Y$1954,"&gt;="&amp;'RPI rules'!$B$14,Matches!$R$9:$R$1954,0)+COUNTIFS(Matches!$D$9:$D$1954,$A229,Matches!$Q$9:$Q$1954,1,Matches!$X$9:$X$1954,"&gt;="&amp;'RPI rules'!$B$14,Matches!$S$9:$S$1954,0)+COUNTIFS(Matches!$C$9:$C$1954,$A229,Matches!$H$9:$H$1954,"&lt;&gt;D1",Matches!$R$9:$R$1954,0)+COUNTIFS(Matches!$D$9:$D$1954,$A229,Matches!$G$9:$G$1954,"&lt;&gt;D1",Matches!$S$9:$S$1954,0)</f>
        <v>0</v>
      </c>
      <c r="T229" s="1">
        <f>COUNTIFS(Matches!$C$9:$C$1954,$A229,Matches!$M$9:$M$1954,"Nonconference")+COUNTIFS(Matches!$D$9:$D$1954,$A229,Matches!$M$9:$M$1954,"Nonconference")</f>
        <v>11</v>
      </c>
      <c r="U229" s="1">
        <f>COUNTIFS(Matches!$C$9:$C$1954,$A229,Matches!$Q$9:$Q$1954,1,Matches!$Y$9:$Y$1954,"&gt;=1",Matches!$Y$9:$Y$1954,"&lt;="&amp;'RPI rules'!$B$11,Matches!$M$9:$M$1954,"Nonconference")+COUNTIFS(Matches!$D$9:$D$1954,$A229,Matches!$Q$9:$Q$1954,1,Matches!$X$9:$X$1954,"&gt;=1",Matches!$X$9:$X$1954,"&lt;="&amp;'RPI rules'!$B$11,Matches!$M$9:$M$1954,"Nonconference")</f>
        <v>3</v>
      </c>
      <c r="V229" s="1">
        <f>COUNTIFS(Matches!$C$9:$C$1954,$A229,Matches!$Q$9:$Q$1954,1,Matches!$Y$9:$Y$1954,"&gt;="&amp;'RPI rules'!$B$15,Matches!$M$9:$M$1954,"Nonconference")+COUNTIFS(Matches!$D$9:$D$1954,$A229,Matches!$Q$9:$Q$1954,1,Matches!$X$9:$X$1954,"&gt;="&amp;'RPI rules'!$B$15,Matches!$M$9:$M$1954,"Nonconference")+COUNTIFS(Matches!$C$9:$C$1954,$A229,Matches!$M$9:$M$1954,"Nonconference",Matches!$H$9:$H$1954,"NAIA")+COUNTIFS(Matches!$D$9:$D$1954,$A229,Matches!$M$9:$M$1954,"Nonconference",Matches!$G$9:$G$1954,"NAIA")</f>
        <v>4</v>
      </c>
      <c r="W229" s="24">
        <f t="shared" si="38"/>
        <v>0.27272727272727271</v>
      </c>
      <c r="X229" s="24">
        <f t="shared" si="39"/>
        <v>0.36363636363636365</v>
      </c>
      <c r="Y229" s="25">
        <f>IF('RPI rules'!$B$25&lt;&gt;"Ready",NA(),P229*'RPI rules'!$B$17+Q229*'RPI rules'!$B$18)</f>
        <v>0</v>
      </c>
      <c r="Z229" s="25">
        <f>IF('RPI rules'!$B$25&lt;&gt;"Ready",NA(),-R229*'RPI rules'!$B$19-S229*'RPI rules'!$B$20)</f>
        <v>0</v>
      </c>
      <c r="AA229" s="25">
        <f>IF('RPI rules'!$B$25&lt;&gt;"Ready",NA(),IF(T229=0,0,IF(W229&gt;='RPI rules'!$B$16,'RPI rules'!$B$21,0)))</f>
        <v>0</v>
      </c>
      <c r="AB229" s="25">
        <f>IF('RPI rules'!$B$25&lt;&gt;"Ready",NA(),IF(T229=0,0,IF(X229&gt;='RPI rules'!$B$16,-'RPI rules'!$B$22,0)))</f>
        <v>0</v>
      </c>
      <c r="AC229" s="25">
        <f t="shared" si="40"/>
        <v>0</v>
      </c>
      <c r="AD229" s="9">
        <f t="shared" si="41"/>
        <v>0.46278550961137321</v>
      </c>
      <c r="AE229" s="1">
        <f t="shared" si="42"/>
        <v>228</v>
      </c>
      <c r="AF229" s="1">
        <f t="shared" si="43"/>
        <v>5</v>
      </c>
    </row>
    <row r="230" spans="1:32" ht="21" customHeight="1">
      <c r="A230" s="1" t="s">
        <v>360</v>
      </c>
      <c r="B230" s="1" t="str">
        <f>INDEX(Standings!$B$9:$B$356,MATCH($A230,Standings!$A$9:$A$356,0))</f>
        <v>SWAC</v>
      </c>
      <c r="C230" s="1">
        <f>INDEX(Standings!$D$9:$D$356,MATCH($A230,Standings!$A$9:$A$356,0))</f>
        <v>0</v>
      </c>
      <c r="D230" s="1">
        <f>INDEX(Standings!$E$9:$E$356,MATCH($A230,Standings!$A$9:$A$356,0))</f>
        <v>13</v>
      </c>
      <c r="E230" s="1">
        <f>SUMIFS(Matches!$R$9:$R$1954,Matches!$C$9:$C$1954,$A230)+SUMIFS(Matches!$S$9:$S$1954,Matches!$D$9:$D$1954,$A230)</f>
        <v>0</v>
      </c>
      <c r="F230" s="1">
        <f>COUNTIFS(Matches!$C$9:$C$1954,$A230)+COUNTIFS(Matches!$D$9:$D$1954,$A230)-E230</f>
        <v>13</v>
      </c>
      <c r="G230" s="1">
        <f t="shared" si="33"/>
        <v>0</v>
      </c>
      <c r="H230" s="1">
        <f>SUMIFS(Matches!$R$9:$R$1954,Matches!$C$9:$C$1954,$A230,Matches!$Q$9:$Q$1954,1)+SUMIFS(Matches!$S$9:$S$1954,Matches!$D$9:$D$1954,$A230,Matches!$Q$9:$Q$1954,1)</f>
        <v>0</v>
      </c>
      <c r="I230" s="1">
        <f>COUNTIFS(Matches!$C$9:$C$1954,$A230,Matches!$Q$9:$Q$1954,1)+COUNTIFS(Matches!$D$9:$D$1954,$A230,Matches!$Q$9:$Q$1954,1)-H230</f>
        <v>13</v>
      </c>
      <c r="J230" s="9">
        <f t="shared" si="34"/>
        <v>0</v>
      </c>
      <c r="K230" s="9">
        <f>IF(H230+I230=0,"",(SUMIFS(Matches!$T$9:$T$1954,Matches!$C$9:$C$1954,$A230)+SUMIFS(Matches!$U$9:$U$1954,Matches!$D$9:$D$1954,$A230))/(H230+I230))</f>
        <v>0.43385332616101846</v>
      </c>
      <c r="L230" s="9">
        <f>IF(H230+I230=0,"",(SUMIFS(Matches!$V$9:$V$1954,Matches!$C$9:$C$1954,$A230)+SUMIFS(Matches!$W$9:$W$1954,Matches!$D$9:$D$1954,$A230))/(H230+I230))</f>
        <v>0.44595976205174703</v>
      </c>
      <c r="M230" s="9">
        <f t="shared" si="35"/>
        <v>0.32841660359344599</v>
      </c>
      <c r="N230" s="1">
        <f t="shared" si="36"/>
        <v>337</v>
      </c>
      <c r="O230" s="1" t="str">
        <f t="shared" si="37"/>
        <v>Matches standings</v>
      </c>
      <c r="P230" s="1">
        <f>COUNTIFS(Matches!$C$9:$C$1954,$A230,Matches!$Q$9:$Q$1954,1,Matches!$Y$9:$Y$1954,"&gt;=1",Matches!$Y$9:$Y$1954,"&lt;="&amp;'RPI rules'!$B$9,Matches!$R$9:$R$1954,1)+COUNTIFS(Matches!$D$9:$D$1954,$A230,Matches!$Q$9:$Q$1954,1,Matches!$X$9:$X$1954,"&gt;=1",Matches!$X$9:$X$1954,"&lt;="&amp;'RPI rules'!$B$9,Matches!$S$9:$S$1954,1)</f>
        <v>0</v>
      </c>
      <c r="Q230" s="1">
        <f>COUNTIFS(Matches!$C$9:$C$1954,$A230,Matches!$Q$9:$Q$1954,1,Matches!$Y$9:$Y$1954,"&gt;"&amp;'RPI rules'!$B$9,Matches!$Y$9:$Y$1954,"&lt;="&amp;'RPI rules'!$B$10,Matches!$R$9:$R$1954,1)+COUNTIFS(Matches!$D$9:$D$1954,$A230,Matches!$Q$9:$Q$1954,1,Matches!$X$9:$X$1954,"&gt;"&amp;'RPI rules'!$B$9,Matches!$X$9:$X$1954,"&lt;="&amp;'RPI rules'!$B$10,Matches!$S$9:$S$1954,1)</f>
        <v>0</v>
      </c>
      <c r="R230" s="1">
        <f>COUNTIFS(Matches!$C$9:$C$1954,$A230,Matches!$Q$9:$Q$1954,1,Matches!$Y$9:$Y$1954,"&gt;="&amp;'RPI rules'!$B$12,Matches!$Y$9:$Y$1954,"&lt;="&amp;'RPI rules'!$B$13,Matches!$R$9:$R$1954,0)+COUNTIFS(Matches!$D$9:$D$1954,$A230,Matches!$Q$9:$Q$1954,1,Matches!$X$9:$X$1954,"&gt;="&amp;'RPI rules'!$B$12,Matches!$X$9:$X$1954,"&lt;="&amp;'RPI rules'!$B$13,Matches!$S$9:$S$1954,0)</f>
        <v>2</v>
      </c>
      <c r="S230" s="1">
        <f>COUNTIFS(Matches!$C$9:$C$1954,$A230,Matches!$Q$9:$Q$1954,1,Matches!$Y$9:$Y$1954,"&gt;="&amp;'RPI rules'!$B$14,Matches!$R$9:$R$1954,0)+COUNTIFS(Matches!$D$9:$D$1954,$A230,Matches!$Q$9:$Q$1954,1,Matches!$X$9:$X$1954,"&gt;="&amp;'RPI rules'!$B$14,Matches!$S$9:$S$1954,0)+COUNTIFS(Matches!$C$9:$C$1954,$A230,Matches!$H$9:$H$1954,"&lt;&gt;D1",Matches!$R$9:$R$1954,0)+COUNTIFS(Matches!$D$9:$D$1954,$A230,Matches!$G$9:$G$1954,"&lt;&gt;D1",Matches!$S$9:$S$1954,0)</f>
        <v>0</v>
      </c>
      <c r="T230" s="1">
        <f>COUNTIFS(Matches!$C$9:$C$1954,$A230,Matches!$M$9:$M$1954,"Nonconference")+COUNTIFS(Matches!$D$9:$D$1954,$A230,Matches!$M$9:$M$1954,"Nonconference")</f>
        <v>13</v>
      </c>
      <c r="U230" s="1">
        <f>COUNTIFS(Matches!$C$9:$C$1954,$A230,Matches!$Q$9:$Q$1954,1,Matches!$Y$9:$Y$1954,"&gt;=1",Matches!$Y$9:$Y$1954,"&lt;="&amp;'RPI rules'!$B$11,Matches!$M$9:$M$1954,"Nonconference")+COUNTIFS(Matches!$D$9:$D$1954,$A230,Matches!$Q$9:$Q$1954,1,Matches!$X$9:$X$1954,"&gt;=1",Matches!$X$9:$X$1954,"&lt;="&amp;'RPI rules'!$B$11,Matches!$M$9:$M$1954,"Nonconference")</f>
        <v>0</v>
      </c>
      <c r="V230" s="1">
        <f>COUNTIFS(Matches!$C$9:$C$1954,$A230,Matches!$Q$9:$Q$1954,1,Matches!$Y$9:$Y$1954,"&gt;="&amp;'RPI rules'!$B$15,Matches!$M$9:$M$1954,"Nonconference")+COUNTIFS(Matches!$D$9:$D$1954,$A230,Matches!$Q$9:$Q$1954,1,Matches!$X$9:$X$1954,"&gt;="&amp;'RPI rules'!$B$15,Matches!$M$9:$M$1954,"Nonconference")+COUNTIFS(Matches!$C$9:$C$1954,$A230,Matches!$M$9:$M$1954,"Nonconference",Matches!$H$9:$H$1954,"NAIA")+COUNTIFS(Matches!$D$9:$D$1954,$A230,Matches!$M$9:$M$1954,"Nonconference",Matches!$G$9:$G$1954,"NAIA")</f>
        <v>6</v>
      </c>
      <c r="W230" s="24">
        <f t="shared" si="38"/>
        <v>0</v>
      </c>
      <c r="X230" s="24">
        <f t="shared" si="39"/>
        <v>0.46153846153846156</v>
      </c>
      <c r="Y230" s="25">
        <f>IF('RPI rules'!$B$25&lt;&gt;"Ready",NA(),P230*'RPI rules'!$B$17+Q230*'RPI rules'!$B$18)</f>
        <v>0</v>
      </c>
      <c r="Z230" s="25">
        <f>IF('RPI rules'!$B$25&lt;&gt;"Ready",NA(),-R230*'RPI rules'!$B$19-S230*'RPI rules'!$B$20)</f>
        <v>-2.5999999999999999E-3</v>
      </c>
      <c r="AA230" s="25">
        <f>IF('RPI rules'!$B$25&lt;&gt;"Ready",NA(),IF(T230=0,0,IF(W230&gt;='RPI rules'!$B$16,'RPI rules'!$B$21,0)))</f>
        <v>0</v>
      </c>
      <c r="AB230" s="25">
        <f>IF('RPI rules'!$B$25&lt;&gt;"Ready",NA(),IF(T230=0,0,IF(X230&gt;='RPI rules'!$B$16,-'RPI rules'!$B$22,0)))</f>
        <v>0</v>
      </c>
      <c r="AC230" s="25">
        <f t="shared" si="40"/>
        <v>-2.5999999999999999E-3</v>
      </c>
      <c r="AD230" s="9">
        <f t="shared" si="41"/>
        <v>0.325816603593446</v>
      </c>
      <c r="AE230" s="1">
        <f t="shared" si="42"/>
        <v>335</v>
      </c>
      <c r="AF230" s="1">
        <f t="shared" si="43"/>
        <v>2</v>
      </c>
    </row>
    <row r="231" spans="1:32" ht="21" customHeight="1">
      <c r="A231" s="1" t="s">
        <v>251</v>
      </c>
      <c r="B231" s="1" t="str">
        <f>INDEX(Standings!$B$9:$B$356,MATCH($A231,Standings!$A$9:$A$356,0))</f>
        <v>Big South</v>
      </c>
      <c r="C231" s="1">
        <f>INDEX(Standings!$D$9:$D$356,MATCH($A231,Standings!$A$9:$A$356,0))</f>
        <v>6</v>
      </c>
      <c r="D231" s="1">
        <f>INDEX(Standings!$E$9:$E$356,MATCH($A231,Standings!$A$9:$A$356,0))</f>
        <v>8</v>
      </c>
      <c r="E231" s="1">
        <f>SUMIFS(Matches!$R$9:$R$1954,Matches!$C$9:$C$1954,$A231)+SUMIFS(Matches!$S$9:$S$1954,Matches!$D$9:$D$1954,$A231)</f>
        <v>6</v>
      </c>
      <c r="F231" s="1">
        <f>COUNTIFS(Matches!$C$9:$C$1954,$A231)+COUNTIFS(Matches!$D$9:$D$1954,$A231)-E231</f>
        <v>8</v>
      </c>
      <c r="G231" s="1">
        <f t="shared" si="33"/>
        <v>0</v>
      </c>
      <c r="H231" s="1">
        <f>SUMIFS(Matches!$R$9:$R$1954,Matches!$C$9:$C$1954,$A231,Matches!$Q$9:$Q$1954,1)+SUMIFS(Matches!$S$9:$S$1954,Matches!$D$9:$D$1954,$A231,Matches!$Q$9:$Q$1954,1)</f>
        <v>6</v>
      </c>
      <c r="I231" s="1">
        <f>COUNTIFS(Matches!$C$9:$C$1954,$A231,Matches!$Q$9:$Q$1954,1)+COUNTIFS(Matches!$D$9:$D$1954,$A231,Matches!$Q$9:$Q$1954,1)-H231</f>
        <v>8</v>
      </c>
      <c r="J231" s="9">
        <f t="shared" si="34"/>
        <v>0.42857142857142855</v>
      </c>
      <c r="K231" s="9">
        <f>IF(H231+I231=0,"",(SUMIFS(Matches!$T$9:$T$1954,Matches!$C$9:$C$1954,$A231)+SUMIFS(Matches!$U$9:$U$1954,Matches!$D$9:$D$1954,$A231))/(H231+I231))</f>
        <v>0.47832881404309979</v>
      </c>
      <c r="L231" s="9">
        <f>IF(H231+I231=0,"",(SUMIFS(Matches!$V$9:$V$1954,Matches!$C$9:$C$1954,$A231)+SUMIFS(Matches!$W$9:$W$1954,Matches!$D$9:$D$1954,$A231))/(H231+I231))</f>
        <v>0.47268449143449143</v>
      </c>
      <c r="M231" s="9">
        <f t="shared" si="35"/>
        <v>0.4644783870230299</v>
      </c>
      <c r="N231" s="1">
        <f t="shared" si="36"/>
        <v>228</v>
      </c>
      <c r="O231" s="1" t="str">
        <f t="shared" si="37"/>
        <v>Matches standings</v>
      </c>
      <c r="P231" s="1">
        <f>COUNTIFS(Matches!$C$9:$C$1954,$A231,Matches!$Q$9:$Q$1954,1,Matches!$Y$9:$Y$1954,"&gt;=1",Matches!$Y$9:$Y$1954,"&lt;="&amp;'RPI rules'!$B$9,Matches!$R$9:$R$1954,1)+COUNTIFS(Matches!$D$9:$D$1954,$A231,Matches!$Q$9:$Q$1954,1,Matches!$X$9:$X$1954,"&gt;=1",Matches!$X$9:$X$1954,"&lt;="&amp;'RPI rules'!$B$9,Matches!$S$9:$S$1954,1)</f>
        <v>0</v>
      </c>
      <c r="Q231" s="1">
        <f>COUNTIFS(Matches!$C$9:$C$1954,$A231,Matches!$Q$9:$Q$1954,1,Matches!$Y$9:$Y$1954,"&gt;"&amp;'RPI rules'!$B$9,Matches!$Y$9:$Y$1954,"&lt;="&amp;'RPI rules'!$B$10,Matches!$R$9:$R$1954,1)+COUNTIFS(Matches!$D$9:$D$1954,$A231,Matches!$Q$9:$Q$1954,1,Matches!$X$9:$X$1954,"&gt;"&amp;'RPI rules'!$B$9,Matches!$X$9:$X$1954,"&lt;="&amp;'RPI rules'!$B$10,Matches!$S$9:$S$1954,1)</f>
        <v>0</v>
      </c>
      <c r="R231" s="1">
        <f>COUNTIFS(Matches!$C$9:$C$1954,$A231,Matches!$Q$9:$Q$1954,1,Matches!$Y$9:$Y$1954,"&gt;="&amp;'RPI rules'!$B$12,Matches!$Y$9:$Y$1954,"&lt;="&amp;'RPI rules'!$B$13,Matches!$R$9:$R$1954,0)+COUNTIFS(Matches!$D$9:$D$1954,$A231,Matches!$Q$9:$Q$1954,1,Matches!$X$9:$X$1954,"&gt;="&amp;'RPI rules'!$B$12,Matches!$X$9:$X$1954,"&lt;="&amp;'RPI rules'!$B$13,Matches!$S$9:$S$1954,0)</f>
        <v>0</v>
      </c>
      <c r="S231" s="1">
        <f>COUNTIFS(Matches!$C$9:$C$1954,$A231,Matches!$Q$9:$Q$1954,1,Matches!$Y$9:$Y$1954,"&gt;="&amp;'RPI rules'!$B$14,Matches!$R$9:$R$1954,0)+COUNTIFS(Matches!$D$9:$D$1954,$A231,Matches!$Q$9:$Q$1954,1,Matches!$X$9:$X$1954,"&gt;="&amp;'RPI rules'!$B$14,Matches!$S$9:$S$1954,0)+COUNTIFS(Matches!$C$9:$C$1954,$A231,Matches!$H$9:$H$1954,"&lt;&gt;D1",Matches!$R$9:$R$1954,0)+COUNTIFS(Matches!$D$9:$D$1954,$A231,Matches!$G$9:$G$1954,"&lt;&gt;D1",Matches!$S$9:$S$1954,0)</f>
        <v>0</v>
      </c>
      <c r="T231" s="1">
        <f>COUNTIFS(Matches!$C$9:$C$1954,$A231,Matches!$M$9:$M$1954,"Nonconference")+COUNTIFS(Matches!$D$9:$D$1954,$A231,Matches!$M$9:$M$1954,"Nonconference")</f>
        <v>14</v>
      </c>
      <c r="U231" s="1">
        <f>COUNTIFS(Matches!$C$9:$C$1954,$A231,Matches!$Q$9:$Q$1954,1,Matches!$Y$9:$Y$1954,"&gt;=1",Matches!$Y$9:$Y$1954,"&lt;="&amp;'RPI rules'!$B$11,Matches!$M$9:$M$1954,"Nonconference")+COUNTIFS(Matches!$D$9:$D$1954,$A231,Matches!$Q$9:$Q$1954,1,Matches!$X$9:$X$1954,"&gt;=1",Matches!$X$9:$X$1954,"&lt;="&amp;'RPI rules'!$B$11,Matches!$M$9:$M$1954,"Nonconference")</f>
        <v>1</v>
      </c>
      <c r="V231" s="1">
        <f>COUNTIFS(Matches!$C$9:$C$1954,$A231,Matches!$Q$9:$Q$1954,1,Matches!$Y$9:$Y$1954,"&gt;="&amp;'RPI rules'!$B$15,Matches!$M$9:$M$1954,"Nonconference")+COUNTIFS(Matches!$D$9:$D$1954,$A231,Matches!$Q$9:$Q$1954,1,Matches!$X$9:$X$1954,"&gt;="&amp;'RPI rules'!$B$15,Matches!$M$9:$M$1954,"Nonconference")+COUNTIFS(Matches!$C$9:$C$1954,$A231,Matches!$M$9:$M$1954,"Nonconference",Matches!$H$9:$H$1954,"NAIA")+COUNTIFS(Matches!$D$9:$D$1954,$A231,Matches!$M$9:$M$1954,"Nonconference",Matches!$G$9:$G$1954,"NAIA")</f>
        <v>4</v>
      </c>
      <c r="W231" s="24">
        <f t="shared" si="38"/>
        <v>7.1428571428571425E-2</v>
      </c>
      <c r="X231" s="24">
        <f t="shared" si="39"/>
        <v>0.2857142857142857</v>
      </c>
      <c r="Y231" s="25">
        <f>IF('RPI rules'!$B$25&lt;&gt;"Ready",NA(),P231*'RPI rules'!$B$17+Q231*'RPI rules'!$B$18)</f>
        <v>0</v>
      </c>
      <c r="Z231" s="25">
        <f>IF('RPI rules'!$B$25&lt;&gt;"Ready",NA(),-R231*'RPI rules'!$B$19-S231*'RPI rules'!$B$20)</f>
        <v>0</v>
      </c>
      <c r="AA231" s="25">
        <f>IF('RPI rules'!$B$25&lt;&gt;"Ready",NA(),IF(T231=0,0,IF(W231&gt;='RPI rules'!$B$16,'RPI rules'!$B$21,0)))</f>
        <v>0</v>
      </c>
      <c r="AB231" s="25">
        <f>IF('RPI rules'!$B$25&lt;&gt;"Ready",NA(),IF(T231=0,0,IF(X231&gt;='RPI rules'!$B$16,-'RPI rules'!$B$22,0)))</f>
        <v>0</v>
      </c>
      <c r="AC231" s="25">
        <f t="shared" si="40"/>
        <v>0</v>
      </c>
      <c r="AD231" s="9">
        <f t="shared" si="41"/>
        <v>0.4644783870230299</v>
      </c>
      <c r="AE231" s="1">
        <f t="shared" si="42"/>
        <v>226</v>
      </c>
      <c r="AF231" s="1">
        <f t="shared" si="43"/>
        <v>2</v>
      </c>
    </row>
    <row r="232" spans="1:32" ht="21" customHeight="1">
      <c r="A232" s="1" t="s">
        <v>237</v>
      </c>
      <c r="B232" s="1" t="str">
        <f>INDEX(Standings!$B$9:$B$356,MATCH($A232,Standings!$A$9:$A$356,0))</f>
        <v>Ivy League</v>
      </c>
      <c r="C232" s="1">
        <f>INDEX(Standings!$D$9:$D$356,MATCH($A232,Standings!$A$9:$A$356,0))</f>
        <v>2</v>
      </c>
      <c r="D232" s="1">
        <f>INDEX(Standings!$E$9:$E$356,MATCH($A232,Standings!$A$9:$A$356,0))</f>
        <v>6</v>
      </c>
      <c r="E232" s="1">
        <f>SUMIFS(Matches!$R$9:$R$1954,Matches!$C$9:$C$1954,$A232)+SUMIFS(Matches!$S$9:$S$1954,Matches!$D$9:$D$1954,$A232)</f>
        <v>2</v>
      </c>
      <c r="F232" s="1">
        <f>COUNTIFS(Matches!$C$9:$C$1954,$A232)+COUNTIFS(Matches!$D$9:$D$1954,$A232)-E232</f>
        <v>6</v>
      </c>
      <c r="G232" s="1">
        <f t="shared" si="33"/>
        <v>0</v>
      </c>
      <c r="H232" s="1">
        <f>SUMIFS(Matches!$R$9:$R$1954,Matches!$C$9:$C$1954,$A232,Matches!$Q$9:$Q$1954,1)+SUMIFS(Matches!$S$9:$S$1954,Matches!$D$9:$D$1954,$A232,Matches!$Q$9:$Q$1954,1)</f>
        <v>2</v>
      </c>
      <c r="I232" s="1">
        <f>COUNTIFS(Matches!$C$9:$C$1954,$A232,Matches!$Q$9:$Q$1954,1)+COUNTIFS(Matches!$D$9:$D$1954,$A232,Matches!$Q$9:$Q$1954,1)-H232</f>
        <v>6</v>
      </c>
      <c r="J232" s="9">
        <f t="shared" si="34"/>
        <v>0.25</v>
      </c>
      <c r="K232" s="9">
        <f>IF(H232+I232=0,"",(SUMIFS(Matches!$T$9:$T$1954,Matches!$C$9:$C$1954,$A232)+SUMIFS(Matches!$U$9:$U$1954,Matches!$D$9:$D$1954,$A232))/(H232+I232))</f>
        <v>0.57979797979797987</v>
      </c>
      <c r="L232" s="9">
        <f>IF(H232+I232=0,"",(SUMIFS(Matches!$V$9:$V$1954,Matches!$C$9:$C$1954,$A232)+SUMIFS(Matches!$W$9:$W$1954,Matches!$D$9:$D$1954,$A232))/(H232+I232))</f>
        <v>0.48760709934005386</v>
      </c>
      <c r="M232" s="9">
        <f t="shared" si="35"/>
        <v>0.4743007647340034</v>
      </c>
      <c r="N232" s="1">
        <f t="shared" si="36"/>
        <v>214</v>
      </c>
      <c r="O232" s="1" t="str">
        <f t="shared" si="37"/>
        <v>Matches standings</v>
      </c>
      <c r="P232" s="1">
        <f>COUNTIFS(Matches!$C$9:$C$1954,$A232,Matches!$Q$9:$Q$1954,1,Matches!$Y$9:$Y$1954,"&gt;=1",Matches!$Y$9:$Y$1954,"&lt;="&amp;'RPI rules'!$B$9,Matches!$R$9:$R$1954,1)+COUNTIFS(Matches!$D$9:$D$1954,$A232,Matches!$Q$9:$Q$1954,1,Matches!$X$9:$X$1954,"&gt;=1",Matches!$X$9:$X$1954,"&lt;="&amp;'RPI rules'!$B$9,Matches!$S$9:$S$1954,1)</f>
        <v>0</v>
      </c>
      <c r="Q232" s="1">
        <f>COUNTIFS(Matches!$C$9:$C$1954,$A232,Matches!$Q$9:$Q$1954,1,Matches!$Y$9:$Y$1954,"&gt;"&amp;'RPI rules'!$B$9,Matches!$Y$9:$Y$1954,"&lt;="&amp;'RPI rules'!$B$10,Matches!$R$9:$R$1954,1)+COUNTIFS(Matches!$D$9:$D$1954,$A232,Matches!$Q$9:$Q$1954,1,Matches!$X$9:$X$1954,"&gt;"&amp;'RPI rules'!$B$9,Matches!$X$9:$X$1954,"&lt;="&amp;'RPI rules'!$B$10,Matches!$S$9:$S$1954,1)</f>
        <v>0</v>
      </c>
      <c r="R232" s="1">
        <f>COUNTIFS(Matches!$C$9:$C$1954,$A232,Matches!$Q$9:$Q$1954,1,Matches!$Y$9:$Y$1954,"&gt;="&amp;'RPI rules'!$B$12,Matches!$Y$9:$Y$1954,"&lt;="&amp;'RPI rules'!$B$13,Matches!$R$9:$R$1954,0)+COUNTIFS(Matches!$D$9:$D$1954,$A232,Matches!$Q$9:$Q$1954,1,Matches!$X$9:$X$1954,"&gt;="&amp;'RPI rules'!$B$12,Matches!$X$9:$X$1954,"&lt;="&amp;'RPI rules'!$B$13,Matches!$S$9:$S$1954,0)</f>
        <v>0</v>
      </c>
      <c r="S232" s="1">
        <f>COUNTIFS(Matches!$C$9:$C$1954,$A232,Matches!$Q$9:$Q$1954,1,Matches!$Y$9:$Y$1954,"&gt;="&amp;'RPI rules'!$B$14,Matches!$R$9:$R$1954,0)+COUNTIFS(Matches!$D$9:$D$1954,$A232,Matches!$Q$9:$Q$1954,1,Matches!$X$9:$X$1954,"&gt;="&amp;'RPI rules'!$B$14,Matches!$S$9:$S$1954,0)+COUNTIFS(Matches!$C$9:$C$1954,$A232,Matches!$H$9:$H$1954,"&lt;&gt;D1",Matches!$R$9:$R$1954,0)+COUNTIFS(Matches!$D$9:$D$1954,$A232,Matches!$G$9:$G$1954,"&lt;&gt;D1",Matches!$S$9:$S$1954,0)</f>
        <v>0</v>
      </c>
      <c r="T232" s="1">
        <f>COUNTIFS(Matches!$C$9:$C$1954,$A232,Matches!$M$9:$M$1954,"Nonconference")+COUNTIFS(Matches!$D$9:$D$1954,$A232,Matches!$M$9:$M$1954,"Nonconference")</f>
        <v>8</v>
      </c>
      <c r="U232" s="1">
        <f>COUNTIFS(Matches!$C$9:$C$1954,$A232,Matches!$Q$9:$Q$1954,1,Matches!$Y$9:$Y$1954,"&gt;=1",Matches!$Y$9:$Y$1954,"&lt;="&amp;'RPI rules'!$B$11,Matches!$M$9:$M$1954,"Nonconference")+COUNTIFS(Matches!$D$9:$D$1954,$A232,Matches!$Q$9:$Q$1954,1,Matches!$X$9:$X$1954,"&gt;=1",Matches!$X$9:$X$1954,"&lt;="&amp;'RPI rules'!$B$11,Matches!$M$9:$M$1954,"Nonconference")</f>
        <v>2</v>
      </c>
      <c r="V232" s="1">
        <f>COUNTIFS(Matches!$C$9:$C$1954,$A232,Matches!$Q$9:$Q$1954,1,Matches!$Y$9:$Y$1954,"&gt;="&amp;'RPI rules'!$B$15,Matches!$M$9:$M$1954,"Nonconference")+COUNTIFS(Matches!$D$9:$D$1954,$A232,Matches!$Q$9:$Q$1954,1,Matches!$X$9:$X$1954,"&gt;="&amp;'RPI rules'!$B$15,Matches!$M$9:$M$1954,"Nonconference")+COUNTIFS(Matches!$C$9:$C$1954,$A232,Matches!$M$9:$M$1954,"Nonconference",Matches!$H$9:$H$1954,"NAIA")+COUNTIFS(Matches!$D$9:$D$1954,$A232,Matches!$M$9:$M$1954,"Nonconference",Matches!$G$9:$G$1954,"NAIA")</f>
        <v>1</v>
      </c>
      <c r="W232" s="24">
        <f t="shared" si="38"/>
        <v>0.25</v>
      </c>
      <c r="X232" s="24">
        <f t="shared" si="39"/>
        <v>0.125</v>
      </c>
      <c r="Y232" s="25">
        <f>IF('RPI rules'!$B$25&lt;&gt;"Ready",NA(),P232*'RPI rules'!$B$17+Q232*'RPI rules'!$B$18)</f>
        <v>0</v>
      </c>
      <c r="Z232" s="25">
        <f>IF('RPI rules'!$B$25&lt;&gt;"Ready",NA(),-R232*'RPI rules'!$B$19-S232*'RPI rules'!$B$20)</f>
        <v>0</v>
      </c>
      <c r="AA232" s="25">
        <f>IF('RPI rules'!$B$25&lt;&gt;"Ready",NA(),IF(T232=0,0,IF(W232&gt;='RPI rules'!$B$16,'RPI rules'!$B$21,0)))</f>
        <v>0</v>
      </c>
      <c r="AB232" s="25">
        <f>IF('RPI rules'!$B$25&lt;&gt;"Ready",NA(),IF(T232=0,0,IF(X232&gt;='RPI rules'!$B$16,-'RPI rules'!$B$22,0)))</f>
        <v>0</v>
      </c>
      <c r="AC232" s="25">
        <f t="shared" si="40"/>
        <v>0</v>
      </c>
      <c r="AD232" s="9">
        <f t="shared" si="41"/>
        <v>0.4743007647340034</v>
      </c>
      <c r="AE232" s="1">
        <f t="shared" si="42"/>
        <v>215</v>
      </c>
      <c r="AF232" s="1">
        <f t="shared" si="43"/>
        <v>-1</v>
      </c>
    </row>
    <row r="233" spans="1:32" ht="21" customHeight="1">
      <c r="A233" s="1" t="s">
        <v>204</v>
      </c>
      <c r="B233" s="1" t="str">
        <f>INDEX(Standings!$B$9:$B$356,MATCH($A233,Standings!$A$9:$A$356,0))</f>
        <v>Big East</v>
      </c>
      <c r="C233" s="1">
        <f>INDEX(Standings!$D$9:$D$356,MATCH($A233,Standings!$A$9:$A$356,0))</f>
        <v>8</v>
      </c>
      <c r="D233" s="1">
        <f>INDEX(Standings!$E$9:$E$356,MATCH($A233,Standings!$A$9:$A$356,0))</f>
        <v>3</v>
      </c>
      <c r="E233" s="1">
        <f>SUMIFS(Matches!$R$9:$R$1954,Matches!$C$9:$C$1954,$A233)+SUMIFS(Matches!$S$9:$S$1954,Matches!$D$9:$D$1954,$A233)</f>
        <v>8</v>
      </c>
      <c r="F233" s="1">
        <f>COUNTIFS(Matches!$C$9:$C$1954,$A233)+COUNTIFS(Matches!$D$9:$D$1954,$A233)-E233</f>
        <v>3</v>
      </c>
      <c r="G233" s="1">
        <f t="shared" si="33"/>
        <v>0</v>
      </c>
      <c r="H233" s="1">
        <f>SUMIFS(Matches!$R$9:$R$1954,Matches!$C$9:$C$1954,$A233,Matches!$Q$9:$Q$1954,1)+SUMIFS(Matches!$S$9:$S$1954,Matches!$D$9:$D$1954,$A233,Matches!$Q$9:$Q$1954,1)</f>
        <v>8</v>
      </c>
      <c r="I233" s="1">
        <f>COUNTIFS(Matches!$C$9:$C$1954,$A233,Matches!$Q$9:$Q$1954,1)+COUNTIFS(Matches!$D$9:$D$1954,$A233,Matches!$Q$9:$Q$1954,1)-H233</f>
        <v>3</v>
      </c>
      <c r="J233" s="9">
        <f t="shared" si="34"/>
        <v>0.72727272727272729</v>
      </c>
      <c r="K233" s="9">
        <f>IF(H233+I233=0,"",(SUMIFS(Matches!$T$9:$T$1954,Matches!$C$9:$C$1954,$A233)+SUMIFS(Matches!$U$9:$U$1954,Matches!$D$9:$D$1954,$A233))/(H233+I233))</f>
        <v>0.40504344140707771</v>
      </c>
      <c r="L233" s="9">
        <f>IF(H233+I233=0,"",(SUMIFS(Matches!$V$9:$V$1954,Matches!$C$9:$C$1954,$A233)+SUMIFS(Matches!$W$9:$W$1954,Matches!$D$9:$D$1954,$A233))/(H233+I233))</f>
        <v>0.44451726296158384</v>
      </c>
      <c r="M233" s="9">
        <f t="shared" si="35"/>
        <v>0.49546921826211665</v>
      </c>
      <c r="N233" s="1">
        <f t="shared" si="36"/>
        <v>181</v>
      </c>
      <c r="O233" s="1" t="str">
        <f t="shared" si="37"/>
        <v>Matches standings</v>
      </c>
      <c r="P233" s="1">
        <f>COUNTIFS(Matches!$C$9:$C$1954,$A233,Matches!$Q$9:$Q$1954,1,Matches!$Y$9:$Y$1954,"&gt;=1",Matches!$Y$9:$Y$1954,"&lt;="&amp;'RPI rules'!$B$9,Matches!$R$9:$R$1954,1)+COUNTIFS(Matches!$D$9:$D$1954,$A233,Matches!$Q$9:$Q$1954,1,Matches!$X$9:$X$1954,"&gt;=1",Matches!$X$9:$X$1954,"&lt;="&amp;'RPI rules'!$B$9,Matches!$S$9:$S$1954,1)</f>
        <v>0</v>
      </c>
      <c r="Q233" s="1">
        <f>COUNTIFS(Matches!$C$9:$C$1954,$A233,Matches!$Q$9:$Q$1954,1,Matches!$Y$9:$Y$1954,"&gt;"&amp;'RPI rules'!$B$9,Matches!$Y$9:$Y$1954,"&lt;="&amp;'RPI rules'!$B$10,Matches!$R$9:$R$1954,1)+COUNTIFS(Matches!$D$9:$D$1954,$A233,Matches!$Q$9:$Q$1954,1,Matches!$X$9:$X$1954,"&gt;"&amp;'RPI rules'!$B$9,Matches!$X$9:$X$1954,"&lt;="&amp;'RPI rules'!$B$10,Matches!$S$9:$S$1954,1)</f>
        <v>0</v>
      </c>
      <c r="R233" s="1">
        <f>COUNTIFS(Matches!$C$9:$C$1954,$A233,Matches!$Q$9:$Q$1954,1,Matches!$Y$9:$Y$1954,"&gt;="&amp;'RPI rules'!$B$12,Matches!$Y$9:$Y$1954,"&lt;="&amp;'RPI rules'!$B$13,Matches!$R$9:$R$1954,0)+COUNTIFS(Matches!$D$9:$D$1954,$A233,Matches!$Q$9:$Q$1954,1,Matches!$X$9:$X$1954,"&gt;="&amp;'RPI rules'!$B$12,Matches!$X$9:$X$1954,"&lt;="&amp;'RPI rules'!$B$13,Matches!$S$9:$S$1954,0)</f>
        <v>0</v>
      </c>
      <c r="S233" s="1">
        <f>COUNTIFS(Matches!$C$9:$C$1954,$A233,Matches!$Q$9:$Q$1954,1,Matches!$Y$9:$Y$1954,"&gt;="&amp;'RPI rules'!$B$14,Matches!$R$9:$R$1954,0)+COUNTIFS(Matches!$D$9:$D$1954,$A233,Matches!$Q$9:$Q$1954,1,Matches!$X$9:$X$1954,"&gt;="&amp;'RPI rules'!$B$14,Matches!$S$9:$S$1954,0)+COUNTIFS(Matches!$C$9:$C$1954,$A233,Matches!$H$9:$H$1954,"&lt;&gt;D1",Matches!$R$9:$R$1954,0)+COUNTIFS(Matches!$D$9:$D$1954,$A233,Matches!$G$9:$G$1954,"&lt;&gt;D1",Matches!$S$9:$S$1954,0)</f>
        <v>0</v>
      </c>
      <c r="T233" s="1">
        <f>COUNTIFS(Matches!$C$9:$C$1954,$A233,Matches!$M$9:$M$1954,"Nonconference")+COUNTIFS(Matches!$D$9:$D$1954,$A233,Matches!$M$9:$M$1954,"Nonconference")</f>
        <v>11</v>
      </c>
      <c r="U233" s="1">
        <f>COUNTIFS(Matches!$C$9:$C$1954,$A233,Matches!$Q$9:$Q$1954,1,Matches!$Y$9:$Y$1954,"&gt;=1",Matches!$Y$9:$Y$1954,"&lt;="&amp;'RPI rules'!$B$11,Matches!$M$9:$M$1954,"Nonconference")+COUNTIFS(Matches!$D$9:$D$1954,$A233,Matches!$Q$9:$Q$1954,1,Matches!$X$9:$X$1954,"&gt;=1",Matches!$X$9:$X$1954,"&lt;="&amp;'RPI rules'!$B$11,Matches!$M$9:$M$1954,"Nonconference")</f>
        <v>1</v>
      </c>
      <c r="V233" s="1">
        <f>COUNTIFS(Matches!$C$9:$C$1954,$A233,Matches!$Q$9:$Q$1954,1,Matches!$Y$9:$Y$1954,"&gt;="&amp;'RPI rules'!$B$15,Matches!$M$9:$M$1954,"Nonconference")+COUNTIFS(Matches!$D$9:$D$1954,$A233,Matches!$Q$9:$Q$1954,1,Matches!$X$9:$X$1954,"&gt;="&amp;'RPI rules'!$B$15,Matches!$M$9:$M$1954,"Nonconference")+COUNTIFS(Matches!$C$9:$C$1954,$A233,Matches!$M$9:$M$1954,"Nonconference",Matches!$H$9:$H$1954,"NAIA")+COUNTIFS(Matches!$D$9:$D$1954,$A233,Matches!$M$9:$M$1954,"Nonconference",Matches!$G$9:$G$1954,"NAIA")</f>
        <v>7</v>
      </c>
      <c r="W233" s="24">
        <f t="shared" si="38"/>
        <v>9.0909090909090912E-2</v>
      </c>
      <c r="X233" s="24">
        <f t="shared" si="39"/>
        <v>0.63636363636363635</v>
      </c>
      <c r="Y233" s="25">
        <f>IF('RPI rules'!$B$25&lt;&gt;"Ready",NA(),P233*'RPI rules'!$B$17+Q233*'RPI rules'!$B$18)</f>
        <v>0</v>
      </c>
      <c r="Z233" s="25">
        <f>IF('RPI rules'!$B$25&lt;&gt;"Ready",NA(),-R233*'RPI rules'!$B$19-S233*'RPI rules'!$B$20)</f>
        <v>0</v>
      </c>
      <c r="AA233" s="25">
        <f>IF('RPI rules'!$B$25&lt;&gt;"Ready",NA(),IF(T233=0,0,IF(W233&gt;='RPI rules'!$B$16,'RPI rules'!$B$21,0)))</f>
        <v>0</v>
      </c>
      <c r="AB233" s="25">
        <f>IF('RPI rules'!$B$25&lt;&gt;"Ready",NA(),IF(T233=0,0,IF(X233&gt;='RPI rules'!$B$16,-'RPI rules'!$B$22,0)))</f>
        <v>-2.5999999999999999E-3</v>
      </c>
      <c r="AC233" s="25">
        <f t="shared" si="40"/>
        <v>-2.5999999999999999E-3</v>
      </c>
      <c r="AD233" s="9">
        <f t="shared" si="41"/>
        <v>0.49286921826211666</v>
      </c>
      <c r="AE233" s="1">
        <f t="shared" si="42"/>
        <v>184</v>
      </c>
      <c r="AF233" s="1">
        <f t="shared" si="43"/>
        <v>-3</v>
      </c>
    </row>
    <row r="234" spans="1:32" ht="21" customHeight="1">
      <c r="A234" s="1" t="s">
        <v>37</v>
      </c>
      <c r="B234" s="1" t="str">
        <f>INDEX(Standings!$B$9:$B$356,MATCH($A234,Standings!$A$9:$A$356,0))</f>
        <v>Big Ten</v>
      </c>
      <c r="C234" s="1">
        <f>INDEX(Standings!$D$9:$D$356,MATCH($A234,Standings!$A$9:$A$356,0))</f>
        <v>7</v>
      </c>
      <c r="D234" s="1">
        <f>INDEX(Standings!$E$9:$E$356,MATCH($A234,Standings!$A$9:$A$356,0))</f>
        <v>2</v>
      </c>
      <c r="E234" s="1">
        <f>SUMIFS(Matches!$R$9:$R$1954,Matches!$C$9:$C$1954,$A234)+SUMIFS(Matches!$S$9:$S$1954,Matches!$D$9:$D$1954,$A234)</f>
        <v>7</v>
      </c>
      <c r="F234" s="1">
        <f>COUNTIFS(Matches!$C$9:$C$1954,$A234)+COUNTIFS(Matches!$D$9:$D$1954,$A234)-E234</f>
        <v>2</v>
      </c>
      <c r="G234" s="1">
        <f t="shared" si="33"/>
        <v>0</v>
      </c>
      <c r="H234" s="1">
        <f>SUMIFS(Matches!$R$9:$R$1954,Matches!$C$9:$C$1954,$A234,Matches!$Q$9:$Q$1954,1)+SUMIFS(Matches!$S$9:$S$1954,Matches!$D$9:$D$1954,$A234,Matches!$Q$9:$Q$1954,1)</f>
        <v>7</v>
      </c>
      <c r="I234" s="1">
        <f>COUNTIFS(Matches!$C$9:$C$1954,$A234,Matches!$Q$9:$Q$1954,1)+COUNTIFS(Matches!$D$9:$D$1954,$A234,Matches!$Q$9:$Q$1954,1)-H234</f>
        <v>2</v>
      </c>
      <c r="J234" s="9">
        <f t="shared" si="34"/>
        <v>0.77777777777777779</v>
      </c>
      <c r="K234" s="9">
        <f>IF(H234+I234=0,"",(SUMIFS(Matches!$T$9:$T$1954,Matches!$C$9:$C$1954,$A234)+SUMIFS(Matches!$U$9:$U$1954,Matches!$D$9:$D$1954,$A234))/(H234+I234))</f>
        <v>0.64966329966329961</v>
      </c>
      <c r="L234" s="9">
        <f>IF(H234+I234=0,"",(SUMIFS(Matches!$V$9:$V$1954,Matches!$C$9:$C$1954,$A234)+SUMIFS(Matches!$W$9:$W$1954,Matches!$D$9:$D$1954,$A234))/(H234+I234))</f>
        <v>0.60753842631367883</v>
      </c>
      <c r="M234" s="9">
        <f t="shared" si="35"/>
        <v>0.67116070085451396</v>
      </c>
      <c r="N234" s="1">
        <f t="shared" si="36"/>
        <v>14</v>
      </c>
      <c r="O234" s="1" t="str">
        <f t="shared" si="37"/>
        <v>Matches standings</v>
      </c>
      <c r="P234" s="1">
        <f>COUNTIFS(Matches!$C$9:$C$1954,$A234,Matches!$Q$9:$Q$1954,1,Matches!$Y$9:$Y$1954,"&gt;=1",Matches!$Y$9:$Y$1954,"&lt;="&amp;'RPI rules'!$B$9,Matches!$R$9:$R$1954,1)+COUNTIFS(Matches!$D$9:$D$1954,$A234,Matches!$Q$9:$Q$1954,1,Matches!$X$9:$X$1954,"&gt;=1",Matches!$X$9:$X$1954,"&lt;="&amp;'RPI rules'!$B$9,Matches!$S$9:$S$1954,1)</f>
        <v>2</v>
      </c>
      <c r="Q234" s="1">
        <f>COUNTIFS(Matches!$C$9:$C$1954,$A234,Matches!$Q$9:$Q$1954,1,Matches!$Y$9:$Y$1954,"&gt;"&amp;'RPI rules'!$B$9,Matches!$Y$9:$Y$1954,"&lt;="&amp;'RPI rules'!$B$10,Matches!$R$9:$R$1954,1)+COUNTIFS(Matches!$D$9:$D$1954,$A234,Matches!$Q$9:$Q$1954,1,Matches!$X$9:$X$1954,"&gt;"&amp;'RPI rules'!$B$9,Matches!$X$9:$X$1954,"&lt;="&amp;'RPI rules'!$B$10,Matches!$S$9:$S$1954,1)</f>
        <v>1</v>
      </c>
      <c r="R234" s="1">
        <f>COUNTIFS(Matches!$C$9:$C$1954,$A234,Matches!$Q$9:$Q$1954,1,Matches!$Y$9:$Y$1954,"&gt;="&amp;'RPI rules'!$B$12,Matches!$Y$9:$Y$1954,"&lt;="&amp;'RPI rules'!$B$13,Matches!$R$9:$R$1954,0)+COUNTIFS(Matches!$D$9:$D$1954,$A234,Matches!$Q$9:$Q$1954,1,Matches!$X$9:$X$1954,"&gt;="&amp;'RPI rules'!$B$12,Matches!$X$9:$X$1954,"&lt;="&amp;'RPI rules'!$B$13,Matches!$S$9:$S$1954,0)</f>
        <v>0</v>
      </c>
      <c r="S234" s="1">
        <f>COUNTIFS(Matches!$C$9:$C$1954,$A234,Matches!$Q$9:$Q$1954,1,Matches!$Y$9:$Y$1954,"&gt;="&amp;'RPI rules'!$B$14,Matches!$R$9:$R$1954,0)+COUNTIFS(Matches!$D$9:$D$1954,$A234,Matches!$Q$9:$Q$1954,1,Matches!$X$9:$X$1954,"&gt;="&amp;'RPI rules'!$B$14,Matches!$S$9:$S$1954,0)+COUNTIFS(Matches!$C$9:$C$1954,$A234,Matches!$H$9:$H$1954,"&lt;&gt;D1",Matches!$R$9:$R$1954,0)+COUNTIFS(Matches!$D$9:$D$1954,$A234,Matches!$G$9:$G$1954,"&lt;&gt;D1",Matches!$S$9:$S$1954,0)</f>
        <v>0</v>
      </c>
      <c r="T234" s="1">
        <f>COUNTIFS(Matches!$C$9:$C$1954,$A234,Matches!$M$9:$M$1954,"Nonconference")+COUNTIFS(Matches!$D$9:$D$1954,$A234,Matches!$M$9:$M$1954,"Nonconference")</f>
        <v>9</v>
      </c>
      <c r="U234" s="1">
        <f>COUNTIFS(Matches!$C$9:$C$1954,$A234,Matches!$Q$9:$Q$1954,1,Matches!$Y$9:$Y$1954,"&gt;=1",Matches!$Y$9:$Y$1954,"&lt;="&amp;'RPI rules'!$B$11,Matches!$M$9:$M$1954,"Nonconference")+COUNTIFS(Matches!$D$9:$D$1954,$A234,Matches!$Q$9:$Q$1954,1,Matches!$X$9:$X$1954,"&gt;=1",Matches!$X$9:$X$1954,"&lt;="&amp;'RPI rules'!$B$11,Matches!$M$9:$M$1954,"Nonconference")</f>
        <v>6</v>
      </c>
      <c r="V234" s="1">
        <f>COUNTIFS(Matches!$C$9:$C$1954,$A234,Matches!$Q$9:$Q$1954,1,Matches!$Y$9:$Y$1954,"&gt;="&amp;'RPI rules'!$B$15,Matches!$M$9:$M$1954,"Nonconference")+COUNTIFS(Matches!$D$9:$D$1954,$A234,Matches!$Q$9:$Q$1954,1,Matches!$X$9:$X$1954,"&gt;="&amp;'RPI rules'!$B$15,Matches!$M$9:$M$1954,"Nonconference")+COUNTIFS(Matches!$C$9:$C$1954,$A234,Matches!$M$9:$M$1954,"Nonconference",Matches!$H$9:$H$1954,"NAIA")+COUNTIFS(Matches!$D$9:$D$1954,$A234,Matches!$M$9:$M$1954,"Nonconference",Matches!$G$9:$G$1954,"NAIA")</f>
        <v>0</v>
      </c>
      <c r="W234" s="24">
        <f t="shared" si="38"/>
        <v>0.66666666666666663</v>
      </c>
      <c r="X234" s="24">
        <f t="shared" si="39"/>
        <v>0</v>
      </c>
      <c r="Y234" s="25">
        <f>IF('RPI rules'!$B$25&lt;&gt;"Ready",NA(),P234*'RPI rules'!$B$17+Q234*'RPI rules'!$B$18)</f>
        <v>6.4999999999999997E-3</v>
      </c>
      <c r="Z234" s="25">
        <f>IF('RPI rules'!$B$25&lt;&gt;"Ready",NA(),-R234*'RPI rules'!$B$19-S234*'RPI rules'!$B$20)</f>
        <v>0</v>
      </c>
      <c r="AA234" s="25">
        <f>IF('RPI rules'!$B$25&lt;&gt;"Ready",NA(),IF(T234=0,0,IF(W234&gt;='RPI rules'!$B$16,'RPI rules'!$B$21,0)))</f>
        <v>2.5999999999999999E-3</v>
      </c>
      <c r="AB234" s="25">
        <f>IF('RPI rules'!$B$25&lt;&gt;"Ready",NA(),IF(T234=0,0,IF(X234&gt;='RPI rules'!$B$16,-'RPI rules'!$B$22,0)))</f>
        <v>0</v>
      </c>
      <c r="AC234" s="25">
        <f t="shared" si="40"/>
        <v>9.1000000000000004E-3</v>
      </c>
      <c r="AD234" s="9">
        <f t="shared" si="41"/>
        <v>0.68026070085451396</v>
      </c>
      <c r="AE234" s="1">
        <f t="shared" si="42"/>
        <v>13</v>
      </c>
      <c r="AF234" s="1">
        <f t="shared" si="43"/>
        <v>1</v>
      </c>
    </row>
    <row r="235" spans="1:32" ht="21" customHeight="1">
      <c r="A235" s="1" t="s">
        <v>202</v>
      </c>
      <c r="B235" s="1" t="str">
        <f>INDEX(Standings!$B$9:$B$356,MATCH($A235,Standings!$A$9:$A$356,0))</f>
        <v>Horizon</v>
      </c>
      <c r="C235" s="1">
        <f>INDEX(Standings!$D$9:$D$356,MATCH($A235,Standings!$A$9:$A$356,0))</f>
        <v>6</v>
      </c>
      <c r="D235" s="1">
        <f>INDEX(Standings!$E$9:$E$356,MATCH($A235,Standings!$A$9:$A$356,0))</f>
        <v>7</v>
      </c>
      <c r="E235" s="1">
        <f>SUMIFS(Matches!$R$9:$R$1954,Matches!$C$9:$C$1954,$A235)+SUMIFS(Matches!$S$9:$S$1954,Matches!$D$9:$D$1954,$A235)</f>
        <v>6</v>
      </c>
      <c r="F235" s="1">
        <f>COUNTIFS(Matches!$C$9:$C$1954,$A235)+COUNTIFS(Matches!$D$9:$D$1954,$A235)-E235</f>
        <v>7</v>
      </c>
      <c r="G235" s="1">
        <f t="shared" si="33"/>
        <v>0</v>
      </c>
      <c r="H235" s="1">
        <f>SUMIFS(Matches!$R$9:$R$1954,Matches!$C$9:$C$1954,$A235,Matches!$Q$9:$Q$1954,1)+SUMIFS(Matches!$S$9:$S$1954,Matches!$D$9:$D$1954,$A235,Matches!$Q$9:$Q$1954,1)</f>
        <v>6</v>
      </c>
      <c r="I235" s="1">
        <f>COUNTIFS(Matches!$C$9:$C$1954,$A235,Matches!$Q$9:$Q$1954,1)+COUNTIFS(Matches!$D$9:$D$1954,$A235,Matches!$Q$9:$Q$1954,1)-H235</f>
        <v>7</v>
      </c>
      <c r="J235" s="9">
        <f t="shared" si="34"/>
        <v>0.46153846153846156</v>
      </c>
      <c r="K235" s="9">
        <f>IF(H235+I235=0,"",(SUMIFS(Matches!$T$9:$T$1954,Matches!$C$9:$C$1954,$A235)+SUMIFS(Matches!$U$9:$U$1954,Matches!$D$9:$D$1954,$A235))/(H235+I235))</f>
        <v>0.53330558330558331</v>
      </c>
      <c r="L235" s="9">
        <f>IF(H235+I235=0,"",(SUMIFS(Matches!$V$9:$V$1954,Matches!$C$9:$C$1954,$A235)+SUMIFS(Matches!$W$9:$W$1954,Matches!$D$9:$D$1954,$A235))/(H235+I235))</f>
        <v>0.45751109968767317</v>
      </c>
      <c r="M235" s="9">
        <f t="shared" si="35"/>
        <v>0.49641518195932538</v>
      </c>
      <c r="N235" s="1">
        <f t="shared" si="36"/>
        <v>179</v>
      </c>
      <c r="O235" s="1" t="str">
        <f t="shared" si="37"/>
        <v>Matches standings</v>
      </c>
      <c r="P235" s="1">
        <f>COUNTIFS(Matches!$C$9:$C$1954,$A235,Matches!$Q$9:$Q$1954,1,Matches!$Y$9:$Y$1954,"&gt;=1",Matches!$Y$9:$Y$1954,"&lt;="&amp;'RPI rules'!$B$9,Matches!$R$9:$R$1954,1)+COUNTIFS(Matches!$D$9:$D$1954,$A235,Matches!$Q$9:$Q$1954,1,Matches!$X$9:$X$1954,"&gt;=1",Matches!$X$9:$X$1954,"&lt;="&amp;'RPI rules'!$B$9,Matches!$S$9:$S$1954,1)</f>
        <v>0</v>
      </c>
      <c r="Q235" s="1">
        <f>COUNTIFS(Matches!$C$9:$C$1954,$A235,Matches!$Q$9:$Q$1954,1,Matches!$Y$9:$Y$1954,"&gt;"&amp;'RPI rules'!$B$9,Matches!$Y$9:$Y$1954,"&lt;="&amp;'RPI rules'!$B$10,Matches!$R$9:$R$1954,1)+COUNTIFS(Matches!$D$9:$D$1954,$A235,Matches!$Q$9:$Q$1954,1,Matches!$X$9:$X$1954,"&gt;"&amp;'RPI rules'!$B$9,Matches!$X$9:$X$1954,"&lt;="&amp;'RPI rules'!$B$10,Matches!$S$9:$S$1954,1)</f>
        <v>0</v>
      </c>
      <c r="R235" s="1">
        <f>COUNTIFS(Matches!$C$9:$C$1954,$A235,Matches!$Q$9:$Q$1954,1,Matches!$Y$9:$Y$1954,"&gt;="&amp;'RPI rules'!$B$12,Matches!$Y$9:$Y$1954,"&lt;="&amp;'RPI rules'!$B$13,Matches!$R$9:$R$1954,0)+COUNTIFS(Matches!$D$9:$D$1954,$A235,Matches!$Q$9:$Q$1954,1,Matches!$X$9:$X$1954,"&gt;="&amp;'RPI rules'!$B$12,Matches!$X$9:$X$1954,"&lt;="&amp;'RPI rules'!$B$13,Matches!$S$9:$S$1954,0)</f>
        <v>0</v>
      </c>
      <c r="S235" s="1">
        <f>COUNTIFS(Matches!$C$9:$C$1954,$A235,Matches!$Q$9:$Q$1954,1,Matches!$Y$9:$Y$1954,"&gt;="&amp;'RPI rules'!$B$14,Matches!$R$9:$R$1954,0)+COUNTIFS(Matches!$D$9:$D$1954,$A235,Matches!$Q$9:$Q$1954,1,Matches!$X$9:$X$1954,"&gt;="&amp;'RPI rules'!$B$14,Matches!$S$9:$S$1954,0)+COUNTIFS(Matches!$C$9:$C$1954,$A235,Matches!$H$9:$H$1954,"&lt;&gt;D1",Matches!$R$9:$R$1954,0)+COUNTIFS(Matches!$D$9:$D$1954,$A235,Matches!$G$9:$G$1954,"&lt;&gt;D1",Matches!$S$9:$S$1954,0)</f>
        <v>0</v>
      </c>
      <c r="T235" s="1">
        <f>COUNTIFS(Matches!$C$9:$C$1954,$A235,Matches!$M$9:$M$1954,"Nonconference")+COUNTIFS(Matches!$D$9:$D$1954,$A235,Matches!$M$9:$M$1954,"Nonconference")</f>
        <v>13</v>
      </c>
      <c r="U235" s="1">
        <f>COUNTIFS(Matches!$C$9:$C$1954,$A235,Matches!$Q$9:$Q$1954,1,Matches!$Y$9:$Y$1954,"&gt;=1",Matches!$Y$9:$Y$1954,"&lt;="&amp;'RPI rules'!$B$11,Matches!$M$9:$M$1954,"Nonconference")+COUNTIFS(Matches!$D$9:$D$1954,$A235,Matches!$Q$9:$Q$1954,1,Matches!$X$9:$X$1954,"&gt;=1",Matches!$X$9:$X$1954,"&lt;="&amp;'RPI rules'!$B$11,Matches!$M$9:$M$1954,"Nonconference")</f>
        <v>3</v>
      </c>
      <c r="V235" s="1">
        <f>COUNTIFS(Matches!$C$9:$C$1954,$A235,Matches!$Q$9:$Q$1954,1,Matches!$Y$9:$Y$1954,"&gt;="&amp;'RPI rules'!$B$15,Matches!$M$9:$M$1954,"Nonconference")+COUNTIFS(Matches!$D$9:$D$1954,$A235,Matches!$Q$9:$Q$1954,1,Matches!$X$9:$X$1954,"&gt;="&amp;'RPI rules'!$B$15,Matches!$M$9:$M$1954,"Nonconference")+COUNTIFS(Matches!$C$9:$C$1954,$A235,Matches!$M$9:$M$1954,"Nonconference",Matches!$H$9:$H$1954,"NAIA")+COUNTIFS(Matches!$D$9:$D$1954,$A235,Matches!$M$9:$M$1954,"Nonconference",Matches!$G$9:$G$1954,"NAIA")</f>
        <v>4</v>
      </c>
      <c r="W235" s="24">
        <f t="shared" si="38"/>
        <v>0.23076923076923078</v>
      </c>
      <c r="X235" s="24">
        <f t="shared" si="39"/>
        <v>0.30769230769230771</v>
      </c>
      <c r="Y235" s="25">
        <f>IF('RPI rules'!$B$25&lt;&gt;"Ready",NA(),P235*'RPI rules'!$B$17+Q235*'RPI rules'!$B$18)</f>
        <v>0</v>
      </c>
      <c r="Z235" s="25">
        <f>IF('RPI rules'!$B$25&lt;&gt;"Ready",NA(),-R235*'RPI rules'!$B$19-S235*'RPI rules'!$B$20)</f>
        <v>0</v>
      </c>
      <c r="AA235" s="25">
        <f>IF('RPI rules'!$B$25&lt;&gt;"Ready",NA(),IF(T235=0,0,IF(W235&gt;='RPI rules'!$B$16,'RPI rules'!$B$21,0)))</f>
        <v>0</v>
      </c>
      <c r="AB235" s="25">
        <f>IF('RPI rules'!$B$25&lt;&gt;"Ready",NA(),IF(T235=0,0,IF(X235&gt;='RPI rules'!$B$16,-'RPI rules'!$B$22,0)))</f>
        <v>0</v>
      </c>
      <c r="AC235" s="25">
        <f t="shared" si="40"/>
        <v>0</v>
      </c>
      <c r="AD235" s="9">
        <f t="shared" si="41"/>
        <v>0.49641518195932538</v>
      </c>
      <c r="AE235" s="1">
        <f t="shared" si="42"/>
        <v>179</v>
      </c>
      <c r="AF235" s="1">
        <f t="shared" si="43"/>
        <v>0</v>
      </c>
    </row>
    <row r="236" spans="1:32" ht="21" customHeight="1">
      <c r="A236" s="1" t="s">
        <v>277</v>
      </c>
      <c r="B236" s="1" t="str">
        <f>INDEX(Standings!$B$9:$B$356,MATCH($A236,Standings!$A$9:$A$356,0))</f>
        <v>ASUN</v>
      </c>
      <c r="C236" s="1">
        <f>INDEX(Standings!$D$9:$D$356,MATCH($A236,Standings!$A$9:$A$356,0))</f>
        <v>3</v>
      </c>
      <c r="D236" s="1">
        <f>INDEX(Standings!$E$9:$E$356,MATCH($A236,Standings!$A$9:$A$356,0))</f>
        <v>9</v>
      </c>
      <c r="E236" s="1">
        <f>SUMIFS(Matches!$R$9:$R$1954,Matches!$C$9:$C$1954,$A236)+SUMIFS(Matches!$S$9:$S$1954,Matches!$D$9:$D$1954,$A236)</f>
        <v>3</v>
      </c>
      <c r="F236" s="1">
        <f>COUNTIFS(Matches!$C$9:$C$1954,$A236)+COUNTIFS(Matches!$D$9:$D$1954,$A236)-E236</f>
        <v>9</v>
      </c>
      <c r="G236" s="1">
        <f t="shared" si="33"/>
        <v>0</v>
      </c>
      <c r="H236" s="1">
        <f>SUMIFS(Matches!$R$9:$R$1954,Matches!$C$9:$C$1954,$A236,Matches!$Q$9:$Q$1954,1)+SUMIFS(Matches!$S$9:$S$1954,Matches!$D$9:$D$1954,$A236,Matches!$Q$9:$Q$1954,1)</f>
        <v>3</v>
      </c>
      <c r="I236" s="1">
        <f>COUNTIFS(Matches!$C$9:$C$1954,$A236,Matches!$Q$9:$Q$1954,1)+COUNTIFS(Matches!$D$9:$D$1954,$A236,Matches!$Q$9:$Q$1954,1)-H236</f>
        <v>9</v>
      </c>
      <c r="J236" s="9">
        <f t="shared" si="34"/>
        <v>0.25</v>
      </c>
      <c r="K236" s="9">
        <f>IF(H236+I236=0,"",(SUMIFS(Matches!$T$9:$T$1954,Matches!$C$9:$C$1954,$A236)+SUMIFS(Matches!$U$9:$U$1954,Matches!$D$9:$D$1954,$A236))/(H236+I236))</f>
        <v>0.53579545454545452</v>
      </c>
      <c r="L236" s="9">
        <f>IF(H236+I236=0,"",(SUMIFS(Matches!$V$9:$V$1954,Matches!$C$9:$C$1954,$A236)+SUMIFS(Matches!$W$9:$W$1954,Matches!$D$9:$D$1954,$A236))/(H236+I236))</f>
        <v>0.4866038823289906</v>
      </c>
      <c r="M236" s="9">
        <f t="shared" si="35"/>
        <v>0.45204869785497492</v>
      </c>
      <c r="N236" s="1">
        <f t="shared" si="36"/>
        <v>254</v>
      </c>
      <c r="O236" s="1" t="str">
        <f t="shared" si="37"/>
        <v>Matches standings</v>
      </c>
      <c r="P236" s="1">
        <f>COUNTIFS(Matches!$C$9:$C$1954,$A236,Matches!$Q$9:$Q$1954,1,Matches!$Y$9:$Y$1954,"&gt;=1",Matches!$Y$9:$Y$1954,"&lt;="&amp;'RPI rules'!$B$9,Matches!$R$9:$R$1954,1)+COUNTIFS(Matches!$D$9:$D$1954,$A236,Matches!$Q$9:$Q$1954,1,Matches!$X$9:$X$1954,"&gt;=1",Matches!$X$9:$X$1954,"&lt;="&amp;'RPI rules'!$B$9,Matches!$S$9:$S$1954,1)</f>
        <v>0</v>
      </c>
      <c r="Q236" s="1">
        <f>COUNTIFS(Matches!$C$9:$C$1954,$A236,Matches!$Q$9:$Q$1954,1,Matches!$Y$9:$Y$1954,"&gt;"&amp;'RPI rules'!$B$9,Matches!$Y$9:$Y$1954,"&lt;="&amp;'RPI rules'!$B$10,Matches!$R$9:$R$1954,1)+COUNTIFS(Matches!$D$9:$D$1954,$A236,Matches!$Q$9:$Q$1954,1,Matches!$X$9:$X$1954,"&gt;"&amp;'RPI rules'!$B$9,Matches!$X$9:$X$1954,"&lt;="&amp;'RPI rules'!$B$10,Matches!$S$9:$S$1954,1)</f>
        <v>0</v>
      </c>
      <c r="R236" s="1">
        <f>COUNTIFS(Matches!$C$9:$C$1954,$A236,Matches!$Q$9:$Q$1954,1,Matches!$Y$9:$Y$1954,"&gt;="&amp;'RPI rules'!$B$12,Matches!$Y$9:$Y$1954,"&lt;="&amp;'RPI rules'!$B$13,Matches!$R$9:$R$1954,0)+COUNTIFS(Matches!$D$9:$D$1954,$A236,Matches!$Q$9:$Q$1954,1,Matches!$X$9:$X$1954,"&gt;="&amp;'RPI rules'!$B$12,Matches!$X$9:$X$1954,"&lt;="&amp;'RPI rules'!$B$13,Matches!$S$9:$S$1954,0)</f>
        <v>1</v>
      </c>
      <c r="S236" s="1">
        <f>COUNTIFS(Matches!$C$9:$C$1954,$A236,Matches!$Q$9:$Q$1954,1,Matches!$Y$9:$Y$1954,"&gt;="&amp;'RPI rules'!$B$14,Matches!$R$9:$R$1954,0)+COUNTIFS(Matches!$D$9:$D$1954,$A236,Matches!$Q$9:$Q$1954,1,Matches!$X$9:$X$1954,"&gt;="&amp;'RPI rules'!$B$14,Matches!$S$9:$S$1954,0)+COUNTIFS(Matches!$C$9:$C$1954,$A236,Matches!$H$9:$H$1954,"&lt;&gt;D1",Matches!$R$9:$R$1954,0)+COUNTIFS(Matches!$D$9:$D$1954,$A236,Matches!$G$9:$G$1954,"&lt;&gt;D1",Matches!$S$9:$S$1954,0)</f>
        <v>0</v>
      </c>
      <c r="T236" s="1">
        <f>COUNTIFS(Matches!$C$9:$C$1954,$A236,Matches!$M$9:$M$1954,"Nonconference")+COUNTIFS(Matches!$D$9:$D$1954,$A236,Matches!$M$9:$M$1954,"Nonconference")</f>
        <v>12</v>
      </c>
      <c r="U236" s="1">
        <f>COUNTIFS(Matches!$C$9:$C$1954,$A236,Matches!$Q$9:$Q$1954,1,Matches!$Y$9:$Y$1954,"&gt;=1",Matches!$Y$9:$Y$1954,"&lt;="&amp;'RPI rules'!$B$11,Matches!$M$9:$M$1954,"Nonconference")+COUNTIFS(Matches!$D$9:$D$1954,$A236,Matches!$Q$9:$Q$1954,1,Matches!$X$9:$X$1954,"&gt;=1",Matches!$X$9:$X$1954,"&lt;="&amp;'RPI rules'!$B$11,Matches!$M$9:$M$1954,"Nonconference")</f>
        <v>2</v>
      </c>
      <c r="V236" s="1">
        <f>COUNTIFS(Matches!$C$9:$C$1954,$A236,Matches!$Q$9:$Q$1954,1,Matches!$Y$9:$Y$1954,"&gt;="&amp;'RPI rules'!$B$15,Matches!$M$9:$M$1954,"Nonconference")+COUNTIFS(Matches!$D$9:$D$1954,$A236,Matches!$Q$9:$Q$1954,1,Matches!$X$9:$X$1954,"&gt;="&amp;'RPI rules'!$B$15,Matches!$M$9:$M$1954,"Nonconference")+COUNTIFS(Matches!$C$9:$C$1954,$A236,Matches!$M$9:$M$1954,"Nonconference",Matches!$H$9:$H$1954,"NAIA")+COUNTIFS(Matches!$D$9:$D$1954,$A236,Matches!$M$9:$M$1954,"Nonconference",Matches!$G$9:$G$1954,"NAIA")</f>
        <v>2</v>
      </c>
      <c r="W236" s="24">
        <f t="shared" si="38"/>
        <v>0.16666666666666666</v>
      </c>
      <c r="X236" s="24">
        <f t="shared" si="39"/>
        <v>0.16666666666666666</v>
      </c>
      <c r="Y236" s="25">
        <f>IF('RPI rules'!$B$25&lt;&gt;"Ready",NA(),P236*'RPI rules'!$B$17+Q236*'RPI rules'!$B$18)</f>
        <v>0</v>
      </c>
      <c r="Z236" s="25">
        <f>IF('RPI rules'!$B$25&lt;&gt;"Ready",NA(),-R236*'RPI rules'!$B$19-S236*'RPI rules'!$B$20)</f>
        <v>-1.2999999999999999E-3</v>
      </c>
      <c r="AA236" s="25">
        <f>IF('RPI rules'!$B$25&lt;&gt;"Ready",NA(),IF(T236=0,0,IF(W236&gt;='RPI rules'!$B$16,'RPI rules'!$B$21,0)))</f>
        <v>0</v>
      </c>
      <c r="AB236" s="25">
        <f>IF('RPI rules'!$B$25&lt;&gt;"Ready",NA(),IF(T236=0,0,IF(X236&gt;='RPI rules'!$B$16,-'RPI rules'!$B$22,0)))</f>
        <v>0</v>
      </c>
      <c r="AC236" s="25">
        <f t="shared" si="40"/>
        <v>-1.2999999999999999E-3</v>
      </c>
      <c r="AD236" s="9">
        <f t="shared" si="41"/>
        <v>0.4507486978549749</v>
      </c>
      <c r="AE236" s="1">
        <f t="shared" si="42"/>
        <v>255</v>
      </c>
      <c r="AF236" s="1">
        <f t="shared" si="43"/>
        <v>-1</v>
      </c>
    </row>
    <row r="237" spans="1:32" ht="21" customHeight="1">
      <c r="A237" s="1" t="s">
        <v>319</v>
      </c>
      <c r="B237" s="1" t="str">
        <f>INDEX(Standings!$B$9:$B$356,MATCH($A237,Standings!$A$9:$A$356,0))</f>
        <v>MAAC</v>
      </c>
      <c r="C237" s="1">
        <f>INDEX(Standings!$D$9:$D$356,MATCH($A237,Standings!$A$9:$A$356,0))</f>
        <v>1</v>
      </c>
      <c r="D237" s="1">
        <f>INDEX(Standings!$E$9:$E$356,MATCH($A237,Standings!$A$9:$A$356,0))</f>
        <v>10</v>
      </c>
      <c r="E237" s="1">
        <f>SUMIFS(Matches!$R$9:$R$1954,Matches!$C$9:$C$1954,$A237)+SUMIFS(Matches!$S$9:$S$1954,Matches!$D$9:$D$1954,$A237)</f>
        <v>1</v>
      </c>
      <c r="F237" s="1">
        <f>COUNTIFS(Matches!$C$9:$C$1954,$A237)+COUNTIFS(Matches!$D$9:$D$1954,$A237)-E237</f>
        <v>10</v>
      </c>
      <c r="G237" s="1">
        <f t="shared" si="33"/>
        <v>0</v>
      </c>
      <c r="H237" s="1">
        <f>SUMIFS(Matches!$R$9:$R$1954,Matches!$C$9:$C$1954,$A237,Matches!$Q$9:$Q$1954,1)+SUMIFS(Matches!$S$9:$S$1954,Matches!$D$9:$D$1954,$A237,Matches!$Q$9:$Q$1954,1)</f>
        <v>1</v>
      </c>
      <c r="I237" s="1">
        <f>COUNTIFS(Matches!$C$9:$C$1954,$A237,Matches!$Q$9:$Q$1954,1)+COUNTIFS(Matches!$D$9:$D$1954,$A237,Matches!$Q$9:$Q$1954,1)-H237</f>
        <v>10</v>
      </c>
      <c r="J237" s="9">
        <f t="shared" si="34"/>
        <v>9.0909090909090912E-2</v>
      </c>
      <c r="K237" s="9">
        <f>IF(H237+I237=0,"",(SUMIFS(Matches!$T$9:$T$1954,Matches!$C$9:$C$1954,$A237)+SUMIFS(Matches!$U$9:$U$1954,Matches!$D$9:$D$1954,$A237))/(H237+I237))</f>
        <v>0.55791128063855333</v>
      </c>
      <c r="L237" s="9">
        <f>IF(H237+I237=0,"",(SUMIFS(Matches!$V$9:$V$1954,Matches!$C$9:$C$1954,$A237)+SUMIFS(Matches!$W$9:$W$1954,Matches!$D$9:$D$1954,$A237))/(H237+I237))</f>
        <v>0.42990226017615291</v>
      </c>
      <c r="M237" s="9">
        <f t="shared" si="35"/>
        <v>0.40915847809058759</v>
      </c>
      <c r="N237" s="1">
        <f t="shared" si="36"/>
        <v>296</v>
      </c>
      <c r="O237" s="1" t="str">
        <f t="shared" si="37"/>
        <v>Matches standings</v>
      </c>
      <c r="P237" s="1">
        <f>COUNTIFS(Matches!$C$9:$C$1954,$A237,Matches!$Q$9:$Q$1954,1,Matches!$Y$9:$Y$1954,"&gt;=1",Matches!$Y$9:$Y$1954,"&lt;="&amp;'RPI rules'!$B$9,Matches!$R$9:$R$1954,1)+COUNTIFS(Matches!$D$9:$D$1954,$A237,Matches!$Q$9:$Q$1954,1,Matches!$X$9:$X$1954,"&gt;=1",Matches!$X$9:$X$1954,"&lt;="&amp;'RPI rules'!$B$9,Matches!$S$9:$S$1954,1)</f>
        <v>0</v>
      </c>
      <c r="Q237" s="1">
        <f>COUNTIFS(Matches!$C$9:$C$1954,$A237,Matches!$Q$9:$Q$1954,1,Matches!$Y$9:$Y$1954,"&gt;"&amp;'RPI rules'!$B$9,Matches!$Y$9:$Y$1954,"&lt;="&amp;'RPI rules'!$B$10,Matches!$R$9:$R$1954,1)+COUNTIFS(Matches!$D$9:$D$1954,$A237,Matches!$Q$9:$Q$1954,1,Matches!$X$9:$X$1954,"&gt;"&amp;'RPI rules'!$B$9,Matches!$X$9:$X$1954,"&lt;="&amp;'RPI rules'!$B$10,Matches!$S$9:$S$1954,1)</f>
        <v>0</v>
      </c>
      <c r="R237" s="1">
        <f>COUNTIFS(Matches!$C$9:$C$1954,$A237,Matches!$Q$9:$Q$1954,1,Matches!$Y$9:$Y$1954,"&gt;="&amp;'RPI rules'!$B$12,Matches!$Y$9:$Y$1954,"&lt;="&amp;'RPI rules'!$B$13,Matches!$R$9:$R$1954,0)+COUNTIFS(Matches!$D$9:$D$1954,$A237,Matches!$Q$9:$Q$1954,1,Matches!$X$9:$X$1954,"&gt;="&amp;'RPI rules'!$B$12,Matches!$X$9:$X$1954,"&lt;="&amp;'RPI rules'!$B$13,Matches!$S$9:$S$1954,0)</f>
        <v>1</v>
      </c>
      <c r="S237" s="1">
        <f>COUNTIFS(Matches!$C$9:$C$1954,$A237,Matches!$Q$9:$Q$1954,1,Matches!$Y$9:$Y$1954,"&gt;="&amp;'RPI rules'!$B$14,Matches!$R$9:$R$1954,0)+COUNTIFS(Matches!$D$9:$D$1954,$A237,Matches!$Q$9:$Q$1954,1,Matches!$X$9:$X$1954,"&gt;="&amp;'RPI rules'!$B$14,Matches!$S$9:$S$1954,0)+COUNTIFS(Matches!$C$9:$C$1954,$A237,Matches!$H$9:$H$1954,"&lt;&gt;D1",Matches!$R$9:$R$1954,0)+COUNTIFS(Matches!$D$9:$D$1954,$A237,Matches!$G$9:$G$1954,"&lt;&gt;D1",Matches!$S$9:$S$1954,0)</f>
        <v>0</v>
      </c>
      <c r="T237" s="1">
        <f>COUNTIFS(Matches!$C$9:$C$1954,$A237,Matches!$M$9:$M$1954,"Nonconference")+COUNTIFS(Matches!$D$9:$D$1954,$A237,Matches!$M$9:$M$1954,"Nonconference")</f>
        <v>11</v>
      </c>
      <c r="U237" s="1">
        <f>COUNTIFS(Matches!$C$9:$C$1954,$A237,Matches!$Q$9:$Q$1954,1,Matches!$Y$9:$Y$1954,"&gt;=1",Matches!$Y$9:$Y$1954,"&lt;="&amp;'RPI rules'!$B$11,Matches!$M$9:$M$1954,"Nonconference")+COUNTIFS(Matches!$D$9:$D$1954,$A237,Matches!$Q$9:$Q$1954,1,Matches!$X$9:$X$1954,"&gt;=1",Matches!$X$9:$X$1954,"&lt;="&amp;'RPI rules'!$B$11,Matches!$M$9:$M$1954,"Nonconference")</f>
        <v>0</v>
      </c>
      <c r="V237" s="1">
        <f>COUNTIFS(Matches!$C$9:$C$1954,$A237,Matches!$Q$9:$Q$1954,1,Matches!$Y$9:$Y$1954,"&gt;="&amp;'RPI rules'!$B$15,Matches!$M$9:$M$1954,"Nonconference")+COUNTIFS(Matches!$D$9:$D$1954,$A237,Matches!$Q$9:$Q$1954,1,Matches!$X$9:$X$1954,"&gt;="&amp;'RPI rules'!$B$15,Matches!$M$9:$M$1954,"Nonconference")+COUNTIFS(Matches!$C$9:$C$1954,$A237,Matches!$M$9:$M$1954,"Nonconference",Matches!$H$9:$H$1954,"NAIA")+COUNTIFS(Matches!$D$9:$D$1954,$A237,Matches!$M$9:$M$1954,"Nonconference",Matches!$G$9:$G$1954,"NAIA")</f>
        <v>3</v>
      </c>
      <c r="W237" s="24">
        <f t="shared" si="38"/>
        <v>0</v>
      </c>
      <c r="X237" s="24">
        <f t="shared" si="39"/>
        <v>0.27272727272727271</v>
      </c>
      <c r="Y237" s="25">
        <f>IF('RPI rules'!$B$25&lt;&gt;"Ready",NA(),P237*'RPI rules'!$B$17+Q237*'RPI rules'!$B$18)</f>
        <v>0</v>
      </c>
      <c r="Z237" s="25">
        <f>IF('RPI rules'!$B$25&lt;&gt;"Ready",NA(),-R237*'RPI rules'!$B$19-S237*'RPI rules'!$B$20)</f>
        <v>-1.2999999999999999E-3</v>
      </c>
      <c r="AA237" s="25">
        <f>IF('RPI rules'!$B$25&lt;&gt;"Ready",NA(),IF(T237=0,0,IF(W237&gt;='RPI rules'!$B$16,'RPI rules'!$B$21,0)))</f>
        <v>0</v>
      </c>
      <c r="AB237" s="25">
        <f>IF('RPI rules'!$B$25&lt;&gt;"Ready",NA(),IF(T237=0,0,IF(X237&gt;='RPI rules'!$B$16,-'RPI rules'!$B$22,0)))</f>
        <v>0</v>
      </c>
      <c r="AC237" s="25">
        <f t="shared" si="40"/>
        <v>-1.2999999999999999E-3</v>
      </c>
      <c r="AD237" s="9">
        <f t="shared" si="41"/>
        <v>0.40785847809058756</v>
      </c>
      <c r="AE237" s="1">
        <f t="shared" si="42"/>
        <v>295</v>
      </c>
      <c r="AF237" s="1">
        <f t="shared" si="43"/>
        <v>1</v>
      </c>
    </row>
    <row r="238" spans="1:32" ht="21" customHeight="1">
      <c r="A238" s="1" t="s">
        <v>304</v>
      </c>
      <c r="B238" s="1" t="str">
        <f>INDEX(Standings!$B$9:$B$356,MATCH($A238,Standings!$A$9:$A$356,0))</f>
        <v>Big South</v>
      </c>
      <c r="C238" s="1">
        <f>INDEX(Standings!$D$9:$D$356,MATCH($A238,Standings!$A$9:$A$356,0))</f>
        <v>6</v>
      </c>
      <c r="D238" s="1">
        <f>INDEX(Standings!$E$9:$E$356,MATCH($A238,Standings!$A$9:$A$356,0))</f>
        <v>8</v>
      </c>
      <c r="E238" s="1">
        <f>SUMIFS(Matches!$R$9:$R$1954,Matches!$C$9:$C$1954,$A238)+SUMIFS(Matches!$S$9:$S$1954,Matches!$D$9:$D$1954,$A238)</f>
        <v>6</v>
      </c>
      <c r="F238" s="1">
        <f>COUNTIFS(Matches!$C$9:$C$1954,$A238)+COUNTIFS(Matches!$D$9:$D$1954,$A238)-E238</f>
        <v>8</v>
      </c>
      <c r="G238" s="1">
        <f t="shared" si="33"/>
        <v>0</v>
      </c>
      <c r="H238" s="1">
        <f>SUMIFS(Matches!$R$9:$R$1954,Matches!$C$9:$C$1954,$A238,Matches!$Q$9:$Q$1954,1)+SUMIFS(Matches!$S$9:$S$1954,Matches!$D$9:$D$1954,$A238,Matches!$Q$9:$Q$1954,1)</f>
        <v>6</v>
      </c>
      <c r="I238" s="1">
        <f>COUNTIFS(Matches!$C$9:$C$1954,$A238,Matches!$Q$9:$Q$1954,1)+COUNTIFS(Matches!$D$9:$D$1954,$A238,Matches!$Q$9:$Q$1954,1)-H238</f>
        <v>8</v>
      </c>
      <c r="J238" s="9">
        <f t="shared" si="34"/>
        <v>0.42857142857142855</v>
      </c>
      <c r="K238" s="9">
        <f>IF(H238+I238=0,"",(SUMIFS(Matches!$T$9:$T$1954,Matches!$C$9:$C$1954,$A238)+SUMIFS(Matches!$U$9:$U$1954,Matches!$D$9:$D$1954,$A238))/(H238+I238))</f>
        <v>0.39523809523809517</v>
      </c>
      <c r="L238" s="9">
        <f>IF(H238+I238=0,"",(SUMIFS(Matches!$V$9:$V$1954,Matches!$C$9:$C$1954,$A238)+SUMIFS(Matches!$W$9:$W$1954,Matches!$D$9:$D$1954,$A238))/(H238+I238))</f>
        <v>0.46767921828236514</v>
      </c>
      <c r="M238" s="9">
        <f t="shared" si="35"/>
        <v>0.42168170933249605</v>
      </c>
      <c r="N238" s="1">
        <f t="shared" si="36"/>
        <v>281</v>
      </c>
      <c r="O238" s="1" t="str">
        <f t="shared" si="37"/>
        <v>Matches standings</v>
      </c>
      <c r="P238" s="1">
        <f>COUNTIFS(Matches!$C$9:$C$1954,$A238,Matches!$Q$9:$Q$1954,1,Matches!$Y$9:$Y$1954,"&gt;=1",Matches!$Y$9:$Y$1954,"&lt;="&amp;'RPI rules'!$B$9,Matches!$R$9:$R$1954,1)+COUNTIFS(Matches!$D$9:$D$1954,$A238,Matches!$Q$9:$Q$1954,1,Matches!$X$9:$X$1954,"&gt;=1",Matches!$X$9:$X$1954,"&lt;="&amp;'RPI rules'!$B$9,Matches!$S$9:$S$1954,1)</f>
        <v>0</v>
      </c>
      <c r="Q238" s="1">
        <f>COUNTIFS(Matches!$C$9:$C$1954,$A238,Matches!$Q$9:$Q$1954,1,Matches!$Y$9:$Y$1954,"&gt;"&amp;'RPI rules'!$B$9,Matches!$Y$9:$Y$1954,"&lt;="&amp;'RPI rules'!$B$10,Matches!$R$9:$R$1954,1)+COUNTIFS(Matches!$D$9:$D$1954,$A238,Matches!$Q$9:$Q$1954,1,Matches!$X$9:$X$1954,"&gt;"&amp;'RPI rules'!$B$9,Matches!$X$9:$X$1954,"&lt;="&amp;'RPI rules'!$B$10,Matches!$S$9:$S$1954,1)</f>
        <v>0</v>
      </c>
      <c r="R238" s="1">
        <f>COUNTIFS(Matches!$C$9:$C$1954,$A238,Matches!$Q$9:$Q$1954,1,Matches!$Y$9:$Y$1954,"&gt;="&amp;'RPI rules'!$B$12,Matches!$Y$9:$Y$1954,"&lt;="&amp;'RPI rules'!$B$13,Matches!$R$9:$R$1954,0)+COUNTIFS(Matches!$D$9:$D$1954,$A238,Matches!$Q$9:$Q$1954,1,Matches!$X$9:$X$1954,"&gt;="&amp;'RPI rules'!$B$12,Matches!$X$9:$X$1954,"&lt;="&amp;'RPI rules'!$B$13,Matches!$S$9:$S$1954,0)</f>
        <v>0</v>
      </c>
      <c r="S238" s="1">
        <f>COUNTIFS(Matches!$C$9:$C$1954,$A238,Matches!$Q$9:$Q$1954,1,Matches!$Y$9:$Y$1954,"&gt;="&amp;'RPI rules'!$B$14,Matches!$R$9:$R$1954,0)+COUNTIFS(Matches!$D$9:$D$1954,$A238,Matches!$Q$9:$Q$1954,1,Matches!$X$9:$X$1954,"&gt;="&amp;'RPI rules'!$B$14,Matches!$S$9:$S$1954,0)+COUNTIFS(Matches!$C$9:$C$1954,$A238,Matches!$H$9:$H$1954,"&lt;&gt;D1",Matches!$R$9:$R$1954,0)+COUNTIFS(Matches!$D$9:$D$1954,$A238,Matches!$G$9:$G$1954,"&lt;&gt;D1",Matches!$S$9:$S$1954,0)</f>
        <v>1</v>
      </c>
      <c r="T238" s="1">
        <f>COUNTIFS(Matches!$C$9:$C$1954,$A238,Matches!$M$9:$M$1954,"Nonconference")+COUNTIFS(Matches!$D$9:$D$1954,$A238,Matches!$M$9:$M$1954,"Nonconference")</f>
        <v>14</v>
      </c>
      <c r="U238" s="1">
        <f>COUNTIFS(Matches!$C$9:$C$1954,$A238,Matches!$Q$9:$Q$1954,1,Matches!$Y$9:$Y$1954,"&gt;=1",Matches!$Y$9:$Y$1954,"&lt;="&amp;'RPI rules'!$B$11,Matches!$M$9:$M$1954,"Nonconference")+COUNTIFS(Matches!$D$9:$D$1954,$A238,Matches!$Q$9:$Q$1954,1,Matches!$X$9:$X$1954,"&gt;=1",Matches!$X$9:$X$1954,"&lt;="&amp;'RPI rules'!$B$11,Matches!$M$9:$M$1954,"Nonconference")</f>
        <v>0</v>
      </c>
      <c r="V238" s="1">
        <f>COUNTIFS(Matches!$C$9:$C$1954,$A238,Matches!$Q$9:$Q$1954,1,Matches!$Y$9:$Y$1954,"&gt;="&amp;'RPI rules'!$B$15,Matches!$M$9:$M$1954,"Nonconference")+COUNTIFS(Matches!$D$9:$D$1954,$A238,Matches!$Q$9:$Q$1954,1,Matches!$X$9:$X$1954,"&gt;="&amp;'RPI rules'!$B$15,Matches!$M$9:$M$1954,"Nonconference")+COUNTIFS(Matches!$C$9:$C$1954,$A238,Matches!$M$9:$M$1954,"Nonconference",Matches!$H$9:$H$1954,"NAIA")+COUNTIFS(Matches!$D$9:$D$1954,$A238,Matches!$M$9:$M$1954,"Nonconference",Matches!$G$9:$G$1954,"NAIA")</f>
        <v>7</v>
      </c>
      <c r="W238" s="24">
        <f t="shared" si="38"/>
        <v>0</v>
      </c>
      <c r="X238" s="24">
        <f t="shared" si="39"/>
        <v>0.5</v>
      </c>
      <c r="Y238" s="25">
        <f>IF('RPI rules'!$B$25&lt;&gt;"Ready",NA(),P238*'RPI rules'!$B$17+Q238*'RPI rules'!$B$18)</f>
        <v>0</v>
      </c>
      <c r="Z238" s="25">
        <f>IF('RPI rules'!$B$25&lt;&gt;"Ready",NA(),-R238*'RPI rules'!$B$19-S238*'RPI rules'!$B$20)</f>
        <v>-2.5999999999999999E-3</v>
      </c>
      <c r="AA238" s="25">
        <f>IF('RPI rules'!$B$25&lt;&gt;"Ready",NA(),IF(T238=0,0,IF(W238&gt;='RPI rules'!$B$16,'RPI rules'!$B$21,0)))</f>
        <v>0</v>
      </c>
      <c r="AB238" s="25">
        <f>IF('RPI rules'!$B$25&lt;&gt;"Ready",NA(),IF(T238=0,0,IF(X238&gt;='RPI rules'!$B$16,-'RPI rules'!$B$22,0)))</f>
        <v>-2.5999999999999999E-3</v>
      </c>
      <c r="AC238" s="25">
        <f t="shared" si="40"/>
        <v>-5.1999999999999998E-3</v>
      </c>
      <c r="AD238" s="9">
        <f t="shared" si="41"/>
        <v>0.41648170933249606</v>
      </c>
      <c r="AE238" s="1">
        <f t="shared" si="42"/>
        <v>286</v>
      </c>
      <c r="AF238" s="1">
        <f t="shared" si="43"/>
        <v>-5</v>
      </c>
    </row>
    <row r="239" spans="1:32" ht="21" customHeight="1">
      <c r="A239" s="1" t="s">
        <v>318</v>
      </c>
      <c r="B239" s="1" t="str">
        <f>INDEX(Standings!$B$9:$B$356,MATCH($A239,Standings!$A$9:$A$356,0))</f>
        <v>Atlantic 10</v>
      </c>
      <c r="C239" s="1">
        <f>INDEX(Standings!$D$9:$D$356,MATCH($A239,Standings!$A$9:$A$356,0))</f>
        <v>5</v>
      </c>
      <c r="D239" s="1">
        <f>INDEX(Standings!$E$9:$E$356,MATCH($A239,Standings!$A$9:$A$356,0))</f>
        <v>7</v>
      </c>
      <c r="E239" s="1">
        <f>SUMIFS(Matches!$R$9:$R$1954,Matches!$C$9:$C$1954,$A239)+SUMIFS(Matches!$S$9:$S$1954,Matches!$D$9:$D$1954,$A239)</f>
        <v>5</v>
      </c>
      <c r="F239" s="1">
        <f>COUNTIFS(Matches!$C$9:$C$1954,$A239)+COUNTIFS(Matches!$D$9:$D$1954,$A239)-E239</f>
        <v>7</v>
      </c>
      <c r="G239" s="1">
        <f t="shared" si="33"/>
        <v>0</v>
      </c>
      <c r="H239" s="1">
        <f>SUMIFS(Matches!$R$9:$R$1954,Matches!$C$9:$C$1954,$A239,Matches!$Q$9:$Q$1954,1)+SUMIFS(Matches!$S$9:$S$1954,Matches!$D$9:$D$1954,$A239,Matches!$Q$9:$Q$1954,1)</f>
        <v>5</v>
      </c>
      <c r="I239" s="1">
        <f>COUNTIFS(Matches!$C$9:$C$1954,$A239,Matches!$Q$9:$Q$1954,1)+COUNTIFS(Matches!$D$9:$D$1954,$A239,Matches!$Q$9:$Q$1954,1)-H239</f>
        <v>7</v>
      </c>
      <c r="J239" s="9">
        <f t="shared" si="34"/>
        <v>0.41666666666666669</v>
      </c>
      <c r="K239" s="9">
        <f>IF(H239+I239=0,"",(SUMIFS(Matches!$T$9:$T$1954,Matches!$C$9:$C$1954,$A239)+SUMIFS(Matches!$U$9:$U$1954,Matches!$D$9:$D$1954,$A239))/(H239+I239))</f>
        <v>0.38525687275687276</v>
      </c>
      <c r="L239" s="9">
        <f>IF(H239+I239=0,"",(SUMIFS(Matches!$V$9:$V$1954,Matches!$C$9:$C$1954,$A239)+SUMIFS(Matches!$W$9:$W$1954,Matches!$D$9:$D$1954,$A239))/(H239+I239))</f>
        <v>0.45269494324418563</v>
      </c>
      <c r="M239" s="9">
        <f t="shared" si="35"/>
        <v>0.40996883885614943</v>
      </c>
      <c r="N239" s="1">
        <f t="shared" si="36"/>
        <v>295</v>
      </c>
      <c r="O239" s="1" t="str">
        <f t="shared" si="37"/>
        <v>Matches standings</v>
      </c>
      <c r="P239" s="1">
        <f>COUNTIFS(Matches!$C$9:$C$1954,$A239,Matches!$Q$9:$Q$1954,1,Matches!$Y$9:$Y$1954,"&gt;=1",Matches!$Y$9:$Y$1954,"&lt;="&amp;'RPI rules'!$B$9,Matches!$R$9:$R$1954,1)+COUNTIFS(Matches!$D$9:$D$1954,$A239,Matches!$Q$9:$Q$1954,1,Matches!$X$9:$X$1954,"&gt;=1",Matches!$X$9:$X$1954,"&lt;="&amp;'RPI rules'!$B$9,Matches!$S$9:$S$1954,1)</f>
        <v>0</v>
      </c>
      <c r="Q239" s="1">
        <f>COUNTIFS(Matches!$C$9:$C$1954,$A239,Matches!$Q$9:$Q$1954,1,Matches!$Y$9:$Y$1954,"&gt;"&amp;'RPI rules'!$B$9,Matches!$Y$9:$Y$1954,"&lt;="&amp;'RPI rules'!$B$10,Matches!$R$9:$R$1954,1)+COUNTIFS(Matches!$D$9:$D$1954,$A239,Matches!$Q$9:$Q$1954,1,Matches!$X$9:$X$1954,"&gt;"&amp;'RPI rules'!$B$9,Matches!$X$9:$X$1954,"&lt;="&amp;'RPI rules'!$B$10,Matches!$S$9:$S$1954,1)</f>
        <v>0</v>
      </c>
      <c r="R239" s="1">
        <f>COUNTIFS(Matches!$C$9:$C$1954,$A239,Matches!$Q$9:$Q$1954,1,Matches!$Y$9:$Y$1954,"&gt;="&amp;'RPI rules'!$B$12,Matches!$Y$9:$Y$1954,"&lt;="&amp;'RPI rules'!$B$13,Matches!$R$9:$R$1954,0)+COUNTIFS(Matches!$D$9:$D$1954,$A239,Matches!$Q$9:$Q$1954,1,Matches!$X$9:$X$1954,"&gt;="&amp;'RPI rules'!$B$12,Matches!$X$9:$X$1954,"&lt;="&amp;'RPI rules'!$B$13,Matches!$S$9:$S$1954,0)</f>
        <v>1</v>
      </c>
      <c r="S239" s="1">
        <f>COUNTIFS(Matches!$C$9:$C$1954,$A239,Matches!$Q$9:$Q$1954,1,Matches!$Y$9:$Y$1954,"&gt;="&amp;'RPI rules'!$B$14,Matches!$R$9:$R$1954,0)+COUNTIFS(Matches!$D$9:$D$1954,$A239,Matches!$Q$9:$Q$1954,1,Matches!$X$9:$X$1954,"&gt;="&amp;'RPI rules'!$B$14,Matches!$S$9:$S$1954,0)+COUNTIFS(Matches!$C$9:$C$1954,$A239,Matches!$H$9:$H$1954,"&lt;&gt;D1",Matches!$R$9:$R$1954,0)+COUNTIFS(Matches!$D$9:$D$1954,$A239,Matches!$G$9:$G$1954,"&lt;&gt;D1",Matches!$S$9:$S$1954,0)</f>
        <v>0</v>
      </c>
      <c r="T239" s="1">
        <f>COUNTIFS(Matches!$C$9:$C$1954,$A239,Matches!$M$9:$M$1954,"Nonconference")+COUNTIFS(Matches!$D$9:$D$1954,$A239,Matches!$M$9:$M$1954,"Nonconference")</f>
        <v>12</v>
      </c>
      <c r="U239" s="1">
        <f>COUNTIFS(Matches!$C$9:$C$1954,$A239,Matches!$Q$9:$Q$1954,1,Matches!$Y$9:$Y$1954,"&gt;=1",Matches!$Y$9:$Y$1954,"&lt;="&amp;'RPI rules'!$B$11,Matches!$M$9:$M$1954,"Nonconference")+COUNTIFS(Matches!$D$9:$D$1954,$A239,Matches!$Q$9:$Q$1954,1,Matches!$X$9:$X$1954,"&gt;=1",Matches!$X$9:$X$1954,"&lt;="&amp;'RPI rules'!$B$11,Matches!$M$9:$M$1954,"Nonconference")</f>
        <v>0</v>
      </c>
      <c r="V239" s="1">
        <f>COUNTIFS(Matches!$C$9:$C$1954,$A239,Matches!$Q$9:$Q$1954,1,Matches!$Y$9:$Y$1954,"&gt;="&amp;'RPI rules'!$B$15,Matches!$M$9:$M$1954,"Nonconference")+COUNTIFS(Matches!$D$9:$D$1954,$A239,Matches!$Q$9:$Q$1954,1,Matches!$X$9:$X$1954,"&gt;="&amp;'RPI rules'!$B$15,Matches!$M$9:$M$1954,"Nonconference")+COUNTIFS(Matches!$C$9:$C$1954,$A239,Matches!$M$9:$M$1954,"Nonconference",Matches!$H$9:$H$1954,"NAIA")+COUNTIFS(Matches!$D$9:$D$1954,$A239,Matches!$M$9:$M$1954,"Nonconference",Matches!$G$9:$G$1954,"NAIA")</f>
        <v>6</v>
      </c>
      <c r="W239" s="24">
        <f t="shared" si="38"/>
        <v>0</v>
      </c>
      <c r="X239" s="24">
        <f t="shared" si="39"/>
        <v>0.5</v>
      </c>
      <c r="Y239" s="25">
        <f>IF('RPI rules'!$B$25&lt;&gt;"Ready",NA(),P239*'RPI rules'!$B$17+Q239*'RPI rules'!$B$18)</f>
        <v>0</v>
      </c>
      <c r="Z239" s="25">
        <f>IF('RPI rules'!$B$25&lt;&gt;"Ready",NA(),-R239*'RPI rules'!$B$19-S239*'RPI rules'!$B$20)</f>
        <v>-1.2999999999999999E-3</v>
      </c>
      <c r="AA239" s="25">
        <f>IF('RPI rules'!$B$25&lt;&gt;"Ready",NA(),IF(T239=0,0,IF(W239&gt;='RPI rules'!$B$16,'RPI rules'!$B$21,0)))</f>
        <v>0</v>
      </c>
      <c r="AB239" s="25">
        <f>IF('RPI rules'!$B$25&lt;&gt;"Ready",NA(),IF(T239=0,0,IF(X239&gt;='RPI rules'!$B$16,-'RPI rules'!$B$22,0)))</f>
        <v>-2.5999999999999999E-3</v>
      </c>
      <c r="AC239" s="25">
        <f t="shared" si="40"/>
        <v>-3.8999999999999998E-3</v>
      </c>
      <c r="AD239" s="9">
        <f t="shared" si="41"/>
        <v>0.40606883885614942</v>
      </c>
      <c r="AE239" s="1">
        <f t="shared" si="42"/>
        <v>298</v>
      </c>
      <c r="AF239" s="1">
        <f t="shared" si="43"/>
        <v>-3</v>
      </c>
    </row>
    <row r="240" spans="1:32" ht="21" customHeight="1">
      <c r="A240" s="1" t="s">
        <v>90</v>
      </c>
      <c r="B240" s="1" t="str">
        <f>INDEX(Standings!$B$9:$B$356,MATCH($A240,Standings!$A$9:$A$356,0))</f>
        <v>American</v>
      </c>
      <c r="C240" s="1">
        <f>INDEX(Standings!$D$9:$D$356,MATCH($A240,Standings!$A$9:$A$356,0))</f>
        <v>6</v>
      </c>
      <c r="D240" s="1">
        <f>INDEX(Standings!$E$9:$E$356,MATCH($A240,Standings!$A$9:$A$356,0))</f>
        <v>5</v>
      </c>
      <c r="E240" s="1">
        <f>SUMIFS(Matches!$R$9:$R$1954,Matches!$C$9:$C$1954,$A240)+SUMIFS(Matches!$S$9:$S$1954,Matches!$D$9:$D$1954,$A240)</f>
        <v>6</v>
      </c>
      <c r="F240" s="1">
        <f>COUNTIFS(Matches!$C$9:$C$1954,$A240)+COUNTIFS(Matches!$D$9:$D$1954,$A240)-E240</f>
        <v>5</v>
      </c>
      <c r="G240" s="1">
        <f t="shared" si="33"/>
        <v>0</v>
      </c>
      <c r="H240" s="1">
        <f>SUMIFS(Matches!$R$9:$R$1954,Matches!$C$9:$C$1954,$A240,Matches!$Q$9:$Q$1954,1)+SUMIFS(Matches!$S$9:$S$1954,Matches!$D$9:$D$1954,$A240,Matches!$Q$9:$Q$1954,1)</f>
        <v>6</v>
      </c>
      <c r="I240" s="1">
        <f>COUNTIFS(Matches!$C$9:$C$1954,$A240,Matches!$Q$9:$Q$1954,1)+COUNTIFS(Matches!$D$9:$D$1954,$A240,Matches!$Q$9:$Q$1954,1)-H240</f>
        <v>5</v>
      </c>
      <c r="J240" s="9">
        <f t="shared" si="34"/>
        <v>0.54545454545454541</v>
      </c>
      <c r="K240" s="9">
        <f>IF(H240+I240=0,"",(SUMIFS(Matches!$T$9:$T$1954,Matches!$C$9:$C$1954,$A240)+SUMIFS(Matches!$U$9:$U$1954,Matches!$D$9:$D$1954,$A240))/(H240+I240))</f>
        <v>0.61671258034894405</v>
      </c>
      <c r="L240" s="9">
        <f>IF(H240+I240=0,"",(SUMIFS(Matches!$V$9:$V$1954,Matches!$C$9:$C$1954,$A240)+SUMIFS(Matches!$W$9:$W$1954,Matches!$D$9:$D$1954,$A240))/(H240+I240))</f>
        <v>0.57620748512277442</v>
      </c>
      <c r="M240" s="9">
        <f t="shared" si="35"/>
        <v>0.58877179781880196</v>
      </c>
      <c r="N240" s="1">
        <f t="shared" si="36"/>
        <v>67</v>
      </c>
      <c r="O240" s="1" t="str">
        <f t="shared" si="37"/>
        <v>Matches standings</v>
      </c>
      <c r="P240" s="1">
        <f>COUNTIFS(Matches!$C$9:$C$1954,$A240,Matches!$Q$9:$Q$1954,1,Matches!$Y$9:$Y$1954,"&gt;=1",Matches!$Y$9:$Y$1954,"&lt;="&amp;'RPI rules'!$B$9,Matches!$R$9:$R$1954,1)+COUNTIFS(Matches!$D$9:$D$1954,$A240,Matches!$Q$9:$Q$1954,1,Matches!$X$9:$X$1954,"&gt;=1",Matches!$X$9:$X$1954,"&lt;="&amp;'RPI rules'!$B$9,Matches!$S$9:$S$1954,1)</f>
        <v>0</v>
      </c>
      <c r="Q240" s="1">
        <f>COUNTIFS(Matches!$C$9:$C$1954,$A240,Matches!$Q$9:$Q$1954,1,Matches!$Y$9:$Y$1954,"&gt;"&amp;'RPI rules'!$B$9,Matches!$Y$9:$Y$1954,"&lt;="&amp;'RPI rules'!$B$10,Matches!$R$9:$R$1954,1)+COUNTIFS(Matches!$D$9:$D$1954,$A240,Matches!$Q$9:$Q$1954,1,Matches!$X$9:$X$1954,"&gt;"&amp;'RPI rules'!$B$9,Matches!$X$9:$X$1954,"&lt;="&amp;'RPI rules'!$B$10,Matches!$S$9:$S$1954,1)</f>
        <v>1</v>
      </c>
      <c r="R240" s="1">
        <f>COUNTIFS(Matches!$C$9:$C$1954,$A240,Matches!$Q$9:$Q$1954,1,Matches!$Y$9:$Y$1954,"&gt;="&amp;'RPI rules'!$B$12,Matches!$Y$9:$Y$1954,"&lt;="&amp;'RPI rules'!$B$13,Matches!$R$9:$R$1954,0)+COUNTIFS(Matches!$D$9:$D$1954,$A240,Matches!$Q$9:$Q$1954,1,Matches!$X$9:$X$1954,"&gt;="&amp;'RPI rules'!$B$12,Matches!$X$9:$X$1954,"&lt;="&amp;'RPI rules'!$B$13,Matches!$S$9:$S$1954,0)</f>
        <v>0</v>
      </c>
      <c r="S240" s="1">
        <f>COUNTIFS(Matches!$C$9:$C$1954,$A240,Matches!$Q$9:$Q$1954,1,Matches!$Y$9:$Y$1954,"&gt;="&amp;'RPI rules'!$B$14,Matches!$R$9:$R$1954,0)+COUNTIFS(Matches!$D$9:$D$1954,$A240,Matches!$Q$9:$Q$1954,1,Matches!$X$9:$X$1954,"&gt;="&amp;'RPI rules'!$B$14,Matches!$S$9:$S$1954,0)+COUNTIFS(Matches!$C$9:$C$1954,$A240,Matches!$H$9:$H$1954,"&lt;&gt;D1",Matches!$R$9:$R$1954,0)+COUNTIFS(Matches!$D$9:$D$1954,$A240,Matches!$G$9:$G$1954,"&lt;&gt;D1",Matches!$S$9:$S$1954,0)</f>
        <v>0</v>
      </c>
      <c r="T240" s="1">
        <f>COUNTIFS(Matches!$C$9:$C$1954,$A240,Matches!$M$9:$M$1954,"Nonconference")+COUNTIFS(Matches!$D$9:$D$1954,$A240,Matches!$M$9:$M$1954,"Nonconference")</f>
        <v>11</v>
      </c>
      <c r="U240" s="1">
        <f>COUNTIFS(Matches!$C$9:$C$1954,$A240,Matches!$Q$9:$Q$1954,1,Matches!$Y$9:$Y$1954,"&gt;=1",Matches!$Y$9:$Y$1954,"&lt;="&amp;'RPI rules'!$B$11,Matches!$M$9:$M$1954,"Nonconference")+COUNTIFS(Matches!$D$9:$D$1954,$A240,Matches!$Q$9:$Q$1954,1,Matches!$X$9:$X$1954,"&gt;=1",Matches!$X$9:$X$1954,"&lt;="&amp;'RPI rules'!$B$11,Matches!$M$9:$M$1954,"Nonconference")</f>
        <v>6</v>
      </c>
      <c r="V240" s="1">
        <f>COUNTIFS(Matches!$C$9:$C$1954,$A240,Matches!$Q$9:$Q$1954,1,Matches!$Y$9:$Y$1954,"&gt;="&amp;'RPI rules'!$B$15,Matches!$M$9:$M$1954,"Nonconference")+COUNTIFS(Matches!$D$9:$D$1954,$A240,Matches!$Q$9:$Q$1954,1,Matches!$X$9:$X$1954,"&gt;="&amp;'RPI rules'!$B$15,Matches!$M$9:$M$1954,"Nonconference")+COUNTIFS(Matches!$C$9:$C$1954,$A240,Matches!$M$9:$M$1954,"Nonconference",Matches!$H$9:$H$1954,"NAIA")+COUNTIFS(Matches!$D$9:$D$1954,$A240,Matches!$M$9:$M$1954,"Nonconference",Matches!$G$9:$G$1954,"NAIA")</f>
        <v>1</v>
      </c>
      <c r="W240" s="24">
        <f t="shared" si="38"/>
        <v>0.54545454545454541</v>
      </c>
      <c r="X240" s="24">
        <f t="shared" si="39"/>
        <v>9.0909090909090912E-2</v>
      </c>
      <c r="Y240" s="25">
        <f>IF('RPI rules'!$B$25&lt;&gt;"Ready",NA(),P240*'RPI rules'!$B$17+Q240*'RPI rules'!$B$18)</f>
        <v>1.2999999999999999E-3</v>
      </c>
      <c r="Z240" s="25">
        <f>IF('RPI rules'!$B$25&lt;&gt;"Ready",NA(),-R240*'RPI rules'!$B$19-S240*'RPI rules'!$B$20)</f>
        <v>0</v>
      </c>
      <c r="AA240" s="25">
        <f>IF('RPI rules'!$B$25&lt;&gt;"Ready",NA(),IF(T240=0,0,IF(W240&gt;='RPI rules'!$B$16,'RPI rules'!$B$21,0)))</f>
        <v>2.5999999999999999E-3</v>
      </c>
      <c r="AB240" s="25">
        <f>IF('RPI rules'!$B$25&lt;&gt;"Ready",NA(),IF(T240=0,0,IF(X240&gt;='RPI rules'!$B$16,-'RPI rules'!$B$22,0)))</f>
        <v>0</v>
      </c>
      <c r="AC240" s="25">
        <f t="shared" si="40"/>
        <v>3.8999999999999998E-3</v>
      </c>
      <c r="AD240" s="9">
        <f t="shared" si="41"/>
        <v>0.59267179781880197</v>
      </c>
      <c r="AE240" s="1">
        <f t="shared" si="42"/>
        <v>61</v>
      </c>
      <c r="AF240" s="1">
        <f t="shared" si="43"/>
        <v>6</v>
      </c>
    </row>
    <row r="241" spans="1:32" ht="21" customHeight="1">
      <c r="A241" s="1" t="s">
        <v>294</v>
      </c>
      <c r="B241" s="1" t="str">
        <f>INDEX(Standings!$B$9:$B$356,MATCH($A241,Standings!$A$9:$A$356,0))</f>
        <v>MAAC</v>
      </c>
      <c r="C241" s="1">
        <f>INDEX(Standings!$D$9:$D$356,MATCH($A241,Standings!$A$9:$A$356,0))</f>
        <v>1</v>
      </c>
      <c r="D241" s="1">
        <f>INDEX(Standings!$E$9:$E$356,MATCH($A241,Standings!$A$9:$A$356,0))</f>
        <v>8</v>
      </c>
      <c r="E241" s="1">
        <f>SUMIFS(Matches!$R$9:$R$1954,Matches!$C$9:$C$1954,$A241)+SUMIFS(Matches!$S$9:$S$1954,Matches!$D$9:$D$1954,$A241)</f>
        <v>1</v>
      </c>
      <c r="F241" s="1">
        <f>COUNTIFS(Matches!$C$9:$C$1954,$A241)+COUNTIFS(Matches!$D$9:$D$1954,$A241)-E241</f>
        <v>8</v>
      </c>
      <c r="G241" s="1">
        <f t="shared" si="33"/>
        <v>0</v>
      </c>
      <c r="H241" s="1">
        <f>SUMIFS(Matches!$R$9:$R$1954,Matches!$C$9:$C$1954,$A241,Matches!$Q$9:$Q$1954,1)+SUMIFS(Matches!$S$9:$S$1954,Matches!$D$9:$D$1954,$A241,Matches!$Q$9:$Q$1954,1)</f>
        <v>1</v>
      </c>
      <c r="I241" s="1">
        <f>COUNTIFS(Matches!$C$9:$C$1954,$A241,Matches!$Q$9:$Q$1954,1)+COUNTIFS(Matches!$D$9:$D$1954,$A241,Matches!$Q$9:$Q$1954,1)-H241</f>
        <v>8</v>
      </c>
      <c r="J241" s="9">
        <f t="shared" si="34"/>
        <v>0.1111111111111111</v>
      </c>
      <c r="K241" s="9">
        <f>IF(H241+I241=0,"",(SUMIFS(Matches!$T$9:$T$1954,Matches!$C$9:$C$1954,$A241)+SUMIFS(Matches!$U$9:$U$1954,Matches!$D$9:$D$1954,$A241))/(H241+I241))</f>
        <v>0.58967452300785639</v>
      </c>
      <c r="L241" s="9">
        <f>IF(H241+I241=0,"",(SUMIFS(Matches!$V$9:$V$1954,Matches!$C$9:$C$1954,$A241)+SUMIFS(Matches!$W$9:$W$1954,Matches!$D$9:$D$1954,$A241))/(H241+I241))</f>
        <v>0.46022232307391597</v>
      </c>
      <c r="M241" s="9">
        <f t="shared" si="35"/>
        <v>0.43767062005018498</v>
      </c>
      <c r="N241" s="1">
        <f t="shared" si="36"/>
        <v>271</v>
      </c>
      <c r="O241" s="1" t="str">
        <f t="shared" si="37"/>
        <v>Matches standings</v>
      </c>
      <c r="P241" s="1">
        <f>COUNTIFS(Matches!$C$9:$C$1954,$A241,Matches!$Q$9:$Q$1954,1,Matches!$Y$9:$Y$1954,"&gt;=1",Matches!$Y$9:$Y$1954,"&lt;="&amp;'RPI rules'!$B$9,Matches!$R$9:$R$1954,1)+COUNTIFS(Matches!$D$9:$D$1954,$A241,Matches!$Q$9:$Q$1954,1,Matches!$X$9:$X$1954,"&gt;=1",Matches!$X$9:$X$1954,"&lt;="&amp;'RPI rules'!$B$9,Matches!$S$9:$S$1954,1)</f>
        <v>0</v>
      </c>
      <c r="Q241" s="1">
        <f>COUNTIFS(Matches!$C$9:$C$1954,$A241,Matches!$Q$9:$Q$1954,1,Matches!$Y$9:$Y$1954,"&gt;"&amp;'RPI rules'!$B$9,Matches!$Y$9:$Y$1954,"&lt;="&amp;'RPI rules'!$B$10,Matches!$R$9:$R$1954,1)+COUNTIFS(Matches!$D$9:$D$1954,$A241,Matches!$Q$9:$Q$1954,1,Matches!$X$9:$X$1954,"&gt;"&amp;'RPI rules'!$B$9,Matches!$X$9:$X$1954,"&lt;="&amp;'RPI rules'!$B$10,Matches!$S$9:$S$1954,1)</f>
        <v>0</v>
      </c>
      <c r="R241" s="1">
        <f>COUNTIFS(Matches!$C$9:$C$1954,$A241,Matches!$Q$9:$Q$1954,1,Matches!$Y$9:$Y$1954,"&gt;="&amp;'RPI rules'!$B$12,Matches!$Y$9:$Y$1954,"&lt;="&amp;'RPI rules'!$B$13,Matches!$R$9:$R$1954,0)+COUNTIFS(Matches!$D$9:$D$1954,$A241,Matches!$Q$9:$Q$1954,1,Matches!$X$9:$X$1954,"&gt;="&amp;'RPI rules'!$B$12,Matches!$X$9:$X$1954,"&lt;="&amp;'RPI rules'!$B$13,Matches!$S$9:$S$1954,0)</f>
        <v>0</v>
      </c>
      <c r="S241" s="1">
        <f>COUNTIFS(Matches!$C$9:$C$1954,$A241,Matches!$Q$9:$Q$1954,1,Matches!$Y$9:$Y$1954,"&gt;="&amp;'RPI rules'!$B$14,Matches!$R$9:$R$1954,0)+COUNTIFS(Matches!$D$9:$D$1954,$A241,Matches!$Q$9:$Q$1954,1,Matches!$X$9:$X$1954,"&gt;="&amp;'RPI rules'!$B$14,Matches!$S$9:$S$1954,0)+COUNTIFS(Matches!$C$9:$C$1954,$A241,Matches!$H$9:$H$1954,"&lt;&gt;D1",Matches!$R$9:$R$1954,0)+COUNTIFS(Matches!$D$9:$D$1954,$A241,Matches!$G$9:$G$1954,"&lt;&gt;D1",Matches!$S$9:$S$1954,0)</f>
        <v>0</v>
      </c>
      <c r="T241" s="1">
        <f>COUNTIFS(Matches!$C$9:$C$1954,$A241,Matches!$M$9:$M$1954,"Nonconference")+COUNTIFS(Matches!$D$9:$D$1954,$A241,Matches!$M$9:$M$1954,"Nonconference")</f>
        <v>9</v>
      </c>
      <c r="U241" s="1">
        <f>COUNTIFS(Matches!$C$9:$C$1954,$A241,Matches!$Q$9:$Q$1954,1,Matches!$Y$9:$Y$1954,"&gt;=1",Matches!$Y$9:$Y$1954,"&lt;="&amp;'RPI rules'!$B$11,Matches!$M$9:$M$1954,"Nonconference")+COUNTIFS(Matches!$D$9:$D$1954,$A241,Matches!$Q$9:$Q$1954,1,Matches!$X$9:$X$1954,"&gt;=1",Matches!$X$9:$X$1954,"&lt;="&amp;'RPI rules'!$B$11,Matches!$M$9:$M$1954,"Nonconference")</f>
        <v>2</v>
      </c>
      <c r="V241" s="1">
        <f>COUNTIFS(Matches!$C$9:$C$1954,$A241,Matches!$Q$9:$Q$1954,1,Matches!$Y$9:$Y$1954,"&gt;="&amp;'RPI rules'!$B$15,Matches!$M$9:$M$1954,"Nonconference")+COUNTIFS(Matches!$D$9:$D$1954,$A241,Matches!$Q$9:$Q$1954,1,Matches!$X$9:$X$1954,"&gt;="&amp;'RPI rules'!$B$15,Matches!$M$9:$M$1954,"Nonconference")+COUNTIFS(Matches!$C$9:$C$1954,$A241,Matches!$M$9:$M$1954,"Nonconference",Matches!$H$9:$H$1954,"NAIA")+COUNTIFS(Matches!$D$9:$D$1954,$A241,Matches!$M$9:$M$1954,"Nonconference",Matches!$G$9:$G$1954,"NAIA")</f>
        <v>1</v>
      </c>
      <c r="W241" s="24">
        <f t="shared" si="38"/>
        <v>0.22222222222222221</v>
      </c>
      <c r="X241" s="24">
        <f t="shared" si="39"/>
        <v>0.1111111111111111</v>
      </c>
      <c r="Y241" s="25">
        <f>IF('RPI rules'!$B$25&lt;&gt;"Ready",NA(),P241*'RPI rules'!$B$17+Q241*'RPI rules'!$B$18)</f>
        <v>0</v>
      </c>
      <c r="Z241" s="25">
        <f>IF('RPI rules'!$B$25&lt;&gt;"Ready",NA(),-R241*'RPI rules'!$B$19-S241*'RPI rules'!$B$20)</f>
        <v>0</v>
      </c>
      <c r="AA241" s="25">
        <f>IF('RPI rules'!$B$25&lt;&gt;"Ready",NA(),IF(T241=0,0,IF(W241&gt;='RPI rules'!$B$16,'RPI rules'!$B$21,0)))</f>
        <v>0</v>
      </c>
      <c r="AB241" s="25">
        <f>IF('RPI rules'!$B$25&lt;&gt;"Ready",NA(),IF(T241=0,0,IF(X241&gt;='RPI rules'!$B$16,-'RPI rules'!$B$22,0)))</f>
        <v>0</v>
      </c>
      <c r="AC241" s="25">
        <f t="shared" si="40"/>
        <v>0</v>
      </c>
      <c r="AD241" s="9">
        <f t="shared" si="41"/>
        <v>0.43767062005018498</v>
      </c>
      <c r="AE241" s="1">
        <f t="shared" si="42"/>
        <v>270</v>
      </c>
      <c r="AF241" s="1">
        <f t="shared" si="43"/>
        <v>1</v>
      </c>
    </row>
    <row r="242" spans="1:32" ht="21" customHeight="1">
      <c r="A242" s="1" t="s">
        <v>307</v>
      </c>
      <c r="B242" s="1" t="str">
        <f>INDEX(Standings!$B$9:$B$356,MATCH($A242,Standings!$A$9:$A$356,0))</f>
        <v>Horizon</v>
      </c>
      <c r="C242" s="1">
        <f>INDEX(Standings!$D$9:$D$356,MATCH($A242,Standings!$A$9:$A$356,0))</f>
        <v>2</v>
      </c>
      <c r="D242" s="1">
        <f>INDEX(Standings!$E$9:$E$356,MATCH($A242,Standings!$A$9:$A$356,0))</f>
        <v>9</v>
      </c>
      <c r="E242" s="1">
        <f>SUMIFS(Matches!$R$9:$R$1954,Matches!$C$9:$C$1954,$A242)+SUMIFS(Matches!$S$9:$S$1954,Matches!$D$9:$D$1954,$A242)</f>
        <v>2</v>
      </c>
      <c r="F242" s="1">
        <f>COUNTIFS(Matches!$C$9:$C$1954,$A242)+COUNTIFS(Matches!$D$9:$D$1954,$A242)-E242</f>
        <v>9</v>
      </c>
      <c r="G242" s="1">
        <f t="shared" si="33"/>
        <v>0</v>
      </c>
      <c r="H242" s="1">
        <f>SUMIFS(Matches!$R$9:$R$1954,Matches!$C$9:$C$1954,$A242,Matches!$Q$9:$Q$1954,1)+SUMIFS(Matches!$S$9:$S$1954,Matches!$D$9:$D$1954,$A242,Matches!$Q$9:$Q$1954,1)</f>
        <v>2</v>
      </c>
      <c r="I242" s="1">
        <f>COUNTIFS(Matches!$C$9:$C$1954,$A242,Matches!$Q$9:$Q$1954,1)+COUNTIFS(Matches!$D$9:$D$1954,$A242,Matches!$Q$9:$Q$1954,1)-H242</f>
        <v>9</v>
      </c>
      <c r="J242" s="9">
        <f t="shared" si="34"/>
        <v>0.18181818181818182</v>
      </c>
      <c r="K242" s="9">
        <f>IF(H242+I242=0,"",(SUMIFS(Matches!$T$9:$T$1954,Matches!$C$9:$C$1954,$A242)+SUMIFS(Matches!$U$9:$U$1954,Matches!$D$9:$D$1954,$A242))/(H242+I242))</f>
        <v>0.50955004591368225</v>
      </c>
      <c r="L242" s="9">
        <f>IF(H242+I242=0,"",(SUMIFS(Matches!$V$9:$V$1954,Matches!$C$9:$C$1954,$A242)+SUMIFS(Matches!$W$9:$W$1954,Matches!$D$9:$D$1954,$A242))/(H242+I242))</f>
        <v>0.47160420425916283</v>
      </c>
      <c r="M242" s="9">
        <f t="shared" si="35"/>
        <v>0.4181306194761773</v>
      </c>
      <c r="N242" s="1">
        <f t="shared" si="36"/>
        <v>284</v>
      </c>
      <c r="O242" s="1" t="str">
        <f t="shared" si="37"/>
        <v>Matches standings</v>
      </c>
      <c r="P242" s="1">
        <f>COUNTIFS(Matches!$C$9:$C$1954,$A242,Matches!$Q$9:$Q$1954,1,Matches!$Y$9:$Y$1954,"&gt;=1",Matches!$Y$9:$Y$1954,"&lt;="&amp;'RPI rules'!$B$9,Matches!$R$9:$R$1954,1)+COUNTIFS(Matches!$D$9:$D$1954,$A242,Matches!$Q$9:$Q$1954,1,Matches!$X$9:$X$1954,"&gt;=1",Matches!$X$9:$X$1954,"&lt;="&amp;'RPI rules'!$B$9,Matches!$S$9:$S$1954,1)</f>
        <v>0</v>
      </c>
      <c r="Q242" s="1">
        <f>COUNTIFS(Matches!$C$9:$C$1954,$A242,Matches!$Q$9:$Q$1954,1,Matches!$Y$9:$Y$1954,"&gt;"&amp;'RPI rules'!$B$9,Matches!$Y$9:$Y$1954,"&lt;="&amp;'RPI rules'!$B$10,Matches!$R$9:$R$1954,1)+COUNTIFS(Matches!$D$9:$D$1954,$A242,Matches!$Q$9:$Q$1954,1,Matches!$X$9:$X$1954,"&gt;"&amp;'RPI rules'!$B$9,Matches!$X$9:$X$1954,"&lt;="&amp;'RPI rules'!$B$10,Matches!$S$9:$S$1954,1)</f>
        <v>0</v>
      </c>
      <c r="R242" s="1">
        <f>COUNTIFS(Matches!$C$9:$C$1954,$A242,Matches!$Q$9:$Q$1954,1,Matches!$Y$9:$Y$1954,"&gt;="&amp;'RPI rules'!$B$12,Matches!$Y$9:$Y$1954,"&lt;="&amp;'RPI rules'!$B$13,Matches!$R$9:$R$1954,0)+COUNTIFS(Matches!$D$9:$D$1954,$A242,Matches!$Q$9:$Q$1954,1,Matches!$X$9:$X$1954,"&gt;="&amp;'RPI rules'!$B$12,Matches!$X$9:$X$1954,"&lt;="&amp;'RPI rules'!$B$13,Matches!$S$9:$S$1954,0)</f>
        <v>1</v>
      </c>
      <c r="S242" s="1">
        <f>COUNTIFS(Matches!$C$9:$C$1954,$A242,Matches!$Q$9:$Q$1954,1,Matches!$Y$9:$Y$1954,"&gt;="&amp;'RPI rules'!$B$14,Matches!$R$9:$R$1954,0)+COUNTIFS(Matches!$D$9:$D$1954,$A242,Matches!$Q$9:$Q$1954,1,Matches!$X$9:$X$1954,"&gt;="&amp;'RPI rules'!$B$14,Matches!$S$9:$S$1954,0)+COUNTIFS(Matches!$C$9:$C$1954,$A242,Matches!$H$9:$H$1954,"&lt;&gt;D1",Matches!$R$9:$R$1954,0)+COUNTIFS(Matches!$D$9:$D$1954,$A242,Matches!$G$9:$G$1954,"&lt;&gt;D1",Matches!$S$9:$S$1954,0)</f>
        <v>0</v>
      </c>
      <c r="T242" s="1">
        <f>COUNTIFS(Matches!$C$9:$C$1954,$A242,Matches!$M$9:$M$1954,"Nonconference")+COUNTIFS(Matches!$D$9:$D$1954,$A242,Matches!$M$9:$M$1954,"Nonconference")</f>
        <v>11</v>
      </c>
      <c r="U242" s="1">
        <f>COUNTIFS(Matches!$C$9:$C$1954,$A242,Matches!$Q$9:$Q$1954,1,Matches!$Y$9:$Y$1954,"&gt;=1",Matches!$Y$9:$Y$1954,"&lt;="&amp;'RPI rules'!$B$11,Matches!$M$9:$M$1954,"Nonconference")+COUNTIFS(Matches!$D$9:$D$1954,$A242,Matches!$Q$9:$Q$1954,1,Matches!$X$9:$X$1954,"&gt;=1",Matches!$X$9:$X$1954,"&lt;="&amp;'RPI rules'!$B$11,Matches!$M$9:$M$1954,"Nonconference")</f>
        <v>4</v>
      </c>
      <c r="V242" s="1">
        <f>COUNTIFS(Matches!$C$9:$C$1954,$A242,Matches!$Q$9:$Q$1954,1,Matches!$Y$9:$Y$1954,"&gt;="&amp;'RPI rules'!$B$15,Matches!$M$9:$M$1954,"Nonconference")+COUNTIFS(Matches!$D$9:$D$1954,$A242,Matches!$Q$9:$Q$1954,1,Matches!$X$9:$X$1954,"&gt;="&amp;'RPI rules'!$B$15,Matches!$M$9:$M$1954,"Nonconference")+COUNTIFS(Matches!$C$9:$C$1954,$A242,Matches!$M$9:$M$1954,"Nonconference",Matches!$H$9:$H$1954,"NAIA")+COUNTIFS(Matches!$D$9:$D$1954,$A242,Matches!$M$9:$M$1954,"Nonconference",Matches!$G$9:$G$1954,"NAIA")</f>
        <v>3</v>
      </c>
      <c r="W242" s="24">
        <f t="shared" si="38"/>
        <v>0.36363636363636365</v>
      </c>
      <c r="X242" s="24">
        <f t="shared" si="39"/>
        <v>0.27272727272727271</v>
      </c>
      <c r="Y242" s="25">
        <f>IF('RPI rules'!$B$25&lt;&gt;"Ready",NA(),P242*'RPI rules'!$B$17+Q242*'RPI rules'!$B$18)</f>
        <v>0</v>
      </c>
      <c r="Z242" s="25">
        <f>IF('RPI rules'!$B$25&lt;&gt;"Ready",NA(),-R242*'RPI rules'!$B$19-S242*'RPI rules'!$B$20)</f>
        <v>-1.2999999999999999E-3</v>
      </c>
      <c r="AA242" s="25">
        <f>IF('RPI rules'!$B$25&lt;&gt;"Ready",NA(),IF(T242=0,0,IF(W242&gt;='RPI rules'!$B$16,'RPI rules'!$B$21,0)))</f>
        <v>0</v>
      </c>
      <c r="AB242" s="25">
        <f>IF('RPI rules'!$B$25&lt;&gt;"Ready",NA(),IF(T242=0,0,IF(X242&gt;='RPI rules'!$B$16,-'RPI rules'!$B$22,0)))</f>
        <v>0</v>
      </c>
      <c r="AC242" s="25">
        <f t="shared" si="40"/>
        <v>-1.2999999999999999E-3</v>
      </c>
      <c r="AD242" s="9">
        <f t="shared" si="41"/>
        <v>0.41683061947617728</v>
      </c>
      <c r="AE242" s="1">
        <f t="shared" si="42"/>
        <v>285</v>
      </c>
      <c r="AF242" s="1">
        <f t="shared" si="43"/>
        <v>-1</v>
      </c>
    </row>
    <row r="243" spans="1:32" ht="21" customHeight="1">
      <c r="A243" s="1" t="s">
        <v>79</v>
      </c>
      <c r="B243" s="1" t="str">
        <f>INDEX(Standings!$B$9:$B$356,MATCH($A243,Standings!$A$9:$A$356,0))</f>
        <v>Big Ten</v>
      </c>
      <c r="C243" s="1">
        <f>INDEX(Standings!$D$9:$D$356,MATCH($A243,Standings!$A$9:$A$356,0))</f>
        <v>9</v>
      </c>
      <c r="D243" s="1">
        <f>INDEX(Standings!$E$9:$E$356,MATCH($A243,Standings!$A$9:$A$356,0))</f>
        <v>3</v>
      </c>
      <c r="E243" s="1">
        <f>SUMIFS(Matches!$R$9:$R$1954,Matches!$C$9:$C$1954,$A243)+SUMIFS(Matches!$S$9:$S$1954,Matches!$D$9:$D$1954,$A243)</f>
        <v>9</v>
      </c>
      <c r="F243" s="1">
        <f>COUNTIFS(Matches!$C$9:$C$1954,$A243)+COUNTIFS(Matches!$D$9:$D$1954,$A243)-E243</f>
        <v>3</v>
      </c>
      <c r="G243" s="1">
        <f t="shared" si="33"/>
        <v>0</v>
      </c>
      <c r="H243" s="1">
        <f>SUMIFS(Matches!$R$9:$R$1954,Matches!$C$9:$C$1954,$A243,Matches!$Q$9:$Q$1954,1)+SUMIFS(Matches!$S$9:$S$1954,Matches!$D$9:$D$1954,$A243,Matches!$Q$9:$Q$1954,1)</f>
        <v>9</v>
      </c>
      <c r="I243" s="1">
        <f>COUNTIFS(Matches!$C$9:$C$1954,$A243,Matches!$Q$9:$Q$1954,1)+COUNTIFS(Matches!$D$9:$D$1954,$A243,Matches!$Q$9:$Q$1954,1)-H243</f>
        <v>3</v>
      </c>
      <c r="J243" s="9">
        <f t="shared" si="34"/>
        <v>0.75</v>
      </c>
      <c r="K243" s="9">
        <f>IF(H243+I243=0,"",(SUMIFS(Matches!$T$9:$T$1954,Matches!$C$9:$C$1954,$A243)+SUMIFS(Matches!$U$9:$U$1954,Matches!$D$9:$D$1954,$A243))/(H243+I243))</f>
        <v>0.56458333333333333</v>
      </c>
      <c r="L243" s="9">
        <f>IF(H243+I243=0,"",(SUMIFS(Matches!$V$9:$V$1954,Matches!$C$9:$C$1954,$A243)+SUMIFS(Matches!$W$9:$W$1954,Matches!$D$9:$D$1954,$A243))/(H243+I243))</f>
        <v>0.51601609789279757</v>
      </c>
      <c r="M243" s="9">
        <f t="shared" si="35"/>
        <v>0.59879569113986608</v>
      </c>
      <c r="N243" s="1">
        <f t="shared" si="36"/>
        <v>56</v>
      </c>
      <c r="O243" s="1" t="str">
        <f t="shared" si="37"/>
        <v>Matches standings</v>
      </c>
      <c r="P243" s="1">
        <f>COUNTIFS(Matches!$C$9:$C$1954,$A243,Matches!$Q$9:$Q$1954,1,Matches!$Y$9:$Y$1954,"&gt;=1",Matches!$Y$9:$Y$1954,"&lt;="&amp;'RPI rules'!$B$9,Matches!$R$9:$R$1954,1)+COUNTIFS(Matches!$D$9:$D$1954,$A243,Matches!$Q$9:$Q$1954,1,Matches!$X$9:$X$1954,"&gt;=1",Matches!$X$9:$X$1954,"&lt;="&amp;'RPI rules'!$B$9,Matches!$S$9:$S$1954,1)</f>
        <v>0</v>
      </c>
      <c r="Q243" s="1">
        <f>COUNTIFS(Matches!$C$9:$C$1954,$A243,Matches!$Q$9:$Q$1954,1,Matches!$Y$9:$Y$1954,"&gt;"&amp;'RPI rules'!$B$9,Matches!$Y$9:$Y$1954,"&lt;="&amp;'RPI rules'!$B$10,Matches!$R$9:$R$1954,1)+COUNTIFS(Matches!$D$9:$D$1954,$A243,Matches!$Q$9:$Q$1954,1,Matches!$X$9:$X$1954,"&gt;"&amp;'RPI rules'!$B$9,Matches!$X$9:$X$1954,"&lt;="&amp;'RPI rules'!$B$10,Matches!$S$9:$S$1954,1)</f>
        <v>0</v>
      </c>
      <c r="R243" s="1">
        <f>COUNTIFS(Matches!$C$9:$C$1954,$A243,Matches!$Q$9:$Q$1954,1,Matches!$Y$9:$Y$1954,"&gt;="&amp;'RPI rules'!$B$12,Matches!$Y$9:$Y$1954,"&lt;="&amp;'RPI rules'!$B$13,Matches!$R$9:$R$1954,0)+COUNTIFS(Matches!$D$9:$D$1954,$A243,Matches!$Q$9:$Q$1954,1,Matches!$X$9:$X$1954,"&gt;="&amp;'RPI rules'!$B$12,Matches!$X$9:$X$1954,"&lt;="&amp;'RPI rules'!$B$13,Matches!$S$9:$S$1954,0)</f>
        <v>0</v>
      </c>
      <c r="S243" s="1">
        <f>COUNTIFS(Matches!$C$9:$C$1954,$A243,Matches!$Q$9:$Q$1954,1,Matches!$Y$9:$Y$1954,"&gt;="&amp;'RPI rules'!$B$14,Matches!$R$9:$R$1954,0)+COUNTIFS(Matches!$D$9:$D$1954,$A243,Matches!$Q$9:$Q$1954,1,Matches!$X$9:$X$1954,"&gt;="&amp;'RPI rules'!$B$14,Matches!$S$9:$S$1954,0)+COUNTIFS(Matches!$C$9:$C$1954,$A243,Matches!$H$9:$H$1954,"&lt;&gt;D1",Matches!$R$9:$R$1954,0)+COUNTIFS(Matches!$D$9:$D$1954,$A243,Matches!$G$9:$G$1954,"&lt;&gt;D1",Matches!$S$9:$S$1954,0)</f>
        <v>0</v>
      </c>
      <c r="T243" s="1">
        <f>COUNTIFS(Matches!$C$9:$C$1954,$A243,Matches!$M$9:$M$1954,"Nonconference")+COUNTIFS(Matches!$D$9:$D$1954,$A243,Matches!$M$9:$M$1954,"Nonconference")</f>
        <v>12</v>
      </c>
      <c r="U243" s="1">
        <f>COUNTIFS(Matches!$C$9:$C$1954,$A243,Matches!$Q$9:$Q$1954,1,Matches!$Y$9:$Y$1954,"&gt;=1",Matches!$Y$9:$Y$1954,"&lt;="&amp;'RPI rules'!$B$11,Matches!$M$9:$M$1954,"Nonconference")+COUNTIFS(Matches!$D$9:$D$1954,$A243,Matches!$Q$9:$Q$1954,1,Matches!$X$9:$X$1954,"&gt;=1",Matches!$X$9:$X$1954,"&lt;="&amp;'RPI rules'!$B$11,Matches!$M$9:$M$1954,"Nonconference")</f>
        <v>3</v>
      </c>
      <c r="V243" s="1">
        <f>COUNTIFS(Matches!$C$9:$C$1954,$A243,Matches!$Q$9:$Q$1954,1,Matches!$Y$9:$Y$1954,"&gt;="&amp;'RPI rules'!$B$15,Matches!$M$9:$M$1954,"Nonconference")+COUNTIFS(Matches!$D$9:$D$1954,$A243,Matches!$Q$9:$Q$1954,1,Matches!$X$9:$X$1954,"&gt;="&amp;'RPI rules'!$B$15,Matches!$M$9:$M$1954,"Nonconference")+COUNTIFS(Matches!$C$9:$C$1954,$A243,Matches!$M$9:$M$1954,"Nonconference",Matches!$H$9:$H$1954,"NAIA")+COUNTIFS(Matches!$D$9:$D$1954,$A243,Matches!$M$9:$M$1954,"Nonconference",Matches!$G$9:$G$1954,"NAIA")</f>
        <v>3</v>
      </c>
      <c r="W243" s="24">
        <f t="shared" si="38"/>
        <v>0.25</v>
      </c>
      <c r="X243" s="24">
        <f t="shared" si="39"/>
        <v>0.25</v>
      </c>
      <c r="Y243" s="25">
        <f>IF('RPI rules'!$B$25&lt;&gt;"Ready",NA(),P243*'RPI rules'!$B$17+Q243*'RPI rules'!$B$18)</f>
        <v>0</v>
      </c>
      <c r="Z243" s="25">
        <f>IF('RPI rules'!$B$25&lt;&gt;"Ready",NA(),-R243*'RPI rules'!$B$19-S243*'RPI rules'!$B$20)</f>
        <v>0</v>
      </c>
      <c r="AA243" s="25">
        <f>IF('RPI rules'!$B$25&lt;&gt;"Ready",NA(),IF(T243=0,0,IF(W243&gt;='RPI rules'!$B$16,'RPI rules'!$B$21,0)))</f>
        <v>0</v>
      </c>
      <c r="AB243" s="25">
        <f>IF('RPI rules'!$B$25&lt;&gt;"Ready",NA(),IF(T243=0,0,IF(X243&gt;='RPI rules'!$B$16,-'RPI rules'!$B$22,0)))</f>
        <v>0</v>
      </c>
      <c r="AC243" s="25">
        <f t="shared" si="40"/>
        <v>0</v>
      </c>
      <c r="AD243" s="9">
        <f t="shared" si="41"/>
        <v>0.59879569113986608</v>
      </c>
      <c r="AE243" s="1">
        <f t="shared" si="42"/>
        <v>56</v>
      </c>
      <c r="AF243" s="1">
        <f t="shared" si="43"/>
        <v>0</v>
      </c>
    </row>
    <row r="244" spans="1:32" ht="21" customHeight="1">
      <c r="A244" s="1" t="s">
        <v>177</v>
      </c>
      <c r="B244" s="1" t="str">
        <f>INDEX(Standings!$B$9:$B$356,MATCH($A244,Standings!$A$9:$A$356,0))</f>
        <v>Big West</v>
      </c>
      <c r="C244" s="1">
        <f>INDEX(Standings!$D$9:$D$356,MATCH($A244,Standings!$A$9:$A$356,0))</f>
        <v>5</v>
      </c>
      <c r="D244" s="1">
        <f>INDEX(Standings!$E$9:$E$356,MATCH($A244,Standings!$A$9:$A$356,0))</f>
        <v>6</v>
      </c>
      <c r="E244" s="1">
        <f>SUMIFS(Matches!$R$9:$R$1954,Matches!$C$9:$C$1954,$A244)+SUMIFS(Matches!$S$9:$S$1954,Matches!$D$9:$D$1954,$A244)</f>
        <v>5</v>
      </c>
      <c r="F244" s="1">
        <f>COUNTIFS(Matches!$C$9:$C$1954,$A244)+COUNTIFS(Matches!$D$9:$D$1954,$A244)-E244</f>
        <v>6</v>
      </c>
      <c r="G244" s="1">
        <f t="shared" si="33"/>
        <v>0</v>
      </c>
      <c r="H244" s="1">
        <f>SUMIFS(Matches!$R$9:$R$1954,Matches!$C$9:$C$1954,$A244,Matches!$Q$9:$Q$1954,1)+SUMIFS(Matches!$S$9:$S$1954,Matches!$D$9:$D$1954,$A244,Matches!$Q$9:$Q$1954,1)</f>
        <v>5</v>
      </c>
      <c r="I244" s="1">
        <f>COUNTIFS(Matches!$C$9:$C$1954,$A244,Matches!$Q$9:$Q$1954,1)+COUNTIFS(Matches!$D$9:$D$1954,$A244,Matches!$Q$9:$Q$1954,1)-H244</f>
        <v>6</v>
      </c>
      <c r="J244" s="9">
        <f t="shared" si="34"/>
        <v>0.45454545454545453</v>
      </c>
      <c r="K244" s="9">
        <f>IF(H244+I244=0,"",(SUMIFS(Matches!$T$9:$T$1954,Matches!$C$9:$C$1954,$A244)+SUMIFS(Matches!$U$9:$U$1954,Matches!$D$9:$D$1954,$A244))/(H244+I244))</f>
        <v>0.54430670339761245</v>
      </c>
      <c r="L244" s="9">
        <f>IF(H244+I244=0,"",(SUMIFS(Matches!$V$9:$V$1954,Matches!$C$9:$C$1954,$A244)+SUMIFS(Matches!$W$9:$W$1954,Matches!$D$9:$D$1954,$A244))/(H244+I244))</f>
        <v>0.50900357136212193</v>
      </c>
      <c r="M244" s="9">
        <f t="shared" si="35"/>
        <v>0.51304060817570041</v>
      </c>
      <c r="N244" s="1">
        <f t="shared" si="36"/>
        <v>154</v>
      </c>
      <c r="O244" s="1" t="str">
        <f t="shared" si="37"/>
        <v>Matches standings</v>
      </c>
      <c r="P244" s="1">
        <f>COUNTIFS(Matches!$C$9:$C$1954,$A244,Matches!$Q$9:$Q$1954,1,Matches!$Y$9:$Y$1954,"&gt;=1",Matches!$Y$9:$Y$1954,"&lt;="&amp;'RPI rules'!$B$9,Matches!$R$9:$R$1954,1)+COUNTIFS(Matches!$D$9:$D$1954,$A244,Matches!$Q$9:$Q$1954,1,Matches!$X$9:$X$1954,"&gt;=1",Matches!$X$9:$X$1954,"&lt;="&amp;'RPI rules'!$B$9,Matches!$S$9:$S$1954,1)</f>
        <v>0</v>
      </c>
      <c r="Q244" s="1">
        <f>COUNTIFS(Matches!$C$9:$C$1954,$A244,Matches!$Q$9:$Q$1954,1,Matches!$Y$9:$Y$1954,"&gt;"&amp;'RPI rules'!$B$9,Matches!$Y$9:$Y$1954,"&lt;="&amp;'RPI rules'!$B$10,Matches!$R$9:$R$1954,1)+COUNTIFS(Matches!$D$9:$D$1954,$A244,Matches!$Q$9:$Q$1954,1,Matches!$X$9:$X$1954,"&gt;"&amp;'RPI rules'!$B$9,Matches!$X$9:$X$1954,"&lt;="&amp;'RPI rules'!$B$10,Matches!$S$9:$S$1954,1)</f>
        <v>0</v>
      </c>
      <c r="R244" s="1">
        <f>COUNTIFS(Matches!$C$9:$C$1954,$A244,Matches!$Q$9:$Q$1954,1,Matches!$Y$9:$Y$1954,"&gt;="&amp;'RPI rules'!$B$12,Matches!$Y$9:$Y$1954,"&lt;="&amp;'RPI rules'!$B$13,Matches!$R$9:$R$1954,0)+COUNTIFS(Matches!$D$9:$D$1954,$A244,Matches!$Q$9:$Q$1954,1,Matches!$X$9:$X$1954,"&gt;="&amp;'RPI rules'!$B$12,Matches!$X$9:$X$1954,"&lt;="&amp;'RPI rules'!$B$13,Matches!$S$9:$S$1954,0)</f>
        <v>0</v>
      </c>
      <c r="S244" s="1">
        <f>COUNTIFS(Matches!$C$9:$C$1954,$A244,Matches!$Q$9:$Q$1954,1,Matches!$Y$9:$Y$1954,"&gt;="&amp;'RPI rules'!$B$14,Matches!$R$9:$R$1954,0)+COUNTIFS(Matches!$D$9:$D$1954,$A244,Matches!$Q$9:$Q$1954,1,Matches!$X$9:$X$1954,"&gt;="&amp;'RPI rules'!$B$14,Matches!$S$9:$S$1954,0)+COUNTIFS(Matches!$C$9:$C$1954,$A244,Matches!$H$9:$H$1954,"&lt;&gt;D1",Matches!$R$9:$R$1954,0)+COUNTIFS(Matches!$D$9:$D$1954,$A244,Matches!$G$9:$G$1954,"&lt;&gt;D1",Matches!$S$9:$S$1954,0)</f>
        <v>0</v>
      </c>
      <c r="T244" s="1">
        <f>COUNTIFS(Matches!$C$9:$C$1954,$A244,Matches!$M$9:$M$1954,"Nonconference")+COUNTIFS(Matches!$D$9:$D$1954,$A244,Matches!$M$9:$M$1954,"Nonconference")</f>
        <v>11</v>
      </c>
      <c r="U244" s="1">
        <f>COUNTIFS(Matches!$C$9:$C$1954,$A244,Matches!$Q$9:$Q$1954,1,Matches!$Y$9:$Y$1954,"&gt;=1",Matches!$Y$9:$Y$1954,"&lt;="&amp;'RPI rules'!$B$11,Matches!$M$9:$M$1954,"Nonconference")+COUNTIFS(Matches!$D$9:$D$1954,$A244,Matches!$Q$9:$Q$1954,1,Matches!$X$9:$X$1954,"&gt;=1",Matches!$X$9:$X$1954,"&lt;="&amp;'RPI rules'!$B$11,Matches!$M$9:$M$1954,"Nonconference")</f>
        <v>3</v>
      </c>
      <c r="V244" s="1">
        <f>COUNTIFS(Matches!$C$9:$C$1954,$A244,Matches!$Q$9:$Q$1954,1,Matches!$Y$9:$Y$1954,"&gt;="&amp;'RPI rules'!$B$15,Matches!$M$9:$M$1954,"Nonconference")+COUNTIFS(Matches!$D$9:$D$1954,$A244,Matches!$Q$9:$Q$1954,1,Matches!$X$9:$X$1954,"&gt;="&amp;'RPI rules'!$B$15,Matches!$M$9:$M$1954,"Nonconference")+COUNTIFS(Matches!$C$9:$C$1954,$A244,Matches!$M$9:$M$1954,"Nonconference",Matches!$H$9:$H$1954,"NAIA")+COUNTIFS(Matches!$D$9:$D$1954,$A244,Matches!$M$9:$M$1954,"Nonconference",Matches!$G$9:$G$1954,"NAIA")</f>
        <v>2</v>
      </c>
      <c r="W244" s="24">
        <f t="shared" si="38"/>
        <v>0.27272727272727271</v>
      </c>
      <c r="X244" s="24">
        <f t="shared" si="39"/>
        <v>0.18181818181818182</v>
      </c>
      <c r="Y244" s="25">
        <f>IF('RPI rules'!$B$25&lt;&gt;"Ready",NA(),P244*'RPI rules'!$B$17+Q244*'RPI rules'!$B$18)</f>
        <v>0</v>
      </c>
      <c r="Z244" s="25">
        <f>IF('RPI rules'!$B$25&lt;&gt;"Ready",NA(),-R244*'RPI rules'!$B$19-S244*'RPI rules'!$B$20)</f>
        <v>0</v>
      </c>
      <c r="AA244" s="25">
        <f>IF('RPI rules'!$B$25&lt;&gt;"Ready",NA(),IF(T244=0,0,IF(W244&gt;='RPI rules'!$B$16,'RPI rules'!$B$21,0)))</f>
        <v>0</v>
      </c>
      <c r="AB244" s="25">
        <f>IF('RPI rules'!$B$25&lt;&gt;"Ready",NA(),IF(T244=0,0,IF(X244&gt;='RPI rules'!$B$16,-'RPI rules'!$B$22,0)))</f>
        <v>0</v>
      </c>
      <c r="AC244" s="25">
        <f t="shared" si="40"/>
        <v>0</v>
      </c>
      <c r="AD244" s="9">
        <f t="shared" si="41"/>
        <v>0.51304060817570041</v>
      </c>
      <c r="AE244" s="1">
        <f t="shared" si="42"/>
        <v>154</v>
      </c>
      <c r="AF244" s="1">
        <f t="shared" si="43"/>
        <v>0</v>
      </c>
    </row>
    <row r="245" spans="1:32" ht="21" customHeight="1">
      <c r="A245" s="1" t="s">
        <v>175</v>
      </c>
      <c r="B245" s="1" t="str">
        <f>INDEX(Standings!$B$9:$B$356,MATCH($A245,Standings!$A$9:$A$356,0))</f>
        <v>MAAC</v>
      </c>
      <c r="C245" s="1">
        <f>INDEX(Standings!$D$9:$D$356,MATCH($A245,Standings!$A$9:$A$356,0))</f>
        <v>7</v>
      </c>
      <c r="D245" s="1">
        <f>INDEX(Standings!$E$9:$E$356,MATCH($A245,Standings!$A$9:$A$356,0))</f>
        <v>5</v>
      </c>
      <c r="E245" s="1">
        <f>SUMIFS(Matches!$R$9:$R$1954,Matches!$C$9:$C$1954,$A245)+SUMIFS(Matches!$S$9:$S$1954,Matches!$D$9:$D$1954,$A245)</f>
        <v>7</v>
      </c>
      <c r="F245" s="1">
        <f>COUNTIFS(Matches!$C$9:$C$1954,$A245)+COUNTIFS(Matches!$D$9:$D$1954,$A245)-E245</f>
        <v>5</v>
      </c>
      <c r="G245" s="1">
        <f t="shared" si="33"/>
        <v>0</v>
      </c>
      <c r="H245" s="1">
        <f>SUMIFS(Matches!$R$9:$R$1954,Matches!$C$9:$C$1954,$A245,Matches!$Q$9:$Q$1954,1)+SUMIFS(Matches!$S$9:$S$1954,Matches!$D$9:$D$1954,$A245,Matches!$Q$9:$Q$1954,1)</f>
        <v>7</v>
      </c>
      <c r="I245" s="1">
        <f>COUNTIFS(Matches!$C$9:$C$1954,$A245,Matches!$Q$9:$Q$1954,1)+COUNTIFS(Matches!$D$9:$D$1954,$A245,Matches!$Q$9:$Q$1954,1)-H245</f>
        <v>5</v>
      </c>
      <c r="J245" s="9">
        <f t="shared" si="34"/>
        <v>0.58333333333333337</v>
      </c>
      <c r="K245" s="9">
        <f>IF(H245+I245=0,"",(SUMIFS(Matches!$T$9:$T$1954,Matches!$C$9:$C$1954,$A245)+SUMIFS(Matches!$U$9:$U$1954,Matches!$D$9:$D$1954,$A245))/(H245+I245))</f>
        <v>0.50441919191919193</v>
      </c>
      <c r="L245" s="9">
        <f>IF(H245+I245=0,"",(SUMIFS(Matches!$V$9:$V$1954,Matches!$C$9:$C$1954,$A245)+SUMIFS(Matches!$W$9:$W$1954,Matches!$D$9:$D$1954,$A245))/(H245+I245))</f>
        <v>0.46820290449248309</v>
      </c>
      <c r="M245" s="9">
        <f t="shared" si="35"/>
        <v>0.51509365541605001</v>
      </c>
      <c r="N245" s="1">
        <f t="shared" si="36"/>
        <v>152</v>
      </c>
      <c r="O245" s="1" t="str">
        <f t="shared" si="37"/>
        <v>Matches standings</v>
      </c>
      <c r="P245" s="1">
        <f>COUNTIFS(Matches!$C$9:$C$1954,$A245,Matches!$Q$9:$Q$1954,1,Matches!$Y$9:$Y$1954,"&gt;=1",Matches!$Y$9:$Y$1954,"&lt;="&amp;'RPI rules'!$B$9,Matches!$R$9:$R$1954,1)+COUNTIFS(Matches!$D$9:$D$1954,$A245,Matches!$Q$9:$Q$1954,1,Matches!$X$9:$X$1954,"&gt;=1",Matches!$X$9:$X$1954,"&lt;="&amp;'RPI rules'!$B$9,Matches!$S$9:$S$1954,1)</f>
        <v>0</v>
      </c>
      <c r="Q245" s="1">
        <f>COUNTIFS(Matches!$C$9:$C$1954,$A245,Matches!$Q$9:$Q$1954,1,Matches!$Y$9:$Y$1954,"&gt;"&amp;'RPI rules'!$B$9,Matches!$Y$9:$Y$1954,"&lt;="&amp;'RPI rules'!$B$10,Matches!$R$9:$R$1954,1)+COUNTIFS(Matches!$D$9:$D$1954,$A245,Matches!$Q$9:$Q$1954,1,Matches!$X$9:$X$1954,"&gt;"&amp;'RPI rules'!$B$9,Matches!$X$9:$X$1954,"&lt;="&amp;'RPI rules'!$B$10,Matches!$S$9:$S$1954,1)</f>
        <v>0</v>
      </c>
      <c r="R245" s="1">
        <f>COUNTIFS(Matches!$C$9:$C$1954,$A245,Matches!$Q$9:$Q$1954,1,Matches!$Y$9:$Y$1954,"&gt;="&amp;'RPI rules'!$B$12,Matches!$Y$9:$Y$1954,"&lt;="&amp;'RPI rules'!$B$13,Matches!$R$9:$R$1954,0)+COUNTIFS(Matches!$D$9:$D$1954,$A245,Matches!$Q$9:$Q$1954,1,Matches!$X$9:$X$1954,"&gt;="&amp;'RPI rules'!$B$12,Matches!$X$9:$X$1954,"&lt;="&amp;'RPI rules'!$B$13,Matches!$S$9:$S$1954,0)</f>
        <v>0</v>
      </c>
      <c r="S245" s="1">
        <f>COUNTIFS(Matches!$C$9:$C$1954,$A245,Matches!$Q$9:$Q$1954,1,Matches!$Y$9:$Y$1954,"&gt;="&amp;'RPI rules'!$B$14,Matches!$R$9:$R$1954,0)+COUNTIFS(Matches!$D$9:$D$1954,$A245,Matches!$Q$9:$Q$1954,1,Matches!$X$9:$X$1954,"&gt;="&amp;'RPI rules'!$B$14,Matches!$S$9:$S$1954,0)+COUNTIFS(Matches!$C$9:$C$1954,$A245,Matches!$H$9:$H$1954,"&lt;&gt;D1",Matches!$R$9:$R$1954,0)+COUNTIFS(Matches!$D$9:$D$1954,$A245,Matches!$G$9:$G$1954,"&lt;&gt;D1",Matches!$S$9:$S$1954,0)</f>
        <v>0</v>
      </c>
      <c r="T245" s="1">
        <f>COUNTIFS(Matches!$C$9:$C$1954,$A245,Matches!$M$9:$M$1954,"Nonconference")+COUNTIFS(Matches!$D$9:$D$1954,$A245,Matches!$M$9:$M$1954,"Nonconference")</f>
        <v>12</v>
      </c>
      <c r="U245" s="1">
        <f>COUNTIFS(Matches!$C$9:$C$1954,$A245,Matches!$Q$9:$Q$1954,1,Matches!$Y$9:$Y$1954,"&gt;=1",Matches!$Y$9:$Y$1954,"&lt;="&amp;'RPI rules'!$B$11,Matches!$M$9:$M$1954,"Nonconference")+COUNTIFS(Matches!$D$9:$D$1954,$A245,Matches!$Q$9:$Q$1954,1,Matches!$X$9:$X$1954,"&gt;=1",Matches!$X$9:$X$1954,"&lt;="&amp;'RPI rules'!$B$11,Matches!$M$9:$M$1954,"Nonconference")</f>
        <v>2</v>
      </c>
      <c r="V245" s="1">
        <f>COUNTIFS(Matches!$C$9:$C$1954,$A245,Matches!$Q$9:$Q$1954,1,Matches!$Y$9:$Y$1954,"&gt;="&amp;'RPI rules'!$B$15,Matches!$M$9:$M$1954,"Nonconference")+COUNTIFS(Matches!$D$9:$D$1954,$A245,Matches!$Q$9:$Q$1954,1,Matches!$X$9:$X$1954,"&gt;="&amp;'RPI rules'!$B$15,Matches!$M$9:$M$1954,"Nonconference")+COUNTIFS(Matches!$C$9:$C$1954,$A245,Matches!$M$9:$M$1954,"Nonconference",Matches!$H$9:$H$1954,"NAIA")+COUNTIFS(Matches!$D$9:$D$1954,$A245,Matches!$M$9:$M$1954,"Nonconference",Matches!$G$9:$G$1954,"NAIA")</f>
        <v>4</v>
      </c>
      <c r="W245" s="24">
        <f t="shared" si="38"/>
        <v>0.16666666666666666</v>
      </c>
      <c r="X245" s="24">
        <f t="shared" si="39"/>
        <v>0.33333333333333331</v>
      </c>
      <c r="Y245" s="25">
        <f>IF('RPI rules'!$B$25&lt;&gt;"Ready",NA(),P245*'RPI rules'!$B$17+Q245*'RPI rules'!$B$18)</f>
        <v>0</v>
      </c>
      <c r="Z245" s="25">
        <f>IF('RPI rules'!$B$25&lt;&gt;"Ready",NA(),-R245*'RPI rules'!$B$19-S245*'RPI rules'!$B$20)</f>
        <v>0</v>
      </c>
      <c r="AA245" s="25">
        <f>IF('RPI rules'!$B$25&lt;&gt;"Ready",NA(),IF(T245=0,0,IF(W245&gt;='RPI rules'!$B$16,'RPI rules'!$B$21,0)))</f>
        <v>0</v>
      </c>
      <c r="AB245" s="25">
        <f>IF('RPI rules'!$B$25&lt;&gt;"Ready",NA(),IF(T245=0,0,IF(X245&gt;='RPI rules'!$B$16,-'RPI rules'!$B$22,0)))</f>
        <v>0</v>
      </c>
      <c r="AC245" s="25">
        <f t="shared" si="40"/>
        <v>0</v>
      </c>
      <c r="AD245" s="9">
        <f t="shared" si="41"/>
        <v>0.51509365541605001</v>
      </c>
      <c r="AE245" s="1">
        <f t="shared" si="42"/>
        <v>153</v>
      </c>
      <c r="AF245" s="1">
        <f t="shared" si="43"/>
        <v>-1</v>
      </c>
    </row>
    <row r="246" spans="1:32" ht="21" customHeight="1">
      <c r="A246" s="1" t="s">
        <v>165</v>
      </c>
      <c r="B246" s="1" t="str">
        <f>INDEX(Standings!$B$9:$B$356,MATCH($A246,Standings!$A$9:$A$356,0))</f>
        <v>Atlantic 10</v>
      </c>
      <c r="C246" s="1">
        <f>INDEX(Standings!$D$9:$D$356,MATCH($A246,Standings!$A$9:$A$356,0))</f>
        <v>5</v>
      </c>
      <c r="D246" s="1">
        <f>INDEX(Standings!$E$9:$E$356,MATCH($A246,Standings!$A$9:$A$356,0))</f>
        <v>6</v>
      </c>
      <c r="E246" s="1">
        <f>SUMIFS(Matches!$R$9:$R$1954,Matches!$C$9:$C$1954,$A246)+SUMIFS(Matches!$S$9:$S$1954,Matches!$D$9:$D$1954,$A246)</f>
        <v>5</v>
      </c>
      <c r="F246" s="1">
        <f>COUNTIFS(Matches!$C$9:$C$1954,$A246)+COUNTIFS(Matches!$D$9:$D$1954,$A246)-E246</f>
        <v>6</v>
      </c>
      <c r="G246" s="1">
        <f t="shared" si="33"/>
        <v>0</v>
      </c>
      <c r="H246" s="1">
        <f>SUMIFS(Matches!$R$9:$R$1954,Matches!$C$9:$C$1954,$A246,Matches!$Q$9:$Q$1954,1)+SUMIFS(Matches!$S$9:$S$1954,Matches!$D$9:$D$1954,$A246,Matches!$Q$9:$Q$1954,1)</f>
        <v>5</v>
      </c>
      <c r="I246" s="1">
        <f>COUNTIFS(Matches!$C$9:$C$1954,$A246,Matches!$Q$9:$Q$1954,1)+COUNTIFS(Matches!$D$9:$D$1954,$A246,Matches!$Q$9:$Q$1954,1)-H246</f>
        <v>6</v>
      </c>
      <c r="J246" s="9">
        <f t="shared" si="34"/>
        <v>0.45454545454545453</v>
      </c>
      <c r="K246" s="9">
        <f>IF(H246+I246=0,"",(SUMIFS(Matches!$T$9:$T$1954,Matches!$C$9:$C$1954,$A246)+SUMIFS(Matches!$U$9:$U$1954,Matches!$D$9:$D$1954,$A246))/(H246+I246))</f>
        <v>0.56212121212121202</v>
      </c>
      <c r="L246" s="9">
        <f>IF(H246+I246=0,"",(SUMIFS(Matches!$V$9:$V$1954,Matches!$C$9:$C$1954,$A246)+SUMIFS(Matches!$W$9:$W$1954,Matches!$D$9:$D$1954,$A246))/(H246+I246))</f>
        <v>0.49892474184829555</v>
      </c>
      <c r="M246" s="9">
        <f t="shared" si="35"/>
        <v>0.5194281551590435</v>
      </c>
      <c r="N246" s="1">
        <f t="shared" si="36"/>
        <v>142</v>
      </c>
      <c r="O246" s="1" t="str">
        <f t="shared" si="37"/>
        <v>Matches standings</v>
      </c>
      <c r="P246" s="1">
        <f>COUNTIFS(Matches!$C$9:$C$1954,$A246,Matches!$Q$9:$Q$1954,1,Matches!$Y$9:$Y$1954,"&gt;=1",Matches!$Y$9:$Y$1954,"&lt;="&amp;'RPI rules'!$B$9,Matches!$R$9:$R$1954,1)+COUNTIFS(Matches!$D$9:$D$1954,$A246,Matches!$Q$9:$Q$1954,1,Matches!$X$9:$X$1954,"&gt;=1",Matches!$X$9:$X$1954,"&lt;="&amp;'RPI rules'!$B$9,Matches!$S$9:$S$1954,1)</f>
        <v>0</v>
      </c>
      <c r="Q246" s="1">
        <f>COUNTIFS(Matches!$C$9:$C$1954,$A246,Matches!$Q$9:$Q$1954,1,Matches!$Y$9:$Y$1954,"&gt;"&amp;'RPI rules'!$B$9,Matches!$Y$9:$Y$1954,"&lt;="&amp;'RPI rules'!$B$10,Matches!$R$9:$R$1954,1)+COUNTIFS(Matches!$D$9:$D$1954,$A246,Matches!$Q$9:$Q$1954,1,Matches!$X$9:$X$1954,"&gt;"&amp;'RPI rules'!$B$9,Matches!$X$9:$X$1954,"&lt;="&amp;'RPI rules'!$B$10,Matches!$S$9:$S$1954,1)</f>
        <v>0</v>
      </c>
      <c r="R246" s="1">
        <f>COUNTIFS(Matches!$C$9:$C$1954,$A246,Matches!$Q$9:$Q$1954,1,Matches!$Y$9:$Y$1954,"&gt;="&amp;'RPI rules'!$B$12,Matches!$Y$9:$Y$1954,"&lt;="&amp;'RPI rules'!$B$13,Matches!$R$9:$R$1954,0)+COUNTIFS(Matches!$D$9:$D$1954,$A246,Matches!$Q$9:$Q$1954,1,Matches!$X$9:$X$1954,"&gt;="&amp;'RPI rules'!$B$12,Matches!$X$9:$X$1954,"&lt;="&amp;'RPI rules'!$B$13,Matches!$S$9:$S$1954,0)</f>
        <v>0</v>
      </c>
      <c r="S246" s="1">
        <f>COUNTIFS(Matches!$C$9:$C$1954,$A246,Matches!$Q$9:$Q$1954,1,Matches!$Y$9:$Y$1954,"&gt;="&amp;'RPI rules'!$B$14,Matches!$R$9:$R$1954,0)+COUNTIFS(Matches!$D$9:$D$1954,$A246,Matches!$Q$9:$Q$1954,1,Matches!$X$9:$X$1954,"&gt;="&amp;'RPI rules'!$B$14,Matches!$S$9:$S$1954,0)+COUNTIFS(Matches!$C$9:$C$1954,$A246,Matches!$H$9:$H$1954,"&lt;&gt;D1",Matches!$R$9:$R$1954,0)+COUNTIFS(Matches!$D$9:$D$1954,$A246,Matches!$G$9:$G$1954,"&lt;&gt;D1",Matches!$S$9:$S$1954,0)</f>
        <v>0</v>
      </c>
      <c r="T246" s="1">
        <f>COUNTIFS(Matches!$C$9:$C$1954,$A246,Matches!$M$9:$M$1954,"Nonconference")+COUNTIFS(Matches!$D$9:$D$1954,$A246,Matches!$M$9:$M$1954,"Nonconference")</f>
        <v>11</v>
      </c>
      <c r="U246" s="1">
        <f>COUNTIFS(Matches!$C$9:$C$1954,$A246,Matches!$Q$9:$Q$1954,1,Matches!$Y$9:$Y$1954,"&gt;=1",Matches!$Y$9:$Y$1954,"&lt;="&amp;'RPI rules'!$B$11,Matches!$M$9:$M$1954,"Nonconference")+COUNTIFS(Matches!$D$9:$D$1954,$A246,Matches!$Q$9:$Q$1954,1,Matches!$X$9:$X$1954,"&gt;=1",Matches!$X$9:$X$1954,"&lt;="&amp;'RPI rules'!$B$11,Matches!$M$9:$M$1954,"Nonconference")</f>
        <v>3</v>
      </c>
      <c r="V246" s="1">
        <f>COUNTIFS(Matches!$C$9:$C$1954,$A246,Matches!$Q$9:$Q$1954,1,Matches!$Y$9:$Y$1954,"&gt;="&amp;'RPI rules'!$B$15,Matches!$M$9:$M$1954,"Nonconference")+COUNTIFS(Matches!$D$9:$D$1954,$A246,Matches!$Q$9:$Q$1954,1,Matches!$X$9:$X$1954,"&gt;="&amp;'RPI rules'!$B$15,Matches!$M$9:$M$1954,"Nonconference")+COUNTIFS(Matches!$C$9:$C$1954,$A246,Matches!$M$9:$M$1954,"Nonconference",Matches!$H$9:$H$1954,"NAIA")+COUNTIFS(Matches!$D$9:$D$1954,$A246,Matches!$M$9:$M$1954,"Nonconference",Matches!$G$9:$G$1954,"NAIA")</f>
        <v>1</v>
      </c>
      <c r="W246" s="24">
        <f t="shared" si="38"/>
        <v>0.27272727272727271</v>
      </c>
      <c r="X246" s="24">
        <f t="shared" si="39"/>
        <v>9.0909090909090912E-2</v>
      </c>
      <c r="Y246" s="25">
        <f>IF('RPI rules'!$B$25&lt;&gt;"Ready",NA(),P246*'RPI rules'!$B$17+Q246*'RPI rules'!$B$18)</f>
        <v>0</v>
      </c>
      <c r="Z246" s="25">
        <f>IF('RPI rules'!$B$25&lt;&gt;"Ready",NA(),-R246*'RPI rules'!$B$19-S246*'RPI rules'!$B$20)</f>
        <v>0</v>
      </c>
      <c r="AA246" s="25">
        <f>IF('RPI rules'!$B$25&lt;&gt;"Ready",NA(),IF(T246=0,0,IF(W246&gt;='RPI rules'!$B$16,'RPI rules'!$B$21,0)))</f>
        <v>0</v>
      </c>
      <c r="AB246" s="25">
        <f>IF('RPI rules'!$B$25&lt;&gt;"Ready",NA(),IF(T246=0,0,IF(X246&gt;='RPI rules'!$B$16,-'RPI rules'!$B$22,0)))</f>
        <v>0</v>
      </c>
      <c r="AC246" s="25">
        <f t="shared" si="40"/>
        <v>0</v>
      </c>
      <c r="AD246" s="9">
        <f t="shared" si="41"/>
        <v>0.5194281551590435</v>
      </c>
      <c r="AE246" s="1">
        <f t="shared" si="42"/>
        <v>142</v>
      </c>
      <c r="AF246" s="1">
        <f t="shared" si="43"/>
        <v>0</v>
      </c>
    </row>
    <row r="247" spans="1:32" ht="21" customHeight="1">
      <c r="A247" s="1" t="s">
        <v>293</v>
      </c>
      <c r="B247" s="1" t="str">
        <f>INDEX(Standings!$B$9:$B$356,MATCH($A247,Standings!$A$9:$A$356,0))</f>
        <v>WCC</v>
      </c>
      <c r="C247" s="1">
        <f>INDEX(Standings!$D$9:$D$356,MATCH($A247,Standings!$A$9:$A$356,0))</f>
        <v>5</v>
      </c>
      <c r="D247" s="1">
        <f>INDEX(Standings!$E$9:$E$356,MATCH($A247,Standings!$A$9:$A$356,0))</f>
        <v>7</v>
      </c>
      <c r="E247" s="1">
        <f>SUMIFS(Matches!$R$9:$R$1954,Matches!$C$9:$C$1954,$A247)+SUMIFS(Matches!$S$9:$S$1954,Matches!$D$9:$D$1954,$A247)</f>
        <v>5</v>
      </c>
      <c r="F247" s="1">
        <f>COUNTIFS(Matches!$C$9:$C$1954,$A247)+COUNTIFS(Matches!$D$9:$D$1954,$A247)-E247</f>
        <v>7</v>
      </c>
      <c r="G247" s="1">
        <f t="shared" si="33"/>
        <v>0</v>
      </c>
      <c r="H247" s="1">
        <f>SUMIFS(Matches!$R$9:$R$1954,Matches!$C$9:$C$1954,$A247,Matches!$Q$9:$Q$1954,1)+SUMIFS(Matches!$S$9:$S$1954,Matches!$D$9:$D$1954,$A247,Matches!$Q$9:$Q$1954,1)</f>
        <v>5</v>
      </c>
      <c r="I247" s="1">
        <f>COUNTIFS(Matches!$C$9:$C$1954,$A247,Matches!$Q$9:$Q$1954,1)+COUNTIFS(Matches!$D$9:$D$1954,$A247,Matches!$Q$9:$Q$1954,1)-H247</f>
        <v>7</v>
      </c>
      <c r="J247" s="9">
        <f t="shared" si="34"/>
        <v>0.41666666666666669</v>
      </c>
      <c r="K247" s="9">
        <f>IF(H247+I247=0,"",(SUMIFS(Matches!$T$9:$T$1954,Matches!$C$9:$C$1954,$A247)+SUMIFS(Matches!$U$9:$U$1954,Matches!$D$9:$D$1954,$A247))/(H247+I247))</f>
        <v>0.42091750841750847</v>
      </c>
      <c r="L247" s="9">
        <f>IF(H247+I247=0,"",(SUMIFS(Matches!$V$9:$V$1954,Matches!$C$9:$C$1954,$A247)+SUMIFS(Matches!$W$9:$W$1954,Matches!$D$9:$D$1954,$A247))/(H247+I247))</f>
        <v>0.49584789783944788</v>
      </c>
      <c r="M247" s="9">
        <f t="shared" si="35"/>
        <v>0.43858739533528285</v>
      </c>
      <c r="N247" s="1">
        <f t="shared" si="36"/>
        <v>270</v>
      </c>
      <c r="O247" s="1" t="str">
        <f t="shared" si="37"/>
        <v>Matches standings</v>
      </c>
      <c r="P247" s="1">
        <f>COUNTIFS(Matches!$C$9:$C$1954,$A247,Matches!$Q$9:$Q$1954,1,Matches!$Y$9:$Y$1954,"&gt;=1",Matches!$Y$9:$Y$1954,"&lt;="&amp;'RPI rules'!$B$9,Matches!$R$9:$R$1954,1)+COUNTIFS(Matches!$D$9:$D$1954,$A247,Matches!$Q$9:$Q$1954,1,Matches!$X$9:$X$1954,"&gt;=1",Matches!$X$9:$X$1954,"&lt;="&amp;'RPI rules'!$B$9,Matches!$S$9:$S$1954,1)</f>
        <v>0</v>
      </c>
      <c r="Q247" s="1">
        <f>COUNTIFS(Matches!$C$9:$C$1954,$A247,Matches!$Q$9:$Q$1954,1,Matches!$Y$9:$Y$1954,"&gt;"&amp;'RPI rules'!$B$9,Matches!$Y$9:$Y$1954,"&lt;="&amp;'RPI rules'!$B$10,Matches!$R$9:$R$1954,1)+COUNTIFS(Matches!$D$9:$D$1954,$A247,Matches!$Q$9:$Q$1954,1,Matches!$X$9:$X$1954,"&gt;"&amp;'RPI rules'!$B$9,Matches!$X$9:$X$1954,"&lt;="&amp;'RPI rules'!$B$10,Matches!$S$9:$S$1954,1)</f>
        <v>0</v>
      </c>
      <c r="R247" s="1">
        <f>COUNTIFS(Matches!$C$9:$C$1954,$A247,Matches!$Q$9:$Q$1954,1,Matches!$Y$9:$Y$1954,"&gt;="&amp;'RPI rules'!$B$12,Matches!$Y$9:$Y$1954,"&lt;="&amp;'RPI rules'!$B$13,Matches!$R$9:$R$1954,0)+COUNTIFS(Matches!$D$9:$D$1954,$A247,Matches!$Q$9:$Q$1954,1,Matches!$X$9:$X$1954,"&gt;="&amp;'RPI rules'!$B$12,Matches!$X$9:$X$1954,"&lt;="&amp;'RPI rules'!$B$13,Matches!$S$9:$S$1954,0)</f>
        <v>0</v>
      </c>
      <c r="S247" s="1">
        <f>COUNTIFS(Matches!$C$9:$C$1954,$A247,Matches!$Q$9:$Q$1954,1,Matches!$Y$9:$Y$1954,"&gt;="&amp;'RPI rules'!$B$14,Matches!$R$9:$R$1954,0)+COUNTIFS(Matches!$D$9:$D$1954,$A247,Matches!$Q$9:$Q$1954,1,Matches!$X$9:$X$1954,"&gt;="&amp;'RPI rules'!$B$14,Matches!$S$9:$S$1954,0)+COUNTIFS(Matches!$C$9:$C$1954,$A247,Matches!$H$9:$H$1954,"&lt;&gt;D1",Matches!$R$9:$R$1954,0)+COUNTIFS(Matches!$D$9:$D$1954,$A247,Matches!$G$9:$G$1954,"&lt;&gt;D1",Matches!$S$9:$S$1954,0)</f>
        <v>0</v>
      </c>
      <c r="T247" s="1">
        <f>COUNTIFS(Matches!$C$9:$C$1954,$A247,Matches!$M$9:$M$1954,"Nonconference")+COUNTIFS(Matches!$D$9:$D$1954,$A247,Matches!$M$9:$M$1954,"Nonconference")</f>
        <v>12</v>
      </c>
      <c r="U247" s="1">
        <f>COUNTIFS(Matches!$C$9:$C$1954,$A247,Matches!$Q$9:$Q$1954,1,Matches!$Y$9:$Y$1954,"&gt;=1",Matches!$Y$9:$Y$1954,"&lt;="&amp;'RPI rules'!$B$11,Matches!$M$9:$M$1954,"Nonconference")+COUNTIFS(Matches!$D$9:$D$1954,$A247,Matches!$Q$9:$Q$1954,1,Matches!$X$9:$X$1954,"&gt;=1",Matches!$X$9:$X$1954,"&lt;="&amp;'RPI rules'!$B$11,Matches!$M$9:$M$1954,"Nonconference")</f>
        <v>2</v>
      </c>
      <c r="V247" s="1">
        <f>COUNTIFS(Matches!$C$9:$C$1954,$A247,Matches!$Q$9:$Q$1954,1,Matches!$Y$9:$Y$1954,"&gt;="&amp;'RPI rules'!$B$15,Matches!$M$9:$M$1954,"Nonconference")+COUNTIFS(Matches!$D$9:$D$1954,$A247,Matches!$Q$9:$Q$1954,1,Matches!$X$9:$X$1954,"&gt;="&amp;'RPI rules'!$B$15,Matches!$M$9:$M$1954,"Nonconference")+COUNTIFS(Matches!$C$9:$C$1954,$A247,Matches!$M$9:$M$1954,"Nonconference",Matches!$H$9:$H$1954,"NAIA")+COUNTIFS(Matches!$D$9:$D$1954,$A247,Matches!$M$9:$M$1954,"Nonconference",Matches!$G$9:$G$1954,"NAIA")</f>
        <v>1</v>
      </c>
      <c r="W247" s="24">
        <f t="shared" si="38"/>
        <v>0.16666666666666666</v>
      </c>
      <c r="X247" s="24">
        <f t="shared" si="39"/>
        <v>8.3333333333333329E-2</v>
      </c>
      <c r="Y247" s="25">
        <f>IF('RPI rules'!$B$25&lt;&gt;"Ready",NA(),P247*'RPI rules'!$B$17+Q247*'RPI rules'!$B$18)</f>
        <v>0</v>
      </c>
      <c r="Z247" s="25">
        <f>IF('RPI rules'!$B$25&lt;&gt;"Ready",NA(),-R247*'RPI rules'!$B$19-S247*'RPI rules'!$B$20)</f>
        <v>0</v>
      </c>
      <c r="AA247" s="25">
        <f>IF('RPI rules'!$B$25&lt;&gt;"Ready",NA(),IF(T247=0,0,IF(W247&gt;='RPI rules'!$B$16,'RPI rules'!$B$21,0)))</f>
        <v>0</v>
      </c>
      <c r="AB247" s="25">
        <f>IF('RPI rules'!$B$25&lt;&gt;"Ready",NA(),IF(T247=0,0,IF(X247&gt;='RPI rules'!$B$16,-'RPI rules'!$B$22,0)))</f>
        <v>0</v>
      </c>
      <c r="AC247" s="25">
        <f t="shared" si="40"/>
        <v>0</v>
      </c>
      <c r="AD247" s="9">
        <f t="shared" si="41"/>
        <v>0.43858739533528285</v>
      </c>
      <c r="AE247" s="1">
        <f t="shared" si="42"/>
        <v>269</v>
      </c>
      <c r="AF247" s="1">
        <f t="shared" si="43"/>
        <v>1</v>
      </c>
    </row>
    <row r="248" spans="1:32" ht="21" customHeight="1">
      <c r="A248" s="1" t="s">
        <v>356</v>
      </c>
      <c r="B248" s="1" t="str">
        <f>INDEX(Standings!$B$9:$B$356,MATCH($A248,Standings!$A$9:$A$356,0))</f>
        <v>MAAC</v>
      </c>
      <c r="C248" s="1">
        <f>INDEX(Standings!$D$9:$D$356,MATCH($A248,Standings!$A$9:$A$356,0))</f>
        <v>0</v>
      </c>
      <c r="D248" s="1">
        <f>INDEX(Standings!$E$9:$E$356,MATCH($A248,Standings!$A$9:$A$356,0))</f>
        <v>10</v>
      </c>
      <c r="E248" s="1">
        <f>SUMIFS(Matches!$R$9:$R$1954,Matches!$C$9:$C$1954,$A248)+SUMIFS(Matches!$S$9:$S$1954,Matches!$D$9:$D$1954,$A248)</f>
        <v>0</v>
      </c>
      <c r="F248" s="1">
        <f>COUNTIFS(Matches!$C$9:$C$1954,$A248)+COUNTIFS(Matches!$D$9:$D$1954,$A248)-E248</f>
        <v>10</v>
      </c>
      <c r="G248" s="1">
        <f t="shared" si="33"/>
        <v>0</v>
      </c>
      <c r="H248" s="1">
        <f>SUMIFS(Matches!$R$9:$R$1954,Matches!$C$9:$C$1954,$A248,Matches!$Q$9:$Q$1954,1)+SUMIFS(Matches!$S$9:$S$1954,Matches!$D$9:$D$1954,$A248,Matches!$Q$9:$Q$1954,1)</f>
        <v>0</v>
      </c>
      <c r="I248" s="1">
        <f>COUNTIFS(Matches!$C$9:$C$1954,$A248,Matches!$Q$9:$Q$1954,1)+COUNTIFS(Matches!$D$9:$D$1954,$A248,Matches!$Q$9:$Q$1954,1)-H248</f>
        <v>10</v>
      </c>
      <c r="J248" s="9">
        <f t="shared" si="34"/>
        <v>0</v>
      </c>
      <c r="K248" s="9">
        <f>IF(H248+I248=0,"",(SUMIFS(Matches!$T$9:$T$1954,Matches!$C$9:$C$1954,$A248)+SUMIFS(Matches!$U$9:$U$1954,Matches!$D$9:$D$1954,$A248))/(H248+I248))</f>
        <v>0.47509379509379512</v>
      </c>
      <c r="L248" s="9">
        <f>IF(H248+I248=0,"",(SUMIFS(Matches!$V$9:$V$1954,Matches!$C$9:$C$1954,$A248)+SUMIFS(Matches!$W$9:$W$1954,Matches!$D$9:$D$1954,$A248))/(H248+I248))</f>
        <v>0.42611414323826918</v>
      </c>
      <c r="M248" s="9">
        <f t="shared" si="35"/>
        <v>0.34407543335646484</v>
      </c>
      <c r="N248" s="1">
        <f t="shared" si="36"/>
        <v>333</v>
      </c>
      <c r="O248" s="1" t="str">
        <f t="shared" si="37"/>
        <v>Matches standings</v>
      </c>
      <c r="P248" s="1">
        <f>COUNTIFS(Matches!$C$9:$C$1954,$A248,Matches!$Q$9:$Q$1954,1,Matches!$Y$9:$Y$1954,"&gt;=1",Matches!$Y$9:$Y$1954,"&lt;="&amp;'RPI rules'!$B$9,Matches!$R$9:$R$1954,1)+COUNTIFS(Matches!$D$9:$D$1954,$A248,Matches!$Q$9:$Q$1954,1,Matches!$X$9:$X$1954,"&gt;=1",Matches!$X$9:$X$1954,"&lt;="&amp;'RPI rules'!$B$9,Matches!$S$9:$S$1954,1)</f>
        <v>0</v>
      </c>
      <c r="Q248" s="1">
        <f>COUNTIFS(Matches!$C$9:$C$1954,$A248,Matches!$Q$9:$Q$1954,1,Matches!$Y$9:$Y$1954,"&gt;"&amp;'RPI rules'!$B$9,Matches!$Y$9:$Y$1954,"&lt;="&amp;'RPI rules'!$B$10,Matches!$R$9:$R$1954,1)+COUNTIFS(Matches!$D$9:$D$1954,$A248,Matches!$Q$9:$Q$1954,1,Matches!$X$9:$X$1954,"&gt;"&amp;'RPI rules'!$B$9,Matches!$X$9:$X$1954,"&lt;="&amp;'RPI rules'!$B$10,Matches!$S$9:$S$1954,1)</f>
        <v>0</v>
      </c>
      <c r="R248" s="1">
        <f>COUNTIFS(Matches!$C$9:$C$1954,$A248,Matches!$Q$9:$Q$1954,1,Matches!$Y$9:$Y$1954,"&gt;="&amp;'RPI rules'!$B$12,Matches!$Y$9:$Y$1954,"&lt;="&amp;'RPI rules'!$B$13,Matches!$R$9:$R$1954,0)+COUNTIFS(Matches!$D$9:$D$1954,$A248,Matches!$Q$9:$Q$1954,1,Matches!$X$9:$X$1954,"&gt;="&amp;'RPI rules'!$B$12,Matches!$X$9:$X$1954,"&lt;="&amp;'RPI rules'!$B$13,Matches!$S$9:$S$1954,0)</f>
        <v>1</v>
      </c>
      <c r="S248" s="1">
        <f>COUNTIFS(Matches!$C$9:$C$1954,$A248,Matches!$Q$9:$Q$1954,1,Matches!$Y$9:$Y$1954,"&gt;="&amp;'RPI rules'!$B$14,Matches!$R$9:$R$1954,0)+COUNTIFS(Matches!$D$9:$D$1954,$A248,Matches!$Q$9:$Q$1954,1,Matches!$X$9:$X$1954,"&gt;="&amp;'RPI rules'!$B$14,Matches!$S$9:$S$1954,0)+COUNTIFS(Matches!$C$9:$C$1954,$A248,Matches!$H$9:$H$1954,"&lt;&gt;D1",Matches!$R$9:$R$1954,0)+COUNTIFS(Matches!$D$9:$D$1954,$A248,Matches!$G$9:$G$1954,"&lt;&gt;D1",Matches!$S$9:$S$1954,0)</f>
        <v>2</v>
      </c>
      <c r="T248" s="1">
        <f>COUNTIFS(Matches!$C$9:$C$1954,$A248,Matches!$M$9:$M$1954,"Nonconference")+COUNTIFS(Matches!$D$9:$D$1954,$A248,Matches!$M$9:$M$1954,"Nonconference")</f>
        <v>10</v>
      </c>
      <c r="U248" s="1">
        <f>COUNTIFS(Matches!$C$9:$C$1954,$A248,Matches!$Q$9:$Q$1954,1,Matches!$Y$9:$Y$1954,"&gt;=1",Matches!$Y$9:$Y$1954,"&lt;="&amp;'RPI rules'!$B$11,Matches!$M$9:$M$1954,"Nonconference")+COUNTIFS(Matches!$D$9:$D$1954,$A248,Matches!$Q$9:$Q$1954,1,Matches!$X$9:$X$1954,"&gt;=1",Matches!$X$9:$X$1954,"&lt;="&amp;'RPI rules'!$B$11,Matches!$M$9:$M$1954,"Nonconference")</f>
        <v>1</v>
      </c>
      <c r="V248" s="1">
        <f>COUNTIFS(Matches!$C$9:$C$1954,$A248,Matches!$Q$9:$Q$1954,1,Matches!$Y$9:$Y$1954,"&gt;="&amp;'RPI rules'!$B$15,Matches!$M$9:$M$1954,"Nonconference")+COUNTIFS(Matches!$D$9:$D$1954,$A248,Matches!$Q$9:$Q$1954,1,Matches!$X$9:$X$1954,"&gt;="&amp;'RPI rules'!$B$15,Matches!$M$9:$M$1954,"Nonconference")+COUNTIFS(Matches!$C$9:$C$1954,$A248,Matches!$M$9:$M$1954,"Nonconference",Matches!$H$9:$H$1954,"NAIA")+COUNTIFS(Matches!$D$9:$D$1954,$A248,Matches!$M$9:$M$1954,"Nonconference",Matches!$G$9:$G$1954,"NAIA")</f>
        <v>4</v>
      </c>
      <c r="W248" s="24">
        <f t="shared" si="38"/>
        <v>0.1</v>
      </c>
      <c r="X248" s="24">
        <f t="shared" si="39"/>
        <v>0.4</v>
      </c>
      <c r="Y248" s="25">
        <f>IF('RPI rules'!$B$25&lt;&gt;"Ready",NA(),P248*'RPI rules'!$B$17+Q248*'RPI rules'!$B$18)</f>
        <v>0</v>
      </c>
      <c r="Z248" s="25">
        <f>IF('RPI rules'!$B$25&lt;&gt;"Ready",NA(),-R248*'RPI rules'!$B$19-S248*'RPI rules'!$B$20)</f>
        <v>-6.4999999999999997E-3</v>
      </c>
      <c r="AA248" s="25">
        <f>IF('RPI rules'!$B$25&lt;&gt;"Ready",NA(),IF(T248=0,0,IF(W248&gt;='RPI rules'!$B$16,'RPI rules'!$B$21,0)))</f>
        <v>0</v>
      </c>
      <c r="AB248" s="25">
        <f>IF('RPI rules'!$B$25&lt;&gt;"Ready",NA(),IF(T248=0,0,IF(X248&gt;='RPI rules'!$B$16,-'RPI rules'!$B$22,0)))</f>
        <v>0</v>
      </c>
      <c r="AC248" s="25">
        <f t="shared" si="40"/>
        <v>-6.4999999999999997E-3</v>
      </c>
      <c r="AD248" s="9">
        <f t="shared" si="41"/>
        <v>0.33757543335646484</v>
      </c>
      <c r="AE248" s="1">
        <f t="shared" si="42"/>
        <v>333</v>
      </c>
      <c r="AF248" s="1">
        <f t="shared" si="43"/>
        <v>0</v>
      </c>
    </row>
    <row r="249" spans="1:32" ht="21" customHeight="1">
      <c r="A249" s="1" t="s">
        <v>155</v>
      </c>
      <c r="B249" s="1" t="str">
        <f>INDEX(Standings!$B$9:$B$356,MATCH($A249,Standings!$A$9:$A$356,0))</f>
        <v>CUSA</v>
      </c>
      <c r="C249" s="1">
        <f>INDEX(Standings!$D$9:$D$356,MATCH($A249,Standings!$A$9:$A$356,0))</f>
        <v>9</v>
      </c>
      <c r="D249" s="1">
        <f>INDEX(Standings!$E$9:$E$356,MATCH($A249,Standings!$A$9:$A$356,0))</f>
        <v>4</v>
      </c>
      <c r="E249" s="1">
        <f>SUMIFS(Matches!$R$9:$R$1954,Matches!$C$9:$C$1954,$A249)+SUMIFS(Matches!$S$9:$S$1954,Matches!$D$9:$D$1954,$A249)</f>
        <v>9</v>
      </c>
      <c r="F249" s="1">
        <f>COUNTIFS(Matches!$C$9:$C$1954,$A249)+COUNTIFS(Matches!$D$9:$D$1954,$A249)-E249</f>
        <v>4</v>
      </c>
      <c r="G249" s="1">
        <f t="shared" si="33"/>
        <v>0</v>
      </c>
      <c r="H249" s="1">
        <f>SUMIFS(Matches!$R$9:$R$1954,Matches!$C$9:$C$1954,$A249,Matches!$Q$9:$Q$1954,1)+SUMIFS(Matches!$S$9:$S$1954,Matches!$D$9:$D$1954,$A249,Matches!$Q$9:$Q$1954,1)</f>
        <v>9</v>
      </c>
      <c r="I249" s="1">
        <f>COUNTIFS(Matches!$C$9:$C$1954,$A249,Matches!$Q$9:$Q$1954,1)+COUNTIFS(Matches!$D$9:$D$1954,$A249,Matches!$Q$9:$Q$1954,1)-H249</f>
        <v>4</v>
      </c>
      <c r="J249" s="9">
        <f t="shared" si="34"/>
        <v>0.69230769230769229</v>
      </c>
      <c r="K249" s="9">
        <f>IF(H249+I249=0,"",(SUMIFS(Matches!$T$9:$T$1954,Matches!$C$9:$C$1954,$A249)+SUMIFS(Matches!$U$9:$U$1954,Matches!$D$9:$D$1954,$A249))/(H249+I249))</f>
        <v>0.4663947163947163</v>
      </c>
      <c r="L249" s="9">
        <f>IF(H249+I249=0,"",(SUMIFS(Matches!$V$9:$V$1954,Matches!$C$9:$C$1954,$A249)+SUMIFS(Matches!$W$9:$W$1954,Matches!$D$9:$D$1954,$A249))/(H249+I249))</f>
        <v>0.48507845709567066</v>
      </c>
      <c r="M249" s="9">
        <f t="shared" si="35"/>
        <v>0.52754389554819892</v>
      </c>
      <c r="N249" s="1">
        <f t="shared" si="36"/>
        <v>132</v>
      </c>
      <c r="O249" s="1" t="str">
        <f t="shared" si="37"/>
        <v>Matches standings</v>
      </c>
      <c r="P249" s="1">
        <f>COUNTIFS(Matches!$C$9:$C$1954,$A249,Matches!$Q$9:$Q$1954,1,Matches!$Y$9:$Y$1954,"&gt;=1",Matches!$Y$9:$Y$1954,"&lt;="&amp;'RPI rules'!$B$9,Matches!$R$9:$R$1954,1)+COUNTIFS(Matches!$D$9:$D$1954,$A249,Matches!$Q$9:$Q$1954,1,Matches!$X$9:$X$1954,"&gt;=1",Matches!$X$9:$X$1954,"&lt;="&amp;'RPI rules'!$B$9,Matches!$S$9:$S$1954,1)</f>
        <v>0</v>
      </c>
      <c r="Q249" s="1">
        <f>COUNTIFS(Matches!$C$9:$C$1954,$A249,Matches!$Q$9:$Q$1954,1,Matches!$Y$9:$Y$1954,"&gt;"&amp;'RPI rules'!$B$9,Matches!$Y$9:$Y$1954,"&lt;="&amp;'RPI rules'!$B$10,Matches!$R$9:$R$1954,1)+COUNTIFS(Matches!$D$9:$D$1954,$A249,Matches!$Q$9:$Q$1954,1,Matches!$X$9:$X$1954,"&gt;"&amp;'RPI rules'!$B$9,Matches!$X$9:$X$1954,"&lt;="&amp;'RPI rules'!$B$10,Matches!$S$9:$S$1954,1)</f>
        <v>0</v>
      </c>
      <c r="R249" s="1">
        <f>COUNTIFS(Matches!$C$9:$C$1954,$A249,Matches!$Q$9:$Q$1954,1,Matches!$Y$9:$Y$1954,"&gt;="&amp;'RPI rules'!$B$12,Matches!$Y$9:$Y$1954,"&lt;="&amp;'RPI rules'!$B$13,Matches!$R$9:$R$1954,0)+COUNTIFS(Matches!$D$9:$D$1954,$A249,Matches!$Q$9:$Q$1954,1,Matches!$X$9:$X$1954,"&gt;="&amp;'RPI rules'!$B$12,Matches!$X$9:$X$1954,"&lt;="&amp;'RPI rules'!$B$13,Matches!$S$9:$S$1954,0)</f>
        <v>0</v>
      </c>
      <c r="S249" s="1">
        <f>COUNTIFS(Matches!$C$9:$C$1954,$A249,Matches!$Q$9:$Q$1954,1,Matches!$Y$9:$Y$1954,"&gt;="&amp;'RPI rules'!$B$14,Matches!$R$9:$R$1954,0)+COUNTIFS(Matches!$D$9:$D$1954,$A249,Matches!$Q$9:$Q$1954,1,Matches!$X$9:$X$1954,"&gt;="&amp;'RPI rules'!$B$14,Matches!$S$9:$S$1954,0)+COUNTIFS(Matches!$C$9:$C$1954,$A249,Matches!$H$9:$H$1954,"&lt;&gt;D1",Matches!$R$9:$R$1954,0)+COUNTIFS(Matches!$D$9:$D$1954,$A249,Matches!$G$9:$G$1954,"&lt;&gt;D1",Matches!$S$9:$S$1954,0)</f>
        <v>0</v>
      </c>
      <c r="T249" s="1">
        <f>COUNTIFS(Matches!$C$9:$C$1954,$A249,Matches!$M$9:$M$1954,"Nonconference")+COUNTIFS(Matches!$D$9:$D$1954,$A249,Matches!$M$9:$M$1954,"Nonconference")</f>
        <v>13</v>
      </c>
      <c r="U249" s="1">
        <f>COUNTIFS(Matches!$C$9:$C$1954,$A249,Matches!$Q$9:$Q$1954,1,Matches!$Y$9:$Y$1954,"&gt;=1",Matches!$Y$9:$Y$1954,"&lt;="&amp;'RPI rules'!$B$11,Matches!$M$9:$M$1954,"Nonconference")+COUNTIFS(Matches!$D$9:$D$1954,$A249,Matches!$Q$9:$Q$1954,1,Matches!$X$9:$X$1954,"&gt;=1",Matches!$X$9:$X$1954,"&lt;="&amp;'RPI rules'!$B$11,Matches!$M$9:$M$1954,"Nonconference")</f>
        <v>0</v>
      </c>
      <c r="V249" s="1">
        <f>COUNTIFS(Matches!$C$9:$C$1954,$A249,Matches!$Q$9:$Q$1954,1,Matches!$Y$9:$Y$1954,"&gt;="&amp;'RPI rules'!$B$15,Matches!$M$9:$M$1954,"Nonconference")+COUNTIFS(Matches!$D$9:$D$1954,$A249,Matches!$Q$9:$Q$1954,1,Matches!$X$9:$X$1954,"&gt;="&amp;'RPI rules'!$B$15,Matches!$M$9:$M$1954,"Nonconference")+COUNTIFS(Matches!$C$9:$C$1954,$A249,Matches!$M$9:$M$1954,"Nonconference",Matches!$H$9:$H$1954,"NAIA")+COUNTIFS(Matches!$D$9:$D$1954,$A249,Matches!$M$9:$M$1954,"Nonconference",Matches!$G$9:$G$1954,"NAIA")</f>
        <v>3</v>
      </c>
      <c r="W249" s="24">
        <f t="shared" si="38"/>
        <v>0</v>
      </c>
      <c r="X249" s="24">
        <f t="shared" si="39"/>
        <v>0.23076923076923078</v>
      </c>
      <c r="Y249" s="25">
        <f>IF('RPI rules'!$B$25&lt;&gt;"Ready",NA(),P249*'RPI rules'!$B$17+Q249*'RPI rules'!$B$18)</f>
        <v>0</v>
      </c>
      <c r="Z249" s="25">
        <f>IF('RPI rules'!$B$25&lt;&gt;"Ready",NA(),-R249*'RPI rules'!$B$19-S249*'RPI rules'!$B$20)</f>
        <v>0</v>
      </c>
      <c r="AA249" s="25">
        <f>IF('RPI rules'!$B$25&lt;&gt;"Ready",NA(),IF(T249=0,0,IF(W249&gt;='RPI rules'!$B$16,'RPI rules'!$B$21,0)))</f>
        <v>0</v>
      </c>
      <c r="AB249" s="25">
        <f>IF('RPI rules'!$B$25&lt;&gt;"Ready",NA(),IF(T249=0,0,IF(X249&gt;='RPI rules'!$B$16,-'RPI rules'!$B$22,0)))</f>
        <v>0</v>
      </c>
      <c r="AC249" s="25">
        <f t="shared" si="40"/>
        <v>0</v>
      </c>
      <c r="AD249" s="9">
        <f t="shared" si="41"/>
        <v>0.52754389554819892</v>
      </c>
      <c r="AE249" s="1">
        <f t="shared" si="42"/>
        <v>132</v>
      </c>
      <c r="AF249" s="1">
        <f t="shared" si="43"/>
        <v>0</v>
      </c>
    </row>
    <row r="250" spans="1:32" ht="21" customHeight="1">
      <c r="A250" s="1" t="s">
        <v>199</v>
      </c>
      <c r="B250" s="1" t="str">
        <f>INDEX(Standings!$B$9:$B$356,MATCH($A250,Standings!$A$9:$A$356,0))</f>
        <v>SoCon</v>
      </c>
      <c r="C250" s="1">
        <f>INDEX(Standings!$D$9:$D$356,MATCH($A250,Standings!$A$9:$A$356,0))</f>
        <v>3</v>
      </c>
      <c r="D250" s="1">
        <f>INDEX(Standings!$E$9:$E$356,MATCH($A250,Standings!$A$9:$A$356,0))</f>
        <v>7</v>
      </c>
      <c r="E250" s="1">
        <f>SUMIFS(Matches!$R$9:$R$1954,Matches!$C$9:$C$1954,$A250)+SUMIFS(Matches!$S$9:$S$1954,Matches!$D$9:$D$1954,$A250)</f>
        <v>3</v>
      </c>
      <c r="F250" s="1">
        <f>COUNTIFS(Matches!$C$9:$C$1954,$A250)+COUNTIFS(Matches!$D$9:$D$1954,$A250)-E250</f>
        <v>7</v>
      </c>
      <c r="G250" s="1">
        <f t="shared" si="33"/>
        <v>0</v>
      </c>
      <c r="H250" s="1">
        <f>SUMIFS(Matches!$R$9:$R$1954,Matches!$C$9:$C$1954,$A250,Matches!$Q$9:$Q$1954,1)+SUMIFS(Matches!$S$9:$S$1954,Matches!$D$9:$D$1954,$A250,Matches!$Q$9:$Q$1954,1)</f>
        <v>3</v>
      </c>
      <c r="I250" s="1">
        <f>COUNTIFS(Matches!$C$9:$C$1954,$A250,Matches!$Q$9:$Q$1954,1)+COUNTIFS(Matches!$D$9:$D$1954,$A250,Matches!$Q$9:$Q$1954,1)-H250</f>
        <v>7</v>
      </c>
      <c r="J250" s="9">
        <f t="shared" si="34"/>
        <v>0.3</v>
      </c>
      <c r="K250" s="9">
        <f>IF(H250+I250=0,"",(SUMIFS(Matches!$T$9:$T$1954,Matches!$C$9:$C$1954,$A250)+SUMIFS(Matches!$U$9:$U$1954,Matches!$D$9:$D$1954,$A250))/(H250+I250))</f>
        <v>0.59522727272727272</v>
      </c>
      <c r="L250" s="9">
        <f>IF(H250+I250=0,"",(SUMIFS(Matches!$V$9:$V$1954,Matches!$C$9:$C$1954,$A250)+SUMIFS(Matches!$W$9:$W$1954,Matches!$D$9:$D$1954,$A250))/(H250+I250))</f>
        <v>0.50244305848472526</v>
      </c>
      <c r="M250" s="9">
        <f t="shared" si="35"/>
        <v>0.49822440098481768</v>
      </c>
      <c r="N250" s="1">
        <f t="shared" si="36"/>
        <v>176</v>
      </c>
      <c r="O250" s="1" t="str">
        <f t="shared" si="37"/>
        <v>Matches standings</v>
      </c>
      <c r="P250" s="1">
        <f>COUNTIFS(Matches!$C$9:$C$1954,$A250,Matches!$Q$9:$Q$1954,1,Matches!$Y$9:$Y$1954,"&gt;=1",Matches!$Y$9:$Y$1954,"&lt;="&amp;'RPI rules'!$B$9,Matches!$R$9:$R$1954,1)+COUNTIFS(Matches!$D$9:$D$1954,$A250,Matches!$Q$9:$Q$1954,1,Matches!$X$9:$X$1954,"&gt;=1",Matches!$X$9:$X$1954,"&lt;="&amp;'RPI rules'!$B$9,Matches!$S$9:$S$1954,1)</f>
        <v>0</v>
      </c>
      <c r="Q250" s="1">
        <f>COUNTIFS(Matches!$C$9:$C$1954,$A250,Matches!$Q$9:$Q$1954,1,Matches!$Y$9:$Y$1954,"&gt;"&amp;'RPI rules'!$B$9,Matches!$Y$9:$Y$1954,"&lt;="&amp;'RPI rules'!$B$10,Matches!$R$9:$R$1954,1)+COUNTIFS(Matches!$D$9:$D$1954,$A250,Matches!$Q$9:$Q$1954,1,Matches!$X$9:$X$1954,"&gt;"&amp;'RPI rules'!$B$9,Matches!$X$9:$X$1954,"&lt;="&amp;'RPI rules'!$B$10,Matches!$S$9:$S$1954,1)</f>
        <v>0</v>
      </c>
      <c r="R250" s="1">
        <f>COUNTIFS(Matches!$C$9:$C$1954,$A250,Matches!$Q$9:$Q$1954,1,Matches!$Y$9:$Y$1954,"&gt;="&amp;'RPI rules'!$B$12,Matches!$Y$9:$Y$1954,"&lt;="&amp;'RPI rules'!$B$13,Matches!$R$9:$R$1954,0)+COUNTIFS(Matches!$D$9:$D$1954,$A250,Matches!$Q$9:$Q$1954,1,Matches!$X$9:$X$1954,"&gt;="&amp;'RPI rules'!$B$12,Matches!$X$9:$X$1954,"&lt;="&amp;'RPI rules'!$B$13,Matches!$S$9:$S$1954,0)</f>
        <v>0</v>
      </c>
      <c r="S250" s="1">
        <f>COUNTIFS(Matches!$C$9:$C$1954,$A250,Matches!$Q$9:$Q$1954,1,Matches!$Y$9:$Y$1954,"&gt;="&amp;'RPI rules'!$B$14,Matches!$R$9:$R$1954,0)+COUNTIFS(Matches!$D$9:$D$1954,$A250,Matches!$Q$9:$Q$1954,1,Matches!$X$9:$X$1954,"&gt;="&amp;'RPI rules'!$B$14,Matches!$S$9:$S$1954,0)+COUNTIFS(Matches!$C$9:$C$1954,$A250,Matches!$H$9:$H$1954,"&lt;&gt;D1",Matches!$R$9:$R$1954,0)+COUNTIFS(Matches!$D$9:$D$1954,$A250,Matches!$G$9:$G$1954,"&lt;&gt;D1",Matches!$S$9:$S$1954,0)</f>
        <v>0</v>
      </c>
      <c r="T250" s="1">
        <f>COUNTIFS(Matches!$C$9:$C$1954,$A250,Matches!$M$9:$M$1954,"Nonconference")+COUNTIFS(Matches!$D$9:$D$1954,$A250,Matches!$M$9:$M$1954,"Nonconference")</f>
        <v>10</v>
      </c>
      <c r="U250" s="1">
        <f>COUNTIFS(Matches!$C$9:$C$1954,$A250,Matches!$Q$9:$Q$1954,1,Matches!$Y$9:$Y$1954,"&gt;=1",Matches!$Y$9:$Y$1954,"&lt;="&amp;'RPI rules'!$B$11,Matches!$M$9:$M$1954,"Nonconference")+COUNTIFS(Matches!$D$9:$D$1954,$A250,Matches!$Q$9:$Q$1954,1,Matches!$X$9:$X$1954,"&gt;=1",Matches!$X$9:$X$1954,"&lt;="&amp;'RPI rules'!$B$11,Matches!$M$9:$M$1954,"Nonconference")</f>
        <v>2</v>
      </c>
      <c r="V250" s="1">
        <f>COUNTIFS(Matches!$C$9:$C$1954,$A250,Matches!$Q$9:$Q$1954,1,Matches!$Y$9:$Y$1954,"&gt;="&amp;'RPI rules'!$B$15,Matches!$M$9:$M$1954,"Nonconference")+COUNTIFS(Matches!$D$9:$D$1954,$A250,Matches!$Q$9:$Q$1954,1,Matches!$X$9:$X$1954,"&gt;="&amp;'RPI rules'!$B$15,Matches!$M$9:$M$1954,"Nonconference")+COUNTIFS(Matches!$C$9:$C$1954,$A250,Matches!$M$9:$M$1954,"Nonconference",Matches!$H$9:$H$1954,"NAIA")+COUNTIFS(Matches!$D$9:$D$1954,$A250,Matches!$M$9:$M$1954,"Nonconference",Matches!$G$9:$G$1954,"NAIA")</f>
        <v>2</v>
      </c>
      <c r="W250" s="24">
        <f t="shared" si="38"/>
        <v>0.2</v>
      </c>
      <c r="X250" s="24">
        <f t="shared" si="39"/>
        <v>0.2</v>
      </c>
      <c r="Y250" s="25">
        <f>IF('RPI rules'!$B$25&lt;&gt;"Ready",NA(),P250*'RPI rules'!$B$17+Q250*'RPI rules'!$B$18)</f>
        <v>0</v>
      </c>
      <c r="Z250" s="25">
        <f>IF('RPI rules'!$B$25&lt;&gt;"Ready",NA(),-R250*'RPI rules'!$B$19-S250*'RPI rules'!$B$20)</f>
        <v>0</v>
      </c>
      <c r="AA250" s="25">
        <f>IF('RPI rules'!$B$25&lt;&gt;"Ready",NA(),IF(T250=0,0,IF(W250&gt;='RPI rules'!$B$16,'RPI rules'!$B$21,0)))</f>
        <v>0</v>
      </c>
      <c r="AB250" s="25">
        <f>IF('RPI rules'!$B$25&lt;&gt;"Ready",NA(),IF(T250=0,0,IF(X250&gt;='RPI rules'!$B$16,-'RPI rules'!$B$22,0)))</f>
        <v>0</v>
      </c>
      <c r="AC250" s="25">
        <f t="shared" si="40"/>
        <v>0</v>
      </c>
      <c r="AD250" s="9">
        <f t="shared" si="41"/>
        <v>0.49822440098481768</v>
      </c>
      <c r="AE250" s="1">
        <f t="shared" si="42"/>
        <v>177</v>
      </c>
      <c r="AF250" s="1">
        <f t="shared" si="43"/>
        <v>-1</v>
      </c>
    </row>
    <row r="251" spans="1:32" ht="21" customHeight="1">
      <c r="A251" s="1" t="s">
        <v>74</v>
      </c>
      <c r="B251" s="1" t="str">
        <f>INDEX(Standings!$B$9:$B$356,MATCH($A251,Standings!$A$9:$A$356,0))</f>
        <v>WCC</v>
      </c>
      <c r="C251" s="1">
        <f>INDEX(Standings!$D$9:$D$356,MATCH($A251,Standings!$A$9:$A$356,0))</f>
        <v>5</v>
      </c>
      <c r="D251" s="1">
        <f>INDEX(Standings!$E$9:$E$356,MATCH($A251,Standings!$A$9:$A$356,0))</f>
        <v>5</v>
      </c>
      <c r="E251" s="1">
        <f>SUMIFS(Matches!$R$9:$R$1954,Matches!$C$9:$C$1954,$A251)+SUMIFS(Matches!$S$9:$S$1954,Matches!$D$9:$D$1954,$A251)</f>
        <v>5</v>
      </c>
      <c r="F251" s="1">
        <f>COUNTIFS(Matches!$C$9:$C$1954,$A251)+COUNTIFS(Matches!$D$9:$D$1954,$A251)-E251</f>
        <v>5</v>
      </c>
      <c r="G251" s="1">
        <f t="shared" si="33"/>
        <v>0</v>
      </c>
      <c r="H251" s="1">
        <f>SUMIFS(Matches!$R$9:$R$1954,Matches!$C$9:$C$1954,$A251,Matches!$Q$9:$Q$1954,1)+SUMIFS(Matches!$S$9:$S$1954,Matches!$D$9:$D$1954,$A251,Matches!$Q$9:$Q$1954,1)</f>
        <v>5</v>
      </c>
      <c r="I251" s="1">
        <f>COUNTIFS(Matches!$C$9:$C$1954,$A251,Matches!$Q$9:$Q$1954,1)+COUNTIFS(Matches!$D$9:$D$1954,$A251,Matches!$Q$9:$Q$1954,1)-H251</f>
        <v>5</v>
      </c>
      <c r="J251" s="9">
        <f t="shared" si="34"/>
        <v>0.5</v>
      </c>
      <c r="K251" s="9">
        <f>IF(H251+I251=0,"",(SUMIFS(Matches!$T$9:$T$1954,Matches!$C$9:$C$1954,$A251)+SUMIFS(Matches!$U$9:$U$1954,Matches!$D$9:$D$1954,$A251))/(H251+I251))</f>
        <v>0.67272727272727262</v>
      </c>
      <c r="L251" s="9">
        <f>IF(H251+I251=0,"",(SUMIFS(Matches!$V$9:$V$1954,Matches!$C$9:$C$1954,$A251)+SUMIFS(Matches!$W$9:$W$1954,Matches!$D$9:$D$1954,$A251))/(H251+I251))</f>
        <v>0.56424067262703625</v>
      </c>
      <c r="M251" s="9">
        <f t="shared" si="35"/>
        <v>0.60242380452039535</v>
      </c>
      <c r="N251" s="1">
        <f t="shared" si="36"/>
        <v>51</v>
      </c>
      <c r="O251" s="1" t="str">
        <f t="shared" si="37"/>
        <v>Matches standings</v>
      </c>
      <c r="P251" s="1">
        <f>COUNTIFS(Matches!$C$9:$C$1954,$A251,Matches!$Q$9:$Q$1954,1,Matches!$Y$9:$Y$1954,"&gt;=1",Matches!$Y$9:$Y$1954,"&lt;="&amp;'RPI rules'!$B$9,Matches!$R$9:$R$1954,1)+COUNTIFS(Matches!$D$9:$D$1954,$A251,Matches!$Q$9:$Q$1954,1,Matches!$X$9:$X$1954,"&gt;=1",Matches!$X$9:$X$1954,"&lt;="&amp;'RPI rules'!$B$9,Matches!$S$9:$S$1954,1)</f>
        <v>0</v>
      </c>
      <c r="Q251" s="1">
        <f>COUNTIFS(Matches!$C$9:$C$1954,$A251,Matches!$Q$9:$Q$1954,1,Matches!$Y$9:$Y$1954,"&gt;"&amp;'RPI rules'!$B$9,Matches!$Y$9:$Y$1954,"&lt;="&amp;'RPI rules'!$B$10,Matches!$R$9:$R$1954,1)+COUNTIFS(Matches!$D$9:$D$1954,$A251,Matches!$Q$9:$Q$1954,1,Matches!$X$9:$X$1954,"&gt;"&amp;'RPI rules'!$B$9,Matches!$X$9:$X$1954,"&lt;="&amp;'RPI rules'!$B$10,Matches!$S$9:$S$1954,1)</f>
        <v>0</v>
      </c>
      <c r="R251" s="1">
        <f>COUNTIFS(Matches!$C$9:$C$1954,$A251,Matches!$Q$9:$Q$1954,1,Matches!$Y$9:$Y$1954,"&gt;="&amp;'RPI rules'!$B$12,Matches!$Y$9:$Y$1954,"&lt;="&amp;'RPI rules'!$B$13,Matches!$R$9:$R$1954,0)+COUNTIFS(Matches!$D$9:$D$1954,$A251,Matches!$Q$9:$Q$1954,1,Matches!$X$9:$X$1954,"&gt;="&amp;'RPI rules'!$B$12,Matches!$X$9:$X$1954,"&lt;="&amp;'RPI rules'!$B$13,Matches!$S$9:$S$1954,0)</f>
        <v>0</v>
      </c>
      <c r="S251" s="1">
        <f>COUNTIFS(Matches!$C$9:$C$1954,$A251,Matches!$Q$9:$Q$1954,1,Matches!$Y$9:$Y$1954,"&gt;="&amp;'RPI rules'!$B$14,Matches!$R$9:$R$1954,0)+COUNTIFS(Matches!$D$9:$D$1954,$A251,Matches!$Q$9:$Q$1954,1,Matches!$X$9:$X$1954,"&gt;="&amp;'RPI rules'!$B$14,Matches!$S$9:$S$1954,0)+COUNTIFS(Matches!$C$9:$C$1954,$A251,Matches!$H$9:$H$1954,"&lt;&gt;D1",Matches!$R$9:$R$1954,0)+COUNTIFS(Matches!$D$9:$D$1954,$A251,Matches!$G$9:$G$1954,"&lt;&gt;D1",Matches!$S$9:$S$1954,0)</f>
        <v>0</v>
      </c>
      <c r="T251" s="1">
        <f>COUNTIFS(Matches!$C$9:$C$1954,$A251,Matches!$M$9:$M$1954,"Nonconference")+COUNTIFS(Matches!$D$9:$D$1954,$A251,Matches!$M$9:$M$1954,"Nonconference")</f>
        <v>10</v>
      </c>
      <c r="U251" s="1">
        <f>COUNTIFS(Matches!$C$9:$C$1954,$A251,Matches!$Q$9:$Q$1954,1,Matches!$Y$9:$Y$1954,"&gt;=1",Matches!$Y$9:$Y$1954,"&lt;="&amp;'RPI rules'!$B$11,Matches!$M$9:$M$1954,"Nonconference")+COUNTIFS(Matches!$D$9:$D$1954,$A251,Matches!$Q$9:$Q$1954,1,Matches!$X$9:$X$1954,"&gt;=1",Matches!$X$9:$X$1954,"&lt;="&amp;'RPI rules'!$B$11,Matches!$M$9:$M$1954,"Nonconference")</f>
        <v>5</v>
      </c>
      <c r="V251" s="1">
        <f>COUNTIFS(Matches!$C$9:$C$1954,$A251,Matches!$Q$9:$Q$1954,1,Matches!$Y$9:$Y$1954,"&gt;="&amp;'RPI rules'!$B$15,Matches!$M$9:$M$1954,"Nonconference")+COUNTIFS(Matches!$D$9:$D$1954,$A251,Matches!$Q$9:$Q$1954,1,Matches!$X$9:$X$1954,"&gt;="&amp;'RPI rules'!$B$15,Matches!$M$9:$M$1954,"Nonconference")+COUNTIFS(Matches!$C$9:$C$1954,$A251,Matches!$M$9:$M$1954,"Nonconference",Matches!$H$9:$H$1954,"NAIA")+COUNTIFS(Matches!$D$9:$D$1954,$A251,Matches!$M$9:$M$1954,"Nonconference",Matches!$G$9:$G$1954,"NAIA")</f>
        <v>0</v>
      </c>
      <c r="W251" s="24">
        <f t="shared" si="38"/>
        <v>0.5</v>
      </c>
      <c r="X251" s="24">
        <f t="shared" si="39"/>
        <v>0</v>
      </c>
      <c r="Y251" s="25">
        <f>IF('RPI rules'!$B$25&lt;&gt;"Ready",NA(),P251*'RPI rules'!$B$17+Q251*'RPI rules'!$B$18)</f>
        <v>0</v>
      </c>
      <c r="Z251" s="25">
        <f>IF('RPI rules'!$B$25&lt;&gt;"Ready",NA(),-R251*'RPI rules'!$B$19-S251*'RPI rules'!$B$20)</f>
        <v>0</v>
      </c>
      <c r="AA251" s="25">
        <f>IF('RPI rules'!$B$25&lt;&gt;"Ready",NA(),IF(T251=0,0,IF(W251&gt;='RPI rules'!$B$16,'RPI rules'!$B$21,0)))</f>
        <v>2.5999999999999999E-3</v>
      </c>
      <c r="AB251" s="25">
        <f>IF('RPI rules'!$B$25&lt;&gt;"Ready",NA(),IF(T251=0,0,IF(X251&gt;='RPI rules'!$B$16,-'RPI rules'!$B$22,0)))</f>
        <v>0</v>
      </c>
      <c r="AC251" s="25">
        <f t="shared" si="40"/>
        <v>2.5999999999999999E-3</v>
      </c>
      <c r="AD251" s="9">
        <f t="shared" si="41"/>
        <v>0.60502380452039539</v>
      </c>
      <c r="AE251" s="1">
        <f t="shared" si="42"/>
        <v>49</v>
      </c>
      <c r="AF251" s="1">
        <f t="shared" si="43"/>
        <v>2</v>
      </c>
    </row>
    <row r="252" spans="1:32" ht="21" customHeight="1">
      <c r="A252" s="1" t="s">
        <v>196</v>
      </c>
      <c r="B252" s="1" t="str">
        <f>INDEX(Standings!$B$9:$B$356,MATCH($A252,Standings!$A$9:$A$356,0))</f>
        <v>Pac-12</v>
      </c>
      <c r="C252" s="1">
        <f>INDEX(Standings!$D$9:$D$356,MATCH($A252,Standings!$A$9:$A$356,0))</f>
        <v>5</v>
      </c>
      <c r="D252" s="1">
        <f>INDEX(Standings!$E$9:$E$356,MATCH($A252,Standings!$A$9:$A$356,0))</f>
        <v>5</v>
      </c>
      <c r="E252" s="1">
        <f>SUMIFS(Matches!$R$9:$R$1954,Matches!$C$9:$C$1954,$A252)+SUMIFS(Matches!$S$9:$S$1954,Matches!$D$9:$D$1954,$A252)</f>
        <v>5</v>
      </c>
      <c r="F252" s="1">
        <f>COUNTIFS(Matches!$C$9:$C$1954,$A252)+COUNTIFS(Matches!$D$9:$D$1954,$A252)-E252</f>
        <v>5</v>
      </c>
      <c r="G252" s="1">
        <f t="shared" si="33"/>
        <v>0</v>
      </c>
      <c r="H252" s="1">
        <f>SUMIFS(Matches!$R$9:$R$1954,Matches!$C$9:$C$1954,$A252,Matches!$Q$9:$Q$1954,1)+SUMIFS(Matches!$S$9:$S$1954,Matches!$D$9:$D$1954,$A252,Matches!$Q$9:$Q$1954,1)</f>
        <v>5</v>
      </c>
      <c r="I252" s="1">
        <f>COUNTIFS(Matches!$C$9:$C$1954,$A252,Matches!$Q$9:$Q$1954,1)+COUNTIFS(Matches!$D$9:$D$1954,$A252,Matches!$Q$9:$Q$1954,1)-H252</f>
        <v>5</v>
      </c>
      <c r="J252" s="9">
        <f t="shared" si="34"/>
        <v>0.5</v>
      </c>
      <c r="K252" s="9">
        <f>IF(H252+I252=0,"",(SUMIFS(Matches!$T$9:$T$1954,Matches!$C$9:$C$1954,$A252)+SUMIFS(Matches!$U$9:$U$1954,Matches!$D$9:$D$1954,$A252))/(H252+I252))</f>
        <v>0.48459595959595958</v>
      </c>
      <c r="L252" s="9">
        <f>IF(H252+I252=0,"",(SUMIFS(Matches!$V$9:$V$1954,Matches!$C$9:$C$1954,$A252)+SUMIFS(Matches!$W$9:$W$1954,Matches!$D$9:$D$1954,$A252))/(H252+I252))</f>
        <v>0.53601753913875128</v>
      </c>
      <c r="M252" s="9">
        <f t="shared" si="35"/>
        <v>0.50130236458266764</v>
      </c>
      <c r="N252" s="1">
        <f t="shared" si="36"/>
        <v>173</v>
      </c>
      <c r="O252" s="1" t="str">
        <f t="shared" si="37"/>
        <v>Matches standings</v>
      </c>
      <c r="P252" s="1">
        <f>COUNTIFS(Matches!$C$9:$C$1954,$A252,Matches!$Q$9:$Q$1954,1,Matches!$Y$9:$Y$1954,"&gt;=1",Matches!$Y$9:$Y$1954,"&lt;="&amp;'RPI rules'!$B$9,Matches!$R$9:$R$1954,1)+COUNTIFS(Matches!$D$9:$D$1954,$A252,Matches!$Q$9:$Q$1954,1,Matches!$X$9:$X$1954,"&gt;=1",Matches!$X$9:$X$1954,"&lt;="&amp;'RPI rules'!$B$9,Matches!$S$9:$S$1954,1)</f>
        <v>0</v>
      </c>
      <c r="Q252" s="1">
        <f>COUNTIFS(Matches!$C$9:$C$1954,$A252,Matches!$Q$9:$Q$1954,1,Matches!$Y$9:$Y$1954,"&gt;"&amp;'RPI rules'!$B$9,Matches!$Y$9:$Y$1954,"&lt;="&amp;'RPI rules'!$B$10,Matches!$R$9:$R$1954,1)+COUNTIFS(Matches!$D$9:$D$1954,$A252,Matches!$Q$9:$Q$1954,1,Matches!$X$9:$X$1954,"&gt;"&amp;'RPI rules'!$B$9,Matches!$X$9:$X$1954,"&lt;="&amp;'RPI rules'!$B$10,Matches!$S$9:$S$1954,1)</f>
        <v>0</v>
      </c>
      <c r="R252" s="1">
        <f>COUNTIFS(Matches!$C$9:$C$1954,$A252,Matches!$Q$9:$Q$1954,1,Matches!$Y$9:$Y$1954,"&gt;="&amp;'RPI rules'!$B$12,Matches!$Y$9:$Y$1954,"&lt;="&amp;'RPI rules'!$B$13,Matches!$R$9:$R$1954,0)+COUNTIFS(Matches!$D$9:$D$1954,$A252,Matches!$Q$9:$Q$1954,1,Matches!$X$9:$X$1954,"&gt;="&amp;'RPI rules'!$B$12,Matches!$X$9:$X$1954,"&lt;="&amp;'RPI rules'!$B$13,Matches!$S$9:$S$1954,0)</f>
        <v>0</v>
      </c>
      <c r="S252" s="1">
        <f>COUNTIFS(Matches!$C$9:$C$1954,$A252,Matches!$Q$9:$Q$1954,1,Matches!$Y$9:$Y$1954,"&gt;="&amp;'RPI rules'!$B$14,Matches!$R$9:$R$1954,0)+COUNTIFS(Matches!$D$9:$D$1954,$A252,Matches!$Q$9:$Q$1954,1,Matches!$X$9:$X$1954,"&gt;="&amp;'RPI rules'!$B$14,Matches!$S$9:$S$1954,0)+COUNTIFS(Matches!$C$9:$C$1954,$A252,Matches!$H$9:$H$1954,"&lt;&gt;D1",Matches!$R$9:$R$1954,0)+COUNTIFS(Matches!$D$9:$D$1954,$A252,Matches!$G$9:$G$1954,"&lt;&gt;D1",Matches!$S$9:$S$1954,0)</f>
        <v>0</v>
      </c>
      <c r="T252" s="1">
        <f>COUNTIFS(Matches!$C$9:$C$1954,$A252,Matches!$M$9:$M$1954,"Nonconference")+COUNTIFS(Matches!$D$9:$D$1954,$A252,Matches!$M$9:$M$1954,"Nonconference")</f>
        <v>10</v>
      </c>
      <c r="U252" s="1">
        <f>COUNTIFS(Matches!$C$9:$C$1954,$A252,Matches!$Q$9:$Q$1954,1,Matches!$Y$9:$Y$1954,"&gt;=1",Matches!$Y$9:$Y$1954,"&lt;="&amp;'RPI rules'!$B$11,Matches!$M$9:$M$1954,"Nonconference")+COUNTIFS(Matches!$D$9:$D$1954,$A252,Matches!$Q$9:$Q$1954,1,Matches!$X$9:$X$1954,"&gt;=1",Matches!$X$9:$X$1954,"&lt;="&amp;'RPI rules'!$B$11,Matches!$M$9:$M$1954,"Nonconference")</f>
        <v>3</v>
      </c>
      <c r="V252" s="1">
        <f>COUNTIFS(Matches!$C$9:$C$1954,$A252,Matches!$Q$9:$Q$1954,1,Matches!$Y$9:$Y$1954,"&gt;="&amp;'RPI rules'!$B$15,Matches!$M$9:$M$1954,"Nonconference")+COUNTIFS(Matches!$D$9:$D$1954,$A252,Matches!$Q$9:$Q$1954,1,Matches!$X$9:$X$1954,"&gt;="&amp;'RPI rules'!$B$15,Matches!$M$9:$M$1954,"Nonconference")+COUNTIFS(Matches!$C$9:$C$1954,$A252,Matches!$M$9:$M$1954,"Nonconference",Matches!$H$9:$H$1954,"NAIA")+COUNTIFS(Matches!$D$9:$D$1954,$A252,Matches!$M$9:$M$1954,"Nonconference",Matches!$G$9:$G$1954,"NAIA")</f>
        <v>1</v>
      </c>
      <c r="W252" s="24">
        <f t="shared" si="38"/>
        <v>0.3</v>
      </c>
      <c r="X252" s="24">
        <f t="shared" si="39"/>
        <v>0.1</v>
      </c>
      <c r="Y252" s="25">
        <f>IF('RPI rules'!$B$25&lt;&gt;"Ready",NA(),P252*'RPI rules'!$B$17+Q252*'RPI rules'!$B$18)</f>
        <v>0</v>
      </c>
      <c r="Z252" s="25">
        <f>IF('RPI rules'!$B$25&lt;&gt;"Ready",NA(),-R252*'RPI rules'!$B$19-S252*'RPI rules'!$B$20)</f>
        <v>0</v>
      </c>
      <c r="AA252" s="25">
        <f>IF('RPI rules'!$B$25&lt;&gt;"Ready",NA(),IF(T252=0,0,IF(W252&gt;='RPI rules'!$B$16,'RPI rules'!$B$21,0)))</f>
        <v>0</v>
      </c>
      <c r="AB252" s="25">
        <f>IF('RPI rules'!$B$25&lt;&gt;"Ready",NA(),IF(T252=0,0,IF(X252&gt;='RPI rules'!$B$16,-'RPI rules'!$B$22,0)))</f>
        <v>0</v>
      </c>
      <c r="AC252" s="25">
        <f t="shared" si="40"/>
        <v>0</v>
      </c>
      <c r="AD252" s="9">
        <f t="shared" si="41"/>
        <v>0.50130236458266764</v>
      </c>
      <c r="AE252" s="1">
        <f t="shared" si="42"/>
        <v>173</v>
      </c>
      <c r="AF252" s="1">
        <f t="shared" si="43"/>
        <v>0</v>
      </c>
    </row>
    <row r="253" spans="1:32" ht="21" customHeight="1">
      <c r="A253" s="1" t="s">
        <v>211</v>
      </c>
      <c r="B253" s="1" t="str">
        <f>INDEX(Standings!$B$9:$B$356,MATCH($A253,Standings!$A$9:$A$356,0))</f>
        <v>WCC</v>
      </c>
      <c r="C253" s="1">
        <f>INDEX(Standings!$D$9:$D$356,MATCH($A253,Standings!$A$9:$A$356,0))</f>
        <v>8</v>
      </c>
      <c r="D253" s="1">
        <f>INDEX(Standings!$E$9:$E$356,MATCH($A253,Standings!$A$9:$A$356,0))</f>
        <v>5</v>
      </c>
      <c r="E253" s="1">
        <f>SUMIFS(Matches!$R$9:$R$1954,Matches!$C$9:$C$1954,$A253)+SUMIFS(Matches!$S$9:$S$1954,Matches!$D$9:$D$1954,$A253)</f>
        <v>8</v>
      </c>
      <c r="F253" s="1">
        <f>COUNTIFS(Matches!$C$9:$C$1954,$A253)+COUNTIFS(Matches!$D$9:$D$1954,$A253)-E253</f>
        <v>5</v>
      </c>
      <c r="G253" s="1">
        <f t="shared" si="33"/>
        <v>0</v>
      </c>
      <c r="H253" s="1">
        <f>SUMIFS(Matches!$R$9:$R$1954,Matches!$C$9:$C$1954,$A253,Matches!$Q$9:$Q$1954,1)+SUMIFS(Matches!$S$9:$S$1954,Matches!$D$9:$D$1954,$A253,Matches!$Q$9:$Q$1954,1)</f>
        <v>8</v>
      </c>
      <c r="I253" s="1">
        <f>COUNTIFS(Matches!$C$9:$C$1954,$A253,Matches!$Q$9:$Q$1954,1)+COUNTIFS(Matches!$D$9:$D$1954,$A253,Matches!$Q$9:$Q$1954,1)-H253</f>
        <v>5</v>
      </c>
      <c r="J253" s="9">
        <f t="shared" si="34"/>
        <v>0.61538461538461542</v>
      </c>
      <c r="K253" s="9">
        <f>IF(H253+I253=0,"",(SUMIFS(Matches!$T$9:$T$1954,Matches!$C$9:$C$1954,$A253)+SUMIFS(Matches!$U$9:$U$1954,Matches!$D$9:$D$1954,$A253))/(H253+I253))</f>
        <v>0.43065268065268059</v>
      </c>
      <c r="L253" s="9">
        <f>IF(H253+I253=0,"",(SUMIFS(Matches!$V$9:$V$1954,Matches!$C$9:$C$1954,$A253)+SUMIFS(Matches!$W$9:$W$1954,Matches!$D$9:$D$1954,$A253))/(H253+I253))</f>
        <v>0.48376095643443678</v>
      </c>
      <c r="M253" s="9">
        <f t="shared" si="35"/>
        <v>0.49011273328110333</v>
      </c>
      <c r="N253" s="1">
        <f t="shared" si="36"/>
        <v>188</v>
      </c>
      <c r="O253" s="1" t="str">
        <f t="shared" si="37"/>
        <v>Matches standings</v>
      </c>
      <c r="P253" s="1">
        <f>COUNTIFS(Matches!$C$9:$C$1954,$A253,Matches!$Q$9:$Q$1954,1,Matches!$Y$9:$Y$1954,"&gt;=1",Matches!$Y$9:$Y$1954,"&lt;="&amp;'RPI rules'!$B$9,Matches!$R$9:$R$1954,1)+COUNTIFS(Matches!$D$9:$D$1954,$A253,Matches!$Q$9:$Q$1954,1,Matches!$X$9:$X$1954,"&gt;=1",Matches!$X$9:$X$1954,"&lt;="&amp;'RPI rules'!$B$9,Matches!$S$9:$S$1954,1)</f>
        <v>0</v>
      </c>
      <c r="Q253" s="1">
        <f>COUNTIFS(Matches!$C$9:$C$1954,$A253,Matches!$Q$9:$Q$1954,1,Matches!$Y$9:$Y$1954,"&gt;"&amp;'RPI rules'!$B$9,Matches!$Y$9:$Y$1954,"&lt;="&amp;'RPI rules'!$B$10,Matches!$R$9:$R$1954,1)+COUNTIFS(Matches!$D$9:$D$1954,$A253,Matches!$Q$9:$Q$1954,1,Matches!$X$9:$X$1954,"&gt;"&amp;'RPI rules'!$B$9,Matches!$X$9:$X$1954,"&lt;="&amp;'RPI rules'!$B$10,Matches!$S$9:$S$1954,1)</f>
        <v>0</v>
      </c>
      <c r="R253" s="1">
        <f>COUNTIFS(Matches!$C$9:$C$1954,$A253,Matches!$Q$9:$Q$1954,1,Matches!$Y$9:$Y$1954,"&gt;="&amp;'RPI rules'!$B$12,Matches!$Y$9:$Y$1954,"&lt;="&amp;'RPI rules'!$B$13,Matches!$R$9:$R$1954,0)+COUNTIFS(Matches!$D$9:$D$1954,$A253,Matches!$Q$9:$Q$1954,1,Matches!$X$9:$X$1954,"&gt;="&amp;'RPI rules'!$B$12,Matches!$X$9:$X$1954,"&lt;="&amp;'RPI rules'!$B$13,Matches!$S$9:$S$1954,0)</f>
        <v>0</v>
      </c>
      <c r="S253" s="1">
        <f>COUNTIFS(Matches!$C$9:$C$1954,$A253,Matches!$Q$9:$Q$1954,1,Matches!$Y$9:$Y$1954,"&gt;="&amp;'RPI rules'!$B$14,Matches!$R$9:$R$1954,0)+COUNTIFS(Matches!$D$9:$D$1954,$A253,Matches!$Q$9:$Q$1954,1,Matches!$X$9:$X$1954,"&gt;="&amp;'RPI rules'!$B$14,Matches!$S$9:$S$1954,0)+COUNTIFS(Matches!$C$9:$C$1954,$A253,Matches!$H$9:$H$1954,"&lt;&gt;D1",Matches!$R$9:$R$1954,0)+COUNTIFS(Matches!$D$9:$D$1954,$A253,Matches!$G$9:$G$1954,"&lt;&gt;D1",Matches!$S$9:$S$1954,0)</f>
        <v>0</v>
      </c>
      <c r="T253" s="1">
        <f>COUNTIFS(Matches!$C$9:$C$1954,$A253,Matches!$M$9:$M$1954,"Nonconference")+COUNTIFS(Matches!$D$9:$D$1954,$A253,Matches!$M$9:$M$1954,"Nonconference")</f>
        <v>13</v>
      </c>
      <c r="U253" s="1">
        <f>COUNTIFS(Matches!$C$9:$C$1954,$A253,Matches!$Q$9:$Q$1954,1,Matches!$Y$9:$Y$1954,"&gt;=1",Matches!$Y$9:$Y$1954,"&lt;="&amp;'RPI rules'!$B$11,Matches!$M$9:$M$1954,"Nonconference")+COUNTIFS(Matches!$D$9:$D$1954,$A253,Matches!$Q$9:$Q$1954,1,Matches!$X$9:$X$1954,"&gt;=1",Matches!$X$9:$X$1954,"&lt;="&amp;'RPI rules'!$B$11,Matches!$M$9:$M$1954,"Nonconference")</f>
        <v>0</v>
      </c>
      <c r="V253" s="1">
        <f>COUNTIFS(Matches!$C$9:$C$1954,$A253,Matches!$Q$9:$Q$1954,1,Matches!$Y$9:$Y$1954,"&gt;="&amp;'RPI rules'!$B$15,Matches!$M$9:$M$1954,"Nonconference")+COUNTIFS(Matches!$D$9:$D$1954,$A253,Matches!$Q$9:$Q$1954,1,Matches!$X$9:$X$1954,"&gt;="&amp;'RPI rules'!$B$15,Matches!$M$9:$M$1954,"Nonconference")+COUNTIFS(Matches!$C$9:$C$1954,$A253,Matches!$M$9:$M$1954,"Nonconference",Matches!$H$9:$H$1954,"NAIA")+COUNTIFS(Matches!$D$9:$D$1954,$A253,Matches!$M$9:$M$1954,"Nonconference",Matches!$G$9:$G$1954,"NAIA")</f>
        <v>3</v>
      </c>
      <c r="W253" s="24">
        <f t="shared" si="38"/>
        <v>0</v>
      </c>
      <c r="X253" s="24">
        <f t="shared" si="39"/>
        <v>0.23076923076923078</v>
      </c>
      <c r="Y253" s="25">
        <f>IF('RPI rules'!$B$25&lt;&gt;"Ready",NA(),P253*'RPI rules'!$B$17+Q253*'RPI rules'!$B$18)</f>
        <v>0</v>
      </c>
      <c r="Z253" s="25">
        <f>IF('RPI rules'!$B$25&lt;&gt;"Ready",NA(),-R253*'RPI rules'!$B$19-S253*'RPI rules'!$B$20)</f>
        <v>0</v>
      </c>
      <c r="AA253" s="25">
        <f>IF('RPI rules'!$B$25&lt;&gt;"Ready",NA(),IF(T253=0,0,IF(W253&gt;='RPI rules'!$B$16,'RPI rules'!$B$21,0)))</f>
        <v>0</v>
      </c>
      <c r="AB253" s="25">
        <f>IF('RPI rules'!$B$25&lt;&gt;"Ready",NA(),IF(T253=0,0,IF(X253&gt;='RPI rules'!$B$16,-'RPI rules'!$B$22,0)))</f>
        <v>0</v>
      </c>
      <c r="AC253" s="25">
        <f t="shared" si="40"/>
        <v>0</v>
      </c>
      <c r="AD253" s="9">
        <f t="shared" si="41"/>
        <v>0.49011273328110333</v>
      </c>
      <c r="AE253" s="1">
        <f t="shared" si="42"/>
        <v>188</v>
      </c>
      <c r="AF253" s="1">
        <f t="shared" si="43"/>
        <v>0</v>
      </c>
    </row>
    <row r="254" spans="1:32" ht="21" customHeight="1">
      <c r="A254" s="1" t="s">
        <v>191</v>
      </c>
      <c r="B254" s="1" t="str">
        <f>INDEX(Standings!$B$9:$B$356,MATCH($A254,Standings!$A$9:$A$356,0))</f>
        <v>Mountain West</v>
      </c>
      <c r="C254" s="1">
        <f>INDEX(Standings!$D$9:$D$356,MATCH($A254,Standings!$A$9:$A$356,0))</f>
        <v>5</v>
      </c>
      <c r="D254" s="1">
        <f>INDEX(Standings!$E$9:$E$356,MATCH($A254,Standings!$A$9:$A$356,0))</f>
        <v>6</v>
      </c>
      <c r="E254" s="1">
        <f>SUMIFS(Matches!$R$9:$R$1954,Matches!$C$9:$C$1954,$A254)+SUMIFS(Matches!$S$9:$S$1954,Matches!$D$9:$D$1954,$A254)</f>
        <v>5</v>
      </c>
      <c r="F254" s="1">
        <f>COUNTIFS(Matches!$C$9:$C$1954,$A254)+COUNTIFS(Matches!$D$9:$D$1954,$A254)-E254</f>
        <v>6</v>
      </c>
      <c r="G254" s="1">
        <f t="shared" si="33"/>
        <v>0</v>
      </c>
      <c r="H254" s="1">
        <f>SUMIFS(Matches!$R$9:$R$1954,Matches!$C$9:$C$1954,$A254,Matches!$Q$9:$Q$1954,1)+SUMIFS(Matches!$S$9:$S$1954,Matches!$D$9:$D$1954,$A254,Matches!$Q$9:$Q$1954,1)</f>
        <v>5</v>
      </c>
      <c r="I254" s="1">
        <f>COUNTIFS(Matches!$C$9:$C$1954,$A254,Matches!$Q$9:$Q$1954,1)+COUNTIFS(Matches!$D$9:$D$1954,$A254,Matches!$Q$9:$Q$1954,1)-H254</f>
        <v>6</v>
      </c>
      <c r="J254" s="9">
        <f t="shared" si="34"/>
        <v>0.45454545454545453</v>
      </c>
      <c r="K254" s="9">
        <f>IF(H254+I254=0,"",(SUMIFS(Matches!$T$9:$T$1954,Matches!$C$9:$C$1954,$A254)+SUMIFS(Matches!$U$9:$U$1954,Matches!$D$9:$D$1954,$A254))/(H254+I254))</f>
        <v>0.53482552800734617</v>
      </c>
      <c r="L254" s="9">
        <f>IF(H254+I254=0,"",(SUMIFS(Matches!$V$9:$V$1954,Matches!$C$9:$C$1954,$A254)+SUMIFS(Matches!$W$9:$W$1954,Matches!$D$9:$D$1954,$A254))/(H254+I254))</f>
        <v>0.49190824276223727</v>
      </c>
      <c r="M254" s="9">
        <f t="shared" si="35"/>
        <v>0.50402618833059609</v>
      </c>
      <c r="N254" s="1">
        <f t="shared" si="36"/>
        <v>168</v>
      </c>
      <c r="O254" s="1" t="str">
        <f t="shared" si="37"/>
        <v>Matches standings</v>
      </c>
      <c r="P254" s="1">
        <f>COUNTIFS(Matches!$C$9:$C$1954,$A254,Matches!$Q$9:$Q$1954,1,Matches!$Y$9:$Y$1954,"&gt;=1",Matches!$Y$9:$Y$1954,"&lt;="&amp;'RPI rules'!$B$9,Matches!$R$9:$R$1954,1)+COUNTIFS(Matches!$D$9:$D$1954,$A254,Matches!$Q$9:$Q$1954,1,Matches!$X$9:$X$1954,"&gt;=1",Matches!$X$9:$X$1954,"&lt;="&amp;'RPI rules'!$B$9,Matches!$S$9:$S$1954,1)</f>
        <v>0</v>
      </c>
      <c r="Q254" s="1">
        <f>COUNTIFS(Matches!$C$9:$C$1954,$A254,Matches!$Q$9:$Q$1954,1,Matches!$Y$9:$Y$1954,"&gt;"&amp;'RPI rules'!$B$9,Matches!$Y$9:$Y$1954,"&lt;="&amp;'RPI rules'!$B$10,Matches!$R$9:$R$1954,1)+COUNTIFS(Matches!$D$9:$D$1954,$A254,Matches!$Q$9:$Q$1954,1,Matches!$X$9:$X$1954,"&gt;"&amp;'RPI rules'!$B$9,Matches!$X$9:$X$1954,"&lt;="&amp;'RPI rules'!$B$10,Matches!$S$9:$S$1954,1)</f>
        <v>0</v>
      </c>
      <c r="R254" s="1">
        <f>COUNTIFS(Matches!$C$9:$C$1954,$A254,Matches!$Q$9:$Q$1954,1,Matches!$Y$9:$Y$1954,"&gt;="&amp;'RPI rules'!$B$12,Matches!$Y$9:$Y$1954,"&lt;="&amp;'RPI rules'!$B$13,Matches!$R$9:$R$1954,0)+COUNTIFS(Matches!$D$9:$D$1954,$A254,Matches!$Q$9:$Q$1954,1,Matches!$X$9:$X$1954,"&gt;="&amp;'RPI rules'!$B$12,Matches!$X$9:$X$1954,"&lt;="&amp;'RPI rules'!$B$13,Matches!$S$9:$S$1954,0)</f>
        <v>0</v>
      </c>
      <c r="S254" s="1">
        <f>COUNTIFS(Matches!$C$9:$C$1954,$A254,Matches!$Q$9:$Q$1954,1,Matches!$Y$9:$Y$1954,"&gt;="&amp;'RPI rules'!$B$14,Matches!$R$9:$R$1954,0)+COUNTIFS(Matches!$D$9:$D$1954,$A254,Matches!$Q$9:$Q$1954,1,Matches!$X$9:$X$1954,"&gt;="&amp;'RPI rules'!$B$14,Matches!$S$9:$S$1954,0)+COUNTIFS(Matches!$C$9:$C$1954,$A254,Matches!$H$9:$H$1954,"&lt;&gt;D1",Matches!$R$9:$R$1954,0)+COUNTIFS(Matches!$D$9:$D$1954,$A254,Matches!$G$9:$G$1954,"&lt;&gt;D1",Matches!$S$9:$S$1954,0)</f>
        <v>0</v>
      </c>
      <c r="T254" s="1">
        <f>COUNTIFS(Matches!$C$9:$C$1954,$A254,Matches!$M$9:$M$1954,"Nonconference")+COUNTIFS(Matches!$D$9:$D$1954,$A254,Matches!$M$9:$M$1954,"Nonconference")</f>
        <v>11</v>
      </c>
      <c r="U254" s="1">
        <f>COUNTIFS(Matches!$C$9:$C$1954,$A254,Matches!$Q$9:$Q$1954,1,Matches!$Y$9:$Y$1954,"&gt;=1",Matches!$Y$9:$Y$1954,"&lt;="&amp;'RPI rules'!$B$11,Matches!$M$9:$M$1954,"Nonconference")+COUNTIFS(Matches!$D$9:$D$1954,$A254,Matches!$Q$9:$Q$1954,1,Matches!$X$9:$X$1954,"&gt;=1",Matches!$X$9:$X$1954,"&lt;="&amp;'RPI rules'!$B$11,Matches!$M$9:$M$1954,"Nonconference")</f>
        <v>2</v>
      </c>
      <c r="V254" s="1">
        <f>COUNTIFS(Matches!$C$9:$C$1954,$A254,Matches!$Q$9:$Q$1954,1,Matches!$Y$9:$Y$1954,"&gt;="&amp;'RPI rules'!$B$15,Matches!$M$9:$M$1954,"Nonconference")+COUNTIFS(Matches!$D$9:$D$1954,$A254,Matches!$Q$9:$Q$1954,1,Matches!$X$9:$X$1954,"&gt;="&amp;'RPI rules'!$B$15,Matches!$M$9:$M$1954,"Nonconference")+COUNTIFS(Matches!$C$9:$C$1954,$A254,Matches!$M$9:$M$1954,"Nonconference",Matches!$H$9:$H$1954,"NAIA")+COUNTIFS(Matches!$D$9:$D$1954,$A254,Matches!$M$9:$M$1954,"Nonconference",Matches!$G$9:$G$1954,"NAIA")</f>
        <v>3</v>
      </c>
      <c r="W254" s="24">
        <f t="shared" si="38"/>
        <v>0.18181818181818182</v>
      </c>
      <c r="X254" s="24">
        <f t="shared" si="39"/>
        <v>0.27272727272727271</v>
      </c>
      <c r="Y254" s="25">
        <f>IF('RPI rules'!$B$25&lt;&gt;"Ready",NA(),P254*'RPI rules'!$B$17+Q254*'RPI rules'!$B$18)</f>
        <v>0</v>
      </c>
      <c r="Z254" s="25">
        <f>IF('RPI rules'!$B$25&lt;&gt;"Ready",NA(),-R254*'RPI rules'!$B$19-S254*'RPI rules'!$B$20)</f>
        <v>0</v>
      </c>
      <c r="AA254" s="25">
        <f>IF('RPI rules'!$B$25&lt;&gt;"Ready",NA(),IF(T254=0,0,IF(W254&gt;='RPI rules'!$B$16,'RPI rules'!$B$21,0)))</f>
        <v>0</v>
      </c>
      <c r="AB254" s="25">
        <f>IF('RPI rules'!$B$25&lt;&gt;"Ready",NA(),IF(T254=0,0,IF(X254&gt;='RPI rules'!$B$16,-'RPI rules'!$B$22,0)))</f>
        <v>0</v>
      </c>
      <c r="AC254" s="25">
        <f t="shared" si="40"/>
        <v>0</v>
      </c>
      <c r="AD254" s="9">
        <f t="shared" si="41"/>
        <v>0.50402618833059609</v>
      </c>
      <c r="AE254" s="1">
        <f t="shared" si="42"/>
        <v>168</v>
      </c>
      <c r="AF254" s="1">
        <f t="shared" si="43"/>
        <v>0</v>
      </c>
    </row>
    <row r="255" spans="1:32" ht="21" customHeight="1">
      <c r="A255" s="1" t="s">
        <v>241</v>
      </c>
      <c r="B255" s="1" t="str">
        <f>INDEX(Standings!$B$9:$B$356,MATCH($A255,Standings!$A$9:$A$356,0))</f>
        <v>WCC</v>
      </c>
      <c r="C255" s="1">
        <f>INDEX(Standings!$D$9:$D$356,MATCH($A255,Standings!$A$9:$A$356,0))</f>
        <v>4</v>
      </c>
      <c r="D255" s="1">
        <f>INDEX(Standings!$E$9:$E$356,MATCH($A255,Standings!$A$9:$A$356,0))</f>
        <v>8</v>
      </c>
      <c r="E255" s="1">
        <f>SUMIFS(Matches!$R$9:$R$1954,Matches!$C$9:$C$1954,$A255)+SUMIFS(Matches!$S$9:$S$1954,Matches!$D$9:$D$1954,$A255)</f>
        <v>4</v>
      </c>
      <c r="F255" s="1">
        <f>COUNTIFS(Matches!$C$9:$C$1954,$A255)+COUNTIFS(Matches!$D$9:$D$1954,$A255)-E255</f>
        <v>8</v>
      </c>
      <c r="G255" s="1">
        <f t="shared" si="33"/>
        <v>0</v>
      </c>
      <c r="H255" s="1">
        <f>SUMIFS(Matches!$R$9:$R$1954,Matches!$C$9:$C$1954,$A255,Matches!$Q$9:$Q$1954,1)+SUMIFS(Matches!$S$9:$S$1954,Matches!$D$9:$D$1954,$A255,Matches!$Q$9:$Q$1954,1)</f>
        <v>4</v>
      </c>
      <c r="I255" s="1">
        <f>COUNTIFS(Matches!$C$9:$C$1954,$A255,Matches!$Q$9:$Q$1954,1)+COUNTIFS(Matches!$D$9:$D$1954,$A255,Matches!$Q$9:$Q$1954,1)-H255</f>
        <v>8</v>
      </c>
      <c r="J255" s="9">
        <f t="shared" si="34"/>
        <v>0.33333333333333331</v>
      </c>
      <c r="K255" s="9">
        <f>IF(H255+I255=0,"",(SUMIFS(Matches!$T$9:$T$1954,Matches!$C$9:$C$1954,$A255)+SUMIFS(Matches!$U$9:$U$1954,Matches!$D$9:$D$1954,$A255))/(H255+I255))</f>
        <v>0.51638407888407889</v>
      </c>
      <c r="L255" s="9">
        <f>IF(H255+I255=0,"",(SUMIFS(Matches!$V$9:$V$1954,Matches!$C$9:$C$1954,$A255)+SUMIFS(Matches!$W$9:$W$1954,Matches!$D$9:$D$1954,$A255))/(H255+I255))</f>
        <v>0.5234980300984089</v>
      </c>
      <c r="M255" s="9">
        <f t="shared" si="35"/>
        <v>0.47239988029997498</v>
      </c>
      <c r="N255" s="1">
        <f t="shared" si="36"/>
        <v>218</v>
      </c>
      <c r="O255" s="1" t="str">
        <f t="shared" si="37"/>
        <v>Matches standings</v>
      </c>
      <c r="P255" s="1">
        <f>COUNTIFS(Matches!$C$9:$C$1954,$A255,Matches!$Q$9:$Q$1954,1,Matches!$Y$9:$Y$1954,"&gt;=1",Matches!$Y$9:$Y$1954,"&lt;="&amp;'RPI rules'!$B$9,Matches!$R$9:$R$1954,1)+COUNTIFS(Matches!$D$9:$D$1954,$A255,Matches!$Q$9:$Q$1954,1,Matches!$X$9:$X$1954,"&gt;=1",Matches!$X$9:$X$1954,"&lt;="&amp;'RPI rules'!$B$9,Matches!$S$9:$S$1954,1)</f>
        <v>1</v>
      </c>
      <c r="Q255" s="1">
        <f>COUNTIFS(Matches!$C$9:$C$1954,$A255,Matches!$Q$9:$Q$1954,1,Matches!$Y$9:$Y$1954,"&gt;"&amp;'RPI rules'!$B$9,Matches!$Y$9:$Y$1954,"&lt;="&amp;'RPI rules'!$B$10,Matches!$R$9:$R$1954,1)+COUNTIFS(Matches!$D$9:$D$1954,$A255,Matches!$Q$9:$Q$1954,1,Matches!$X$9:$X$1954,"&gt;"&amp;'RPI rules'!$B$9,Matches!$X$9:$X$1954,"&lt;="&amp;'RPI rules'!$B$10,Matches!$S$9:$S$1954,1)</f>
        <v>0</v>
      </c>
      <c r="R255" s="1">
        <f>COUNTIFS(Matches!$C$9:$C$1954,$A255,Matches!$Q$9:$Q$1954,1,Matches!$Y$9:$Y$1954,"&gt;="&amp;'RPI rules'!$B$12,Matches!$Y$9:$Y$1954,"&lt;="&amp;'RPI rules'!$B$13,Matches!$R$9:$R$1954,0)+COUNTIFS(Matches!$D$9:$D$1954,$A255,Matches!$Q$9:$Q$1954,1,Matches!$X$9:$X$1954,"&gt;="&amp;'RPI rules'!$B$12,Matches!$X$9:$X$1954,"&lt;="&amp;'RPI rules'!$B$13,Matches!$S$9:$S$1954,0)</f>
        <v>0</v>
      </c>
      <c r="S255" s="1">
        <f>COUNTIFS(Matches!$C$9:$C$1954,$A255,Matches!$Q$9:$Q$1954,1,Matches!$Y$9:$Y$1954,"&gt;="&amp;'RPI rules'!$B$14,Matches!$R$9:$R$1954,0)+COUNTIFS(Matches!$D$9:$D$1954,$A255,Matches!$Q$9:$Q$1954,1,Matches!$X$9:$X$1954,"&gt;="&amp;'RPI rules'!$B$14,Matches!$S$9:$S$1954,0)+COUNTIFS(Matches!$C$9:$C$1954,$A255,Matches!$H$9:$H$1954,"&lt;&gt;D1",Matches!$R$9:$R$1954,0)+COUNTIFS(Matches!$D$9:$D$1954,$A255,Matches!$G$9:$G$1954,"&lt;&gt;D1",Matches!$S$9:$S$1954,0)</f>
        <v>0</v>
      </c>
      <c r="T255" s="1">
        <f>COUNTIFS(Matches!$C$9:$C$1954,$A255,Matches!$M$9:$M$1954,"Nonconference")+COUNTIFS(Matches!$D$9:$D$1954,$A255,Matches!$M$9:$M$1954,"Nonconference")</f>
        <v>12</v>
      </c>
      <c r="U255" s="1">
        <f>COUNTIFS(Matches!$C$9:$C$1954,$A255,Matches!$Q$9:$Q$1954,1,Matches!$Y$9:$Y$1954,"&gt;=1",Matches!$Y$9:$Y$1954,"&lt;="&amp;'RPI rules'!$B$11,Matches!$M$9:$M$1954,"Nonconference")+COUNTIFS(Matches!$D$9:$D$1954,$A255,Matches!$Q$9:$Q$1954,1,Matches!$X$9:$X$1954,"&gt;=1",Matches!$X$9:$X$1954,"&lt;="&amp;'RPI rules'!$B$11,Matches!$M$9:$M$1954,"Nonconference")</f>
        <v>5</v>
      </c>
      <c r="V255" s="1">
        <f>COUNTIFS(Matches!$C$9:$C$1954,$A255,Matches!$Q$9:$Q$1954,1,Matches!$Y$9:$Y$1954,"&gt;="&amp;'RPI rules'!$B$15,Matches!$M$9:$M$1954,"Nonconference")+COUNTIFS(Matches!$D$9:$D$1954,$A255,Matches!$Q$9:$Q$1954,1,Matches!$X$9:$X$1954,"&gt;="&amp;'RPI rules'!$B$15,Matches!$M$9:$M$1954,"Nonconference")+COUNTIFS(Matches!$C$9:$C$1954,$A255,Matches!$M$9:$M$1954,"Nonconference",Matches!$H$9:$H$1954,"NAIA")+COUNTIFS(Matches!$D$9:$D$1954,$A255,Matches!$M$9:$M$1954,"Nonconference",Matches!$G$9:$G$1954,"NAIA")</f>
        <v>2</v>
      </c>
      <c r="W255" s="24">
        <f t="shared" si="38"/>
        <v>0.41666666666666669</v>
      </c>
      <c r="X255" s="24">
        <f t="shared" si="39"/>
        <v>0.16666666666666666</v>
      </c>
      <c r="Y255" s="25">
        <f>IF('RPI rules'!$B$25&lt;&gt;"Ready",NA(),P255*'RPI rules'!$B$17+Q255*'RPI rules'!$B$18)</f>
        <v>2.5999999999999999E-3</v>
      </c>
      <c r="Z255" s="25">
        <f>IF('RPI rules'!$B$25&lt;&gt;"Ready",NA(),-R255*'RPI rules'!$B$19-S255*'RPI rules'!$B$20)</f>
        <v>0</v>
      </c>
      <c r="AA255" s="25">
        <f>IF('RPI rules'!$B$25&lt;&gt;"Ready",NA(),IF(T255=0,0,IF(W255&gt;='RPI rules'!$B$16,'RPI rules'!$B$21,0)))</f>
        <v>0</v>
      </c>
      <c r="AB255" s="25">
        <f>IF('RPI rules'!$B$25&lt;&gt;"Ready",NA(),IF(T255=0,0,IF(X255&gt;='RPI rules'!$B$16,-'RPI rules'!$B$22,0)))</f>
        <v>0</v>
      </c>
      <c r="AC255" s="25">
        <f t="shared" si="40"/>
        <v>2.5999999999999999E-3</v>
      </c>
      <c r="AD255" s="9">
        <f t="shared" si="41"/>
        <v>0.47499988029997497</v>
      </c>
      <c r="AE255" s="1">
        <f t="shared" si="42"/>
        <v>213</v>
      </c>
      <c r="AF255" s="1">
        <f t="shared" si="43"/>
        <v>5</v>
      </c>
    </row>
    <row r="256" spans="1:32" ht="21" customHeight="1">
      <c r="A256" s="1" t="s">
        <v>355</v>
      </c>
      <c r="B256" s="1" t="str">
        <f>INDEX(Standings!$B$9:$B$356,MATCH($A256,Standings!$A$9:$A$356,0))</f>
        <v>WCC</v>
      </c>
      <c r="C256" s="1">
        <f>INDEX(Standings!$D$9:$D$356,MATCH($A256,Standings!$A$9:$A$356,0))</f>
        <v>3</v>
      </c>
      <c r="D256" s="1">
        <f>INDEX(Standings!$E$9:$E$356,MATCH($A256,Standings!$A$9:$A$356,0))</f>
        <v>7</v>
      </c>
      <c r="E256" s="1">
        <f>SUMIFS(Matches!$R$9:$R$1954,Matches!$C$9:$C$1954,$A256)+SUMIFS(Matches!$S$9:$S$1954,Matches!$D$9:$D$1954,$A256)</f>
        <v>3</v>
      </c>
      <c r="F256" s="1">
        <f>COUNTIFS(Matches!$C$9:$C$1954,$A256)+COUNTIFS(Matches!$D$9:$D$1954,$A256)-E256</f>
        <v>7</v>
      </c>
      <c r="G256" s="1">
        <f t="shared" si="33"/>
        <v>0</v>
      </c>
      <c r="H256" s="1">
        <f>SUMIFS(Matches!$R$9:$R$1954,Matches!$C$9:$C$1954,$A256,Matches!$Q$9:$Q$1954,1)+SUMIFS(Matches!$S$9:$S$1954,Matches!$D$9:$D$1954,$A256,Matches!$Q$9:$Q$1954,1)</f>
        <v>3</v>
      </c>
      <c r="I256" s="1">
        <f>COUNTIFS(Matches!$C$9:$C$1954,$A256,Matches!$Q$9:$Q$1954,1)+COUNTIFS(Matches!$D$9:$D$1954,$A256,Matches!$Q$9:$Q$1954,1)-H256</f>
        <v>7</v>
      </c>
      <c r="J256" s="9">
        <f t="shared" si="34"/>
        <v>0.3</v>
      </c>
      <c r="K256" s="9">
        <f>IF(H256+I256=0,"",(SUMIFS(Matches!$T$9:$T$1954,Matches!$C$9:$C$1954,$A256)+SUMIFS(Matches!$U$9:$U$1954,Matches!$D$9:$D$1954,$A256))/(H256+I256))</f>
        <v>0.33515151515151514</v>
      </c>
      <c r="L256" s="9">
        <f>IF(H256+I256=0,"",(SUMIFS(Matches!$V$9:$V$1954,Matches!$C$9:$C$1954,$A256)+SUMIFS(Matches!$W$9:$W$1954,Matches!$D$9:$D$1954,$A256))/(H256+I256))</f>
        <v>0.42516697570106665</v>
      </c>
      <c r="M256" s="9">
        <f t="shared" si="35"/>
        <v>0.34886750150102419</v>
      </c>
      <c r="N256" s="1">
        <f t="shared" si="36"/>
        <v>332</v>
      </c>
      <c r="O256" s="1" t="str">
        <f t="shared" si="37"/>
        <v>Matches standings</v>
      </c>
      <c r="P256" s="1">
        <f>COUNTIFS(Matches!$C$9:$C$1954,$A256,Matches!$Q$9:$Q$1954,1,Matches!$Y$9:$Y$1954,"&gt;=1",Matches!$Y$9:$Y$1954,"&lt;="&amp;'RPI rules'!$B$9,Matches!$R$9:$R$1954,1)+COUNTIFS(Matches!$D$9:$D$1954,$A256,Matches!$Q$9:$Q$1954,1,Matches!$X$9:$X$1954,"&gt;=1",Matches!$X$9:$X$1954,"&lt;="&amp;'RPI rules'!$B$9,Matches!$S$9:$S$1954,1)</f>
        <v>0</v>
      </c>
      <c r="Q256" s="1">
        <f>COUNTIFS(Matches!$C$9:$C$1954,$A256,Matches!$Q$9:$Q$1954,1,Matches!$Y$9:$Y$1954,"&gt;"&amp;'RPI rules'!$B$9,Matches!$Y$9:$Y$1954,"&lt;="&amp;'RPI rules'!$B$10,Matches!$R$9:$R$1954,1)+COUNTIFS(Matches!$D$9:$D$1954,$A256,Matches!$Q$9:$Q$1954,1,Matches!$X$9:$X$1954,"&gt;"&amp;'RPI rules'!$B$9,Matches!$X$9:$X$1954,"&lt;="&amp;'RPI rules'!$B$10,Matches!$S$9:$S$1954,1)</f>
        <v>0</v>
      </c>
      <c r="R256" s="1">
        <f>COUNTIFS(Matches!$C$9:$C$1954,$A256,Matches!$Q$9:$Q$1954,1,Matches!$Y$9:$Y$1954,"&gt;="&amp;'RPI rules'!$B$12,Matches!$Y$9:$Y$1954,"&lt;="&amp;'RPI rules'!$B$13,Matches!$R$9:$R$1954,0)+COUNTIFS(Matches!$D$9:$D$1954,$A256,Matches!$Q$9:$Q$1954,1,Matches!$X$9:$X$1954,"&gt;="&amp;'RPI rules'!$B$12,Matches!$X$9:$X$1954,"&lt;="&amp;'RPI rules'!$B$13,Matches!$S$9:$S$1954,0)</f>
        <v>3</v>
      </c>
      <c r="S256" s="1">
        <f>COUNTIFS(Matches!$C$9:$C$1954,$A256,Matches!$Q$9:$Q$1954,1,Matches!$Y$9:$Y$1954,"&gt;="&amp;'RPI rules'!$B$14,Matches!$R$9:$R$1954,0)+COUNTIFS(Matches!$D$9:$D$1954,$A256,Matches!$Q$9:$Q$1954,1,Matches!$X$9:$X$1954,"&gt;="&amp;'RPI rules'!$B$14,Matches!$S$9:$S$1954,0)+COUNTIFS(Matches!$C$9:$C$1954,$A256,Matches!$H$9:$H$1954,"&lt;&gt;D1",Matches!$R$9:$R$1954,0)+COUNTIFS(Matches!$D$9:$D$1954,$A256,Matches!$G$9:$G$1954,"&lt;&gt;D1",Matches!$S$9:$S$1954,0)</f>
        <v>0</v>
      </c>
      <c r="T256" s="1">
        <f>COUNTIFS(Matches!$C$9:$C$1954,$A256,Matches!$M$9:$M$1954,"Nonconference")+COUNTIFS(Matches!$D$9:$D$1954,$A256,Matches!$M$9:$M$1954,"Nonconference")</f>
        <v>10</v>
      </c>
      <c r="U256" s="1">
        <f>COUNTIFS(Matches!$C$9:$C$1954,$A256,Matches!$Q$9:$Q$1954,1,Matches!$Y$9:$Y$1954,"&gt;=1",Matches!$Y$9:$Y$1954,"&lt;="&amp;'RPI rules'!$B$11,Matches!$M$9:$M$1954,"Nonconference")+COUNTIFS(Matches!$D$9:$D$1954,$A256,Matches!$Q$9:$Q$1954,1,Matches!$X$9:$X$1954,"&gt;=1",Matches!$X$9:$X$1954,"&lt;="&amp;'RPI rules'!$B$11,Matches!$M$9:$M$1954,"Nonconference")</f>
        <v>1</v>
      </c>
      <c r="V256" s="1">
        <f>COUNTIFS(Matches!$C$9:$C$1954,$A256,Matches!$Q$9:$Q$1954,1,Matches!$Y$9:$Y$1954,"&gt;="&amp;'RPI rules'!$B$15,Matches!$M$9:$M$1954,"Nonconference")+COUNTIFS(Matches!$D$9:$D$1954,$A256,Matches!$Q$9:$Q$1954,1,Matches!$X$9:$X$1954,"&gt;="&amp;'RPI rules'!$B$15,Matches!$M$9:$M$1954,"Nonconference")+COUNTIFS(Matches!$C$9:$C$1954,$A256,Matches!$M$9:$M$1954,"Nonconference",Matches!$H$9:$H$1954,"NAIA")+COUNTIFS(Matches!$D$9:$D$1954,$A256,Matches!$M$9:$M$1954,"Nonconference",Matches!$G$9:$G$1954,"NAIA")</f>
        <v>6</v>
      </c>
      <c r="W256" s="24">
        <f t="shared" si="38"/>
        <v>0.1</v>
      </c>
      <c r="X256" s="24">
        <f t="shared" si="39"/>
        <v>0.6</v>
      </c>
      <c r="Y256" s="25">
        <f>IF('RPI rules'!$B$25&lt;&gt;"Ready",NA(),P256*'RPI rules'!$B$17+Q256*'RPI rules'!$B$18)</f>
        <v>0</v>
      </c>
      <c r="Z256" s="25">
        <f>IF('RPI rules'!$B$25&lt;&gt;"Ready",NA(),-R256*'RPI rules'!$B$19-S256*'RPI rules'!$B$20)</f>
        <v>-3.8999999999999998E-3</v>
      </c>
      <c r="AA256" s="25">
        <f>IF('RPI rules'!$B$25&lt;&gt;"Ready",NA(),IF(T256=0,0,IF(W256&gt;='RPI rules'!$B$16,'RPI rules'!$B$21,0)))</f>
        <v>0</v>
      </c>
      <c r="AB256" s="25">
        <f>IF('RPI rules'!$B$25&lt;&gt;"Ready",NA(),IF(T256=0,0,IF(X256&gt;='RPI rules'!$B$16,-'RPI rules'!$B$22,0)))</f>
        <v>-2.5999999999999999E-3</v>
      </c>
      <c r="AC256" s="25">
        <f t="shared" si="40"/>
        <v>-6.4999999999999997E-3</v>
      </c>
      <c r="AD256" s="9">
        <f t="shared" si="41"/>
        <v>0.34236750150102419</v>
      </c>
      <c r="AE256" s="1">
        <f t="shared" si="42"/>
        <v>332</v>
      </c>
      <c r="AF256" s="1">
        <f t="shared" si="43"/>
        <v>0</v>
      </c>
    </row>
    <row r="257" spans="1:32" ht="21" customHeight="1">
      <c r="A257" s="1" t="s">
        <v>252</v>
      </c>
      <c r="B257" s="1" t="str">
        <f>INDEX(Standings!$B$9:$B$356,MATCH($A257,Standings!$A$9:$A$356,0))</f>
        <v>Big East</v>
      </c>
      <c r="C257" s="1">
        <f>INDEX(Standings!$D$9:$D$356,MATCH($A257,Standings!$A$9:$A$356,0))</f>
        <v>8</v>
      </c>
      <c r="D257" s="1">
        <f>INDEX(Standings!$E$9:$E$356,MATCH($A257,Standings!$A$9:$A$356,0))</f>
        <v>4</v>
      </c>
      <c r="E257" s="1">
        <f>SUMIFS(Matches!$R$9:$R$1954,Matches!$C$9:$C$1954,$A257)+SUMIFS(Matches!$S$9:$S$1954,Matches!$D$9:$D$1954,$A257)</f>
        <v>8</v>
      </c>
      <c r="F257" s="1">
        <f>COUNTIFS(Matches!$C$9:$C$1954,$A257)+COUNTIFS(Matches!$D$9:$D$1954,$A257)-E257</f>
        <v>4</v>
      </c>
      <c r="G257" s="1">
        <f t="shared" si="33"/>
        <v>0</v>
      </c>
      <c r="H257" s="1">
        <f>SUMIFS(Matches!$R$9:$R$1954,Matches!$C$9:$C$1954,$A257,Matches!$Q$9:$Q$1954,1)+SUMIFS(Matches!$S$9:$S$1954,Matches!$D$9:$D$1954,$A257,Matches!$Q$9:$Q$1954,1)</f>
        <v>8</v>
      </c>
      <c r="I257" s="1">
        <f>COUNTIFS(Matches!$C$9:$C$1954,$A257,Matches!$Q$9:$Q$1954,1)+COUNTIFS(Matches!$D$9:$D$1954,$A257,Matches!$Q$9:$Q$1954,1)-H257</f>
        <v>4</v>
      </c>
      <c r="J257" s="9">
        <f t="shared" si="34"/>
        <v>0.66666666666666663</v>
      </c>
      <c r="K257" s="9">
        <f>IF(H257+I257=0,"",(SUMIFS(Matches!$T$9:$T$1954,Matches!$C$9:$C$1954,$A257)+SUMIFS(Matches!$U$9:$U$1954,Matches!$D$9:$D$1954,$A257))/(H257+I257))</f>
        <v>0.36300227550227548</v>
      </c>
      <c r="L257" s="9">
        <f>IF(H257+I257=0,"",(SUMIFS(Matches!$V$9:$V$1954,Matches!$C$9:$C$1954,$A257)+SUMIFS(Matches!$W$9:$W$1954,Matches!$D$9:$D$1954,$A257))/(H257+I257))</f>
        <v>0.46433821466455499</v>
      </c>
      <c r="M257" s="9">
        <f t="shared" si="35"/>
        <v>0.46425235808394311</v>
      </c>
      <c r="N257" s="1">
        <f t="shared" si="36"/>
        <v>229</v>
      </c>
      <c r="O257" s="1" t="str">
        <f t="shared" si="37"/>
        <v>Matches standings</v>
      </c>
      <c r="P257" s="1">
        <f>COUNTIFS(Matches!$C$9:$C$1954,$A257,Matches!$Q$9:$Q$1954,1,Matches!$Y$9:$Y$1954,"&gt;=1",Matches!$Y$9:$Y$1954,"&lt;="&amp;'RPI rules'!$B$9,Matches!$R$9:$R$1954,1)+COUNTIFS(Matches!$D$9:$D$1954,$A257,Matches!$Q$9:$Q$1954,1,Matches!$X$9:$X$1954,"&gt;=1",Matches!$X$9:$X$1954,"&lt;="&amp;'RPI rules'!$B$9,Matches!$S$9:$S$1954,1)</f>
        <v>0</v>
      </c>
      <c r="Q257" s="1">
        <f>COUNTIFS(Matches!$C$9:$C$1954,$A257,Matches!$Q$9:$Q$1954,1,Matches!$Y$9:$Y$1954,"&gt;"&amp;'RPI rules'!$B$9,Matches!$Y$9:$Y$1954,"&lt;="&amp;'RPI rules'!$B$10,Matches!$R$9:$R$1954,1)+COUNTIFS(Matches!$D$9:$D$1954,$A257,Matches!$Q$9:$Q$1954,1,Matches!$X$9:$X$1954,"&gt;"&amp;'RPI rules'!$B$9,Matches!$X$9:$X$1954,"&lt;="&amp;'RPI rules'!$B$10,Matches!$S$9:$S$1954,1)</f>
        <v>0</v>
      </c>
      <c r="R257" s="1">
        <f>COUNTIFS(Matches!$C$9:$C$1954,$A257,Matches!$Q$9:$Q$1954,1,Matches!$Y$9:$Y$1954,"&gt;="&amp;'RPI rules'!$B$12,Matches!$Y$9:$Y$1954,"&lt;="&amp;'RPI rules'!$B$13,Matches!$R$9:$R$1954,0)+COUNTIFS(Matches!$D$9:$D$1954,$A257,Matches!$Q$9:$Q$1954,1,Matches!$X$9:$X$1954,"&gt;="&amp;'RPI rules'!$B$12,Matches!$X$9:$X$1954,"&lt;="&amp;'RPI rules'!$B$13,Matches!$S$9:$S$1954,0)</f>
        <v>1</v>
      </c>
      <c r="S257" s="1">
        <f>COUNTIFS(Matches!$C$9:$C$1954,$A257,Matches!$Q$9:$Q$1954,1,Matches!$Y$9:$Y$1954,"&gt;="&amp;'RPI rules'!$B$14,Matches!$R$9:$R$1954,0)+COUNTIFS(Matches!$D$9:$D$1954,$A257,Matches!$Q$9:$Q$1954,1,Matches!$X$9:$X$1954,"&gt;="&amp;'RPI rules'!$B$14,Matches!$S$9:$S$1954,0)+COUNTIFS(Matches!$C$9:$C$1954,$A257,Matches!$H$9:$H$1954,"&lt;&gt;D1",Matches!$R$9:$R$1954,0)+COUNTIFS(Matches!$D$9:$D$1954,$A257,Matches!$G$9:$G$1954,"&lt;&gt;D1",Matches!$S$9:$S$1954,0)</f>
        <v>0</v>
      </c>
      <c r="T257" s="1">
        <f>COUNTIFS(Matches!$C$9:$C$1954,$A257,Matches!$M$9:$M$1954,"Nonconference")+COUNTIFS(Matches!$D$9:$D$1954,$A257,Matches!$M$9:$M$1954,"Nonconference")</f>
        <v>12</v>
      </c>
      <c r="U257" s="1">
        <f>COUNTIFS(Matches!$C$9:$C$1954,$A257,Matches!$Q$9:$Q$1954,1,Matches!$Y$9:$Y$1954,"&gt;=1",Matches!$Y$9:$Y$1954,"&lt;="&amp;'RPI rules'!$B$11,Matches!$M$9:$M$1954,"Nonconference")+COUNTIFS(Matches!$D$9:$D$1954,$A257,Matches!$Q$9:$Q$1954,1,Matches!$X$9:$X$1954,"&gt;=1",Matches!$X$9:$X$1954,"&lt;="&amp;'RPI rules'!$B$11,Matches!$M$9:$M$1954,"Nonconference")</f>
        <v>1</v>
      </c>
      <c r="V257" s="1">
        <f>COUNTIFS(Matches!$C$9:$C$1954,$A257,Matches!$Q$9:$Q$1954,1,Matches!$Y$9:$Y$1954,"&gt;="&amp;'RPI rules'!$B$15,Matches!$M$9:$M$1954,"Nonconference")+COUNTIFS(Matches!$D$9:$D$1954,$A257,Matches!$Q$9:$Q$1954,1,Matches!$X$9:$X$1954,"&gt;="&amp;'RPI rules'!$B$15,Matches!$M$9:$M$1954,"Nonconference")+COUNTIFS(Matches!$C$9:$C$1954,$A257,Matches!$M$9:$M$1954,"Nonconference",Matches!$H$9:$H$1954,"NAIA")+COUNTIFS(Matches!$D$9:$D$1954,$A257,Matches!$M$9:$M$1954,"Nonconference",Matches!$G$9:$G$1954,"NAIA")</f>
        <v>7</v>
      </c>
      <c r="W257" s="24">
        <f t="shared" si="38"/>
        <v>8.3333333333333329E-2</v>
      </c>
      <c r="X257" s="24">
        <f t="shared" si="39"/>
        <v>0.58333333333333337</v>
      </c>
      <c r="Y257" s="25">
        <f>IF('RPI rules'!$B$25&lt;&gt;"Ready",NA(),P257*'RPI rules'!$B$17+Q257*'RPI rules'!$B$18)</f>
        <v>0</v>
      </c>
      <c r="Z257" s="25">
        <f>IF('RPI rules'!$B$25&lt;&gt;"Ready",NA(),-R257*'RPI rules'!$B$19-S257*'RPI rules'!$B$20)</f>
        <v>-1.2999999999999999E-3</v>
      </c>
      <c r="AA257" s="25">
        <f>IF('RPI rules'!$B$25&lt;&gt;"Ready",NA(),IF(T257=0,0,IF(W257&gt;='RPI rules'!$B$16,'RPI rules'!$B$21,0)))</f>
        <v>0</v>
      </c>
      <c r="AB257" s="25">
        <f>IF('RPI rules'!$B$25&lt;&gt;"Ready",NA(),IF(T257=0,0,IF(X257&gt;='RPI rules'!$B$16,-'RPI rules'!$B$22,0)))</f>
        <v>-2.5999999999999999E-3</v>
      </c>
      <c r="AC257" s="25">
        <f t="shared" si="40"/>
        <v>-3.8999999999999998E-3</v>
      </c>
      <c r="AD257" s="9">
        <f t="shared" si="41"/>
        <v>0.46035235808394309</v>
      </c>
      <c r="AE257" s="1">
        <f t="shared" si="42"/>
        <v>235</v>
      </c>
      <c r="AF257" s="1">
        <f t="shared" si="43"/>
        <v>-6</v>
      </c>
    </row>
    <row r="258" spans="1:32" ht="21" customHeight="1">
      <c r="A258" s="1" t="s">
        <v>194</v>
      </c>
      <c r="B258" s="1" t="str">
        <f>INDEX(Standings!$B$9:$B$356,MATCH($A258,Standings!$A$9:$A$356,0))</f>
        <v>Southland</v>
      </c>
      <c r="C258" s="1">
        <f>INDEX(Standings!$D$9:$D$356,MATCH($A258,Standings!$A$9:$A$356,0))</f>
        <v>6</v>
      </c>
      <c r="D258" s="1">
        <f>INDEX(Standings!$E$9:$E$356,MATCH($A258,Standings!$A$9:$A$356,0))</f>
        <v>7</v>
      </c>
      <c r="E258" s="1">
        <f>SUMIFS(Matches!$R$9:$R$1954,Matches!$C$9:$C$1954,$A258)+SUMIFS(Matches!$S$9:$S$1954,Matches!$D$9:$D$1954,$A258)</f>
        <v>6</v>
      </c>
      <c r="F258" s="1">
        <f>COUNTIFS(Matches!$C$9:$C$1954,$A258)+COUNTIFS(Matches!$D$9:$D$1954,$A258)-E258</f>
        <v>7</v>
      </c>
      <c r="G258" s="1">
        <f t="shared" si="33"/>
        <v>0</v>
      </c>
      <c r="H258" s="1">
        <f>SUMIFS(Matches!$R$9:$R$1954,Matches!$C$9:$C$1954,$A258,Matches!$Q$9:$Q$1954,1)+SUMIFS(Matches!$S$9:$S$1954,Matches!$D$9:$D$1954,$A258,Matches!$Q$9:$Q$1954,1)</f>
        <v>6</v>
      </c>
      <c r="I258" s="1">
        <f>COUNTIFS(Matches!$C$9:$C$1954,$A258,Matches!$Q$9:$Q$1954,1)+COUNTIFS(Matches!$D$9:$D$1954,$A258,Matches!$Q$9:$Q$1954,1)-H258</f>
        <v>7</v>
      </c>
      <c r="J258" s="9">
        <f t="shared" si="34"/>
        <v>0.46153846153846156</v>
      </c>
      <c r="K258" s="9">
        <f>IF(H258+I258=0,"",(SUMIFS(Matches!$T$9:$T$1954,Matches!$C$9:$C$1954,$A258)+SUMIFS(Matches!$U$9:$U$1954,Matches!$D$9:$D$1954,$A258))/(H258+I258))</f>
        <v>0.52615205307513002</v>
      </c>
      <c r="L258" s="9">
        <f>IF(H258+I258=0,"",(SUMIFS(Matches!$V$9:$V$1954,Matches!$C$9:$C$1954,$A258)+SUMIFS(Matches!$W$9:$W$1954,Matches!$D$9:$D$1954,$A258))/(H258+I258))</f>
        <v>0.49982346125971727</v>
      </c>
      <c r="M258" s="9">
        <f t="shared" si="35"/>
        <v>0.50341650723710973</v>
      </c>
      <c r="N258" s="1">
        <f t="shared" si="36"/>
        <v>171</v>
      </c>
      <c r="O258" s="1" t="str">
        <f t="shared" si="37"/>
        <v>Matches standings</v>
      </c>
      <c r="P258" s="1">
        <f>COUNTIFS(Matches!$C$9:$C$1954,$A258,Matches!$Q$9:$Q$1954,1,Matches!$Y$9:$Y$1954,"&gt;=1",Matches!$Y$9:$Y$1954,"&lt;="&amp;'RPI rules'!$B$9,Matches!$R$9:$R$1954,1)+COUNTIFS(Matches!$D$9:$D$1954,$A258,Matches!$Q$9:$Q$1954,1,Matches!$X$9:$X$1954,"&gt;=1",Matches!$X$9:$X$1954,"&lt;="&amp;'RPI rules'!$B$9,Matches!$S$9:$S$1954,1)</f>
        <v>0</v>
      </c>
      <c r="Q258" s="1">
        <f>COUNTIFS(Matches!$C$9:$C$1954,$A258,Matches!$Q$9:$Q$1954,1,Matches!$Y$9:$Y$1954,"&gt;"&amp;'RPI rules'!$B$9,Matches!$Y$9:$Y$1954,"&lt;="&amp;'RPI rules'!$B$10,Matches!$R$9:$R$1954,1)+COUNTIFS(Matches!$D$9:$D$1954,$A258,Matches!$Q$9:$Q$1954,1,Matches!$X$9:$X$1954,"&gt;"&amp;'RPI rules'!$B$9,Matches!$X$9:$X$1954,"&lt;="&amp;'RPI rules'!$B$10,Matches!$S$9:$S$1954,1)</f>
        <v>0</v>
      </c>
      <c r="R258" s="1">
        <f>COUNTIFS(Matches!$C$9:$C$1954,$A258,Matches!$Q$9:$Q$1954,1,Matches!$Y$9:$Y$1954,"&gt;="&amp;'RPI rules'!$B$12,Matches!$Y$9:$Y$1954,"&lt;="&amp;'RPI rules'!$B$13,Matches!$R$9:$R$1954,0)+COUNTIFS(Matches!$D$9:$D$1954,$A258,Matches!$Q$9:$Q$1954,1,Matches!$X$9:$X$1954,"&gt;="&amp;'RPI rules'!$B$12,Matches!$X$9:$X$1954,"&lt;="&amp;'RPI rules'!$B$13,Matches!$S$9:$S$1954,0)</f>
        <v>0</v>
      </c>
      <c r="S258" s="1">
        <f>COUNTIFS(Matches!$C$9:$C$1954,$A258,Matches!$Q$9:$Q$1954,1,Matches!$Y$9:$Y$1954,"&gt;="&amp;'RPI rules'!$B$14,Matches!$R$9:$R$1954,0)+COUNTIFS(Matches!$D$9:$D$1954,$A258,Matches!$Q$9:$Q$1954,1,Matches!$X$9:$X$1954,"&gt;="&amp;'RPI rules'!$B$14,Matches!$S$9:$S$1954,0)+COUNTIFS(Matches!$C$9:$C$1954,$A258,Matches!$H$9:$H$1954,"&lt;&gt;D1",Matches!$R$9:$R$1954,0)+COUNTIFS(Matches!$D$9:$D$1954,$A258,Matches!$G$9:$G$1954,"&lt;&gt;D1",Matches!$S$9:$S$1954,0)</f>
        <v>0</v>
      </c>
      <c r="T258" s="1">
        <f>COUNTIFS(Matches!$C$9:$C$1954,$A258,Matches!$M$9:$M$1954,"Nonconference")+COUNTIFS(Matches!$D$9:$D$1954,$A258,Matches!$M$9:$M$1954,"Nonconference")</f>
        <v>13</v>
      </c>
      <c r="U258" s="1">
        <f>COUNTIFS(Matches!$C$9:$C$1954,$A258,Matches!$Q$9:$Q$1954,1,Matches!$Y$9:$Y$1954,"&gt;=1",Matches!$Y$9:$Y$1954,"&lt;="&amp;'RPI rules'!$B$11,Matches!$M$9:$M$1954,"Nonconference")+COUNTIFS(Matches!$D$9:$D$1954,$A258,Matches!$Q$9:$Q$1954,1,Matches!$X$9:$X$1954,"&gt;=1",Matches!$X$9:$X$1954,"&lt;="&amp;'RPI rules'!$B$11,Matches!$M$9:$M$1954,"Nonconference")</f>
        <v>2</v>
      </c>
      <c r="V258" s="1">
        <f>COUNTIFS(Matches!$C$9:$C$1954,$A258,Matches!$Q$9:$Q$1954,1,Matches!$Y$9:$Y$1954,"&gt;="&amp;'RPI rules'!$B$15,Matches!$M$9:$M$1954,"Nonconference")+COUNTIFS(Matches!$D$9:$D$1954,$A258,Matches!$Q$9:$Q$1954,1,Matches!$X$9:$X$1954,"&gt;="&amp;'RPI rules'!$B$15,Matches!$M$9:$M$1954,"Nonconference")+COUNTIFS(Matches!$C$9:$C$1954,$A258,Matches!$M$9:$M$1954,"Nonconference",Matches!$H$9:$H$1954,"NAIA")+COUNTIFS(Matches!$D$9:$D$1954,$A258,Matches!$M$9:$M$1954,"Nonconference",Matches!$G$9:$G$1954,"NAIA")</f>
        <v>2</v>
      </c>
      <c r="W258" s="24">
        <f t="shared" si="38"/>
        <v>0.15384615384615385</v>
      </c>
      <c r="X258" s="24">
        <f t="shared" si="39"/>
        <v>0.15384615384615385</v>
      </c>
      <c r="Y258" s="25">
        <f>IF('RPI rules'!$B$25&lt;&gt;"Ready",NA(),P258*'RPI rules'!$B$17+Q258*'RPI rules'!$B$18)</f>
        <v>0</v>
      </c>
      <c r="Z258" s="25">
        <f>IF('RPI rules'!$B$25&lt;&gt;"Ready",NA(),-R258*'RPI rules'!$B$19-S258*'RPI rules'!$B$20)</f>
        <v>0</v>
      </c>
      <c r="AA258" s="25">
        <f>IF('RPI rules'!$B$25&lt;&gt;"Ready",NA(),IF(T258=0,0,IF(W258&gt;='RPI rules'!$B$16,'RPI rules'!$B$21,0)))</f>
        <v>0</v>
      </c>
      <c r="AB258" s="25">
        <f>IF('RPI rules'!$B$25&lt;&gt;"Ready",NA(),IF(T258=0,0,IF(X258&gt;='RPI rules'!$B$16,-'RPI rules'!$B$22,0)))</f>
        <v>0</v>
      </c>
      <c r="AC258" s="25">
        <f t="shared" si="40"/>
        <v>0</v>
      </c>
      <c r="AD258" s="9">
        <f t="shared" si="41"/>
        <v>0.50341650723710973</v>
      </c>
      <c r="AE258" s="1">
        <f t="shared" si="42"/>
        <v>171</v>
      </c>
      <c r="AF258" s="1">
        <f t="shared" si="43"/>
        <v>0</v>
      </c>
    </row>
    <row r="259" spans="1:32" ht="21" customHeight="1">
      <c r="A259" s="1" t="s">
        <v>344</v>
      </c>
      <c r="B259" s="1" t="str">
        <f>INDEX(Standings!$B$9:$B$356,MATCH($A259,Standings!$A$9:$A$356,0))</f>
        <v>MAAC</v>
      </c>
      <c r="C259" s="1">
        <f>INDEX(Standings!$D$9:$D$356,MATCH($A259,Standings!$A$9:$A$356,0))</f>
        <v>5</v>
      </c>
      <c r="D259" s="1">
        <f>INDEX(Standings!$E$9:$E$356,MATCH($A259,Standings!$A$9:$A$356,0))</f>
        <v>7</v>
      </c>
      <c r="E259" s="1">
        <f>SUMIFS(Matches!$R$9:$R$1954,Matches!$C$9:$C$1954,$A259)+SUMIFS(Matches!$S$9:$S$1954,Matches!$D$9:$D$1954,$A259)</f>
        <v>5</v>
      </c>
      <c r="F259" s="1">
        <f>COUNTIFS(Matches!$C$9:$C$1954,$A259)+COUNTIFS(Matches!$D$9:$D$1954,$A259)-E259</f>
        <v>7</v>
      </c>
      <c r="G259" s="1">
        <f t="shared" si="33"/>
        <v>0</v>
      </c>
      <c r="H259" s="1">
        <f>SUMIFS(Matches!$R$9:$R$1954,Matches!$C$9:$C$1954,$A259,Matches!$Q$9:$Q$1954,1)+SUMIFS(Matches!$S$9:$S$1954,Matches!$D$9:$D$1954,$A259,Matches!$Q$9:$Q$1954,1)</f>
        <v>5</v>
      </c>
      <c r="I259" s="1">
        <f>COUNTIFS(Matches!$C$9:$C$1954,$A259,Matches!$Q$9:$Q$1954,1)+COUNTIFS(Matches!$D$9:$D$1954,$A259,Matches!$Q$9:$Q$1954,1)-H259</f>
        <v>7</v>
      </c>
      <c r="J259" s="9">
        <f t="shared" si="34"/>
        <v>0.41666666666666669</v>
      </c>
      <c r="K259" s="9">
        <f>IF(H259+I259=0,"",(SUMIFS(Matches!$T$9:$T$1954,Matches!$C$9:$C$1954,$A259)+SUMIFS(Matches!$U$9:$U$1954,Matches!$D$9:$D$1954,$A259))/(H259+I259))</f>
        <v>0.32662198912198914</v>
      </c>
      <c r="L259" s="9">
        <f>IF(H259+I259=0,"",(SUMIFS(Matches!$V$9:$V$1954,Matches!$C$9:$C$1954,$A259)+SUMIFS(Matches!$W$9:$W$1954,Matches!$D$9:$D$1954,$A259))/(H259+I259))</f>
        <v>0.42700648890844123</v>
      </c>
      <c r="M259" s="9">
        <f t="shared" si="35"/>
        <v>0.37422928345477158</v>
      </c>
      <c r="N259" s="1">
        <f t="shared" si="36"/>
        <v>321</v>
      </c>
      <c r="O259" s="1" t="str">
        <f t="shared" si="37"/>
        <v>Matches standings</v>
      </c>
      <c r="P259" s="1">
        <f>COUNTIFS(Matches!$C$9:$C$1954,$A259,Matches!$Q$9:$Q$1954,1,Matches!$Y$9:$Y$1954,"&gt;=1",Matches!$Y$9:$Y$1954,"&lt;="&amp;'RPI rules'!$B$9,Matches!$R$9:$R$1954,1)+COUNTIFS(Matches!$D$9:$D$1954,$A259,Matches!$Q$9:$Q$1954,1,Matches!$X$9:$X$1954,"&gt;=1",Matches!$X$9:$X$1954,"&lt;="&amp;'RPI rules'!$B$9,Matches!$S$9:$S$1954,1)</f>
        <v>0</v>
      </c>
      <c r="Q259" s="1">
        <f>COUNTIFS(Matches!$C$9:$C$1954,$A259,Matches!$Q$9:$Q$1954,1,Matches!$Y$9:$Y$1954,"&gt;"&amp;'RPI rules'!$B$9,Matches!$Y$9:$Y$1954,"&lt;="&amp;'RPI rules'!$B$10,Matches!$R$9:$R$1954,1)+COUNTIFS(Matches!$D$9:$D$1954,$A259,Matches!$Q$9:$Q$1954,1,Matches!$X$9:$X$1954,"&gt;"&amp;'RPI rules'!$B$9,Matches!$X$9:$X$1954,"&lt;="&amp;'RPI rules'!$B$10,Matches!$S$9:$S$1954,1)</f>
        <v>0</v>
      </c>
      <c r="R259" s="1">
        <f>COUNTIFS(Matches!$C$9:$C$1954,$A259,Matches!$Q$9:$Q$1954,1,Matches!$Y$9:$Y$1954,"&gt;="&amp;'RPI rules'!$B$12,Matches!$Y$9:$Y$1954,"&lt;="&amp;'RPI rules'!$B$13,Matches!$R$9:$R$1954,0)+COUNTIFS(Matches!$D$9:$D$1954,$A259,Matches!$Q$9:$Q$1954,1,Matches!$X$9:$X$1954,"&gt;="&amp;'RPI rules'!$B$12,Matches!$X$9:$X$1954,"&lt;="&amp;'RPI rules'!$B$13,Matches!$S$9:$S$1954,0)</f>
        <v>3</v>
      </c>
      <c r="S259" s="1">
        <f>COUNTIFS(Matches!$C$9:$C$1954,$A259,Matches!$Q$9:$Q$1954,1,Matches!$Y$9:$Y$1954,"&gt;="&amp;'RPI rules'!$B$14,Matches!$R$9:$R$1954,0)+COUNTIFS(Matches!$D$9:$D$1954,$A259,Matches!$Q$9:$Q$1954,1,Matches!$X$9:$X$1954,"&gt;="&amp;'RPI rules'!$B$14,Matches!$S$9:$S$1954,0)+COUNTIFS(Matches!$C$9:$C$1954,$A259,Matches!$H$9:$H$1954,"&lt;&gt;D1",Matches!$R$9:$R$1954,0)+COUNTIFS(Matches!$D$9:$D$1954,$A259,Matches!$G$9:$G$1954,"&lt;&gt;D1",Matches!$S$9:$S$1954,0)</f>
        <v>0</v>
      </c>
      <c r="T259" s="1">
        <f>COUNTIFS(Matches!$C$9:$C$1954,$A259,Matches!$M$9:$M$1954,"Nonconference")+COUNTIFS(Matches!$D$9:$D$1954,$A259,Matches!$M$9:$M$1954,"Nonconference")</f>
        <v>12</v>
      </c>
      <c r="U259" s="1">
        <f>COUNTIFS(Matches!$C$9:$C$1954,$A259,Matches!$Q$9:$Q$1954,1,Matches!$Y$9:$Y$1954,"&gt;=1",Matches!$Y$9:$Y$1954,"&lt;="&amp;'RPI rules'!$B$11,Matches!$M$9:$M$1954,"Nonconference")+COUNTIFS(Matches!$D$9:$D$1954,$A259,Matches!$Q$9:$Q$1954,1,Matches!$X$9:$X$1954,"&gt;=1",Matches!$X$9:$X$1954,"&lt;="&amp;'RPI rules'!$B$11,Matches!$M$9:$M$1954,"Nonconference")</f>
        <v>0</v>
      </c>
      <c r="V259" s="1">
        <f>COUNTIFS(Matches!$C$9:$C$1954,$A259,Matches!$Q$9:$Q$1954,1,Matches!$Y$9:$Y$1954,"&gt;="&amp;'RPI rules'!$B$15,Matches!$M$9:$M$1954,"Nonconference")+COUNTIFS(Matches!$D$9:$D$1954,$A259,Matches!$Q$9:$Q$1954,1,Matches!$X$9:$X$1954,"&gt;="&amp;'RPI rules'!$B$15,Matches!$M$9:$M$1954,"Nonconference")+COUNTIFS(Matches!$C$9:$C$1954,$A259,Matches!$M$9:$M$1954,"Nonconference",Matches!$H$9:$H$1954,"NAIA")+COUNTIFS(Matches!$D$9:$D$1954,$A259,Matches!$M$9:$M$1954,"Nonconference",Matches!$G$9:$G$1954,"NAIA")</f>
        <v>9</v>
      </c>
      <c r="W259" s="24">
        <f t="shared" si="38"/>
        <v>0</v>
      </c>
      <c r="X259" s="24">
        <f t="shared" si="39"/>
        <v>0.75</v>
      </c>
      <c r="Y259" s="25">
        <f>IF('RPI rules'!$B$25&lt;&gt;"Ready",NA(),P259*'RPI rules'!$B$17+Q259*'RPI rules'!$B$18)</f>
        <v>0</v>
      </c>
      <c r="Z259" s="25">
        <f>IF('RPI rules'!$B$25&lt;&gt;"Ready",NA(),-R259*'RPI rules'!$B$19-S259*'RPI rules'!$B$20)</f>
        <v>-3.8999999999999998E-3</v>
      </c>
      <c r="AA259" s="25">
        <f>IF('RPI rules'!$B$25&lt;&gt;"Ready",NA(),IF(T259=0,0,IF(W259&gt;='RPI rules'!$B$16,'RPI rules'!$B$21,0)))</f>
        <v>0</v>
      </c>
      <c r="AB259" s="25">
        <f>IF('RPI rules'!$B$25&lt;&gt;"Ready",NA(),IF(T259=0,0,IF(X259&gt;='RPI rules'!$B$16,-'RPI rules'!$B$22,0)))</f>
        <v>-2.5999999999999999E-3</v>
      </c>
      <c r="AC259" s="25">
        <f t="shared" si="40"/>
        <v>-6.4999999999999997E-3</v>
      </c>
      <c r="AD259" s="9">
        <f t="shared" si="41"/>
        <v>0.36772928345477157</v>
      </c>
      <c r="AE259" s="1">
        <f t="shared" si="42"/>
        <v>322</v>
      </c>
      <c r="AF259" s="1">
        <f t="shared" si="43"/>
        <v>-1</v>
      </c>
    </row>
    <row r="260" spans="1:32" ht="21" customHeight="1">
      <c r="A260" s="1" t="s">
        <v>330</v>
      </c>
      <c r="B260" s="1" t="str">
        <f>INDEX(Standings!$B$9:$B$356,MATCH($A260,Standings!$A$9:$A$356,0))</f>
        <v>OVC</v>
      </c>
      <c r="C260" s="1">
        <f>INDEX(Standings!$D$9:$D$356,MATCH($A260,Standings!$A$9:$A$356,0))</f>
        <v>2</v>
      </c>
      <c r="D260" s="1">
        <f>INDEX(Standings!$E$9:$E$356,MATCH($A260,Standings!$A$9:$A$356,0))</f>
        <v>10</v>
      </c>
      <c r="E260" s="1">
        <f>SUMIFS(Matches!$R$9:$R$1954,Matches!$C$9:$C$1954,$A260)+SUMIFS(Matches!$S$9:$S$1954,Matches!$D$9:$D$1954,$A260)</f>
        <v>2</v>
      </c>
      <c r="F260" s="1">
        <f>COUNTIFS(Matches!$C$9:$C$1954,$A260)+COUNTIFS(Matches!$D$9:$D$1954,$A260)-E260</f>
        <v>10</v>
      </c>
      <c r="G260" s="1">
        <f t="shared" si="33"/>
        <v>0</v>
      </c>
      <c r="H260" s="1">
        <f>SUMIFS(Matches!$R$9:$R$1954,Matches!$C$9:$C$1954,$A260,Matches!$Q$9:$Q$1954,1)+SUMIFS(Matches!$S$9:$S$1954,Matches!$D$9:$D$1954,$A260,Matches!$Q$9:$Q$1954,1)</f>
        <v>2</v>
      </c>
      <c r="I260" s="1">
        <f>COUNTIFS(Matches!$C$9:$C$1954,$A260,Matches!$Q$9:$Q$1954,1)+COUNTIFS(Matches!$D$9:$D$1954,$A260,Matches!$Q$9:$Q$1954,1)-H260</f>
        <v>10</v>
      </c>
      <c r="J260" s="9">
        <f t="shared" si="34"/>
        <v>0.16666666666666666</v>
      </c>
      <c r="K260" s="9">
        <f>IF(H260+I260=0,"",(SUMIFS(Matches!$T$9:$T$1954,Matches!$C$9:$C$1954,$A260)+SUMIFS(Matches!$U$9:$U$1954,Matches!$D$9:$D$1954,$A260))/(H260+I260))</f>
        <v>0.50084175084175075</v>
      </c>
      <c r="L260" s="9">
        <f>IF(H260+I260=0,"",(SUMIFS(Matches!$V$9:$V$1954,Matches!$C$9:$C$1954,$A260)+SUMIFS(Matches!$W$9:$W$1954,Matches!$D$9:$D$1954,$A260))/(H260+I260))</f>
        <v>0.41805771365746108</v>
      </c>
      <c r="M260" s="9">
        <f t="shared" si="35"/>
        <v>0.39660197050190732</v>
      </c>
      <c r="N260" s="1">
        <f t="shared" si="36"/>
        <v>307</v>
      </c>
      <c r="O260" s="1" t="str">
        <f t="shared" si="37"/>
        <v>Matches standings</v>
      </c>
      <c r="P260" s="1">
        <f>COUNTIFS(Matches!$C$9:$C$1954,$A260,Matches!$Q$9:$Q$1954,1,Matches!$Y$9:$Y$1954,"&gt;=1",Matches!$Y$9:$Y$1954,"&lt;="&amp;'RPI rules'!$B$9,Matches!$R$9:$R$1954,1)+COUNTIFS(Matches!$D$9:$D$1954,$A260,Matches!$Q$9:$Q$1954,1,Matches!$X$9:$X$1954,"&gt;=1",Matches!$X$9:$X$1954,"&lt;="&amp;'RPI rules'!$B$9,Matches!$S$9:$S$1954,1)</f>
        <v>0</v>
      </c>
      <c r="Q260" s="1">
        <f>COUNTIFS(Matches!$C$9:$C$1954,$A260,Matches!$Q$9:$Q$1954,1,Matches!$Y$9:$Y$1954,"&gt;"&amp;'RPI rules'!$B$9,Matches!$Y$9:$Y$1954,"&lt;="&amp;'RPI rules'!$B$10,Matches!$R$9:$R$1954,1)+COUNTIFS(Matches!$D$9:$D$1954,$A260,Matches!$Q$9:$Q$1954,1,Matches!$X$9:$X$1954,"&gt;"&amp;'RPI rules'!$B$9,Matches!$X$9:$X$1954,"&lt;="&amp;'RPI rules'!$B$10,Matches!$S$9:$S$1954,1)</f>
        <v>0</v>
      </c>
      <c r="R260" s="1">
        <f>COUNTIFS(Matches!$C$9:$C$1954,$A260,Matches!$Q$9:$Q$1954,1,Matches!$Y$9:$Y$1954,"&gt;="&amp;'RPI rules'!$B$12,Matches!$Y$9:$Y$1954,"&lt;="&amp;'RPI rules'!$B$13,Matches!$R$9:$R$1954,0)+COUNTIFS(Matches!$D$9:$D$1954,$A260,Matches!$Q$9:$Q$1954,1,Matches!$X$9:$X$1954,"&gt;="&amp;'RPI rules'!$B$12,Matches!$X$9:$X$1954,"&lt;="&amp;'RPI rules'!$B$13,Matches!$S$9:$S$1954,0)</f>
        <v>0</v>
      </c>
      <c r="S260" s="1">
        <f>COUNTIFS(Matches!$C$9:$C$1954,$A260,Matches!$Q$9:$Q$1954,1,Matches!$Y$9:$Y$1954,"&gt;="&amp;'RPI rules'!$B$14,Matches!$R$9:$R$1954,0)+COUNTIFS(Matches!$D$9:$D$1954,$A260,Matches!$Q$9:$Q$1954,1,Matches!$X$9:$X$1954,"&gt;="&amp;'RPI rules'!$B$14,Matches!$S$9:$S$1954,0)+COUNTIFS(Matches!$C$9:$C$1954,$A260,Matches!$H$9:$H$1954,"&lt;&gt;D1",Matches!$R$9:$R$1954,0)+COUNTIFS(Matches!$D$9:$D$1954,$A260,Matches!$G$9:$G$1954,"&lt;&gt;D1",Matches!$S$9:$S$1954,0)</f>
        <v>0</v>
      </c>
      <c r="T260" s="1">
        <f>COUNTIFS(Matches!$C$9:$C$1954,$A260,Matches!$M$9:$M$1954,"Nonconference")+COUNTIFS(Matches!$D$9:$D$1954,$A260,Matches!$M$9:$M$1954,"Nonconference")</f>
        <v>12</v>
      </c>
      <c r="U260" s="1">
        <f>COUNTIFS(Matches!$C$9:$C$1954,$A260,Matches!$Q$9:$Q$1954,1,Matches!$Y$9:$Y$1954,"&gt;=1",Matches!$Y$9:$Y$1954,"&lt;="&amp;'RPI rules'!$B$11,Matches!$M$9:$M$1954,"Nonconference")+COUNTIFS(Matches!$D$9:$D$1954,$A260,Matches!$Q$9:$Q$1954,1,Matches!$X$9:$X$1954,"&gt;=1",Matches!$X$9:$X$1954,"&lt;="&amp;'RPI rules'!$B$11,Matches!$M$9:$M$1954,"Nonconference")</f>
        <v>1</v>
      </c>
      <c r="V260" s="1">
        <f>COUNTIFS(Matches!$C$9:$C$1954,$A260,Matches!$Q$9:$Q$1954,1,Matches!$Y$9:$Y$1954,"&gt;="&amp;'RPI rules'!$B$15,Matches!$M$9:$M$1954,"Nonconference")+COUNTIFS(Matches!$D$9:$D$1954,$A260,Matches!$Q$9:$Q$1954,1,Matches!$X$9:$X$1954,"&gt;="&amp;'RPI rules'!$B$15,Matches!$M$9:$M$1954,"Nonconference")+COUNTIFS(Matches!$C$9:$C$1954,$A260,Matches!$M$9:$M$1954,"Nonconference",Matches!$H$9:$H$1954,"NAIA")+COUNTIFS(Matches!$D$9:$D$1954,$A260,Matches!$M$9:$M$1954,"Nonconference",Matches!$G$9:$G$1954,"NAIA")</f>
        <v>4</v>
      </c>
      <c r="W260" s="24">
        <f t="shared" si="38"/>
        <v>8.3333333333333329E-2</v>
      </c>
      <c r="X260" s="24">
        <f t="shared" si="39"/>
        <v>0.33333333333333331</v>
      </c>
      <c r="Y260" s="25">
        <f>IF('RPI rules'!$B$25&lt;&gt;"Ready",NA(),P260*'RPI rules'!$B$17+Q260*'RPI rules'!$B$18)</f>
        <v>0</v>
      </c>
      <c r="Z260" s="25">
        <f>IF('RPI rules'!$B$25&lt;&gt;"Ready",NA(),-R260*'RPI rules'!$B$19-S260*'RPI rules'!$B$20)</f>
        <v>0</v>
      </c>
      <c r="AA260" s="25">
        <f>IF('RPI rules'!$B$25&lt;&gt;"Ready",NA(),IF(T260=0,0,IF(W260&gt;='RPI rules'!$B$16,'RPI rules'!$B$21,0)))</f>
        <v>0</v>
      </c>
      <c r="AB260" s="25">
        <f>IF('RPI rules'!$B$25&lt;&gt;"Ready",NA(),IF(T260=0,0,IF(X260&gt;='RPI rules'!$B$16,-'RPI rules'!$B$22,0)))</f>
        <v>0</v>
      </c>
      <c r="AC260" s="25">
        <f t="shared" si="40"/>
        <v>0</v>
      </c>
      <c r="AD260" s="9">
        <f t="shared" si="41"/>
        <v>0.39660197050190732</v>
      </c>
      <c r="AE260" s="1">
        <f t="shared" si="42"/>
        <v>306</v>
      </c>
      <c r="AF260" s="1">
        <f t="shared" si="43"/>
        <v>1</v>
      </c>
    </row>
    <row r="261" spans="1:32" ht="21" customHeight="1">
      <c r="A261" s="1" t="s">
        <v>26</v>
      </c>
      <c r="B261" s="1" t="str">
        <f>INDEX(Standings!$B$9:$B$356,MATCH($A261,Standings!$A$9:$A$356,0))</f>
        <v>ACC</v>
      </c>
      <c r="C261" s="1">
        <f>INDEX(Standings!$D$9:$D$356,MATCH($A261,Standings!$A$9:$A$356,0))</f>
        <v>8</v>
      </c>
      <c r="D261" s="1">
        <f>INDEX(Standings!$E$9:$E$356,MATCH($A261,Standings!$A$9:$A$356,0))</f>
        <v>2</v>
      </c>
      <c r="E261" s="1">
        <f>SUMIFS(Matches!$R$9:$R$1954,Matches!$C$9:$C$1954,$A261)+SUMIFS(Matches!$S$9:$S$1954,Matches!$D$9:$D$1954,$A261)</f>
        <v>8</v>
      </c>
      <c r="F261" s="1">
        <f>COUNTIFS(Matches!$C$9:$C$1954,$A261)+COUNTIFS(Matches!$D$9:$D$1954,$A261)-E261</f>
        <v>2</v>
      </c>
      <c r="G261" s="1">
        <f t="shared" si="33"/>
        <v>0</v>
      </c>
      <c r="H261" s="1">
        <f>SUMIFS(Matches!$R$9:$R$1954,Matches!$C$9:$C$1954,$A261,Matches!$Q$9:$Q$1954,1)+SUMIFS(Matches!$S$9:$S$1954,Matches!$D$9:$D$1954,$A261,Matches!$Q$9:$Q$1954,1)</f>
        <v>8</v>
      </c>
      <c r="I261" s="1">
        <f>COUNTIFS(Matches!$C$9:$C$1954,$A261,Matches!$Q$9:$Q$1954,1)+COUNTIFS(Matches!$D$9:$D$1954,$A261,Matches!$Q$9:$Q$1954,1)-H261</f>
        <v>2</v>
      </c>
      <c r="J261" s="9">
        <f t="shared" si="34"/>
        <v>0.8</v>
      </c>
      <c r="K261" s="9">
        <f>IF(H261+I261=0,"",(SUMIFS(Matches!$T$9:$T$1954,Matches!$C$9:$C$1954,$A261)+SUMIFS(Matches!$U$9:$U$1954,Matches!$D$9:$D$1954,$A261))/(H261+I261))</f>
        <v>0.68007936507936506</v>
      </c>
      <c r="L261" s="9">
        <f>IF(H261+I261=0,"",(SUMIFS(Matches!$V$9:$V$1954,Matches!$C$9:$C$1954,$A261)+SUMIFS(Matches!$W$9:$W$1954,Matches!$D$9:$D$1954,$A261))/(H261+I261))</f>
        <v>0.64977337771655941</v>
      </c>
      <c r="M261" s="9">
        <f t="shared" si="35"/>
        <v>0.70248302696882237</v>
      </c>
      <c r="N261" s="1">
        <f t="shared" si="36"/>
        <v>3</v>
      </c>
      <c r="O261" s="1" t="str">
        <f t="shared" si="37"/>
        <v>Matches standings</v>
      </c>
      <c r="P261" s="1">
        <f>COUNTIFS(Matches!$C$9:$C$1954,$A261,Matches!$Q$9:$Q$1954,1,Matches!$Y$9:$Y$1954,"&gt;=1",Matches!$Y$9:$Y$1954,"&lt;="&amp;'RPI rules'!$B$9,Matches!$R$9:$R$1954,1)+COUNTIFS(Matches!$D$9:$D$1954,$A261,Matches!$Q$9:$Q$1954,1,Matches!$X$9:$X$1954,"&gt;=1",Matches!$X$9:$X$1954,"&lt;="&amp;'RPI rules'!$B$9,Matches!$S$9:$S$1954,1)</f>
        <v>2</v>
      </c>
      <c r="Q261" s="1">
        <f>COUNTIFS(Matches!$C$9:$C$1954,$A261,Matches!$Q$9:$Q$1954,1,Matches!$Y$9:$Y$1954,"&gt;"&amp;'RPI rules'!$B$9,Matches!$Y$9:$Y$1954,"&lt;="&amp;'RPI rules'!$B$10,Matches!$R$9:$R$1954,1)+COUNTIFS(Matches!$D$9:$D$1954,$A261,Matches!$Q$9:$Q$1954,1,Matches!$X$9:$X$1954,"&gt;"&amp;'RPI rules'!$B$9,Matches!$X$9:$X$1954,"&lt;="&amp;'RPI rules'!$B$10,Matches!$S$9:$S$1954,1)</f>
        <v>1</v>
      </c>
      <c r="R261" s="1">
        <f>COUNTIFS(Matches!$C$9:$C$1954,$A261,Matches!$Q$9:$Q$1954,1,Matches!$Y$9:$Y$1954,"&gt;="&amp;'RPI rules'!$B$12,Matches!$Y$9:$Y$1954,"&lt;="&amp;'RPI rules'!$B$13,Matches!$R$9:$R$1954,0)+COUNTIFS(Matches!$D$9:$D$1954,$A261,Matches!$Q$9:$Q$1954,1,Matches!$X$9:$X$1954,"&gt;="&amp;'RPI rules'!$B$12,Matches!$X$9:$X$1954,"&lt;="&amp;'RPI rules'!$B$13,Matches!$S$9:$S$1954,0)</f>
        <v>0</v>
      </c>
      <c r="S261" s="1">
        <f>COUNTIFS(Matches!$C$9:$C$1954,$A261,Matches!$Q$9:$Q$1954,1,Matches!$Y$9:$Y$1954,"&gt;="&amp;'RPI rules'!$B$14,Matches!$R$9:$R$1954,0)+COUNTIFS(Matches!$D$9:$D$1954,$A261,Matches!$Q$9:$Q$1954,1,Matches!$X$9:$X$1954,"&gt;="&amp;'RPI rules'!$B$14,Matches!$S$9:$S$1954,0)+COUNTIFS(Matches!$C$9:$C$1954,$A261,Matches!$H$9:$H$1954,"&lt;&gt;D1",Matches!$R$9:$R$1954,0)+COUNTIFS(Matches!$D$9:$D$1954,$A261,Matches!$G$9:$G$1954,"&lt;&gt;D1",Matches!$S$9:$S$1954,0)</f>
        <v>0</v>
      </c>
      <c r="T261" s="1">
        <f>COUNTIFS(Matches!$C$9:$C$1954,$A261,Matches!$M$9:$M$1954,"Nonconference")+COUNTIFS(Matches!$D$9:$D$1954,$A261,Matches!$M$9:$M$1954,"Nonconference")</f>
        <v>10</v>
      </c>
      <c r="U261" s="1">
        <f>COUNTIFS(Matches!$C$9:$C$1954,$A261,Matches!$Q$9:$Q$1954,1,Matches!$Y$9:$Y$1954,"&gt;=1",Matches!$Y$9:$Y$1954,"&lt;="&amp;'RPI rules'!$B$11,Matches!$M$9:$M$1954,"Nonconference")+COUNTIFS(Matches!$D$9:$D$1954,$A261,Matches!$Q$9:$Q$1954,1,Matches!$X$9:$X$1954,"&gt;=1",Matches!$X$9:$X$1954,"&lt;="&amp;'RPI rules'!$B$11,Matches!$M$9:$M$1954,"Nonconference")</f>
        <v>9</v>
      </c>
      <c r="V261" s="1">
        <f>COUNTIFS(Matches!$C$9:$C$1954,$A261,Matches!$Q$9:$Q$1954,1,Matches!$Y$9:$Y$1954,"&gt;="&amp;'RPI rules'!$B$15,Matches!$M$9:$M$1954,"Nonconference")+COUNTIFS(Matches!$D$9:$D$1954,$A261,Matches!$Q$9:$Q$1954,1,Matches!$X$9:$X$1954,"&gt;="&amp;'RPI rules'!$B$15,Matches!$M$9:$M$1954,"Nonconference")+COUNTIFS(Matches!$C$9:$C$1954,$A261,Matches!$M$9:$M$1954,"Nonconference",Matches!$H$9:$H$1954,"NAIA")+COUNTIFS(Matches!$D$9:$D$1954,$A261,Matches!$M$9:$M$1954,"Nonconference",Matches!$G$9:$G$1954,"NAIA")</f>
        <v>0</v>
      </c>
      <c r="W261" s="24">
        <f t="shared" si="38"/>
        <v>0.9</v>
      </c>
      <c r="X261" s="24">
        <f t="shared" si="39"/>
        <v>0</v>
      </c>
      <c r="Y261" s="25">
        <f>IF('RPI rules'!$B$25&lt;&gt;"Ready",NA(),P261*'RPI rules'!$B$17+Q261*'RPI rules'!$B$18)</f>
        <v>6.4999999999999997E-3</v>
      </c>
      <c r="Z261" s="25">
        <f>IF('RPI rules'!$B$25&lt;&gt;"Ready",NA(),-R261*'RPI rules'!$B$19-S261*'RPI rules'!$B$20)</f>
        <v>0</v>
      </c>
      <c r="AA261" s="25">
        <f>IF('RPI rules'!$B$25&lt;&gt;"Ready",NA(),IF(T261=0,0,IF(W261&gt;='RPI rules'!$B$16,'RPI rules'!$B$21,0)))</f>
        <v>2.5999999999999999E-3</v>
      </c>
      <c r="AB261" s="25">
        <f>IF('RPI rules'!$B$25&lt;&gt;"Ready",NA(),IF(T261=0,0,IF(X261&gt;='RPI rules'!$B$16,-'RPI rules'!$B$22,0)))</f>
        <v>0</v>
      </c>
      <c r="AC261" s="25">
        <f t="shared" si="40"/>
        <v>9.1000000000000004E-3</v>
      </c>
      <c r="AD261" s="9">
        <f t="shared" si="41"/>
        <v>0.71158302696882236</v>
      </c>
      <c r="AE261" s="1">
        <f t="shared" si="42"/>
        <v>4</v>
      </c>
      <c r="AF261" s="1">
        <f t="shared" si="43"/>
        <v>-1</v>
      </c>
    </row>
    <row r="262" spans="1:32" ht="21" customHeight="1">
      <c r="A262" s="1" t="s">
        <v>131</v>
      </c>
      <c r="B262" s="1" t="str">
        <f>INDEX(Standings!$B$9:$B$356,MATCH($A262,Standings!$A$9:$A$356,0))</f>
        <v>Sun Belt</v>
      </c>
      <c r="C262" s="1">
        <f>INDEX(Standings!$D$9:$D$356,MATCH($A262,Standings!$A$9:$A$356,0))</f>
        <v>5</v>
      </c>
      <c r="D262" s="1">
        <f>INDEX(Standings!$E$9:$E$356,MATCH($A262,Standings!$A$9:$A$356,0))</f>
        <v>7</v>
      </c>
      <c r="E262" s="1">
        <f>SUMIFS(Matches!$R$9:$R$1954,Matches!$C$9:$C$1954,$A262)+SUMIFS(Matches!$S$9:$S$1954,Matches!$D$9:$D$1954,$A262)</f>
        <v>5</v>
      </c>
      <c r="F262" s="1">
        <f>COUNTIFS(Matches!$C$9:$C$1954,$A262)+COUNTIFS(Matches!$D$9:$D$1954,$A262)-E262</f>
        <v>7</v>
      </c>
      <c r="G262" s="1">
        <f t="shared" si="33"/>
        <v>0</v>
      </c>
      <c r="H262" s="1">
        <f>SUMIFS(Matches!$R$9:$R$1954,Matches!$C$9:$C$1954,$A262,Matches!$Q$9:$Q$1954,1)+SUMIFS(Matches!$S$9:$S$1954,Matches!$D$9:$D$1954,$A262,Matches!$Q$9:$Q$1954,1)</f>
        <v>5</v>
      </c>
      <c r="I262" s="1">
        <f>COUNTIFS(Matches!$C$9:$C$1954,$A262,Matches!$Q$9:$Q$1954,1)+COUNTIFS(Matches!$D$9:$D$1954,$A262,Matches!$Q$9:$Q$1954,1)-H262</f>
        <v>7</v>
      </c>
      <c r="J262" s="9">
        <f t="shared" si="34"/>
        <v>0.41666666666666669</v>
      </c>
      <c r="K262" s="9">
        <f>IF(H262+I262=0,"",(SUMIFS(Matches!$T$9:$T$1954,Matches!$C$9:$C$1954,$A262)+SUMIFS(Matches!$U$9:$U$1954,Matches!$D$9:$D$1954,$A262))/(H262+I262))</f>
        <v>0.61630892255892256</v>
      </c>
      <c r="L262" s="9">
        <f>IF(H262+I262=0,"",(SUMIFS(Matches!$V$9:$V$1954,Matches!$C$9:$C$1954,$A262)+SUMIFS(Matches!$W$9:$W$1954,Matches!$D$9:$D$1954,$A262))/(H262+I262))</f>
        <v>0.54605538109010332</v>
      </c>
      <c r="M262" s="9">
        <f t="shared" si="35"/>
        <v>0.54883497321865382</v>
      </c>
      <c r="N262" s="1">
        <f t="shared" si="36"/>
        <v>108</v>
      </c>
      <c r="O262" s="1" t="str">
        <f t="shared" si="37"/>
        <v>Matches standings</v>
      </c>
      <c r="P262" s="1">
        <f>COUNTIFS(Matches!$C$9:$C$1954,$A262,Matches!$Q$9:$Q$1954,1,Matches!$Y$9:$Y$1954,"&gt;=1",Matches!$Y$9:$Y$1954,"&lt;="&amp;'RPI rules'!$B$9,Matches!$R$9:$R$1954,1)+COUNTIFS(Matches!$D$9:$D$1954,$A262,Matches!$Q$9:$Q$1954,1,Matches!$X$9:$X$1954,"&gt;=1",Matches!$X$9:$X$1954,"&lt;="&amp;'RPI rules'!$B$9,Matches!$S$9:$S$1954,1)</f>
        <v>0</v>
      </c>
      <c r="Q262" s="1">
        <f>COUNTIFS(Matches!$C$9:$C$1954,$A262,Matches!$Q$9:$Q$1954,1,Matches!$Y$9:$Y$1954,"&gt;"&amp;'RPI rules'!$B$9,Matches!$Y$9:$Y$1954,"&lt;="&amp;'RPI rules'!$B$10,Matches!$R$9:$R$1954,1)+COUNTIFS(Matches!$D$9:$D$1954,$A262,Matches!$Q$9:$Q$1954,1,Matches!$X$9:$X$1954,"&gt;"&amp;'RPI rules'!$B$9,Matches!$X$9:$X$1954,"&lt;="&amp;'RPI rules'!$B$10,Matches!$S$9:$S$1954,1)</f>
        <v>0</v>
      </c>
      <c r="R262" s="1">
        <f>COUNTIFS(Matches!$C$9:$C$1954,$A262,Matches!$Q$9:$Q$1954,1,Matches!$Y$9:$Y$1954,"&gt;="&amp;'RPI rules'!$B$12,Matches!$Y$9:$Y$1954,"&lt;="&amp;'RPI rules'!$B$13,Matches!$R$9:$R$1954,0)+COUNTIFS(Matches!$D$9:$D$1954,$A262,Matches!$Q$9:$Q$1954,1,Matches!$X$9:$X$1954,"&gt;="&amp;'RPI rules'!$B$12,Matches!$X$9:$X$1954,"&lt;="&amp;'RPI rules'!$B$13,Matches!$S$9:$S$1954,0)</f>
        <v>0</v>
      </c>
      <c r="S262" s="1">
        <f>COUNTIFS(Matches!$C$9:$C$1954,$A262,Matches!$Q$9:$Q$1954,1,Matches!$Y$9:$Y$1954,"&gt;="&amp;'RPI rules'!$B$14,Matches!$R$9:$R$1954,0)+COUNTIFS(Matches!$D$9:$D$1954,$A262,Matches!$Q$9:$Q$1954,1,Matches!$X$9:$X$1954,"&gt;="&amp;'RPI rules'!$B$14,Matches!$S$9:$S$1954,0)+COUNTIFS(Matches!$C$9:$C$1954,$A262,Matches!$H$9:$H$1954,"&lt;&gt;D1",Matches!$R$9:$R$1954,0)+COUNTIFS(Matches!$D$9:$D$1954,$A262,Matches!$G$9:$G$1954,"&lt;&gt;D1",Matches!$S$9:$S$1954,0)</f>
        <v>0</v>
      </c>
      <c r="T262" s="1">
        <f>COUNTIFS(Matches!$C$9:$C$1954,$A262,Matches!$M$9:$M$1954,"Nonconference")+COUNTIFS(Matches!$D$9:$D$1954,$A262,Matches!$M$9:$M$1954,"Nonconference")</f>
        <v>12</v>
      </c>
      <c r="U262" s="1">
        <f>COUNTIFS(Matches!$C$9:$C$1954,$A262,Matches!$Q$9:$Q$1954,1,Matches!$Y$9:$Y$1954,"&gt;=1",Matches!$Y$9:$Y$1954,"&lt;="&amp;'RPI rules'!$B$11,Matches!$M$9:$M$1954,"Nonconference")+COUNTIFS(Matches!$D$9:$D$1954,$A262,Matches!$Q$9:$Q$1954,1,Matches!$X$9:$X$1954,"&gt;=1",Matches!$X$9:$X$1954,"&lt;="&amp;'RPI rules'!$B$11,Matches!$M$9:$M$1954,"Nonconference")</f>
        <v>6</v>
      </c>
      <c r="V262" s="1">
        <f>COUNTIFS(Matches!$C$9:$C$1954,$A262,Matches!$Q$9:$Q$1954,1,Matches!$Y$9:$Y$1954,"&gt;="&amp;'RPI rules'!$B$15,Matches!$M$9:$M$1954,"Nonconference")+COUNTIFS(Matches!$D$9:$D$1954,$A262,Matches!$Q$9:$Q$1954,1,Matches!$X$9:$X$1954,"&gt;="&amp;'RPI rules'!$B$15,Matches!$M$9:$M$1954,"Nonconference")+COUNTIFS(Matches!$C$9:$C$1954,$A262,Matches!$M$9:$M$1954,"Nonconference",Matches!$H$9:$H$1954,"NAIA")+COUNTIFS(Matches!$D$9:$D$1954,$A262,Matches!$M$9:$M$1954,"Nonconference",Matches!$G$9:$G$1954,"NAIA")</f>
        <v>0</v>
      </c>
      <c r="W262" s="24">
        <f t="shared" si="38"/>
        <v>0.5</v>
      </c>
      <c r="X262" s="24">
        <f t="shared" si="39"/>
        <v>0</v>
      </c>
      <c r="Y262" s="25">
        <f>IF('RPI rules'!$B$25&lt;&gt;"Ready",NA(),P262*'RPI rules'!$B$17+Q262*'RPI rules'!$B$18)</f>
        <v>0</v>
      </c>
      <c r="Z262" s="25">
        <f>IF('RPI rules'!$B$25&lt;&gt;"Ready",NA(),-R262*'RPI rules'!$B$19-S262*'RPI rules'!$B$20)</f>
        <v>0</v>
      </c>
      <c r="AA262" s="25">
        <f>IF('RPI rules'!$B$25&lt;&gt;"Ready",NA(),IF(T262=0,0,IF(W262&gt;='RPI rules'!$B$16,'RPI rules'!$B$21,0)))</f>
        <v>2.5999999999999999E-3</v>
      </c>
      <c r="AB262" s="25">
        <f>IF('RPI rules'!$B$25&lt;&gt;"Ready",NA(),IF(T262=0,0,IF(X262&gt;='RPI rules'!$B$16,-'RPI rules'!$B$22,0)))</f>
        <v>0</v>
      </c>
      <c r="AC262" s="25">
        <f t="shared" si="40"/>
        <v>2.5999999999999999E-3</v>
      </c>
      <c r="AD262" s="9">
        <f t="shared" si="41"/>
        <v>0.55143497321865387</v>
      </c>
      <c r="AE262" s="1">
        <f t="shared" si="42"/>
        <v>105</v>
      </c>
      <c r="AF262" s="1">
        <f t="shared" si="43"/>
        <v>3</v>
      </c>
    </row>
    <row r="263" spans="1:32" ht="21" customHeight="1">
      <c r="A263" s="1" t="s">
        <v>71</v>
      </c>
      <c r="B263" s="1" t="str">
        <f>INDEX(Standings!$B$9:$B$356,MATCH($A263,Standings!$A$9:$A$356,0))</f>
        <v>SEC</v>
      </c>
      <c r="C263" s="1">
        <f>INDEX(Standings!$D$9:$D$356,MATCH($A263,Standings!$A$9:$A$356,0))</f>
        <v>7</v>
      </c>
      <c r="D263" s="1">
        <f>INDEX(Standings!$E$9:$E$356,MATCH($A263,Standings!$A$9:$A$356,0))</f>
        <v>3</v>
      </c>
      <c r="E263" s="1">
        <f>SUMIFS(Matches!$R$9:$R$1954,Matches!$C$9:$C$1954,$A263)+SUMIFS(Matches!$S$9:$S$1954,Matches!$D$9:$D$1954,$A263)</f>
        <v>7</v>
      </c>
      <c r="F263" s="1">
        <f>COUNTIFS(Matches!$C$9:$C$1954,$A263)+COUNTIFS(Matches!$D$9:$D$1954,$A263)-E263</f>
        <v>3</v>
      </c>
      <c r="G263" s="1">
        <f t="shared" si="33"/>
        <v>0</v>
      </c>
      <c r="H263" s="1">
        <f>SUMIFS(Matches!$R$9:$R$1954,Matches!$C$9:$C$1954,$A263,Matches!$Q$9:$Q$1954,1)+SUMIFS(Matches!$S$9:$S$1954,Matches!$D$9:$D$1954,$A263,Matches!$Q$9:$Q$1954,1)</f>
        <v>7</v>
      </c>
      <c r="I263" s="1">
        <f>COUNTIFS(Matches!$C$9:$C$1954,$A263,Matches!$Q$9:$Q$1954,1)+COUNTIFS(Matches!$D$9:$D$1954,$A263,Matches!$Q$9:$Q$1954,1)-H263</f>
        <v>3</v>
      </c>
      <c r="J263" s="9">
        <f t="shared" si="34"/>
        <v>0.7</v>
      </c>
      <c r="K263" s="9">
        <f>IF(H263+I263=0,"",(SUMIFS(Matches!$T$9:$T$1954,Matches!$C$9:$C$1954,$A263)+SUMIFS(Matches!$U$9:$U$1954,Matches!$D$9:$D$1954,$A263))/(H263+I263))</f>
        <v>0.59676767676767672</v>
      </c>
      <c r="L263" s="9">
        <f>IF(H263+I263=0,"",(SUMIFS(Matches!$V$9:$V$1954,Matches!$C$9:$C$1954,$A263)+SUMIFS(Matches!$W$9:$W$1954,Matches!$D$9:$D$1954,$A263))/(H263+I263))</f>
        <v>0.52611809458779157</v>
      </c>
      <c r="M263" s="9">
        <f t="shared" si="35"/>
        <v>0.60491336203078627</v>
      </c>
      <c r="N263" s="1">
        <f t="shared" si="36"/>
        <v>48</v>
      </c>
      <c r="O263" s="1" t="str">
        <f t="shared" si="37"/>
        <v>Matches standings</v>
      </c>
      <c r="P263" s="1">
        <f>COUNTIFS(Matches!$C$9:$C$1954,$A263,Matches!$Q$9:$Q$1954,1,Matches!$Y$9:$Y$1954,"&gt;=1",Matches!$Y$9:$Y$1954,"&lt;="&amp;'RPI rules'!$B$9,Matches!$R$9:$R$1954,1)+COUNTIFS(Matches!$D$9:$D$1954,$A263,Matches!$Q$9:$Q$1954,1,Matches!$X$9:$X$1954,"&gt;=1",Matches!$X$9:$X$1954,"&lt;="&amp;'RPI rules'!$B$9,Matches!$S$9:$S$1954,1)</f>
        <v>0</v>
      </c>
      <c r="Q263" s="1">
        <f>COUNTIFS(Matches!$C$9:$C$1954,$A263,Matches!$Q$9:$Q$1954,1,Matches!$Y$9:$Y$1954,"&gt;"&amp;'RPI rules'!$B$9,Matches!$Y$9:$Y$1954,"&lt;="&amp;'RPI rules'!$B$10,Matches!$R$9:$R$1954,1)+COUNTIFS(Matches!$D$9:$D$1954,$A263,Matches!$Q$9:$Q$1954,1,Matches!$X$9:$X$1954,"&gt;"&amp;'RPI rules'!$B$9,Matches!$X$9:$X$1954,"&lt;="&amp;'RPI rules'!$B$10,Matches!$S$9:$S$1954,1)</f>
        <v>1</v>
      </c>
      <c r="R263" s="1">
        <f>COUNTIFS(Matches!$C$9:$C$1954,$A263,Matches!$Q$9:$Q$1954,1,Matches!$Y$9:$Y$1954,"&gt;="&amp;'RPI rules'!$B$12,Matches!$Y$9:$Y$1954,"&lt;="&amp;'RPI rules'!$B$13,Matches!$R$9:$R$1954,0)+COUNTIFS(Matches!$D$9:$D$1954,$A263,Matches!$Q$9:$Q$1954,1,Matches!$X$9:$X$1954,"&gt;="&amp;'RPI rules'!$B$12,Matches!$X$9:$X$1954,"&lt;="&amp;'RPI rules'!$B$13,Matches!$S$9:$S$1954,0)</f>
        <v>0</v>
      </c>
      <c r="S263" s="1">
        <f>COUNTIFS(Matches!$C$9:$C$1954,$A263,Matches!$Q$9:$Q$1954,1,Matches!$Y$9:$Y$1954,"&gt;="&amp;'RPI rules'!$B$14,Matches!$R$9:$R$1954,0)+COUNTIFS(Matches!$D$9:$D$1954,$A263,Matches!$Q$9:$Q$1954,1,Matches!$X$9:$X$1954,"&gt;="&amp;'RPI rules'!$B$14,Matches!$S$9:$S$1954,0)+COUNTIFS(Matches!$C$9:$C$1954,$A263,Matches!$H$9:$H$1954,"&lt;&gt;D1",Matches!$R$9:$R$1954,0)+COUNTIFS(Matches!$D$9:$D$1954,$A263,Matches!$G$9:$G$1954,"&lt;&gt;D1",Matches!$S$9:$S$1954,0)</f>
        <v>0</v>
      </c>
      <c r="T263" s="1">
        <f>COUNTIFS(Matches!$C$9:$C$1954,$A263,Matches!$M$9:$M$1954,"Nonconference")+COUNTIFS(Matches!$D$9:$D$1954,$A263,Matches!$M$9:$M$1954,"Nonconference")</f>
        <v>10</v>
      </c>
      <c r="U263" s="1">
        <f>COUNTIFS(Matches!$C$9:$C$1954,$A263,Matches!$Q$9:$Q$1954,1,Matches!$Y$9:$Y$1954,"&gt;=1",Matches!$Y$9:$Y$1954,"&lt;="&amp;'RPI rules'!$B$11,Matches!$M$9:$M$1954,"Nonconference")+COUNTIFS(Matches!$D$9:$D$1954,$A263,Matches!$Q$9:$Q$1954,1,Matches!$X$9:$X$1954,"&gt;=1",Matches!$X$9:$X$1954,"&lt;="&amp;'RPI rules'!$B$11,Matches!$M$9:$M$1954,"Nonconference")</f>
        <v>3</v>
      </c>
      <c r="V263" s="1">
        <f>COUNTIFS(Matches!$C$9:$C$1954,$A263,Matches!$Q$9:$Q$1954,1,Matches!$Y$9:$Y$1954,"&gt;="&amp;'RPI rules'!$B$15,Matches!$M$9:$M$1954,"Nonconference")+COUNTIFS(Matches!$D$9:$D$1954,$A263,Matches!$Q$9:$Q$1954,1,Matches!$X$9:$X$1954,"&gt;="&amp;'RPI rules'!$B$15,Matches!$M$9:$M$1954,"Nonconference")+COUNTIFS(Matches!$C$9:$C$1954,$A263,Matches!$M$9:$M$1954,"Nonconference",Matches!$H$9:$H$1954,"NAIA")+COUNTIFS(Matches!$D$9:$D$1954,$A263,Matches!$M$9:$M$1954,"Nonconference",Matches!$G$9:$G$1954,"NAIA")</f>
        <v>0</v>
      </c>
      <c r="W263" s="24">
        <f t="shared" si="38"/>
        <v>0.3</v>
      </c>
      <c r="X263" s="24">
        <f t="shared" si="39"/>
        <v>0</v>
      </c>
      <c r="Y263" s="25">
        <f>IF('RPI rules'!$B$25&lt;&gt;"Ready",NA(),P263*'RPI rules'!$B$17+Q263*'RPI rules'!$B$18)</f>
        <v>1.2999999999999999E-3</v>
      </c>
      <c r="Z263" s="25">
        <f>IF('RPI rules'!$B$25&lt;&gt;"Ready",NA(),-R263*'RPI rules'!$B$19-S263*'RPI rules'!$B$20)</f>
        <v>0</v>
      </c>
      <c r="AA263" s="25">
        <f>IF('RPI rules'!$B$25&lt;&gt;"Ready",NA(),IF(T263=0,0,IF(W263&gt;='RPI rules'!$B$16,'RPI rules'!$B$21,0)))</f>
        <v>0</v>
      </c>
      <c r="AB263" s="25">
        <f>IF('RPI rules'!$B$25&lt;&gt;"Ready",NA(),IF(T263=0,0,IF(X263&gt;='RPI rules'!$B$16,-'RPI rules'!$B$22,0)))</f>
        <v>0</v>
      </c>
      <c r="AC263" s="25">
        <f t="shared" si="40"/>
        <v>1.2999999999999999E-3</v>
      </c>
      <c r="AD263" s="9">
        <f t="shared" si="41"/>
        <v>0.60621336203078624</v>
      </c>
      <c r="AE263" s="1">
        <f t="shared" si="42"/>
        <v>48</v>
      </c>
      <c r="AF263" s="1">
        <f t="shared" si="43"/>
        <v>0</v>
      </c>
    </row>
    <row r="264" spans="1:32" ht="21" customHeight="1">
      <c r="A264" s="1" t="s">
        <v>368</v>
      </c>
      <c r="B264" s="1" t="str">
        <f>INDEX(Standings!$B$9:$B$356,MATCH($A264,Standings!$A$9:$A$356,0))</f>
        <v>MEAC</v>
      </c>
      <c r="C264" s="1">
        <f>INDEX(Standings!$D$9:$D$356,MATCH($A264,Standings!$A$9:$A$356,0))</f>
        <v>3</v>
      </c>
      <c r="D264" s="1">
        <f>INDEX(Standings!$E$9:$E$356,MATCH($A264,Standings!$A$9:$A$356,0))</f>
        <v>11</v>
      </c>
      <c r="E264" s="1">
        <f>SUMIFS(Matches!$R$9:$R$1954,Matches!$C$9:$C$1954,$A264)+SUMIFS(Matches!$S$9:$S$1954,Matches!$D$9:$D$1954,$A264)</f>
        <v>3</v>
      </c>
      <c r="F264" s="1">
        <f>COUNTIFS(Matches!$C$9:$C$1954,$A264)+COUNTIFS(Matches!$D$9:$D$1954,$A264)-E264</f>
        <v>11</v>
      </c>
      <c r="G264" s="1">
        <f t="shared" si="33"/>
        <v>3</v>
      </c>
      <c r="H264" s="1">
        <f>SUMIFS(Matches!$R$9:$R$1954,Matches!$C$9:$C$1954,$A264,Matches!$Q$9:$Q$1954,1)+SUMIFS(Matches!$S$9:$S$1954,Matches!$D$9:$D$1954,$A264,Matches!$Q$9:$Q$1954,1)</f>
        <v>1</v>
      </c>
      <c r="I264" s="1">
        <f>COUNTIFS(Matches!$C$9:$C$1954,$A264,Matches!$Q$9:$Q$1954,1)+COUNTIFS(Matches!$D$9:$D$1954,$A264,Matches!$Q$9:$Q$1954,1)-H264</f>
        <v>10</v>
      </c>
      <c r="J264" s="9">
        <f t="shared" si="34"/>
        <v>9.0909090909090912E-2</v>
      </c>
      <c r="K264" s="9">
        <f>IF(H264+I264=0,"",(SUMIFS(Matches!$T$9:$T$1954,Matches!$C$9:$C$1954,$A264)+SUMIFS(Matches!$U$9:$U$1954,Matches!$D$9:$D$1954,$A264))/(H264+I264))</f>
        <v>0.35117079889807168</v>
      </c>
      <c r="L264" s="9">
        <f>IF(H264+I264=0,"",(SUMIFS(Matches!$V$9:$V$1954,Matches!$C$9:$C$1954,$A264)+SUMIFS(Matches!$W$9:$W$1954,Matches!$D$9:$D$1954,$A264))/(H264+I264))</f>
        <v>0.36421769435543538</v>
      </c>
      <c r="M264" s="9">
        <f t="shared" si="35"/>
        <v>0.28936709576516739</v>
      </c>
      <c r="N264" s="1">
        <f t="shared" si="36"/>
        <v>345</v>
      </c>
      <c r="O264" s="1" t="str">
        <f t="shared" si="37"/>
        <v>Matches standings</v>
      </c>
      <c r="P264" s="1">
        <f>COUNTIFS(Matches!$C$9:$C$1954,$A264,Matches!$Q$9:$Q$1954,1,Matches!$Y$9:$Y$1954,"&gt;=1",Matches!$Y$9:$Y$1954,"&lt;="&amp;'RPI rules'!$B$9,Matches!$R$9:$R$1954,1)+COUNTIFS(Matches!$D$9:$D$1954,$A264,Matches!$Q$9:$Q$1954,1,Matches!$X$9:$X$1954,"&gt;=1",Matches!$X$9:$X$1954,"&lt;="&amp;'RPI rules'!$B$9,Matches!$S$9:$S$1954,1)</f>
        <v>0</v>
      </c>
      <c r="Q264" s="1">
        <f>COUNTIFS(Matches!$C$9:$C$1954,$A264,Matches!$Q$9:$Q$1954,1,Matches!$Y$9:$Y$1954,"&gt;"&amp;'RPI rules'!$B$9,Matches!$Y$9:$Y$1954,"&lt;="&amp;'RPI rules'!$B$10,Matches!$R$9:$R$1954,1)+COUNTIFS(Matches!$D$9:$D$1954,$A264,Matches!$Q$9:$Q$1954,1,Matches!$X$9:$X$1954,"&gt;"&amp;'RPI rules'!$B$9,Matches!$X$9:$X$1954,"&lt;="&amp;'RPI rules'!$B$10,Matches!$S$9:$S$1954,1)</f>
        <v>0</v>
      </c>
      <c r="R264" s="1">
        <f>COUNTIFS(Matches!$C$9:$C$1954,$A264,Matches!$Q$9:$Q$1954,1,Matches!$Y$9:$Y$1954,"&gt;="&amp;'RPI rules'!$B$12,Matches!$Y$9:$Y$1954,"&lt;="&amp;'RPI rules'!$B$13,Matches!$R$9:$R$1954,0)+COUNTIFS(Matches!$D$9:$D$1954,$A264,Matches!$Q$9:$Q$1954,1,Matches!$X$9:$X$1954,"&gt;="&amp;'RPI rules'!$B$12,Matches!$X$9:$X$1954,"&lt;="&amp;'RPI rules'!$B$13,Matches!$S$9:$S$1954,0)</f>
        <v>2</v>
      </c>
      <c r="S264" s="1">
        <f>COUNTIFS(Matches!$C$9:$C$1954,$A264,Matches!$Q$9:$Q$1954,1,Matches!$Y$9:$Y$1954,"&gt;="&amp;'RPI rules'!$B$14,Matches!$R$9:$R$1954,0)+COUNTIFS(Matches!$D$9:$D$1954,$A264,Matches!$Q$9:$Q$1954,1,Matches!$X$9:$X$1954,"&gt;="&amp;'RPI rules'!$B$14,Matches!$S$9:$S$1954,0)+COUNTIFS(Matches!$C$9:$C$1954,$A264,Matches!$H$9:$H$1954,"&lt;&gt;D1",Matches!$R$9:$R$1954,0)+COUNTIFS(Matches!$D$9:$D$1954,$A264,Matches!$G$9:$G$1954,"&lt;&gt;D1",Matches!$S$9:$S$1954,0)</f>
        <v>6</v>
      </c>
      <c r="T264" s="1">
        <f>COUNTIFS(Matches!$C$9:$C$1954,$A264,Matches!$M$9:$M$1954,"Nonconference")+COUNTIFS(Matches!$D$9:$D$1954,$A264,Matches!$M$9:$M$1954,"Nonconference")</f>
        <v>14</v>
      </c>
      <c r="U264" s="1">
        <f>COUNTIFS(Matches!$C$9:$C$1954,$A264,Matches!$Q$9:$Q$1954,1,Matches!$Y$9:$Y$1954,"&gt;=1",Matches!$Y$9:$Y$1954,"&lt;="&amp;'RPI rules'!$B$11,Matches!$M$9:$M$1954,"Nonconference")+COUNTIFS(Matches!$D$9:$D$1954,$A264,Matches!$Q$9:$Q$1954,1,Matches!$X$9:$X$1954,"&gt;=1",Matches!$X$9:$X$1954,"&lt;="&amp;'RPI rules'!$B$11,Matches!$M$9:$M$1954,"Nonconference")</f>
        <v>1</v>
      </c>
      <c r="V264" s="1">
        <f>COUNTIFS(Matches!$C$9:$C$1954,$A264,Matches!$Q$9:$Q$1954,1,Matches!$Y$9:$Y$1954,"&gt;="&amp;'RPI rules'!$B$15,Matches!$M$9:$M$1954,"Nonconference")+COUNTIFS(Matches!$D$9:$D$1954,$A264,Matches!$Q$9:$Q$1954,1,Matches!$X$9:$X$1954,"&gt;="&amp;'RPI rules'!$B$15,Matches!$M$9:$M$1954,"Nonconference")+COUNTIFS(Matches!$C$9:$C$1954,$A264,Matches!$M$9:$M$1954,"Nonconference",Matches!$H$9:$H$1954,"NAIA")+COUNTIFS(Matches!$D$9:$D$1954,$A264,Matches!$M$9:$M$1954,"Nonconference",Matches!$G$9:$G$1954,"NAIA")</f>
        <v>8</v>
      </c>
      <c r="W264" s="24">
        <f t="shared" si="38"/>
        <v>7.1428571428571425E-2</v>
      </c>
      <c r="X264" s="24">
        <f t="shared" si="39"/>
        <v>0.5714285714285714</v>
      </c>
      <c r="Y264" s="25">
        <f>IF('RPI rules'!$B$25&lt;&gt;"Ready",NA(),P264*'RPI rules'!$B$17+Q264*'RPI rules'!$B$18)</f>
        <v>0</v>
      </c>
      <c r="Z264" s="25">
        <f>IF('RPI rules'!$B$25&lt;&gt;"Ready",NA(),-R264*'RPI rules'!$B$19-S264*'RPI rules'!$B$20)</f>
        <v>-1.8200000000000001E-2</v>
      </c>
      <c r="AA264" s="25">
        <f>IF('RPI rules'!$B$25&lt;&gt;"Ready",NA(),IF(T264=0,0,IF(W264&gt;='RPI rules'!$B$16,'RPI rules'!$B$21,0)))</f>
        <v>0</v>
      </c>
      <c r="AB264" s="25">
        <f>IF('RPI rules'!$B$25&lt;&gt;"Ready",NA(),IF(T264=0,0,IF(X264&gt;='RPI rules'!$B$16,-'RPI rules'!$B$22,0)))</f>
        <v>-2.5999999999999999E-3</v>
      </c>
      <c r="AC264" s="25">
        <f t="shared" si="40"/>
        <v>-2.0799999999999999E-2</v>
      </c>
      <c r="AD264" s="9">
        <f t="shared" si="41"/>
        <v>0.26856709576516741</v>
      </c>
      <c r="AE264" s="1">
        <f t="shared" si="42"/>
        <v>346</v>
      </c>
      <c r="AF264" s="1">
        <f t="shared" si="43"/>
        <v>-1</v>
      </c>
    </row>
    <row r="265" spans="1:32" ht="21" customHeight="1">
      <c r="A265" s="1" t="s">
        <v>98</v>
      </c>
      <c r="B265" s="1" t="str">
        <f>INDEX(Standings!$B$9:$B$356,MATCH($A265,Standings!$A$9:$A$356,0))</f>
        <v>Summit League</v>
      </c>
      <c r="C265" s="1">
        <f>INDEX(Standings!$D$9:$D$356,MATCH($A265,Standings!$A$9:$A$356,0))</f>
        <v>7</v>
      </c>
      <c r="D265" s="1">
        <f>INDEX(Standings!$E$9:$E$356,MATCH($A265,Standings!$A$9:$A$356,0))</f>
        <v>4</v>
      </c>
      <c r="E265" s="1">
        <f>SUMIFS(Matches!$R$9:$R$1954,Matches!$C$9:$C$1954,$A265)+SUMIFS(Matches!$S$9:$S$1954,Matches!$D$9:$D$1954,$A265)</f>
        <v>7</v>
      </c>
      <c r="F265" s="1">
        <f>COUNTIFS(Matches!$C$9:$C$1954,$A265)+COUNTIFS(Matches!$D$9:$D$1954,$A265)-E265</f>
        <v>4</v>
      </c>
      <c r="G265" s="1">
        <f t="shared" ref="G265:G328" si="44">E265+F265-H265-I265</f>
        <v>0</v>
      </c>
      <c r="H265" s="1">
        <f>SUMIFS(Matches!$R$9:$R$1954,Matches!$C$9:$C$1954,$A265,Matches!$Q$9:$Q$1954,1)+SUMIFS(Matches!$S$9:$S$1954,Matches!$D$9:$D$1954,$A265,Matches!$Q$9:$Q$1954,1)</f>
        <v>7</v>
      </c>
      <c r="I265" s="1">
        <f>COUNTIFS(Matches!$C$9:$C$1954,$A265,Matches!$Q$9:$Q$1954,1)+COUNTIFS(Matches!$D$9:$D$1954,$A265,Matches!$Q$9:$Q$1954,1)-H265</f>
        <v>4</v>
      </c>
      <c r="J265" s="9">
        <f t="shared" ref="J265:J328" si="45">IF(H265+I265=0,"",H265/(H265+I265))</f>
        <v>0.63636363636363635</v>
      </c>
      <c r="K265" s="9">
        <f>IF(H265+I265=0,"",(SUMIFS(Matches!$T$9:$T$1954,Matches!$C$9:$C$1954,$A265)+SUMIFS(Matches!$U$9:$U$1954,Matches!$D$9:$D$1954,$A265))/(H265+I265))</f>
        <v>0.5743014561196379</v>
      </c>
      <c r="L265" s="9">
        <f>IF(H265+I265=0,"",(SUMIFS(Matches!$V$9:$V$1954,Matches!$C$9:$C$1954,$A265)+SUMIFS(Matches!$W$9:$W$1954,Matches!$D$9:$D$1954,$A265))/(H265+I265))</f>
        <v>0.53901288685551774</v>
      </c>
      <c r="M265" s="9">
        <f t="shared" ref="M265:M328" si="46">IF(J265="","",$T$3*J265+$T$4*K265+$T$5*L265)</f>
        <v>0.58099485886460744</v>
      </c>
      <c r="N265" s="1">
        <f t="shared" ref="N265:N328" si="47">IF(M265="","",RANK(M265,$M$9:$M$356,0))</f>
        <v>75</v>
      </c>
      <c r="O265" s="1" t="str">
        <f t="shared" ref="O265:O328" si="48">IF(AND(C265=E265,D265=F265),"Matches standings","Review: standings differ")</f>
        <v>Matches standings</v>
      </c>
      <c r="P265" s="1">
        <f>COUNTIFS(Matches!$C$9:$C$1954,$A265,Matches!$Q$9:$Q$1954,1,Matches!$Y$9:$Y$1954,"&gt;=1",Matches!$Y$9:$Y$1954,"&lt;="&amp;'RPI rules'!$B$9,Matches!$R$9:$R$1954,1)+COUNTIFS(Matches!$D$9:$D$1954,$A265,Matches!$Q$9:$Q$1954,1,Matches!$X$9:$X$1954,"&gt;=1",Matches!$X$9:$X$1954,"&lt;="&amp;'RPI rules'!$B$9,Matches!$S$9:$S$1954,1)</f>
        <v>0</v>
      </c>
      <c r="Q265" s="1">
        <f>COUNTIFS(Matches!$C$9:$C$1954,$A265,Matches!$Q$9:$Q$1954,1,Matches!$Y$9:$Y$1954,"&gt;"&amp;'RPI rules'!$B$9,Matches!$Y$9:$Y$1954,"&lt;="&amp;'RPI rules'!$B$10,Matches!$R$9:$R$1954,1)+COUNTIFS(Matches!$D$9:$D$1954,$A265,Matches!$Q$9:$Q$1954,1,Matches!$X$9:$X$1954,"&gt;"&amp;'RPI rules'!$B$9,Matches!$X$9:$X$1954,"&lt;="&amp;'RPI rules'!$B$10,Matches!$S$9:$S$1954,1)</f>
        <v>0</v>
      </c>
      <c r="R265" s="1">
        <f>COUNTIFS(Matches!$C$9:$C$1954,$A265,Matches!$Q$9:$Q$1954,1,Matches!$Y$9:$Y$1954,"&gt;="&amp;'RPI rules'!$B$12,Matches!$Y$9:$Y$1954,"&lt;="&amp;'RPI rules'!$B$13,Matches!$R$9:$R$1954,0)+COUNTIFS(Matches!$D$9:$D$1954,$A265,Matches!$Q$9:$Q$1954,1,Matches!$X$9:$X$1954,"&gt;="&amp;'RPI rules'!$B$12,Matches!$X$9:$X$1954,"&lt;="&amp;'RPI rules'!$B$13,Matches!$S$9:$S$1954,0)</f>
        <v>0</v>
      </c>
      <c r="S265" s="1">
        <f>COUNTIFS(Matches!$C$9:$C$1954,$A265,Matches!$Q$9:$Q$1954,1,Matches!$Y$9:$Y$1954,"&gt;="&amp;'RPI rules'!$B$14,Matches!$R$9:$R$1954,0)+COUNTIFS(Matches!$D$9:$D$1954,$A265,Matches!$Q$9:$Q$1954,1,Matches!$X$9:$X$1954,"&gt;="&amp;'RPI rules'!$B$14,Matches!$S$9:$S$1954,0)+COUNTIFS(Matches!$C$9:$C$1954,$A265,Matches!$H$9:$H$1954,"&lt;&gt;D1",Matches!$R$9:$R$1954,0)+COUNTIFS(Matches!$D$9:$D$1954,$A265,Matches!$G$9:$G$1954,"&lt;&gt;D1",Matches!$S$9:$S$1954,0)</f>
        <v>0</v>
      </c>
      <c r="T265" s="1">
        <f>COUNTIFS(Matches!$C$9:$C$1954,$A265,Matches!$M$9:$M$1954,"Nonconference")+COUNTIFS(Matches!$D$9:$D$1954,$A265,Matches!$M$9:$M$1954,"Nonconference")</f>
        <v>11</v>
      </c>
      <c r="U265" s="1">
        <f>COUNTIFS(Matches!$C$9:$C$1954,$A265,Matches!$Q$9:$Q$1954,1,Matches!$Y$9:$Y$1954,"&gt;=1",Matches!$Y$9:$Y$1954,"&lt;="&amp;'RPI rules'!$B$11,Matches!$M$9:$M$1954,"Nonconference")+COUNTIFS(Matches!$D$9:$D$1954,$A265,Matches!$Q$9:$Q$1954,1,Matches!$X$9:$X$1954,"&gt;=1",Matches!$X$9:$X$1954,"&lt;="&amp;'RPI rules'!$B$11,Matches!$M$9:$M$1954,"Nonconference")</f>
        <v>4</v>
      </c>
      <c r="V265" s="1">
        <f>COUNTIFS(Matches!$C$9:$C$1954,$A265,Matches!$Q$9:$Q$1954,1,Matches!$Y$9:$Y$1954,"&gt;="&amp;'RPI rules'!$B$15,Matches!$M$9:$M$1954,"Nonconference")+COUNTIFS(Matches!$D$9:$D$1954,$A265,Matches!$Q$9:$Q$1954,1,Matches!$X$9:$X$1954,"&gt;="&amp;'RPI rules'!$B$15,Matches!$M$9:$M$1954,"Nonconference")+COUNTIFS(Matches!$C$9:$C$1954,$A265,Matches!$M$9:$M$1954,"Nonconference",Matches!$H$9:$H$1954,"NAIA")+COUNTIFS(Matches!$D$9:$D$1954,$A265,Matches!$M$9:$M$1954,"Nonconference",Matches!$G$9:$G$1954,"NAIA")</f>
        <v>2</v>
      </c>
      <c r="W265" s="24">
        <f t="shared" ref="W265:W328" si="49">IF(T265=0,"",U265/T265)</f>
        <v>0.36363636363636365</v>
      </c>
      <c r="X265" s="24">
        <f t="shared" ref="X265:X328" si="50">IF(T265=0,"",V265/T265)</f>
        <v>0.18181818181818182</v>
      </c>
      <c r="Y265" s="25">
        <f>IF('RPI rules'!$B$25&lt;&gt;"Ready",NA(),P265*'RPI rules'!$B$17+Q265*'RPI rules'!$B$18)</f>
        <v>0</v>
      </c>
      <c r="Z265" s="25">
        <f>IF('RPI rules'!$B$25&lt;&gt;"Ready",NA(),-R265*'RPI rules'!$B$19-S265*'RPI rules'!$B$20)</f>
        <v>0</v>
      </c>
      <c r="AA265" s="25">
        <f>IF('RPI rules'!$B$25&lt;&gt;"Ready",NA(),IF(T265=0,0,IF(W265&gt;='RPI rules'!$B$16,'RPI rules'!$B$21,0)))</f>
        <v>0</v>
      </c>
      <c r="AB265" s="25">
        <f>IF('RPI rules'!$B$25&lt;&gt;"Ready",NA(),IF(T265=0,0,IF(X265&gt;='RPI rules'!$B$16,-'RPI rules'!$B$22,0)))</f>
        <v>0</v>
      </c>
      <c r="AC265" s="25">
        <f t="shared" ref="AC265:AC328" si="51">SUM(Y265:AB265)</f>
        <v>0</v>
      </c>
      <c r="AD265" s="9">
        <f t="shared" ref="AD265:AD328" si="52">IF(M265="","",M265+AC265)</f>
        <v>0.58099485886460744</v>
      </c>
      <c r="AE265" s="1">
        <f t="shared" ref="AE265:AE328" si="53">IF(AD265="","",RANK(AD265,$AD$9:$AD$356,0))</f>
        <v>76</v>
      </c>
      <c r="AF265" s="1">
        <f t="shared" ref="AF265:AF328" si="54">IF(AE265="","",N265-AE265)</f>
        <v>-1</v>
      </c>
    </row>
    <row r="266" spans="1:32" ht="21" customHeight="1">
      <c r="A266" s="1" t="s">
        <v>138</v>
      </c>
      <c r="B266" s="1" t="str">
        <f>INDEX(Standings!$B$9:$B$356,MATCH($A266,Standings!$A$9:$A$356,0))</f>
        <v>Summit League</v>
      </c>
      <c r="C266" s="1">
        <f>INDEX(Standings!$D$9:$D$356,MATCH($A266,Standings!$A$9:$A$356,0))</f>
        <v>4</v>
      </c>
      <c r="D266" s="1">
        <f>INDEX(Standings!$E$9:$E$356,MATCH($A266,Standings!$A$9:$A$356,0))</f>
        <v>7</v>
      </c>
      <c r="E266" s="1">
        <f>SUMIFS(Matches!$R$9:$R$1954,Matches!$C$9:$C$1954,$A266)+SUMIFS(Matches!$S$9:$S$1954,Matches!$D$9:$D$1954,$A266)</f>
        <v>4</v>
      </c>
      <c r="F266" s="1">
        <f>COUNTIFS(Matches!$C$9:$C$1954,$A266)+COUNTIFS(Matches!$D$9:$D$1954,$A266)-E266</f>
        <v>7</v>
      </c>
      <c r="G266" s="1">
        <f t="shared" si="44"/>
        <v>0</v>
      </c>
      <c r="H266" s="1">
        <f>SUMIFS(Matches!$R$9:$R$1954,Matches!$C$9:$C$1954,$A266,Matches!$Q$9:$Q$1954,1)+SUMIFS(Matches!$S$9:$S$1954,Matches!$D$9:$D$1954,$A266,Matches!$Q$9:$Q$1954,1)</f>
        <v>4</v>
      </c>
      <c r="I266" s="1">
        <f>COUNTIFS(Matches!$C$9:$C$1954,$A266,Matches!$Q$9:$Q$1954,1)+COUNTIFS(Matches!$D$9:$D$1954,$A266,Matches!$Q$9:$Q$1954,1)-H266</f>
        <v>7</v>
      </c>
      <c r="J266" s="9">
        <f t="shared" si="45"/>
        <v>0.36363636363636365</v>
      </c>
      <c r="K266" s="9">
        <f>IF(H266+I266=0,"",(SUMIFS(Matches!$T$9:$T$1954,Matches!$C$9:$C$1954,$A266)+SUMIFS(Matches!$U$9:$U$1954,Matches!$D$9:$D$1954,$A266))/(H266+I266))</f>
        <v>0.63380558835104284</v>
      </c>
      <c r="L266" s="9">
        <f>IF(H266+I266=0,"",(SUMIFS(Matches!$V$9:$V$1954,Matches!$C$9:$C$1954,$A266)+SUMIFS(Matches!$W$9:$W$1954,Matches!$D$9:$D$1954,$A266))/(H266+I266))</f>
        <v>0.53549584872071099</v>
      </c>
      <c r="M266" s="9">
        <f t="shared" si="46"/>
        <v>0.54168584726479008</v>
      </c>
      <c r="N266" s="1">
        <f t="shared" si="47"/>
        <v>115</v>
      </c>
      <c r="O266" s="1" t="str">
        <f t="shared" si="48"/>
        <v>Matches standings</v>
      </c>
      <c r="P266" s="1">
        <f>COUNTIFS(Matches!$C$9:$C$1954,$A266,Matches!$Q$9:$Q$1954,1,Matches!$Y$9:$Y$1954,"&gt;=1",Matches!$Y$9:$Y$1954,"&lt;="&amp;'RPI rules'!$B$9,Matches!$R$9:$R$1954,1)+COUNTIFS(Matches!$D$9:$D$1954,$A266,Matches!$Q$9:$Q$1954,1,Matches!$X$9:$X$1954,"&gt;=1",Matches!$X$9:$X$1954,"&lt;="&amp;'RPI rules'!$B$9,Matches!$S$9:$S$1954,1)</f>
        <v>0</v>
      </c>
      <c r="Q266" s="1">
        <f>COUNTIFS(Matches!$C$9:$C$1954,$A266,Matches!$Q$9:$Q$1954,1,Matches!$Y$9:$Y$1954,"&gt;"&amp;'RPI rules'!$B$9,Matches!$Y$9:$Y$1954,"&lt;="&amp;'RPI rules'!$B$10,Matches!$R$9:$R$1954,1)+COUNTIFS(Matches!$D$9:$D$1954,$A266,Matches!$Q$9:$Q$1954,1,Matches!$X$9:$X$1954,"&gt;"&amp;'RPI rules'!$B$9,Matches!$X$9:$X$1954,"&lt;="&amp;'RPI rules'!$B$10,Matches!$S$9:$S$1954,1)</f>
        <v>0</v>
      </c>
      <c r="R266" s="1">
        <f>COUNTIFS(Matches!$C$9:$C$1954,$A266,Matches!$Q$9:$Q$1954,1,Matches!$Y$9:$Y$1954,"&gt;="&amp;'RPI rules'!$B$12,Matches!$Y$9:$Y$1954,"&lt;="&amp;'RPI rules'!$B$13,Matches!$R$9:$R$1954,0)+COUNTIFS(Matches!$D$9:$D$1954,$A266,Matches!$Q$9:$Q$1954,1,Matches!$X$9:$X$1954,"&gt;="&amp;'RPI rules'!$B$12,Matches!$X$9:$X$1954,"&lt;="&amp;'RPI rules'!$B$13,Matches!$S$9:$S$1954,0)</f>
        <v>0</v>
      </c>
      <c r="S266" s="1">
        <f>COUNTIFS(Matches!$C$9:$C$1954,$A266,Matches!$Q$9:$Q$1954,1,Matches!$Y$9:$Y$1954,"&gt;="&amp;'RPI rules'!$B$14,Matches!$R$9:$R$1954,0)+COUNTIFS(Matches!$D$9:$D$1954,$A266,Matches!$Q$9:$Q$1954,1,Matches!$X$9:$X$1954,"&gt;="&amp;'RPI rules'!$B$14,Matches!$S$9:$S$1954,0)+COUNTIFS(Matches!$C$9:$C$1954,$A266,Matches!$H$9:$H$1954,"&lt;&gt;D1",Matches!$R$9:$R$1954,0)+COUNTIFS(Matches!$D$9:$D$1954,$A266,Matches!$G$9:$G$1954,"&lt;&gt;D1",Matches!$S$9:$S$1954,0)</f>
        <v>0</v>
      </c>
      <c r="T266" s="1">
        <f>COUNTIFS(Matches!$C$9:$C$1954,$A266,Matches!$M$9:$M$1954,"Nonconference")+COUNTIFS(Matches!$D$9:$D$1954,$A266,Matches!$M$9:$M$1954,"Nonconference")</f>
        <v>11</v>
      </c>
      <c r="U266" s="1">
        <f>COUNTIFS(Matches!$C$9:$C$1954,$A266,Matches!$Q$9:$Q$1954,1,Matches!$Y$9:$Y$1954,"&gt;=1",Matches!$Y$9:$Y$1954,"&lt;="&amp;'RPI rules'!$B$11,Matches!$M$9:$M$1954,"Nonconference")+COUNTIFS(Matches!$D$9:$D$1954,$A266,Matches!$Q$9:$Q$1954,1,Matches!$X$9:$X$1954,"&gt;=1",Matches!$X$9:$X$1954,"&lt;="&amp;'RPI rules'!$B$11,Matches!$M$9:$M$1954,"Nonconference")</f>
        <v>5</v>
      </c>
      <c r="V266" s="1">
        <f>COUNTIFS(Matches!$C$9:$C$1954,$A266,Matches!$Q$9:$Q$1954,1,Matches!$Y$9:$Y$1954,"&gt;="&amp;'RPI rules'!$B$15,Matches!$M$9:$M$1954,"Nonconference")+COUNTIFS(Matches!$D$9:$D$1954,$A266,Matches!$Q$9:$Q$1954,1,Matches!$X$9:$X$1954,"&gt;="&amp;'RPI rules'!$B$15,Matches!$M$9:$M$1954,"Nonconference")+COUNTIFS(Matches!$C$9:$C$1954,$A266,Matches!$M$9:$M$1954,"Nonconference",Matches!$H$9:$H$1954,"NAIA")+COUNTIFS(Matches!$D$9:$D$1954,$A266,Matches!$M$9:$M$1954,"Nonconference",Matches!$G$9:$G$1954,"NAIA")</f>
        <v>1</v>
      </c>
      <c r="W266" s="24">
        <f t="shared" si="49"/>
        <v>0.45454545454545453</v>
      </c>
      <c r="X266" s="24">
        <f t="shared" si="50"/>
        <v>9.0909090909090912E-2</v>
      </c>
      <c r="Y266" s="25">
        <f>IF('RPI rules'!$B$25&lt;&gt;"Ready",NA(),P266*'RPI rules'!$B$17+Q266*'RPI rules'!$B$18)</f>
        <v>0</v>
      </c>
      <c r="Z266" s="25">
        <f>IF('RPI rules'!$B$25&lt;&gt;"Ready",NA(),-R266*'RPI rules'!$B$19-S266*'RPI rules'!$B$20)</f>
        <v>0</v>
      </c>
      <c r="AA266" s="25">
        <f>IF('RPI rules'!$B$25&lt;&gt;"Ready",NA(),IF(T266=0,0,IF(W266&gt;='RPI rules'!$B$16,'RPI rules'!$B$21,0)))</f>
        <v>0</v>
      </c>
      <c r="AB266" s="25">
        <f>IF('RPI rules'!$B$25&lt;&gt;"Ready",NA(),IF(T266=0,0,IF(X266&gt;='RPI rules'!$B$16,-'RPI rules'!$B$22,0)))</f>
        <v>0</v>
      </c>
      <c r="AC266" s="25">
        <f t="shared" si="51"/>
        <v>0</v>
      </c>
      <c r="AD266" s="9">
        <f t="shared" si="52"/>
        <v>0.54168584726479008</v>
      </c>
      <c r="AE266" s="1">
        <f t="shared" si="53"/>
        <v>117</v>
      </c>
      <c r="AF266" s="1">
        <f t="shared" si="54"/>
        <v>-2</v>
      </c>
    </row>
    <row r="267" spans="1:32" ht="21" customHeight="1">
      <c r="A267" s="1" t="s">
        <v>190</v>
      </c>
      <c r="B267" s="1" t="str">
        <f>INDEX(Standings!$B$9:$B$356,MATCH($A267,Standings!$A$9:$A$356,0))</f>
        <v>American</v>
      </c>
      <c r="C267" s="1">
        <f>INDEX(Standings!$D$9:$D$356,MATCH($A267,Standings!$A$9:$A$356,0))</f>
        <v>1</v>
      </c>
      <c r="D267" s="1">
        <f>INDEX(Standings!$E$9:$E$356,MATCH($A267,Standings!$A$9:$A$356,0))</f>
        <v>9</v>
      </c>
      <c r="E267" s="1">
        <f>SUMIFS(Matches!$R$9:$R$1954,Matches!$C$9:$C$1954,$A267)+SUMIFS(Matches!$S$9:$S$1954,Matches!$D$9:$D$1954,$A267)</f>
        <v>1</v>
      </c>
      <c r="F267" s="1">
        <f>COUNTIFS(Matches!$C$9:$C$1954,$A267)+COUNTIFS(Matches!$D$9:$D$1954,$A267)-E267</f>
        <v>9</v>
      </c>
      <c r="G267" s="1">
        <f t="shared" si="44"/>
        <v>0</v>
      </c>
      <c r="H267" s="1">
        <f>SUMIFS(Matches!$R$9:$R$1954,Matches!$C$9:$C$1954,$A267,Matches!$Q$9:$Q$1954,1)+SUMIFS(Matches!$S$9:$S$1954,Matches!$D$9:$D$1954,$A267,Matches!$Q$9:$Q$1954,1)</f>
        <v>1</v>
      </c>
      <c r="I267" s="1">
        <f>COUNTIFS(Matches!$C$9:$C$1954,$A267,Matches!$Q$9:$Q$1954,1)+COUNTIFS(Matches!$D$9:$D$1954,$A267,Matches!$Q$9:$Q$1954,1)-H267</f>
        <v>9</v>
      </c>
      <c r="J267" s="9">
        <f t="shared" si="45"/>
        <v>0.1</v>
      </c>
      <c r="K267" s="9">
        <f>IF(H267+I267=0,"",(SUMIFS(Matches!$T$9:$T$1954,Matches!$C$9:$C$1954,$A267)+SUMIFS(Matches!$U$9:$U$1954,Matches!$D$9:$D$1954,$A267))/(H267+I267))</f>
        <v>0.66681818181818187</v>
      </c>
      <c r="L267" s="9">
        <f>IF(H267+I267=0,"",(SUMIFS(Matches!$V$9:$V$1954,Matches!$C$9:$C$1954,$A267)+SUMIFS(Matches!$W$9:$W$1954,Matches!$D$9:$D$1954,$A267))/(H267+I267))</f>
        <v>0.58432024877479416</v>
      </c>
      <c r="M267" s="9">
        <f t="shared" si="46"/>
        <v>0.50448915310278952</v>
      </c>
      <c r="N267" s="1">
        <f t="shared" si="47"/>
        <v>167</v>
      </c>
      <c r="O267" s="1" t="str">
        <f t="shared" si="48"/>
        <v>Matches standings</v>
      </c>
      <c r="P267" s="1">
        <f>COUNTIFS(Matches!$C$9:$C$1954,$A267,Matches!$Q$9:$Q$1954,1,Matches!$Y$9:$Y$1954,"&gt;=1",Matches!$Y$9:$Y$1954,"&lt;="&amp;'RPI rules'!$B$9,Matches!$R$9:$R$1954,1)+COUNTIFS(Matches!$D$9:$D$1954,$A267,Matches!$Q$9:$Q$1954,1,Matches!$X$9:$X$1954,"&gt;=1",Matches!$X$9:$X$1954,"&lt;="&amp;'RPI rules'!$B$9,Matches!$S$9:$S$1954,1)</f>
        <v>0</v>
      </c>
      <c r="Q267" s="1">
        <f>COUNTIFS(Matches!$C$9:$C$1954,$A267,Matches!$Q$9:$Q$1954,1,Matches!$Y$9:$Y$1954,"&gt;"&amp;'RPI rules'!$B$9,Matches!$Y$9:$Y$1954,"&lt;="&amp;'RPI rules'!$B$10,Matches!$R$9:$R$1954,1)+COUNTIFS(Matches!$D$9:$D$1954,$A267,Matches!$Q$9:$Q$1954,1,Matches!$X$9:$X$1954,"&gt;"&amp;'RPI rules'!$B$9,Matches!$X$9:$X$1954,"&lt;="&amp;'RPI rules'!$B$10,Matches!$S$9:$S$1954,1)</f>
        <v>0</v>
      </c>
      <c r="R267" s="1">
        <f>COUNTIFS(Matches!$C$9:$C$1954,$A267,Matches!$Q$9:$Q$1954,1,Matches!$Y$9:$Y$1954,"&gt;="&amp;'RPI rules'!$B$12,Matches!$Y$9:$Y$1954,"&lt;="&amp;'RPI rules'!$B$13,Matches!$R$9:$R$1954,0)+COUNTIFS(Matches!$D$9:$D$1954,$A267,Matches!$Q$9:$Q$1954,1,Matches!$X$9:$X$1954,"&gt;="&amp;'RPI rules'!$B$12,Matches!$X$9:$X$1954,"&lt;="&amp;'RPI rules'!$B$13,Matches!$S$9:$S$1954,0)</f>
        <v>0</v>
      </c>
      <c r="S267" s="1">
        <f>COUNTIFS(Matches!$C$9:$C$1954,$A267,Matches!$Q$9:$Q$1954,1,Matches!$Y$9:$Y$1954,"&gt;="&amp;'RPI rules'!$B$14,Matches!$R$9:$R$1954,0)+COUNTIFS(Matches!$D$9:$D$1954,$A267,Matches!$Q$9:$Q$1954,1,Matches!$X$9:$X$1954,"&gt;="&amp;'RPI rules'!$B$14,Matches!$S$9:$S$1954,0)+COUNTIFS(Matches!$C$9:$C$1954,$A267,Matches!$H$9:$H$1954,"&lt;&gt;D1",Matches!$R$9:$R$1954,0)+COUNTIFS(Matches!$D$9:$D$1954,$A267,Matches!$G$9:$G$1954,"&lt;&gt;D1",Matches!$S$9:$S$1954,0)</f>
        <v>0</v>
      </c>
      <c r="T267" s="1">
        <f>COUNTIFS(Matches!$C$9:$C$1954,$A267,Matches!$M$9:$M$1954,"Nonconference")+COUNTIFS(Matches!$D$9:$D$1954,$A267,Matches!$M$9:$M$1954,"Nonconference")</f>
        <v>10</v>
      </c>
      <c r="U267" s="1">
        <f>COUNTIFS(Matches!$C$9:$C$1954,$A267,Matches!$Q$9:$Q$1954,1,Matches!$Y$9:$Y$1954,"&gt;=1",Matches!$Y$9:$Y$1954,"&lt;="&amp;'RPI rules'!$B$11,Matches!$M$9:$M$1954,"Nonconference")+COUNTIFS(Matches!$D$9:$D$1954,$A267,Matches!$Q$9:$Q$1954,1,Matches!$X$9:$X$1954,"&gt;=1",Matches!$X$9:$X$1954,"&lt;="&amp;'RPI rules'!$B$11,Matches!$M$9:$M$1954,"Nonconference")</f>
        <v>7</v>
      </c>
      <c r="V267" s="1">
        <f>COUNTIFS(Matches!$C$9:$C$1954,$A267,Matches!$Q$9:$Q$1954,1,Matches!$Y$9:$Y$1954,"&gt;="&amp;'RPI rules'!$B$15,Matches!$M$9:$M$1954,"Nonconference")+COUNTIFS(Matches!$D$9:$D$1954,$A267,Matches!$Q$9:$Q$1954,1,Matches!$X$9:$X$1954,"&gt;="&amp;'RPI rules'!$B$15,Matches!$M$9:$M$1954,"Nonconference")+COUNTIFS(Matches!$C$9:$C$1954,$A267,Matches!$M$9:$M$1954,"Nonconference",Matches!$H$9:$H$1954,"NAIA")+COUNTIFS(Matches!$D$9:$D$1954,$A267,Matches!$M$9:$M$1954,"Nonconference",Matches!$G$9:$G$1954,"NAIA")</f>
        <v>1</v>
      </c>
      <c r="W267" s="24">
        <f t="shared" si="49"/>
        <v>0.7</v>
      </c>
      <c r="X267" s="24">
        <f t="shared" si="50"/>
        <v>0.1</v>
      </c>
      <c r="Y267" s="25">
        <f>IF('RPI rules'!$B$25&lt;&gt;"Ready",NA(),P267*'RPI rules'!$B$17+Q267*'RPI rules'!$B$18)</f>
        <v>0</v>
      </c>
      <c r="Z267" s="25">
        <f>IF('RPI rules'!$B$25&lt;&gt;"Ready",NA(),-R267*'RPI rules'!$B$19-S267*'RPI rules'!$B$20)</f>
        <v>0</v>
      </c>
      <c r="AA267" s="25">
        <f>IF('RPI rules'!$B$25&lt;&gt;"Ready",NA(),IF(T267=0,0,IF(W267&gt;='RPI rules'!$B$16,'RPI rules'!$B$21,0)))</f>
        <v>2.5999999999999999E-3</v>
      </c>
      <c r="AB267" s="25">
        <f>IF('RPI rules'!$B$25&lt;&gt;"Ready",NA(),IF(T267=0,0,IF(X267&gt;='RPI rules'!$B$16,-'RPI rules'!$B$22,0)))</f>
        <v>0</v>
      </c>
      <c r="AC267" s="25">
        <f t="shared" si="51"/>
        <v>2.5999999999999999E-3</v>
      </c>
      <c r="AD267" s="9">
        <f t="shared" si="52"/>
        <v>0.50708915310278957</v>
      </c>
      <c r="AE267" s="1">
        <f t="shared" si="53"/>
        <v>162</v>
      </c>
      <c r="AF267" s="1">
        <f t="shared" si="54"/>
        <v>5</v>
      </c>
    </row>
    <row r="268" spans="1:32" ht="21" customHeight="1">
      <c r="A268" s="1" t="s">
        <v>212</v>
      </c>
      <c r="B268" s="1" t="str">
        <f>INDEX(Standings!$B$9:$B$356,MATCH($A268,Standings!$A$9:$A$356,0))</f>
        <v>OVC</v>
      </c>
      <c r="C268" s="1">
        <f>INDEX(Standings!$D$9:$D$356,MATCH($A268,Standings!$A$9:$A$356,0))</f>
        <v>7</v>
      </c>
      <c r="D268" s="1">
        <f>INDEX(Standings!$E$9:$E$356,MATCH($A268,Standings!$A$9:$A$356,0))</f>
        <v>6</v>
      </c>
      <c r="E268" s="1">
        <f>SUMIFS(Matches!$R$9:$R$1954,Matches!$C$9:$C$1954,$A268)+SUMIFS(Matches!$S$9:$S$1954,Matches!$D$9:$D$1954,$A268)</f>
        <v>7</v>
      </c>
      <c r="F268" s="1">
        <f>COUNTIFS(Matches!$C$9:$C$1954,$A268)+COUNTIFS(Matches!$D$9:$D$1954,$A268)-E268</f>
        <v>6</v>
      </c>
      <c r="G268" s="1">
        <f t="shared" si="44"/>
        <v>0</v>
      </c>
      <c r="H268" s="1">
        <f>SUMIFS(Matches!$R$9:$R$1954,Matches!$C$9:$C$1954,$A268,Matches!$Q$9:$Q$1954,1)+SUMIFS(Matches!$S$9:$S$1954,Matches!$D$9:$D$1954,$A268,Matches!$Q$9:$Q$1954,1)</f>
        <v>7</v>
      </c>
      <c r="I268" s="1">
        <f>COUNTIFS(Matches!$C$9:$C$1954,$A268,Matches!$Q$9:$Q$1954,1)+COUNTIFS(Matches!$D$9:$D$1954,$A268,Matches!$Q$9:$Q$1954,1)-H268</f>
        <v>6</v>
      </c>
      <c r="J268" s="9">
        <f t="shared" si="45"/>
        <v>0.53846153846153844</v>
      </c>
      <c r="K268" s="9">
        <f>IF(H268+I268=0,"",(SUMIFS(Matches!$T$9:$T$1954,Matches!$C$9:$C$1954,$A268)+SUMIFS(Matches!$U$9:$U$1954,Matches!$D$9:$D$1954,$A268))/(H268+I268))</f>
        <v>0.45470085470085464</v>
      </c>
      <c r="L268" s="9">
        <f>IF(H268+I268=0,"",(SUMIFS(Matches!$V$9:$V$1954,Matches!$C$9:$C$1954,$A268)+SUMIFS(Matches!$W$9:$W$1954,Matches!$D$9:$D$1954,$A268))/(H268+I268))</f>
        <v>0.51248865450788528</v>
      </c>
      <c r="M268" s="9">
        <f t="shared" si="46"/>
        <v>0.49008797559278322</v>
      </c>
      <c r="N268" s="1">
        <f t="shared" si="47"/>
        <v>189</v>
      </c>
      <c r="O268" s="1" t="str">
        <f t="shared" si="48"/>
        <v>Matches standings</v>
      </c>
      <c r="P268" s="1">
        <f>COUNTIFS(Matches!$C$9:$C$1954,$A268,Matches!$Q$9:$Q$1954,1,Matches!$Y$9:$Y$1954,"&gt;=1",Matches!$Y$9:$Y$1954,"&lt;="&amp;'RPI rules'!$B$9,Matches!$R$9:$R$1954,1)+COUNTIFS(Matches!$D$9:$D$1954,$A268,Matches!$Q$9:$Q$1954,1,Matches!$X$9:$X$1954,"&gt;=1",Matches!$X$9:$X$1954,"&lt;="&amp;'RPI rules'!$B$9,Matches!$S$9:$S$1954,1)</f>
        <v>0</v>
      </c>
      <c r="Q268" s="1">
        <f>COUNTIFS(Matches!$C$9:$C$1954,$A268,Matches!$Q$9:$Q$1954,1,Matches!$Y$9:$Y$1954,"&gt;"&amp;'RPI rules'!$B$9,Matches!$Y$9:$Y$1954,"&lt;="&amp;'RPI rules'!$B$10,Matches!$R$9:$R$1954,1)+COUNTIFS(Matches!$D$9:$D$1954,$A268,Matches!$Q$9:$Q$1954,1,Matches!$X$9:$X$1954,"&gt;"&amp;'RPI rules'!$B$9,Matches!$X$9:$X$1954,"&lt;="&amp;'RPI rules'!$B$10,Matches!$S$9:$S$1954,1)</f>
        <v>0</v>
      </c>
      <c r="R268" s="1">
        <f>COUNTIFS(Matches!$C$9:$C$1954,$A268,Matches!$Q$9:$Q$1954,1,Matches!$Y$9:$Y$1954,"&gt;="&amp;'RPI rules'!$B$12,Matches!$Y$9:$Y$1954,"&lt;="&amp;'RPI rules'!$B$13,Matches!$R$9:$R$1954,0)+COUNTIFS(Matches!$D$9:$D$1954,$A268,Matches!$Q$9:$Q$1954,1,Matches!$X$9:$X$1954,"&gt;="&amp;'RPI rules'!$B$12,Matches!$X$9:$X$1954,"&lt;="&amp;'RPI rules'!$B$13,Matches!$S$9:$S$1954,0)</f>
        <v>0</v>
      </c>
      <c r="S268" s="1">
        <f>COUNTIFS(Matches!$C$9:$C$1954,$A268,Matches!$Q$9:$Q$1954,1,Matches!$Y$9:$Y$1954,"&gt;="&amp;'RPI rules'!$B$14,Matches!$R$9:$R$1954,0)+COUNTIFS(Matches!$D$9:$D$1954,$A268,Matches!$Q$9:$Q$1954,1,Matches!$X$9:$X$1954,"&gt;="&amp;'RPI rules'!$B$14,Matches!$S$9:$S$1954,0)+COUNTIFS(Matches!$C$9:$C$1954,$A268,Matches!$H$9:$H$1954,"&lt;&gt;D1",Matches!$R$9:$R$1954,0)+COUNTIFS(Matches!$D$9:$D$1954,$A268,Matches!$G$9:$G$1954,"&lt;&gt;D1",Matches!$S$9:$S$1954,0)</f>
        <v>0</v>
      </c>
      <c r="T268" s="1">
        <f>COUNTIFS(Matches!$C$9:$C$1954,$A268,Matches!$M$9:$M$1954,"Nonconference")+COUNTIFS(Matches!$D$9:$D$1954,$A268,Matches!$M$9:$M$1954,"Nonconference")</f>
        <v>13</v>
      </c>
      <c r="U268" s="1">
        <f>COUNTIFS(Matches!$C$9:$C$1954,$A268,Matches!$Q$9:$Q$1954,1,Matches!$Y$9:$Y$1954,"&gt;=1",Matches!$Y$9:$Y$1954,"&lt;="&amp;'RPI rules'!$B$11,Matches!$M$9:$M$1954,"Nonconference")+COUNTIFS(Matches!$D$9:$D$1954,$A268,Matches!$Q$9:$Q$1954,1,Matches!$X$9:$X$1954,"&gt;=1",Matches!$X$9:$X$1954,"&lt;="&amp;'RPI rules'!$B$11,Matches!$M$9:$M$1954,"Nonconference")</f>
        <v>3</v>
      </c>
      <c r="V268" s="1">
        <f>COUNTIFS(Matches!$C$9:$C$1954,$A268,Matches!$Q$9:$Q$1954,1,Matches!$Y$9:$Y$1954,"&gt;="&amp;'RPI rules'!$B$15,Matches!$M$9:$M$1954,"Nonconference")+COUNTIFS(Matches!$D$9:$D$1954,$A268,Matches!$Q$9:$Q$1954,1,Matches!$X$9:$X$1954,"&gt;="&amp;'RPI rules'!$B$15,Matches!$M$9:$M$1954,"Nonconference")+COUNTIFS(Matches!$C$9:$C$1954,$A268,Matches!$M$9:$M$1954,"Nonconference",Matches!$H$9:$H$1954,"NAIA")+COUNTIFS(Matches!$D$9:$D$1954,$A268,Matches!$M$9:$M$1954,"Nonconference",Matches!$G$9:$G$1954,"NAIA")</f>
        <v>3</v>
      </c>
      <c r="W268" s="24">
        <f t="shared" si="49"/>
        <v>0.23076923076923078</v>
      </c>
      <c r="X268" s="24">
        <f t="shared" si="50"/>
        <v>0.23076923076923078</v>
      </c>
      <c r="Y268" s="25">
        <f>IF('RPI rules'!$B$25&lt;&gt;"Ready",NA(),P268*'RPI rules'!$B$17+Q268*'RPI rules'!$B$18)</f>
        <v>0</v>
      </c>
      <c r="Z268" s="25">
        <f>IF('RPI rules'!$B$25&lt;&gt;"Ready",NA(),-R268*'RPI rules'!$B$19-S268*'RPI rules'!$B$20)</f>
        <v>0</v>
      </c>
      <c r="AA268" s="25">
        <f>IF('RPI rules'!$B$25&lt;&gt;"Ready",NA(),IF(T268=0,0,IF(W268&gt;='RPI rules'!$B$16,'RPI rules'!$B$21,0)))</f>
        <v>0</v>
      </c>
      <c r="AB268" s="25">
        <f>IF('RPI rules'!$B$25&lt;&gt;"Ready",NA(),IF(T268=0,0,IF(X268&gt;='RPI rules'!$B$16,-'RPI rules'!$B$22,0)))</f>
        <v>0</v>
      </c>
      <c r="AC268" s="25">
        <f t="shared" si="51"/>
        <v>0</v>
      </c>
      <c r="AD268" s="9">
        <f t="shared" si="52"/>
        <v>0.49008797559278322</v>
      </c>
      <c r="AE268" s="1">
        <f t="shared" si="53"/>
        <v>189</v>
      </c>
      <c r="AF268" s="1">
        <f t="shared" si="54"/>
        <v>0</v>
      </c>
    </row>
    <row r="269" spans="1:32" ht="21" customHeight="1">
      <c r="A269" s="1" t="s">
        <v>354</v>
      </c>
      <c r="B269" s="1" t="str">
        <f>INDEX(Standings!$B$9:$B$356,MATCH($A269,Standings!$A$9:$A$356,0))</f>
        <v>Southland</v>
      </c>
      <c r="C269" s="1">
        <f>INDEX(Standings!$D$9:$D$356,MATCH($A269,Standings!$A$9:$A$356,0))</f>
        <v>3</v>
      </c>
      <c r="D269" s="1">
        <f>INDEX(Standings!$E$9:$E$356,MATCH($A269,Standings!$A$9:$A$356,0))</f>
        <v>10</v>
      </c>
      <c r="E269" s="1">
        <f>SUMIFS(Matches!$R$9:$R$1954,Matches!$C$9:$C$1954,$A269)+SUMIFS(Matches!$S$9:$S$1954,Matches!$D$9:$D$1954,$A269)</f>
        <v>3</v>
      </c>
      <c r="F269" s="1">
        <f>COUNTIFS(Matches!$C$9:$C$1954,$A269)+COUNTIFS(Matches!$D$9:$D$1954,$A269)-E269</f>
        <v>10</v>
      </c>
      <c r="G269" s="1">
        <f t="shared" si="44"/>
        <v>0</v>
      </c>
      <c r="H269" s="1">
        <f>SUMIFS(Matches!$R$9:$R$1954,Matches!$C$9:$C$1954,$A269,Matches!$Q$9:$Q$1954,1)+SUMIFS(Matches!$S$9:$S$1954,Matches!$D$9:$D$1954,$A269,Matches!$Q$9:$Q$1954,1)</f>
        <v>3</v>
      </c>
      <c r="I269" s="1">
        <f>COUNTIFS(Matches!$C$9:$C$1954,$A269,Matches!$Q$9:$Q$1954,1)+COUNTIFS(Matches!$D$9:$D$1954,$A269,Matches!$Q$9:$Q$1954,1)-H269</f>
        <v>10</v>
      </c>
      <c r="J269" s="9">
        <f t="shared" si="45"/>
        <v>0.23076923076923078</v>
      </c>
      <c r="K269" s="9">
        <f>IF(H269+I269=0,"",(SUMIFS(Matches!$T$9:$T$1954,Matches!$C$9:$C$1954,$A269)+SUMIFS(Matches!$U$9:$U$1954,Matches!$D$9:$D$1954,$A269))/(H269+I269))</f>
        <v>0.34475524475524472</v>
      </c>
      <c r="L269" s="9">
        <f>IF(H269+I269=0,"",(SUMIFS(Matches!$V$9:$V$1954,Matches!$C$9:$C$1954,$A269)+SUMIFS(Matches!$W$9:$W$1954,Matches!$D$9:$D$1954,$A269))/(H269+I269))</f>
        <v>0.48776205729002931</v>
      </c>
      <c r="M269" s="9">
        <f t="shared" si="46"/>
        <v>0.35201044439243734</v>
      </c>
      <c r="N269" s="1">
        <f t="shared" si="47"/>
        <v>331</v>
      </c>
      <c r="O269" s="1" t="str">
        <f t="shared" si="48"/>
        <v>Matches standings</v>
      </c>
      <c r="P269" s="1">
        <f>COUNTIFS(Matches!$C$9:$C$1954,$A269,Matches!$Q$9:$Q$1954,1,Matches!$Y$9:$Y$1954,"&gt;=1",Matches!$Y$9:$Y$1954,"&lt;="&amp;'RPI rules'!$B$9,Matches!$R$9:$R$1954,1)+COUNTIFS(Matches!$D$9:$D$1954,$A269,Matches!$Q$9:$Q$1954,1,Matches!$X$9:$X$1954,"&gt;=1",Matches!$X$9:$X$1954,"&lt;="&amp;'RPI rules'!$B$9,Matches!$S$9:$S$1954,1)</f>
        <v>0</v>
      </c>
      <c r="Q269" s="1">
        <f>COUNTIFS(Matches!$C$9:$C$1954,$A269,Matches!$Q$9:$Q$1954,1,Matches!$Y$9:$Y$1954,"&gt;"&amp;'RPI rules'!$B$9,Matches!$Y$9:$Y$1954,"&lt;="&amp;'RPI rules'!$B$10,Matches!$R$9:$R$1954,1)+COUNTIFS(Matches!$D$9:$D$1954,$A269,Matches!$Q$9:$Q$1954,1,Matches!$X$9:$X$1954,"&gt;"&amp;'RPI rules'!$B$9,Matches!$X$9:$X$1954,"&lt;="&amp;'RPI rules'!$B$10,Matches!$S$9:$S$1954,1)</f>
        <v>0</v>
      </c>
      <c r="R269" s="1">
        <f>COUNTIFS(Matches!$C$9:$C$1954,$A269,Matches!$Q$9:$Q$1954,1,Matches!$Y$9:$Y$1954,"&gt;="&amp;'RPI rules'!$B$12,Matches!$Y$9:$Y$1954,"&lt;="&amp;'RPI rules'!$B$13,Matches!$R$9:$R$1954,0)+COUNTIFS(Matches!$D$9:$D$1954,$A269,Matches!$Q$9:$Q$1954,1,Matches!$X$9:$X$1954,"&gt;="&amp;'RPI rules'!$B$12,Matches!$X$9:$X$1954,"&lt;="&amp;'RPI rules'!$B$13,Matches!$S$9:$S$1954,0)</f>
        <v>1</v>
      </c>
      <c r="S269" s="1">
        <f>COUNTIFS(Matches!$C$9:$C$1954,$A269,Matches!$Q$9:$Q$1954,1,Matches!$Y$9:$Y$1954,"&gt;="&amp;'RPI rules'!$B$14,Matches!$R$9:$R$1954,0)+COUNTIFS(Matches!$D$9:$D$1954,$A269,Matches!$Q$9:$Q$1954,1,Matches!$X$9:$X$1954,"&gt;="&amp;'RPI rules'!$B$14,Matches!$S$9:$S$1954,0)+COUNTIFS(Matches!$C$9:$C$1954,$A269,Matches!$H$9:$H$1954,"&lt;&gt;D1",Matches!$R$9:$R$1954,0)+COUNTIFS(Matches!$D$9:$D$1954,$A269,Matches!$G$9:$G$1954,"&lt;&gt;D1",Matches!$S$9:$S$1954,0)</f>
        <v>1</v>
      </c>
      <c r="T269" s="1">
        <f>COUNTIFS(Matches!$C$9:$C$1954,$A269,Matches!$M$9:$M$1954,"Nonconference")+COUNTIFS(Matches!$D$9:$D$1954,$A269,Matches!$M$9:$M$1954,"Nonconference")</f>
        <v>13</v>
      </c>
      <c r="U269" s="1">
        <f>COUNTIFS(Matches!$C$9:$C$1954,$A269,Matches!$Q$9:$Q$1954,1,Matches!$Y$9:$Y$1954,"&gt;=1",Matches!$Y$9:$Y$1954,"&lt;="&amp;'RPI rules'!$B$11,Matches!$M$9:$M$1954,"Nonconference")+COUNTIFS(Matches!$D$9:$D$1954,$A269,Matches!$Q$9:$Q$1954,1,Matches!$X$9:$X$1954,"&gt;=1",Matches!$X$9:$X$1954,"&lt;="&amp;'RPI rules'!$B$11,Matches!$M$9:$M$1954,"Nonconference")</f>
        <v>1</v>
      </c>
      <c r="V269" s="1">
        <f>COUNTIFS(Matches!$C$9:$C$1954,$A269,Matches!$Q$9:$Q$1954,1,Matches!$Y$9:$Y$1954,"&gt;="&amp;'RPI rules'!$B$15,Matches!$M$9:$M$1954,"Nonconference")+COUNTIFS(Matches!$D$9:$D$1954,$A269,Matches!$Q$9:$Q$1954,1,Matches!$X$9:$X$1954,"&gt;="&amp;'RPI rules'!$B$15,Matches!$M$9:$M$1954,"Nonconference")+COUNTIFS(Matches!$C$9:$C$1954,$A269,Matches!$M$9:$M$1954,"Nonconference",Matches!$H$9:$H$1954,"NAIA")+COUNTIFS(Matches!$D$9:$D$1954,$A269,Matches!$M$9:$M$1954,"Nonconference",Matches!$G$9:$G$1954,"NAIA")</f>
        <v>6</v>
      </c>
      <c r="W269" s="24">
        <f t="shared" si="49"/>
        <v>7.6923076923076927E-2</v>
      </c>
      <c r="X269" s="24">
        <f t="shared" si="50"/>
        <v>0.46153846153846156</v>
      </c>
      <c r="Y269" s="25">
        <f>IF('RPI rules'!$B$25&lt;&gt;"Ready",NA(),P269*'RPI rules'!$B$17+Q269*'RPI rules'!$B$18)</f>
        <v>0</v>
      </c>
      <c r="Z269" s="25">
        <f>IF('RPI rules'!$B$25&lt;&gt;"Ready",NA(),-R269*'RPI rules'!$B$19-S269*'RPI rules'!$B$20)</f>
        <v>-3.8999999999999998E-3</v>
      </c>
      <c r="AA269" s="25">
        <f>IF('RPI rules'!$B$25&lt;&gt;"Ready",NA(),IF(T269=0,0,IF(W269&gt;='RPI rules'!$B$16,'RPI rules'!$B$21,0)))</f>
        <v>0</v>
      </c>
      <c r="AB269" s="25">
        <f>IF('RPI rules'!$B$25&lt;&gt;"Ready",NA(),IF(T269=0,0,IF(X269&gt;='RPI rules'!$B$16,-'RPI rules'!$B$22,0)))</f>
        <v>0</v>
      </c>
      <c r="AC269" s="25">
        <f t="shared" si="51"/>
        <v>-3.8999999999999998E-3</v>
      </c>
      <c r="AD269" s="9">
        <f t="shared" si="52"/>
        <v>0.34811044439243732</v>
      </c>
      <c r="AE269" s="1">
        <f t="shared" si="53"/>
        <v>330</v>
      </c>
      <c r="AF269" s="1">
        <f t="shared" si="54"/>
        <v>1</v>
      </c>
    </row>
    <row r="270" spans="1:32" ht="21" customHeight="1">
      <c r="A270" s="1" t="s">
        <v>106</v>
      </c>
      <c r="B270" s="1" t="str">
        <f>INDEX(Standings!$B$9:$B$356,MATCH($A270,Standings!$A$9:$A$356,0))</f>
        <v>Big Ten</v>
      </c>
      <c r="C270" s="1">
        <f>INDEX(Standings!$D$9:$D$356,MATCH($A270,Standings!$A$9:$A$356,0))</f>
        <v>6</v>
      </c>
      <c r="D270" s="1">
        <f>INDEX(Standings!$E$9:$E$356,MATCH($A270,Standings!$A$9:$A$356,0))</f>
        <v>4</v>
      </c>
      <c r="E270" s="1">
        <f>SUMIFS(Matches!$R$9:$R$1954,Matches!$C$9:$C$1954,$A270)+SUMIFS(Matches!$S$9:$S$1954,Matches!$D$9:$D$1954,$A270)</f>
        <v>6</v>
      </c>
      <c r="F270" s="1">
        <f>COUNTIFS(Matches!$C$9:$C$1954,$A270)+COUNTIFS(Matches!$D$9:$D$1954,$A270)-E270</f>
        <v>4</v>
      </c>
      <c r="G270" s="1">
        <f t="shared" si="44"/>
        <v>0</v>
      </c>
      <c r="H270" s="1">
        <f>SUMIFS(Matches!$R$9:$R$1954,Matches!$C$9:$C$1954,$A270,Matches!$Q$9:$Q$1954,1)+SUMIFS(Matches!$S$9:$S$1954,Matches!$D$9:$D$1954,$A270,Matches!$Q$9:$Q$1954,1)</f>
        <v>6</v>
      </c>
      <c r="I270" s="1">
        <f>COUNTIFS(Matches!$C$9:$C$1954,$A270,Matches!$Q$9:$Q$1954,1)+COUNTIFS(Matches!$D$9:$D$1954,$A270,Matches!$Q$9:$Q$1954,1)-H270</f>
        <v>4</v>
      </c>
      <c r="J270" s="9">
        <f t="shared" si="45"/>
        <v>0.6</v>
      </c>
      <c r="K270" s="9">
        <f>IF(H270+I270=0,"",(SUMIFS(Matches!$T$9:$T$1954,Matches!$C$9:$C$1954,$A270)+SUMIFS(Matches!$U$9:$U$1954,Matches!$D$9:$D$1954,$A270))/(H270+I270))</f>
        <v>0.55810966810966811</v>
      </c>
      <c r="L270" s="9">
        <f>IF(H270+I270=0,"",(SUMIFS(Matches!$V$9:$V$1954,Matches!$C$9:$C$1954,$A270)+SUMIFS(Matches!$W$9:$W$1954,Matches!$D$9:$D$1954,$A270))/(H270+I270))</f>
        <v>0.58029410446455898</v>
      </c>
      <c r="M270" s="9">
        <f t="shared" si="46"/>
        <v>0.57412836017097379</v>
      </c>
      <c r="N270" s="1">
        <f t="shared" si="47"/>
        <v>83</v>
      </c>
      <c r="O270" s="1" t="str">
        <f t="shared" si="48"/>
        <v>Matches standings</v>
      </c>
      <c r="P270" s="1">
        <f>COUNTIFS(Matches!$C$9:$C$1954,$A270,Matches!$Q$9:$Q$1954,1,Matches!$Y$9:$Y$1954,"&gt;=1",Matches!$Y$9:$Y$1954,"&lt;="&amp;'RPI rules'!$B$9,Matches!$R$9:$R$1954,1)+COUNTIFS(Matches!$D$9:$D$1954,$A270,Matches!$Q$9:$Q$1954,1,Matches!$X$9:$X$1954,"&gt;=1",Matches!$X$9:$X$1954,"&lt;="&amp;'RPI rules'!$B$9,Matches!$S$9:$S$1954,1)</f>
        <v>1</v>
      </c>
      <c r="Q270" s="1">
        <f>COUNTIFS(Matches!$C$9:$C$1954,$A270,Matches!$Q$9:$Q$1954,1,Matches!$Y$9:$Y$1954,"&gt;"&amp;'RPI rules'!$B$9,Matches!$Y$9:$Y$1954,"&lt;="&amp;'RPI rules'!$B$10,Matches!$R$9:$R$1954,1)+COUNTIFS(Matches!$D$9:$D$1954,$A270,Matches!$Q$9:$Q$1954,1,Matches!$X$9:$X$1954,"&gt;"&amp;'RPI rules'!$B$9,Matches!$X$9:$X$1954,"&lt;="&amp;'RPI rules'!$B$10,Matches!$S$9:$S$1954,1)</f>
        <v>0</v>
      </c>
      <c r="R270" s="1">
        <f>COUNTIFS(Matches!$C$9:$C$1954,$A270,Matches!$Q$9:$Q$1954,1,Matches!$Y$9:$Y$1954,"&gt;="&amp;'RPI rules'!$B$12,Matches!$Y$9:$Y$1954,"&lt;="&amp;'RPI rules'!$B$13,Matches!$R$9:$R$1954,0)+COUNTIFS(Matches!$D$9:$D$1954,$A270,Matches!$Q$9:$Q$1954,1,Matches!$X$9:$X$1954,"&gt;="&amp;'RPI rules'!$B$12,Matches!$X$9:$X$1954,"&lt;="&amp;'RPI rules'!$B$13,Matches!$S$9:$S$1954,0)</f>
        <v>0</v>
      </c>
      <c r="S270" s="1">
        <f>COUNTIFS(Matches!$C$9:$C$1954,$A270,Matches!$Q$9:$Q$1954,1,Matches!$Y$9:$Y$1954,"&gt;="&amp;'RPI rules'!$B$14,Matches!$R$9:$R$1954,0)+COUNTIFS(Matches!$D$9:$D$1954,$A270,Matches!$Q$9:$Q$1954,1,Matches!$X$9:$X$1954,"&gt;="&amp;'RPI rules'!$B$14,Matches!$S$9:$S$1954,0)+COUNTIFS(Matches!$C$9:$C$1954,$A270,Matches!$H$9:$H$1954,"&lt;&gt;D1",Matches!$R$9:$R$1954,0)+COUNTIFS(Matches!$D$9:$D$1954,$A270,Matches!$G$9:$G$1954,"&lt;&gt;D1",Matches!$S$9:$S$1954,0)</f>
        <v>0</v>
      </c>
      <c r="T270" s="1">
        <f>COUNTIFS(Matches!$C$9:$C$1954,$A270,Matches!$M$9:$M$1954,"Nonconference")+COUNTIFS(Matches!$D$9:$D$1954,$A270,Matches!$M$9:$M$1954,"Nonconference")</f>
        <v>10</v>
      </c>
      <c r="U270" s="1">
        <f>COUNTIFS(Matches!$C$9:$C$1954,$A270,Matches!$Q$9:$Q$1954,1,Matches!$Y$9:$Y$1954,"&gt;=1",Matches!$Y$9:$Y$1954,"&lt;="&amp;'RPI rules'!$B$11,Matches!$M$9:$M$1954,"Nonconference")+COUNTIFS(Matches!$D$9:$D$1954,$A270,Matches!$Q$9:$Q$1954,1,Matches!$X$9:$X$1954,"&gt;=1",Matches!$X$9:$X$1954,"&lt;="&amp;'RPI rules'!$B$11,Matches!$M$9:$M$1954,"Nonconference")</f>
        <v>6</v>
      </c>
      <c r="V270" s="1">
        <f>COUNTIFS(Matches!$C$9:$C$1954,$A270,Matches!$Q$9:$Q$1954,1,Matches!$Y$9:$Y$1954,"&gt;="&amp;'RPI rules'!$B$15,Matches!$M$9:$M$1954,"Nonconference")+COUNTIFS(Matches!$D$9:$D$1954,$A270,Matches!$Q$9:$Q$1954,1,Matches!$X$9:$X$1954,"&gt;="&amp;'RPI rules'!$B$15,Matches!$M$9:$M$1954,"Nonconference")+COUNTIFS(Matches!$C$9:$C$1954,$A270,Matches!$M$9:$M$1954,"Nonconference",Matches!$H$9:$H$1954,"NAIA")+COUNTIFS(Matches!$D$9:$D$1954,$A270,Matches!$M$9:$M$1954,"Nonconference",Matches!$G$9:$G$1954,"NAIA")</f>
        <v>1</v>
      </c>
      <c r="W270" s="24">
        <f t="shared" si="49"/>
        <v>0.6</v>
      </c>
      <c r="X270" s="24">
        <f t="shared" si="50"/>
        <v>0.1</v>
      </c>
      <c r="Y270" s="25">
        <f>IF('RPI rules'!$B$25&lt;&gt;"Ready",NA(),P270*'RPI rules'!$B$17+Q270*'RPI rules'!$B$18)</f>
        <v>2.5999999999999999E-3</v>
      </c>
      <c r="Z270" s="25">
        <f>IF('RPI rules'!$B$25&lt;&gt;"Ready",NA(),-R270*'RPI rules'!$B$19-S270*'RPI rules'!$B$20)</f>
        <v>0</v>
      </c>
      <c r="AA270" s="25">
        <f>IF('RPI rules'!$B$25&lt;&gt;"Ready",NA(),IF(T270=0,0,IF(W270&gt;='RPI rules'!$B$16,'RPI rules'!$B$21,0)))</f>
        <v>2.5999999999999999E-3</v>
      </c>
      <c r="AB270" s="25">
        <f>IF('RPI rules'!$B$25&lt;&gt;"Ready",NA(),IF(T270=0,0,IF(X270&gt;='RPI rules'!$B$16,-'RPI rules'!$B$22,0)))</f>
        <v>0</v>
      </c>
      <c r="AC270" s="25">
        <f t="shared" si="51"/>
        <v>5.1999999999999998E-3</v>
      </c>
      <c r="AD270" s="9">
        <f t="shared" si="52"/>
        <v>0.57932836017097378</v>
      </c>
      <c r="AE270" s="1">
        <f t="shared" si="53"/>
        <v>79</v>
      </c>
      <c r="AF270" s="1">
        <f t="shared" si="54"/>
        <v>4</v>
      </c>
    </row>
    <row r="271" spans="1:32" ht="21" customHeight="1">
      <c r="A271" s="1" t="s">
        <v>265</v>
      </c>
      <c r="B271" s="1" t="str">
        <f>INDEX(Standings!$B$9:$B$356,MATCH($A271,Standings!$A$9:$A$356,0))</f>
        <v>MVC</v>
      </c>
      <c r="C271" s="1">
        <f>INDEX(Standings!$D$9:$D$356,MATCH($A271,Standings!$A$9:$A$356,0))</f>
        <v>6</v>
      </c>
      <c r="D271" s="1">
        <f>INDEX(Standings!$E$9:$E$356,MATCH($A271,Standings!$A$9:$A$356,0))</f>
        <v>6</v>
      </c>
      <c r="E271" s="1">
        <f>SUMIFS(Matches!$R$9:$R$1954,Matches!$C$9:$C$1954,$A271)+SUMIFS(Matches!$S$9:$S$1954,Matches!$D$9:$D$1954,$A271)</f>
        <v>6</v>
      </c>
      <c r="F271" s="1">
        <f>COUNTIFS(Matches!$C$9:$C$1954,$A271)+COUNTIFS(Matches!$D$9:$D$1954,$A271)-E271</f>
        <v>6</v>
      </c>
      <c r="G271" s="1">
        <f t="shared" si="44"/>
        <v>0</v>
      </c>
      <c r="H271" s="1">
        <f>SUMIFS(Matches!$R$9:$R$1954,Matches!$C$9:$C$1954,$A271,Matches!$Q$9:$Q$1954,1)+SUMIFS(Matches!$S$9:$S$1954,Matches!$D$9:$D$1954,$A271,Matches!$Q$9:$Q$1954,1)</f>
        <v>6</v>
      </c>
      <c r="I271" s="1">
        <f>COUNTIFS(Matches!$C$9:$C$1954,$A271,Matches!$Q$9:$Q$1954,1)+COUNTIFS(Matches!$D$9:$D$1954,$A271,Matches!$Q$9:$Q$1954,1)-H271</f>
        <v>6</v>
      </c>
      <c r="J271" s="9">
        <f t="shared" si="45"/>
        <v>0.5</v>
      </c>
      <c r="K271" s="9">
        <f>IF(H271+I271=0,"",(SUMIFS(Matches!$T$9:$T$1954,Matches!$C$9:$C$1954,$A271)+SUMIFS(Matches!$U$9:$U$1954,Matches!$D$9:$D$1954,$A271))/(H271+I271))</f>
        <v>0.41875000000000001</v>
      </c>
      <c r="L271" s="9">
        <f>IF(H271+I271=0,"",(SUMIFS(Matches!$V$9:$V$1954,Matches!$C$9:$C$1954,$A271)+SUMIFS(Matches!$W$9:$W$1954,Matches!$D$9:$D$1954,$A271))/(H271+I271))</f>
        <v>0.48855774547548053</v>
      </c>
      <c r="M271" s="9">
        <f t="shared" si="46"/>
        <v>0.45651443636887012</v>
      </c>
      <c r="N271" s="1">
        <f t="shared" si="47"/>
        <v>242</v>
      </c>
      <c r="O271" s="1" t="str">
        <f t="shared" si="48"/>
        <v>Matches standings</v>
      </c>
      <c r="P271" s="1">
        <f>COUNTIFS(Matches!$C$9:$C$1954,$A271,Matches!$Q$9:$Q$1954,1,Matches!$Y$9:$Y$1954,"&gt;=1",Matches!$Y$9:$Y$1954,"&lt;="&amp;'RPI rules'!$B$9,Matches!$R$9:$R$1954,1)+COUNTIFS(Matches!$D$9:$D$1954,$A271,Matches!$Q$9:$Q$1954,1,Matches!$X$9:$X$1954,"&gt;=1",Matches!$X$9:$X$1954,"&lt;="&amp;'RPI rules'!$B$9,Matches!$S$9:$S$1954,1)</f>
        <v>0</v>
      </c>
      <c r="Q271" s="1">
        <f>COUNTIFS(Matches!$C$9:$C$1954,$A271,Matches!$Q$9:$Q$1954,1,Matches!$Y$9:$Y$1954,"&gt;"&amp;'RPI rules'!$B$9,Matches!$Y$9:$Y$1954,"&lt;="&amp;'RPI rules'!$B$10,Matches!$R$9:$R$1954,1)+COUNTIFS(Matches!$D$9:$D$1954,$A271,Matches!$Q$9:$Q$1954,1,Matches!$X$9:$X$1954,"&gt;"&amp;'RPI rules'!$B$9,Matches!$X$9:$X$1954,"&lt;="&amp;'RPI rules'!$B$10,Matches!$S$9:$S$1954,1)</f>
        <v>0</v>
      </c>
      <c r="R271" s="1">
        <f>COUNTIFS(Matches!$C$9:$C$1954,$A271,Matches!$Q$9:$Q$1954,1,Matches!$Y$9:$Y$1954,"&gt;="&amp;'RPI rules'!$B$12,Matches!$Y$9:$Y$1954,"&lt;="&amp;'RPI rules'!$B$13,Matches!$R$9:$R$1954,0)+COUNTIFS(Matches!$D$9:$D$1954,$A271,Matches!$Q$9:$Q$1954,1,Matches!$X$9:$X$1954,"&gt;="&amp;'RPI rules'!$B$12,Matches!$X$9:$X$1954,"&lt;="&amp;'RPI rules'!$B$13,Matches!$S$9:$S$1954,0)</f>
        <v>0</v>
      </c>
      <c r="S271" s="1">
        <f>COUNTIFS(Matches!$C$9:$C$1954,$A271,Matches!$Q$9:$Q$1954,1,Matches!$Y$9:$Y$1954,"&gt;="&amp;'RPI rules'!$B$14,Matches!$R$9:$R$1954,0)+COUNTIFS(Matches!$D$9:$D$1954,$A271,Matches!$Q$9:$Q$1954,1,Matches!$X$9:$X$1954,"&gt;="&amp;'RPI rules'!$B$14,Matches!$S$9:$S$1954,0)+COUNTIFS(Matches!$C$9:$C$1954,$A271,Matches!$H$9:$H$1954,"&lt;&gt;D1",Matches!$R$9:$R$1954,0)+COUNTIFS(Matches!$D$9:$D$1954,$A271,Matches!$G$9:$G$1954,"&lt;&gt;D1",Matches!$S$9:$S$1954,0)</f>
        <v>0</v>
      </c>
      <c r="T271" s="1">
        <f>COUNTIFS(Matches!$C$9:$C$1954,$A271,Matches!$M$9:$M$1954,"Nonconference")+COUNTIFS(Matches!$D$9:$D$1954,$A271,Matches!$M$9:$M$1954,"Nonconference")</f>
        <v>12</v>
      </c>
      <c r="U271" s="1">
        <f>COUNTIFS(Matches!$C$9:$C$1954,$A271,Matches!$Q$9:$Q$1954,1,Matches!$Y$9:$Y$1954,"&gt;=1",Matches!$Y$9:$Y$1954,"&lt;="&amp;'RPI rules'!$B$11,Matches!$M$9:$M$1954,"Nonconference")+COUNTIFS(Matches!$D$9:$D$1954,$A271,Matches!$Q$9:$Q$1954,1,Matches!$X$9:$X$1954,"&gt;=1",Matches!$X$9:$X$1954,"&lt;="&amp;'RPI rules'!$B$11,Matches!$M$9:$M$1954,"Nonconference")</f>
        <v>1</v>
      </c>
      <c r="V271" s="1">
        <f>COUNTIFS(Matches!$C$9:$C$1954,$A271,Matches!$Q$9:$Q$1954,1,Matches!$Y$9:$Y$1954,"&gt;="&amp;'RPI rules'!$B$15,Matches!$M$9:$M$1954,"Nonconference")+COUNTIFS(Matches!$D$9:$D$1954,$A271,Matches!$Q$9:$Q$1954,1,Matches!$X$9:$X$1954,"&gt;="&amp;'RPI rules'!$B$15,Matches!$M$9:$M$1954,"Nonconference")+COUNTIFS(Matches!$C$9:$C$1954,$A271,Matches!$M$9:$M$1954,"Nonconference",Matches!$H$9:$H$1954,"NAIA")+COUNTIFS(Matches!$D$9:$D$1954,$A271,Matches!$M$9:$M$1954,"Nonconference",Matches!$G$9:$G$1954,"NAIA")</f>
        <v>4</v>
      </c>
      <c r="W271" s="24">
        <f t="shared" si="49"/>
        <v>8.3333333333333329E-2</v>
      </c>
      <c r="X271" s="24">
        <f t="shared" si="50"/>
        <v>0.33333333333333331</v>
      </c>
      <c r="Y271" s="25">
        <f>IF('RPI rules'!$B$25&lt;&gt;"Ready",NA(),P271*'RPI rules'!$B$17+Q271*'RPI rules'!$B$18)</f>
        <v>0</v>
      </c>
      <c r="Z271" s="25">
        <f>IF('RPI rules'!$B$25&lt;&gt;"Ready",NA(),-R271*'RPI rules'!$B$19-S271*'RPI rules'!$B$20)</f>
        <v>0</v>
      </c>
      <c r="AA271" s="25">
        <f>IF('RPI rules'!$B$25&lt;&gt;"Ready",NA(),IF(T271=0,0,IF(W271&gt;='RPI rules'!$B$16,'RPI rules'!$B$21,0)))</f>
        <v>0</v>
      </c>
      <c r="AB271" s="25">
        <f>IF('RPI rules'!$B$25&lt;&gt;"Ready",NA(),IF(T271=0,0,IF(X271&gt;='RPI rules'!$B$16,-'RPI rules'!$B$22,0)))</f>
        <v>0</v>
      </c>
      <c r="AC271" s="25">
        <f t="shared" si="51"/>
        <v>0</v>
      </c>
      <c r="AD271" s="9">
        <f t="shared" si="52"/>
        <v>0.45651443636887012</v>
      </c>
      <c r="AE271" s="1">
        <f t="shared" si="53"/>
        <v>240</v>
      </c>
      <c r="AF271" s="1">
        <f t="shared" si="54"/>
        <v>2</v>
      </c>
    </row>
    <row r="272" spans="1:32" ht="21" customHeight="1">
      <c r="A272" s="1" t="s">
        <v>253</v>
      </c>
      <c r="B272" s="1" t="str">
        <f>INDEX(Standings!$B$9:$B$356,MATCH($A272,Standings!$A$9:$A$356,0))</f>
        <v>OVC</v>
      </c>
      <c r="C272" s="1">
        <f>INDEX(Standings!$D$9:$D$356,MATCH($A272,Standings!$A$9:$A$356,0))</f>
        <v>5</v>
      </c>
      <c r="D272" s="1">
        <f>INDEX(Standings!$E$9:$E$356,MATCH($A272,Standings!$A$9:$A$356,0))</f>
        <v>7</v>
      </c>
      <c r="E272" s="1">
        <f>SUMIFS(Matches!$R$9:$R$1954,Matches!$C$9:$C$1954,$A272)+SUMIFS(Matches!$S$9:$S$1954,Matches!$D$9:$D$1954,$A272)</f>
        <v>5</v>
      </c>
      <c r="F272" s="1">
        <f>COUNTIFS(Matches!$C$9:$C$1954,$A272)+COUNTIFS(Matches!$D$9:$D$1954,$A272)-E272</f>
        <v>7</v>
      </c>
      <c r="G272" s="1">
        <f t="shared" si="44"/>
        <v>0</v>
      </c>
      <c r="H272" s="1">
        <f>SUMIFS(Matches!$R$9:$R$1954,Matches!$C$9:$C$1954,$A272,Matches!$Q$9:$Q$1954,1)+SUMIFS(Matches!$S$9:$S$1954,Matches!$D$9:$D$1954,$A272,Matches!$Q$9:$Q$1954,1)</f>
        <v>5</v>
      </c>
      <c r="I272" s="1">
        <f>COUNTIFS(Matches!$C$9:$C$1954,$A272,Matches!$Q$9:$Q$1954,1)+COUNTIFS(Matches!$D$9:$D$1954,$A272,Matches!$Q$9:$Q$1954,1)-H272</f>
        <v>7</v>
      </c>
      <c r="J272" s="9">
        <f t="shared" si="45"/>
        <v>0.41666666666666669</v>
      </c>
      <c r="K272" s="9">
        <f>IF(H272+I272=0,"",(SUMIFS(Matches!$T$9:$T$1954,Matches!$C$9:$C$1954,$A272)+SUMIFS(Matches!$U$9:$U$1954,Matches!$D$9:$D$1954,$A272))/(H272+I272))</f>
        <v>0.46830808080808078</v>
      </c>
      <c r="L272" s="9">
        <f>IF(H272+I272=0,"",(SUMIFS(Matches!$V$9:$V$1954,Matches!$C$9:$C$1954,$A272)+SUMIFS(Matches!$W$9:$W$1954,Matches!$D$9:$D$1954,$A272))/(H272+I272))</f>
        <v>0.49952452161101141</v>
      </c>
      <c r="M272" s="9">
        <f t="shared" si="46"/>
        <v>0.46320183747345989</v>
      </c>
      <c r="N272" s="1">
        <f t="shared" si="47"/>
        <v>230</v>
      </c>
      <c r="O272" s="1" t="str">
        <f t="shared" si="48"/>
        <v>Matches standings</v>
      </c>
      <c r="P272" s="1">
        <f>COUNTIFS(Matches!$C$9:$C$1954,$A272,Matches!$Q$9:$Q$1954,1,Matches!$Y$9:$Y$1954,"&gt;=1",Matches!$Y$9:$Y$1954,"&lt;="&amp;'RPI rules'!$B$9,Matches!$R$9:$R$1954,1)+COUNTIFS(Matches!$D$9:$D$1954,$A272,Matches!$Q$9:$Q$1954,1,Matches!$X$9:$X$1954,"&gt;=1",Matches!$X$9:$X$1954,"&lt;="&amp;'RPI rules'!$B$9,Matches!$S$9:$S$1954,1)</f>
        <v>0</v>
      </c>
      <c r="Q272" s="1">
        <f>COUNTIFS(Matches!$C$9:$C$1954,$A272,Matches!$Q$9:$Q$1954,1,Matches!$Y$9:$Y$1954,"&gt;"&amp;'RPI rules'!$B$9,Matches!$Y$9:$Y$1954,"&lt;="&amp;'RPI rules'!$B$10,Matches!$R$9:$R$1954,1)+COUNTIFS(Matches!$D$9:$D$1954,$A272,Matches!$Q$9:$Q$1954,1,Matches!$X$9:$X$1954,"&gt;"&amp;'RPI rules'!$B$9,Matches!$X$9:$X$1954,"&lt;="&amp;'RPI rules'!$B$10,Matches!$S$9:$S$1954,1)</f>
        <v>0</v>
      </c>
      <c r="R272" s="1">
        <f>COUNTIFS(Matches!$C$9:$C$1954,$A272,Matches!$Q$9:$Q$1954,1,Matches!$Y$9:$Y$1954,"&gt;="&amp;'RPI rules'!$B$12,Matches!$Y$9:$Y$1954,"&lt;="&amp;'RPI rules'!$B$13,Matches!$R$9:$R$1954,0)+COUNTIFS(Matches!$D$9:$D$1954,$A272,Matches!$Q$9:$Q$1954,1,Matches!$X$9:$X$1954,"&gt;="&amp;'RPI rules'!$B$12,Matches!$X$9:$X$1954,"&lt;="&amp;'RPI rules'!$B$13,Matches!$S$9:$S$1954,0)</f>
        <v>0</v>
      </c>
      <c r="S272" s="1">
        <f>COUNTIFS(Matches!$C$9:$C$1954,$A272,Matches!$Q$9:$Q$1954,1,Matches!$Y$9:$Y$1954,"&gt;="&amp;'RPI rules'!$B$14,Matches!$R$9:$R$1954,0)+COUNTIFS(Matches!$D$9:$D$1954,$A272,Matches!$Q$9:$Q$1954,1,Matches!$X$9:$X$1954,"&gt;="&amp;'RPI rules'!$B$14,Matches!$S$9:$S$1954,0)+COUNTIFS(Matches!$C$9:$C$1954,$A272,Matches!$H$9:$H$1954,"&lt;&gt;D1",Matches!$R$9:$R$1954,0)+COUNTIFS(Matches!$D$9:$D$1954,$A272,Matches!$G$9:$G$1954,"&lt;&gt;D1",Matches!$S$9:$S$1954,0)</f>
        <v>1</v>
      </c>
      <c r="T272" s="1">
        <f>COUNTIFS(Matches!$C$9:$C$1954,$A272,Matches!$M$9:$M$1954,"Nonconference")+COUNTIFS(Matches!$D$9:$D$1954,$A272,Matches!$M$9:$M$1954,"Nonconference")</f>
        <v>12</v>
      </c>
      <c r="U272" s="1">
        <f>COUNTIFS(Matches!$C$9:$C$1954,$A272,Matches!$Q$9:$Q$1954,1,Matches!$Y$9:$Y$1954,"&gt;=1",Matches!$Y$9:$Y$1954,"&lt;="&amp;'RPI rules'!$B$11,Matches!$M$9:$M$1954,"Nonconference")+COUNTIFS(Matches!$D$9:$D$1954,$A272,Matches!$Q$9:$Q$1954,1,Matches!$X$9:$X$1954,"&gt;=1",Matches!$X$9:$X$1954,"&lt;="&amp;'RPI rules'!$B$11,Matches!$M$9:$M$1954,"Nonconference")</f>
        <v>4</v>
      </c>
      <c r="V272" s="1">
        <f>COUNTIFS(Matches!$C$9:$C$1954,$A272,Matches!$Q$9:$Q$1954,1,Matches!$Y$9:$Y$1954,"&gt;="&amp;'RPI rules'!$B$15,Matches!$M$9:$M$1954,"Nonconference")+COUNTIFS(Matches!$D$9:$D$1954,$A272,Matches!$Q$9:$Q$1954,1,Matches!$X$9:$X$1954,"&gt;="&amp;'RPI rules'!$B$15,Matches!$M$9:$M$1954,"Nonconference")+COUNTIFS(Matches!$C$9:$C$1954,$A272,Matches!$M$9:$M$1954,"Nonconference",Matches!$H$9:$H$1954,"NAIA")+COUNTIFS(Matches!$D$9:$D$1954,$A272,Matches!$M$9:$M$1954,"Nonconference",Matches!$G$9:$G$1954,"NAIA")</f>
        <v>4</v>
      </c>
      <c r="W272" s="24">
        <f t="shared" si="49"/>
        <v>0.33333333333333331</v>
      </c>
      <c r="X272" s="24">
        <f t="shared" si="50"/>
        <v>0.33333333333333331</v>
      </c>
      <c r="Y272" s="25">
        <f>IF('RPI rules'!$B$25&lt;&gt;"Ready",NA(),P272*'RPI rules'!$B$17+Q272*'RPI rules'!$B$18)</f>
        <v>0</v>
      </c>
      <c r="Z272" s="25">
        <f>IF('RPI rules'!$B$25&lt;&gt;"Ready",NA(),-R272*'RPI rules'!$B$19-S272*'RPI rules'!$B$20)</f>
        <v>-2.5999999999999999E-3</v>
      </c>
      <c r="AA272" s="25">
        <f>IF('RPI rules'!$B$25&lt;&gt;"Ready",NA(),IF(T272=0,0,IF(W272&gt;='RPI rules'!$B$16,'RPI rules'!$B$21,0)))</f>
        <v>0</v>
      </c>
      <c r="AB272" s="25">
        <f>IF('RPI rules'!$B$25&lt;&gt;"Ready",NA(),IF(T272=0,0,IF(X272&gt;='RPI rules'!$B$16,-'RPI rules'!$B$22,0)))</f>
        <v>0</v>
      </c>
      <c r="AC272" s="25">
        <f t="shared" si="51"/>
        <v>-2.5999999999999999E-3</v>
      </c>
      <c r="AD272" s="9">
        <f t="shared" si="52"/>
        <v>0.4606018374734599</v>
      </c>
      <c r="AE272" s="1">
        <f t="shared" si="53"/>
        <v>234</v>
      </c>
      <c r="AF272" s="1">
        <f t="shared" si="54"/>
        <v>-4</v>
      </c>
    </row>
    <row r="273" spans="1:32" ht="21" customHeight="1">
      <c r="A273" s="1" t="s">
        <v>226</v>
      </c>
      <c r="B273" s="1" t="str">
        <f>INDEX(Standings!$B$9:$B$356,MATCH($A273,Standings!$A$9:$A$356,0))</f>
        <v>Sun Belt</v>
      </c>
      <c r="C273" s="1">
        <f>INDEX(Standings!$D$9:$D$356,MATCH($A273,Standings!$A$9:$A$356,0))</f>
        <v>9</v>
      </c>
      <c r="D273" s="1">
        <f>INDEX(Standings!$E$9:$E$356,MATCH($A273,Standings!$A$9:$A$356,0))</f>
        <v>2</v>
      </c>
      <c r="E273" s="1">
        <f>SUMIFS(Matches!$R$9:$R$1954,Matches!$C$9:$C$1954,$A273)+SUMIFS(Matches!$S$9:$S$1954,Matches!$D$9:$D$1954,$A273)</f>
        <v>9</v>
      </c>
      <c r="F273" s="1">
        <f>COUNTIFS(Matches!$C$9:$C$1954,$A273)+COUNTIFS(Matches!$D$9:$D$1954,$A273)-E273</f>
        <v>2</v>
      </c>
      <c r="G273" s="1">
        <f t="shared" si="44"/>
        <v>0</v>
      </c>
      <c r="H273" s="1">
        <f>SUMIFS(Matches!$R$9:$R$1954,Matches!$C$9:$C$1954,$A273,Matches!$Q$9:$Q$1954,1)+SUMIFS(Matches!$S$9:$S$1954,Matches!$D$9:$D$1954,$A273,Matches!$Q$9:$Q$1954,1)</f>
        <v>9</v>
      </c>
      <c r="I273" s="1">
        <f>COUNTIFS(Matches!$C$9:$C$1954,$A273,Matches!$Q$9:$Q$1954,1)+COUNTIFS(Matches!$D$9:$D$1954,$A273,Matches!$Q$9:$Q$1954,1)-H273</f>
        <v>2</v>
      </c>
      <c r="J273" s="9">
        <f t="shared" si="45"/>
        <v>0.81818181818181823</v>
      </c>
      <c r="K273" s="9">
        <f>IF(H273+I273=0,"",(SUMIFS(Matches!$T$9:$T$1954,Matches!$C$9:$C$1954,$A273)+SUMIFS(Matches!$U$9:$U$1954,Matches!$D$9:$D$1954,$A273))/(H273+I273))</f>
        <v>0.29807162534435261</v>
      </c>
      <c r="L273" s="9">
        <f>IF(H273+I273=0,"",(SUMIFS(Matches!$V$9:$V$1954,Matches!$C$9:$C$1954,$A273)+SUMIFS(Matches!$W$9:$W$1954,Matches!$D$9:$D$1954,$A273))/(H273+I273))</f>
        <v>0.50983816459023079</v>
      </c>
      <c r="M273" s="9">
        <f t="shared" si="46"/>
        <v>0.48104080836518853</v>
      </c>
      <c r="N273" s="1">
        <f t="shared" si="47"/>
        <v>203</v>
      </c>
      <c r="O273" s="1" t="str">
        <f t="shared" si="48"/>
        <v>Matches standings</v>
      </c>
      <c r="P273" s="1">
        <f>COUNTIFS(Matches!$C$9:$C$1954,$A273,Matches!$Q$9:$Q$1954,1,Matches!$Y$9:$Y$1954,"&gt;=1",Matches!$Y$9:$Y$1954,"&lt;="&amp;'RPI rules'!$B$9,Matches!$R$9:$R$1954,1)+COUNTIFS(Matches!$D$9:$D$1954,$A273,Matches!$Q$9:$Q$1954,1,Matches!$X$9:$X$1954,"&gt;=1",Matches!$X$9:$X$1954,"&lt;="&amp;'RPI rules'!$B$9,Matches!$S$9:$S$1954,1)</f>
        <v>0</v>
      </c>
      <c r="Q273" s="1">
        <f>COUNTIFS(Matches!$C$9:$C$1954,$A273,Matches!$Q$9:$Q$1954,1,Matches!$Y$9:$Y$1954,"&gt;"&amp;'RPI rules'!$B$9,Matches!$Y$9:$Y$1954,"&lt;="&amp;'RPI rules'!$B$10,Matches!$R$9:$R$1954,1)+COUNTIFS(Matches!$D$9:$D$1954,$A273,Matches!$Q$9:$Q$1954,1,Matches!$X$9:$X$1954,"&gt;"&amp;'RPI rules'!$B$9,Matches!$X$9:$X$1954,"&lt;="&amp;'RPI rules'!$B$10,Matches!$S$9:$S$1954,1)</f>
        <v>0</v>
      </c>
      <c r="R273" s="1">
        <f>COUNTIFS(Matches!$C$9:$C$1954,$A273,Matches!$Q$9:$Q$1954,1,Matches!$Y$9:$Y$1954,"&gt;="&amp;'RPI rules'!$B$12,Matches!$Y$9:$Y$1954,"&lt;="&amp;'RPI rules'!$B$13,Matches!$R$9:$R$1954,0)+COUNTIFS(Matches!$D$9:$D$1954,$A273,Matches!$Q$9:$Q$1954,1,Matches!$X$9:$X$1954,"&gt;="&amp;'RPI rules'!$B$12,Matches!$X$9:$X$1954,"&lt;="&amp;'RPI rules'!$B$13,Matches!$S$9:$S$1954,0)</f>
        <v>0</v>
      </c>
      <c r="S273" s="1">
        <f>COUNTIFS(Matches!$C$9:$C$1954,$A273,Matches!$Q$9:$Q$1954,1,Matches!$Y$9:$Y$1954,"&gt;="&amp;'RPI rules'!$B$14,Matches!$R$9:$R$1954,0)+COUNTIFS(Matches!$D$9:$D$1954,$A273,Matches!$Q$9:$Q$1954,1,Matches!$X$9:$X$1954,"&gt;="&amp;'RPI rules'!$B$14,Matches!$S$9:$S$1954,0)+COUNTIFS(Matches!$C$9:$C$1954,$A273,Matches!$H$9:$H$1954,"&lt;&gt;D1",Matches!$R$9:$R$1954,0)+COUNTIFS(Matches!$D$9:$D$1954,$A273,Matches!$G$9:$G$1954,"&lt;&gt;D1",Matches!$S$9:$S$1954,0)</f>
        <v>0</v>
      </c>
      <c r="T273" s="1">
        <f>COUNTIFS(Matches!$C$9:$C$1954,$A273,Matches!$M$9:$M$1954,"Nonconference")+COUNTIFS(Matches!$D$9:$D$1954,$A273,Matches!$M$9:$M$1954,"Nonconference")</f>
        <v>11</v>
      </c>
      <c r="U273" s="1">
        <f>COUNTIFS(Matches!$C$9:$C$1954,$A273,Matches!$Q$9:$Q$1954,1,Matches!$Y$9:$Y$1954,"&gt;=1",Matches!$Y$9:$Y$1954,"&lt;="&amp;'RPI rules'!$B$11,Matches!$M$9:$M$1954,"Nonconference")+COUNTIFS(Matches!$D$9:$D$1954,$A273,Matches!$Q$9:$Q$1954,1,Matches!$X$9:$X$1954,"&gt;=1",Matches!$X$9:$X$1954,"&lt;="&amp;'RPI rules'!$B$11,Matches!$M$9:$M$1954,"Nonconference")</f>
        <v>0</v>
      </c>
      <c r="V273" s="1">
        <f>COUNTIFS(Matches!$C$9:$C$1954,$A273,Matches!$Q$9:$Q$1954,1,Matches!$Y$9:$Y$1954,"&gt;="&amp;'RPI rules'!$B$15,Matches!$M$9:$M$1954,"Nonconference")+COUNTIFS(Matches!$D$9:$D$1954,$A273,Matches!$Q$9:$Q$1954,1,Matches!$X$9:$X$1954,"&gt;="&amp;'RPI rules'!$B$15,Matches!$M$9:$M$1954,"Nonconference")+COUNTIFS(Matches!$C$9:$C$1954,$A273,Matches!$M$9:$M$1954,"Nonconference",Matches!$H$9:$H$1954,"NAIA")+COUNTIFS(Matches!$D$9:$D$1954,$A273,Matches!$M$9:$M$1954,"Nonconference",Matches!$G$9:$G$1954,"NAIA")</f>
        <v>6</v>
      </c>
      <c r="W273" s="24">
        <f t="shared" si="49"/>
        <v>0</v>
      </c>
      <c r="X273" s="24">
        <f t="shared" si="50"/>
        <v>0.54545454545454541</v>
      </c>
      <c r="Y273" s="25">
        <f>IF('RPI rules'!$B$25&lt;&gt;"Ready",NA(),P273*'RPI rules'!$B$17+Q273*'RPI rules'!$B$18)</f>
        <v>0</v>
      </c>
      <c r="Z273" s="25">
        <f>IF('RPI rules'!$B$25&lt;&gt;"Ready",NA(),-R273*'RPI rules'!$B$19-S273*'RPI rules'!$B$20)</f>
        <v>0</v>
      </c>
      <c r="AA273" s="25">
        <f>IF('RPI rules'!$B$25&lt;&gt;"Ready",NA(),IF(T273=0,0,IF(W273&gt;='RPI rules'!$B$16,'RPI rules'!$B$21,0)))</f>
        <v>0</v>
      </c>
      <c r="AB273" s="25">
        <f>IF('RPI rules'!$B$25&lt;&gt;"Ready",NA(),IF(T273=0,0,IF(X273&gt;='RPI rules'!$B$16,-'RPI rules'!$B$22,0)))</f>
        <v>-2.5999999999999999E-3</v>
      </c>
      <c r="AC273" s="25">
        <f t="shared" si="51"/>
        <v>-2.5999999999999999E-3</v>
      </c>
      <c r="AD273" s="9">
        <f t="shared" si="52"/>
        <v>0.47844080836518854</v>
      </c>
      <c r="AE273" s="1">
        <f t="shared" si="53"/>
        <v>207</v>
      </c>
      <c r="AF273" s="1">
        <f t="shared" si="54"/>
        <v>-4</v>
      </c>
    </row>
    <row r="274" spans="1:32" ht="21" customHeight="1">
      <c r="A274" s="1" t="s">
        <v>361</v>
      </c>
      <c r="B274" s="1" t="str">
        <f>INDEX(Standings!$B$9:$B$356,MATCH($A274,Standings!$A$9:$A$356,0))</f>
        <v>SWAC</v>
      </c>
      <c r="C274" s="1">
        <f>INDEX(Standings!$D$9:$D$356,MATCH($A274,Standings!$A$9:$A$356,0))</f>
        <v>2</v>
      </c>
      <c r="D274" s="1">
        <f>INDEX(Standings!$E$9:$E$356,MATCH($A274,Standings!$A$9:$A$356,0))</f>
        <v>9</v>
      </c>
      <c r="E274" s="1">
        <f>SUMIFS(Matches!$R$9:$R$1954,Matches!$C$9:$C$1954,$A274)+SUMIFS(Matches!$S$9:$S$1954,Matches!$D$9:$D$1954,$A274)</f>
        <v>2</v>
      </c>
      <c r="F274" s="1">
        <f>COUNTIFS(Matches!$C$9:$C$1954,$A274)+COUNTIFS(Matches!$D$9:$D$1954,$A274)-E274</f>
        <v>9</v>
      </c>
      <c r="G274" s="1">
        <f t="shared" si="44"/>
        <v>1</v>
      </c>
      <c r="H274" s="1">
        <f>SUMIFS(Matches!$R$9:$R$1954,Matches!$C$9:$C$1954,$A274,Matches!$Q$9:$Q$1954,1)+SUMIFS(Matches!$S$9:$S$1954,Matches!$D$9:$D$1954,$A274,Matches!$Q$9:$Q$1954,1)</f>
        <v>1</v>
      </c>
      <c r="I274" s="1">
        <f>COUNTIFS(Matches!$C$9:$C$1954,$A274,Matches!$Q$9:$Q$1954,1)+COUNTIFS(Matches!$D$9:$D$1954,$A274,Matches!$Q$9:$Q$1954,1)-H274</f>
        <v>9</v>
      </c>
      <c r="J274" s="9">
        <f t="shared" si="45"/>
        <v>0.1</v>
      </c>
      <c r="K274" s="9">
        <f>IF(H274+I274=0,"",(SUMIFS(Matches!$T$9:$T$1954,Matches!$C$9:$C$1954,$A274)+SUMIFS(Matches!$U$9:$U$1954,Matches!$D$9:$D$1954,$A274))/(H274+I274))</f>
        <v>0.40472222222222226</v>
      </c>
      <c r="L274" s="9">
        <f>IF(H274+I274=0,"",(SUMIFS(Matches!$V$9:$V$1954,Matches!$C$9:$C$1954,$A274)+SUMIFS(Matches!$W$9:$W$1954,Matches!$D$9:$D$1954,$A274))/(H274+I274))</f>
        <v>0.39061132960754169</v>
      </c>
      <c r="M274" s="9">
        <f t="shared" si="46"/>
        <v>0.32501394351299656</v>
      </c>
      <c r="N274" s="1">
        <f t="shared" si="47"/>
        <v>338</v>
      </c>
      <c r="O274" s="1" t="str">
        <f t="shared" si="48"/>
        <v>Matches standings</v>
      </c>
      <c r="P274" s="1">
        <f>COUNTIFS(Matches!$C$9:$C$1954,$A274,Matches!$Q$9:$Q$1954,1,Matches!$Y$9:$Y$1954,"&gt;=1",Matches!$Y$9:$Y$1954,"&lt;="&amp;'RPI rules'!$B$9,Matches!$R$9:$R$1954,1)+COUNTIFS(Matches!$D$9:$D$1954,$A274,Matches!$Q$9:$Q$1954,1,Matches!$X$9:$X$1954,"&gt;=1",Matches!$X$9:$X$1954,"&lt;="&amp;'RPI rules'!$B$9,Matches!$S$9:$S$1954,1)</f>
        <v>0</v>
      </c>
      <c r="Q274" s="1">
        <f>COUNTIFS(Matches!$C$9:$C$1954,$A274,Matches!$Q$9:$Q$1954,1,Matches!$Y$9:$Y$1954,"&gt;"&amp;'RPI rules'!$B$9,Matches!$Y$9:$Y$1954,"&lt;="&amp;'RPI rules'!$B$10,Matches!$R$9:$R$1954,1)+COUNTIFS(Matches!$D$9:$D$1954,$A274,Matches!$Q$9:$Q$1954,1,Matches!$X$9:$X$1954,"&gt;"&amp;'RPI rules'!$B$9,Matches!$X$9:$X$1954,"&lt;="&amp;'RPI rules'!$B$10,Matches!$S$9:$S$1954,1)</f>
        <v>0</v>
      </c>
      <c r="R274" s="1">
        <f>COUNTIFS(Matches!$C$9:$C$1954,$A274,Matches!$Q$9:$Q$1954,1,Matches!$Y$9:$Y$1954,"&gt;="&amp;'RPI rules'!$B$12,Matches!$Y$9:$Y$1954,"&lt;="&amp;'RPI rules'!$B$13,Matches!$R$9:$R$1954,0)+COUNTIFS(Matches!$D$9:$D$1954,$A274,Matches!$Q$9:$Q$1954,1,Matches!$X$9:$X$1954,"&gt;="&amp;'RPI rules'!$B$12,Matches!$X$9:$X$1954,"&lt;="&amp;'RPI rules'!$B$13,Matches!$S$9:$S$1954,0)</f>
        <v>1</v>
      </c>
      <c r="S274" s="1">
        <f>COUNTIFS(Matches!$C$9:$C$1954,$A274,Matches!$Q$9:$Q$1954,1,Matches!$Y$9:$Y$1954,"&gt;="&amp;'RPI rules'!$B$14,Matches!$R$9:$R$1954,0)+COUNTIFS(Matches!$D$9:$D$1954,$A274,Matches!$Q$9:$Q$1954,1,Matches!$X$9:$X$1954,"&gt;="&amp;'RPI rules'!$B$14,Matches!$S$9:$S$1954,0)+COUNTIFS(Matches!$C$9:$C$1954,$A274,Matches!$H$9:$H$1954,"&lt;&gt;D1",Matches!$R$9:$R$1954,0)+COUNTIFS(Matches!$D$9:$D$1954,$A274,Matches!$G$9:$G$1954,"&lt;&gt;D1",Matches!$S$9:$S$1954,0)</f>
        <v>2</v>
      </c>
      <c r="T274" s="1">
        <f>COUNTIFS(Matches!$C$9:$C$1954,$A274,Matches!$M$9:$M$1954,"Nonconference")+COUNTIFS(Matches!$D$9:$D$1954,$A274,Matches!$M$9:$M$1954,"Nonconference")</f>
        <v>11</v>
      </c>
      <c r="U274" s="1">
        <f>COUNTIFS(Matches!$C$9:$C$1954,$A274,Matches!$Q$9:$Q$1954,1,Matches!$Y$9:$Y$1954,"&gt;=1",Matches!$Y$9:$Y$1954,"&lt;="&amp;'RPI rules'!$B$11,Matches!$M$9:$M$1954,"Nonconference")+COUNTIFS(Matches!$D$9:$D$1954,$A274,Matches!$Q$9:$Q$1954,1,Matches!$X$9:$X$1954,"&gt;=1",Matches!$X$9:$X$1954,"&lt;="&amp;'RPI rules'!$B$11,Matches!$M$9:$M$1954,"Nonconference")</f>
        <v>0</v>
      </c>
      <c r="V274" s="1">
        <f>COUNTIFS(Matches!$C$9:$C$1954,$A274,Matches!$Q$9:$Q$1954,1,Matches!$Y$9:$Y$1954,"&gt;="&amp;'RPI rules'!$B$15,Matches!$M$9:$M$1954,"Nonconference")+COUNTIFS(Matches!$D$9:$D$1954,$A274,Matches!$Q$9:$Q$1954,1,Matches!$X$9:$X$1954,"&gt;="&amp;'RPI rules'!$B$15,Matches!$M$9:$M$1954,"Nonconference")+COUNTIFS(Matches!$C$9:$C$1954,$A274,Matches!$M$9:$M$1954,"Nonconference",Matches!$H$9:$H$1954,"NAIA")+COUNTIFS(Matches!$D$9:$D$1954,$A274,Matches!$M$9:$M$1954,"Nonconference",Matches!$G$9:$G$1954,"NAIA")</f>
        <v>7</v>
      </c>
      <c r="W274" s="24">
        <f t="shared" si="49"/>
        <v>0</v>
      </c>
      <c r="X274" s="24">
        <f t="shared" si="50"/>
        <v>0.63636363636363635</v>
      </c>
      <c r="Y274" s="25">
        <f>IF('RPI rules'!$B$25&lt;&gt;"Ready",NA(),P274*'RPI rules'!$B$17+Q274*'RPI rules'!$B$18)</f>
        <v>0</v>
      </c>
      <c r="Z274" s="25">
        <f>IF('RPI rules'!$B$25&lt;&gt;"Ready",NA(),-R274*'RPI rules'!$B$19-S274*'RPI rules'!$B$20)</f>
        <v>-6.4999999999999997E-3</v>
      </c>
      <c r="AA274" s="25">
        <f>IF('RPI rules'!$B$25&lt;&gt;"Ready",NA(),IF(T274=0,0,IF(W274&gt;='RPI rules'!$B$16,'RPI rules'!$B$21,0)))</f>
        <v>0</v>
      </c>
      <c r="AB274" s="25">
        <f>IF('RPI rules'!$B$25&lt;&gt;"Ready",NA(),IF(T274=0,0,IF(X274&gt;='RPI rules'!$B$16,-'RPI rules'!$B$22,0)))</f>
        <v>-2.5999999999999999E-3</v>
      </c>
      <c r="AC274" s="25">
        <f t="shared" si="51"/>
        <v>-9.1000000000000004E-3</v>
      </c>
      <c r="AD274" s="9">
        <f t="shared" si="52"/>
        <v>0.31591394351299656</v>
      </c>
      <c r="AE274" s="1">
        <f t="shared" si="53"/>
        <v>340</v>
      </c>
      <c r="AF274" s="1">
        <f t="shared" si="54"/>
        <v>-2</v>
      </c>
    </row>
    <row r="275" spans="1:32" ht="21" customHeight="1">
      <c r="A275" s="1" t="s">
        <v>370</v>
      </c>
      <c r="B275" s="1" t="str">
        <f>INDEX(Standings!$B$9:$B$356,MATCH($A275,Standings!$A$9:$A$356,0))</f>
        <v>Big Sky</v>
      </c>
      <c r="C275" s="1">
        <f>INDEX(Standings!$D$9:$D$356,MATCH($A275,Standings!$A$9:$A$356,0))</f>
        <v>1</v>
      </c>
      <c r="D275" s="1">
        <f>INDEX(Standings!$E$9:$E$356,MATCH($A275,Standings!$A$9:$A$356,0))</f>
        <v>9</v>
      </c>
      <c r="E275" s="1">
        <f>SUMIFS(Matches!$R$9:$R$1954,Matches!$C$9:$C$1954,$A275)+SUMIFS(Matches!$S$9:$S$1954,Matches!$D$9:$D$1954,$A275)</f>
        <v>1</v>
      </c>
      <c r="F275" s="1">
        <f>COUNTIFS(Matches!$C$9:$C$1954,$A275)+COUNTIFS(Matches!$D$9:$D$1954,$A275)-E275</f>
        <v>9</v>
      </c>
      <c r="G275" s="1">
        <f t="shared" si="44"/>
        <v>0</v>
      </c>
      <c r="H275" s="1">
        <f>SUMIFS(Matches!$R$9:$R$1954,Matches!$C$9:$C$1954,$A275,Matches!$Q$9:$Q$1954,1)+SUMIFS(Matches!$S$9:$S$1954,Matches!$D$9:$D$1954,$A275,Matches!$Q$9:$Q$1954,1)</f>
        <v>1</v>
      </c>
      <c r="I275" s="1">
        <f>COUNTIFS(Matches!$C$9:$C$1954,$A275,Matches!$Q$9:$Q$1954,1)+COUNTIFS(Matches!$D$9:$D$1954,$A275,Matches!$Q$9:$Q$1954,1)-H275</f>
        <v>9</v>
      </c>
      <c r="J275" s="9">
        <f t="shared" si="45"/>
        <v>0.1</v>
      </c>
      <c r="K275" s="9">
        <f>IF(H275+I275=0,"",(SUMIFS(Matches!$T$9:$T$1954,Matches!$C$9:$C$1954,$A275)+SUMIFS(Matches!$U$9:$U$1954,Matches!$D$9:$D$1954,$A275))/(H275+I275))</f>
        <v>0.29666666666666669</v>
      </c>
      <c r="L275" s="9">
        <f>IF(H275+I275=0,"",(SUMIFS(Matches!$V$9:$V$1954,Matches!$C$9:$C$1954,$A275)+SUMIFS(Matches!$W$9:$W$1954,Matches!$D$9:$D$1954,$A275))/(H275+I275))</f>
        <v>0.43588528937392573</v>
      </c>
      <c r="M275" s="9">
        <f t="shared" si="46"/>
        <v>0.28230465567681479</v>
      </c>
      <c r="N275" s="1">
        <f t="shared" si="47"/>
        <v>347</v>
      </c>
      <c r="O275" s="1" t="str">
        <f t="shared" si="48"/>
        <v>Matches standings</v>
      </c>
      <c r="P275" s="1">
        <f>COUNTIFS(Matches!$C$9:$C$1954,$A275,Matches!$Q$9:$Q$1954,1,Matches!$Y$9:$Y$1954,"&gt;=1",Matches!$Y$9:$Y$1954,"&lt;="&amp;'RPI rules'!$B$9,Matches!$R$9:$R$1954,1)+COUNTIFS(Matches!$D$9:$D$1954,$A275,Matches!$Q$9:$Q$1954,1,Matches!$X$9:$X$1954,"&gt;=1",Matches!$X$9:$X$1954,"&lt;="&amp;'RPI rules'!$B$9,Matches!$S$9:$S$1954,1)</f>
        <v>0</v>
      </c>
      <c r="Q275" s="1">
        <f>COUNTIFS(Matches!$C$9:$C$1954,$A275,Matches!$Q$9:$Q$1954,1,Matches!$Y$9:$Y$1954,"&gt;"&amp;'RPI rules'!$B$9,Matches!$Y$9:$Y$1954,"&lt;="&amp;'RPI rules'!$B$10,Matches!$R$9:$R$1954,1)+COUNTIFS(Matches!$D$9:$D$1954,$A275,Matches!$Q$9:$Q$1954,1,Matches!$X$9:$X$1954,"&gt;"&amp;'RPI rules'!$B$9,Matches!$X$9:$X$1954,"&lt;="&amp;'RPI rules'!$B$10,Matches!$S$9:$S$1954,1)</f>
        <v>0</v>
      </c>
      <c r="R275" s="1">
        <f>COUNTIFS(Matches!$C$9:$C$1954,$A275,Matches!$Q$9:$Q$1954,1,Matches!$Y$9:$Y$1954,"&gt;="&amp;'RPI rules'!$B$12,Matches!$Y$9:$Y$1954,"&lt;="&amp;'RPI rules'!$B$13,Matches!$R$9:$R$1954,0)+COUNTIFS(Matches!$D$9:$D$1954,$A275,Matches!$Q$9:$Q$1954,1,Matches!$X$9:$X$1954,"&gt;="&amp;'RPI rules'!$B$12,Matches!$X$9:$X$1954,"&lt;="&amp;'RPI rules'!$B$13,Matches!$S$9:$S$1954,0)</f>
        <v>1</v>
      </c>
      <c r="S275" s="1">
        <f>COUNTIFS(Matches!$C$9:$C$1954,$A275,Matches!$Q$9:$Q$1954,1,Matches!$Y$9:$Y$1954,"&gt;="&amp;'RPI rules'!$B$14,Matches!$R$9:$R$1954,0)+COUNTIFS(Matches!$D$9:$D$1954,$A275,Matches!$Q$9:$Q$1954,1,Matches!$X$9:$X$1954,"&gt;="&amp;'RPI rules'!$B$14,Matches!$S$9:$S$1954,0)+COUNTIFS(Matches!$C$9:$C$1954,$A275,Matches!$H$9:$H$1954,"&lt;&gt;D1",Matches!$R$9:$R$1954,0)+COUNTIFS(Matches!$D$9:$D$1954,$A275,Matches!$G$9:$G$1954,"&lt;&gt;D1",Matches!$S$9:$S$1954,0)</f>
        <v>1</v>
      </c>
      <c r="T275" s="1">
        <f>COUNTIFS(Matches!$C$9:$C$1954,$A275,Matches!$M$9:$M$1954,"Nonconference")+COUNTIFS(Matches!$D$9:$D$1954,$A275,Matches!$M$9:$M$1954,"Nonconference")</f>
        <v>10</v>
      </c>
      <c r="U275" s="1">
        <f>COUNTIFS(Matches!$C$9:$C$1954,$A275,Matches!$Q$9:$Q$1954,1,Matches!$Y$9:$Y$1954,"&gt;=1",Matches!$Y$9:$Y$1954,"&lt;="&amp;'RPI rules'!$B$11,Matches!$M$9:$M$1954,"Nonconference")+COUNTIFS(Matches!$D$9:$D$1954,$A275,Matches!$Q$9:$Q$1954,1,Matches!$X$9:$X$1954,"&gt;=1",Matches!$X$9:$X$1954,"&lt;="&amp;'RPI rules'!$B$11,Matches!$M$9:$M$1954,"Nonconference")</f>
        <v>0</v>
      </c>
      <c r="V275" s="1">
        <f>COUNTIFS(Matches!$C$9:$C$1954,$A275,Matches!$Q$9:$Q$1954,1,Matches!$Y$9:$Y$1954,"&gt;="&amp;'RPI rules'!$B$15,Matches!$M$9:$M$1954,"Nonconference")+COUNTIFS(Matches!$D$9:$D$1954,$A275,Matches!$Q$9:$Q$1954,1,Matches!$X$9:$X$1954,"&gt;="&amp;'RPI rules'!$B$15,Matches!$M$9:$M$1954,"Nonconference")+COUNTIFS(Matches!$C$9:$C$1954,$A275,Matches!$M$9:$M$1954,"Nonconference",Matches!$H$9:$H$1954,"NAIA")+COUNTIFS(Matches!$D$9:$D$1954,$A275,Matches!$M$9:$M$1954,"Nonconference",Matches!$G$9:$G$1954,"NAIA")</f>
        <v>7</v>
      </c>
      <c r="W275" s="24">
        <f t="shared" si="49"/>
        <v>0</v>
      </c>
      <c r="X275" s="24">
        <f t="shared" si="50"/>
        <v>0.7</v>
      </c>
      <c r="Y275" s="25">
        <f>IF('RPI rules'!$B$25&lt;&gt;"Ready",NA(),P275*'RPI rules'!$B$17+Q275*'RPI rules'!$B$18)</f>
        <v>0</v>
      </c>
      <c r="Z275" s="25">
        <f>IF('RPI rules'!$B$25&lt;&gt;"Ready",NA(),-R275*'RPI rules'!$B$19-S275*'RPI rules'!$B$20)</f>
        <v>-3.8999999999999998E-3</v>
      </c>
      <c r="AA275" s="25">
        <f>IF('RPI rules'!$B$25&lt;&gt;"Ready",NA(),IF(T275=0,0,IF(W275&gt;='RPI rules'!$B$16,'RPI rules'!$B$21,0)))</f>
        <v>0</v>
      </c>
      <c r="AB275" s="25">
        <f>IF('RPI rules'!$B$25&lt;&gt;"Ready",NA(),IF(T275=0,0,IF(X275&gt;='RPI rules'!$B$16,-'RPI rules'!$B$22,0)))</f>
        <v>-2.5999999999999999E-3</v>
      </c>
      <c r="AC275" s="25">
        <f t="shared" si="51"/>
        <v>-6.4999999999999997E-3</v>
      </c>
      <c r="AD275" s="9">
        <f t="shared" si="52"/>
        <v>0.27580465567681478</v>
      </c>
      <c r="AE275" s="1">
        <f t="shared" si="53"/>
        <v>345</v>
      </c>
      <c r="AF275" s="1">
        <f t="shared" si="54"/>
        <v>2</v>
      </c>
    </row>
    <row r="276" spans="1:32" ht="21" customHeight="1">
      <c r="A276" s="1" t="s">
        <v>171</v>
      </c>
      <c r="B276" s="1" t="str">
        <f>INDEX(Standings!$B$9:$B$356,MATCH($A276,Standings!$A$9:$A$356,0))</f>
        <v>Big East</v>
      </c>
      <c r="C276" s="1">
        <f>INDEX(Standings!$D$9:$D$356,MATCH($A276,Standings!$A$9:$A$356,0))</f>
        <v>10</v>
      </c>
      <c r="D276" s="1">
        <f>INDEX(Standings!$E$9:$E$356,MATCH($A276,Standings!$A$9:$A$356,0))</f>
        <v>3</v>
      </c>
      <c r="E276" s="1">
        <f>SUMIFS(Matches!$R$9:$R$1954,Matches!$C$9:$C$1954,$A276)+SUMIFS(Matches!$S$9:$S$1954,Matches!$D$9:$D$1954,$A276)</f>
        <v>10</v>
      </c>
      <c r="F276" s="1">
        <f>COUNTIFS(Matches!$C$9:$C$1954,$A276)+COUNTIFS(Matches!$D$9:$D$1954,$A276)-E276</f>
        <v>3</v>
      </c>
      <c r="G276" s="1">
        <f t="shared" si="44"/>
        <v>0</v>
      </c>
      <c r="H276" s="1">
        <f>SUMIFS(Matches!$R$9:$R$1954,Matches!$C$9:$C$1954,$A276,Matches!$Q$9:$Q$1954,1)+SUMIFS(Matches!$S$9:$S$1954,Matches!$D$9:$D$1954,$A276,Matches!$Q$9:$Q$1954,1)</f>
        <v>10</v>
      </c>
      <c r="I276" s="1">
        <f>COUNTIFS(Matches!$C$9:$C$1954,$A276,Matches!$Q$9:$Q$1954,1)+COUNTIFS(Matches!$D$9:$D$1954,$A276,Matches!$Q$9:$Q$1954,1)-H276</f>
        <v>3</v>
      </c>
      <c r="J276" s="9">
        <f t="shared" si="45"/>
        <v>0.76923076923076927</v>
      </c>
      <c r="K276" s="9">
        <f>IF(H276+I276=0,"",(SUMIFS(Matches!$T$9:$T$1954,Matches!$C$9:$C$1954,$A276)+SUMIFS(Matches!$U$9:$U$1954,Matches!$D$9:$D$1954,$A276))/(H276+I276))</f>
        <v>0.42481770366385752</v>
      </c>
      <c r="L276" s="9">
        <f>IF(H276+I276=0,"",(SUMIFS(Matches!$V$9:$V$1954,Matches!$C$9:$C$1954,$A276)+SUMIFS(Matches!$W$9:$W$1954,Matches!$D$9:$D$1954,$A276))/(H276+I276))</f>
        <v>0.45288595415635047</v>
      </c>
      <c r="M276" s="9">
        <f t="shared" si="46"/>
        <v>0.51793803267870875</v>
      </c>
      <c r="N276" s="1">
        <f t="shared" si="47"/>
        <v>148</v>
      </c>
      <c r="O276" s="1" t="str">
        <f t="shared" si="48"/>
        <v>Matches standings</v>
      </c>
      <c r="P276" s="1">
        <f>COUNTIFS(Matches!$C$9:$C$1954,$A276,Matches!$Q$9:$Q$1954,1,Matches!$Y$9:$Y$1954,"&gt;=1",Matches!$Y$9:$Y$1954,"&lt;="&amp;'RPI rules'!$B$9,Matches!$R$9:$R$1954,1)+COUNTIFS(Matches!$D$9:$D$1954,$A276,Matches!$Q$9:$Q$1954,1,Matches!$X$9:$X$1954,"&gt;=1",Matches!$X$9:$X$1954,"&lt;="&amp;'RPI rules'!$B$9,Matches!$S$9:$S$1954,1)</f>
        <v>0</v>
      </c>
      <c r="Q276" s="1">
        <f>COUNTIFS(Matches!$C$9:$C$1954,$A276,Matches!$Q$9:$Q$1954,1,Matches!$Y$9:$Y$1954,"&gt;"&amp;'RPI rules'!$B$9,Matches!$Y$9:$Y$1954,"&lt;="&amp;'RPI rules'!$B$10,Matches!$R$9:$R$1954,1)+COUNTIFS(Matches!$D$9:$D$1954,$A276,Matches!$Q$9:$Q$1954,1,Matches!$X$9:$X$1954,"&gt;"&amp;'RPI rules'!$B$9,Matches!$X$9:$X$1954,"&lt;="&amp;'RPI rules'!$B$10,Matches!$S$9:$S$1954,1)</f>
        <v>0</v>
      </c>
      <c r="R276" s="1">
        <f>COUNTIFS(Matches!$C$9:$C$1954,$A276,Matches!$Q$9:$Q$1954,1,Matches!$Y$9:$Y$1954,"&gt;="&amp;'RPI rules'!$B$12,Matches!$Y$9:$Y$1954,"&lt;="&amp;'RPI rules'!$B$13,Matches!$R$9:$R$1954,0)+COUNTIFS(Matches!$D$9:$D$1954,$A276,Matches!$Q$9:$Q$1954,1,Matches!$X$9:$X$1954,"&gt;="&amp;'RPI rules'!$B$12,Matches!$X$9:$X$1954,"&lt;="&amp;'RPI rules'!$B$13,Matches!$S$9:$S$1954,0)</f>
        <v>0</v>
      </c>
      <c r="S276" s="1">
        <f>COUNTIFS(Matches!$C$9:$C$1954,$A276,Matches!$Q$9:$Q$1954,1,Matches!$Y$9:$Y$1954,"&gt;="&amp;'RPI rules'!$B$14,Matches!$R$9:$R$1954,0)+COUNTIFS(Matches!$D$9:$D$1954,$A276,Matches!$Q$9:$Q$1954,1,Matches!$X$9:$X$1954,"&gt;="&amp;'RPI rules'!$B$14,Matches!$S$9:$S$1954,0)+COUNTIFS(Matches!$C$9:$C$1954,$A276,Matches!$H$9:$H$1954,"&lt;&gt;D1",Matches!$R$9:$R$1954,0)+COUNTIFS(Matches!$D$9:$D$1954,$A276,Matches!$G$9:$G$1954,"&lt;&gt;D1",Matches!$S$9:$S$1954,0)</f>
        <v>0</v>
      </c>
      <c r="T276" s="1">
        <f>COUNTIFS(Matches!$C$9:$C$1954,$A276,Matches!$M$9:$M$1954,"Nonconference")+COUNTIFS(Matches!$D$9:$D$1954,$A276,Matches!$M$9:$M$1954,"Nonconference")</f>
        <v>13</v>
      </c>
      <c r="U276" s="1">
        <f>COUNTIFS(Matches!$C$9:$C$1954,$A276,Matches!$Q$9:$Q$1954,1,Matches!$Y$9:$Y$1954,"&gt;=1",Matches!$Y$9:$Y$1954,"&lt;="&amp;'RPI rules'!$B$11,Matches!$M$9:$M$1954,"Nonconference")+COUNTIFS(Matches!$D$9:$D$1954,$A276,Matches!$Q$9:$Q$1954,1,Matches!$X$9:$X$1954,"&gt;=1",Matches!$X$9:$X$1954,"&lt;="&amp;'RPI rules'!$B$11,Matches!$M$9:$M$1954,"Nonconference")</f>
        <v>1</v>
      </c>
      <c r="V276" s="1">
        <f>COUNTIFS(Matches!$C$9:$C$1954,$A276,Matches!$Q$9:$Q$1954,1,Matches!$Y$9:$Y$1954,"&gt;="&amp;'RPI rules'!$B$15,Matches!$M$9:$M$1954,"Nonconference")+COUNTIFS(Matches!$D$9:$D$1954,$A276,Matches!$Q$9:$Q$1954,1,Matches!$X$9:$X$1954,"&gt;="&amp;'RPI rules'!$B$15,Matches!$M$9:$M$1954,"Nonconference")+COUNTIFS(Matches!$C$9:$C$1954,$A276,Matches!$M$9:$M$1954,"Nonconference",Matches!$H$9:$H$1954,"NAIA")+COUNTIFS(Matches!$D$9:$D$1954,$A276,Matches!$M$9:$M$1954,"Nonconference",Matches!$G$9:$G$1954,"NAIA")</f>
        <v>7</v>
      </c>
      <c r="W276" s="24">
        <f t="shared" si="49"/>
        <v>7.6923076923076927E-2</v>
      </c>
      <c r="X276" s="24">
        <f t="shared" si="50"/>
        <v>0.53846153846153844</v>
      </c>
      <c r="Y276" s="25">
        <f>IF('RPI rules'!$B$25&lt;&gt;"Ready",NA(),P276*'RPI rules'!$B$17+Q276*'RPI rules'!$B$18)</f>
        <v>0</v>
      </c>
      <c r="Z276" s="25">
        <f>IF('RPI rules'!$B$25&lt;&gt;"Ready",NA(),-R276*'RPI rules'!$B$19-S276*'RPI rules'!$B$20)</f>
        <v>0</v>
      </c>
      <c r="AA276" s="25">
        <f>IF('RPI rules'!$B$25&lt;&gt;"Ready",NA(),IF(T276=0,0,IF(W276&gt;='RPI rules'!$B$16,'RPI rules'!$B$21,0)))</f>
        <v>0</v>
      </c>
      <c r="AB276" s="25">
        <f>IF('RPI rules'!$B$25&lt;&gt;"Ready",NA(),IF(T276=0,0,IF(X276&gt;='RPI rules'!$B$16,-'RPI rules'!$B$22,0)))</f>
        <v>-2.5999999999999999E-3</v>
      </c>
      <c r="AC276" s="25">
        <f t="shared" si="51"/>
        <v>-2.5999999999999999E-3</v>
      </c>
      <c r="AD276" s="9">
        <f t="shared" si="52"/>
        <v>0.5153380326787087</v>
      </c>
      <c r="AE276" s="1">
        <f t="shared" si="53"/>
        <v>152</v>
      </c>
      <c r="AF276" s="1">
        <f t="shared" si="54"/>
        <v>-4</v>
      </c>
    </row>
    <row r="277" spans="1:32" ht="21" customHeight="1">
      <c r="A277" s="1" t="s">
        <v>275</v>
      </c>
      <c r="B277" s="1" t="str">
        <f>INDEX(Standings!$B$9:$B$356,MATCH($A277,Standings!$A$9:$A$356,0))</f>
        <v>Summit League</v>
      </c>
      <c r="C277" s="1">
        <f>INDEX(Standings!$D$9:$D$356,MATCH($A277,Standings!$A$9:$A$356,0))</f>
        <v>2</v>
      </c>
      <c r="D277" s="1">
        <f>INDEX(Standings!$E$9:$E$356,MATCH($A277,Standings!$A$9:$A$356,0))</f>
        <v>7</v>
      </c>
      <c r="E277" s="1">
        <f>SUMIFS(Matches!$R$9:$R$1954,Matches!$C$9:$C$1954,$A277)+SUMIFS(Matches!$S$9:$S$1954,Matches!$D$9:$D$1954,$A277)</f>
        <v>2</v>
      </c>
      <c r="F277" s="1">
        <f>COUNTIFS(Matches!$C$9:$C$1954,$A277)+COUNTIFS(Matches!$D$9:$D$1954,$A277)-E277</f>
        <v>7</v>
      </c>
      <c r="G277" s="1">
        <f t="shared" si="44"/>
        <v>0</v>
      </c>
      <c r="H277" s="1">
        <f>SUMIFS(Matches!$R$9:$R$1954,Matches!$C$9:$C$1954,$A277,Matches!$Q$9:$Q$1954,1)+SUMIFS(Matches!$S$9:$S$1954,Matches!$D$9:$D$1954,$A277,Matches!$Q$9:$Q$1954,1)</f>
        <v>2</v>
      </c>
      <c r="I277" s="1">
        <f>COUNTIFS(Matches!$C$9:$C$1954,$A277,Matches!$Q$9:$Q$1954,1)+COUNTIFS(Matches!$D$9:$D$1954,$A277,Matches!$Q$9:$Q$1954,1)-H277</f>
        <v>7</v>
      </c>
      <c r="J277" s="9">
        <f t="shared" si="45"/>
        <v>0.22222222222222221</v>
      </c>
      <c r="K277" s="9">
        <f>IF(H277+I277=0,"",(SUMIFS(Matches!$T$9:$T$1954,Matches!$C$9:$C$1954,$A277)+SUMIFS(Matches!$U$9:$U$1954,Matches!$D$9:$D$1954,$A277))/(H277+I277))</f>
        <v>0.52420234086900752</v>
      </c>
      <c r="L277" s="9">
        <f>IF(H277+I277=0,"",(SUMIFS(Matches!$V$9:$V$1954,Matches!$C$9:$C$1954,$A277)+SUMIFS(Matches!$W$9:$W$1954,Matches!$D$9:$D$1954,$A277))/(H277+I277))</f>
        <v>0.5398158476546524</v>
      </c>
      <c r="M277" s="9">
        <f t="shared" si="46"/>
        <v>0.45261068790372244</v>
      </c>
      <c r="N277" s="1">
        <f t="shared" si="47"/>
        <v>252</v>
      </c>
      <c r="O277" s="1" t="str">
        <f t="shared" si="48"/>
        <v>Matches standings</v>
      </c>
      <c r="P277" s="1">
        <f>COUNTIFS(Matches!$C$9:$C$1954,$A277,Matches!$Q$9:$Q$1954,1,Matches!$Y$9:$Y$1954,"&gt;=1",Matches!$Y$9:$Y$1954,"&lt;="&amp;'RPI rules'!$B$9,Matches!$R$9:$R$1954,1)+COUNTIFS(Matches!$D$9:$D$1954,$A277,Matches!$Q$9:$Q$1954,1,Matches!$X$9:$X$1954,"&gt;=1",Matches!$X$9:$X$1954,"&lt;="&amp;'RPI rules'!$B$9,Matches!$S$9:$S$1954,1)</f>
        <v>0</v>
      </c>
      <c r="Q277" s="1">
        <f>COUNTIFS(Matches!$C$9:$C$1954,$A277,Matches!$Q$9:$Q$1954,1,Matches!$Y$9:$Y$1954,"&gt;"&amp;'RPI rules'!$B$9,Matches!$Y$9:$Y$1954,"&lt;="&amp;'RPI rules'!$B$10,Matches!$R$9:$R$1954,1)+COUNTIFS(Matches!$D$9:$D$1954,$A277,Matches!$Q$9:$Q$1954,1,Matches!$X$9:$X$1954,"&gt;"&amp;'RPI rules'!$B$9,Matches!$X$9:$X$1954,"&lt;="&amp;'RPI rules'!$B$10,Matches!$S$9:$S$1954,1)</f>
        <v>0</v>
      </c>
      <c r="R277" s="1">
        <f>COUNTIFS(Matches!$C$9:$C$1954,$A277,Matches!$Q$9:$Q$1954,1,Matches!$Y$9:$Y$1954,"&gt;="&amp;'RPI rules'!$B$12,Matches!$Y$9:$Y$1954,"&lt;="&amp;'RPI rules'!$B$13,Matches!$R$9:$R$1954,0)+COUNTIFS(Matches!$D$9:$D$1954,$A277,Matches!$Q$9:$Q$1954,1,Matches!$X$9:$X$1954,"&gt;="&amp;'RPI rules'!$B$12,Matches!$X$9:$X$1954,"&lt;="&amp;'RPI rules'!$B$13,Matches!$S$9:$S$1954,0)</f>
        <v>0</v>
      </c>
      <c r="S277" s="1">
        <f>COUNTIFS(Matches!$C$9:$C$1954,$A277,Matches!$Q$9:$Q$1954,1,Matches!$Y$9:$Y$1954,"&gt;="&amp;'RPI rules'!$B$14,Matches!$R$9:$R$1954,0)+COUNTIFS(Matches!$D$9:$D$1954,$A277,Matches!$Q$9:$Q$1954,1,Matches!$X$9:$X$1954,"&gt;="&amp;'RPI rules'!$B$14,Matches!$S$9:$S$1954,0)+COUNTIFS(Matches!$C$9:$C$1954,$A277,Matches!$H$9:$H$1954,"&lt;&gt;D1",Matches!$R$9:$R$1954,0)+COUNTIFS(Matches!$D$9:$D$1954,$A277,Matches!$G$9:$G$1954,"&lt;&gt;D1",Matches!$S$9:$S$1954,0)</f>
        <v>0</v>
      </c>
      <c r="T277" s="1">
        <f>COUNTIFS(Matches!$C$9:$C$1954,$A277,Matches!$M$9:$M$1954,"Nonconference")+COUNTIFS(Matches!$D$9:$D$1954,$A277,Matches!$M$9:$M$1954,"Nonconference")</f>
        <v>9</v>
      </c>
      <c r="U277" s="1">
        <f>COUNTIFS(Matches!$C$9:$C$1954,$A277,Matches!$Q$9:$Q$1954,1,Matches!$Y$9:$Y$1954,"&gt;=1",Matches!$Y$9:$Y$1954,"&lt;="&amp;'RPI rules'!$B$11,Matches!$M$9:$M$1954,"Nonconference")+COUNTIFS(Matches!$D$9:$D$1954,$A277,Matches!$Q$9:$Q$1954,1,Matches!$X$9:$X$1954,"&gt;=1",Matches!$X$9:$X$1954,"&lt;="&amp;'RPI rules'!$B$11,Matches!$M$9:$M$1954,"Nonconference")</f>
        <v>1</v>
      </c>
      <c r="V277" s="1">
        <f>COUNTIFS(Matches!$C$9:$C$1954,$A277,Matches!$Q$9:$Q$1954,1,Matches!$Y$9:$Y$1954,"&gt;="&amp;'RPI rules'!$B$15,Matches!$M$9:$M$1954,"Nonconference")+COUNTIFS(Matches!$D$9:$D$1954,$A277,Matches!$Q$9:$Q$1954,1,Matches!$X$9:$X$1954,"&gt;="&amp;'RPI rules'!$B$15,Matches!$M$9:$M$1954,"Nonconference")+COUNTIFS(Matches!$C$9:$C$1954,$A277,Matches!$M$9:$M$1954,"Nonconference",Matches!$H$9:$H$1954,"NAIA")+COUNTIFS(Matches!$D$9:$D$1954,$A277,Matches!$M$9:$M$1954,"Nonconference",Matches!$G$9:$G$1954,"NAIA")</f>
        <v>0</v>
      </c>
      <c r="W277" s="24">
        <f t="shared" si="49"/>
        <v>0.1111111111111111</v>
      </c>
      <c r="X277" s="24">
        <f t="shared" si="50"/>
        <v>0</v>
      </c>
      <c r="Y277" s="25">
        <f>IF('RPI rules'!$B$25&lt;&gt;"Ready",NA(),P277*'RPI rules'!$B$17+Q277*'RPI rules'!$B$18)</f>
        <v>0</v>
      </c>
      <c r="Z277" s="25">
        <f>IF('RPI rules'!$B$25&lt;&gt;"Ready",NA(),-R277*'RPI rules'!$B$19-S277*'RPI rules'!$B$20)</f>
        <v>0</v>
      </c>
      <c r="AA277" s="25">
        <f>IF('RPI rules'!$B$25&lt;&gt;"Ready",NA(),IF(T277=0,0,IF(W277&gt;='RPI rules'!$B$16,'RPI rules'!$B$21,0)))</f>
        <v>0</v>
      </c>
      <c r="AB277" s="25">
        <f>IF('RPI rules'!$B$25&lt;&gt;"Ready",NA(),IF(T277=0,0,IF(X277&gt;='RPI rules'!$B$16,-'RPI rules'!$B$22,0)))</f>
        <v>0</v>
      </c>
      <c r="AC277" s="25">
        <f t="shared" si="51"/>
        <v>0</v>
      </c>
      <c r="AD277" s="9">
        <f t="shared" si="52"/>
        <v>0.45261068790372244</v>
      </c>
      <c r="AE277" s="1">
        <f t="shared" si="53"/>
        <v>251</v>
      </c>
      <c r="AF277" s="1">
        <f t="shared" si="54"/>
        <v>1</v>
      </c>
    </row>
    <row r="278" spans="1:32" ht="21" customHeight="1">
      <c r="A278" s="1" t="s">
        <v>67</v>
      </c>
      <c r="B278" s="1" t="str">
        <f>INDEX(Standings!$B$9:$B$356,MATCH($A278,Standings!$A$9:$A$356,0))</f>
        <v>ACC</v>
      </c>
      <c r="C278" s="1">
        <f>INDEX(Standings!$D$9:$D$356,MATCH($A278,Standings!$A$9:$A$356,0))</f>
        <v>7</v>
      </c>
      <c r="D278" s="1">
        <f>INDEX(Standings!$E$9:$E$356,MATCH($A278,Standings!$A$9:$A$356,0))</f>
        <v>3</v>
      </c>
      <c r="E278" s="1">
        <f>SUMIFS(Matches!$R$9:$R$1954,Matches!$C$9:$C$1954,$A278)+SUMIFS(Matches!$S$9:$S$1954,Matches!$D$9:$D$1954,$A278)</f>
        <v>7</v>
      </c>
      <c r="F278" s="1">
        <f>COUNTIFS(Matches!$C$9:$C$1954,$A278)+COUNTIFS(Matches!$D$9:$D$1954,$A278)-E278</f>
        <v>3</v>
      </c>
      <c r="G278" s="1">
        <f t="shared" si="44"/>
        <v>0</v>
      </c>
      <c r="H278" s="1">
        <f>SUMIFS(Matches!$R$9:$R$1954,Matches!$C$9:$C$1954,$A278,Matches!$Q$9:$Q$1954,1)+SUMIFS(Matches!$S$9:$S$1954,Matches!$D$9:$D$1954,$A278,Matches!$Q$9:$Q$1954,1)</f>
        <v>7</v>
      </c>
      <c r="I278" s="1">
        <f>COUNTIFS(Matches!$C$9:$C$1954,$A278,Matches!$Q$9:$Q$1954,1)+COUNTIFS(Matches!$D$9:$D$1954,$A278,Matches!$Q$9:$Q$1954,1)-H278</f>
        <v>3</v>
      </c>
      <c r="J278" s="9">
        <f t="shared" si="45"/>
        <v>0.7</v>
      </c>
      <c r="K278" s="9">
        <f>IF(H278+I278=0,"",(SUMIFS(Matches!$T$9:$T$1954,Matches!$C$9:$C$1954,$A278)+SUMIFS(Matches!$U$9:$U$1954,Matches!$D$9:$D$1954,$A278))/(H278+I278))</f>
        <v>0.5696969696969697</v>
      </c>
      <c r="L278" s="9">
        <f>IF(H278+I278=0,"",(SUMIFS(Matches!$V$9:$V$1954,Matches!$C$9:$C$1954,$A278)+SUMIFS(Matches!$W$9:$W$1954,Matches!$D$9:$D$1954,$A278))/(H278+I278))</f>
        <v>0.59021593137502226</v>
      </c>
      <c r="M278" s="9">
        <f t="shared" si="46"/>
        <v>0.60740246769224038</v>
      </c>
      <c r="N278" s="1">
        <f t="shared" si="47"/>
        <v>44</v>
      </c>
      <c r="O278" s="1" t="str">
        <f t="shared" si="48"/>
        <v>Matches standings</v>
      </c>
      <c r="P278" s="1">
        <f>COUNTIFS(Matches!$C$9:$C$1954,$A278,Matches!$Q$9:$Q$1954,1,Matches!$Y$9:$Y$1954,"&gt;=1",Matches!$Y$9:$Y$1954,"&lt;="&amp;'RPI rules'!$B$9,Matches!$R$9:$R$1954,1)+COUNTIFS(Matches!$D$9:$D$1954,$A278,Matches!$Q$9:$Q$1954,1,Matches!$X$9:$X$1954,"&gt;=1",Matches!$X$9:$X$1954,"&lt;="&amp;'RPI rules'!$B$9,Matches!$S$9:$S$1954,1)</f>
        <v>1</v>
      </c>
      <c r="Q278" s="1">
        <f>COUNTIFS(Matches!$C$9:$C$1954,$A278,Matches!$Q$9:$Q$1954,1,Matches!$Y$9:$Y$1954,"&gt;"&amp;'RPI rules'!$B$9,Matches!$Y$9:$Y$1954,"&lt;="&amp;'RPI rules'!$B$10,Matches!$R$9:$R$1954,1)+COUNTIFS(Matches!$D$9:$D$1954,$A278,Matches!$Q$9:$Q$1954,1,Matches!$X$9:$X$1954,"&gt;"&amp;'RPI rules'!$B$9,Matches!$X$9:$X$1954,"&lt;="&amp;'RPI rules'!$B$10,Matches!$S$9:$S$1954,1)</f>
        <v>1</v>
      </c>
      <c r="R278" s="1">
        <f>COUNTIFS(Matches!$C$9:$C$1954,$A278,Matches!$Q$9:$Q$1954,1,Matches!$Y$9:$Y$1954,"&gt;="&amp;'RPI rules'!$B$12,Matches!$Y$9:$Y$1954,"&lt;="&amp;'RPI rules'!$B$13,Matches!$R$9:$R$1954,0)+COUNTIFS(Matches!$D$9:$D$1954,$A278,Matches!$Q$9:$Q$1954,1,Matches!$X$9:$X$1954,"&gt;="&amp;'RPI rules'!$B$12,Matches!$X$9:$X$1954,"&lt;="&amp;'RPI rules'!$B$13,Matches!$S$9:$S$1954,0)</f>
        <v>0</v>
      </c>
      <c r="S278" s="1">
        <f>COUNTIFS(Matches!$C$9:$C$1954,$A278,Matches!$Q$9:$Q$1954,1,Matches!$Y$9:$Y$1954,"&gt;="&amp;'RPI rules'!$B$14,Matches!$R$9:$R$1954,0)+COUNTIFS(Matches!$D$9:$D$1954,$A278,Matches!$Q$9:$Q$1954,1,Matches!$X$9:$X$1954,"&gt;="&amp;'RPI rules'!$B$14,Matches!$S$9:$S$1954,0)+COUNTIFS(Matches!$C$9:$C$1954,$A278,Matches!$H$9:$H$1954,"&lt;&gt;D1",Matches!$R$9:$R$1954,0)+COUNTIFS(Matches!$D$9:$D$1954,$A278,Matches!$G$9:$G$1954,"&lt;&gt;D1",Matches!$S$9:$S$1954,0)</f>
        <v>0</v>
      </c>
      <c r="T278" s="1">
        <f>COUNTIFS(Matches!$C$9:$C$1954,$A278,Matches!$M$9:$M$1954,"Nonconference")+COUNTIFS(Matches!$D$9:$D$1954,$A278,Matches!$M$9:$M$1954,"Nonconference")</f>
        <v>10</v>
      </c>
      <c r="U278" s="1">
        <f>COUNTIFS(Matches!$C$9:$C$1954,$A278,Matches!$Q$9:$Q$1954,1,Matches!$Y$9:$Y$1954,"&gt;=1",Matches!$Y$9:$Y$1954,"&lt;="&amp;'RPI rules'!$B$11,Matches!$M$9:$M$1954,"Nonconference")+COUNTIFS(Matches!$D$9:$D$1954,$A278,Matches!$Q$9:$Q$1954,1,Matches!$X$9:$X$1954,"&gt;=1",Matches!$X$9:$X$1954,"&lt;="&amp;'RPI rules'!$B$11,Matches!$M$9:$M$1954,"Nonconference")</f>
        <v>5</v>
      </c>
      <c r="V278" s="1">
        <f>COUNTIFS(Matches!$C$9:$C$1954,$A278,Matches!$Q$9:$Q$1954,1,Matches!$Y$9:$Y$1954,"&gt;="&amp;'RPI rules'!$B$15,Matches!$M$9:$M$1954,"Nonconference")+COUNTIFS(Matches!$D$9:$D$1954,$A278,Matches!$Q$9:$Q$1954,1,Matches!$X$9:$X$1954,"&gt;="&amp;'RPI rules'!$B$15,Matches!$M$9:$M$1954,"Nonconference")+COUNTIFS(Matches!$C$9:$C$1954,$A278,Matches!$M$9:$M$1954,"Nonconference",Matches!$H$9:$H$1954,"NAIA")+COUNTIFS(Matches!$D$9:$D$1954,$A278,Matches!$M$9:$M$1954,"Nonconference",Matches!$G$9:$G$1954,"NAIA")</f>
        <v>0</v>
      </c>
      <c r="W278" s="24">
        <f t="shared" si="49"/>
        <v>0.5</v>
      </c>
      <c r="X278" s="24">
        <f t="shared" si="50"/>
        <v>0</v>
      </c>
      <c r="Y278" s="25">
        <f>IF('RPI rules'!$B$25&lt;&gt;"Ready",NA(),P278*'RPI rules'!$B$17+Q278*'RPI rules'!$B$18)</f>
        <v>3.8999999999999998E-3</v>
      </c>
      <c r="Z278" s="25">
        <f>IF('RPI rules'!$B$25&lt;&gt;"Ready",NA(),-R278*'RPI rules'!$B$19-S278*'RPI rules'!$B$20)</f>
        <v>0</v>
      </c>
      <c r="AA278" s="25">
        <f>IF('RPI rules'!$B$25&lt;&gt;"Ready",NA(),IF(T278=0,0,IF(W278&gt;='RPI rules'!$B$16,'RPI rules'!$B$21,0)))</f>
        <v>2.5999999999999999E-3</v>
      </c>
      <c r="AB278" s="25">
        <f>IF('RPI rules'!$B$25&lt;&gt;"Ready",NA(),IF(T278=0,0,IF(X278&gt;='RPI rules'!$B$16,-'RPI rules'!$B$22,0)))</f>
        <v>0</v>
      </c>
      <c r="AC278" s="25">
        <f t="shared" si="51"/>
        <v>6.4999999999999997E-3</v>
      </c>
      <c r="AD278" s="9">
        <f t="shared" si="52"/>
        <v>0.61390246769224033</v>
      </c>
      <c r="AE278" s="1">
        <f t="shared" si="53"/>
        <v>40</v>
      </c>
      <c r="AF278" s="1">
        <f t="shared" si="54"/>
        <v>4</v>
      </c>
    </row>
    <row r="279" spans="1:32" ht="21" customHeight="1">
      <c r="A279" s="1" t="s">
        <v>279</v>
      </c>
      <c r="B279" s="1" t="str">
        <f>INDEX(Standings!$B$9:$B$356,MATCH($A279,Standings!$A$9:$A$356,0))</f>
        <v>ASUN</v>
      </c>
      <c r="C279" s="1">
        <f>INDEX(Standings!$D$9:$D$356,MATCH($A279,Standings!$A$9:$A$356,0))</f>
        <v>4</v>
      </c>
      <c r="D279" s="1">
        <f>INDEX(Standings!$E$9:$E$356,MATCH($A279,Standings!$A$9:$A$356,0))</f>
        <v>7</v>
      </c>
      <c r="E279" s="1">
        <f>SUMIFS(Matches!$R$9:$R$1954,Matches!$C$9:$C$1954,$A279)+SUMIFS(Matches!$S$9:$S$1954,Matches!$D$9:$D$1954,$A279)</f>
        <v>4</v>
      </c>
      <c r="F279" s="1">
        <f>COUNTIFS(Matches!$C$9:$C$1954,$A279)+COUNTIFS(Matches!$D$9:$D$1954,$A279)-E279</f>
        <v>7</v>
      </c>
      <c r="G279" s="1">
        <f t="shared" si="44"/>
        <v>0</v>
      </c>
      <c r="H279" s="1">
        <f>SUMIFS(Matches!$R$9:$R$1954,Matches!$C$9:$C$1954,$A279,Matches!$Q$9:$Q$1954,1)+SUMIFS(Matches!$S$9:$S$1954,Matches!$D$9:$D$1954,$A279,Matches!$Q$9:$Q$1954,1)</f>
        <v>4</v>
      </c>
      <c r="I279" s="1">
        <f>COUNTIFS(Matches!$C$9:$C$1954,$A279,Matches!$Q$9:$Q$1954,1)+COUNTIFS(Matches!$D$9:$D$1954,$A279,Matches!$Q$9:$Q$1954,1)-H279</f>
        <v>7</v>
      </c>
      <c r="J279" s="9">
        <f t="shared" si="45"/>
        <v>0.36363636363636365</v>
      </c>
      <c r="K279" s="9">
        <f>IF(H279+I279=0,"",(SUMIFS(Matches!$T$9:$T$1954,Matches!$C$9:$C$1954,$A279)+SUMIFS(Matches!$U$9:$U$1954,Matches!$D$9:$D$1954,$A279))/(H279+I279))</f>
        <v>0.48383838383838379</v>
      </c>
      <c r="L279" s="9">
        <f>IF(H279+I279=0,"",(SUMIFS(Matches!$V$9:$V$1954,Matches!$C$9:$C$1954,$A279)+SUMIFS(Matches!$W$9:$W$1954,Matches!$D$9:$D$1954,$A279))/(H279+I279))</f>
        <v>0.47501075600249154</v>
      </c>
      <c r="M279" s="9">
        <f t="shared" si="46"/>
        <v>0.45158097182890566</v>
      </c>
      <c r="N279" s="1">
        <f t="shared" si="47"/>
        <v>256</v>
      </c>
      <c r="O279" s="1" t="str">
        <f t="shared" si="48"/>
        <v>Matches standings</v>
      </c>
      <c r="P279" s="1">
        <f>COUNTIFS(Matches!$C$9:$C$1954,$A279,Matches!$Q$9:$Q$1954,1,Matches!$Y$9:$Y$1954,"&gt;=1",Matches!$Y$9:$Y$1954,"&lt;="&amp;'RPI rules'!$B$9,Matches!$R$9:$R$1954,1)+COUNTIFS(Matches!$D$9:$D$1954,$A279,Matches!$Q$9:$Q$1954,1,Matches!$X$9:$X$1954,"&gt;=1",Matches!$X$9:$X$1954,"&lt;="&amp;'RPI rules'!$B$9,Matches!$S$9:$S$1954,1)</f>
        <v>0</v>
      </c>
      <c r="Q279" s="1">
        <f>COUNTIFS(Matches!$C$9:$C$1954,$A279,Matches!$Q$9:$Q$1954,1,Matches!$Y$9:$Y$1954,"&gt;"&amp;'RPI rules'!$B$9,Matches!$Y$9:$Y$1954,"&lt;="&amp;'RPI rules'!$B$10,Matches!$R$9:$R$1954,1)+COUNTIFS(Matches!$D$9:$D$1954,$A279,Matches!$Q$9:$Q$1954,1,Matches!$X$9:$X$1954,"&gt;"&amp;'RPI rules'!$B$9,Matches!$X$9:$X$1954,"&lt;="&amp;'RPI rules'!$B$10,Matches!$S$9:$S$1954,1)</f>
        <v>0</v>
      </c>
      <c r="R279" s="1">
        <f>COUNTIFS(Matches!$C$9:$C$1954,$A279,Matches!$Q$9:$Q$1954,1,Matches!$Y$9:$Y$1954,"&gt;="&amp;'RPI rules'!$B$12,Matches!$Y$9:$Y$1954,"&lt;="&amp;'RPI rules'!$B$13,Matches!$R$9:$R$1954,0)+COUNTIFS(Matches!$D$9:$D$1954,$A279,Matches!$Q$9:$Q$1954,1,Matches!$X$9:$X$1954,"&gt;="&amp;'RPI rules'!$B$12,Matches!$X$9:$X$1954,"&lt;="&amp;'RPI rules'!$B$13,Matches!$S$9:$S$1954,0)</f>
        <v>0</v>
      </c>
      <c r="S279" s="1">
        <f>COUNTIFS(Matches!$C$9:$C$1954,$A279,Matches!$Q$9:$Q$1954,1,Matches!$Y$9:$Y$1954,"&gt;="&amp;'RPI rules'!$B$14,Matches!$R$9:$R$1954,0)+COUNTIFS(Matches!$D$9:$D$1954,$A279,Matches!$Q$9:$Q$1954,1,Matches!$X$9:$X$1954,"&gt;="&amp;'RPI rules'!$B$14,Matches!$S$9:$S$1954,0)+COUNTIFS(Matches!$C$9:$C$1954,$A279,Matches!$H$9:$H$1954,"&lt;&gt;D1",Matches!$R$9:$R$1954,0)+COUNTIFS(Matches!$D$9:$D$1954,$A279,Matches!$G$9:$G$1954,"&lt;&gt;D1",Matches!$S$9:$S$1954,0)</f>
        <v>0</v>
      </c>
      <c r="T279" s="1">
        <f>COUNTIFS(Matches!$C$9:$C$1954,$A279,Matches!$M$9:$M$1954,"Nonconference")+COUNTIFS(Matches!$D$9:$D$1954,$A279,Matches!$M$9:$M$1954,"Nonconference")</f>
        <v>11</v>
      </c>
      <c r="U279" s="1">
        <f>COUNTIFS(Matches!$C$9:$C$1954,$A279,Matches!$Q$9:$Q$1954,1,Matches!$Y$9:$Y$1954,"&gt;=1",Matches!$Y$9:$Y$1954,"&lt;="&amp;'RPI rules'!$B$11,Matches!$M$9:$M$1954,"Nonconference")+COUNTIFS(Matches!$D$9:$D$1954,$A279,Matches!$Q$9:$Q$1954,1,Matches!$X$9:$X$1954,"&gt;=1",Matches!$X$9:$X$1954,"&lt;="&amp;'RPI rules'!$B$11,Matches!$M$9:$M$1954,"Nonconference")</f>
        <v>2</v>
      </c>
      <c r="V279" s="1">
        <f>COUNTIFS(Matches!$C$9:$C$1954,$A279,Matches!$Q$9:$Q$1954,1,Matches!$Y$9:$Y$1954,"&gt;="&amp;'RPI rules'!$B$15,Matches!$M$9:$M$1954,"Nonconference")+COUNTIFS(Matches!$D$9:$D$1954,$A279,Matches!$Q$9:$Q$1954,1,Matches!$X$9:$X$1954,"&gt;="&amp;'RPI rules'!$B$15,Matches!$M$9:$M$1954,"Nonconference")+COUNTIFS(Matches!$C$9:$C$1954,$A279,Matches!$M$9:$M$1954,"Nonconference",Matches!$H$9:$H$1954,"NAIA")+COUNTIFS(Matches!$D$9:$D$1954,$A279,Matches!$M$9:$M$1954,"Nonconference",Matches!$G$9:$G$1954,"NAIA")</f>
        <v>4</v>
      </c>
      <c r="W279" s="24">
        <f t="shared" si="49"/>
        <v>0.18181818181818182</v>
      </c>
      <c r="X279" s="24">
        <f t="shared" si="50"/>
        <v>0.36363636363636365</v>
      </c>
      <c r="Y279" s="25">
        <f>IF('RPI rules'!$B$25&lt;&gt;"Ready",NA(),P279*'RPI rules'!$B$17+Q279*'RPI rules'!$B$18)</f>
        <v>0</v>
      </c>
      <c r="Z279" s="25">
        <f>IF('RPI rules'!$B$25&lt;&gt;"Ready",NA(),-R279*'RPI rules'!$B$19-S279*'RPI rules'!$B$20)</f>
        <v>0</v>
      </c>
      <c r="AA279" s="25">
        <f>IF('RPI rules'!$B$25&lt;&gt;"Ready",NA(),IF(T279=0,0,IF(W279&gt;='RPI rules'!$B$16,'RPI rules'!$B$21,0)))</f>
        <v>0</v>
      </c>
      <c r="AB279" s="25">
        <f>IF('RPI rules'!$B$25&lt;&gt;"Ready",NA(),IF(T279=0,0,IF(X279&gt;='RPI rules'!$B$16,-'RPI rules'!$B$22,0)))</f>
        <v>0</v>
      </c>
      <c r="AC279" s="25">
        <f t="shared" si="51"/>
        <v>0</v>
      </c>
      <c r="AD279" s="9">
        <f t="shared" si="52"/>
        <v>0.45158097182890566</v>
      </c>
      <c r="AE279" s="1">
        <f t="shared" si="53"/>
        <v>253</v>
      </c>
      <c r="AF279" s="1">
        <f t="shared" si="54"/>
        <v>3</v>
      </c>
    </row>
    <row r="280" spans="1:32" ht="21" customHeight="1">
      <c r="A280" s="1" t="s">
        <v>349</v>
      </c>
      <c r="B280" s="1" t="str">
        <f>INDEX(Standings!$B$9:$B$356,MATCH($A280,Standings!$A$9:$A$356,0))</f>
        <v>NEC</v>
      </c>
      <c r="C280" s="1">
        <f>INDEX(Standings!$D$9:$D$356,MATCH($A280,Standings!$A$9:$A$356,0))</f>
        <v>3</v>
      </c>
      <c r="D280" s="1">
        <f>INDEX(Standings!$E$9:$E$356,MATCH($A280,Standings!$A$9:$A$356,0))</f>
        <v>12</v>
      </c>
      <c r="E280" s="1">
        <f>SUMIFS(Matches!$R$9:$R$1954,Matches!$C$9:$C$1954,$A280)+SUMIFS(Matches!$S$9:$S$1954,Matches!$D$9:$D$1954,$A280)</f>
        <v>3</v>
      </c>
      <c r="F280" s="1">
        <f>COUNTIFS(Matches!$C$9:$C$1954,$A280)+COUNTIFS(Matches!$D$9:$D$1954,$A280)-E280</f>
        <v>12</v>
      </c>
      <c r="G280" s="1">
        <f t="shared" si="44"/>
        <v>0</v>
      </c>
      <c r="H280" s="1">
        <f>SUMIFS(Matches!$R$9:$R$1954,Matches!$C$9:$C$1954,$A280,Matches!$Q$9:$Q$1954,1)+SUMIFS(Matches!$S$9:$S$1954,Matches!$D$9:$D$1954,$A280,Matches!$Q$9:$Q$1954,1)</f>
        <v>3</v>
      </c>
      <c r="I280" s="1">
        <f>COUNTIFS(Matches!$C$9:$C$1954,$A280,Matches!$Q$9:$Q$1954,1)+COUNTIFS(Matches!$D$9:$D$1954,$A280,Matches!$Q$9:$Q$1954,1)-H280</f>
        <v>12</v>
      </c>
      <c r="J280" s="9">
        <f t="shared" si="45"/>
        <v>0.2</v>
      </c>
      <c r="K280" s="9">
        <f>IF(H280+I280=0,"",(SUMIFS(Matches!$T$9:$T$1954,Matches!$C$9:$C$1954,$A280)+SUMIFS(Matches!$U$9:$U$1954,Matches!$D$9:$D$1954,$A280))/(H280+I280))</f>
        <v>0.42156565656565653</v>
      </c>
      <c r="L280" s="9">
        <f>IF(H280+I280=0,"",(SUMIFS(Matches!$V$9:$V$1954,Matches!$C$9:$C$1954,$A280)+SUMIFS(Matches!$W$9:$W$1954,Matches!$D$9:$D$1954,$A280))/(H280+I280))</f>
        <v>0.4188075042241709</v>
      </c>
      <c r="M280" s="9">
        <f t="shared" si="46"/>
        <v>0.36548470433887104</v>
      </c>
      <c r="N280" s="1">
        <f t="shared" si="47"/>
        <v>326</v>
      </c>
      <c r="O280" s="1" t="str">
        <f t="shared" si="48"/>
        <v>Matches standings</v>
      </c>
      <c r="P280" s="1">
        <f>COUNTIFS(Matches!$C$9:$C$1954,$A280,Matches!$Q$9:$Q$1954,1,Matches!$Y$9:$Y$1954,"&gt;=1",Matches!$Y$9:$Y$1954,"&lt;="&amp;'RPI rules'!$B$9,Matches!$R$9:$R$1954,1)+COUNTIFS(Matches!$D$9:$D$1954,$A280,Matches!$Q$9:$Q$1954,1,Matches!$X$9:$X$1954,"&gt;=1",Matches!$X$9:$X$1954,"&lt;="&amp;'RPI rules'!$B$9,Matches!$S$9:$S$1954,1)</f>
        <v>0</v>
      </c>
      <c r="Q280" s="1">
        <f>COUNTIFS(Matches!$C$9:$C$1954,$A280,Matches!$Q$9:$Q$1954,1,Matches!$Y$9:$Y$1954,"&gt;"&amp;'RPI rules'!$B$9,Matches!$Y$9:$Y$1954,"&lt;="&amp;'RPI rules'!$B$10,Matches!$R$9:$R$1954,1)+COUNTIFS(Matches!$D$9:$D$1954,$A280,Matches!$Q$9:$Q$1954,1,Matches!$X$9:$X$1954,"&gt;"&amp;'RPI rules'!$B$9,Matches!$X$9:$X$1954,"&lt;="&amp;'RPI rules'!$B$10,Matches!$S$9:$S$1954,1)</f>
        <v>0</v>
      </c>
      <c r="R280" s="1">
        <f>COUNTIFS(Matches!$C$9:$C$1954,$A280,Matches!$Q$9:$Q$1954,1,Matches!$Y$9:$Y$1954,"&gt;="&amp;'RPI rules'!$B$12,Matches!$Y$9:$Y$1954,"&lt;="&amp;'RPI rules'!$B$13,Matches!$R$9:$R$1954,0)+COUNTIFS(Matches!$D$9:$D$1954,$A280,Matches!$Q$9:$Q$1954,1,Matches!$X$9:$X$1954,"&gt;="&amp;'RPI rules'!$B$12,Matches!$X$9:$X$1954,"&lt;="&amp;'RPI rules'!$B$13,Matches!$S$9:$S$1954,0)</f>
        <v>3</v>
      </c>
      <c r="S280" s="1">
        <f>COUNTIFS(Matches!$C$9:$C$1954,$A280,Matches!$Q$9:$Q$1954,1,Matches!$Y$9:$Y$1954,"&gt;="&amp;'RPI rules'!$B$14,Matches!$R$9:$R$1954,0)+COUNTIFS(Matches!$D$9:$D$1954,$A280,Matches!$Q$9:$Q$1954,1,Matches!$X$9:$X$1954,"&gt;="&amp;'RPI rules'!$B$14,Matches!$S$9:$S$1954,0)+COUNTIFS(Matches!$C$9:$C$1954,$A280,Matches!$H$9:$H$1954,"&lt;&gt;D1",Matches!$R$9:$R$1954,0)+COUNTIFS(Matches!$D$9:$D$1954,$A280,Matches!$G$9:$G$1954,"&lt;&gt;D1",Matches!$S$9:$S$1954,0)</f>
        <v>1</v>
      </c>
      <c r="T280" s="1">
        <f>COUNTIFS(Matches!$C$9:$C$1954,$A280,Matches!$M$9:$M$1954,"Nonconference")+COUNTIFS(Matches!$D$9:$D$1954,$A280,Matches!$M$9:$M$1954,"Nonconference")</f>
        <v>15</v>
      </c>
      <c r="U280" s="1">
        <f>COUNTIFS(Matches!$C$9:$C$1954,$A280,Matches!$Q$9:$Q$1954,1,Matches!$Y$9:$Y$1954,"&gt;=1",Matches!$Y$9:$Y$1954,"&lt;="&amp;'RPI rules'!$B$11,Matches!$M$9:$M$1954,"Nonconference")+COUNTIFS(Matches!$D$9:$D$1954,$A280,Matches!$Q$9:$Q$1954,1,Matches!$X$9:$X$1954,"&gt;=1",Matches!$X$9:$X$1954,"&lt;="&amp;'RPI rules'!$B$11,Matches!$M$9:$M$1954,"Nonconference")</f>
        <v>0</v>
      </c>
      <c r="V280" s="1">
        <f>COUNTIFS(Matches!$C$9:$C$1954,$A280,Matches!$Q$9:$Q$1954,1,Matches!$Y$9:$Y$1954,"&gt;="&amp;'RPI rules'!$B$15,Matches!$M$9:$M$1954,"Nonconference")+COUNTIFS(Matches!$D$9:$D$1954,$A280,Matches!$Q$9:$Q$1954,1,Matches!$X$9:$X$1954,"&gt;="&amp;'RPI rules'!$B$15,Matches!$M$9:$M$1954,"Nonconference")+COUNTIFS(Matches!$C$9:$C$1954,$A280,Matches!$M$9:$M$1954,"Nonconference",Matches!$H$9:$H$1954,"NAIA")+COUNTIFS(Matches!$D$9:$D$1954,$A280,Matches!$M$9:$M$1954,"Nonconference",Matches!$G$9:$G$1954,"NAIA")</f>
        <v>7</v>
      </c>
      <c r="W280" s="24">
        <f t="shared" si="49"/>
        <v>0</v>
      </c>
      <c r="X280" s="24">
        <f t="shared" si="50"/>
        <v>0.46666666666666667</v>
      </c>
      <c r="Y280" s="25">
        <f>IF('RPI rules'!$B$25&lt;&gt;"Ready",NA(),P280*'RPI rules'!$B$17+Q280*'RPI rules'!$B$18)</f>
        <v>0</v>
      </c>
      <c r="Z280" s="25">
        <f>IF('RPI rules'!$B$25&lt;&gt;"Ready",NA(),-R280*'RPI rules'!$B$19-S280*'RPI rules'!$B$20)</f>
        <v>-6.4999999999999997E-3</v>
      </c>
      <c r="AA280" s="25">
        <f>IF('RPI rules'!$B$25&lt;&gt;"Ready",NA(),IF(T280=0,0,IF(W280&gt;='RPI rules'!$B$16,'RPI rules'!$B$21,0)))</f>
        <v>0</v>
      </c>
      <c r="AB280" s="25">
        <f>IF('RPI rules'!$B$25&lt;&gt;"Ready",NA(),IF(T280=0,0,IF(X280&gt;='RPI rules'!$B$16,-'RPI rules'!$B$22,0)))</f>
        <v>0</v>
      </c>
      <c r="AC280" s="25">
        <f t="shared" si="51"/>
        <v>-6.4999999999999997E-3</v>
      </c>
      <c r="AD280" s="9">
        <f t="shared" si="52"/>
        <v>0.35898470433887103</v>
      </c>
      <c r="AE280" s="1">
        <f t="shared" si="53"/>
        <v>326</v>
      </c>
      <c r="AF280" s="1">
        <f t="shared" si="54"/>
        <v>0</v>
      </c>
    </row>
    <row r="281" spans="1:32" ht="21" customHeight="1">
      <c r="A281" s="1" t="s">
        <v>95</v>
      </c>
      <c r="B281" s="1" t="str">
        <f>INDEX(Standings!$B$9:$B$356,MATCH($A281,Standings!$A$9:$A$356,0))</f>
        <v>CAA</v>
      </c>
      <c r="C281" s="1">
        <f>INDEX(Standings!$D$9:$D$356,MATCH($A281,Standings!$A$9:$A$356,0))</f>
        <v>8</v>
      </c>
      <c r="D281" s="1">
        <f>INDEX(Standings!$E$9:$E$356,MATCH($A281,Standings!$A$9:$A$356,0))</f>
        <v>4</v>
      </c>
      <c r="E281" s="1">
        <f>SUMIFS(Matches!$R$9:$R$1954,Matches!$C$9:$C$1954,$A281)+SUMIFS(Matches!$S$9:$S$1954,Matches!$D$9:$D$1954,$A281)</f>
        <v>8</v>
      </c>
      <c r="F281" s="1">
        <f>COUNTIFS(Matches!$C$9:$C$1954,$A281)+COUNTIFS(Matches!$D$9:$D$1954,$A281)-E281</f>
        <v>4</v>
      </c>
      <c r="G281" s="1">
        <f t="shared" si="44"/>
        <v>0</v>
      </c>
      <c r="H281" s="1">
        <f>SUMIFS(Matches!$R$9:$R$1954,Matches!$C$9:$C$1954,$A281,Matches!$Q$9:$Q$1954,1)+SUMIFS(Matches!$S$9:$S$1954,Matches!$D$9:$D$1954,$A281,Matches!$Q$9:$Q$1954,1)</f>
        <v>8</v>
      </c>
      <c r="I281" s="1">
        <f>COUNTIFS(Matches!$C$9:$C$1954,$A281,Matches!$Q$9:$Q$1954,1)+COUNTIFS(Matches!$D$9:$D$1954,$A281,Matches!$Q$9:$Q$1954,1)-H281</f>
        <v>4</v>
      </c>
      <c r="J281" s="9">
        <f t="shared" si="45"/>
        <v>0.66666666666666663</v>
      </c>
      <c r="K281" s="9">
        <f>IF(H281+I281=0,"",(SUMIFS(Matches!$T$9:$T$1954,Matches!$C$9:$C$1954,$A281)+SUMIFS(Matches!$U$9:$U$1954,Matches!$D$9:$D$1954,$A281))/(H281+I281))</f>
        <v>0.57912457912457915</v>
      </c>
      <c r="L281" s="9">
        <f>IF(H281+I281=0,"",(SUMIFS(Matches!$V$9:$V$1954,Matches!$C$9:$C$1954,$A281)+SUMIFS(Matches!$W$9:$W$1954,Matches!$D$9:$D$1954,$A281))/(H281+I281))</f>
        <v>0.51317074701860055</v>
      </c>
      <c r="M281" s="9">
        <f t="shared" si="46"/>
        <v>0.58452164298360632</v>
      </c>
      <c r="N281" s="1">
        <f t="shared" si="47"/>
        <v>72</v>
      </c>
      <c r="O281" s="1" t="str">
        <f t="shared" si="48"/>
        <v>Matches standings</v>
      </c>
      <c r="P281" s="1">
        <f>COUNTIFS(Matches!$C$9:$C$1954,$A281,Matches!$Q$9:$Q$1954,1,Matches!$Y$9:$Y$1954,"&gt;=1",Matches!$Y$9:$Y$1954,"&lt;="&amp;'RPI rules'!$B$9,Matches!$R$9:$R$1954,1)+COUNTIFS(Matches!$D$9:$D$1954,$A281,Matches!$Q$9:$Q$1954,1,Matches!$X$9:$X$1954,"&gt;=1",Matches!$X$9:$X$1954,"&lt;="&amp;'RPI rules'!$B$9,Matches!$S$9:$S$1954,1)</f>
        <v>0</v>
      </c>
      <c r="Q281" s="1">
        <f>COUNTIFS(Matches!$C$9:$C$1954,$A281,Matches!$Q$9:$Q$1954,1,Matches!$Y$9:$Y$1954,"&gt;"&amp;'RPI rules'!$B$9,Matches!$Y$9:$Y$1954,"&lt;="&amp;'RPI rules'!$B$10,Matches!$R$9:$R$1954,1)+COUNTIFS(Matches!$D$9:$D$1954,$A281,Matches!$Q$9:$Q$1954,1,Matches!$X$9:$X$1954,"&gt;"&amp;'RPI rules'!$B$9,Matches!$X$9:$X$1954,"&lt;="&amp;'RPI rules'!$B$10,Matches!$S$9:$S$1954,1)</f>
        <v>0</v>
      </c>
      <c r="R281" s="1">
        <f>COUNTIFS(Matches!$C$9:$C$1954,$A281,Matches!$Q$9:$Q$1954,1,Matches!$Y$9:$Y$1954,"&gt;="&amp;'RPI rules'!$B$12,Matches!$Y$9:$Y$1954,"&lt;="&amp;'RPI rules'!$B$13,Matches!$R$9:$R$1954,0)+COUNTIFS(Matches!$D$9:$D$1954,$A281,Matches!$Q$9:$Q$1954,1,Matches!$X$9:$X$1954,"&gt;="&amp;'RPI rules'!$B$12,Matches!$X$9:$X$1954,"&lt;="&amp;'RPI rules'!$B$13,Matches!$S$9:$S$1954,0)</f>
        <v>0</v>
      </c>
      <c r="S281" s="1">
        <f>COUNTIFS(Matches!$C$9:$C$1954,$A281,Matches!$Q$9:$Q$1954,1,Matches!$Y$9:$Y$1954,"&gt;="&amp;'RPI rules'!$B$14,Matches!$R$9:$R$1954,0)+COUNTIFS(Matches!$D$9:$D$1954,$A281,Matches!$Q$9:$Q$1954,1,Matches!$X$9:$X$1954,"&gt;="&amp;'RPI rules'!$B$14,Matches!$S$9:$S$1954,0)+COUNTIFS(Matches!$C$9:$C$1954,$A281,Matches!$H$9:$H$1954,"&lt;&gt;D1",Matches!$R$9:$R$1954,0)+COUNTIFS(Matches!$D$9:$D$1954,$A281,Matches!$G$9:$G$1954,"&lt;&gt;D1",Matches!$S$9:$S$1954,0)</f>
        <v>0</v>
      </c>
      <c r="T281" s="1">
        <f>COUNTIFS(Matches!$C$9:$C$1954,$A281,Matches!$M$9:$M$1954,"Nonconference")+COUNTIFS(Matches!$D$9:$D$1954,$A281,Matches!$M$9:$M$1954,"Nonconference")</f>
        <v>10</v>
      </c>
      <c r="U281" s="1">
        <f>COUNTIFS(Matches!$C$9:$C$1954,$A281,Matches!$Q$9:$Q$1954,1,Matches!$Y$9:$Y$1954,"&gt;=1",Matches!$Y$9:$Y$1954,"&lt;="&amp;'RPI rules'!$B$11,Matches!$M$9:$M$1954,"Nonconference")+COUNTIFS(Matches!$D$9:$D$1954,$A281,Matches!$Q$9:$Q$1954,1,Matches!$X$9:$X$1954,"&gt;=1",Matches!$X$9:$X$1954,"&lt;="&amp;'RPI rules'!$B$11,Matches!$M$9:$M$1954,"Nonconference")</f>
        <v>4</v>
      </c>
      <c r="V281" s="1">
        <f>COUNTIFS(Matches!$C$9:$C$1954,$A281,Matches!$Q$9:$Q$1954,1,Matches!$Y$9:$Y$1954,"&gt;="&amp;'RPI rules'!$B$15,Matches!$M$9:$M$1954,"Nonconference")+COUNTIFS(Matches!$D$9:$D$1954,$A281,Matches!$Q$9:$Q$1954,1,Matches!$X$9:$X$1954,"&gt;="&amp;'RPI rules'!$B$15,Matches!$M$9:$M$1954,"Nonconference")+COUNTIFS(Matches!$C$9:$C$1954,$A281,Matches!$M$9:$M$1954,"Nonconference",Matches!$H$9:$H$1954,"NAIA")+COUNTIFS(Matches!$D$9:$D$1954,$A281,Matches!$M$9:$M$1954,"Nonconference",Matches!$G$9:$G$1954,"NAIA")</f>
        <v>2</v>
      </c>
      <c r="W281" s="24">
        <f t="shared" si="49"/>
        <v>0.4</v>
      </c>
      <c r="X281" s="24">
        <f t="shared" si="50"/>
        <v>0.2</v>
      </c>
      <c r="Y281" s="25">
        <f>IF('RPI rules'!$B$25&lt;&gt;"Ready",NA(),P281*'RPI rules'!$B$17+Q281*'RPI rules'!$B$18)</f>
        <v>0</v>
      </c>
      <c r="Z281" s="25">
        <f>IF('RPI rules'!$B$25&lt;&gt;"Ready",NA(),-R281*'RPI rules'!$B$19-S281*'RPI rules'!$B$20)</f>
        <v>0</v>
      </c>
      <c r="AA281" s="25">
        <f>IF('RPI rules'!$B$25&lt;&gt;"Ready",NA(),IF(T281=0,0,IF(W281&gt;='RPI rules'!$B$16,'RPI rules'!$B$21,0)))</f>
        <v>0</v>
      </c>
      <c r="AB281" s="25">
        <f>IF('RPI rules'!$B$25&lt;&gt;"Ready",NA(),IF(T281=0,0,IF(X281&gt;='RPI rules'!$B$16,-'RPI rules'!$B$22,0)))</f>
        <v>0</v>
      </c>
      <c r="AC281" s="25">
        <f t="shared" si="51"/>
        <v>0</v>
      </c>
      <c r="AD281" s="9">
        <f t="shared" si="52"/>
        <v>0.58452164298360632</v>
      </c>
      <c r="AE281" s="1">
        <f t="shared" si="53"/>
        <v>73</v>
      </c>
      <c r="AF281" s="1">
        <f t="shared" si="54"/>
        <v>-1</v>
      </c>
    </row>
    <row r="282" spans="1:32" ht="21" customHeight="1">
      <c r="A282" s="1" t="s">
        <v>210</v>
      </c>
      <c r="B282" s="1" t="str">
        <f>INDEX(Standings!$B$9:$B$356,MATCH($A282,Standings!$A$9:$A$356,0))</f>
        <v>ACC</v>
      </c>
      <c r="C282" s="1">
        <f>INDEX(Standings!$D$9:$D$356,MATCH($A282,Standings!$A$9:$A$356,0))</f>
        <v>5</v>
      </c>
      <c r="D282" s="1">
        <f>INDEX(Standings!$E$9:$E$356,MATCH($A282,Standings!$A$9:$A$356,0))</f>
        <v>4</v>
      </c>
      <c r="E282" s="1">
        <f>SUMIFS(Matches!$R$9:$R$1954,Matches!$C$9:$C$1954,$A282)+SUMIFS(Matches!$S$9:$S$1954,Matches!$D$9:$D$1954,$A282)</f>
        <v>5</v>
      </c>
      <c r="F282" s="1">
        <f>COUNTIFS(Matches!$C$9:$C$1954,$A282)+COUNTIFS(Matches!$D$9:$D$1954,$A282)-E282</f>
        <v>4</v>
      </c>
      <c r="G282" s="1">
        <f t="shared" si="44"/>
        <v>0</v>
      </c>
      <c r="H282" s="1">
        <f>SUMIFS(Matches!$R$9:$R$1954,Matches!$C$9:$C$1954,$A282,Matches!$Q$9:$Q$1954,1)+SUMIFS(Matches!$S$9:$S$1954,Matches!$D$9:$D$1954,$A282,Matches!$Q$9:$Q$1954,1)</f>
        <v>5</v>
      </c>
      <c r="I282" s="1">
        <f>COUNTIFS(Matches!$C$9:$C$1954,$A282,Matches!$Q$9:$Q$1954,1)+COUNTIFS(Matches!$D$9:$D$1954,$A282,Matches!$Q$9:$Q$1954,1)-H282</f>
        <v>4</v>
      </c>
      <c r="J282" s="9">
        <f t="shared" si="45"/>
        <v>0.55555555555555558</v>
      </c>
      <c r="K282" s="9">
        <f>IF(H282+I282=0,"",(SUMIFS(Matches!$T$9:$T$1954,Matches!$C$9:$C$1954,$A282)+SUMIFS(Matches!$U$9:$U$1954,Matches!$D$9:$D$1954,$A282))/(H282+I282))</f>
        <v>0.43827160493827161</v>
      </c>
      <c r="L282" s="9">
        <f>IF(H282+I282=0,"",(SUMIFS(Matches!$V$9:$V$1954,Matches!$C$9:$C$1954,$A282)+SUMIFS(Matches!$W$9:$W$1954,Matches!$D$9:$D$1954,$A282))/(H282+I282))</f>
        <v>0.53262819130470007</v>
      </c>
      <c r="M282" s="9">
        <f t="shared" si="46"/>
        <v>0.49118173918419972</v>
      </c>
      <c r="N282" s="1">
        <f t="shared" si="47"/>
        <v>187</v>
      </c>
      <c r="O282" s="1" t="str">
        <f t="shared" si="48"/>
        <v>Matches standings</v>
      </c>
      <c r="P282" s="1">
        <f>COUNTIFS(Matches!$C$9:$C$1954,$A282,Matches!$Q$9:$Q$1954,1,Matches!$Y$9:$Y$1954,"&gt;=1",Matches!$Y$9:$Y$1954,"&lt;="&amp;'RPI rules'!$B$9,Matches!$R$9:$R$1954,1)+COUNTIFS(Matches!$D$9:$D$1954,$A282,Matches!$Q$9:$Q$1954,1,Matches!$X$9:$X$1954,"&gt;=1",Matches!$X$9:$X$1954,"&lt;="&amp;'RPI rules'!$B$9,Matches!$S$9:$S$1954,1)</f>
        <v>0</v>
      </c>
      <c r="Q282" s="1">
        <f>COUNTIFS(Matches!$C$9:$C$1954,$A282,Matches!$Q$9:$Q$1954,1,Matches!$Y$9:$Y$1954,"&gt;"&amp;'RPI rules'!$B$9,Matches!$Y$9:$Y$1954,"&lt;="&amp;'RPI rules'!$B$10,Matches!$R$9:$R$1954,1)+COUNTIFS(Matches!$D$9:$D$1954,$A282,Matches!$Q$9:$Q$1954,1,Matches!$X$9:$X$1954,"&gt;"&amp;'RPI rules'!$B$9,Matches!$X$9:$X$1954,"&lt;="&amp;'RPI rules'!$B$10,Matches!$S$9:$S$1954,1)</f>
        <v>0</v>
      </c>
      <c r="R282" s="1">
        <f>COUNTIFS(Matches!$C$9:$C$1954,$A282,Matches!$Q$9:$Q$1954,1,Matches!$Y$9:$Y$1954,"&gt;="&amp;'RPI rules'!$B$12,Matches!$Y$9:$Y$1954,"&lt;="&amp;'RPI rules'!$B$13,Matches!$R$9:$R$1954,0)+COUNTIFS(Matches!$D$9:$D$1954,$A282,Matches!$Q$9:$Q$1954,1,Matches!$X$9:$X$1954,"&gt;="&amp;'RPI rules'!$B$12,Matches!$X$9:$X$1954,"&lt;="&amp;'RPI rules'!$B$13,Matches!$S$9:$S$1954,0)</f>
        <v>0</v>
      </c>
      <c r="S282" s="1">
        <f>COUNTIFS(Matches!$C$9:$C$1954,$A282,Matches!$Q$9:$Q$1954,1,Matches!$Y$9:$Y$1954,"&gt;="&amp;'RPI rules'!$B$14,Matches!$R$9:$R$1954,0)+COUNTIFS(Matches!$D$9:$D$1954,$A282,Matches!$Q$9:$Q$1954,1,Matches!$X$9:$X$1954,"&gt;="&amp;'RPI rules'!$B$14,Matches!$S$9:$S$1954,0)+COUNTIFS(Matches!$C$9:$C$1954,$A282,Matches!$H$9:$H$1954,"&lt;&gt;D1",Matches!$R$9:$R$1954,0)+COUNTIFS(Matches!$D$9:$D$1954,$A282,Matches!$G$9:$G$1954,"&lt;&gt;D1",Matches!$S$9:$S$1954,0)</f>
        <v>0</v>
      </c>
      <c r="T282" s="1">
        <f>COUNTIFS(Matches!$C$9:$C$1954,$A282,Matches!$M$9:$M$1954,"Nonconference")+COUNTIFS(Matches!$D$9:$D$1954,$A282,Matches!$M$9:$M$1954,"Nonconference")</f>
        <v>9</v>
      </c>
      <c r="U282" s="1">
        <f>COUNTIFS(Matches!$C$9:$C$1954,$A282,Matches!$Q$9:$Q$1954,1,Matches!$Y$9:$Y$1954,"&gt;=1",Matches!$Y$9:$Y$1954,"&lt;="&amp;'RPI rules'!$B$11,Matches!$M$9:$M$1954,"Nonconference")+COUNTIFS(Matches!$D$9:$D$1954,$A282,Matches!$Q$9:$Q$1954,1,Matches!$X$9:$X$1954,"&gt;=1",Matches!$X$9:$X$1954,"&lt;="&amp;'RPI rules'!$B$11,Matches!$M$9:$M$1954,"Nonconference")</f>
        <v>3</v>
      </c>
      <c r="V282" s="1">
        <f>COUNTIFS(Matches!$C$9:$C$1954,$A282,Matches!$Q$9:$Q$1954,1,Matches!$Y$9:$Y$1954,"&gt;="&amp;'RPI rules'!$B$15,Matches!$M$9:$M$1954,"Nonconference")+COUNTIFS(Matches!$D$9:$D$1954,$A282,Matches!$Q$9:$Q$1954,1,Matches!$X$9:$X$1954,"&gt;="&amp;'RPI rules'!$B$15,Matches!$M$9:$M$1954,"Nonconference")+COUNTIFS(Matches!$C$9:$C$1954,$A282,Matches!$M$9:$M$1954,"Nonconference",Matches!$H$9:$H$1954,"NAIA")+COUNTIFS(Matches!$D$9:$D$1954,$A282,Matches!$M$9:$M$1954,"Nonconference",Matches!$G$9:$G$1954,"NAIA")</f>
        <v>3</v>
      </c>
      <c r="W282" s="24">
        <f t="shared" si="49"/>
        <v>0.33333333333333331</v>
      </c>
      <c r="X282" s="24">
        <f t="shared" si="50"/>
        <v>0.33333333333333331</v>
      </c>
      <c r="Y282" s="25">
        <f>IF('RPI rules'!$B$25&lt;&gt;"Ready",NA(),P282*'RPI rules'!$B$17+Q282*'RPI rules'!$B$18)</f>
        <v>0</v>
      </c>
      <c r="Z282" s="25">
        <f>IF('RPI rules'!$B$25&lt;&gt;"Ready",NA(),-R282*'RPI rules'!$B$19-S282*'RPI rules'!$B$20)</f>
        <v>0</v>
      </c>
      <c r="AA282" s="25">
        <f>IF('RPI rules'!$B$25&lt;&gt;"Ready",NA(),IF(T282=0,0,IF(W282&gt;='RPI rules'!$B$16,'RPI rules'!$B$21,0)))</f>
        <v>0</v>
      </c>
      <c r="AB282" s="25">
        <f>IF('RPI rules'!$B$25&lt;&gt;"Ready",NA(),IF(T282=0,0,IF(X282&gt;='RPI rules'!$B$16,-'RPI rules'!$B$22,0)))</f>
        <v>0</v>
      </c>
      <c r="AC282" s="25">
        <f t="shared" si="51"/>
        <v>0</v>
      </c>
      <c r="AD282" s="9">
        <f t="shared" si="52"/>
        <v>0.49118173918419972</v>
      </c>
      <c r="AE282" s="1">
        <f t="shared" si="53"/>
        <v>187</v>
      </c>
      <c r="AF282" s="1">
        <f t="shared" si="54"/>
        <v>0</v>
      </c>
    </row>
    <row r="283" spans="1:32" ht="21" customHeight="1">
      <c r="A283" s="1" t="s">
        <v>297</v>
      </c>
      <c r="B283" s="1" t="str">
        <f>INDEX(Standings!$B$9:$B$356,MATCH($A283,Standings!$A$9:$A$356,0))</f>
        <v>UAC</v>
      </c>
      <c r="C283" s="1">
        <f>INDEX(Standings!$D$9:$D$356,MATCH($A283,Standings!$A$9:$A$356,0))</f>
        <v>4</v>
      </c>
      <c r="D283" s="1">
        <f>INDEX(Standings!$E$9:$E$356,MATCH($A283,Standings!$A$9:$A$356,0))</f>
        <v>9</v>
      </c>
      <c r="E283" s="1">
        <f>SUMIFS(Matches!$R$9:$R$1954,Matches!$C$9:$C$1954,$A283)+SUMIFS(Matches!$S$9:$S$1954,Matches!$D$9:$D$1954,$A283)</f>
        <v>4</v>
      </c>
      <c r="F283" s="1">
        <f>COUNTIFS(Matches!$C$9:$C$1954,$A283)+COUNTIFS(Matches!$D$9:$D$1954,$A283)-E283</f>
        <v>9</v>
      </c>
      <c r="G283" s="1">
        <f t="shared" si="44"/>
        <v>0</v>
      </c>
      <c r="H283" s="1">
        <f>SUMIFS(Matches!$R$9:$R$1954,Matches!$C$9:$C$1954,$A283,Matches!$Q$9:$Q$1954,1)+SUMIFS(Matches!$S$9:$S$1954,Matches!$D$9:$D$1954,$A283,Matches!$Q$9:$Q$1954,1)</f>
        <v>4</v>
      </c>
      <c r="I283" s="1">
        <f>COUNTIFS(Matches!$C$9:$C$1954,$A283,Matches!$Q$9:$Q$1954,1)+COUNTIFS(Matches!$D$9:$D$1954,$A283,Matches!$Q$9:$Q$1954,1)-H283</f>
        <v>9</v>
      </c>
      <c r="J283" s="9">
        <f t="shared" si="45"/>
        <v>0.30769230769230771</v>
      </c>
      <c r="K283" s="9">
        <f>IF(H283+I283=0,"",(SUMIFS(Matches!$T$9:$T$1954,Matches!$C$9:$C$1954,$A283)+SUMIFS(Matches!$U$9:$U$1954,Matches!$D$9:$D$1954,$A283))/(H283+I283))</f>
        <v>0.45837218337218333</v>
      </c>
      <c r="L283" s="9">
        <f>IF(H283+I283=0,"",(SUMIFS(Matches!$V$9:$V$1954,Matches!$C$9:$C$1954,$A283)+SUMIFS(Matches!$W$9:$W$1954,Matches!$D$9:$D$1954,$A283))/(H283+I283))</f>
        <v>0.4959921568048698</v>
      </c>
      <c r="M283" s="9">
        <f t="shared" si="46"/>
        <v>0.43010720781038603</v>
      </c>
      <c r="N283" s="1">
        <f t="shared" si="47"/>
        <v>274</v>
      </c>
      <c r="O283" s="1" t="str">
        <f t="shared" si="48"/>
        <v>Matches standings</v>
      </c>
      <c r="P283" s="1">
        <f>COUNTIFS(Matches!$C$9:$C$1954,$A283,Matches!$Q$9:$Q$1954,1,Matches!$Y$9:$Y$1954,"&gt;=1",Matches!$Y$9:$Y$1954,"&lt;="&amp;'RPI rules'!$B$9,Matches!$R$9:$R$1954,1)+COUNTIFS(Matches!$D$9:$D$1954,$A283,Matches!$Q$9:$Q$1954,1,Matches!$X$9:$X$1954,"&gt;=1",Matches!$X$9:$X$1954,"&lt;="&amp;'RPI rules'!$B$9,Matches!$S$9:$S$1954,1)</f>
        <v>0</v>
      </c>
      <c r="Q283" s="1">
        <f>COUNTIFS(Matches!$C$9:$C$1954,$A283,Matches!$Q$9:$Q$1954,1,Matches!$Y$9:$Y$1954,"&gt;"&amp;'RPI rules'!$B$9,Matches!$Y$9:$Y$1954,"&lt;="&amp;'RPI rules'!$B$10,Matches!$R$9:$R$1954,1)+COUNTIFS(Matches!$D$9:$D$1954,$A283,Matches!$Q$9:$Q$1954,1,Matches!$X$9:$X$1954,"&gt;"&amp;'RPI rules'!$B$9,Matches!$X$9:$X$1954,"&lt;="&amp;'RPI rules'!$B$10,Matches!$S$9:$S$1954,1)</f>
        <v>0</v>
      </c>
      <c r="R283" s="1">
        <f>COUNTIFS(Matches!$C$9:$C$1954,$A283,Matches!$Q$9:$Q$1954,1,Matches!$Y$9:$Y$1954,"&gt;="&amp;'RPI rules'!$B$12,Matches!$Y$9:$Y$1954,"&lt;="&amp;'RPI rules'!$B$13,Matches!$R$9:$R$1954,0)+COUNTIFS(Matches!$D$9:$D$1954,$A283,Matches!$Q$9:$Q$1954,1,Matches!$X$9:$X$1954,"&gt;="&amp;'RPI rules'!$B$12,Matches!$X$9:$X$1954,"&lt;="&amp;'RPI rules'!$B$13,Matches!$S$9:$S$1954,0)</f>
        <v>0</v>
      </c>
      <c r="S283" s="1">
        <f>COUNTIFS(Matches!$C$9:$C$1954,$A283,Matches!$Q$9:$Q$1954,1,Matches!$Y$9:$Y$1954,"&gt;="&amp;'RPI rules'!$B$14,Matches!$R$9:$R$1954,0)+COUNTIFS(Matches!$D$9:$D$1954,$A283,Matches!$Q$9:$Q$1954,1,Matches!$X$9:$X$1954,"&gt;="&amp;'RPI rules'!$B$14,Matches!$S$9:$S$1954,0)+COUNTIFS(Matches!$C$9:$C$1954,$A283,Matches!$H$9:$H$1954,"&lt;&gt;D1",Matches!$R$9:$R$1954,0)+COUNTIFS(Matches!$D$9:$D$1954,$A283,Matches!$G$9:$G$1954,"&lt;&gt;D1",Matches!$S$9:$S$1954,0)</f>
        <v>0</v>
      </c>
      <c r="T283" s="1">
        <f>COUNTIFS(Matches!$C$9:$C$1954,$A283,Matches!$M$9:$M$1954,"Nonconference")+COUNTIFS(Matches!$D$9:$D$1954,$A283,Matches!$M$9:$M$1954,"Nonconference")</f>
        <v>13</v>
      </c>
      <c r="U283" s="1">
        <f>COUNTIFS(Matches!$C$9:$C$1954,$A283,Matches!$Q$9:$Q$1954,1,Matches!$Y$9:$Y$1954,"&gt;=1",Matches!$Y$9:$Y$1954,"&lt;="&amp;'RPI rules'!$B$11,Matches!$M$9:$M$1954,"Nonconference")+COUNTIFS(Matches!$D$9:$D$1954,$A283,Matches!$Q$9:$Q$1954,1,Matches!$X$9:$X$1954,"&gt;=1",Matches!$X$9:$X$1954,"&lt;="&amp;'RPI rules'!$B$11,Matches!$M$9:$M$1954,"Nonconference")</f>
        <v>1</v>
      </c>
      <c r="V283" s="1">
        <f>COUNTIFS(Matches!$C$9:$C$1954,$A283,Matches!$Q$9:$Q$1954,1,Matches!$Y$9:$Y$1954,"&gt;="&amp;'RPI rules'!$B$15,Matches!$M$9:$M$1954,"Nonconference")+COUNTIFS(Matches!$D$9:$D$1954,$A283,Matches!$Q$9:$Q$1954,1,Matches!$X$9:$X$1954,"&gt;="&amp;'RPI rules'!$B$15,Matches!$M$9:$M$1954,"Nonconference")+COUNTIFS(Matches!$C$9:$C$1954,$A283,Matches!$M$9:$M$1954,"Nonconference",Matches!$H$9:$H$1954,"NAIA")+COUNTIFS(Matches!$D$9:$D$1954,$A283,Matches!$M$9:$M$1954,"Nonconference",Matches!$G$9:$G$1954,"NAIA")</f>
        <v>2</v>
      </c>
      <c r="W283" s="24">
        <f t="shared" si="49"/>
        <v>7.6923076923076927E-2</v>
      </c>
      <c r="X283" s="24">
        <f t="shared" si="50"/>
        <v>0.15384615384615385</v>
      </c>
      <c r="Y283" s="25">
        <f>IF('RPI rules'!$B$25&lt;&gt;"Ready",NA(),P283*'RPI rules'!$B$17+Q283*'RPI rules'!$B$18)</f>
        <v>0</v>
      </c>
      <c r="Z283" s="25">
        <f>IF('RPI rules'!$B$25&lt;&gt;"Ready",NA(),-R283*'RPI rules'!$B$19-S283*'RPI rules'!$B$20)</f>
        <v>0</v>
      </c>
      <c r="AA283" s="25">
        <f>IF('RPI rules'!$B$25&lt;&gt;"Ready",NA(),IF(T283=0,0,IF(W283&gt;='RPI rules'!$B$16,'RPI rules'!$B$21,0)))</f>
        <v>0</v>
      </c>
      <c r="AB283" s="25">
        <f>IF('RPI rules'!$B$25&lt;&gt;"Ready",NA(),IF(T283=0,0,IF(X283&gt;='RPI rules'!$B$16,-'RPI rules'!$B$22,0)))</f>
        <v>0</v>
      </c>
      <c r="AC283" s="25">
        <f t="shared" si="51"/>
        <v>0</v>
      </c>
      <c r="AD283" s="9">
        <f t="shared" si="52"/>
        <v>0.43010720781038603</v>
      </c>
      <c r="AE283" s="1">
        <f t="shared" si="53"/>
        <v>273</v>
      </c>
      <c r="AF283" s="1">
        <f t="shared" si="54"/>
        <v>1</v>
      </c>
    </row>
    <row r="284" spans="1:32" ht="21" customHeight="1">
      <c r="A284" s="1" t="s">
        <v>30</v>
      </c>
      <c r="B284" s="1" t="str">
        <f>INDEX(Standings!$B$9:$B$356,MATCH($A284,Standings!$A$9:$A$356,0))</f>
        <v>Big 12</v>
      </c>
      <c r="C284" s="1">
        <f>INDEX(Standings!$D$9:$D$356,MATCH($A284,Standings!$A$9:$A$356,0))</f>
        <v>9</v>
      </c>
      <c r="D284" s="1">
        <f>INDEX(Standings!$E$9:$E$356,MATCH($A284,Standings!$A$9:$A$356,0))</f>
        <v>2</v>
      </c>
      <c r="E284" s="1">
        <f>SUMIFS(Matches!$R$9:$R$1954,Matches!$C$9:$C$1954,$A284)+SUMIFS(Matches!$S$9:$S$1954,Matches!$D$9:$D$1954,$A284)</f>
        <v>9</v>
      </c>
      <c r="F284" s="1">
        <f>COUNTIFS(Matches!$C$9:$C$1954,$A284)+COUNTIFS(Matches!$D$9:$D$1954,$A284)-E284</f>
        <v>2</v>
      </c>
      <c r="G284" s="1">
        <f t="shared" si="44"/>
        <v>0</v>
      </c>
      <c r="H284" s="1">
        <f>SUMIFS(Matches!$R$9:$R$1954,Matches!$C$9:$C$1954,$A284,Matches!$Q$9:$Q$1954,1)+SUMIFS(Matches!$S$9:$S$1954,Matches!$D$9:$D$1954,$A284,Matches!$Q$9:$Q$1954,1)</f>
        <v>9</v>
      </c>
      <c r="I284" s="1">
        <f>COUNTIFS(Matches!$C$9:$C$1954,$A284,Matches!$Q$9:$Q$1954,1)+COUNTIFS(Matches!$D$9:$D$1954,$A284,Matches!$Q$9:$Q$1954,1)-H284</f>
        <v>2</v>
      </c>
      <c r="J284" s="9">
        <f t="shared" si="45"/>
        <v>0.81818181818181823</v>
      </c>
      <c r="K284" s="9">
        <f>IF(H284+I284=0,"",(SUMIFS(Matches!$T$9:$T$1954,Matches!$C$9:$C$1954,$A284)+SUMIFS(Matches!$U$9:$U$1954,Matches!$D$9:$D$1954,$A284))/(H284+I284))</f>
        <v>0.66777843368752454</v>
      </c>
      <c r="L284" s="9">
        <f>IF(H284+I284=0,"",(SUMIFS(Matches!$V$9:$V$1954,Matches!$C$9:$C$1954,$A284)+SUMIFS(Matches!$W$9:$W$1954,Matches!$D$9:$D$1954,$A284))/(H284+I284))</f>
        <v>0.61631885867423053</v>
      </c>
      <c r="M284" s="9">
        <f t="shared" si="46"/>
        <v>0.69251438605777449</v>
      </c>
      <c r="N284" s="1">
        <f t="shared" si="47"/>
        <v>7</v>
      </c>
      <c r="O284" s="1" t="str">
        <f t="shared" si="48"/>
        <v>Matches standings</v>
      </c>
      <c r="P284" s="1">
        <f>COUNTIFS(Matches!$C$9:$C$1954,$A284,Matches!$Q$9:$Q$1954,1,Matches!$Y$9:$Y$1954,"&gt;=1",Matches!$Y$9:$Y$1954,"&lt;="&amp;'RPI rules'!$B$9,Matches!$R$9:$R$1954,1)+COUNTIFS(Matches!$D$9:$D$1954,$A284,Matches!$Q$9:$Q$1954,1,Matches!$X$9:$X$1954,"&gt;=1",Matches!$X$9:$X$1954,"&lt;="&amp;'RPI rules'!$B$9,Matches!$S$9:$S$1954,1)</f>
        <v>2</v>
      </c>
      <c r="Q284" s="1">
        <f>COUNTIFS(Matches!$C$9:$C$1954,$A284,Matches!$Q$9:$Q$1954,1,Matches!$Y$9:$Y$1954,"&gt;"&amp;'RPI rules'!$B$9,Matches!$Y$9:$Y$1954,"&lt;="&amp;'RPI rules'!$B$10,Matches!$R$9:$R$1954,1)+COUNTIFS(Matches!$D$9:$D$1954,$A284,Matches!$Q$9:$Q$1954,1,Matches!$X$9:$X$1954,"&gt;"&amp;'RPI rules'!$B$9,Matches!$X$9:$X$1954,"&lt;="&amp;'RPI rules'!$B$10,Matches!$S$9:$S$1954,1)</f>
        <v>1</v>
      </c>
      <c r="R284" s="1">
        <f>COUNTIFS(Matches!$C$9:$C$1954,$A284,Matches!$Q$9:$Q$1954,1,Matches!$Y$9:$Y$1954,"&gt;="&amp;'RPI rules'!$B$12,Matches!$Y$9:$Y$1954,"&lt;="&amp;'RPI rules'!$B$13,Matches!$R$9:$R$1954,0)+COUNTIFS(Matches!$D$9:$D$1954,$A284,Matches!$Q$9:$Q$1954,1,Matches!$X$9:$X$1954,"&gt;="&amp;'RPI rules'!$B$12,Matches!$X$9:$X$1954,"&lt;="&amp;'RPI rules'!$B$13,Matches!$S$9:$S$1954,0)</f>
        <v>0</v>
      </c>
      <c r="S284" s="1">
        <f>COUNTIFS(Matches!$C$9:$C$1954,$A284,Matches!$Q$9:$Q$1954,1,Matches!$Y$9:$Y$1954,"&gt;="&amp;'RPI rules'!$B$14,Matches!$R$9:$R$1954,0)+COUNTIFS(Matches!$D$9:$D$1954,$A284,Matches!$Q$9:$Q$1954,1,Matches!$X$9:$X$1954,"&gt;="&amp;'RPI rules'!$B$14,Matches!$S$9:$S$1954,0)+COUNTIFS(Matches!$C$9:$C$1954,$A284,Matches!$H$9:$H$1954,"&lt;&gt;D1",Matches!$R$9:$R$1954,0)+COUNTIFS(Matches!$D$9:$D$1954,$A284,Matches!$G$9:$G$1954,"&lt;&gt;D1",Matches!$S$9:$S$1954,0)</f>
        <v>0</v>
      </c>
      <c r="T284" s="1">
        <f>COUNTIFS(Matches!$C$9:$C$1954,$A284,Matches!$M$9:$M$1954,"Nonconference")+COUNTIFS(Matches!$D$9:$D$1954,$A284,Matches!$M$9:$M$1954,"Nonconference")</f>
        <v>11</v>
      </c>
      <c r="U284" s="1">
        <f>COUNTIFS(Matches!$C$9:$C$1954,$A284,Matches!$Q$9:$Q$1954,1,Matches!$Y$9:$Y$1954,"&gt;=1",Matches!$Y$9:$Y$1954,"&lt;="&amp;'RPI rules'!$B$11,Matches!$M$9:$M$1954,"Nonconference")+COUNTIFS(Matches!$D$9:$D$1954,$A284,Matches!$Q$9:$Q$1954,1,Matches!$X$9:$X$1954,"&gt;=1",Matches!$X$9:$X$1954,"&lt;="&amp;'RPI rules'!$B$11,Matches!$M$9:$M$1954,"Nonconference")</f>
        <v>8</v>
      </c>
      <c r="V284" s="1">
        <f>COUNTIFS(Matches!$C$9:$C$1954,$A284,Matches!$Q$9:$Q$1954,1,Matches!$Y$9:$Y$1954,"&gt;="&amp;'RPI rules'!$B$15,Matches!$M$9:$M$1954,"Nonconference")+COUNTIFS(Matches!$D$9:$D$1954,$A284,Matches!$Q$9:$Q$1954,1,Matches!$X$9:$X$1954,"&gt;="&amp;'RPI rules'!$B$15,Matches!$M$9:$M$1954,"Nonconference")+COUNTIFS(Matches!$C$9:$C$1954,$A284,Matches!$M$9:$M$1954,"Nonconference",Matches!$H$9:$H$1954,"NAIA")+COUNTIFS(Matches!$D$9:$D$1954,$A284,Matches!$M$9:$M$1954,"Nonconference",Matches!$G$9:$G$1954,"NAIA")</f>
        <v>0</v>
      </c>
      <c r="W284" s="24">
        <f t="shared" si="49"/>
        <v>0.72727272727272729</v>
      </c>
      <c r="X284" s="24">
        <f t="shared" si="50"/>
        <v>0</v>
      </c>
      <c r="Y284" s="25">
        <f>IF('RPI rules'!$B$25&lt;&gt;"Ready",NA(),P284*'RPI rules'!$B$17+Q284*'RPI rules'!$B$18)</f>
        <v>6.4999999999999997E-3</v>
      </c>
      <c r="Z284" s="25">
        <f>IF('RPI rules'!$B$25&lt;&gt;"Ready",NA(),-R284*'RPI rules'!$B$19-S284*'RPI rules'!$B$20)</f>
        <v>0</v>
      </c>
      <c r="AA284" s="25">
        <f>IF('RPI rules'!$B$25&lt;&gt;"Ready",NA(),IF(T284=0,0,IF(W284&gt;='RPI rules'!$B$16,'RPI rules'!$B$21,0)))</f>
        <v>2.5999999999999999E-3</v>
      </c>
      <c r="AB284" s="25">
        <f>IF('RPI rules'!$B$25&lt;&gt;"Ready",NA(),IF(T284=0,0,IF(X284&gt;='RPI rules'!$B$16,-'RPI rules'!$B$22,0)))</f>
        <v>0</v>
      </c>
      <c r="AC284" s="25">
        <f t="shared" si="51"/>
        <v>9.1000000000000004E-3</v>
      </c>
      <c r="AD284" s="9">
        <f t="shared" si="52"/>
        <v>0.70161438605777449</v>
      </c>
      <c r="AE284" s="1">
        <f t="shared" si="53"/>
        <v>7</v>
      </c>
      <c r="AF284" s="1">
        <f t="shared" si="54"/>
        <v>0</v>
      </c>
    </row>
    <row r="285" spans="1:32" ht="21" customHeight="1">
      <c r="A285" s="1" t="s">
        <v>231</v>
      </c>
      <c r="B285" s="1" t="str">
        <f>INDEX(Standings!$B$9:$B$356,MATCH($A285,Standings!$A$9:$A$356,0))</f>
        <v>American</v>
      </c>
      <c r="C285" s="1">
        <f>INDEX(Standings!$D$9:$D$356,MATCH($A285,Standings!$A$9:$A$356,0))</f>
        <v>6</v>
      </c>
      <c r="D285" s="1">
        <f>INDEX(Standings!$E$9:$E$356,MATCH($A285,Standings!$A$9:$A$356,0))</f>
        <v>5</v>
      </c>
      <c r="E285" s="1">
        <f>SUMIFS(Matches!$R$9:$R$1954,Matches!$C$9:$C$1954,$A285)+SUMIFS(Matches!$S$9:$S$1954,Matches!$D$9:$D$1954,$A285)</f>
        <v>7</v>
      </c>
      <c r="F285" s="1">
        <f>COUNTIFS(Matches!$C$9:$C$1954,$A285)+COUNTIFS(Matches!$D$9:$D$1954,$A285)-E285</f>
        <v>4</v>
      </c>
      <c r="G285" s="1">
        <f t="shared" si="44"/>
        <v>0</v>
      </c>
      <c r="H285" s="1">
        <f>SUMIFS(Matches!$R$9:$R$1954,Matches!$C$9:$C$1954,$A285,Matches!$Q$9:$Q$1954,1)+SUMIFS(Matches!$S$9:$S$1954,Matches!$D$9:$D$1954,$A285,Matches!$Q$9:$Q$1954,1)</f>
        <v>7</v>
      </c>
      <c r="I285" s="1">
        <f>COUNTIFS(Matches!$C$9:$C$1954,$A285,Matches!$Q$9:$Q$1954,1)+COUNTIFS(Matches!$D$9:$D$1954,$A285,Matches!$Q$9:$Q$1954,1)-H285</f>
        <v>4</v>
      </c>
      <c r="J285" s="9">
        <f t="shared" si="45"/>
        <v>0.63636363636363635</v>
      </c>
      <c r="K285" s="9">
        <f>IF(H285+I285=0,"",(SUMIFS(Matches!$T$9:$T$1954,Matches!$C$9:$C$1954,$A285)+SUMIFS(Matches!$U$9:$U$1954,Matches!$D$9:$D$1954,$A285))/(H285+I285))</f>
        <v>0.39594647776465963</v>
      </c>
      <c r="L285" s="9">
        <f>IF(H285+I285=0,"",(SUMIFS(Matches!$V$9:$V$1954,Matches!$C$9:$C$1954,$A285)+SUMIFS(Matches!$W$9:$W$1954,Matches!$D$9:$D$1954,$A285))/(H285+I285))</f>
        <v>0.48128565516915811</v>
      </c>
      <c r="M285" s="9">
        <f t="shared" si="46"/>
        <v>0.47738556176552849</v>
      </c>
      <c r="N285" s="1">
        <f t="shared" si="47"/>
        <v>208</v>
      </c>
      <c r="O285" s="1" t="str">
        <f t="shared" si="48"/>
        <v>Review: standings differ</v>
      </c>
      <c r="P285" s="1">
        <f>COUNTIFS(Matches!$C$9:$C$1954,$A285,Matches!$Q$9:$Q$1954,1,Matches!$Y$9:$Y$1954,"&gt;=1",Matches!$Y$9:$Y$1954,"&lt;="&amp;'RPI rules'!$B$9,Matches!$R$9:$R$1954,1)+COUNTIFS(Matches!$D$9:$D$1954,$A285,Matches!$Q$9:$Q$1954,1,Matches!$X$9:$X$1954,"&gt;=1",Matches!$X$9:$X$1954,"&lt;="&amp;'RPI rules'!$B$9,Matches!$S$9:$S$1954,1)</f>
        <v>0</v>
      </c>
      <c r="Q285" s="1">
        <f>COUNTIFS(Matches!$C$9:$C$1954,$A285,Matches!$Q$9:$Q$1954,1,Matches!$Y$9:$Y$1954,"&gt;"&amp;'RPI rules'!$B$9,Matches!$Y$9:$Y$1954,"&lt;="&amp;'RPI rules'!$B$10,Matches!$R$9:$R$1954,1)+COUNTIFS(Matches!$D$9:$D$1954,$A285,Matches!$Q$9:$Q$1954,1,Matches!$X$9:$X$1954,"&gt;"&amp;'RPI rules'!$B$9,Matches!$X$9:$X$1954,"&lt;="&amp;'RPI rules'!$B$10,Matches!$S$9:$S$1954,1)</f>
        <v>0</v>
      </c>
      <c r="R285" s="1">
        <f>COUNTIFS(Matches!$C$9:$C$1954,$A285,Matches!$Q$9:$Q$1954,1,Matches!$Y$9:$Y$1954,"&gt;="&amp;'RPI rules'!$B$12,Matches!$Y$9:$Y$1954,"&lt;="&amp;'RPI rules'!$B$13,Matches!$R$9:$R$1954,0)+COUNTIFS(Matches!$D$9:$D$1954,$A285,Matches!$Q$9:$Q$1954,1,Matches!$X$9:$X$1954,"&gt;="&amp;'RPI rules'!$B$12,Matches!$X$9:$X$1954,"&lt;="&amp;'RPI rules'!$B$13,Matches!$S$9:$S$1954,0)</f>
        <v>1</v>
      </c>
      <c r="S285" s="1">
        <f>COUNTIFS(Matches!$C$9:$C$1954,$A285,Matches!$Q$9:$Q$1954,1,Matches!$Y$9:$Y$1954,"&gt;="&amp;'RPI rules'!$B$14,Matches!$R$9:$R$1954,0)+COUNTIFS(Matches!$D$9:$D$1954,$A285,Matches!$Q$9:$Q$1954,1,Matches!$X$9:$X$1954,"&gt;="&amp;'RPI rules'!$B$14,Matches!$S$9:$S$1954,0)+COUNTIFS(Matches!$C$9:$C$1954,$A285,Matches!$H$9:$H$1954,"&lt;&gt;D1",Matches!$R$9:$R$1954,0)+COUNTIFS(Matches!$D$9:$D$1954,$A285,Matches!$G$9:$G$1954,"&lt;&gt;D1",Matches!$S$9:$S$1954,0)</f>
        <v>0</v>
      </c>
      <c r="T285" s="1">
        <f>COUNTIFS(Matches!$C$9:$C$1954,$A285,Matches!$M$9:$M$1954,"Nonconference")+COUNTIFS(Matches!$D$9:$D$1954,$A285,Matches!$M$9:$M$1954,"Nonconference")</f>
        <v>11</v>
      </c>
      <c r="U285" s="1">
        <f>COUNTIFS(Matches!$C$9:$C$1954,$A285,Matches!$Q$9:$Q$1954,1,Matches!$Y$9:$Y$1954,"&gt;=1",Matches!$Y$9:$Y$1954,"&lt;="&amp;'RPI rules'!$B$11,Matches!$M$9:$M$1954,"Nonconference")+COUNTIFS(Matches!$D$9:$D$1954,$A285,Matches!$Q$9:$Q$1954,1,Matches!$X$9:$X$1954,"&gt;=1",Matches!$X$9:$X$1954,"&lt;="&amp;'RPI rules'!$B$11,Matches!$M$9:$M$1954,"Nonconference")</f>
        <v>0</v>
      </c>
      <c r="V285" s="1">
        <f>COUNTIFS(Matches!$C$9:$C$1954,$A285,Matches!$Q$9:$Q$1954,1,Matches!$Y$9:$Y$1954,"&gt;="&amp;'RPI rules'!$B$15,Matches!$M$9:$M$1954,"Nonconference")+COUNTIFS(Matches!$D$9:$D$1954,$A285,Matches!$Q$9:$Q$1954,1,Matches!$X$9:$X$1954,"&gt;="&amp;'RPI rules'!$B$15,Matches!$M$9:$M$1954,"Nonconference")+COUNTIFS(Matches!$C$9:$C$1954,$A285,Matches!$M$9:$M$1954,"Nonconference",Matches!$H$9:$H$1954,"NAIA")+COUNTIFS(Matches!$D$9:$D$1954,$A285,Matches!$M$9:$M$1954,"Nonconference",Matches!$G$9:$G$1954,"NAIA")</f>
        <v>5</v>
      </c>
      <c r="W285" s="24">
        <f t="shared" si="49"/>
        <v>0</v>
      </c>
      <c r="X285" s="24">
        <f t="shared" si="50"/>
        <v>0.45454545454545453</v>
      </c>
      <c r="Y285" s="25">
        <f>IF('RPI rules'!$B$25&lt;&gt;"Ready",NA(),P285*'RPI rules'!$B$17+Q285*'RPI rules'!$B$18)</f>
        <v>0</v>
      </c>
      <c r="Z285" s="25">
        <f>IF('RPI rules'!$B$25&lt;&gt;"Ready",NA(),-R285*'RPI rules'!$B$19-S285*'RPI rules'!$B$20)</f>
        <v>-1.2999999999999999E-3</v>
      </c>
      <c r="AA285" s="25">
        <f>IF('RPI rules'!$B$25&lt;&gt;"Ready",NA(),IF(T285=0,0,IF(W285&gt;='RPI rules'!$B$16,'RPI rules'!$B$21,0)))</f>
        <v>0</v>
      </c>
      <c r="AB285" s="25">
        <f>IF('RPI rules'!$B$25&lt;&gt;"Ready",NA(),IF(T285=0,0,IF(X285&gt;='RPI rules'!$B$16,-'RPI rules'!$B$22,0)))</f>
        <v>0</v>
      </c>
      <c r="AC285" s="25">
        <f t="shared" si="51"/>
        <v>-1.2999999999999999E-3</v>
      </c>
      <c r="AD285" s="9">
        <f t="shared" si="52"/>
        <v>0.47608556176552846</v>
      </c>
      <c r="AE285" s="1">
        <f t="shared" si="53"/>
        <v>210</v>
      </c>
      <c r="AF285" s="1">
        <f t="shared" si="54"/>
        <v>-2</v>
      </c>
    </row>
    <row r="286" spans="1:32" ht="21" customHeight="1">
      <c r="A286" s="1" t="s">
        <v>34</v>
      </c>
      <c r="B286" s="1" t="str">
        <f>INDEX(Standings!$B$9:$B$356,MATCH($A286,Standings!$A$9:$A$356,0))</f>
        <v>SEC</v>
      </c>
      <c r="C286" s="1">
        <f>INDEX(Standings!$D$9:$D$356,MATCH($A286,Standings!$A$9:$A$356,0))</f>
        <v>9</v>
      </c>
      <c r="D286" s="1">
        <f>INDEX(Standings!$E$9:$E$356,MATCH($A286,Standings!$A$9:$A$356,0))</f>
        <v>1</v>
      </c>
      <c r="E286" s="1">
        <f>SUMIFS(Matches!$R$9:$R$1954,Matches!$C$9:$C$1954,$A286)+SUMIFS(Matches!$S$9:$S$1954,Matches!$D$9:$D$1954,$A286)</f>
        <v>9</v>
      </c>
      <c r="F286" s="1">
        <f>COUNTIFS(Matches!$C$9:$C$1954,$A286)+COUNTIFS(Matches!$D$9:$D$1954,$A286)-E286</f>
        <v>1</v>
      </c>
      <c r="G286" s="1">
        <f t="shared" si="44"/>
        <v>0</v>
      </c>
      <c r="H286" s="1">
        <f>SUMIFS(Matches!$R$9:$R$1954,Matches!$C$9:$C$1954,$A286,Matches!$Q$9:$Q$1954,1)+SUMIFS(Matches!$S$9:$S$1954,Matches!$D$9:$D$1954,$A286,Matches!$Q$9:$Q$1954,1)</f>
        <v>9</v>
      </c>
      <c r="I286" s="1">
        <f>COUNTIFS(Matches!$C$9:$C$1954,$A286,Matches!$Q$9:$Q$1954,1)+COUNTIFS(Matches!$D$9:$D$1954,$A286,Matches!$Q$9:$Q$1954,1)-H286</f>
        <v>1</v>
      </c>
      <c r="J286" s="9">
        <f t="shared" si="45"/>
        <v>0.9</v>
      </c>
      <c r="K286" s="9">
        <f>IF(H286+I286=0,"",(SUMIFS(Matches!$T$9:$T$1954,Matches!$C$9:$C$1954,$A286)+SUMIFS(Matches!$U$9:$U$1954,Matches!$D$9:$D$1954,$A286))/(H286+I286))</f>
        <v>0.6092171717171716</v>
      </c>
      <c r="L286" s="9">
        <f>IF(H286+I286=0,"",(SUMIFS(Matches!$V$9:$V$1954,Matches!$C$9:$C$1954,$A286)+SUMIFS(Matches!$W$9:$W$1954,Matches!$D$9:$D$1954,$A286))/(H286+I286))</f>
        <v>0.6072449227259834</v>
      </c>
      <c r="M286" s="9">
        <f t="shared" si="46"/>
        <v>0.68141981654008166</v>
      </c>
      <c r="N286" s="1">
        <f t="shared" si="47"/>
        <v>11</v>
      </c>
      <c r="O286" s="1" t="str">
        <f t="shared" si="48"/>
        <v>Matches standings</v>
      </c>
      <c r="P286" s="1">
        <f>COUNTIFS(Matches!$C$9:$C$1954,$A286,Matches!$Q$9:$Q$1954,1,Matches!$Y$9:$Y$1954,"&gt;=1",Matches!$Y$9:$Y$1954,"&lt;="&amp;'RPI rules'!$B$9,Matches!$R$9:$R$1954,1)+COUNTIFS(Matches!$D$9:$D$1954,$A286,Matches!$Q$9:$Q$1954,1,Matches!$X$9:$X$1954,"&gt;=1",Matches!$X$9:$X$1954,"&lt;="&amp;'RPI rules'!$B$9,Matches!$S$9:$S$1954,1)</f>
        <v>2</v>
      </c>
      <c r="Q286" s="1">
        <f>COUNTIFS(Matches!$C$9:$C$1954,$A286,Matches!$Q$9:$Q$1954,1,Matches!$Y$9:$Y$1954,"&gt;"&amp;'RPI rules'!$B$9,Matches!$Y$9:$Y$1954,"&lt;="&amp;'RPI rules'!$B$10,Matches!$R$9:$R$1954,1)+COUNTIFS(Matches!$D$9:$D$1954,$A286,Matches!$Q$9:$Q$1954,1,Matches!$X$9:$X$1954,"&gt;"&amp;'RPI rules'!$B$9,Matches!$X$9:$X$1954,"&lt;="&amp;'RPI rules'!$B$10,Matches!$S$9:$S$1954,1)</f>
        <v>1</v>
      </c>
      <c r="R286" s="1">
        <f>COUNTIFS(Matches!$C$9:$C$1954,$A286,Matches!$Q$9:$Q$1954,1,Matches!$Y$9:$Y$1954,"&gt;="&amp;'RPI rules'!$B$12,Matches!$Y$9:$Y$1954,"&lt;="&amp;'RPI rules'!$B$13,Matches!$R$9:$R$1954,0)+COUNTIFS(Matches!$D$9:$D$1954,$A286,Matches!$Q$9:$Q$1954,1,Matches!$X$9:$X$1954,"&gt;="&amp;'RPI rules'!$B$12,Matches!$X$9:$X$1954,"&lt;="&amp;'RPI rules'!$B$13,Matches!$S$9:$S$1954,0)</f>
        <v>0</v>
      </c>
      <c r="S286" s="1">
        <f>COUNTIFS(Matches!$C$9:$C$1954,$A286,Matches!$Q$9:$Q$1954,1,Matches!$Y$9:$Y$1954,"&gt;="&amp;'RPI rules'!$B$14,Matches!$R$9:$R$1954,0)+COUNTIFS(Matches!$D$9:$D$1954,$A286,Matches!$Q$9:$Q$1954,1,Matches!$X$9:$X$1954,"&gt;="&amp;'RPI rules'!$B$14,Matches!$S$9:$S$1954,0)+COUNTIFS(Matches!$C$9:$C$1954,$A286,Matches!$H$9:$H$1954,"&lt;&gt;D1",Matches!$R$9:$R$1954,0)+COUNTIFS(Matches!$D$9:$D$1954,$A286,Matches!$G$9:$G$1954,"&lt;&gt;D1",Matches!$S$9:$S$1954,0)</f>
        <v>0</v>
      </c>
      <c r="T286" s="1">
        <f>COUNTIFS(Matches!$C$9:$C$1954,$A286,Matches!$M$9:$M$1954,"Nonconference")+COUNTIFS(Matches!$D$9:$D$1954,$A286,Matches!$M$9:$M$1954,"Nonconference")</f>
        <v>10</v>
      </c>
      <c r="U286" s="1">
        <f>COUNTIFS(Matches!$C$9:$C$1954,$A286,Matches!$Q$9:$Q$1954,1,Matches!$Y$9:$Y$1954,"&gt;=1",Matches!$Y$9:$Y$1954,"&lt;="&amp;'RPI rules'!$B$11,Matches!$M$9:$M$1954,"Nonconference")+COUNTIFS(Matches!$D$9:$D$1954,$A286,Matches!$Q$9:$Q$1954,1,Matches!$X$9:$X$1954,"&gt;=1",Matches!$X$9:$X$1954,"&lt;="&amp;'RPI rules'!$B$11,Matches!$M$9:$M$1954,"Nonconference")</f>
        <v>4</v>
      </c>
      <c r="V286" s="1">
        <f>COUNTIFS(Matches!$C$9:$C$1954,$A286,Matches!$Q$9:$Q$1954,1,Matches!$Y$9:$Y$1954,"&gt;="&amp;'RPI rules'!$B$15,Matches!$M$9:$M$1954,"Nonconference")+COUNTIFS(Matches!$D$9:$D$1954,$A286,Matches!$Q$9:$Q$1954,1,Matches!$X$9:$X$1954,"&gt;="&amp;'RPI rules'!$B$15,Matches!$M$9:$M$1954,"Nonconference")+COUNTIFS(Matches!$C$9:$C$1954,$A286,Matches!$M$9:$M$1954,"Nonconference",Matches!$H$9:$H$1954,"NAIA")+COUNTIFS(Matches!$D$9:$D$1954,$A286,Matches!$M$9:$M$1954,"Nonconference",Matches!$G$9:$G$1954,"NAIA")</f>
        <v>0</v>
      </c>
      <c r="W286" s="24">
        <f t="shared" si="49"/>
        <v>0.4</v>
      </c>
      <c r="X286" s="24">
        <f t="shared" si="50"/>
        <v>0</v>
      </c>
      <c r="Y286" s="25">
        <f>IF('RPI rules'!$B$25&lt;&gt;"Ready",NA(),P286*'RPI rules'!$B$17+Q286*'RPI rules'!$B$18)</f>
        <v>6.4999999999999997E-3</v>
      </c>
      <c r="Z286" s="25">
        <f>IF('RPI rules'!$B$25&lt;&gt;"Ready",NA(),-R286*'RPI rules'!$B$19-S286*'RPI rules'!$B$20)</f>
        <v>0</v>
      </c>
      <c r="AA286" s="25">
        <f>IF('RPI rules'!$B$25&lt;&gt;"Ready",NA(),IF(T286=0,0,IF(W286&gt;='RPI rules'!$B$16,'RPI rules'!$B$21,0)))</f>
        <v>0</v>
      </c>
      <c r="AB286" s="25">
        <f>IF('RPI rules'!$B$25&lt;&gt;"Ready",NA(),IF(T286=0,0,IF(X286&gt;='RPI rules'!$B$16,-'RPI rules'!$B$22,0)))</f>
        <v>0</v>
      </c>
      <c r="AC286" s="25">
        <f t="shared" si="51"/>
        <v>6.4999999999999997E-3</v>
      </c>
      <c r="AD286" s="9">
        <f t="shared" si="52"/>
        <v>0.68791981654008161</v>
      </c>
      <c r="AE286" s="1">
        <f t="shared" si="53"/>
        <v>9</v>
      </c>
      <c r="AF286" s="1">
        <f t="shared" si="54"/>
        <v>2</v>
      </c>
    </row>
    <row r="287" spans="1:32" ht="21" customHeight="1">
      <c r="A287" s="1" t="s">
        <v>362</v>
      </c>
      <c r="B287" s="1" t="str">
        <f>INDEX(Standings!$B$9:$B$356,MATCH($A287,Standings!$A$9:$A$356,0))</f>
        <v>OVC</v>
      </c>
      <c r="C287" s="1">
        <f>INDEX(Standings!$D$9:$D$356,MATCH($A287,Standings!$A$9:$A$356,0))</f>
        <v>0</v>
      </c>
      <c r="D287" s="1">
        <f>INDEX(Standings!$E$9:$E$356,MATCH($A287,Standings!$A$9:$A$356,0))</f>
        <v>10</v>
      </c>
      <c r="E287" s="1">
        <f>SUMIFS(Matches!$R$9:$R$1954,Matches!$C$9:$C$1954,$A287)+SUMIFS(Matches!$S$9:$S$1954,Matches!$D$9:$D$1954,$A287)</f>
        <v>0</v>
      </c>
      <c r="F287" s="1">
        <f>COUNTIFS(Matches!$C$9:$C$1954,$A287)+COUNTIFS(Matches!$D$9:$D$1954,$A287)-E287</f>
        <v>10</v>
      </c>
      <c r="G287" s="1">
        <f t="shared" si="44"/>
        <v>0</v>
      </c>
      <c r="H287" s="1">
        <f>SUMIFS(Matches!$R$9:$R$1954,Matches!$C$9:$C$1954,$A287,Matches!$Q$9:$Q$1954,1)+SUMIFS(Matches!$S$9:$S$1954,Matches!$D$9:$D$1954,$A287,Matches!$Q$9:$Q$1954,1)</f>
        <v>0</v>
      </c>
      <c r="I287" s="1">
        <f>COUNTIFS(Matches!$C$9:$C$1954,$A287,Matches!$Q$9:$Q$1954,1)+COUNTIFS(Matches!$D$9:$D$1954,$A287,Matches!$Q$9:$Q$1954,1)-H287</f>
        <v>10</v>
      </c>
      <c r="J287" s="9">
        <f t="shared" si="45"/>
        <v>0</v>
      </c>
      <c r="K287" s="9">
        <f>IF(H287+I287=0,"",(SUMIFS(Matches!$T$9:$T$1954,Matches!$C$9:$C$1954,$A287)+SUMIFS(Matches!$U$9:$U$1954,Matches!$D$9:$D$1954,$A287))/(H287+I287))</f>
        <v>0.43954545454545457</v>
      </c>
      <c r="L287" s="9">
        <f>IF(H287+I287=0,"",(SUMIFS(Matches!$V$9:$V$1954,Matches!$C$9:$C$1954,$A287)+SUMIFS(Matches!$W$9:$W$1954,Matches!$D$9:$D$1954,$A287))/(H287+I287))</f>
        <v>0.41936801203846652</v>
      </c>
      <c r="M287" s="9">
        <f t="shared" si="46"/>
        <v>0.32461473028234389</v>
      </c>
      <c r="N287" s="1">
        <f t="shared" si="47"/>
        <v>339</v>
      </c>
      <c r="O287" s="1" t="str">
        <f t="shared" si="48"/>
        <v>Matches standings</v>
      </c>
      <c r="P287" s="1">
        <f>COUNTIFS(Matches!$C$9:$C$1954,$A287,Matches!$Q$9:$Q$1954,1,Matches!$Y$9:$Y$1954,"&gt;=1",Matches!$Y$9:$Y$1954,"&lt;="&amp;'RPI rules'!$B$9,Matches!$R$9:$R$1954,1)+COUNTIFS(Matches!$D$9:$D$1954,$A287,Matches!$Q$9:$Q$1954,1,Matches!$X$9:$X$1954,"&gt;=1",Matches!$X$9:$X$1954,"&lt;="&amp;'RPI rules'!$B$9,Matches!$S$9:$S$1954,1)</f>
        <v>0</v>
      </c>
      <c r="Q287" s="1">
        <f>COUNTIFS(Matches!$C$9:$C$1954,$A287,Matches!$Q$9:$Q$1954,1,Matches!$Y$9:$Y$1954,"&gt;"&amp;'RPI rules'!$B$9,Matches!$Y$9:$Y$1954,"&lt;="&amp;'RPI rules'!$B$10,Matches!$R$9:$R$1954,1)+COUNTIFS(Matches!$D$9:$D$1954,$A287,Matches!$Q$9:$Q$1954,1,Matches!$X$9:$X$1954,"&gt;"&amp;'RPI rules'!$B$9,Matches!$X$9:$X$1954,"&lt;="&amp;'RPI rules'!$B$10,Matches!$S$9:$S$1954,1)</f>
        <v>0</v>
      </c>
      <c r="R287" s="1">
        <f>COUNTIFS(Matches!$C$9:$C$1954,$A287,Matches!$Q$9:$Q$1954,1,Matches!$Y$9:$Y$1954,"&gt;="&amp;'RPI rules'!$B$12,Matches!$Y$9:$Y$1954,"&lt;="&amp;'RPI rules'!$B$13,Matches!$R$9:$R$1954,0)+COUNTIFS(Matches!$D$9:$D$1954,$A287,Matches!$Q$9:$Q$1954,1,Matches!$X$9:$X$1954,"&gt;="&amp;'RPI rules'!$B$12,Matches!$X$9:$X$1954,"&lt;="&amp;'RPI rules'!$B$13,Matches!$S$9:$S$1954,0)</f>
        <v>0</v>
      </c>
      <c r="S287" s="1">
        <f>COUNTIFS(Matches!$C$9:$C$1954,$A287,Matches!$Q$9:$Q$1954,1,Matches!$Y$9:$Y$1954,"&gt;="&amp;'RPI rules'!$B$14,Matches!$R$9:$R$1954,0)+COUNTIFS(Matches!$D$9:$D$1954,$A287,Matches!$Q$9:$Q$1954,1,Matches!$X$9:$X$1954,"&gt;="&amp;'RPI rules'!$B$14,Matches!$S$9:$S$1954,0)+COUNTIFS(Matches!$C$9:$C$1954,$A287,Matches!$H$9:$H$1954,"&lt;&gt;D1",Matches!$R$9:$R$1954,0)+COUNTIFS(Matches!$D$9:$D$1954,$A287,Matches!$G$9:$G$1954,"&lt;&gt;D1",Matches!$S$9:$S$1954,0)</f>
        <v>2</v>
      </c>
      <c r="T287" s="1">
        <f>COUNTIFS(Matches!$C$9:$C$1954,$A287,Matches!$M$9:$M$1954,"Nonconference")+COUNTIFS(Matches!$D$9:$D$1954,$A287,Matches!$M$9:$M$1954,"Nonconference")</f>
        <v>10</v>
      </c>
      <c r="U287" s="1">
        <f>COUNTIFS(Matches!$C$9:$C$1954,$A287,Matches!$Q$9:$Q$1954,1,Matches!$Y$9:$Y$1954,"&gt;=1",Matches!$Y$9:$Y$1954,"&lt;="&amp;'RPI rules'!$B$11,Matches!$M$9:$M$1954,"Nonconference")+COUNTIFS(Matches!$D$9:$D$1954,$A287,Matches!$Q$9:$Q$1954,1,Matches!$X$9:$X$1954,"&gt;=1",Matches!$X$9:$X$1954,"&lt;="&amp;'RPI rules'!$B$11,Matches!$M$9:$M$1954,"Nonconference")</f>
        <v>0</v>
      </c>
      <c r="V287" s="1">
        <f>COUNTIFS(Matches!$C$9:$C$1954,$A287,Matches!$Q$9:$Q$1954,1,Matches!$Y$9:$Y$1954,"&gt;="&amp;'RPI rules'!$B$15,Matches!$M$9:$M$1954,"Nonconference")+COUNTIFS(Matches!$D$9:$D$1954,$A287,Matches!$Q$9:$Q$1954,1,Matches!$X$9:$X$1954,"&gt;="&amp;'RPI rules'!$B$15,Matches!$M$9:$M$1954,"Nonconference")+COUNTIFS(Matches!$C$9:$C$1954,$A287,Matches!$M$9:$M$1954,"Nonconference",Matches!$H$9:$H$1954,"NAIA")+COUNTIFS(Matches!$D$9:$D$1954,$A287,Matches!$M$9:$M$1954,"Nonconference",Matches!$G$9:$G$1954,"NAIA")</f>
        <v>3</v>
      </c>
      <c r="W287" s="24">
        <f t="shared" si="49"/>
        <v>0</v>
      </c>
      <c r="X287" s="24">
        <f t="shared" si="50"/>
        <v>0.3</v>
      </c>
      <c r="Y287" s="25">
        <f>IF('RPI rules'!$B$25&lt;&gt;"Ready",NA(),P287*'RPI rules'!$B$17+Q287*'RPI rules'!$B$18)</f>
        <v>0</v>
      </c>
      <c r="Z287" s="25">
        <f>IF('RPI rules'!$B$25&lt;&gt;"Ready",NA(),-R287*'RPI rules'!$B$19-S287*'RPI rules'!$B$20)</f>
        <v>-5.1999999999999998E-3</v>
      </c>
      <c r="AA287" s="25">
        <f>IF('RPI rules'!$B$25&lt;&gt;"Ready",NA(),IF(T287=0,0,IF(W287&gt;='RPI rules'!$B$16,'RPI rules'!$B$21,0)))</f>
        <v>0</v>
      </c>
      <c r="AB287" s="25">
        <f>IF('RPI rules'!$B$25&lt;&gt;"Ready",NA(),IF(T287=0,0,IF(X287&gt;='RPI rules'!$B$16,-'RPI rules'!$B$22,0)))</f>
        <v>0</v>
      </c>
      <c r="AC287" s="25">
        <f t="shared" si="51"/>
        <v>-5.1999999999999998E-3</v>
      </c>
      <c r="AD287" s="9">
        <f t="shared" si="52"/>
        <v>0.31941473028234391</v>
      </c>
      <c r="AE287" s="1">
        <f t="shared" si="53"/>
        <v>336</v>
      </c>
      <c r="AF287" s="1">
        <f t="shared" si="54"/>
        <v>3</v>
      </c>
    </row>
    <row r="288" spans="1:32" ht="21" customHeight="1">
      <c r="A288" s="1" t="s">
        <v>219</v>
      </c>
      <c r="B288" s="1" t="str">
        <f>INDEX(Standings!$B$9:$B$356,MATCH($A288,Standings!$A$9:$A$356,0))</f>
        <v>SoCon</v>
      </c>
      <c r="C288" s="1">
        <f>INDEX(Standings!$D$9:$D$356,MATCH($A288,Standings!$A$9:$A$356,0))</f>
        <v>4</v>
      </c>
      <c r="D288" s="1">
        <f>INDEX(Standings!$E$9:$E$356,MATCH($A288,Standings!$A$9:$A$356,0))</f>
        <v>7</v>
      </c>
      <c r="E288" s="1">
        <f>SUMIFS(Matches!$R$9:$R$1954,Matches!$C$9:$C$1954,$A288)+SUMIFS(Matches!$S$9:$S$1954,Matches!$D$9:$D$1954,$A288)</f>
        <v>4</v>
      </c>
      <c r="F288" s="1">
        <f>COUNTIFS(Matches!$C$9:$C$1954,$A288)+COUNTIFS(Matches!$D$9:$D$1954,$A288)-E288</f>
        <v>7</v>
      </c>
      <c r="G288" s="1">
        <f t="shared" si="44"/>
        <v>0</v>
      </c>
      <c r="H288" s="1">
        <f>SUMIFS(Matches!$R$9:$R$1954,Matches!$C$9:$C$1954,$A288,Matches!$Q$9:$Q$1954,1)+SUMIFS(Matches!$S$9:$S$1954,Matches!$D$9:$D$1954,$A288,Matches!$Q$9:$Q$1954,1)</f>
        <v>4</v>
      </c>
      <c r="I288" s="1">
        <f>COUNTIFS(Matches!$C$9:$C$1954,$A288,Matches!$Q$9:$Q$1954,1)+COUNTIFS(Matches!$D$9:$D$1954,$A288,Matches!$Q$9:$Q$1954,1)-H288</f>
        <v>7</v>
      </c>
      <c r="J288" s="9">
        <f t="shared" si="45"/>
        <v>0.36363636363636365</v>
      </c>
      <c r="K288" s="9">
        <f>IF(H288+I288=0,"",(SUMIFS(Matches!$T$9:$T$1954,Matches!$C$9:$C$1954,$A288)+SUMIFS(Matches!$U$9:$U$1954,Matches!$D$9:$D$1954,$A288))/(H288+I288))</f>
        <v>0.55039909585364122</v>
      </c>
      <c r="L288" s="9">
        <f>IF(H288+I288=0,"",(SUMIFS(Matches!$V$9:$V$1954,Matches!$C$9:$C$1954,$A288)+SUMIFS(Matches!$W$9:$W$1954,Matches!$D$9:$D$1954,$A288))/(H288+I288))</f>
        <v>0.47910776671402411</v>
      </c>
      <c r="M288" s="9">
        <f t="shared" si="46"/>
        <v>0.48588558051441755</v>
      </c>
      <c r="N288" s="1">
        <f t="shared" si="47"/>
        <v>196</v>
      </c>
      <c r="O288" s="1" t="str">
        <f t="shared" si="48"/>
        <v>Matches standings</v>
      </c>
      <c r="P288" s="1">
        <f>COUNTIFS(Matches!$C$9:$C$1954,$A288,Matches!$Q$9:$Q$1954,1,Matches!$Y$9:$Y$1954,"&gt;=1",Matches!$Y$9:$Y$1954,"&lt;="&amp;'RPI rules'!$B$9,Matches!$R$9:$R$1954,1)+COUNTIFS(Matches!$D$9:$D$1954,$A288,Matches!$Q$9:$Q$1954,1,Matches!$X$9:$X$1954,"&gt;=1",Matches!$X$9:$X$1954,"&lt;="&amp;'RPI rules'!$B$9,Matches!$S$9:$S$1954,1)</f>
        <v>0</v>
      </c>
      <c r="Q288" s="1">
        <f>COUNTIFS(Matches!$C$9:$C$1954,$A288,Matches!$Q$9:$Q$1954,1,Matches!$Y$9:$Y$1954,"&gt;"&amp;'RPI rules'!$B$9,Matches!$Y$9:$Y$1954,"&lt;="&amp;'RPI rules'!$B$10,Matches!$R$9:$R$1954,1)+COUNTIFS(Matches!$D$9:$D$1954,$A288,Matches!$Q$9:$Q$1954,1,Matches!$X$9:$X$1954,"&gt;"&amp;'RPI rules'!$B$9,Matches!$X$9:$X$1954,"&lt;="&amp;'RPI rules'!$B$10,Matches!$S$9:$S$1954,1)</f>
        <v>0</v>
      </c>
      <c r="R288" s="1">
        <f>COUNTIFS(Matches!$C$9:$C$1954,$A288,Matches!$Q$9:$Q$1954,1,Matches!$Y$9:$Y$1954,"&gt;="&amp;'RPI rules'!$B$12,Matches!$Y$9:$Y$1954,"&lt;="&amp;'RPI rules'!$B$13,Matches!$R$9:$R$1954,0)+COUNTIFS(Matches!$D$9:$D$1954,$A288,Matches!$Q$9:$Q$1954,1,Matches!$X$9:$X$1954,"&gt;="&amp;'RPI rules'!$B$12,Matches!$X$9:$X$1954,"&lt;="&amp;'RPI rules'!$B$13,Matches!$S$9:$S$1954,0)</f>
        <v>0</v>
      </c>
      <c r="S288" s="1">
        <f>COUNTIFS(Matches!$C$9:$C$1954,$A288,Matches!$Q$9:$Q$1954,1,Matches!$Y$9:$Y$1954,"&gt;="&amp;'RPI rules'!$B$14,Matches!$R$9:$R$1954,0)+COUNTIFS(Matches!$D$9:$D$1954,$A288,Matches!$Q$9:$Q$1954,1,Matches!$X$9:$X$1954,"&gt;="&amp;'RPI rules'!$B$14,Matches!$S$9:$S$1954,0)+COUNTIFS(Matches!$C$9:$C$1954,$A288,Matches!$H$9:$H$1954,"&lt;&gt;D1",Matches!$R$9:$R$1954,0)+COUNTIFS(Matches!$D$9:$D$1954,$A288,Matches!$G$9:$G$1954,"&lt;&gt;D1",Matches!$S$9:$S$1954,0)</f>
        <v>0</v>
      </c>
      <c r="T288" s="1">
        <f>COUNTIFS(Matches!$C$9:$C$1954,$A288,Matches!$M$9:$M$1954,"Nonconference")+COUNTIFS(Matches!$D$9:$D$1954,$A288,Matches!$M$9:$M$1954,"Nonconference")</f>
        <v>11</v>
      </c>
      <c r="U288" s="1">
        <f>COUNTIFS(Matches!$C$9:$C$1954,$A288,Matches!$Q$9:$Q$1954,1,Matches!$Y$9:$Y$1954,"&gt;=1",Matches!$Y$9:$Y$1954,"&lt;="&amp;'RPI rules'!$B$11,Matches!$M$9:$M$1954,"Nonconference")+COUNTIFS(Matches!$D$9:$D$1954,$A288,Matches!$Q$9:$Q$1954,1,Matches!$X$9:$X$1954,"&gt;=1",Matches!$X$9:$X$1954,"&lt;="&amp;'RPI rules'!$B$11,Matches!$M$9:$M$1954,"Nonconference")</f>
        <v>2</v>
      </c>
      <c r="V288" s="1">
        <f>COUNTIFS(Matches!$C$9:$C$1954,$A288,Matches!$Q$9:$Q$1954,1,Matches!$Y$9:$Y$1954,"&gt;="&amp;'RPI rules'!$B$15,Matches!$M$9:$M$1954,"Nonconference")+COUNTIFS(Matches!$D$9:$D$1954,$A288,Matches!$Q$9:$Q$1954,1,Matches!$X$9:$X$1954,"&gt;="&amp;'RPI rules'!$B$15,Matches!$M$9:$M$1954,"Nonconference")+COUNTIFS(Matches!$C$9:$C$1954,$A288,Matches!$M$9:$M$1954,"Nonconference",Matches!$H$9:$H$1954,"NAIA")+COUNTIFS(Matches!$D$9:$D$1954,$A288,Matches!$M$9:$M$1954,"Nonconference",Matches!$G$9:$G$1954,"NAIA")</f>
        <v>1</v>
      </c>
      <c r="W288" s="24">
        <f t="shared" si="49"/>
        <v>0.18181818181818182</v>
      </c>
      <c r="X288" s="24">
        <f t="shared" si="50"/>
        <v>9.0909090909090912E-2</v>
      </c>
      <c r="Y288" s="25">
        <f>IF('RPI rules'!$B$25&lt;&gt;"Ready",NA(),P288*'RPI rules'!$B$17+Q288*'RPI rules'!$B$18)</f>
        <v>0</v>
      </c>
      <c r="Z288" s="25">
        <f>IF('RPI rules'!$B$25&lt;&gt;"Ready",NA(),-R288*'RPI rules'!$B$19-S288*'RPI rules'!$B$20)</f>
        <v>0</v>
      </c>
      <c r="AA288" s="25">
        <f>IF('RPI rules'!$B$25&lt;&gt;"Ready",NA(),IF(T288=0,0,IF(W288&gt;='RPI rules'!$B$16,'RPI rules'!$B$21,0)))</f>
        <v>0</v>
      </c>
      <c r="AB288" s="25">
        <f>IF('RPI rules'!$B$25&lt;&gt;"Ready",NA(),IF(T288=0,0,IF(X288&gt;='RPI rules'!$B$16,-'RPI rules'!$B$22,0)))</f>
        <v>0</v>
      </c>
      <c r="AC288" s="25">
        <f t="shared" si="51"/>
        <v>0</v>
      </c>
      <c r="AD288" s="9">
        <f t="shared" si="52"/>
        <v>0.48588558051441755</v>
      </c>
      <c r="AE288" s="1">
        <f t="shared" si="53"/>
        <v>196</v>
      </c>
      <c r="AF288" s="1">
        <f t="shared" si="54"/>
        <v>0</v>
      </c>
    </row>
    <row r="289" spans="1:32" ht="21" customHeight="1">
      <c r="A289" s="1" t="s">
        <v>38</v>
      </c>
      <c r="B289" s="1" t="str">
        <f>INDEX(Standings!$B$9:$B$356,MATCH($A289,Standings!$A$9:$A$356,0))</f>
        <v>SEC</v>
      </c>
      <c r="C289" s="1">
        <f>INDEX(Standings!$D$9:$D$356,MATCH($A289,Standings!$A$9:$A$356,0))</f>
        <v>4</v>
      </c>
      <c r="D289" s="1">
        <f>INDEX(Standings!$E$9:$E$356,MATCH($A289,Standings!$A$9:$A$356,0))</f>
        <v>4</v>
      </c>
      <c r="E289" s="1">
        <f>SUMIFS(Matches!$R$9:$R$1954,Matches!$C$9:$C$1954,$A289)+SUMIFS(Matches!$S$9:$S$1954,Matches!$D$9:$D$1954,$A289)</f>
        <v>4</v>
      </c>
      <c r="F289" s="1">
        <f>COUNTIFS(Matches!$C$9:$C$1954,$A289)+COUNTIFS(Matches!$D$9:$D$1954,$A289)-E289</f>
        <v>4</v>
      </c>
      <c r="G289" s="1">
        <f t="shared" si="44"/>
        <v>0</v>
      </c>
      <c r="H289" s="1">
        <f>SUMIFS(Matches!$R$9:$R$1954,Matches!$C$9:$C$1954,$A289,Matches!$Q$9:$Q$1954,1)+SUMIFS(Matches!$S$9:$S$1954,Matches!$D$9:$D$1954,$A289,Matches!$Q$9:$Q$1954,1)</f>
        <v>4</v>
      </c>
      <c r="I289" s="1">
        <f>COUNTIFS(Matches!$C$9:$C$1954,$A289,Matches!$Q$9:$Q$1954,1)+COUNTIFS(Matches!$D$9:$D$1954,$A289,Matches!$Q$9:$Q$1954,1)-H289</f>
        <v>4</v>
      </c>
      <c r="J289" s="9">
        <f t="shared" si="45"/>
        <v>0.5</v>
      </c>
      <c r="K289" s="9">
        <f>IF(H289+I289=0,"",(SUMIFS(Matches!$T$9:$T$1954,Matches!$C$9:$C$1954,$A289)+SUMIFS(Matches!$U$9:$U$1954,Matches!$D$9:$D$1954,$A289))/(H289+I289))</f>
        <v>0.77310606060606057</v>
      </c>
      <c r="L289" s="9">
        <f>IF(H289+I289=0,"",(SUMIFS(Matches!$V$9:$V$1954,Matches!$C$9:$C$1954,$A289)+SUMIFS(Matches!$W$9:$W$1954,Matches!$D$9:$D$1954,$A289))/(H289+I289))</f>
        <v>0.62224327282565906</v>
      </c>
      <c r="M289" s="9">
        <f t="shared" si="46"/>
        <v>0.667113848509445</v>
      </c>
      <c r="N289" s="1">
        <f t="shared" si="47"/>
        <v>15</v>
      </c>
      <c r="O289" s="1" t="str">
        <f t="shared" si="48"/>
        <v>Matches standings</v>
      </c>
      <c r="P289" s="1">
        <f>COUNTIFS(Matches!$C$9:$C$1954,$A289,Matches!$Q$9:$Q$1954,1,Matches!$Y$9:$Y$1954,"&gt;=1",Matches!$Y$9:$Y$1954,"&lt;="&amp;'RPI rules'!$B$9,Matches!$R$9:$R$1954,1)+COUNTIFS(Matches!$D$9:$D$1954,$A289,Matches!$Q$9:$Q$1954,1,Matches!$X$9:$X$1954,"&gt;=1",Matches!$X$9:$X$1954,"&lt;="&amp;'RPI rules'!$B$9,Matches!$S$9:$S$1954,1)</f>
        <v>2</v>
      </c>
      <c r="Q289" s="1">
        <f>COUNTIFS(Matches!$C$9:$C$1954,$A289,Matches!$Q$9:$Q$1954,1,Matches!$Y$9:$Y$1954,"&gt;"&amp;'RPI rules'!$B$9,Matches!$Y$9:$Y$1954,"&lt;="&amp;'RPI rules'!$B$10,Matches!$R$9:$R$1954,1)+COUNTIFS(Matches!$D$9:$D$1954,$A289,Matches!$Q$9:$Q$1954,1,Matches!$X$9:$X$1954,"&gt;"&amp;'RPI rules'!$B$9,Matches!$X$9:$X$1954,"&lt;="&amp;'RPI rules'!$B$10,Matches!$S$9:$S$1954,1)</f>
        <v>0</v>
      </c>
      <c r="R289" s="1">
        <f>COUNTIFS(Matches!$C$9:$C$1954,$A289,Matches!$Q$9:$Q$1954,1,Matches!$Y$9:$Y$1954,"&gt;="&amp;'RPI rules'!$B$12,Matches!$Y$9:$Y$1954,"&lt;="&amp;'RPI rules'!$B$13,Matches!$R$9:$R$1954,0)+COUNTIFS(Matches!$D$9:$D$1954,$A289,Matches!$Q$9:$Q$1954,1,Matches!$X$9:$X$1954,"&gt;="&amp;'RPI rules'!$B$12,Matches!$X$9:$X$1954,"&lt;="&amp;'RPI rules'!$B$13,Matches!$S$9:$S$1954,0)</f>
        <v>0</v>
      </c>
      <c r="S289" s="1">
        <f>COUNTIFS(Matches!$C$9:$C$1954,$A289,Matches!$Q$9:$Q$1954,1,Matches!$Y$9:$Y$1954,"&gt;="&amp;'RPI rules'!$B$14,Matches!$R$9:$R$1954,0)+COUNTIFS(Matches!$D$9:$D$1954,$A289,Matches!$Q$9:$Q$1954,1,Matches!$X$9:$X$1954,"&gt;="&amp;'RPI rules'!$B$14,Matches!$S$9:$S$1954,0)+COUNTIFS(Matches!$C$9:$C$1954,$A289,Matches!$H$9:$H$1954,"&lt;&gt;D1",Matches!$R$9:$R$1954,0)+COUNTIFS(Matches!$D$9:$D$1954,$A289,Matches!$G$9:$G$1954,"&lt;&gt;D1",Matches!$S$9:$S$1954,0)</f>
        <v>0</v>
      </c>
      <c r="T289" s="1">
        <f>COUNTIFS(Matches!$C$9:$C$1954,$A289,Matches!$M$9:$M$1954,"Nonconference")+COUNTIFS(Matches!$D$9:$D$1954,$A289,Matches!$M$9:$M$1954,"Nonconference")</f>
        <v>8</v>
      </c>
      <c r="U289" s="1">
        <f>COUNTIFS(Matches!$C$9:$C$1954,$A289,Matches!$Q$9:$Q$1954,1,Matches!$Y$9:$Y$1954,"&gt;=1",Matches!$Y$9:$Y$1954,"&lt;="&amp;'RPI rules'!$B$11,Matches!$M$9:$M$1954,"Nonconference")+COUNTIFS(Matches!$D$9:$D$1954,$A289,Matches!$Q$9:$Q$1954,1,Matches!$X$9:$X$1954,"&gt;=1",Matches!$X$9:$X$1954,"&lt;="&amp;'RPI rules'!$B$11,Matches!$M$9:$M$1954,"Nonconference")</f>
        <v>6</v>
      </c>
      <c r="V289" s="1">
        <f>COUNTIFS(Matches!$C$9:$C$1954,$A289,Matches!$Q$9:$Q$1954,1,Matches!$Y$9:$Y$1954,"&gt;="&amp;'RPI rules'!$B$15,Matches!$M$9:$M$1954,"Nonconference")+COUNTIFS(Matches!$D$9:$D$1954,$A289,Matches!$Q$9:$Q$1954,1,Matches!$X$9:$X$1954,"&gt;="&amp;'RPI rules'!$B$15,Matches!$M$9:$M$1954,"Nonconference")+COUNTIFS(Matches!$C$9:$C$1954,$A289,Matches!$M$9:$M$1954,"Nonconference",Matches!$H$9:$H$1954,"NAIA")+COUNTIFS(Matches!$D$9:$D$1954,$A289,Matches!$M$9:$M$1954,"Nonconference",Matches!$G$9:$G$1954,"NAIA")</f>
        <v>0</v>
      </c>
      <c r="W289" s="24">
        <f t="shared" si="49"/>
        <v>0.75</v>
      </c>
      <c r="X289" s="24">
        <f t="shared" si="50"/>
        <v>0</v>
      </c>
      <c r="Y289" s="25">
        <f>IF('RPI rules'!$B$25&lt;&gt;"Ready",NA(),P289*'RPI rules'!$B$17+Q289*'RPI rules'!$B$18)</f>
        <v>5.1999999999999998E-3</v>
      </c>
      <c r="Z289" s="25">
        <f>IF('RPI rules'!$B$25&lt;&gt;"Ready",NA(),-R289*'RPI rules'!$B$19-S289*'RPI rules'!$B$20)</f>
        <v>0</v>
      </c>
      <c r="AA289" s="25">
        <f>IF('RPI rules'!$B$25&lt;&gt;"Ready",NA(),IF(T289=0,0,IF(W289&gt;='RPI rules'!$B$16,'RPI rules'!$B$21,0)))</f>
        <v>2.5999999999999999E-3</v>
      </c>
      <c r="AB289" s="25">
        <f>IF('RPI rules'!$B$25&lt;&gt;"Ready",NA(),IF(T289=0,0,IF(X289&gt;='RPI rules'!$B$16,-'RPI rules'!$B$22,0)))</f>
        <v>0</v>
      </c>
      <c r="AC289" s="25">
        <f t="shared" si="51"/>
        <v>7.7999999999999996E-3</v>
      </c>
      <c r="AD289" s="9">
        <f t="shared" si="52"/>
        <v>0.67491384850944502</v>
      </c>
      <c r="AE289" s="1">
        <f t="shared" si="53"/>
        <v>15</v>
      </c>
      <c r="AF289" s="1">
        <f t="shared" si="54"/>
        <v>0</v>
      </c>
    </row>
    <row r="290" spans="1:32" ht="21" customHeight="1">
      <c r="A290" s="1" t="s">
        <v>78</v>
      </c>
      <c r="B290" s="1" t="str">
        <f>INDEX(Standings!$B$9:$B$356,MATCH($A290,Standings!$A$9:$A$356,0))</f>
        <v>SEC</v>
      </c>
      <c r="C290" s="1">
        <f>INDEX(Standings!$D$9:$D$356,MATCH($A290,Standings!$A$9:$A$356,0))</f>
        <v>6</v>
      </c>
      <c r="D290" s="1">
        <f>INDEX(Standings!$E$9:$E$356,MATCH($A290,Standings!$A$9:$A$356,0))</f>
        <v>5</v>
      </c>
      <c r="E290" s="1">
        <f>SUMIFS(Matches!$R$9:$R$1954,Matches!$C$9:$C$1954,$A290)+SUMIFS(Matches!$S$9:$S$1954,Matches!$D$9:$D$1954,$A290)</f>
        <v>6</v>
      </c>
      <c r="F290" s="1">
        <f>COUNTIFS(Matches!$C$9:$C$1954,$A290)+COUNTIFS(Matches!$D$9:$D$1954,$A290)-E290</f>
        <v>5</v>
      </c>
      <c r="G290" s="1">
        <f t="shared" si="44"/>
        <v>0</v>
      </c>
      <c r="H290" s="1">
        <f>SUMIFS(Matches!$R$9:$R$1954,Matches!$C$9:$C$1954,$A290,Matches!$Q$9:$Q$1954,1)+SUMIFS(Matches!$S$9:$S$1954,Matches!$D$9:$D$1954,$A290,Matches!$Q$9:$Q$1954,1)</f>
        <v>6</v>
      </c>
      <c r="I290" s="1">
        <f>COUNTIFS(Matches!$C$9:$C$1954,$A290,Matches!$Q$9:$Q$1954,1)+COUNTIFS(Matches!$D$9:$D$1954,$A290,Matches!$Q$9:$Q$1954,1)-H290</f>
        <v>5</v>
      </c>
      <c r="J290" s="9">
        <f t="shared" si="45"/>
        <v>0.54545454545454541</v>
      </c>
      <c r="K290" s="9">
        <f>IF(H290+I290=0,"",(SUMIFS(Matches!$T$9:$T$1954,Matches!$C$9:$C$1954,$A290)+SUMIFS(Matches!$U$9:$U$1954,Matches!$D$9:$D$1954,$A290))/(H290+I290))</f>
        <v>0.62075298438934801</v>
      </c>
      <c r="L290" s="9">
        <f>IF(H290+I290=0,"",(SUMIFS(Matches!$V$9:$V$1954,Matches!$C$9:$C$1954,$A290)+SUMIFS(Matches!$W$9:$W$1954,Matches!$D$9:$D$1954,$A290))/(H290+I290))</f>
        <v>0.60953535937271897</v>
      </c>
      <c r="M290" s="9">
        <f t="shared" si="46"/>
        <v>0.59912396840149007</v>
      </c>
      <c r="N290" s="1">
        <f t="shared" si="47"/>
        <v>55</v>
      </c>
      <c r="O290" s="1" t="str">
        <f t="shared" si="48"/>
        <v>Matches standings</v>
      </c>
      <c r="P290" s="1">
        <f>COUNTIFS(Matches!$C$9:$C$1954,$A290,Matches!$Q$9:$Q$1954,1,Matches!$Y$9:$Y$1954,"&gt;=1",Matches!$Y$9:$Y$1954,"&lt;="&amp;'RPI rules'!$B$9,Matches!$R$9:$R$1954,1)+COUNTIFS(Matches!$D$9:$D$1954,$A290,Matches!$Q$9:$Q$1954,1,Matches!$X$9:$X$1954,"&gt;=1",Matches!$X$9:$X$1954,"&lt;="&amp;'RPI rules'!$B$9,Matches!$S$9:$S$1954,1)</f>
        <v>0</v>
      </c>
      <c r="Q290" s="1">
        <f>COUNTIFS(Matches!$C$9:$C$1954,$A290,Matches!$Q$9:$Q$1954,1,Matches!$Y$9:$Y$1954,"&gt;"&amp;'RPI rules'!$B$9,Matches!$Y$9:$Y$1954,"&lt;="&amp;'RPI rules'!$B$10,Matches!$R$9:$R$1954,1)+COUNTIFS(Matches!$D$9:$D$1954,$A290,Matches!$Q$9:$Q$1954,1,Matches!$X$9:$X$1954,"&gt;"&amp;'RPI rules'!$B$9,Matches!$X$9:$X$1954,"&lt;="&amp;'RPI rules'!$B$10,Matches!$S$9:$S$1954,1)</f>
        <v>1</v>
      </c>
      <c r="R290" s="1">
        <f>COUNTIFS(Matches!$C$9:$C$1954,$A290,Matches!$Q$9:$Q$1954,1,Matches!$Y$9:$Y$1954,"&gt;="&amp;'RPI rules'!$B$12,Matches!$Y$9:$Y$1954,"&lt;="&amp;'RPI rules'!$B$13,Matches!$R$9:$R$1954,0)+COUNTIFS(Matches!$D$9:$D$1954,$A290,Matches!$Q$9:$Q$1954,1,Matches!$X$9:$X$1954,"&gt;="&amp;'RPI rules'!$B$12,Matches!$X$9:$X$1954,"&lt;="&amp;'RPI rules'!$B$13,Matches!$S$9:$S$1954,0)</f>
        <v>0</v>
      </c>
      <c r="S290" s="1">
        <f>COUNTIFS(Matches!$C$9:$C$1954,$A290,Matches!$Q$9:$Q$1954,1,Matches!$Y$9:$Y$1954,"&gt;="&amp;'RPI rules'!$B$14,Matches!$R$9:$R$1954,0)+COUNTIFS(Matches!$D$9:$D$1954,$A290,Matches!$Q$9:$Q$1954,1,Matches!$X$9:$X$1954,"&gt;="&amp;'RPI rules'!$B$14,Matches!$S$9:$S$1954,0)+COUNTIFS(Matches!$C$9:$C$1954,$A290,Matches!$H$9:$H$1954,"&lt;&gt;D1",Matches!$R$9:$R$1954,0)+COUNTIFS(Matches!$D$9:$D$1954,$A290,Matches!$G$9:$G$1954,"&lt;&gt;D1",Matches!$S$9:$S$1954,0)</f>
        <v>0</v>
      </c>
      <c r="T290" s="1">
        <f>COUNTIFS(Matches!$C$9:$C$1954,$A290,Matches!$M$9:$M$1954,"Nonconference")+COUNTIFS(Matches!$D$9:$D$1954,$A290,Matches!$M$9:$M$1954,"Nonconference")</f>
        <v>11</v>
      </c>
      <c r="U290" s="1">
        <f>COUNTIFS(Matches!$C$9:$C$1954,$A290,Matches!$Q$9:$Q$1954,1,Matches!$Y$9:$Y$1954,"&gt;=1",Matches!$Y$9:$Y$1954,"&lt;="&amp;'RPI rules'!$B$11,Matches!$M$9:$M$1954,"Nonconference")+COUNTIFS(Matches!$D$9:$D$1954,$A290,Matches!$Q$9:$Q$1954,1,Matches!$X$9:$X$1954,"&gt;=1",Matches!$X$9:$X$1954,"&lt;="&amp;'RPI rules'!$B$11,Matches!$M$9:$M$1954,"Nonconference")</f>
        <v>7</v>
      </c>
      <c r="V290" s="1">
        <f>COUNTIFS(Matches!$C$9:$C$1954,$A290,Matches!$Q$9:$Q$1954,1,Matches!$Y$9:$Y$1954,"&gt;="&amp;'RPI rules'!$B$15,Matches!$M$9:$M$1954,"Nonconference")+COUNTIFS(Matches!$D$9:$D$1954,$A290,Matches!$Q$9:$Q$1954,1,Matches!$X$9:$X$1954,"&gt;="&amp;'RPI rules'!$B$15,Matches!$M$9:$M$1954,"Nonconference")+COUNTIFS(Matches!$C$9:$C$1954,$A290,Matches!$M$9:$M$1954,"Nonconference",Matches!$H$9:$H$1954,"NAIA")+COUNTIFS(Matches!$D$9:$D$1954,$A290,Matches!$M$9:$M$1954,"Nonconference",Matches!$G$9:$G$1954,"NAIA")</f>
        <v>0</v>
      </c>
      <c r="W290" s="24">
        <f t="shared" si="49"/>
        <v>0.63636363636363635</v>
      </c>
      <c r="X290" s="24">
        <f t="shared" si="50"/>
        <v>0</v>
      </c>
      <c r="Y290" s="25">
        <f>IF('RPI rules'!$B$25&lt;&gt;"Ready",NA(),P290*'RPI rules'!$B$17+Q290*'RPI rules'!$B$18)</f>
        <v>1.2999999999999999E-3</v>
      </c>
      <c r="Z290" s="25">
        <f>IF('RPI rules'!$B$25&lt;&gt;"Ready",NA(),-R290*'RPI rules'!$B$19-S290*'RPI rules'!$B$20)</f>
        <v>0</v>
      </c>
      <c r="AA290" s="25">
        <f>IF('RPI rules'!$B$25&lt;&gt;"Ready",NA(),IF(T290=0,0,IF(W290&gt;='RPI rules'!$B$16,'RPI rules'!$B$21,0)))</f>
        <v>2.5999999999999999E-3</v>
      </c>
      <c r="AB290" s="25">
        <f>IF('RPI rules'!$B$25&lt;&gt;"Ready",NA(),IF(T290=0,0,IF(X290&gt;='RPI rules'!$B$16,-'RPI rules'!$B$22,0)))</f>
        <v>0</v>
      </c>
      <c r="AC290" s="25">
        <f t="shared" si="51"/>
        <v>3.8999999999999998E-3</v>
      </c>
      <c r="AD290" s="9">
        <f t="shared" si="52"/>
        <v>0.60302396840149008</v>
      </c>
      <c r="AE290" s="1">
        <f t="shared" si="53"/>
        <v>51</v>
      </c>
      <c r="AF290" s="1">
        <f t="shared" si="54"/>
        <v>4</v>
      </c>
    </row>
    <row r="291" spans="1:32" ht="21" customHeight="1">
      <c r="A291" s="1" t="s">
        <v>365</v>
      </c>
      <c r="B291" s="1" t="str">
        <f>INDEX(Standings!$B$9:$B$356,MATCH($A291,Standings!$A$9:$A$356,0))</f>
        <v>SWAC</v>
      </c>
      <c r="C291" s="1">
        <f>INDEX(Standings!$D$9:$D$356,MATCH($A291,Standings!$A$9:$A$356,0))</f>
        <v>1</v>
      </c>
      <c r="D291" s="1">
        <f>INDEX(Standings!$E$9:$E$356,MATCH($A291,Standings!$A$9:$A$356,0))</f>
        <v>11</v>
      </c>
      <c r="E291" s="1">
        <f>SUMIFS(Matches!$R$9:$R$1954,Matches!$C$9:$C$1954,$A291)+SUMIFS(Matches!$S$9:$S$1954,Matches!$D$9:$D$1954,$A291)</f>
        <v>1</v>
      </c>
      <c r="F291" s="1">
        <f>COUNTIFS(Matches!$C$9:$C$1954,$A291)+COUNTIFS(Matches!$D$9:$D$1954,$A291)-E291</f>
        <v>11</v>
      </c>
      <c r="G291" s="1">
        <f t="shared" si="44"/>
        <v>0</v>
      </c>
      <c r="H291" s="1">
        <f>SUMIFS(Matches!$R$9:$R$1954,Matches!$C$9:$C$1954,$A291,Matches!$Q$9:$Q$1954,1)+SUMIFS(Matches!$S$9:$S$1954,Matches!$D$9:$D$1954,$A291,Matches!$Q$9:$Q$1954,1)</f>
        <v>1</v>
      </c>
      <c r="I291" s="1">
        <f>COUNTIFS(Matches!$C$9:$C$1954,$A291,Matches!$Q$9:$Q$1954,1)+COUNTIFS(Matches!$D$9:$D$1954,$A291,Matches!$Q$9:$Q$1954,1)-H291</f>
        <v>11</v>
      </c>
      <c r="J291" s="9">
        <f t="shared" si="45"/>
        <v>8.3333333333333329E-2</v>
      </c>
      <c r="K291" s="9">
        <f>IF(H291+I291=0,"",(SUMIFS(Matches!$T$9:$T$1954,Matches!$C$9:$C$1954,$A291)+SUMIFS(Matches!$U$9:$U$1954,Matches!$D$9:$D$1954,$A291))/(H291+I291))</f>
        <v>0.38560606060606056</v>
      </c>
      <c r="L291" s="9">
        <f>IF(H291+I291=0,"",(SUMIFS(Matches!$V$9:$V$1954,Matches!$C$9:$C$1954,$A291)+SUMIFS(Matches!$W$9:$W$1954,Matches!$D$9:$D$1954,$A291))/(H291+I291))</f>
        <v>0.42981103074707389</v>
      </c>
      <c r="M291" s="9">
        <f t="shared" si="46"/>
        <v>0.32108912132313211</v>
      </c>
      <c r="N291" s="1">
        <f t="shared" si="47"/>
        <v>342</v>
      </c>
      <c r="O291" s="1" t="str">
        <f t="shared" si="48"/>
        <v>Matches standings</v>
      </c>
      <c r="P291" s="1">
        <f>COUNTIFS(Matches!$C$9:$C$1954,$A291,Matches!$Q$9:$Q$1954,1,Matches!$Y$9:$Y$1954,"&gt;=1",Matches!$Y$9:$Y$1954,"&lt;="&amp;'RPI rules'!$B$9,Matches!$R$9:$R$1954,1)+COUNTIFS(Matches!$D$9:$D$1954,$A291,Matches!$Q$9:$Q$1954,1,Matches!$X$9:$X$1954,"&gt;=1",Matches!$X$9:$X$1954,"&lt;="&amp;'RPI rules'!$B$9,Matches!$S$9:$S$1954,1)</f>
        <v>0</v>
      </c>
      <c r="Q291" s="1">
        <f>COUNTIFS(Matches!$C$9:$C$1954,$A291,Matches!$Q$9:$Q$1954,1,Matches!$Y$9:$Y$1954,"&gt;"&amp;'RPI rules'!$B$9,Matches!$Y$9:$Y$1954,"&lt;="&amp;'RPI rules'!$B$10,Matches!$R$9:$R$1954,1)+COUNTIFS(Matches!$D$9:$D$1954,$A291,Matches!$Q$9:$Q$1954,1,Matches!$X$9:$X$1954,"&gt;"&amp;'RPI rules'!$B$9,Matches!$X$9:$X$1954,"&lt;="&amp;'RPI rules'!$B$10,Matches!$S$9:$S$1954,1)</f>
        <v>0</v>
      </c>
      <c r="R291" s="1">
        <f>COUNTIFS(Matches!$C$9:$C$1954,$A291,Matches!$Q$9:$Q$1954,1,Matches!$Y$9:$Y$1954,"&gt;="&amp;'RPI rules'!$B$12,Matches!$Y$9:$Y$1954,"&lt;="&amp;'RPI rules'!$B$13,Matches!$R$9:$R$1954,0)+COUNTIFS(Matches!$D$9:$D$1954,$A291,Matches!$Q$9:$Q$1954,1,Matches!$X$9:$X$1954,"&gt;="&amp;'RPI rules'!$B$12,Matches!$X$9:$X$1954,"&lt;="&amp;'RPI rules'!$B$13,Matches!$S$9:$S$1954,0)</f>
        <v>2</v>
      </c>
      <c r="S291" s="1">
        <f>COUNTIFS(Matches!$C$9:$C$1954,$A291,Matches!$Q$9:$Q$1954,1,Matches!$Y$9:$Y$1954,"&gt;="&amp;'RPI rules'!$B$14,Matches!$R$9:$R$1954,0)+COUNTIFS(Matches!$D$9:$D$1954,$A291,Matches!$Q$9:$Q$1954,1,Matches!$X$9:$X$1954,"&gt;="&amp;'RPI rules'!$B$14,Matches!$S$9:$S$1954,0)+COUNTIFS(Matches!$C$9:$C$1954,$A291,Matches!$H$9:$H$1954,"&lt;&gt;D1",Matches!$R$9:$R$1954,0)+COUNTIFS(Matches!$D$9:$D$1954,$A291,Matches!$G$9:$G$1954,"&lt;&gt;D1",Matches!$S$9:$S$1954,0)</f>
        <v>2</v>
      </c>
      <c r="T291" s="1">
        <f>COUNTIFS(Matches!$C$9:$C$1954,$A291,Matches!$M$9:$M$1954,"Nonconference")+COUNTIFS(Matches!$D$9:$D$1954,$A291,Matches!$M$9:$M$1954,"Nonconference")</f>
        <v>12</v>
      </c>
      <c r="U291" s="1">
        <f>COUNTIFS(Matches!$C$9:$C$1954,$A291,Matches!$Q$9:$Q$1954,1,Matches!$Y$9:$Y$1954,"&gt;=1",Matches!$Y$9:$Y$1954,"&lt;="&amp;'RPI rules'!$B$11,Matches!$M$9:$M$1954,"Nonconference")+COUNTIFS(Matches!$D$9:$D$1954,$A291,Matches!$Q$9:$Q$1954,1,Matches!$X$9:$X$1954,"&gt;=1",Matches!$X$9:$X$1954,"&lt;="&amp;'RPI rules'!$B$11,Matches!$M$9:$M$1954,"Nonconference")</f>
        <v>0</v>
      </c>
      <c r="V291" s="1">
        <f>COUNTIFS(Matches!$C$9:$C$1954,$A291,Matches!$Q$9:$Q$1954,1,Matches!$Y$9:$Y$1954,"&gt;="&amp;'RPI rules'!$B$15,Matches!$M$9:$M$1954,"Nonconference")+COUNTIFS(Matches!$D$9:$D$1954,$A291,Matches!$Q$9:$Q$1954,1,Matches!$X$9:$X$1954,"&gt;="&amp;'RPI rules'!$B$15,Matches!$M$9:$M$1954,"Nonconference")+COUNTIFS(Matches!$C$9:$C$1954,$A291,Matches!$M$9:$M$1954,"Nonconference",Matches!$H$9:$H$1954,"NAIA")+COUNTIFS(Matches!$D$9:$D$1954,$A291,Matches!$M$9:$M$1954,"Nonconference",Matches!$G$9:$G$1954,"NAIA")</f>
        <v>6</v>
      </c>
      <c r="W291" s="24">
        <f t="shared" si="49"/>
        <v>0</v>
      </c>
      <c r="X291" s="24">
        <f t="shared" si="50"/>
        <v>0.5</v>
      </c>
      <c r="Y291" s="25">
        <f>IF('RPI rules'!$B$25&lt;&gt;"Ready",NA(),P291*'RPI rules'!$B$17+Q291*'RPI rules'!$B$18)</f>
        <v>0</v>
      </c>
      <c r="Z291" s="25">
        <f>IF('RPI rules'!$B$25&lt;&gt;"Ready",NA(),-R291*'RPI rules'!$B$19-S291*'RPI rules'!$B$20)</f>
        <v>-7.7999999999999996E-3</v>
      </c>
      <c r="AA291" s="25">
        <f>IF('RPI rules'!$B$25&lt;&gt;"Ready",NA(),IF(T291=0,0,IF(W291&gt;='RPI rules'!$B$16,'RPI rules'!$B$21,0)))</f>
        <v>0</v>
      </c>
      <c r="AB291" s="25">
        <f>IF('RPI rules'!$B$25&lt;&gt;"Ready",NA(),IF(T291=0,0,IF(X291&gt;='RPI rules'!$B$16,-'RPI rules'!$B$22,0)))</f>
        <v>-2.5999999999999999E-3</v>
      </c>
      <c r="AC291" s="25">
        <f t="shared" si="51"/>
        <v>-1.04E-2</v>
      </c>
      <c r="AD291" s="9">
        <f t="shared" si="52"/>
        <v>0.31068912132313209</v>
      </c>
      <c r="AE291" s="1">
        <f t="shared" si="53"/>
        <v>342</v>
      </c>
      <c r="AF291" s="1">
        <f t="shared" si="54"/>
        <v>0</v>
      </c>
    </row>
    <row r="292" spans="1:32" ht="21" customHeight="1">
      <c r="A292" s="1" t="s">
        <v>203</v>
      </c>
      <c r="B292" s="1" t="str">
        <f>INDEX(Standings!$B$9:$B$356,MATCH($A292,Standings!$A$9:$A$356,0))</f>
        <v>Pac-12</v>
      </c>
      <c r="C292" s="1">
        <f>INDEX(Standings!$D$9:$D$356,MATCH($A292,Standings!$A$9:$A$356,0))</f>
        <v>5</v>
      </c>
      <c r="D292" s="1">
        <f>INDEX(Standings!$E$9:$E$356,MATCH($A292,Standings!$A$9:$A$356,0))</f>
        <v>6</v>
      </c>
      <c r="E292" s="1">
        <f>SUMIFS(Matches!$R$9:$R$1954,Matches!$C$9:$C$1954,$A292)+SUMIFS(Matches!$S$9:$S$1954,Matches!$D$9:$D$1954,$A292)</f>
        <v>5</v>
      </c>
      <c r="F292" s="1">
        <f>COUNTIFS(Matches!$C$9:$C$1954,$A292)+COUNTIFS(Matches!$D$9:$D$1954,$A292)-E292</f>
        <v>6</v>
      </c>
      <c r="G292" s="1">
        <f t="shared" si="44"/>
        <v>0</v>
      </c>
      <c r="H292" s="1">
        <f>SUMIFS(Matches!$R$9:$R$1954,Matches!$C$9:$C$1954,$A292,Matches!$Q$9:$Q$1954,1)+SUMIFS(Matches!$S$9:$S$1954,Matches!$D$9:$D$1954,$A292,Matches!$Q$9:$Q$1954,1)</f>
        <v>5</v>
      </c>
      <c r="I292" s="1">
        <f>COUNTIFS(Matches!$C$9:$C$1954,$A292,Matches!$Q$9:$Q$1954,1)+COUNTIFS(Matches!$D$9:$D$1954,$A292,Matches!$Q$9:$Q$1954,1)-H292</f>
        <v>6</v>
      </c>
      <c r="J292" s="9">
        <f t="shared" si="45"/>
        <v>0.45454545454545453</v>
      </c>
      <c r="K292" s="9">
        <f>IF(H292+I292=0,"",(SUMIFS(Matches!$T$9:$T$1954,Matches!$C$9:$C$1954,$A292)+SUMIFS(Matches!$U$9:$U$1954,Matches!$D$9:$D$1954,$A292))/(H292+I292))</f>
        <v>0.51056014692378326</v>
      </c>
      <c r="L292" s="9">
        <f>IF(H292+I292=0,"",(SUMIFS(Matches!$V$9:$V$1954,Matches!$C$9:$C$1954,$A292)+SUMIFS(Matches!$W$9:$W$1954,Matches!$D$9:$D$1954,$A292))/(H292+I292))</f>
        <v>0.50964351007315623</v>
      </c>
      <c r="M292" s="9">
        <f t="shared" si="46"/>
        <v>0.49632731461654434</v>
      </c>
      <c r="N292" s="1">
        <f t="shared" si="47"/>
        <v>180</v>
      </c>
      <c r="O292" s="1" t="str">
        <f t="shared" si="48"/>
        <v>Matches standings</v>
      </c>
      <c r="P292" s="1">
        <f>COUNTIFS(Matches!$C$9:$C$1954,$A292,Matches!$Q$9:$Q$1954,1,Matches!$Y$9:$Y$1954,"&gt;=1",Matches!$Y$9:$Y$1954,"&lt;="&amp;'RPI rules'!$B$9,Matches!$R$9:$R$1954,1)+COUNTIFS(Matches!$D$9:$D$1954,$A292,Matches!$Q$9:$Q$1954,1,Matches!$X$9:$X$1954,"&gt;=1",Matches!$X$9:$X$1954,"&lt;="&amp;'RPI rules'!$B$9,Matches!$S$9:$S$1954,1)</f>
        <v>0</v>
      </c>
      <c r="Q292" s="1">
        <f>COUNTIFS(Matches!$C$9:$C$1954,$A292,Matches!$Q$9:$Q$1954,1,Matches!$Y$9:$Y$1954,"&gt;"&amp;'RPI rules'!$B$9,Matches!$Y$9:$Y$1954,"&lt;="&amp;'RPI rules'!$B$10,Matches!$R$9:$R$1954,1)+COUNTIFS(Matches!$D$9:$D$1954,$A292,Matches!$Q$9:$Q$1954,1,Matches!$X$9:$X$1954,"&gt;"&amp;'RPI rules'!$B$9,Matches!$X$9:$X$1954,"&lt;="&amp;'RPI rules'!$B$10,Matches!$S$9:$S$1954,1)</f>
        <v>0</v>
      </c>
      <c r="R292" s="1">
        <f>COUNTIFS(Matches!$C$9:$C$1954,$A292,Matches!$Q$9:$Q$1954,1,Matches!$Y$9:$Y$1954,"&gt;="&amp;'RPI rules'!$B$12,Matches!$Y$9:$Y$1954,"&lt;="&amp;'RPI rules'!$B$13,Matches!$R$9:$R$1954,0)+COUNTIFS(Matches!$D$9:$D$1954,$A292,Matches!$Q$9:$Q$1954,1,Matches!$X$9:$X$1954,"&gt;="&amp;'RPI rules'!$B$12,Matches!$X$9:$X$1954,"&lt;="&amp;'RPI rules'!$B$13,Matches!$S$9:$S$1954,0)</f>
        <v>0</v>
      </c>
      <c r="S292" s="1">
        <f>COUNTIFS(Matches!$C$9:$C$1954,$A292,Matches!$Q$9:$Q$1954,1,Matches!$Y$9:$Y$1954,"&gt;="&amp;'RPI rules'!$B$14,Matches!$R$9:$R$1954,0)+COUNTIFS(Matches!$D$9:$D$1954,$A292,Matches!$Q$9:$Q$1954,1,Matches!$X$9:$X$1954,"&gt;="&amp;'RPI rules'!$B$14,Matches!$S$9:$S$1954,0)+COUNTIFS(Matches!$C$9:$C$1954,$A292,Matches!$H$9:$H$1954,"&lt;&gt;D1",Matches!$R$9:$R$1954,0)+COUNTIFS(Matches!$D$9:$D$1954,$A292,Matches!$G$9:$G$1954,"&lt;&gt;D1",Matches!$S$9:$S$1954,0)</f>
        <v>0</v>
      </c>
      <c r="T292" s="1">
        <f>COUNTIFS(Matches!$C$9:$C$1954,$A292,Matches!$M$9:$M$1954,"Nonconference")+COUNTIFS(Matches!$D$9:$D$1954,$A292,Matches!$M$9:$M$1954,"Nonconference")</f>
        <v>11</v>
      </c>
      <c r="U292" s="1">
        <f>COUNTIFS(Matches!$C$9:$C$1954,$A292,Matches!$Q$9:$Q$1954,1,Matches!$Y$9:$Y$1954,"&gt;=1",Matches!$Y$9:$Y$1954,"&lt;="&amp;'RPI rules'!$B$11,Matches!$M$9:$M$1954,"Nonconference")+COUNTIFS(Matches!$D$9:$D$1954,$A292,Matches!$Q$9:$Q$1954,1,Matches!$X$9:$X$1954,"&gt;=1",Matches!$X$9:$X$1954,"&lt;="&amp;'RPI rules'!$B$11,Matches!$M$9:$M$1954,"Nonconference")</f>
        <v>1</v>
      </c>
      <c r="V292" s="1">
        <f>COUNTIFS(Matches!$C$9:$C$1954,$A292,Matches!$Q$9:$Q$1954,1,Matches!$Y$9:$Y$1954,"&gt;="&amp;'RPI rules'!$B$15,Matches!$M$9:$M$1954,"Nonconference")+COUNTIFS(Matches!$D$9:$D$1954,$A292,Matches!$Q$9:$Q$1954,1,Matches!$X$9:$X$1954,"&gt;="&amp;'RPI rules'!$B$15,Matches!$M$9:$M$1954,"Nonconference")+COUNTIFS(Matches!$C$9:$C$1954,$A292,Matches!$M$9:$M$1954,"Nonconference",Matches!$H$9:$H$1954,"NAIA")+COUNTIFS(Matches!$D$9:$D$1954,$A292,Matches!$M$9:$M$1954,"Nonconference",Matches!$G$9:$G$1954,"NAIA")</f>
        <v>3</v>
      </c>
      <c r="W292" s="24">
        <f t="shared" si="49"/>
        <v>9.0909090909090912E-2</v>
      </c>
      <c r="X292" s="24">
        <f t="shared" si="50"/>
        <v>0.27272727272727271</v>
      </c>
      <c r="Y292" s="25">
        <f>IF('RPI rules'!$B$25&lt;&gt;"Ready",NA(),P292*'RPI rules'!$B$17+Q292*'RPI rules'!$B$18)</f>
        <v>0</v>
      </c>
      <c r="Z292" s="25">
        <f>IF('RPI rules'!$B$25&lt;&gt;"Ready",NA(),-R292*'RPI rules'!$B$19-S292*'RPI rules'!$B$20)</f>
        <v>0</v>
      </c>
      <c r="AA292" s="25">
        <f>IF('RPI rules'!$B$25&lt;&gt;"Ready",NA(),IF(T292=0,0,IF(W292&gt;='RPI rules'!$B$16,'RPI rules'!$B$21,0)))</f>
        <v>0</v>
      </c>
      <c r="AB292" s="25">
        <f>IF('RPI rules'!$B$25&lt;&gt;"Ready",NA(),IF(T292=0,0,IF(X292&gt;='RPI rules'!$B$16,-'RPI rules'!$B$22,0)))</f>
        <v>0</v>
      </c>
      <c r="AC292" s="25">
        <f t="shared" si="51"/>
        <v>0</v>
      </c>
      <c r="AD292" s="9">
        <f t="shared" si="52"/>
        <v>0.49632731461654434</v>
      </c>
      <c r="AE292" s="1">
        <f t="shared" si="53"/>
        <v>180</v>
      </c>
      <c r="AF292" s="1">
        <f t="shared" si="54"/>
        <v>0</v>
      </c>
    </row>
    <row r="293" spans="1:32" ht="21" customHeight="1">
      <c r="A293" s="1" t="s">
        <v>215</v>
      </c>
      <c r="B293" s="1" t="str">
        <f>INDEX(Standings!$B$9:$B$356,MATCH($A293,Standings!$A$9:$A$356,0))</f>
        <v>Big 12</v>
      </c>
      <c r="C293" s="1">
        <f>INDEX(Standings!$D$9:$D$356,MATCH($A293,Standings!$A$9:$A$356,0))</f>
        <v>8</v>
      </c>
      <c r="D293" s="1">
        <f>INDEX(Standings!$E$9:$E$356,MATCH($A293,Standings!$A$9:$A$356,0))</f>
        <v>4</v>
      </c>
      <c r="E293" s="1">
        <f>SUMIFS(Matches!$R$9:$R$1954,Matches!$C$9:$C$1954,$A293)+SUMIFS(Matches!$S$9:$S$1954,Matches!$D$9:$D$1954,$A293)</f>
        <v>8</v>
      </c>
      <c r="F293" s="1">
        <f>COUNTIFS(Matches!$C$9:$C$1954,$A293)+COUNTIFS(Matches!$D$9:$D$1954,$A293)-E293</f>
        <v>4</v>
      </c>
      <c r="G293" s="1">
        <f t="shared" si="44"/>
        <v>0</v>
      </c>
      <c r="H293" s="1">
        <f>SUMIFS(Matches!$R$9:$R$1954,Matches!$C$9:$C$1954,$A293,Matches!$Q$9:$Q$1954,1)+SUMIFS(Matches!$S$9:$S$1954,Matches!$D$9:$D$1954,$A293,Matches!$Q$9:$Q$1954,1)</f>
        <v>8</v>
      </c>
      <c r="I293" s="1">
        <f>COUNTIFS(Matches!$C$9:$C$1954,$A293,Matches!$Q$9:$Q$1954,1)+COUNTIFS(Matches!$D$9:$D$1954,$A293,Matches!$Q$9:$Q$1954,1)-H293</f>
        <v>4</v>
      </c>
      <c r="J293" s="9">
        <f t="shared" si="45"/>
        <v>0.66666666666666663</v>
      </c>
      <c r="K293" s="9">
        <f>IF(H293+I293=0,"",(SUMIFS(Matches!$T$9:$T$1954,Matches!$C$9:$C$1954,$A293)+SUMIFS(Matches!$U$9:$U$1954,Matches!$D$9:$D$1954,$A293))/(H293+I293))</f>
        <v>0.38417508417508417</v>
      </c>
      <c r="L293" s="9">
        <f>IF(H293+I293=0,"",(SUMIFS(Matches!$V$9:$V$1954,Matches!$C$9:$C$1954,$A293)+SUMIFS(Matches!$W$9:$W$1954,Matches!$D$9:$D$1954,$A293))/(H293+I293))</f>
        <v>0.51549137538696588</v>
      </c>
      <c r="M293" s="9">
        <f t="shared" si="46"/>
        <v>0.48762705260095018</v>
      </c>
      <c r="N293" s="1">
        <f t="shared" si="47"/>
        <v>192</v>
      </c>
      <c r="O293" s="1" t="str">
        <f t="shared" si="48"/>
        <v>Matches standings</v>
      </c>
      <c r="P293" s="1">
        <f>COUNTIFS(Matches!$C$9:$C$1954,$A293,Matches!$Q$9:$Q$1954,1,Matches!$Y$9:$Y$1954,"&gt;=1",Matches!$Y$9:$Y$1954,"&lt;="&amp;'RPI rules'!$B$9,Matches!$R$9:$R$1954,1)+COUNTIFS(Matches!$D$9:$D$1954,$A293,Matches!$Q$9:$Q$1954,1,Matches!$X$9:$X$1954,"&gt;=1",Matches!$X$9:$X$1954,"&lt;="&amp;'RPI rules'!$B$9,Matches!$S$9:$S$1954,1)</f>
        <v>0</v>
      </c>
      <c r="Q293" s="1">
        <f>COUNTIFS(Matches!$C$9:$C$1954,$A293,Matches!$Q$9:$Q$1954,1,Matches!$Y$9:$Y$1954,"&gt;"&amp;'RPI rules'!$B$9,Matches!$Y$9:$Y$1954,"&lt;="&amp;'RPI rules'!$B$10,Matches!$R$9:$R$1954,1)+COUNTIFS(Matches!$D$9:$D$1954,$A293,Matches!$Q$9:$Q$1954,1,Matches!$X$9:$X$1954,"&gt;"&amp;'RPI rules'!$B$9,Matches!$X$9:$X$1954,"&lt;="&amp;'RPI rules'!$B$10,Matches!$S$9:$S$1954,1)</f>
        <v>0</v>
      </c>
      <c r="R293" s="1">
        <f>COUNTIFS(Matches!$C$9:$C$1954,$A293,Matches!$Q$9:$Q$1954,1,Matches!$Y$9:$Y$1954,"&gt;="&amp;'RPI rules'!$B$12,Matches!$Y$9:$Y$1954,"&lt;="&amp;'RPI rules'!$B$13,Matches!$R$9:$R$1954,0)+COUNTIFS(Matches!$D$9:$D$1954,$A293,Matches!$Q$9:$Q$1954,1,Matches!$X$9:$X$1954,"&gt;="&amp;'RPI rules'!$B$12,Matches!$X$9:$X$1954,"&lt;="&amp;'RPI rules'!$B$13,Matches!$S$9:$S$1954,0)</f>
        <v>0</v>
      </c>
      <c r="S293" s="1">
        <f>COUNTIFS(Matches!$C$9:$C$1954,$A293,Matches!$Q$9:$Q$1954,1,Matches!$Y$9:$Y$1954,"&gt;="&amp;'RPI rules'!$B$14,Matches!$R$9:$R$1954,0)+COUNTIFS(Matches!$D$9:$D$1954,$A293,Matches!$Q$9:$Q$1954,1,Matches!$X$9:$X$1954,"&gt;="&amp;'RPI rules'!$B$14,Matches!$S$9:$S$1954,0)+COUNTIFS(Matches!$C$9:$C$1954,$A293,Matches!$H$9:$H$1954,"&lt;&gt;D1",Matches!$R$9:$R$1954,0)+COUNTIFS(Matches!$D$9:$D$1954,$A293,Matches!$G$9:$G$1954,"&lt;&gt;D1",Matches!$S$9:$S$1954,0)</f>
        <v>0</v>
      </c>
      <c r="T293" s="1">
        <f>COUNTIFS(Matches!$C$9:$C$1954,$A293,Matches!$M$9:$M$1954,"Nonconference")+COUNTIFS(Matches!$D$9:$D$1954,$A293,Matches!$M$9:$M$1954,"Nonconference")</f>
        <v>12</v>
      </c>
      <c r="U293" s="1">
        <f>COUNTIFS(Matches!$C$9:$C$1954,$A293,Matches!$Q$9:$Q$1954,1,Matches!$Y$9:$Y$1954,"&gt;=1",Matches!$Y$9:$Y$1954,"&lt;="&amp;'RPI rules'!$B$11,Matches!$M$9:$M$1954,"Nonconference")+COUNTIFS(Matches!$D$9:$D$1954,$A293,Matches!$Q$9:$Q$1954,1,Matches!$X$9:$X$1954,"&gt;=1",Matches!$X$9:$X$1954,"&lt;="&amp;'RPI rules'!$B$11,Matches!$M$9:$M$1954,"Nonconference")</f>
        <v>1</v>
      </c>
      <c r="V293" s="1">
        <f>COUNTIFS(Matches!$C$9:$C$1954,$A293,Matches!$Q$9:$Q$1954,1,Matches!$Y$9:$Y$1954,"&gt;="&amp;'RPI rules'!$B$15,Matches!$M$9:$M$1954,"Nonconference")+COUNTIFS(Matches!$D$9:$D$1954,$A293,Matches!$Q$9:$Q$1954,1,Matches!$X$9:$X$1954,"&gt;="&amp;'RPI rules'!$B$15,Matches!$M$9:$M$1954,"Nonconference")+COUNTIFS(Matches!$C$9:$C$1954,$A293,Matches!$M$9:$M$1954,"Nonconference",Matches!$H$9:$H$1954,"NAIA")+COUNTIFS(Matches!$D$9:$D$1954,$A293,Matches!$M$9:$M$1954,"Nonconference",Matches!$G$9:$G$1954,"NAIA")</f>
        <v>4</v>
      </c>
      <c r="W293" s="24">
        <f t="shared" si="49"/>
        <v>8.3333333333333329E-2</v>
      </c>
      <c r="X293" s="24">
        <f t="shared" si="50"/>
        <v>0.33333333333333331</v>
      </c>
      <c r="Y293" s="25">
        <f>IF('RPI rules'!$B$25&lt;&gt;"Ready",NA(),P293*'RPI rules'!$B$17+Q293*'RPI rules'!$B$18)</f>
        <v>0</v>
      </c>
      <c r="Z293" s="25">
        <f>IF('RPI rules'!$B$25&lt;&gt;"Ready",NA(),-R293*'RPI rules'!$B$19-S293*'RPI rules'!$B$20)</f>
        <v>0</v>
      </c>
      <c r="AA293" s="25">
        <f>IF('RPI rules'!$B$25&lt;&gt;"Ready",NA(),IF(T293=0,0,IF(W293&gt;='RPI rules'!$B$16,'RPI rules'!$B$21,0)))</f>
        <v>0</v>
      </c>
      <c r="AB293" s="25">
        <f>IF('RPI rules'!$B$25&lt;&gt;"Ready",NA(),IF(T293=0,0,IF(X293&gt;='RPI rules'!$B$16,-'RPI rules'!$B$22,0)))</f>
        <v>0</v>
      </c>
      <c r="AC293" s="25">
        <f t="shared" si="51"/>
        <v>0</v>
      </c>
      <c r="AD293" s="9">
        <f t="shared" si="52"/>
        <v>0.48762705260095018</v>
      </c>
      <c r="AE293" s="1">
        <f t="shared" si="53"/>
        <v>192</v>
      </c>
      <c r="AF293" s="1">
        <f t="shared" si="54"/>
        <v>0</v>
      </c>
    </row>
    <row r="294" spans="1:32" ht="21" customHeight="1">
      <c r="A294" s="1" t="s">
        <v>347</v>
      </c>
      <c r="B294" s="1" t="str">
        <f>INDEX(Standings!$B$9:$B$356,MATCH($A294,Standings!$A$9:$A$356,0))</f>
        <v>SoCon</v>
      </c>
      <c r="C294" s="1">
        <f>INDEX(Standings!$D$9:$D$356,MATCH($A294,Standings!$A$9:$A$356,0))</f>
        <v>3</v>
      </c>
      <c r="D294" s="1">
        <f>INDEX(Standings!$E$9:$E$356,MATCH($A294,Standings!$A$9:$A$356,0))</f>
        <v>9</v>
      </c>
      <c r="E294" s="1">
        <f>SUMIFS(Matches!$R$9:$R$1954,Matches!$C$9:$C$1954,$A294)+SUMIFS(Matches!$S$9:$S$1954,Matches!$D$9:$D$1954,$A294)</f>
        <v>3</v>
      </c>
      <c r="F294" s="1">
        <f>COUNTIFS(Matches!$C$9:$C$1954,$A294)+COUNTIFS(Matches!$D$9:$D$1954,$A294)-E294</f>
        <v>9</v>
      </c>
      <c r="G294" s="1">
        <f t="shared" si="44"/>
        <v>0</v>
      </c>
      <c r="H294" s="1">
        <f>SUMIFS(Matches!$R$9:$R$1954,Matches!$C$9:$C$1954,$A294,Matches!$Q$9:$Q$1954,1)+SUMIFS(Matches!$S$9:$S$1954,Matches!$D$9:$D$1954,$A294,Matches!$Q$9:$Q$1954,1)</f>
        <v>3</v>
      </c>
      <c r="I294" s="1">
        <f>COUNTIFS(Matches!$C$9:$C$1954,$A294,Matches!$Q$9:$Q$1954,1)+COUNTIFS(Matches!$D$9:$D$1954,$A294,Matches!$Q$9:$Q$1954,1)-H294</f>
        <v>9</v>
      </c>
      <c r="J294" s="9">
        <f t="shared" si="45"/>
        <v>0.25</v>
      </c>
      <c r="K294" s="9">
        <f>IF(H294+I294=0,"",(SUMIFS(Matches!$T$9:$T$1954,Matches!$C$9:$C$1954,$A294)+SUMIFS(Matches!$U$9:$U$1954,Matches!$D$9:$D$1954,$A294))/(H294+I294))</f>
        <v>0.38901515151515148</v>
      </c>
      <c r="L294" s="9">
        <f>IF(H294+I294=0,"",(SUMIFS(Matches!$V$9:$V$1954,Matches!$C$9:$C$1954,$A294)+SUMIFS(Matches!$W$9:$W$1954,Matches!$D$9:$D$1954,$A294))/(H294+I294))</f>
        <v>0.4392292019848838</v>
      </c>
      <c r="M294" s="9">
        <f t="shared" si="46"/>
        <v>0.36681487625379666</v>
      </c>
      <c r="N294" s="1">
        <f t="shared" si="47"/>
        <v>324</v>
      </c>
      <c r="O294" s="1" t="str">
        <f t="shared" si="48"/>
        <v>Matches standings</v>
      </c>
      <c r="P294" s="1">
        <f>COUNTIFS(Matches!$C$9:$C$1954,$A294,Matches!$Q$9:$Q$1954,1,Matches!$Y$9:$Y$1954,"&gt;=1",Matches!$Y$9:$Y$1954,"&lt;="&amp;'RPI rules'!$B$9,Matches!$R$9:$R$1954,1)+COUNTIFS(Matches!$D$9:$D$1954,$A294,Matches!$Q$9:$Q$1954,1,Matches!$X$9:$X$1954,"&gt;=1",Matches!$X$9:$X$1954,"&lt;="&amp;'RPI rules'!$B$9,Matches!$S$9:$S$1954,1)</f>
        <v>0</v>
      </c>
      <c r="Q294" s="1">
        <f>COUNTIFS(Matches!$C$9:$C$1954,$A294,Matches!$Q$9:$Q$1954,1,Matches!$Y$9:$Y$1954,"&gt;"&amp;'RPI rules'!$B$9,Matches!$Y$9:$Y$1954,"&lt;="&amp;'RPI rules'!$B$10,Matches!$R$9:$R$1954,1)+COUNTIFS(Matches!$D$9:$D$1954,$A294,Matches!$Q$9:$Q$1954,1,Matches!$X$9:$X$1954,"&gt;"&amp;'RPI rules'!$B$9,Matches!$X$9:$X$1954,"&lt;="&amp;'RPI rules'!$B$10,Matches!$S$9:$S$1954,1)</f>
        <v>0</v>
      </c>
      <c r="R294" s="1">
        <f>COUNTIFS(Matches!$C$9:$C$1954,$A294,Matches!$Q$9:$Q$1954,1,Matches!$Y$9:$Y$1954,"&gt;="&amp;'RPI rules'!$B$12,Matches!$Y$9:$Y$1954,"&lt;="&amp;'RPI rules'!$B$13,Matches!$R$9:$R$1954,0)+COUNTIFS(Matches!$D$9:$D$1954,$A294,Matches!$Q$9:$Q$1954,1,Matches!$X$9:$X$1954,"&gt;="&amp;'RPI rules'!$B$12,Matches!$X$9:$X$1954,"&lt;="&amp;'RPI rules'!$B$13,Matches!$S$9:$S$1954,0)</f>
        <v>1</v>
      </c>
      <c r="S294" s="1">
        <f>COUNTIFS(Matches!$C$9:$C$1954,$A294,Matches!$Q$9:$Q$1954,1,Matches!$Y$9:$Y$1954,"&gt;="&amp;'RPI rules'!$B$14,Matches!$R$9:$R$1954,0)+COUNTIFS(Matches!$D$9:$D$1954,$A294,Matches!$Q$9:$Q$1954,1,Matches!$X$9:$X$1954,"&gt;="&amp;'RPI rules'!$B$14,Matches!$S$9:$S$1954,0)+COUNTIFS(Matches!$C$9:$C$1954,$A294,Matches!$H$9:$H$1954,"&lt;&gt;D1",Matches!$R$9:$R$1954,0)+COUNTIFS(Matches!$D$9:$D$1954,$A294,Matches!$G$9:$G$1954,"&lt;&gt;D1",Matches!$S$9:$S$1954,0)</f>
        <v>1</v>
      </c>
      <c r="T294" s="1">
        <f>COUNTIFS(Matches!$C$9:$C$1954,$A294,Matches!$M$9:$M$1954,"Nonconference")+COUNTIFS(Matches!$D$9:$D$1954,$A294,Matches!$M$9:$M$1954,"Nonconference")</f>
        <v>12</v>
      </c>
      <c r="U294" s="1">
        <f>COUNTIFS(Matches!$C$9:$C$1954,$A294,Matches!$Q$9:$Q$1954,1,Matches!$Y$9:$Y$1954,"&gt;=1",Matches!$Y$9:$Y$1954,"&lt;="&amp;'RPI rules'!$B$11,Matches!$M$9:$M$1954,"Nonconference")+COUNTIFS(Matches!$D$9:$D$1954,$A294,Matches!$Q$9:$Q$1954,1,Matches!$X$9:$X$1954,"&gt;=1",Matches!$X$9:$X$1954,"&lt;="&amp;'RPI rules'!$B$11,Matches!$M$9:$M$1954,"Nonconference")</f>
        <v>1</v>
      </c>
      <c r="V294" s="1">
        <f>COUNTIFS(Matches!$C$9:$C$1954,$A294,Matches!$Q$9:$Q$1954,1,Matches!$Y$9:$Y$1954,"&gt;="&amp;'RPI rules'!$B$15,Matches!$M$9:$M$1954,"Nonconference")+COUNTIFS(Matches!$D$9:$D$1954,$A294,Matches!$Q$9:$Q$1954,1,Matches!$X$9:$X$1954,"&gt;="&amp;'RPI rules'!$B$15,Matches!$M$9:$M$1954,"Nonconference")+COUNTIFS(Matches!$C$9:$C$1954,$A294,Matches!$M$9:$M$1954,"Nonconference",Matches!$H$9:$H$1954,"NAIA")+COUNTIFS(Matches!$D$9:$D$1954,$A294,Matches!$M$9:$M$1954,"Nonconference",Matches!$G$9:$G$1954,"NAIA")</f>
        <v>5</v>
      </c>
      <c r="W294" s="24">
        <f t="shared" si="49"/>
        <v>8.3333333333333329E-2</v>
      </c>
      <c r="X294" s="24">
        <f t="shared" si="50"/>
        <v>0.41666666666666669</v>
      </c>
      <c r="Y294" s="25">
        <f>IF('RPI rules'!$B$25&lt;&gt;"Ready",NA(),P294*'RPI rules'!$B$17+Q294*'RPI rules'!$B$18)</f>
        <v>0</v>
      </c>
      <c r="Z294" s="25">
        <f>IF('RPI rules'!$B$25&lt;&gt;"Ready",NA(),-R294*'RPI rules'!$B$19-S294*'RPI rules'!$B$20)</f>
        <v>-3.8999999999999998E-3</v>
      </c>
      <c r="AA294" s="25">
        <f>IF('RPI rules'!$B$25&lt;&gt;"Ready",NA(),IF(T294=0,0,IF(W294&gt;='RPI rules'!$B$16,'RPI rules'!$B$21,0)))</f>
        <v>0</v>
      </c>
      <c r="AB294" s="25">
        <f>IF('RPI rules'!$B$25&lt;&gt;"Ready",NA(),IF(T294=0,0,IF(X294&gt;='RPI rules'!$B$16,-'RPI rules'!$B$22,0)))</f>
        <v>0</v>
      </c>
      <c r="AC294" s="25">
        <f t="shared" si="51"/>
        <v>-3.8999999999999998E-3</v>
      </c>
      <c r="AD294" s="9">
        <f t="shared" si="52"/>
        <v>0.36291487625379665</v>
      </c>
      <c r="AE294" s="1">
        <f t="shared" si="53"/>
        <v>325</v>
      </c>
      <c r="AF294" s="1">
        <f t="shared" si="54"/>
        <v>-1</v>
      </c>
    </row>
    <row r="295" spans="1:32" ht="21" customHeight="1">
      <c r="A295" s="1" t="s">
        <v>61</v>
      </c>
      <c r="B295" s="1" t="str">
        <f>INDEX(Standings!$B$9:$B$356,MATCH($A295,Standings!$A$9:$A$356,0))</f>
        <v>MAC</v>
      </c>
      <c r="C295" s="1">
        <f>INDEX(Standings!$D$9:$D$356,MATCH($A295,Standings!$A$9:$A$356,0))</f>
        <v>8</v>
      </c>
      <c r="D295" s="1">
        <f>INDEX(Standings!$E$9:$E$356,MATCH($A295,Standings!$A$9:$A$356,0))</f>
        <v>2</v>
      </c>
      <c r="E295" s="1">
        <f>SUMIFS(Matches!$R$9:$R$1954,Matches!$C$9:$C$1954,$A295)+SUMIFS(Matches!$S$9:$S$1954,Matches!$D$9:$D$1954,$A295)</f>
        <v>8</v>
      </c>
      <c r="F295" s="1">
        <f>COUNTIFS(Matches!$C$9:$C$1954,$A295)+COUNTIFS(Matches!$D$9:$D$1954,$A295)-E295</f>
        <v>2</v>
      </c>
      <c r="G295" s="1">
        <f t="shared" si="44"/>
        <v>0</v>
      </c>
      <c r="H295" s="1">
        <f>SUMIFS(Matches!$R$9:$R$1954,Matches!$C$9:$C$1954,$A295,Matches!$Q$9:$Q$1954,1)+SUMIFS(Matches!$S$9:$S$1954,Matches!$D$9:$D$1954,$A295,Matches!$Q$9:$Q$1954,1)</f>
        <v>8</v>
      </c>
      <c r="I295" s="1">
        <f>COUNTIFS(Matches!$C$9:$C$1954,$A295,Matches!$Q$9:$Q$1954,1)+COUNTIFS(Matches!$D$9:$D$1954,$A295,Matches!$Q$9:$Q$1954,1)-H295</f>
        <v>2</v>
      </c>
      <c r="J295" s="9">
        <f t="shared" si="45"/>
        <v>0.8</v>
      </c>
      <c r="K295" s="9">
        <f>IF(H295+I295=0,"",(SUMIFS(Matches!$T$9:$T$1954,Matches!$C$9:$C$1954,$A295)+SUMIFS(Matches!$U$9:$U$1954,Matches!$D$9:$D$1954,$A295))/(H295+I295))</f>
        <v>0.57331890331890334</v>
      </c>
      <c r="L295" s="9">
        <f>IF(H295+I295=0,"",(SUMIFS(Matches!$V$9:$V$1954,Matches!$C$9:$C$1954,$A295)+SUMIFS(Matches!$W$9:$W$1954,Matches!$D$9:$D$1954,$A295))/(H295+I295))</f>
        <v>0.52294721601350391</v>
      </c>
      <c r="M295" s="9">
        <f t="shared" si="46"/>
        <v>0.61739625566282763</v>
      </c>
      <c r="N295" s="1">
        <f t="shared" si="47"/>
        <v>38</v>
      </c>
      <c r="O295" s="1" t="str">
        <f t="shared" si="48"/>
        <v>Matches standings</v>
      </c>
      <c r="P295" s="1">
        <f>COUNTIFS(Matches!$C$9:$C$1954,$A295,Matches!$Q$9:$Q$1954,1,Matches!$Y$9:$Y$1954,"&gt;=1",Matches!$Y$9:$Y$1954,"&lt;="&amp;'RPI rules'!$B$9,Matches!$R$9:$R$1954,1)+COUNTIFS(Matches!$D$9:$D$1954,$A295,Matches!$Q$9:$Q$1954,1,Matches!$X$9:$X$1954,"&gt;=1",Matches!$X$9:$X$1954,"&lt;="&amp;'RPI rules'!$B$9,Matches!$S$9:$S$1954,1)</f>
        <v>0</v>
      </c>
      <c r="Q295" s="1">
        <f>COUNTIFS(Matches!$C$9:$C$1954,$A295,Matches!$Q$9:$Q$1954,1,Matches!$Y$9:$Y$1954,"&gt;"&amp;'RPI rules'!$B$9,Matches!$Y$9:$Y$1954,"&lt;="&amp;'RPI rules'!$B$10,Matches!$R$9:$R$1954,1)+COUNTIFS(Matches!$D$9:$D$1954,$A295,Matches!$Q$9:$Q$1954,1,Matches!$X$9:$X$1954,"&gt;"&amp;'RPI rules'!$B$9,Matches!$X$9:$X$1954,"&lt;="&amp;'RPI rules'!$B$10,Matches!$S$9:$S$1954,1)</f>
        <v>0</v>
      </c>
      <c r="R295" s="1">
        <f>COUNTIFS(Matches!$C$9:$C$1954,$A295,Matches!$Q$9:$Q$1954,1,Matches!$Y$9:$Y$1954,"&gt;="&amp;'RPI rules'!$B$12,Matches!$Y$9:$Y$1954,"&lt;="&amp;'RPI rules'!$B$13,Matches!$R$9:$R$1954,0)+COUNTIFS(Matches!$D$9:$D$1954,$A295,Matches!$Q$9:$Q$1954,1,Matches!$X$9:$X$1954,"&gt;="&amp;'RPI rules'!$B$12,Matches!$X$9:$X$1954,"&lt;="&amp;'RPI rules'!$B$13,Matches!$S$9:$S$1954,0)</f>
        <v>0</v>
      </c>
      <c r="S295" s="1">
        <f>COUNTIFS(Matches!$C$9:$C$1954,$A295,Matches!$Q$9:$Q$1954,1,Matches!$Y$9:$Y$1954,"&gt;="&amp;'RPI rules'!$B$14,Matches!$R$9:$R$1954,0)+COUNTIFS(Matches!$D$9:$D$1954,$A295,Matches!$Q$9:$Q$1954,1,Matches!$X$9:$X$1954,"&gt;="&amp;'RPI rules'!$B$14,Matches!$S$9:$S$1954,0)+COUNTIFS(Matches!$C$9:$C$1954,$A295,Matches!$H$9:$H$1954,"&lt;&gt;D1",Matches!$R$9:$R$1954,0)+COUNTIFS(Matches!$D$9:$D$1954,$A295,Matches!$G$9:$G$1954,"&lt;&gt;D1",Matches!$S$9:$S$1954,0)</f>
        <v>0</v>
      </c>
      <c r="T295" s="1">
        <f>COUNTIFS(Matches!$C$9:$C$1954,$A295,Matches!$M$9:$M$1954,"Nonconference")+COUNTIFS(Matches!$D$9:$D$1954,$A295,Matches!$M$9:$M$1954,"Nonconference")</f>
        <v>10</v>
      </c>
      <c r="U295" s="1">
        <f>COUNTIFS(Matches!$C$9:$C$1954,$A295,Matches!$Q$9:$Q$1954,1,Matches!$Y$9:$Y$1954,"&gt;=1",Matches!$Y$9:$Y$1954,"&lt;="&amp;'RPI rules'!$B$11,Matches!$M$9:$M$1954,"Nonconference")+COUNTIFS(Matches!$D$9:$D$1954,$A295,Matches!$Q$9:$Q$1954,1,Matches!$X$9:$X$1954,"&gt;=1",Matches!$X$9:$X$1954,"&lt;="&amp;'RPI rules'!$B$11,Matches!$M$9:$M$1954,"Nonconference")</f>
        <v>2</v>
      </c>
      <c r="V295" s="1">
        <f>COUNTIFS(Matches!$C$9:$C$1954,$A295,Matches!$Q$9:$Q$1954,1,Matches!$Y$9:$Y$1954,"&gt;="&amp;'RPI rules'!$B$15,Matches!$M$9:$M$1954,"Nonconference")+COUNTIFS(Matches!$D$9:$D$1954,$A295,Matches!$Q$9:$Q$1954,1,Matches!$X$9:$X$1954,"&gt;="&amp;'RPI rules'!$B$15,Matches!$M$9:$M$1954,"Nonconference")+COUNTIFS(Matches!$C$9:$C$1954,$A295,Matches!$M$9:$M$1954,"Nonconference",Matches!$H$9:$H$1954,"NAIA")+COUNTIFS(Matches!$D$9:$D$1954,$A295,Matches!$M$9:$M$1954,"Nonconference",Matches!$G$9:$G$1954,"NAIA")</f>
        <v>1</v>
      </c>
      <c r="W295" s="24">
        <f t="shared" si="49"/>
        <v>0.2</v>
      </c>
      <c r="X295" s="24">
        <f t="shared" si="50"/>
        <v>0.1</v>
      </c>
      <c r="Y295" s="25">
        <f>IF('RPI rules'!$B$25&lt;&gt;"Ready",NA(),P295*'RPI rules'!$B$17+Q295*'RPI rules'!$B$18)</f>
        <v>0</v>
      </c>
      <c r="Z295" s="25">
        <f>IF('RPI rules'!$B$25&lt;&gt;"Ready",NA(),-R295*'RPI rules'!$B$19-S295*'RPI rules'!$B$20)</f>
        <v>0</v>
      </c>
      <c r="AA295" s="25">
        <f>IF('RPI rules'!$B$25&lt;&gt;"Ready",NA(),IF(T295=0,0,IF(W295&gt;='RPI rules'!$B$16,'RPI rules'!$B$21,0)))</f>
        <v>0</v>
      </c>
      <c r="AB295" s="25">
        <f>IF('RPI rules'!$B$25&lt;&gt;"Ready",NA(),IF(T295=0,0,IF(X295&gt;='RPI rules'!$B$16,-'RPI rules'!$B$22,0)))</f>
        <v>0</v>
      </c>
      <c r="AC295" s="25">
        <f t="shared" si="51"/>
        <v>0</v>
      </c>
      <c r="AD295" s="9">
        <f t="shared" si="52"/>
        <v>0.61739625566282763</v>
      </c>
      <c r="AE295" s="1">
        <f t="shared" si="53"/>
        <v>39</v>
      </c>
      <c r="AF295" s="1">
        <f t="shared" si="54"/>
        <v>-1</v>
      </c>
    </row>
    <row r="296" spans="1:32" ht="21" customHeight="1">
      <c r="A296" s="1" t="s">
        <v>269</v>
      </c>
      <c r="B296" s="1" t="str">
        <f>INDEX(Standings!$B$9:$B$356,MATCH($A296,Standings!$A$9:$A$356,0))</f>
        <v>CAA</v>
      </c>
      <c r="C296" s="1">
        <f>INDEX(Standings!$D$9:$D$356,MATCH($A296,Standings!$A$9:$A$356,0))</f>
        <v>8</v>
      </c>
      <c r="D296" s="1">
        <f>INDEX(Standings!$E$9:$E$356,MATCH($A296,Standings!$A$9:$A$356,0))</f>
        <v>3</v>
      </c>
      <c r="E296" s="1">
        <f>SUMIFS(Matches!$R$9:$R$1954,Matches!$C$9:$C$1954,$A296)+SUMIFS(Matches!$S$9:$S$1954,Matches!$D$9:$D$1954,$A296)</f>
        <v>8</v>
      </c>
      <c r="F296" s="1">
        <f>COUNTIFS(Matches!$C$9:$C$1954,$A296)+COUNTIFS(Matches!$D$9:$D$1954,$A296)-E296</f>
        <v>3</v>
      </c>
      <c r="G296" s="1">
        <f t="shared" si="44"/>
        <v>0</v>
      </c>
      <c r="H296" s="1">
        <f>SUMIFS(Matches!$R$9:$R$1954,Matches!$C$9:$C$1954,$A296,Matches!$Q$9:$Q$1954,1)+SUMIFS(Matches!$S$9:$S$1954,Matches!$D$9:$D$1954,$A296,Matches!$Q$9:$Q$1954,1)</f>
        <v>8</v>
      </c>
      <c r="I296" s="1">
        <f>COUNTIFS(Matches!$C$9:$C$1954,$A296,Matches!$Q$9:$Q$1954,1)+COUNTIFS(Matches!$D$9:$D$1954,$A296,Matches!$Q$9:$Q$1954,1)-H296</f>
        <v>3</v>
      </c>
      <c r="J296" s="9">
        <f t="shared" si="45"/>
        <v>0.72727272727272729</v>
      </c>
      <c r="K296" s="9">
        <f>IF(H296+I296=0,"",(SUMIFS(Matches!$T$9:$T$1954,Matches!$C$9:$C$1954,$A296)+SUMIFS(Matches!$U$9:$U$1954,Matches!$D$9:$D$1954,$A296))/(H296+I296))</f>
        <v>0.28549127640036737</v>
      </c>
      <c r="L296" s="9">
        <f>IF(H296+I296=0,"",(SUMIFS(Matches!$V$9:$V$1954,Matches!$C$9:$C$1954,$A296)+SUMIFS(Matches!$W$9:$W$1954,Matches!$D$9:$D$1954,$A296))/(H296+I296))</f>
        <v>0.52120025979530105</v>
      </c>
      <c r="M296" s="9">
        <f t="shared" si="46"/>
        <v>0.45486388496719077</v>
      </c>
      <c r="N296" s="1">
        <f t="shared" si="47"/>
        <v>246</v>
      </c>
      <c r="O296" s="1" t="str">
        <f t="shared" si="48"/>
        <v>Matches standings</v>
      </c>
      <c r="P296" s="1">
        <f>COUNTIFS(Matches!$C$9:$C$1954,$A296,Matches!$Q$9:$Q$1954,1,Matches!$Y$9:$Y$1954,"&gt;=1",Matches!$Y$9:$Y$1954,"&lt;="&amp;'RPI rules'!$B$9,Matches!$R$9:$R$1954,1)+COUNTIFS(Matches!$D$9:$D$1954,$A296,Matches!$Q$9:$Q$1954,1,Matches!$X$9:$X$1954,"&gt;=1",Matches!$X$9:$X$1954,"&lt;="&amp;'RPI rules'!$B$9,Matches!$S$9:$S$1954,1)</f>
        <v>0</v>
      </c>
      <c r="Q296" s="1">
        <f>COUNTIFS(Matches!$C$9:$C$1954,$A296,Matches!$Q$9:$Q$1954,1,Matches!$Y$9:$Y$1954,"&gt;"&amp;'RPI rules'!$B$9,Matches!$Y$9:$Y$1954,"&lt;="&amp;'RPI rules'!$B$10,Matches!$R$9:$R$1954,1)+COUNTIFS(Matches!$D$9:$D$1954,$A296,Matches!$Q$9:$Q$1954,1,Matches!$X$9:$X$1954,"&gt;"&amp;'RPI rules'!$B$9,Matches!$X$9:$X$1954,"&lt;="&amp;'RPI rules'!$B$10,Matches!$S$9:$S$1954,1)</f>
        <v>0</v>
      </c>
      <c r="R296" s="1">
        <f>COUNTIFS(Matches!$C$9:$C$1954,$A296,Matches!$Q$9:$Q$1954,1,Matches!$Y$9:$Y$1954,"&gt;="&amp;'RPI rules'!$B$12,Matches!$Y$9:$Y$1954,"&lt;="&amp;'RPI rules'!$B$13,Matches!$R$9:$R$1954,0)+COUNTIFS(Matches!$D$9:$D$1954,$A296,Matches!$Q$9:$Q$1954,1,Matches!$X$9:$X$1954,"&gt;="&amp;'RPI rules'!$B$12,Matches!$X$9:$X$1954,"&lt;="&amp;'RPI rules'!$B$13,Matches!$S$9:$S$1954,0)</f>
        <v>0</v>
      </c>
      <c r="S296" s="1">
        <f>COUNTIFS(Matches!$C$9:$C$1954,$A296,Matches!$Q$9:$Q$1954,1,Matches!$Y$9:$Y$1954,"&gt;="&amp;'RPI rules'!$B$14,Matches!$R$9:$R$1954,0)+COUNTIFS(Matches!$D$9:$D$1954,$A296,Matches!$Q$9:$Q$1954,1,Matches!$X$9:$X$1954,"&gt;="&amp;'RPI rules'!$B$14,Matches!$S$9:$S$1954,0)+COUNTIFS(Matches!$C$9:$C$1954,$A296,Matches!$H$9:$H$1954,"&lt;&gt;D1",Matches!$R$9:$R$1954,0)+COUNTIFS(Matches!$D$9:$D$1954,$A296,Matches!$G$9:$G$1954,"&lt;&gt;D1",Matches!$S$9:$S$1954,0)</f>
        <v>0</v>
      </c>
      <c r="T296" s="1">
        <f>COUNTIFS(Matches!$C$9:$C$1954,$A296,Matches!$M$9:$M$1954,"Nonconference")+COUNTIFS(Matches!$D$9:$D$1954,$A296,Matches!$M$9:$M$1954,"Nonconference")</f>
        <v>9</v>
      </c>
      <c r="U296" s="1">
        <f>COUNTIFS(Matches!$C$9:$C$1954,$A296,Matches!$Q$9:$Q$1954,1,Matches!$Y$9:$Y$1954,"&gt;=1",Matches!$Y$9:$Y$1954,"&lt;="&amp;'RPI rules'!$B$11,Matches!$M$9:$M$1954,"Nonconference")+COUNTIFS(Matches!$D$9:$D$1954,$A296,Matches!$Q$9:$Q$1954,1,Matches!$X$9:$X$1954,"&gt;=1",Matches!$X$9:$X$1954,"&lt;="&amp;'RPI rules'!$B$11,Matches!$M$9:$M$1954,"Nonconference")</f>
        <v>2</v>
      </c>
      <c r="V296" s="1">
        <f>COUNTIFS(Matches!$C$9:$C$1954,$A296,Matches!$Q$9:$Q$1954,1,Matches!$Y$9:$Y$1954,"&gt;="&amp;'RPI rules'!$B$15,Matches!$M$9:$M$1954,"Nonconference")+COUNTIFS(Matches!$D$9:$D$1954,$A296,Matches!$Q$9:$Q$1954,1,Matches!$X$9:$X$1954,"&gt;="&amp;'RPI rules'!$B$15,Matches!$M$9:$M$1954,"Nonconference")+COUNTIFS(Matches!$C$9:$C$1954,$A296,Matches!$M$9:$M$1954,"Nonconference",Matches!$H$9:$H$1954,"NAIA")+COUNTIFS(Matches!$D$9:$D$1954,$A296,Matches!$M$9:$M$1954,"Nonconference",Matches!$G$9:$G$1954,"NAIA")</f>
        <v>6</v>
      </c>
      <c r="W296" s="24">
        <f t="shared" si="49"/>
        <v>0.22222222222222221</v>
      </c>
      <c r="X296" s="24">
        <f t="shared" si="50"/>
        <v>0.66666666666666663</v>
      </c>
      <c r="Y296" s="25">
        <f>IF('RPI rules'!$B$25&lt;&gt;"Ready",NA(),P296*'RPI rules'!$B$17+Q296*'RPI rules'!$B$18)</f>
        <v>0</v>
      </c>
      <c r="Z296" s="25">
        <f>IF('RPI rules'!$B$25&lt;&gt;"Ready",NA(),-R296*'RPI rules'!$B$19-S296*'RPI rules'!$B$20)</f>
        <v>0</v>
      </c>
      <c r="AA296" s="25">
        <f>IF('RPI rules'!$B$25&lt;&gt;"Ready",NA(),IF(T296=0,0,IF(W296&gt;='RPI rules'!$B$16,'RPI rules'!$B$21,0)))</f>
        <v>0</v>
      </c>
      <c r="AB296" s="25">
        <f>IF('RPI rules'!$B$25&lt;&gt;"Ready",NA(),IF(T296=0,0,IF(X296&gt;='RPI rules'!$B$16,-'RPI rules'!$B$22,0)))</f>
        <v>-2.5999999999999999E-3</v>
      </c>
      <c r="AC296" s="25">
        <f t="shared" si="51"/>
        <v>-2.5999999999999999E-3</v>
      </c>
      <c r="AD296" s="9">
        <f t="shared" si="52"/>
        <v>0.45226388496719078</v>
      </c>
      <c r="AE296" s="1">
        <f t="shared" si="53"/>
        <v>252</v>
      </c>
      <c r="AF296" s="1">
        <f t="shared" si="54"/>
        <v>-6</v>
      </c>
    </row>
    <row r="297" spans="1:32" ht="21" customHeight="1">
      <c r="A297" s="1" t="s">
        <v>170</v>
      </c>
      <c r="B297" s="1" t="str">
        <f>INDEX(Standings!$B$9:$B$356,MATCH($A297,Standings!$A$9:$A$356,0))</f>
        <v>Sun Belt</v>
      </c>
      <c r="C297" s="1">
        <f>INDEX(Standings!$D$9:$D$356,MATCH($A297,Standings!$A$9:$A$356,0))</f>
        <v>5</v>
      </c>
      <c r="D297" s="1">
        <f>INDEX(Standings!$E$9:$E$356,MATCH($A297,Standings!$A$9:$A$356,0))</f>
        <v>4</v>
      </c>
      <c r="E297" s="1">
        <f>SUMIFS(Matches!$R$9:$R$1954,Matches!$C$9:$C$1954,$A297)+SUMIFS(Matches!$S$9:$S$1954,Matches!$D$9:$D$1954,$A297)</f>
        <v>5</v>
      </c>
      <c r="F297" s="1">
        <f>COUNTIFS(Matches!$C$9:$C$1954,$A297)+COUNTIFS(Matches!$D$9:$D$1954,$A297)-E297</f>
        <v>4</v>
      </c>
      <c r="G297" s="1">
        <f t="shared" si="44"/>
        <v>0</v>
      </c>
      <c r="H297" s="1">
        <f>SUMIFS(Matches!$R$9:$R$1954,Matches!$C$9:$C$1954,$A297,Matches!$Q$9:$Q$1954,1)+SUMIFS(Matches!$S$9:$S$1954,Matches!$D$9:$D$1954,$A297,Matches!$Q$9:$Q$1954,1)</f>
        <v>5</v>
      </c>
      <c r="I297" s="1">
        <f>COUNTIFS(Matches!$C$9:$C$1954,$A297,Matches!$Q$9:$Q$1954,1)+COUNTIFS(Matches!$D$9:$D$1954,$A297,Matches!$Q$9:$Q$1954,1)-H297</f>
        <v>4</v>
      </c>
      <c r="J297" s="9">
        <f t="shared" si="45"/>
        <v>0.55555555555555558</v>
      </c>
      <c r="K297" s="9">
        <f>IF(H297+I297=0,"",(SUMIFS(Matches!$T$9:$T$1954,Matches!$C$9:$C$1954,$A297)+SUMIFS(Matches!$U$9:$U$1954,Matches!$D$9:$D$1954,$A297))/(H297+I297))</f>
        <v>0.51441798941798944</v>
      </c>
      <c r="L297" s="9">
        <f>IF(H297+I297=0,"",(SUMIFS(Matches!$V$9:$V$1954,Matches!$C$9:$C$1954,$A297)+SUMIFS(Matches!$W$9:$W$1954,Matches!$D$9:$D$1954,$A297))/(H297+I297))</f>
        <v>0.48750850813982122</v>
      </c>
      <c r="M297" s="9">
        <f t="shared" si="46"/>
        <v>0.51797501063283891</v>
      </c>
      <c r="N297" s="1">
        <f t="shared" si="47"/>
        <v>147</v>
      </c>
      <c r="O297" s="1" t="str">
        <f t="shared" si="48"/>
        <v>Matches standings</v>
      </c>
      <c r="P297" s="1">
        <f>COUNTIFS(Matches!$C$9:$C$1954,$A297,Matches!$Q$9:$Q$1954,1,Matches!$Y$9:$Y$1954,"&gt;=1",Matches!$Y$9:$Y$1954,"&lt;="&amp;'RPI rules'!$B$9,Matches!$R$9:$R$1954,1)+COUNTIFS(Matches!$D$9:$D$1954,$A297,Matches!$Q$9:$Q$1954,1,Matches!$X$9:$X$1954,"&gt;=1",Matches!$X$9:$X$1954,"&lt;="&amp;'RPI rules'!$B$9,Matches!$S$9:$S$1954,1)</f>
        <v>0</v>
      </c>
      <c r="Q297" s="1">
        <f>COUNTIFS(Matches!$C$9:$C$1954,$A297,Matches!$Q$9:$Q$1954,1,Matches!$Y$9:$Y$1954,"&gt;"&amp;'RPI rules'!$B$9,Matches!$Y$9:$Y$1954,"&lt;="&amp;'RPI rules'!$B$10,Matches!$R$9:$R$1954,1)+COUNTIFS(Matches!$D$9:$D$1954,$A297,Matches!$Q$9:$Q$1954,1,Matches!$X$9:$X$1954,"&gt;"&amp;'RPI rules'!$B$9,Matches!$X$9:$X$1954,"&lt;="&amp;'RPI rules'!$B$10,Matches!$S$9:$S$1954,1)</f>
        <v>0</v>
      </c>
      <c r="R297" s="1">
        <f>COUNTIFS(Matches!$C$9:$C$1954,$A297,Matches!$Q$9:$Q$1954,1,Matches!$Y$9:$Y$1954,"&gt;="&amp;'RPI rules'!$B$12,Matches!$Y$9:$Y$1954,"&lt;="&amp;'RPI rules'!$B$13,Matches!$R$9:$R$1954,0)+COUNTIFS(Matches!$D$9:$D$1954,$A297,Matches!$Q$9:$Q$1954,1,Matches!$X$9:$X$1954,"&gt;="&amp;'RPI rules'!$B$12,Matches!$X$9:$X$1954,"&lt;="&amp;'RPI rules'!$B$13,Matches!$S$9:$S$1954,0)</f>
        <v>0</v>
      </c>
      <c r="S297" s="1">
        <f>COUNTIFS(Matches!$C$9:$C$1954,$A297,Matches!$Q$9:$Q$1954,1,Matches!$Y$9:$Y$1954,"&gt;="&amp;'RPI rules'!$B$14,Matches!$R$9:$R$1954,0)+COUNTIFS(Matches!$D$9:$D$1954,$A297,Matches!$Q$9:$Q$1954,1,Matches!$X$9:$X$1954,"&gt;="&amp;'RPI rules'!$B$14,Matches!$S$9:$S$1954,0)+COUNTIFS(Matches!$C$9:$C$1954,$A297,Matches!$H$9:$H$1954,"&lt;&gt;D1",Matches!$R$9:$R$1954,0)+COUNTIFS(Matches!$D$9:$D$1954,$A297,Matches!$G$9:$G$1954,"&lt;&gt;D1",Matches!$S$9:$S$1954,0)</f>
        <v>0</v>
      </c>
      <c r="T297" s="1">
        <f>COUNTIFS(Matches!$C$9:$C$1954,$A297,Matches!$M$9:$M$1954,"Nonconference")+COUNTIFS(Matches!$D$9:$D$1954,$A297,Matches!$M$9:$M$1954,"Nonconference")</f>
        <v>9</v>
      </c>
      <c r="U297" s="1">
        <f>COUNTIFS(Matches!$C$9:$C$1954,$A297,Matches!$Q$9:$Q$1954,1,Matches!$Y$9:$Y$1954,"&gt;=1",Matches!$Y$9:$Y$1954,"&lt;="&amp;'RPI rules'!$B$11,Matches!$M$9:$M$1954,"Nonconference")+COUNTIFS(Matches!$D$9:$D$1954,$A297,Matches!$Q$9:$Q$1954,1,Matches!$X$9:$X$1954,"&gt;=1",Matches!$X$9:$X$1954,"&lt;="&amp;'RPI rules'!$B$11,Matches!$M$9:$M$1954,"Nonconference")</f>
        <v>2</v>
      </c>
      <c r="V297" s="1">
        <f>COUNTIFS(Matches!$C$9:$C$1954,$A297,Matches!$Q$9:$Q$1954,1,Matches!$Y$9:$Y$1954,"&gt;="&amp;'RPI rules'!$B$15,Matches!$M$9:$M$1954,"Nonconference")+COUNTIFS(Matches!$D$9:$D$1954,$A297,Matches!$Q$9:$Q$1954,1,Matches!$X$9:$X$1954,"&gt;="&amp;'RPI rules'!$B$15,Matches!$M$9:$M$1954,"Nonconference")+COUNTIFS(Matches!$C$9:$C$1954,$A297,Matches!$M$9:$M$1954,"Nonconference",Matches!$H$9:$H$1954,"NAIA")+COUNTIFS(Matches!$D$9:$D$1954,$A297,Matches!$M$9:$M$1954,"Nonconference",Matches!$G$9:$G$1954,"NAIA")</f>
        <v>4</v>
      </c>
      <c r="W297" s="24">
        <f t="shared" si="49"/>
        <v>0.22222222222222221</v>
      </c>
      <c r="X297" s="24">
        <f t="shared" si="50"/>
        <v>0.44444444444444442</v>
      </c>
      <c r="Y297" s="25">
        <f>IF('RPI rules'!$B$25&lt;&gt;"Ready",NA(),P297*'RPI rules'!$B$17+Q297*'RPI rules'!$B$18)</f>
        <v>0</v>
      </c>
      <c r="Z297" s="25">
        <f>IF('RPI rules'!$B$25&lt;&gt;"Ready",NA(),-R297*'RPI rules'!$B$19-S297*'RPI rules'!$B$20)</f>
        <v>0</v>
      </c>
      <c r="AA297" s="25">
        <f>IF('RPI rules'!$B$25&lt;&gt;"Ready",NA(),IF(T297=0,0,IF(W297&gt;='RPI rules'!$B$16,'RPI rules'!$B$21,0)))</f>
        <v>0</v>
      </c>
      <c r="AB297" s="25">
        <f>IF('RPI rules'!$B$25&lt;&gt;"Ready",NA(),IF(T297=0,0,IF(X297&gt;='RPI rules'!$B$16,-'RPI rules'!$B$22,0)))</f>
        <v>0</v>
      </c>
      <c r="AC297" s="25">
        <f t="shared" si="51"/>
        <v>0</v>
      </c>
      <c r="AD297" s="9">
        <f t="shared" si="52"/>
        <v>0.51797501063283891</v>
      </c>
      <c r="AE297" s="1">
        <f t="shared" si="53"/>
        <v>148</v>
      </c>
      <c r="AF297" s="1">
        <f t="shared" si="54"/>
        <v>-1</v>
      </c>
    </row>
    <row r="298" spans="1:32" ht="21" customHeight="1">
      <c r="A298" s="1" t="s">
        <v>55</v>
      </c>
      <c r="B298" s="1" t="str">
        <f>INDEX(Standings!$B$9:$B$356,MATCH($A298,Standings!$A$9:$A$356,0))</f>
        <v>American</v>
      </c>
      <c r="C298" s="1">
        <f>INDEX(Standings!$D$9:$D$356,MATCH($A298,Standings!$A$9:$A$356,0))</f>
        <v>8</v>
      </c>
      <c r="D298" s="1">
        <f>INDEX(Standings!$E$9:$E$356,MATCH($A298,Standings!$A$9:$A$356,0))</f>
        <v>2</v>
      </c>
      <c r="E298" s="1">
        <f>SUMIFS(Matches!$R$9:$R$1954,Matches!$C$9:$C$1954,$A298)+SUMIFS(Matches!$S$9:$S$1954,Matches!$D$9:$D$1954,$A298)</f>
        <v>8</v>
      </c>
      <c r="F298" s="1">
        <f>COUNTIFS(Matches!$C$9:$C$1954,$A298)+COUNTIFS(Matches!$D$9:$D$1954,$A298)-E298</f>
        <v>2</v>
      </c>
      <c r="G298" s="1">
        <f t="shared" si="44"/>
        <v>0</v>
      </c>
      <c r="H298" s="1">
        <f>SUMIFS(Matches!$R$9:$R$1954,Matches!$C$9:$C$1954,$A298,Matches!$Q$9:$Q$1954,1)+SUMIFS(Matches!$S$9:$S$1954,Matches!$D$9:$D$1954,$A298,Matches!$Q$9:$Q$1954,1)</f>
        <v>8</v>
      </c>
      <c r="I298" s="1">
        <f>COUNTIFS(Matches!$C$9:$C$1954,$A298,Matches!$Q$9:$Q$1954,1)+COUNTIFS(Matches!$D$9:$D$1954,$A298,Matches!$Q$9:$Q$1954,1)-H298</f>
        <v>2</v>
      </c>
      <c r="J298" s="9">
        <f t="shared" si="45"/>
        <v>0.8</v>
      </c>
      <c r="K298" s="9">
        <f>IF(H298+I298=0,"",(SUMIFS(Matches!$T$9:$T$1954,Matches!$C$9:$C$1954,$A298)+SUMIFS(Matches!$U$9:$U$1954,Matches!$D$9:$D$1954,$A298))/(H298+I298))</f>
        <v>0.58141414141414149</v>
      </c>
      <c r="L298" s="9">
        <f>IF(H298+I298=0,"",(SUMIFS(Matches!$V$9:$V$1954,Matches!$C$9:$C$1954,$A298)+SUMIFS(Matches!$W$9:$W$1954,Matches!$D$9:$D$1954,$A298))/(H298+I298))</f>
        <v>0.52928375370420822</v>
      </c>
      <c r="M298" s="9">
        <f t="shared" si="46"/>
        <v>0.62302800913312284</v>
      </c>
      <c r="N298" s="1">
        <f t="shared" si="47"/>
        <v>32</v>
      </c>
      <c r="O298" s="1" t="str">
        <f t="shared" si="48"/>
        <v>Matches standings</v>
      </c>
      <c r="P298" s="1">
        <f>COUNTIFS(Matches!$C$9:$C$1954,$A298,Matches!$Q$9:$Q$1954,1,Matches!$Y$9:$Y$1954,"&gt;=1",Matches!$Y$9:$Y$1954,"&lt;="&amp;'RPI rules'!$B$9,Matches!$R$9:$R$1954,1)+COUNTIFS(Matches!$D$9:$D$1954,$A298,Matches!$Q$9:$Q$1954,1,Matches!$X$9:$X$1954,"&gt;=1",Matches!$X$9:$X$1954,"&lt;="&amp;'RPI rules'!$B$9,Matches!$S$9:$S$1954,1)</f>
        <v>0</v>
      </c>
      <c r="Q298" s="1">
        <f>COUNTIFS(Matches!$C$9:$C$1954,$A298,Matches!$Q$9:$Q$1954,1,Matches!$Y$9:$Y$1954,"&gt;"&amp;'RPI rules'!$B$9,Matches!$Y$9:$Y$1954,"&lt;="&amp;'RPI rules'!$B$10,Matches!$R$9:$R$1954,1)+COUNTIFS(Matches!$D$9:$D$1954,$A298,Matches!$Q$9:$Q$1954,1,Matches!$X$9:$X$1954,"&gt;"&amp;'RPI rules'!$B$9,Matches!$X$9:$X$1954,"&lt;="&amp;'RPI rules'!$B$10,Matches!$S$9:$S$1954,1)</f>
        <v>1</v>
      </c>
      <c r="R298" s="1">
        <f>COUNTIFS(Matches!$C$9:$C$1954,$A298,Matches!$Q$9:$Q$1954,1,Matches!$Y$9:$Y$1954,"&gt;="&amp;'RPI rules'!$B$12,Matches!$Y$9:$Y$1954,"&lt;="&amp;'RPI rules'!$B$13,Matches!$R$9:$R$1954,0)+COUNTIFS(Matches!$D$9:$D$1954,$A298,Matches!$Q$9:$Q$1954,1,Matches!$X$9:$X$1954,"&gt;="&amp;'RPI rules'!$B$12,Matches!$X$9:$X$1954,"&lt;="&amp;'RPI rules'!$B$13,Matches!$S$9:$S$1954,0)</f>
        <v>0</v>
      </c>
      <c r="S298" s="1">
        <f>COUNTIFS(Matches!$C$9:$C$1954,$A298,Matches!$Q$9:$Q$1954,1,Matches!$Y$9:$Y$1954,"&gt;="&amp;'RPI rules'!$B$14,Matches!$R$9:$R$1954,0)+COUNTIFS(Matches!$D$9:$D$1954,$A298,Matches!$Q$9:$Q$1954,1,Matches!$X$9:$X$1954,"&gt;="&amp;'RPI rules'!$B$14,Matches!$S$9:$S$1954,0)+COUNTIFS(Matches!$C$9:$C$1954,$A298,Matches!$H$9:$H$1954,"&lt;&gt;D1",Matches!$R$9:$R$1954,0)+COUNTIFS(Matches!$D$9:$D$1954,$A298,Matches!$G$9:$G$1954,"&lt;&gt;D1",Matches!$S$9:$S$1954,0)</f>
        <v>0</v>
      </c>
      <c r="T298" s="1">
        <f>COUNTIFS(Matches!$C$9:$C$1954,$A298,Matches!$M$9:$M$1954,"Nonconference")+COUNTIFS(Matches!$D$9:$D$1954,$A298,Matches!$M$9:$M$1954,"Nonconference")</f>
        <v>10</v>
      </c>
      <c r="U298" s="1">
        <f>COUNTIFS(Matches!$C$9:$C$1954,$A298,Matches!$Q$9:$Q$1954,1,Matches!$Y$9:$Y$1954,"&gt;=1",Matches!$Y$9:$Y$1954,"&lt;="&amp;'RPI rules'!$B$11,Matches!$M$9:$M$1954,"Nonconference")+COUNTIFS(Matches!$D$9:$D$1954,$A298,Matches!$Q$9:$Q$1954,1,Matches!$X$9:$X$1954,"&gt;=1",Matches!$X$9:$X$1954,"&lt;="&amp;'RPI rules'!$B$11,Matches!$M$9:$M$1954,"Nonconference")</f>
        <v>3</v>
      </c>
      <c r="V298" s="1">
        <f>COUNTIFS(Matches!$C$9:$C$1954,$A298,Matches!$Q$9:$Q$1954,1,Matches!$Y$9:$Y$1954,"&gt;="&amp;'RPI rules'!$B$15,Matches!$M$9:$M$1954,"Nonconference")+COUNTIFS(Matches!$D$9:$D$1954,$A298,Matches!$Q$9:$Q$1954,1,Matches!$X$9:$X$1954,"&gt;="&amp;'RPI rules'!$B$15,Matches!$M$9:$M$1954,"Nonconference")+COUNTIFS(Matches!$C$9:$C$1954,$A298,Matches!$M$9:$M$1954,"Nonconference",Matches!$H$9:$H$1954,"NAIA")+COUNTIFS(Matches!$D$9:$D$1954,$A298,Matches!$M$9:$M$1954,"Nonconference",Matches!$G$9:$G$1954,"NAIA")</f>
        <v>1</v>
      </c>
      <c r="W298" s="24">
        <f t="shared" si="49"/>
        <v>0.3</v>
      </c>
      <c r="X298" s="24">
        <f t="shared" si="50"/>
        <v>0.1</v>
      </c>
      <c r="Y298" s="25">
        <f>IF('RPI rules'!$B$25&lt;&gt;"Ready",NA(),P298*'RPI rules'!$B$17+Q298*'RPI rules'!$B$18)</f>
        <v>1.2999999999999999E-3</v>
      </c>
      <c r="Z298" s="25">
        <f>IF('RPI rules'!$B$25&lt;&gt;"Ready",NA(),-R298*'RPI rules'!$B$19-S298*'RPI rules'!$B$20)</f>
        <v>0</v>
      </c>
      <c r="AA298" s="25">
        <f>IF('RPI rules'!$B$25&lt;&gt;"Ready",NA(),IF(T298=0,0,IF(W298&gt;='RPI rules'!$B$16,'RPI rules'!$B$21,0)))</f>
        <v>0</v>
      </c>
      <c r="AB298" s="25">
        <f>IF('RPI rules'!$B$25&lt;&gt;"Ready",NA(),IF(T298=0,0,IF(X298&gt;='RPI rules'!$B$16,-'RPI rules'!$B$22,0)))</f>
        <v>0</v>
      </c>
      <c r="AC298" s="25">
        <f t="shared" si="51"/>
        <v>1.2999999999999999E-3</v>
      </c>
      <c r="AD298" s="9">
        <f t="shared" si="52"/>
        <v>0.62432800913312281</v>
      </c>
      <c r="AE298" s="1">
        <f t="shared" si="53"/>
        <v>33</v>
      </c>
      <c r="AF298" s="1">
        <f t="shared" si="54"/>
        <v>-1</v>
      </c>
    </row>
    <row r="299" spans="1:32" ht="21" customHeight="1">
      <c r="A299" s="1" t="s">
        <v>102</v>
      </c>
      <c r="B299" s="1" t="str">
        <f>INDEX(Standings!$B$9:$B$356,MATCH($A299,Standings!$A$9:$A$356,0))</f>
        <v>American</v>
      </c>
      <c r="C299" s="1">
        <f>INDEX(Standings!$D$9:$D$356,MATCH($A299,Standings!$A$9:$A$356,0))</f>
        <v>8</v>
      </c>
      <c r="D299" s="1">
        <f>INDEX(Standings!$E$9:$E$356,MATCH($A299,Standings!$A$9:$A$356,0))</f>
        <v>3</v>
      </c>
      <c r="E299" s="1">
        <f>SUMIFS(Matches!$R$9:$R$1954,Matches!$C$9:$C$1954,$A299)+SUMIFS(Matches!$S$9:$S$1954,Matches!$D$9:$D$1954,$A299)</f>
        <v>8</v>
      </c>
      <c r="F299" s="1">
        <f>COUNTIFS(Matches!$C$9:$C$1954,$A299)+COUNTIFS(Matches!$D$9:$D$1954,$A299)-E299</f>
        <v>3</v>
      </c>
      <c r="G299" s="1">
        <f t="shared" si="44"/>
        <v>0</v>
      </c>
      <c r="H299" s="1">
        <f>SUMIFS(Matches!$R$9:$R$1954,Matches!$C$9:$C$1954,$A299,Matches!$Q$9:$Q$1954,1)+SUMIFS(Matches!$S$9:$S$1954,Matches!$D$9:$D$1954,$A299,Matches!$Q$9:$Q$1954,1)</f>
        <v>8</v>
      </c>
      <c r="I299" s="1">
        <f>COUNTIFS(Matches!$C$9:$C$1954,$A299,Matches!$Q$9:$Q$1954,1)+COUNTIFS(Matches!$D$9:$D$1954,$A299,Matches!$Q$9:$Q$1954,1)-H299</f>
        <v>3</v>
      </c>
      <c r="J299" s="9">
        <f t="shared" si="45"/>
        <v>0.72727272727272729</v>
      </c>
      <c r="K299" s="9">
        <f>IF(H299+I299=0,"",(SUMIFS(Matches!$T$9:$T$1954,Matches!$C$9:$C$1954,$A299)+SUMIFS(Matches!$U$9:$U$1954,Matches!$D$9:$D$1954,$A299))/(H299+I299))</f>
        <v>0.50874655647382916</v>
      </c>
      <c r="L299" s="9">
        <f>IF(H299+I299=0,"",(SUMIFS(Matches!$V$9:$V$1954,Matches!$C$9:$C$1954,$A299)+SUMIFS(Matches!$W$9:$W$1954,Matches!$D$9:$D$1954,$A299))/(H299+I299))</f>
        <v>0.56242892947782752</v>
      </c>
      <c r="M299" s="9">
        <f t="shared" si="46"/>
        <v>0.57679869242455328</v>
      </c>
      <c r="N299" s="1">
        <f t="shared" si="47"/>
        <v>79</v>
      </c>
      <c r="O299" s="1" t="str">
        <f t="shared" si="48"/>
        <v>Matches standings</v>
      </c>
      <c r="P299" s="1">
        <f>COUNTIFS(Matches!$C$9:$C$1954,$A299,Matches!$Q$9:$Q$1954,1,Matches!$Y$9:$Y$1954,"&gt;=1",Matches!$Y$9:$Y$1954,"&lt;="&amp;'RPI rules'!$B$9,Matches!$R$9:$R$1954,1)+COUNTIFS(Matches!$D$9:$D$1954,$A299,Matches!$Q$9:$Q$1954,1,Matches!$X$9:$X$1954,"&gt;=1",Matches!$X$9:$X$1954,"&lt;="&amp;'RPI rules'!$B$9,Matches!$S$9:$S$1954,1)</f>
        <v>0</v>
      </c>
      <c r="Q299" s="1">
        <f>COUNTIFS(Matches!$C$9:$C$1954,$A299,Matches!$Q$9:$Q$1954,1,Matches!$Y$9:$Y$1954,"&gt;"&amp;'RPI rules'!$B$9,Matches!$Y$9:$Y$1954,"&lt;="&amp;'RPI rules'!$B$10,Matches!$R$9:$R$1954,1)+COUNTIFS(Matches!$D$9:$D$1954,$A299,Matches!$Q$9:$Q$1954,1,Matches!$X$9:$X$1954,"&gt;"&amp;'RPI rules'!$B$9,Matches!$X$9:$X$1954,"&lt;="&amp;'RPI rules'!$B$10,Matches!$S$9:$S$1954,1)</f>
        <v>0</v>
      </c>
      <c r="R299" s="1">
        <f>COUNTIFS(Matches!$C$9:$C$1954,$A299,Matches!$Q$9:$Q$1954,1,Matches!$Y$9:$Y$1954,"&gt;="&amp;'RPI rules'!$B$12,Matches!$Y$9:$Y$1954,"&lt;="&amp;'RPI rules'!$B$13,Matches!$R$9:$R$1954,0)+COUNTIFS(Matches!$D$9:$D$1954,$A299,Matches!$Q$9:$Q$1954,1,Matches!$X$9:$X$1954,"&gt;="&amp;'RPI rules'!$B$12,Matches!$X$9:$X$1954,"&lt;="&amp;'RPI rules'!$B$13,Matches!$S$9:$S$1954,0)</f>
        <v>0</v>
      </c>
      <c r="S299" s="1">
        <f>COUNTIFS(Matches!$C$9:$C$1954,$A299,Matches!$Q$9:$Q$1954,1,Matches!$Y$9:$Y$1954,"&gt;="&amp;'RPI rules'!$B$14,Matches!$R$9:$R$1954,0)+COUNTIFS(Matches!$D$9:$D$1954,$A299,Matches!$Q$9:$Q$1954,1,Matches!$X$9:$X$1954,"&gt;="&amp;'RPI rules'!$B$14,Matches!$S$9:$S$1954,0)+COUNTIFS(Matches!$C$9:$C$1954,$A299,Matches!$H$9:$H$1954,"&lt;&gt;D1",Matches!$R$9:$R$1954,0)+COUNTIFS(Matches!$D$9:$D$1954,$A299,Matches!$G$9:$G$1954,"&lt;&gt;D1",Matches!$S$9:$S$1954,0)</f>
        <v>0</v>
      </c>
      <c r="T299" s="1">
        <f>COUNTIFS(Matches!$C$9:$C$1954,$A299,Matches!$M$9:$M$1954,"Nonconference")+COUNTIFS(Matches!$D$9:$D$1954,$A299,Matches!$M$9:$M$1954,"Nonconference")</f>
        <v>11</v>
      </c>
      <c r="U299" s="1">
        <f>COUNTIFS(Matches!$C$9:$C$1954,$A299,Matches!$Q$9:$Q$1954,1,Matches!$Y$9:$Y$1954,"&gt;=1",Matches!$Y$9:$Y$1954,"&lt;="&amp;'RPI rules'!$B$11,Matches!$M$9:$M$1954,"Nonconference")+COUNTIFS(Matches!$D$9:$D$1954,$A299,Matches!$Q$9:$Q$1954,1,Matches!$X$9:$X$1954,"&gt;=1",Matches!$X$9:$X$1954,"&lt;="&amp;'RPI rules'!$B$11,Matches!$M$9:$M$1954,"Nonconference")</f>
        <v>3</v>
      </c>
      <c r="V299" s="1">
        <f>COUNTIFS(Matches!$C$9:$C$1954,$A299,Matches!$Q$9:$Q$1954,1,Matches!$Y$9:$Y$1954,"&gt;="&amp;'RPI rules'!$B$15,Matches!$M$9:$M$1954,"Nonconference")+COUNTIFS(Matches!$D$9:$D$1954,$A299,Matches!$Q$9:$Q$1954,1,Matches!$X$9:$X$1954,"&gt;="&amp;'RPI rules'!$B$15,Matches!$M$9:$M$1954,"Nonconference")+COUNTIFS(Matches!$C$9:$C$1954,$A299,Matches!$M$9:$M$1954,"Nonconference",Matches!$H$9:$H$1954,"NAIA")+COUNTIFS(Matches!$D$9:$D$1954,$A299,Matches!$M$9:$M$1954,"Nonconference",Matches!$G$9:$G$1954,"NAIA")</f>
        <v>0</v>
      </c>
      <c r="W299" s="24">
        <f t="shared" si="49"/>
        <v>0.27272727272727271</v>
      </c>
      <c r="X299" s="24">
        <f t="shared" si="50"/>
        <v>0</v>
      </c>
      <c r="Y299" s="25">
        <f>IF('RPI rules'!$B$25&lt;&gt;"Ready",NA(),P299*'RPI rules'!$B$17+Q299*'RPI rules'!$B$18)</f>
        <v>0</v>
      </c>
      <c r="Z299" s="25">
        <f>IF('RPI rules'!$B$25&lt;&gt;"Ready",NA(),-R299*'RPI rules'!$B$19-S299*'RPI rules'!$B$20)</f>
        <v>0</v>
      </c>
      <c r="AA299" s="25">
        <f>IF('RPI rules'!$B$25&lt;&gt;"Ready",NA(),IF(T299=0,0,IF(W299&gt;='RPI rules'!$B$16,'RPI rules'!$B$21,0)))</f>
        <v>0</v>
      </c>
      <c r="AB299" s="25">
        <f>IF('RPI rules'!$B$25&lt;&gt;"Ready",NA(),IF(T299=0,0,IF(X299&gt;='RPI rules'!$B$16,-'RPI rules'!$B$22,0)))</f>
        <v>0</v>
      </c>
      <c r="AC299" s="25">
        <f t="shared" si="51"/>
        <v>0</v>
      </c>
      <c r="AD299" s="9">
        <f t="shared" si="52"/>
        <v>0.57679869242455328</v>
      </c>
      <c r="AE299" s="1">
        <f t="shared" si="53"/>
        <v>81</v>
      </c>
      <c r="AF299" s="1">
        <f t="shared" si="54"/>
        <v>-2</v>
      </c>
    </row>
    <row r="300" spans="1:32" ht="21" customHeight="1">
      <c r="A300" s="1" t="s">
        <v>255</v>
      </c>
      <c r="B300" s="1" t="str">
        <f>INDEX(Standings!$B$9:$B$356,MATCH($A300,Standings!$A$9:$A$356,0))</f>
        <v>American</v>
      </c>
      <c r="C300" s="1">
        <f>INDEX(Standings!$D$9:$D$356,MATCH($A300,Standings!$A$9:$A$356,0))</f>
        <v>6</v>
      </c>
      <c r="D300" s="1">
        <f>INDEX(Standings!$E$9:$E$356,MATCH($A300,Standings!$A$9:$A$356,0))</f>
        <v>6</v>
      </c>
      <c r="E300" s="1">
        <f>SUMIFS(Matches!$R$9:$R$1954,Matches!$C$9:$C$1954,$A300)+SUMIFS(Matches!$S$9:$S$1954,Matches!$D$9:$D$1954,$A300)</f>
        <v>6</v>
      </c>
      <c r="F300" s="1">
        <f>COUNTIFS(Matches!$C$9:$C$1954,$A300)+COUNTIFS(Matches!$D$9:$D$1954,$A300)-E300</f>
        <v>6</v>
      </c>
      <c r="G300" s="1">
        <f t="shared" si="44"/>
        <v>0</v>
      </c>
      <c r="H300" s="1">
        <f>SUMIFS(Matches!$R$9:$R$1954,Matches!$C$9:$C$1954,$A300,Matches!$Q$9:$Q$1954,1)+SUMIFS(Matches!$S$9:$S$1954,Matches!$D$9:$D$1954,$A300,Matches!$Q$9:$Q$1954,1)</f>
        <v>6</v>
      </c>
      <c r="I300" s="1">
        <f>COUNTIFS(Matches!$C$9:$C$1954,$A300,Matches!$Q$9:$Q$1954,1)+COUNTIFS(Matches!$D$9:$D$1954,$A300,Matches!$Q$9:$Q$1954,1)-H300</f>
        <v>6</v>
      </c>
      <c r="J300" s="9">
        <f t="shared" si="45"/>
        <v>0.5</v>
      </c>
      <c r="K300" s="9">
        <f>IF(H300+I300=0,"",(SUMIFS(Matches!$T$9:$T$1954,Matches!$C$9:$C$1954,$A300)+SUMIFS(Matches!$U$9:$U$1954,Matches!$D$9:$D$1954,$A300))/(H300+I300))</f>
        <v>0.43221801346801353</v>
      </c>
      <c r="L300" s="9">
        <f>IF(H300+I300=0,"",(SUMIFS(Matches!$V$9:$V$1954,Matches!$C$9:$C$1954,$A300)+SUMIFS(Matches!$W$9:$W$1954,Matches!$D$9:$D$1954,$A300))/(H300+I300))</f>
        <v>0.48787687425167992</v>
      </c>
      <c r="M300" s="9">
        <f t="shared" si="46"/>
        <v>0.46307822529692677</v>
      </c>
      <c r="N300" s="1">
        <f t="shared" si="47"/>
        <v>232</v>
      </c>
      <c r="O300" s="1" t="str">
        <f t="shared" si="48"/>
        <v>Matches standings</v>
      </c>
      <c r="P300" s="1">
        <f>COUNTIFS(Matches!$C$9:$C$1954,$A300,Matches!$Q$9:$Q$1954,1,Matches!$Y$9:$Y$1954,"&gt;=1",Matches!$Y$9:$Y$1954,"&lt;="&amp;'RPI rules'!$B$9,Matches!$R$9:$R$1954,1)+COUNTIFS(Matches!$D$9:$D$1954,$A300,Matches!$Q$9:$Q$1954,1,Matches!$X$9:$X$1954,"&gt;=1",Matches!$X$9:$X$1954,"&lt;="&amp;'RPI rules'!$B$9,Matches!$S$9:$S$1954,1)</f>
        <v>0</v>
      </c>
      <c r="Q300" s="1">
        <f>COUNTIFS(Matches!$C$9:$C$1954,$A300,Matches!$Q$9:$Q$1954,1,Matches!$Y$9:$Y$1954,"&gt;"&amp;'RPI rules'!$B$9,Matches!$Y$9:$Y$1954,"&lt;="&amp;'RPI rules'!$B$10,Matches!$R$9:$R$1954,1)+COUNTIFS(Matches!$D$9:$D$1954,$A300,Matches!$Q$9:$Q$1954,1,Matches!$X$9:$X$1954,"&gt;"&amp;'RPI rules'!$B$9,Matches!$X$9:$X$1954,"&lt;="&amp;'RPI rules'!$B$10,Matches!$S$9:$S$1954,1)</f>
        <v>0</v>
      </c>
      <c r="R300" s="1">
        <f>COUNTIFS(Matches!$C$9:$C$1954,$A300,Matches!$Q$9:$Q$1954,1,Matches!$Y$9:$Y$1954,"&gt;="&amp;'RPI rules'!$B$12,Matches!$Y$9:$Y$1954,"&lt;="&amp;'RPI rules'!$B$13,Matches!$R$9:$R$1954,0)+COUNTIFS(Matches!$D$9:$D$1954,$A300,Matches!$Q$9:$Q$1954,1,Matches!$X$9:$X$1954,"&gt;="&amp;'RPI rules'!$B$12,Matches!$X$9:$X$1954,"&lt;="&amp;'RPI rules'!$B$13,Matches!$S$9:$S$1954,0)</f>
        <v>0</v>
      </c>
      <c r="S300" s="1">
        <f>COUNTIFS(Matches!$C$9:$C$1954,$A300,Matches!$Q$9:$Q$1954,1,Matches!$Y$9:$Y$1954,"&gt;="&amp;'RPI rules'!$B$14,Matches!$R$9:$R$1954,0)+COUNTIFS(Matches!$D$9:$D$1954,$A300,Matches!$Q$9:$Q$1954,1,Matches!$X$9:$X$1954,"&gt;="&amp;'RPI rules'!$B$14,Matches!$S$9:$S$1954,0)+COUNTIFS(Matches!$C$9:$C$1954,$A300,Matches!$H$9:$H$1954,"&lt;&gt;D1",Matches!$R$9:$R$1954,0)+COUNTIFS(Matches!$D$9:$D$1954,$A300,Matches!$G$9:$G$1954,"&lt;&gt;D1",Matches!$S$9:$S$1954,0)</f>
        <v>0</v>
      </c>
      <c r="T300" s="1">
        <f>COUNTIFS(Matches!$C$9:$C$1954,$A300,Matches!$M$9:$M$1954,"Nonconference")+COUNTIFS(Matches!$D$9:$D$1954,$A300,Matches!$M$9:$M$1954,"Nonconference")</f>
        <v>12</v>
      </c>
      <c r="U300" s="1">
        <f>COUNTIFS(Matches!$C$9:$C$1954,$A300,Matches!$Q$9:$Q$1954,1,Matches!$Y$9:$Y$1954,"&gt;=1",Matches!$Y$9:$Y$1954,"&lt;="&amp;'RPI rules'!$B$11,Matches!$M$9:$M$1954,"Nonconference")+COUNTIFS(Matches!$D$9:$D$1954,$A300,Matches!$Q$9:$Q$1954,1,Matches!$X$9:$X$1954,"&gt;=1",Matches!$X$9:$X$1954,"&lt;="&amp;'RPI rules'!$B$11,Matches!$M$9:$M$1954,"Nonconference")</f>
        <v>1</v>
      </c>
      <c r="V300" s="1">
        <f>COUNTIFS(Matches!$C$9:$C$1954,$A300,Matches!$Q$9:$Q$1954,1,Matches!$Y$9:$Y$1954,"&gt;="&amp;'RPI rules'!$B$15,Matches!$M$9:$M$1954,"Nonconference")+COUNTIFS(Matches!$D$9:$D$1954,$A300,Matches!$Q$9:$Q$1954,1,Matches!$X$9:$X$1954,"&gt;="&amp;'RPI rules'!$B$15,Matches!$M$9:$M$1954,"Nonconference")+COUNTIFS(Matches!$C$9:$C$1954,$A300,Matches!$M$9:$M$1954,"Nonconference",Matches!$H$9:$H$1954,"NAIA")+COUNTIFS(Matches!$D$9:$D$1954,$A300,Matches!$M$9:$M$1954,"Nonconference",Matches!$G$9:$G$1954,"NAIA")</f>
        <v>4</v>
      </c>
      <c r="W300" s="24">
        <f t="shared" si="49"/>
        <v>8.3333333333333329E-2</v>
      </c>
      <c r="X300" s="24">
        <f t="shared" si="50"/>
        <v>0.33333333333333331</v>
      </c>
      <c r="Y300" s="25">
        <f>IF('RPI rules'!$B$25&lt;&gt;"Ready",NA(),P300*'RPI rules'!$B$17+Q300*'RPI rules'!$B$18)</f>
        <v>0</v>
      </c>
      <c r="Z300" s="25">
        <f>IF('RPI rules'!$B$25&lt;&gt;"Ready",NA(),-R300*'RPI rules'!$B$19-S300*'RPI rules'!$B$20)</f>
        <v>0</v>
      </c>
      <c r="AA300" s="25">
        <f>IF('RPI rules'!$B$25&lt;&gt;"Ready",NA(),IF(T300=0,0,IF(W300&gt;='RPI rules'!$B$16,'RPI rules'!$B$21,0)))</f>
        <v>0</v>
      </c>
      <c r="AB300" s="25">
        <f>IF('RPI rules'!$B$25&lt;&gt;"Ready",NA(),IF(T300=0,0,IF(X300&gt;='RPI rules'!$B$16,-'RPI rules'!$B$22,0)))</f>
        <v>0</v>
      </c>
      <c r="AC300" s="25">
        <f t="shared" si="51"/>
        <v>0</v>
      </c>
      <c r="AD300" s="9">
        <f t="shared" si="52"/>
        <v>0.46307822529692677</v>
      </c>
      <c r="AE300" s="1">
        <f t="shared" si="53"/>
        <v>227</v>
      </c>
      <c r="AF300" s="1">
        <f t="shared" si="54"/>
        <v>5</v>
      </c>
    </row>
    <row r="301" spans="1:32" ht="21" customHeight="1">
      <c r="A301" s="1" t="s">
        <v>258</v>
      </c>
      <c r="B301" s="1" t="str">
        <f>INDEX(Standings!$B$9:$B$356,MATCH($A301,Standings!$A$9:$A$356,0))</f>
        <v>America East</v>
      </c>
      <c r="C301" s="1">
        <f>INDEX(Standings!$D$9:$D$356,MATCH($A301,Standings!$A$9:$A$356,0))</f>
        <v>3</v>
      </c>
      <c r="D301" s="1">
        <f>INDEX(Standings!$E$9:$E$356,MATCH($A301,Standings!$A$9:$A$356,0))</f>
        <v>8</v>
      </c>
      <c r="E301" s="1">
        <f>SUMIFS(Matches!$R$9:$R$1954,Matches!$C$9:$C$1954,$A301)+SUMIFS(Matches!$S$9:$S$1954,Matches!$D$9:$D$1954,$A301)</f>
        <v>3</v>
      </c>
      <c r="F301" s="1">
        <f>COUNTIFS(Matches!$C$9:$C$1954,$A301)+COUNTIFS(Matches!$D$9:$D$1954,$A301)-E301</f>
        <v>8</v>
      </c>
      <c r="G301" s="1">
        <f t="shared" si="44"/>
        <v>0</v>
      </c>
      <c r="H301" s="1">
        <f>SUMIFS(Matches!$R$9:$R$1954,Matches!$C$9:$C$1954,$A301,Matches!$Q$9:$Q$1954,1)+SUMIFS(Matches!$S$9:$S$1954,Matches!$D$9:$D$1954,$A301,Matches!$Q$9:$Q$1954,1)</f>
        <v>3</v>
      </c>
      <c r="I301" s="1">
        <f>COUNTIFS(Matches!$C$9:$C$1954,$A301,Matches!$Q$9:$Q$1954,1)+COUNTIFS(Matches!$D$9:$D$1954,$A301,Matches!$Q$9:$Q$1954,1)-H301</f>
        <v>8</v>
      </c>
      <c r="J301" s="9">
        <f t="shared" si="45"/>
        <v>0.27272727272727271</v>
      </c>
      <c r="K301" s="9">
        <f>IF(H301+I301=0,"",(SUMIFS(Matches!$T$9:$T$1954,Matches!$C$9:$C$1954,$A301)+SUMIFS(Matches!$U$9:$U$1954,Matches!$D$9:$D$1954,$A301))/(H301+I301))</f>
        <v>0.52231404958677685</v>
      </c>
      <c r="L301" s="9">
        <f>IF(H301+I301=0,"",(SUMIFS(Matches!$V$9:$V$1954,Matches!$C$9:$C$1954,$A301)+SUMIFS(Matches!$W$9:$W$1954,Matches!$D$9:$D$1954,$A301))/(H301+I301))</f>
        <v>0.53000702338167915</v>
      </c>
      <c r="M301" s="9">
        <f t="shared" si="46"/>
        <v>0.46184059882062639</v>
      </c>
      <c r="N301" s="1">
        <f t="shared" si="47"/>
        <v>235</v>
      </c>
      <c r="O301" s="1" t="str">
        <f t="shared" si="48"/>
        <v>Matches standings</v>
      </c>
      <c r="P301" s="1">
        <f>COUNTIFS(Matches!$C$9:$C$1954,$A301,Matches!$Q$9:$Q$1954,1,Matches!$Y$9:$Y$1954,"&gt;=1",Matches!$Y$9:$Y$1954,"&lt;="&amp;'RPI rules'!$B$9,Matches!$R$9:$R$1954,1)+COUNTIFS(Matches!$D$9:$D$1954,$A301,Matches!$Q$9:$Q$1954,1,Matches!$X$9:$X$1954,"&gt;=1",Matches!$X$9:$X$1954,"&lt;="&amp;'RPI rules'!$B$9,Matches!$S$9:$S$1954,1)</f>
        <v>0</v>
      </c>
      <c r="Q301" s="1">
        <f>COUNTIFS(Matches!$C$9:$C$1954,$A301,Matches!$Q$9:$Q$1954,1,Matches!$Y$9:$Y$1954,"&gt;"&amp;'RPI rules'!$B$9,Matches!$Y$9:$Y$1954,"&lt;="&amp;'RPI rules'!$B$10,Matches!$R$9:$R$1954,1)+COUNTIFS(Matches!$D$9:$D$1954,$A301,Matches!$Q$9:$Q$1954,1,Matches!$X$9:$X$1954,"&gt;"&amp;'RPI rules'!$B$9,Matches!$X$9:$X$1954,"&lt;="&amp;'RPI rules'!$B$10,Matches!$S$9:$S$1954,1)</f>
        <v>0</v>
      </c>
      <c r="R301" s="1">
        <f>COUNTIFS(Matches!$C$9:$C$1954,$A301,Matches!$Q$9:$Q$1954,1,Matches!$Y$9:$Y$1954,"&gt;="&amp;'RPI rules'!$B$12,Matches!$Y$9:$Y$1954,"&lt;="&amp;'RPI rules'!$B$13,Matches!$R$9:$R$1954,0)+COUNTIFS(Matches!$D$9:$D$1954,$A301,Matches!$Q$9:$Q$1954,1,Matches!$X$9:$X$1954,"&gt;="&amp;'RPI rules'!$B$12,Matches!$X$9:$X$1954,"&lt;="&amp;'RPI rules'!$B$13,Matches!$S$9:$S$1954,0)</f>
        <v>0</v>
      </c>
      <c r="S301" s="1">
        <f>COUNTIFS(Matches!$C$9:$C$1954,$A301,Matches!$Q$9:$Q$1954,1,Matches!$Y$9:$Y$1954,"&gt;="&amp;'RPI rules'!$B$14,Matches!$R$9:$R$1954,0)+COUNTIFS(Matches!$D$9:$D$1954,$A301,Matches!$Q$9:$Q$1954,1,Matches!$X$9:$X$1954,"&gt;="&amp;'RPI rules'!$B$14,Matches!$S$9:$S$1954,0)+COUNTIFS(Matches!$C$9:$C$1954,$A301,Matches!$H$9:$H$1954,"&lt;&gt;D1",Matches!$R$9:$R$1954,0)+COUNTIFS(Matches!$D$9:$D$1954,$A301,Matches!$G$9:$G$1954,"&lt;&gt;D1",Matches!$S$9:$S$1954,0)</f>
        <v>0</v>
      </c>
      <c r="T301" s="1">
        <f>COUNTIFS(Matches!$C$9:$C$1954,$A301,Matches!$M$9:$M$1954,"Nonconference")+COUNTIFS(Matches!$D$9:$D$1954,$A301,Matches!$M$9:$M$1954,"Nonconference")</f>
        <v>11</v>
      </c>
      <c r="U301" s="1">
        <f>COUNTIFS(Matches!$C$9:$C$1954,$A301,Matches!$Q$9:$Q$1954,1,Matches!$Y$9:$Y$1954,"&gt;=1",Matches!$Y$9:$Y$1954,"&lt;="&amp;'RPI rules'!$B$11,Matches!$M$9:$M$1954,"Nonconference")+COUNTIFS(Matches!$D$9:$D$1954,$A301,Matches!$Q$9:$Q$1954,1,Matches!$X$9:$X$1954,"&gt;=1",Matches!$X$9:$X$1954,"&lt;="&amp;'RPI rules'!$B$11,Matches!$M$9:$M$1954,"Nonconference")</f>
        <v>3</v>
      </c>
      <c r="V301" s="1">
        <f>COUNTIFS(Matches!$C$9:$C$1954,$A301,Matches!$Q$9:$Q$1954,1,Matches!$Y$9:$Y$1954,"&gt;="&amp;'RPI rules'!$B$15,Matches!$M$9:$M$1954,"Nonconference")+COUNTIFS(Matches!$D$9:$D$1954,$A301,Matches!$Q$9:$Q$1954,1,Matches!$X$9:$X$1954,"&gt;="&amp;'RPI rules'!$B$15,Matches!$M$9:$M$1954,"Nonconference")+COUNTIFS(Matches!$C$9:$C$1954,$A301,Matches!$M$9:$M$1954,"Nonconference",Matches!$H$9:$H$1954,"NAIA")+COUNTIFS(Matches!$D$9:$D$1954,$A301,Matches!$M$9:$M$1954,"Nonconference",Matches!$G$9:$G$1954,"NAIA")</f>
        <v>1</v>
      </c>
      <c r="W301" s="24">
        <f t="shared" si="49"/>
        <v>0.27272727272727271</v>
      </c>
      <c r="X301" s="24">
        <f t="shared" si="50"/>
        <v>9.0909090909090912E-2</v>
      </c>
      <c r="Y301" s="25">
        <f>IF('RPI rules'!$B$25&lt;&gt;"Ready",NA(),P301*'RPI rules'!$B$17+Q301*'RPI rules'!$B$18)</f>
        <v>0</v>
      </c>
      <c r="Z301" s="25">
        <f>IF('RPI rules'!$B$25&lt;&gt;"Ready",NA(),-R301*'RPI rules'!$B$19-S301*'RPI rules'!$B$20)</f>
        <v>0</v>
      </c>
      <c r="AA301" s="25">
        <f>IF('RPI rules'!$B$25&lt;&gt;"Ready",NA(),IF(T301=0,0,IF(W301&gt;='RPI rules'!$B$16,'RPI rules'!$B$21,0)))</f>
        <v>0</v>
      </c>
      <c r="AB301" s="25">
        <f>IF('RPI rules'!$B$25&lt;&gt;"Ready",NA(),IF(T301=0,0,IF(X301&gt;='RPI rules'!$B$16,-'RPI rules'!$B$22,0)))</f>
        <v>0</v>
      </c>
      <c r="AC301" s="25">
        <f t="shared" si="51"/>
        <v>0</v>
      </c>
      <c r="AD301" s="9">
        <f t="shared" si="52"/>
        <v>0.46184059882062639</v>
      </c>
      <c r="AE301" s="1">
        <f t="shared" si="53"/>
        <v>230</v>
      </c>
      <c r="AF301" s="1">
        <f t="shared" si="54"/>
        <v>5</v>
      </c>
    </row>
    <row r="302" spans="1:32" ht="21" customHeight="1">
      <c r="A302" s="1" t="s">
        <v>146</v>
      </c>
      <c r="B302" s="1" t="str">
        <f>INDEX(Standings!$B$9:$B$356,MATCH($A302,Standings!$A$9:$A$356,0))</f>
        <v>Mountain West</v>
      </c>
      <c r="C302" s="1">
        <f>INDEX(Standings!$D$9:$D$356,MATCH($A302,Standings!$A$9:$A$356,0))</f>
        <v>3</v>
      </c>
      <c r="D302" s="1">
        <f>INDEX(Standings!$E$9:$E$356,MATCH($A302,Standings!$A$9:$A$356,0))</f>
        <v>8</v>
      </c>
      <c r="E302" s="1">
        <f>SUMIFS(Matches!$R$9:$R$1954,Matches!$C$9:$C$1954,$A302)+SUMIFS(Matches!$S$9:$S$1954,Matches!$D$9:$D$1954,$A302)</f>
        <v>4</v>
      </c>
      <c r="F302" s="1">
        <f>COUNTIFS(Matches!$C$9:$C$1954,$A302)+COUNTIFS(Matches!$D$9:$D$1954,$A302)-E302</f>
        <v>7</v>
      </c>
      <c r="G302" s="1">
        <f t="shared" si="44"/>
        <v>0</v>
      </c>
      <c r="H302" s="1">
        <f>SUMIFS(Matches!$R$9:$R$1954,Matches!$C$9:$C$1954,$A302,Matches!$Q$9:$Q$1954,1)+SUMIFS(Matches!$S$9:$S$1954,Matches!$D$9:$D$1954,$A302,Matches!$Q$9:$Q$1954,1)</f>
        <v>4</v>
      </c>
      <c r="I302" s="1">
        <f>COUNTIFS(Matches!$C$9:$C$1954,$A302,Matches!$Q$9:$Q$1954,1)+COUNTIFS(Matches!$D$9:$D$1954,$A302,Matches!$Q$9:$Q$1954,1)-H302</f>
        <v>7</v>
      </c>
      <c r="J302" s="9">
        <f t="shared" si="45"/>
        <v>0.36363636363636365</v>
      </c>
      <c r="K302" s="9">
        <f>IF(H302+I302=0,"",(SUMIFS(Matches!$T$9:$T$1954,Matches!$C$9:$C$1954,$A302)+SUMIFS(Matches!$U$9:$U$1954,Matches!$D$9:$D$1954,$A302))/(H302+I302))</f>
        <v>0.62020202020202031</v>
      </c>
      <c r="L302" s="9">
        <f>IF(H302+I302=0,"",(SUMIFS(Matches!$V$9:$V$1954,Matches!$C$9:$C$1954,$A302)+SUMIFS(Matches!$W$9:$W$1954,Matches!$D$9:$D$1954,$A302))/(H302+I302))</f>
        <v>0.55133531298820548</v>
      </c>
      <c r="M302" s="9">
        <f t="shared" si="46"/>
        <v>0.53884392925715241</v>
      </c>
      <c r="N302" s="1">
        <f t="shared" si="47"/>
        <v>123</v>
      </c>
      <c r="O302" s="1" t="str">
        <f t="shared" si="48"/>
        <v>Review: standings differ</v>
      </c>
      <c r="P302" s="1">
        <f>COUNTIFS(Matches!$C$9:$C$1954,$A302,Matches!$Q$9:$Q$1954,1,Matches!$Y$9:$Y$1954,"&gt;=1",Matches!$Y$9:$Y$1954,"&lt;="&amp;'RPI rules'!$B$9,Matches!$R$9:$R$1954,1)+COUNTIFS(Matches!$D$9:$D$1954,$A302,Matches!$Q$9:$Q$1954,1,Matches!$X$9:$X$1954,"&gt;=1",Matches!$X$9:$X$1954,"&lt;="&amp;'RPI rules'!$B$9,Matches!$S$9:$S$1954,1)</f>
        <v>1</v>
      </c>
      <c r="Q302" s="1">
        <f>COUNTIFS(Matches!$C$9:$C$1954,$A302,Matches!$Q$9:$Q$1954,1,Matches!$Y$9:$Y$1954,"&gt;"&amp;'RPI rules'!$B$9,Matches!$Y$9:$Y$1954,"&lt;="&amp;'RPI rules'!$B$10,Matches!$R$9:$R$1954,1)+COUNTIFS(Matches!$D$9:$D$1954,$A302,Matches!$Q$9:$Q$1954,1,Matches!$X$9:$X$1954,"&gt;"&amp;'RPI rules'!$B$9,Matches!$X$9:$X$1954,"&lt;="&amp;'RPI rules'!$B$10,Matches!$S$9:$S$1954,1)</f>
        <v>0</v>
      </c>
      <c r="R302" s="1">
        <f>COUNTIFS(Matches!$C$9:$C$1954,$A302,Matches!$Q$9:$Q$1954,1,Matches!$Y$9:$Y$1954,"&gt;="&amp;'RPI rules'!$B$12,Matches!$Y$9:$Y$1954,"&lt;="&amp;'RPI rules'!$B$13,Matches!$R$9:$R$1954,0)+COUNTIFS(Matches!$D$9:$D$1954,$A302,Matches!$Q$9:$Q$1954,1,Matches!$X$9:$X$1954,"&gt;="&amp;'RPI rules'!$B$12,Matches!$X$9:$X$1954,"&lt;="&amp;'RPI rules'!$B$13,Matches!$S$9:$S$1954,0)</f>
        <v>0</v>
      </c>
      <c r="S302" s="1">
        <f>COUNTIFS(Matches!$C$9:$C$1954,$A302,Matches!$Q$9:$Q$1954,1,Matches!$Y$9:$Y$1954,"&gt;="&amp;'RPI rules'!$B$14,Matches!$R$9:$R$1954,0)+COUNTIFS(Matches!$D$9:$D$1954,$A302,Matches!$Q$9:$Q$1954,1,Matches!$X$9:$X$1954,"&gt;="&amp;'RPI rules'!$B$14,Matches!$S$9:$S$1954,0)+COUNTIFS(Matches!$C$9:$C$1954,$A302,Matches!$H$9:$H$1954,"&lt;&gt;D1",Matches!$R$9:$R$1954,0)+COUNTIFS(Matches!$D$9:$D$1954,$A302,Matches!$G$9:$G$1954,"&lt;&gt;D1",Matches!$S$9:$S$1954,0)</f>
        <v>0</v>
      </c>
      <c r="T302" s="1">
        <f>COUNTIFS(Matches!$C$9:$C$1954,$A302,Matches!$M$9:$M$1954,"Nonconference")+COUNTIFS(Matches!$D$9:$D$1954,$A302,Matches!$M$9:$M$1954,"Nonconference")</f>
        <v>11</v>
      </c>
      <c r="U302" s="1">
        <f>COUNTIFS(Matches!$C$9:$C$1954,$A302,Matches!$Q$9:$Q$1954,1,Matches!$Y$9:$Y$1954,"&gt;=1",Matches!$Y$9:$Y$1954,"&lt;="&amp;'RPI rules'!$B$11,Matches!$M$9:$M$1954,"Nonconference")+COUNTIFS(Matches!$D$9:$D$1954,$A302,Matches!$Q$9:$Q$1954,1,Matches!$X$9:$X$1954,"&gt;=1",Matches!$X$9:$X$1954,"&lt;="&amp;'RPI rules'!$B$11,Matches!$M$9:$M$1954,"Nonconference")</f>
        <v>6</v>
      </c>
      <c r="V302" s="1">
        <f>COUNTIFS(Matches!$C$9:$C$1954,$A302,Matches!$Q$9:$Q$1954,1,Matches!$Y$9:$Y$1954,"&gt;="&amp;'RPI rules'!$B$15,Matches!$M$9:$M$1954,"Nonconference")+COUNTIFS(Matches!$D$9:$D$1954,$A302,Matches!$Q$9:$Q$1954,1,Matches!$X$9:$X$1954,"&gt;="&amp;'RPI rules'!$B$15,Matches!$M$9:$M$1954,"Nonconference")+COUNTIFS(Matches!$C$9:$C$1954,$A302,Matches!$M$9:$M$1954,"Nonconference",Matches!$H$9:$H$1954,"NAIA")+COUNTIFS(Matches!$D$9:$D$1954,$A302,Matches!$M$9:$M$1954,"Nonconference",Matches!$G$9:$G$1954,"NAIA")</f>
        <v>1</v>
      </c>
      <c r="W302" s="24">
        <f t="shared" si="49"/>
        <v>0.54545454545454541</v>
      </c>
      <c r="X302" s="24">
        <f t="shared" si="50"/>
        <v>9.0909090909090912E-2</v>
      </c>
      <c r="Y302" s="25">
        <f>IF('RPI rules'!$B$25&lt;&gt;"Ready",NA(),P302*'RPI rules'!$B$17+Q302*'RPI rules'!$B$18)</f>
        <v>2.5999999999999999E-3</v>
      </c>
      <c r="Z302" s="25">
        <f>IF('RPI rules'!$B$25&lt;&gt;"Ready",NA(),-R302*'RPI rules'!$B$19-S302*'RPI rules'!$B$20)</f>
        <v>0</v>
      </c>
      <c r="AA302" s="25">
        <f>IF('RPI rules'!$B$25&lt;&gt;"Ready",NA(),IF(T302=0,0,IF(W302&gt;='RPI rules'!$B$16,'RPI rules'!$B$21,0)))</f>
        <v>2.5999999999999999E-3</v>
      </c>
      <c r="AB302" s="25">
        <f>IF('RPI rules'!$B$25&lt;&gt;"Ready",NA(),IF(T302=0,0,IF(X302&gt;='RPI rules'!$B$16,-'RPI rules'!$B$22,0)))</f>
        <v>0</v>
      </c>
      <c r="AC302" s="25">
        <f t="shared" si="51"/>
        <v>5.1999999999999998E-3</v>
      </c>
      <c r="AD302" s="9">
        <f t="shared" si="52"/>
        <v>0.54404392925715239</v>
      </c>
      <c r="AE302" s="1">
        <f t="shared" si="53"/>
        <v>113</v>
      </c>
      <c r="AF302" s="1">
        <f t="shared" si="54"/>
        <v>10</v>
      </c>
    </row>
    <row r="303" spans="1:32" ht="21" customHeight="1">
      <c r="A303" s="1" t="s">
        <v>328</v>
      </c>
      <c r="B303" s="1" t="str">
        <f>INDEX(Standings!$B$9:$B$356,MATCH($A303,Standings!$A$9:$A$356,0))</f>
        <v>Big West</v>
      </c>
      <c r="C303" s="1">
        <f>INDEX(Standings!$D$9:$D$356,MATCH($A303,Standings!$A$9:$A$356,0))</f>
        <v>2</v>
      </c>
      <c r="D303" s="1">
        <f>INDEX(Standings!$E$9:$E$356,MATCH($A303,Standings!$A$9:$A$356,0))</f>
        <v>9</v>
      </c>
      <c r="E303" s="1">
        <f>SUMIFS(Matches!$R$9:$R$1954,Matches!$C$9:$C$1954,$A303)+SUMIFS(Matches!$S$9:$S$1954,Matches!$D$9:$D$1954,$A303)</f>
        <v>2</v>
      </c>
      <c r="F303" s="1">
        <f>COUNTIFS(Matches!$C$9:$C$1954,$A303)+COUNTIFS(Matches!$D$9:$D$1954,$A303)-E303</f>
        <v>9</v>
      </c>
      <c r="G303" s="1">
        <f t="shared" si="44"/>
        <v>0</v>
      </c>
      <c r="H303" s="1">
        <f>SUMIFS(Matches!$R$9:$R$1954,Matches!$C$9:$C$1954,$A303,Matches!$Q$9:$Q$1954,1)+SUMIFS(Matches!$S$9:$S$1954,Matches!$D$9:$D$1954,$A303,Matches!$Q$9:$Q$1954,1)</f>
        <v>2</v>
      </c>
      <c r="I303" s="1">
        <f>COUNTIFS(Matches!$C$9:$C$1954,$A303,Matches!$Q$9:$Q$1954,1)+COUNTIFS(Matches!$D$9:$D$1954,$A303,Matches!$Q$9:$Q$1954,1)-H303</f>
        <v>9</v>
      </c>
      <c r="J303" s="9">
        <f t="shared" si="45"/>
        <v>0.18181818181818182</v>
      </c>
      <c r="K303" s="9">
        <f>IF(H303+I303=0,"",(SUMIFS(Matches!$T$9:$T$1954,Matches!$C$9:$C$1954,$A303)+SUMIFS(Matches!$U$9:$U$1954,Matches!$D$9:$D$1954,$A303))/(H303+I303))</f>
        <v>0.47323232323232317</v>
      </c>
      <c r="L303" s="9">
        <f>IF(H303+I303=0,"",(SUMIFS(Matches!$V$9:$V$1954,Matches!$C$9:$C$1954,$A303)+SUMIFS(Matches!$W$9:$W$1954,Matches!$D$9:$D$1954,$A303))/(H303+I303))</f>
        <v>0.46948238731985287</v>
      </c>
      <c r="M303" s="9">
        <f t="shared" si="46"/>
        <v>0.39944130390067023</v>
      </c>
      <c r="N303" s="1">
        <f t="shared" si="47"/>
        <v>305</v>
      </c>
      <c r="O303" s="1" t="str">
        <f t="shared" si="48"/>
        <v>Matches standings</v>
      </c>
      <c r="P303" s="1">
        <f>COUNTIFS(Matches!$C$9:$C$1954,$A303,Matches!$Q$9:$Q$1954,1,Matches!$Y$9:$Y$1954,"&gt;=1",Matches!$Y$9:$Y$1954,"&lt;="&amp;'RPI rules'!$B$9,Matches!$R$9:$R$1954,1)+COUNTIFS(Matches!$D$9:$D$1954,$A303,Matches!$Q$9:$Q$1954,1,Matches!$X$9:$X$1954,"&gt;=1",Matches!$X$9:$X$1954,"&lt;="&amp;'RPI rules'!$B$9,Matches!$S$9:$S$1954,1)</f>
        <v>0</v>
      </c>
      <c r="Q303" s="1">
        <f>COUNTIFS(Matches!$C$9:$C$1954,$A303,Matches!$Q$9:$Q$1954,1,Matches!$Y$9:$Y$1954,"&gt;"&amp;'RPI rules'!$B$9,Matches!$Y$9:$Y$1954,"&lt;="&amp;'RPI rules'!$B$10,Matches!$R$9:$R$1954,1)+COUNTIFS(Matches!$D$9:$D$1954,$A303,Matches!$Q$9:$Q$1954,1,Matches!$X$9:$X$1954,"&gt;"&amp;'RPI rules'!$B$9,Matches!$X$9:$X$1954,"&lt;="&amp;'RPI rules'!$B$10,Matches!$S$9:$S$1954,1)</f>
        <v>0</v>
      </c>
      <c r="R303" s="1">
        <f>COUNTIFS(Matches!$C$9:$C$1954,$A303,Matches!$Q$9:$Q$1954,1,Matches!$Y$9:$Y$1954,"&gt;="&amp;'RPI rules'!$B$12,Matches!$Y$9:$Y$1954,"&lt;="&amp;'RPI rules'!$B$13,Matches!$R$9:$R$1954,0)+COUNTIFS(Matches!$D$9:$D$1954,$A303,Matches!$Q$9:$Q$1954,1,Matches!$X$9:$X$1954,"&gt;="&amp;'RPI rules'!$B$12,Matches!$X$9:$X$1954,"&lt;="&amp;'RPI rules'!$B$13,Matches!$S$9:$S$1954,0)</f>
        <v>0</v>
      </c>
      <c r="S303" s="1">
        <f>COUNTIFS(Matches!$C$9:$C$1954,$A303,Matches!$Q$9:$Q$1954,1,Matches!$Y$9:$Y$1954,"&gt;="&amp;'RPI rules'!$B$14,Matches!$R$9:$R$1954,0)+COUNTIFS(Matches!$D$9:$D$1954,$A303,Matches!$Q$9:$Q$1954,1,Matches!$X$9:$X$1954,"&gt;="&amp;'RPI rules'!$B$14,Matches!$S$9:$S$1954,0)+COUNTIFS(Matches!$C$9:$C$1954,$A303,Matches!$H$9:$H$1954,"&lt;&gt;D1",Matches!$R$9:$R$1954,0)+COUNTIFS(Matches!$D$9:$D$1954,$A303,Matches!$G$9:$G$1954,"&lt;&gt;D1",Matches!$S$9:$S$1954,0)</f>
        <v>0</v>
      </c>
      <c r="T303" s="1">
        <f>COUNTIFS(Matches!$C$9:$C$1954,$A303,Matches!$M$9:$M$1954,"Nonconference")+COUNTIFS(Matches!$D$9:$D$1954,$A303,Matches!$M$9:$M$1954,"Nonconference")</f>
        <v>11</v>
      </c>
      <c r="U303" s="1">
        <f>COUNTIFS(Matches!$C$9:$C$1954,$A303,Matches!$Q$9:$Q$1954,1,Matches!$Y$9:$Y$1954,"&gt;=1",Matches!$Y$9:$Y$1954,"&lt;="&amp;'RPI rules'!$B$11,Matches!$M$9:$M$1954,"Nonconference")+COUNTIFS(Matches!$D$9:$D$1954,$A303,Matches!$Q$9:$Q$1954,1,Matches!$X$9:$X$1954,"&gt;=1",Matches!$X$9:$X$1954,"&lt;="&amp;'RPI rules'!$B$11,Matches!$M$9:$M$1954,"Nonconference")</f>
        <v>2</v>
      </c>
      <c r="V303" s="1">
        <f>COUNTIFS(Matches!$C$9:$C$1954,$A303,Matches!$Q$9:$Q$1954,1,Matches!$Y$9:$Y$1954,"&gt;="&amp;'RPI rules'!$B$15,Matches!$M$9:$M$1954,"Nonconference")+COUNTIFS(Matches!$D$9:$D$1954,$A303,Matches!$Q$9:$Q$1954,1,Matches!$X$9:$X$1954,"&gt;="&amp;'RPI rules'!$B$15,Matches!$M$9:$M$1954,"Nonconference")+COUNTIFS(Matches!$C$9:$C$1954,$A303,Matches!$M$9:$M$1954,"Nonconference",Matches!$H$9:$H$1954,"NAIA")+COUNTIFS(Matches!$D$9:$D$1954,$A303,Matches!$M$9:$M$1954,"Nonconference",Matches!$G$9:$G$1954,"NAIA")</f>
        <v>2</v>
      </c>
      <c r="W303" s="24">
        <f t="shared" si="49"/>
        <v>0.18181818181818182</v>
      </c>
      <c r="X303" s="24">
        <f t="shared" si="50"/>
        <v>0.18181818181818182</v>
      </c>
      <c r="Y303" s="25">
        <f>IF('RPI rules'!$B$25&lt;&gt;"Ready",NA(),P303*'RPI rules'!$B$17+Q303*'RPI rules'!$B$18)</f>
        <v>0</v>
      </c>
      <c r="Z303" s="25">
        <f>IF('RPI rules'!$B$25&lt;&gt;"Ready",NA(),-R303*'RPI rules'!$B$19-S303*'RPI rules'!$B$20)</f>
        <v>0</v>
      </c>
      <c r="AA303" s="25">
        <f>IF('RPI rules'!$B$25&lt;&gt;"Ready",NA(),IF(T303=0,0,IF(W303&gt;='RPI rules'!$B$16,'RPI rules'!$B$21,0)))</f>
        <v>0</v>
      </c>
      <c r="AB303" s="25">
        <f>IF('RPI rules'!$B$25&lt;&gt;"Ready",NA(),IF(T303=0,0,IF(X303&gt;='RPI rules'!$B$16,-'RPI rules'!$B$22,0)))</f>
        <v>0</v>
      </c>
      <c r="AC303" s="25">
        <f t="shared" si="51"/>
        <v>0</v>
      </c>
      <c r="AD303" s="9">
        <f t="shared" si="52"/>
        <v>0.39944130390067023</v>
      </c>
      <c r="AE303" s="1">
        <f t="shared" si="53"/>
        <v>305</v>
      </c>
      <c r="AF303" s="1">
        <f t="shared" si="54"/>
        <v>0</v>
      </c>
    </row>
    <row r="304" spans="1:32" ht="21" customHeight="1">
      <c r="A304" s="1" t="s">
        <v>309</v>
      </c>
      <c r="B304" s="1" t="str">
        <f>INDEX(Standings!$B$9:$B$356,MATCH($A304,Standings!$A$9:$A$356,0))</f>
        <v>Big West</v>
      </c>
      <c r="C304" s="1">
        <f>INDEX(Standings!$D$9:$D$356,MATCH($A304,Standings!$A$9:$A$356,0))</f>
        <v>4</v>
      </c>
      <c r="D304" s="1">
        <f>INDEX(Standings!$E$9:$E$356,MATCH($A304,Standings!$A$9:$A$356,0))</f>
        <v>7</v>
      </c>
      <c r="E304" s="1">
        <f>SUMIFS(Matches!$R$9:$R$1954,Matches!$C$9:$C$1954,$A304)+SUMIFS(Matches!$S$9:$S$1954,Matches!$D$9:$D$1954,$A304)</f>
        <v>4</v>
      </c>
      <c r="F304" s="1">
        <f>COUNTIFS(Matches!$C$9:$C$1954,$A304)+COUNTIFS(Matches!$D$9:$D$1954,$A304)-E304</f>
        <v>7</v>
      </c>
      <c r="G304" s="1">
        <f t="shared" si="44"/>
        <v>0</v>
      </c>
      <c r="H304" s="1">
        <f>SUMIFS(Matches!$R$9:$R$1954,Matches!$C$9:$C$1954,$A304,Matches!$Q$9:$Q$1954,1)+SUMIFS(Matches!$S$9:$S$1954,Matches!$D$9:$D$1954,$A304,Matches!$Q$9:$Q$1954,1)</f>
        <v>4</v>
      </c>
      <c r="I304" s="1">
        <f>COUNTIFS(Matches!$C$9:$C$1954,$A304,Matches!$Q$9:$Q$1954,1)+COUNTIFS(Matches!$D$9:$D$1954,$A304,Matches!$Q$9:$Q$1954,1)-H304</f>
        <v>7</v>
      </c>
      <c r="J304" s="9">
        <f t="shared" si="45"/>
        <v>0.36363636363636365</v>
      </c>
      <c r="K304" s="9">
        <f>IF(H304+I304=0,"",(SUMIFS(Matches!$T$9:$T$1954,Matches!$C$9:$C$1954,$A304)+SUMIFS(Matches!$U$9:$U$1954,Matches!$D$9:$D$1954,$A304))/(H304+I304))</f>
        <v>0.43422865013774103</v>
      </c>
      <c r="L304" s="9">
        <f>IF(H304+I304=0,"",(SUMIFS(Matches!$V$9:$V$1954,Matches!$C$9:$C$1954,$A304)+SUMIFS(Matches!$W$9:$W$1954,Matches!$D$9:$D$1954,$A304))/(H304+I304))</f>
        <v>0.4395881728974016</v>
      </c>
      <c r="M304" s="9">
        <f t="shared" si="46"/>
        <v>0.41792045920231186</v>
      </c>
      <c r="N304" s="1">
        <f t="shared" si="47"/>
        <v>286</v>
      </c>
      <c r="O304" s="1" t="str">
        <f t="shared" si="48"/>
        <v>Matches standings</v>
      </c>
      <c r="P304" s="1">
        <f>COUNTIFS(Matches!$C$9:$C$1954,$A304,Matches!$Q$9:$Q$1954,1,Matches!$Y$9:$Y$1954,"&gt;=1",Matches!$Y$9:$Y$1954,"&lt;="&amp;'RPI rules'!$B$9,Matches!$R$9:$R$1954,1)+COUNTIFS(Matches!$D$9:$D$1954,$A304,Matches!$Q$9:$Q$1954,1,Matches!$X$9:$X$1954,"&gt;=1",Matches!$X$9:$X$1954,"&lt;="&amp;'RPI rules'!$B$9,Matches!$S$9:$S$1954,1)</f>
        <v>0</v>
      </c>
      <c r="Q304" s="1">
        <f>COUNTIFS(Matches!$C$9:$C$1954,$A304,Matches!$Q$9:$Q$1954,1,Matches!$Y$9:$Y$1954,"&gt;"&amp;'RPI rules'!$B$9,Matches!$Y$9:$Y$1954,"&lt;="&amp;'RPI rules'!$B$10,Matches!$R$9:$R$1954,1)+COUNTIFS(Matches!$D$9:$D$1954,$A304,Matches!$Q$9:$Q$1954,1,Matches!$X$9:$X$1954,"&gt;"&amp;'RPI rules'!$B$9,Matches!$X$9:$X$1954,"&lt;="&amp;'RPI rules'!$B$10,Matches!$S$9:$S$1954,1)</f>
        <v>0</v>
      </c>
      <c r="R304" s="1">
        <f>COUNTIFS(Matches!$C$9:$C$1954,$A304,Matches!$Q$9:$Q$1954,1,Matches!$Y$9:$Y$1954,"&gt;="&amp;'RPI rules'!$B$12,Matches!$Y$9:$Y$1954,"&lt;="&amp;'RPI rules'!$B$13,Matches!$R$9:$R$1954,0)+COUNTIFS(Matches!$D$9:$D$1954,$A304,Matches!$Q$9:$Q$1954,1,Matches!$X$9:$X$1954,"&gt;="&amp;'RPI rules'!$B$12,Matches!$X$9:$X$1954,"&lt;="&amp;'RPI rules'!$B$13,Matches!$S$9:$S$1954,0)</f>
        <v>0</v>
      </c>
      <c r="S304" s="1">
        <f>COUNTIFS(Matches!$C$9:$C$1954,$A304,Matches!$Q$9:$Q$1954,1,Matches!$Y$9:$Y$1954,"&gt;="&amp;'RPI rules'!$B$14,Matches!$R$9:$R$1954,0)+COUNTIFS(Matches!$D$9:$D$1954,$A304,Matches!$Q$9:$Q$1954,1,Matches!$X$9:$X$1954,"&gt;="&amp;'RPI rules'!$B$14,Matches!$S$9:$S$1954,0)+COUNTIFS(Matches!$C$9:$C$1954,$A304,Matches!$H$9:$H$1954,"&lt;&gt;D1",Matches!$R$9:$R$1954,0)+COUNTIFS(Matches!$D$9:$D$1954,$A304,Matches!$G$9:$G$1954,"&lt;&gt;D1",Matches!$S$9:$S$1954,0)</f>
        <v>0</v>
      </c>
      <c r="T304" s="1">
        <f>COUNTIFS(Matches!$C$9:$C$1954,$A304,Matches!$M$9:$M$1954,"Nonconference")+COUNTIFS(Matches!$D$9:$D$1954,$A304,Matches!$M$9:$M$1954,"Nonconference")</f>
        <v>11</v>
      </c>
      <c r="U304" s="1">
        <f>COUNTIFS(Matches!$C$9:$C$1954,$A304,Matches!$Q$9:$Q$1954,1,Matches!$Y$9:$Y$1954,"&gt;=1",Matches!$Y$9:$Y$1954,"&lt;="&amp;'RPI rules'!$B$11,Matches!$M$9:$M$1954,"Nonconference")+COUNTIFS(Matches!$D$9:$D$1954,$A304,Matches!$Q$9:$Q$1954,1,Matches!$X$9:$X$1954,"&gt;=1",Matches!$X$9:$X$1954,"&lt;="&amp;'RPI rules'!$B$11,Matches!$M$9:$M$1954,"Nonconference")</f>
        <v>0</v>
      </c>
      <c r="V304" s="1">
        <f>COUNTIFS(Matches!$C$9:$C$1954,$A304,Matches!$Q$9:$Q$1954,1,Matches!$Y$9:$Y$1954,"&gt;="&amp;'RPI rules'!$B$15,Matches!$M$9:$M$1954,"Nonconference")+COUNTIFS(Matches!$D$9:$D$1954,$A304,Matches!$Q$9:$Q$1954,1,Matches!$X$9:$X$1954,"&gt;="&amp;'RPI rules'!$B$15,Matches!$M$9:$M$1954,"Nonconference")+COUNTIFS(Matches!$C$9:$C$1954,$A304,Matches!$M$9:$M$1954,"Nonconference",Matches!$H$9:$H$1954,"NAIA")+COUNTIFS(Matches!$D$9:$D$1954,$A304,Matches!$M$9:$M$1954,"Nonconference",Matches!$G$9:$G$1954,"NAIA")</f>
        <v>4</v>
      </c>
      <c r="W304" s="24">
        <f t="shared" si="49"/>
        <v>0</v>
      </c>
      <c r="X304" s="24">
        <f t="shared" si="50"/>
        <v>0.36363636363636365</v>
      </c>
      <c r="Y304" s="25">
        <f>IF('RPI rules'!$B$25&lt;&gt;"Ready",NA(),P304*'RPI rules'!$B$17+Q304*'RPI rules'!$B$18)</f>
        <v>0</v>
      </c>
      <c r="Z304" s="25">
        <f>IF('RPI rules'!$B$25&lt;&gt;"Ready",NA(),-R304*'RPI rules'!$B$19-S304*'RPI rules'!$B$20)</f>
        <v>0</v>
      </c>
      <c r="AA304" s="25">
        <f>IF('RPI rules'!$B$25&lt;&gt;"Ready",NA(),IF(T304=0,0,IF(W304&gt;='RPI rules'!$B$16,'RPI rules'!$B$21,0)))</f>
        <v>0</v>
      </c>
      <c r="AB304" s="25">
        <f>IF('RPI rules'!$B$25&lt;&gt;"Ready",NA(),IF(T304=0,0,IF(X304&gt;='RPI rules'!$B$16,-'RPI rules'!$B$22,0)))</f>
        <v>0</v>
      </c>
      <c r="AC304" s="25">
        <f t="shared" si="51"/>
        <v>0</v>
      </c>
      <c r="AD304" s="9">
        <f t="shared" si="52"/>
        <v>0.41792045920231186</v>
      </c>
      <c r="AE304" s="1">
        <f t="shared" si="53"/>
        <v>282</v>
      </c>
      <c r="AF304" s="1">
        <f t="shared" si="54"/>
        <v>4</v>
      </c>
    </row>
    <row r="305" spans="1:32" ht="21" customHeight="1">
      <c r="A305" s="1" t="s">
        <v>221</v>
      </c>
      <c r="B305" s="1" t="str">
        <f>INDEX(Standings!$B$9:$B$356,MATCH($A305,Standings!$A$9:$A$356,0))</f>
        <v>Big West</v>
      </c>
      <c r="C305" s="1">
        <f>INDEX(Standings!$D$9:$D$356,MATCH($A305,Standings!$A$9:$A$356,0))</f>
        <v>4</v>
      </c>
      <c r="D305" s="1">
        <f>INDEX(Standings!$E$9:$E$356,MATCH($A305,Standings!$A$9:$A$356,0))</f>
        <v>7</v>
      </c>
      <c r="E305" s="1">
        <f>SUMIFS(Matches!$R$9:$R$1954,Matches!$C$9:$C$1954,$A305)+SUMIFS(Matches!$S$9:$S$1954,Matches!$D$9:$D$1954,$A305)</f>
        <v>4</v>
      </c>
      <c r="F305" s="1">
        <f>COUNTIFS(Matches!$C$9:$C$1954,$A305)+COUNTIFS(Matches!$D$9:$D$1954,$A305)-E305</f>
        <v>7</v>
      </c>
      <c r="G305" s="1">
        <f t="shared" si="44"/>
        <v>0</v>
      </c>
      <c r="H305" s="1">
        <f>SUMIFS(Matches!$R$9:$R$1954,Matches!$C$9:$C$1954,$A305,Matches!$Q$9:$Q$1954,1)+SUMIFS(Matches!$S$9:$S$1954,Matches!$D$9:$D$1954,$A305,Matches!$Q$9:$Q$1954,1)</f>
        <v>4</v>
      </c>
      <c r="I305" s="1">
        <f>COUNTIFS(Matches!$C$9:$C$1954,$A305,Matches!$Q$9:$Q$1954,1)+COUNTIFS(Matches!$D$9:$D$1954,$A305,Matches!$Q$9:$Q$1954,1)-H305</f>
        <v>7</v>
      </c>
      <c r="J305" s="9">
        <f t="shared" si="45"/>
        <v>0.36363636363636365</v>
      </c>
      <c r="K305" s="9">
        <f>IF(H305+I305=0,"",(SUMIFS(Matches!$T$9:$T$1954,Matches!$C$9:$C$1954,$A305)+SUMIFS(Matches!$U$9:$U$1954,Matches!$D$9:$D$1954,$A305))/(H305+I305))</f>
        <v>0.5535812672176309</v>
      </c>
      <c r="L305" s="9">
        <f>IF(H305+I305=0,"",(SUMIFS(Matches!$V$9:$V$1954,Matches!$C$9:$C$1954,$A305)+SUMIFS(Matches!$W$9:$W$1954,Matches!$D$9:$D$1954,$A305))/(H305+I305))</f>
        <v>0.46362084579026736</v>
      </c>
      <c r="M305" s="9">
        <f t="shared" si="46"/>
        <v>0.48360493596547316</v>
      </c>
      <c r="N305" s="1">
        <f t="shared" si="47"/>
        <v>198</v>
      </c>
      <c r="O305" s="1" t="str">
        <f t="shared" si="48"/>
        <v>Matches standings</v>
      </c>
      <c r="P305" s="1">
        <f>COUNTIFS(Matches!$C$9:$C$1954,$A305,Matches!$Q$9:$Q$1954,1,Matches!$Y$9:$Y$1954,"&gt;=1",Matches!$Y$9:$Y$1954,"&lt;="&amp;'RPI rules'!$B$9,Matches!$R$9:$R$1954,1)+COUNTIFS(Matches!$D$9:$D$1954,$A305,Matches!$Q$9:$Q$1954,1,Matches!$X$9:$X$1954,"&gt;=1",Matches!$X$9:$X$1954,"&lt;="&amp;'RPI rules'!$B$9,Matches!$S$9:$S$1954,1)</f>
        <v>0</v>
      </c>
      <c r="Q305" s="1">
        <f>COUNTIFS(Matches!$C$9:$C$1954,$A305,Matches!$Q$9:$Q$1954,1,Matches!$Y$9:$Y$1954,"&gt;"&amp;'RPI rules'!$B$9,Matches!$Y$9:$Y$1954,"&lt;="&amp;'RPI rules'!$B$10,Matches!$R$9:$R$1954,1)+COUNTIFS(Matches!$D$9:$D$1954,$A305,Matches!$Q$9:$Q$1954,1,Matches!$X$9:$X$1954,"&gt;"&amp;'RPI rules'!$B$9,Matches!$X$9:$X$1954,"&lt;="&amp;'RPI rules'!$B$10,Matches!$S$9:$S$1954,1)</f>
        <v>0</v>
      </c>
      <c r="R305" s="1">
        <f>COUNTIFS(Matches!$C$9:$C$1954,$A305,Matches!$Q$9:$Q$1954,1,Matches!$Y$9:$Y$1954,"&gt;="&amp;'RPI rules'!$B$12,Matches!$Y$9:$Y$1954,"&lt;="&amp;'RPI rules'!$B$13,Matches!$R$9:$R$1954,0)+COUNTIFS(Matches!$D$9:$D$1954,$A305,Matches!$Q$9:$Q$1954,1,Matches!$X$9:$X$1954,"&gt;="&amp;'RPI rules'!$B$12,Matches!$X$9:$X$1954,"&lt;="&amp;'RPI rules'!$B$13,Matches!$S$9:$S$1954,0)</f>
        <v>0</v>
      </c>
      <c r="S305" s="1">
        <f>COUNTIFS(Matches!$C$9:$C$1954,$A305,Matches!$Q$9:$Q$1954,1,Matches!$Y$9:$Y$1954,"&gt;="&amp;'RPI rules'!$B$14,Matches!$R$9:$R$1954,0)+COUNTIFS(Matches!$D$9:$D$1954,$A305,Matches!$Q$9:$Q$1954,1,Matches!$X$9:$X$1954,"&gt;="&amp;'RPI rules'!$B$14,Matches!$S$9:$S$1954,0)+COUNTIFS(Matches!$C$9:$C$1954,$A305,Matches!$H$9:$H$1954,"&lt;&gt;D1",Matches!$R$9:$R$1954,0)+COUNTIFS(Matches!$D$9:$D$1954,$A305,Matches!$G$9:$G$1954,"&lt;&gt;D1",Matches!$S$9:$S$1954,0)</f>
        <v>0</v>
      </c>
      <c r="T305" s="1">
        <f>COUNTIFS(Matches!$C$9:$C$1954,$A305,Matches!$M$9:$M$1954,"Nonconference")+COUNTIFS(Matches!$D$9:$D$1954,$A305,Matches!$M$9:$M$1954,"Nonconference")</f>
        <v>11</v>
      </c>
      <c r="U305" s="1">
        <f>COUNTIFS(Matches!$C$9:$C$1954,$A305,Matches!$Q$9:$Q$1954,1,Matches!$Y$9:$Y$1954,"&gt;=1",Matches!$Y$9:$Y$1954,"&lt;="&amp;'RPI rules'!$B$11,Matches!$M$9:$M$1954,"Nonconference")+COUNTIFS(Matches!$D$9:$D$1954,$A305,Matches!$Q$9:$Q$1954,1,Matches!$X$9:$X$1954,"&gt;=1",Matches!$X$9:$X$1954,"&lt;="&amp;'RPI rules'!$B$11,Matches!$M$9:$M$1954,"Nonconference")</f>
        <v>3</v>
      </c>
      <c r="V305" s="1">
        <f>COUNTIFS(Matches!$C$9:$C$1954,$A305,Matches!$Q$9:$Q$1954,1,Matches!$Y$9:$Y$1954,"&gt;="&amp;'RPI rules'!$B$15,Matches!$M$9:$M$1954,"Nonconference")+COUNTIFS(Matches!$D$9:$D$1954,$A305,Matches!$Q$9:$Q$1954,1,Matches!$X$9:$X$1954,"&gt;="&amp;'RPI rules'!$B$15,Matches!$M$9:$M$1954,"Nonconference")+COUNTIFS(Matches!$C$9:$C$1954,$A305,Matches!$M$9:$M$1954,"Nonconference",Matches!$H$9:$H$1954,"NAIA")+COUNTIFS(Matches!$D$9:$D$1954,$A305,Matches!$M$9:$M$1954,"Nonconference",Matches!$G$9:$G$1954,"NAIA")</f>
        <v>4</v>
      </c>
      <c r="W305" s="24">
        <f t="shared" si="49"/>
        <v>0.27272727272727271</v>
      </c>
      <c r="X305" s="24">
        <f t="shared" si="50"/>
        <v>0.36363636363636365</v>
      </c>
      <c r="Y305" s="25">
        <f>IF('RPI rules'!$B$25&lt;&gt;"Ready",NA(),P305*'RPI rules'!$B$17+Q305*'RPI rules'!$B$18)</f>
        <v>0</v>
      </c>
      <c r="Z305" s="25">
        <f>IF('RPI rules'!$B$25&lt;&gt;"Ready",NA(),-R305*'RPI rules'!$B$19-S305*'RPI rules'!$B$20)</f>
        <v>0</v>
      </c>
      <c r="AA305" s="25">
        <f>IF('RPI rules'!$B$25&lt;&gt;"Ready",NA(),IF(T305=0,0,IF(W305&gt;='RPI rules'!$B$16,'RPI rules'!$B$21,0)))</f>
        <v>0</v>
      </c>
      <c r="AB305" s="25">
        <f>IF('RPI rules'!$B$25&lt;&gt;"Ready",NA(),IF(T305=0,0,IF(X305&gt;='RPI rules'!$B$16,-'RPI rules'!$B$22,0)))</f>
        <v>0</v>
      </c>
      <c r="AC305" s="25">
        <f t="shared" si="51"/>
        <v>0</v>
      </c>
      <c r="AD305" s="9">
        <f t="shared" si="52"/>
        <v>0.48360493596547316</v>
      </c>
      <c r="AE305" s="1">
        <f t="shared" si="53"/>
        <v>198</v>
      </c>
      <c r="AF305" s="1">
        <f t="shared" si="54"/>
        <v>0</v>
      </c>
    </row>
    <row r="306" spans="1:32" ht="21" customHeight="1">
      <c r="A306" s="1" t="s">
        <v>286</v>
      </c>
      <c r="B306" s="1" t="str">
        <f>INDEX(Standings!$B$9:$B$356,MATCH($A306,Standings!$A$9:$A$356,0))</f>
        <v>Big West</v>
      </c>
      <c r="C306" s="1">
        <f>INDEX(Standings!$D$9:$D$356,MATCH($A306,Standings!$A$9:$A$356,0))</f>
        <v>4</v>
      </c>
      <c r="D306" s="1">
        <f>INDEX(Standings!$E$9:$E$356,MATCH($A306,Standings!$A$9:$A$356,0))</f>
        <v>7</v>
      </c>
      <c r="E306" s="1">
        <f>SUMIFS(Matches!$R$9:$R$1954,Matches!$C$9:$C$1954,$A306)+SUMIFS(Matches!$S$9:$S$1954,Matches!$D$9:$D$1954,$A306)</f>
        <v>4</v>
      </c>
      <c r="F306" s="1">
        <f>COUNTIFS(Matches!$C$9:$C$1954,$A306)+COUNTIFS(Matches!$D$9:$D$1954,$A306)-E306</f>
        <v>7</v>
      </c>
      <c r="G306" s="1">
        <f t="shared" si="44"/>
        <v>0</v>
      </c>
      <c r="H306" s="1">
        <f>SUMIFS(Matches!$R$9:$R$1954,Matches!$C$9:$C$1954,$A306,Matches!$Q$9:$Q$1954,1)+SUMIFS(Matches!$S$9:$S$1954,Matches!$D$9:$D$1954,$A306,Matches!$Q$9:$Q$1954,1)</f>
        <v>4</v>
      </c>
      <c r="I306" s="1">
        <f>COUNTIFS(Matches!$C$9:$C$1954,$A306,Matches!$Q$9:$Q$1954,1)+COUNTIFS(Matches!$D$9:$D$1954,$A306,Matches!$Q$9:$Q$1954,1)-H306</f>
        <v>7</v>
      </c>
      <c r="J306" s="9">
        <f t="shared" si="45"/>
        <v>0.36363636363636365</v>
      </c>
      <c r="K306" s="9">
        <f>IF(H306+I306=0,"",(SUMIFS(Matches!$T$9:$T$1954,Matches!$C$9:$C$1954,$A306)+SUMIFS(Matches!$U$9:$U$1954,Matches!$D$9:$D$1954,$A306))/(H306+I306))</f>
        <v>0.43737373737373736</v>
      </c>
      <c r="L306" s="9">
        <f>IF(H306+I306=0,"",(SUMIFS(Matches!$V$9:$V$1954,Matches!$C$9:$C$1954,$A306)+SUMIFS(Matches!$W$9:$W$1954,Matches!$D$9:$D$1954,$A306))/(H306+I306))</f>
        <v>0.53981428880507065</v>
      </c>
      <c r="M306" s="9">
        <f t="shared" si="46"/>
        <v>0.44454953179722723</v>
      </c>
      <c r="N306" s="1">
        <f t="shared" si="47"/>
        <v>263</v>
      </c>
      <c r="O306" s="1" t="str">
        <f t="shared" si="48"/>
        <v>Matches standings</v>
      </c>
      <c r="P306" s="1">
        <f>COUNTIFS(Matches!$C$9:$C$1954,$A306,Matches!$Q$9:$Q$1954,1,Matches!$Y$9:$Y$1954,"&gt;=1",Matches!$Y$9:$Y$1954,"&lt;="&amp;'RPI rules'!$B$9,Matches!$R$9:$R$1954,1)+COUNTIFS(Matches!$D$9:$D$1954,$A306,Matches!$Q$9:$Q$1954,1,Matches!$X$9:$X$1954,"&gt;=1",Matches!$X$9:$X$1954,"&lt;="&amp;'RPI rules'!$B$9,Matches!$S$9:$S$1954,1)</f>
        <v>0</v>
      </c>
      <c r="Q306" s="1">
        <f>COUNTIFS(Matches!$C$9:$C$1954,$A306,Matches!$Q$9:$Q$1954,1,Matches!$Y$9:$Y$1954,"&gt;"&amp;'RPI rules'!$B$9,Matches!$Y$9:$Y$1954,"&lt;="&amp;'RPI rules'!$B$10,Matches!$R$9:$R$1954,1)+COUNTIFS(Matches!$D$9:$D$1954,$A306,Matches!$Q$9:$Q$1954,1,Matches!$X$9:$X$1954,"&gt;"&amp;'RPI rules'!$B$9,Matches!$X$9:$X$1954,"&lt;="&amp;'RPI rules'!$B$10,Matches!$S$9:$S$1954,1)</f>
        <v>0</v>
      </c>
      <c r="R306" s="1">
        <f>COUNTIFS(Matches!$C$9:$C$1954,$A306,Matches!$Q$9:$Q$1954,1,Matches!$Y$9:$Y$1954,"&gt;="&amp;'RPI rules'!$B$12,Matches!$Y$9:$Y$1954,"&lt;="&amp;'RPI rules'!$B$13,Matches!$R$9:$R$1954,0)+COUNTIFS(Matches!$D$9:$D$1954,$A306,Matches!$Q$9:$Q$1954,1,Matches!$X$9:$X$1954,"&gt;="&amp;'RPI rules'!$B$12,Matches!$X$9:$X$1954,"&lt;="&amp;'RPI rules'!$B$13,Matches!$S$9:$S$1954,0)</f>
        <v>0</v>
      </c>
      <c r="S306" s="1">
        <f>COUNTIFS(Matches!$C$9:$C$1954,$A306,Matches!$Q$9:$Q$1954,1,Matches!$Y$9:$Y$1954,"&gt;="&amp;'RPI rules'!$B$14,Matches!$R$9:$R$1954,0)+COUNTIFS(Matches!$D$9:$D$1954,$A306,Matches!$Q$9:$Q$1954,1,Matches!$X$9:$X$1954,"&gt;="&amp;'RPI rules'!$B$14,Matches!$S$9:$S$1954,0)+COUNTIFS(Matches!$C$9:$C$1954,$A306,Matches!$H$9:$H$1954,"&lt;&gt;D1",Matches!$R$9:$R$1954,0)+COUNTIFS(Matches!$D$9:$D$1954,$A306,Matches!$G$9:$G$1954,"&lt;&gt;D1",Matches!$S$9:$S$1954,0)</f>
        <v>0</v>
      </c>
      <c r="T306" s="1">
        <f>COUNTIFS(Matches!$C$9:$C$1954,$A306,Matches!$M$9:$M$1954,"Nonconference")+COUNTIFS(Matches!$D$9:$D$1954,$A306,Matches!$M$9:$M$1954,"Nonconference")</f>
        <v>11</v>
      </c>
      <c r="U306" s="1">
        <f>COUNTIFS(Matches!$C$9:$C$1954,$A306,Matches!$Q$9:$Q$1954,1,Matches!$Y$9:$Y$1954,"&gt;=1",Matches!$Y$9:$Y$1954,"&lt;="&amp;'RPI rules'!$B$11,Matches!$M$9:$M$1954,"Nonconference")+COUNTIFS(Matches!$D$9:$D$1954,$A306,Matches!$Q$9:$Q$1954,1,Matches!$X$9:$X$1954,"&gt;=1",Matches!$X$9:$X$1954,"&lt;="&amp;'RPI rules'!$B$11,Matches!$M$9:$M$1954,"Nonconference")</f>
        <v>3</v>
      </c>
      <c r="V306" s="1">
        <f>COUNTIFS(Matches!$C$9:$C$1954,$A306,Matches!$Q$9:$Q$1954,1,Matches!$Y$9:$Y$1954,"&gt;="&amp;'RPI rules'!$B$15,Matches!$M$9:$M$1954,"Nonconference")+COUNTIFS(Matches!$D$9:$D$1954,$A306,Matches!$Q$9:$Q$1954,1,Matches!$X$9:$X$1954,"&gt;="&amp;'RPI rules'!$B$15,Matches!$M$9:$M$1954,"Nonconference")+COUNTIFS(Matches!$C$9:$C$1954,$A306,Matches!$M$9:$M$1954,"Nonconference",Matches!$H$9:$H$1954,"NAIA")+COUNTIFS(Matches!$D$9:$D$1954,$A306,Matches!$M$9:$M$1954,"Nonconference",Matches!$G$9:$G$1954,"NAIA")</f>
        <v>3</v>
      </c>
      <c r="W306" s="24">
        <f t="shared" si="49"/>
        <v>0.27272727272727271</v>
      </c>
      <c r="X306" s="24">
        <f t="shared" si="50"/>
        <v>0.27272727272727271</v>
      </c>
      <c r="Y306" s="25">
        <f>IF('RPI rules'!$B$25&lt;&gt;"Ready",NA(),P306*'RPI rules'!$B$17+Q306*'RPI rules'!$B$18)</f>
        <v>0</v>
      </c>
      <c r="Z306" s="25">
        <f>IF('RPI rules'!$B$25&lt;&gt;"Ready",NA(),-R306*'RPI rules'!$B$19-S306*'RPI rules'!$B$20)</f>
        <v>0</v>
      </c>
      <c r="AA306" s="25">
        <f>IF('RPI rules'!$B$25&lt;&gt;"Ready",NA(),IF(T306=0,0,IF(W306&gt;='RPI rules'!$B$16,'RPI rules'!$B$21,0)))</f>
        <v>0</v>
      </c>
      <c r="AB306" s="25">
        <f>IF('RPI rules'!$B$25&lt;&gt;"Ready",NA(),IF(T306=0,0,IF(X306&gt;='RPI rules'!$B$16,-'RPI rules'!$B$22,0)))</f>
        <v>0</v>
      </c>
      <c r="AC306" s="25">
        <f t="shared" si="51"/>
        <v>0</v>
      </c>
      <c r="AD306" s="9">
        <f t="shared" si="52"/>
        <v>0.44454953179722723</v>
      </c>
      <c r="AE306" s="1">
        <f t="shared" si="53"/>
        <v>263</v>
      </c>
      <c r="AF306" s="1">
        <f t="shared" si="54"/>
        <v>0</v>
      </c>
    </row>
    <row r="307" spans="1:32" ht="21" customHeight="1">
      <c r="A307" s="1" t="s">
        <v>53</v>
      </c>
      <c r="B307" s="1" t="str">
        <f>INDEX(Standings!$B$9:$B$356,MATCH($A307,Standings!$A$9:$A$356,0))</f>
        <v>Big 12</v>
      </c>
      <c r="C307" s="1">
        <f>INDEX(Standings!$D$9:$D$356,MATCH($A307,Standings!$A$9:$A$356,0))</f>
        <v>8</v>
      </c>
      <c r="D307" s="1">
        <f>INDEX(Standings!$E$9:$E$356,MATCH($A307,Standings!$A$9:$A$356,0))</f>
        <v>2</v>
      </c>
      <c r="E307" s="1">
        <f>SUMIFS(Matches!$R$9:$R$1954,Matches!$C$9:$C$1954,$A307)+SUMIFS(Matches!$S$9:$S$1954,Matches!$D$9:$D$1954,$A307)</f>
        <v>8</v>
      </c>
      <c r="F307" s="1">
        <f>COUNTIFS(Matches!$C$9:$C$1954,$A307)+COUNTIFS(Matches!$D$9:$D$1954,$A307)-E307</f>
        <v>2</v>
      </c>
      <c r="G307" s="1">
        <f t="shared" si="44"/>
        <v>0</v>
      </c>
      <c r="H307" s="1">
        <f>SUMIFS(Matches!$R$9:$R$1954,Matches!$C$9:$C$1954,$A307,Matches!$Q$9:$Q$1954,1)+SUMIFS(Matches!$S$9:$S$1954,Matches!$D$9:$D$1954,$A307,Matches!$Q$9:$Q$1954,1)</f>
        <v>8</v>
      </c>
      <c r="I307" s="1">
        <f>COUNTIFS(Matches!$C$9:$C$1954,$A307,Matches!$Q$9:$Q$1954,1)+COUNTIFS(Matches!$D$9:$D$1954,$A307,Matches!$Q$9:$Q$1954,1)-H307</f>
        <v>2</v>
      </c>
      <c r="J307" s="9">
        <f t="shared" si="45"/>
        <v>0.8</v>
      </c>
      <c r="K307" s="9">
        <f>IF(H307+I307=0,"",(SUMIFS(Matches!$T$9:$T$1954,Matches!$C$9:$C$1954,$A307)+SUMIFS(Matches!$U$9:$U$1954,Matches!$D$9:$D$1954,$A307))/(H307+I307))</f>
        <v>0.57772727272727276</v>
      </c>
      <c r="L307" s="9">
        <f>IF(H307+I307=0,"",(SUMIFS(Matches!$V$9:$V$1954,Matches!$C$9:$C$1954,$A307)+SUMIFS(Matches!$W$9:$W$1954,Matches!$D$9:$D$1954,$A307))/(H307+I307))</f>
        <v>0.54936516625910559</v>
      </c>
      <c r="M307" s="9">
        <f t="shared" si="46"/>
        <v>0.62620492792841276</v>
      </c>
      <c r="N307" s="1">
        <f t="shared" si="47"/>
        <v>30</v>
      </c>
      <c r="O307" s="1" t="str">
        <f t="shared" si="48"/>
        <v>Matches standings</v>
      </c>
      <c r="P307" s="1">
        <f>COUNTIFS(Matches!$C$9:$C$1954,$A307,Matches!$Q$9:$Q$1954,1,Matches!$Y$9:$Y$1954,"&gt;=1",Matches!$Y$9:$Y$1954,"&lt;="&amp;'RPI rules'!$B$9,Matches!$R$9:$R$1954,1)+COUNTIFS(Matches!$D$9:$D$1954,$A307,Matches!$Q$9:$Q$1954,1,Matches!$X$9:$X$1954,"&gt;=1",Matches!$X$9:$X$1954,"&lt;="&amp;'RPI rules'!$B$9,Matches!$S$9:$S$1954,1)</f>
        <v>0</v>
      </c>
      <c r="Q307" s="1">
        <f>COUNTIFS(Matches!$C$9:$C$1954,$A307,Matches!$Q$9:$Q$1954,1,Matches!$Y$9:$Y$1954,"&gt;"&amp;'RPI rules'!$B$9,Matches!$Y$9:$Y$1954,"&lt;="&amp;'RPI rules'!$B$10,Matches!$R$9:$R$1954,1)+COUNTIFS(Matches!$D$9:$D$1954,$A307,Matches!$Q$9:$Q$1954,1,Matches!$X$9:$X$1954,"&gt;"&amp;'RPI rules'!$B$9,Matches!$X$9:$X$1954,"&lt;="&amp;'RPI rules'!$B$10,Matches!$S$9:$S$1954,1)</f>
        <v>1</v>
      </c>
      <c r="R307" s="1">
        <f>COUNTIFS(Matches!$C$9:$C$1954,$A307,Matches!$Q$9:$Q$1954,1,Matches!$Y$9:$Y$1954,"&gt;="&amp;'RPI rules'!$B$12,Matches!$Y$9:$Y$1954,"&lt;="&amp;'RPI rules'!$B$13,Matches!$R$9:$R$1954,0)+COUNTIFS(Matches!$D$9:$D$1954,$A307,Matches!$Q$9:$Q$1954,1,Matches!$X$9:$X$1954,"&gt;="&amp;'RPI rules'!$B$12,Matches!$X$9:$X$1954,"&lt;="&amp;'RPI rules'!$B$13,Matches!$S$9:$S$1954,0)</f>
        <v>0</v>
      </c>
      <c r="S307" s="1">
        <f>COUNTIFS(Matches!$C$9:$C$1954,$A307,Matches!$Q$9:$Q$1954,1,Matches!$Y$9:$Y$1954,"&gt;="&amp;'RPI rules'!$B$14,Matches!$R$9:$R$1954,0)+COUNTIFS(Matches!$D$9:$D$1954,$A307,Matches!$Q$9:$Q$1954,1,Matches!$X$9:$X$1954,"&gt;="&amp;'RPI rules'!$B$14,Matches!$S$9:$S$1954,0)+COUNTIFS(Matches!$C$9:$C$1954,$A307,Matches!$H$9:$H$1954,"&lt;&gt;D1",Matches!$R$9:$R$1954,0)+COUNTIFS(Matches!$D$9:$D$1954,$A307,Matches!$G$9:$G$1954,"&lt;&gt;D1",Matches!$S$9:$S$1954,0)</f>
        <v>0</v>
      </c>
      <c r="T307" s="1">
        <f>COUNTIFS(Matches!$C$9:$C$1954,$A307,Matches!$M$9:$M$1954,"Nonconference")+COUNTIFS(Matches!$D$9:$D$1954,$A307,Matches!$M$9:$M$1954,"Nonconference")</f>
        <v>10</v>
      </c>
      <c r="U307" s="1">
        <f>COUNTIFS(Matches!$C$9:$C$1954,$A307,Matches!$Q$9:$Q$1954,1,Matches!$Y$9:$Y$1954,"&gt;=1",Matches!$Y$9:$Y$1954,"&lt;="&amp;'RPI rules'!$B$11,Matches!$M$9:$M$1954,"Nonconference")+COUNTIFS(Matches!$D$9:$D$1954,$A307,Matches!$Q$9:$Q$1954,1,Matches!$X$9:$X$1954,"&gt;=1",Matches!$X$9:$X$1954,"&lt;="&amp;'RPI rules'!$B$11,Matches!$M$9:$M$1954,"Nonconference")</f>
        <v>3</v>
      </c>
      <c r="V307" s="1">
        <f>COUNTIFS(Matches!$C$9:$C$1954,$A307,Matches!$Q$9:$Q$1954,1,Matches!$Y$9:$Y$1954,"&gt;="&amp;'RPI rules'!$B$15,Matches!$M$9:$M$1954,"Nonconference")+COUNTIFS(Matches!$D$9:$D$1954,$A307,Matches!$Q$9:$Q$1954,1,Matches!$X$9:$X$1954,"&gt;="&amp;'RPI rules'!$B$15,Matches!$M$9:$M$1954,"Nonconference")+COUNTIFS(Matches!$C$9:$C$1954,$A307,Matches!$M$9:$M$1954,"Nonconference",Matches!$H$9:$H$1954,"NAIA")+COUNTIFS(Matches!$D$9:$D$1954,$A307,Matches!$M$9:$M$1954,"Nonconference",Matches!$G$9:$G$1954,"NAIA")</f>
        <v>1</v>
      </c>
      <c r="W307" s="24">
        <f t="shared" si="49"/>
        <v>0.3</v>
      </c>
      <c r="X307" s="24">
        <f t="shared" si="50"/>
        <v>0.1</v>
      </c>
      <c r="Y307" s="25">
        <f>IF('RPI rules'!$B$25&lt;&gt;"Ready",NA(),P307*'RPI rules'!$B$17+Q307*'RPI rules'!$B$18)</f>
        <v>1.2999999999999999E-3</v>
      </c>
      <c r="Z307" s="25">
        <f>IF('RPI rules'!$B$25&lt;&gt;"Ready",NA(),-R307*'RPI rules'!$B$19-S307*'RPI rules'!$B$20)</f>
        <v>0</v>
      </c>
      <c r="AA307" s="25">
        <f>IF('RPI rules'!$B$25&lt;&gt;"Ready",NA(),IF(T307=0,0,IF(W307&gt;='RPI rules'!$B$16,'RPI rules'!$B$21,0)))</f>
        <v>0</v>
      </c>
      <c r="AB307" s="25">
        <f>IF('RPI rules'!$B$25&lt;&gt;"Ready",NA(),IF(T307=0,0,IF(X307&gt;='RPI rules'!$B$16,-'RPI rules'!$B$22,0)))</f>
        <v>0</v>
      </c>
      <c r="AC307" s="25">
        <f t="shared" si="51"/>
        <v>1.2999999999999999E-3</v>
      </c>
      <c r="AD307" s="9">
        <f t="shared" si="52"/>
        <v>0.62750492792841273</v>
      </c>
      <c r="AE307" s="1">
        <f t="shared" si="53"/>
        <v>30</v>
      </c>
      <c r="AF307" s="1">
        <f t="shared" si="54"/>
        <v>0</v>
      </c>
    </row>
    <row r="308" spans="1:32" ht="21" customHeight="1">
      <c r="A308" s="1" t="s">
        <v>39</v>
      </c>
      <c r="B308" s="1" t="str">
        <f>INDEX(Standings!$B$9:$B$356,MATCH($A308,Standings!$A$9:$A$356,0))</f>
        <v>Big Ten</v>
      </c>
      <c r="C308" s="1">
        <f>INDEX(Standings!$D$9:$D$356,MATCH($A308,Standings!$A$9:$A$356,0))</f>
        <v>9</v>
      </c>
      <c r="D308" s="1">
        <f>INDEX(Standings!$E$9:$E$356,MATCH($A308,Standings!$A$9:$A$356,0))</f>
        <v>2</v>
      </c>
      <c r="E308" s="1">
        <f>SUMIFS(Matches!$R$9:$R$1954,Matches!$C$9:$C$1954,$A308)+SUMIFS(Matches!$S$9:$S$1954,Matches!$D$9:$D$1954,$A308)</f>
        <v>9</v>
      </c>
      <c r="F308" s="1">
        <f>COUNTIFS(Matches!$C$9:$C$1954,$A308)+COUNTIFS(Matches!$D$9:$D$1954,$A308)-E308</f>
        <v>2</v>
      </c>
      <c r="G308" s="1">
        <f t="shared" si="44"/>
        <v>0</v>
      </c>
      <c r="H308" s="1">
        <f>SUMIFS(Matches!$R$9:$R$1954,Matches!$C$9:$C$1954,$A308,Matches!$Q$9:$Q$1954,1)+SUMIFS(Matches!$S$9:$S$1954,Matches!$D$9:$D$1954,$A308,Matches!$Q$9:$Q$1954,1)</f>
        <v>9</v>
      </c>
      <c r="I308" s="1">
        <f>COUNTIFS(Matches!$C$9:$C$1954,$A308,Matches!$Q$9:$Q$1954,1)+COUNTIFS(Matches!$D$9:$D$1954,$A308,Matches!$Q$9:$Q$1954,1)-H308</f>
        <v>2</v>
      </c>
      <c r="J308" s="9">
        <f t="shared" si="45"/>
        <v>0.81818181818181823</v>
      </c>
      <c r="K308" s="9">
        <f>IF(H308+I308=0,"",(SUMIFS(Matches!$T$9:$T$1954,Matches!$C$9:$C$1954,$A308)+SUMIFS(Matches!$U$9:$U$1954,Matches!$D$9:$D$1954,$A308))/(H308+I308))</f>
        <v>0.61432178932178927</v>
      </c>
      <c r="L308" s="9">
        <f>IF(H308+I308=0,"",(SUMIFS(Matches!$V$9:$V$1954,Matches!$C$9:$C$1954,$A308)+SUMIFS(Matches!$W$9:$W$1954,Matches!$D$9:$D$1954,$A308))/(H308+I308))</f>
        <v>0.60380675772549042</v>
      </c>
      <c r="M308" s="9">
        <f t="shared" si="46"/>
        <v>0.66265803863772177</v>
      </c>
      <c r="N308" s="1">
        <f t="shared" si="47"/>
        <v>16</v>
      </c>
      <c r="O308" s="1" t="str">
        <f t="shared" si="48"/>
        <v>Matches standings</v>
      </c>
      <c r="P308" s="1">
        <f>COUNTIFS(Matches!$C$9:$C$1954,$A308,Matches!$Q$9:$Q$1954,1,Matches!$Y$9:$Y$1954,"&gt;=1",Matches!$Y$9:$Y$1954,"&lt;="&amp;'RPI rules'!$B$9,Matches!$R$9:$R$1954,1)+COUNTIFS(Matches!$D$9:$D$1954,$A308,Matches!$Q$9:$Q$1954,1,Matches!$X$9:$X$1954,"&gt;=1",Matches!$X$9:$X$1954,"&lt;="&amp;'RPI rules'!$B$9,Matches!$S$9:$S$1954,1)</f>
        <v>2</v>
      </c>
      <c r="Q308" s="1">
        <f>COUNTIFS(Matches!$C$9:$C$1954,$A308,Matches!$Q$9:$Q$1954,1,Matches!$Y$9:$Y$1954,"&gt;"&amp;'RPI rules'!$B$9,Matches!$Y$9:$Y$1954,"&lt;="&amp;'RPI rules'!$B$10,Matches!$R$9:$R$1954,1)+COUNTIFS(Matches!$D$9:$D$1954,$A308,Matches!$Q$9:$Q$1954,1,Matches!$X$9:$X$1954,"&gt;"&amp;'RPI rules'!$B$9,Matches!$X$9:$X$1954,"&lt;="&amp;'RPI rules'!$B$10,Matches!$S$9:$S$1954,1)</f>
        <v>1</v>
      </c>
      <c r="R308" s="1">
        <f>COUNTIFS(Matches!$C$9:$C$1954,$A308,Matches!$Q$9:$Q$1954,1,Matches!$Y$9:$Y$1954,"&gt;="&amp;'RPI rules'!$B$12,Matches!$Y$9:$Y$1954,"&lt;="&amp;'RPI rules'!$B$13,Matches!$R$9:$R$1954,0)+COUNTIFS(Matches!$D$9:$D$1954,$A308,Matches!$Q$9:$Q$1954,1,Matches!$X$9:$X$1954,"&gt;="&amp;'RPI rules'!$B$12,Matches!$X$9:$X$1954,"&lt;="&amp;'RPI rules'!$B$13,Matches!$S$9:$S$1954,0)</f>
        <v>0</v>
      </c>
      <c r="S308" s="1">
        <f>COUNTIFS(Matches!$C$9:$C$1954,$A308,Matches!$Q$9:$Q$1954,1,Matches!$Y$9:$Y$1954,"&gt;="&amp;'RPI rules'!$B$14,Matches!$R$9:$R$1954,0)+COUNTIFS(Matches!$D$9:$D$1954,$A308,Matches!$Q$9:$Q$1954,1,Matches!$X$9:$X$1954,"&gt;="&amp;'RPI rules'!$B$14,Matches!$S$9:$S$1954,0)+COUNTIFS(Matches!$C$9:$C$1954,$A308,Matches!$H$9:$H$1954,"&lt;&gt;D1",Matches!$R$9:$R$1954,0)+COUNTIFS(Matches!$D$9:$D$1954,$A308,Matches!$G$9:$G$1954,"&lt;&gt;D1",Matches!$S$9:$S$1954,0)</f>
        <v>0</v>
      </c>
      <c r="T308" s="1">
        <f>COUNTIFS(Matches!$C$9:$C$1954,$A308,Matches!$M$9:$M$1954,"Nonconference")+COUNTIFS(Matches!$D$9:$D$1954,$A308,Matches!$M$9:$M$1954,"Nonconference")</f>
        <v>11</v>
      </c>
      <c r="U308" s="1">
        <f>COUNTIFS(Matches!$C$9:$C$1954,$A308,Matches!$Q$9:$Q$1954,1,Matches!$Y$9:$Y$1954,"&gt;=1",Matches!$Y$9:$Y$1954,"&lt;="&amp;'RPI rules'!$B$11,Matches!$M$9:$M$1954,"Nonconference")+COUNTIFS(Matches!$D$9:$D$1954,$A308,Matches!$Q$9:$Q$1954,1,Matches!$X$9:$X$1954,"&gt;=1",Matches!$X$9:$X$1954,"&lt;="&amp;'RPI rules'!$B$11,Matches!$M$9:$M$1954,"Nonconference")</f>
        <v>6</v>
      </c>
      <c r="V308" s="1">
        <f>COUNTIFS(Matches!$C$9:$C$1954,$A308,Matches!$Q$9:$Q$1954,1,Matches!$Y$9:$Y$1954,"&gt;="&amp;'RPI rules'!$B$15,Matches!$M$9:$M$1954,"Nonconference")+COUNTIFS(Matches!$D$9:$D$1954,$A308,Matches!$Q$9:$Q$1954,1,Matches!$X$9:$X$1954,"&gt;="&amp;'RPI rules'!$B$15,Matches!$M$9:$M$1954,"Nonconference")+COUNTIFS(Matches!$C$9:$C$1954,$A308,Matches!$M$9:$M$1954,"Nonconference",Matches!$H$9:$H$1954,"NAIA")+COUNTIFS(Matches!$D$9:$D$1954,$A308,Matches!$M$9:$M$1954,"Nonconference",Matches!$G$9:$G$1954,"NAIA")</f>
        <v>1</v>
      </c>
      <c r="W308" s="24">
        <f t="shared" si="49"/>
        <v>0.54545454545454541</v>
      </c>
      <c r="X308" s="24">
        <f t="shared" si="50"/>
        <v>9.0909090909090912E-2</v>
      </c>
      <c r="Y308" s="25">
        <f>IF('RPI rules'!$B$25&lt;&gt;"Ready",NA(),P308*'RPI rules'!$B$17+Q308*'RPI rules'!$B$18)</f>
        <v>6.4999999999999997E-3</v>
      </c>
      <c r="Z308" s="25">
        <f>IF('RPI rules'!$B$25&lt;&gt;"Ready",NA(),-R308*'RPI rules'!$B$19-S308*'RPI rules'!$B$20)</f>
        <v>0</v>
      </c>
      <c r="AA308" s="25">
        <f>IF('RPI rules'!$B$25&lt;&gt;"Ready",NA(),IF(T308=0,0,IF(W308&gt;='RPI rules'!$B$16,'RPI rules'!$B$21,0)))</f>
        <v>2.5999999999999999E-3</v>
      </c>
      <c r="AB308" s="25">
        <f>IF('RPI rules'!$B$25&lt;&gt;"Ready",NA(),IF(T308=0,0,IF(X308&gt;='RPI rules'!$B$16,-'RPI rules'!$B$22,0)))</f>
        <v>0</v>
      </c>
      <c r="AC308" s="25">
        <f t="shared" si="51"/>
        <v>9.1000000000000004E-3</v>
      </c>
      <c r="AD308" s="9">
        <f t="shared" si="52"/>
        <v>0.67175803863772177</v>
      </c>
      <c r="AE308" s="1">
        <f t="shared" si="53"/>
        <v>16</v>
      </c>
      <c r="AF308" s="1">
        <f t="shared" si="54"/>
        <v>0</v>
      </c>
    </row>
    <row r="309" spans="1:32" ht="21" customHeight="1">
      <c r="A309" s="1" t="s">
        <v>183</v>
      </c>
      <c r="B309" s="1" t="str">
        <f>INDEX(Standings!$B$9:$B$356,MATCH($A309,Standings!$A$9:$A$356,0))</f>
        <v>Big East</v>
      </c>
      <c r="C309" s="1">
        <f>INDEX(Standings!$D$9:$D$356,MATCH($A309,Standings!$A$9:$A$356,0))</f>
        <v>7</v>
      </c>
      <c r="D309" s="1">
        <f>INDEX(Standings!$E$9:$E$356,MATCH($A309,Standings!$A$9:$A$356,0))</f>
        <v>6</v>
      </c>
      <c r="E309" s="1">
        <f>SUMIFS(Matches!$R$9:$R$1954,Matches!$C$9:$C$1954,$A309)+SUMIFS(Matches!$S$9:$S$1954,Matches!$D$9:$D$1954,$A309)</f>
        <v>7</v>
      </c>
      <c r="F309" s="1">
        <f>COUNTIFS(Matches!$C$9:$C$1954,$A309)+COUNTIFS(Matches!$D$9:$D$1954,$A309)-E309</f>
        <v>6</v>
      </c>
      <c r="G309" s="1">
        <f t="shared" si="44"/>
        <v>0</v>
      </c>
      <c r="H309" s="1">
        <f>SUMIFS(Matches!$R$9:$R$1954,Matches!$C$9:$C$1954,$A309,Matches!$Q$9:$Q$1954,1)+SUMIFS(Matches!$S$9:$S$1954,Matches!$D$9:$D$1954,$A309,Matches!$Q$9:$Q$1954,1)</f>
        <v>7</v>
      </c>
      <c r="I309" s="1">
        <f>COUNTIFS(Matches!$C$9:$C$1954,$A309,Matches!$Q$9:$Q$1954,1)+COUNTIFS(Matches!$D$9:$D$1954,$A309,Matches!$Q$9:$Q$1954,1)-H309</f>
        <v>6</v>
      </c>
      <c r="J309" s="9">
        <f t="shared" si="45"/>
        <v>0.53846153846153844</v>
      </c>
      <c r="K309" s="9">
        <f>IF(H309+I309=0,"",(SUMIFS(Matches!$T$9:$T$1954,Matches!$C$9:$C$1954,$A309)+SUMIFS(Matches!$U$9:$U$1954,Matches!$D$9:$D$1954,$A309))/(H309+I309))</f>
        <v>0.49608724608724608</v>
      </c>
      <c r="L309" s="9">
        <f>IF(H309+I309=0,"",(SUMIFS(Matches!$V$9:$V$1954,Matches!$C$9:$C$1954,$A309)+SUMIFS(Matches!$W$9:$W$1954,Matches!$D$9:$D$1954,$A309))/(H309+I309))</f>
        <v>0.50444156791050276</v>
      </c>
      <c r="M309" s="9">
        <f t="shared" si="46"/>
        <v>0.50876939963663337</v>
      </c>
      <c r="N309" s="1">
        <f t="shared" si="47"/>
        <v>160</v>
      </c>
      <c r="O309" s="1" t="str">
        <f t="shared" si="48"/>
        <v>Matches standings</v>
      </c>
      <c r="P309" s="1">
        <f>COUNTIFS(Matches!$C$9:$C$1954,$A309,Matches!$Q$9:$Q$1954,1,Matches!$Y$9:$Y$1954,"&gt;=1",Matches!$Y$9:$Y$1954,"&lt;="&amp;'RPI rules'!$B$9,Matches!$R$9:$R$1954,1)+COUNTIFS(Matches!$D$9:$D$1954,$A309,Matches!$Q$9:$Q$1954,1,Matches!$X$9:$X$1954,"&gt;=1",Matches!$X$9:$X$1954,"&lt;="&amp;'RPI rules'!$B$9,Matches!$S$9:$S$1954,1)</f>
        <v>0</v>
      </c>
      <c r="Q309" s="1">
        <f>COUNTIFS(Matches!$C$9:$C$1954,$A309,Matches!$Q$9:$Q$1954,1,Matches!$Y$9:$Y$1954,"&gt;"&amp;'RPI rules'!$B$9,Matches!$Y$9:$Y$1954,"&lt;="&amp;'RPI rules'!$B$10,Matches!$R$9:$R$1954,1)+COUNTIFS(Matches!$D$9:$D$1954,$A309,Matches!$Q$9:$Q$1954,1,Matches!$X$9:$X$1954,"&gt;"&amp;'RPI rules'!$B$9,Matches!$X$9:$X$1954,"&lt;="&amp;'RPI rules'!$B$10,Matches!$S$9:$S$1954,1)</f>
        <v>0</v>
      </c>
      <c r="R309" s="1">
        <f>COUNTIFS(Matches!$C$9:$C$1954,$A309,Matches!$Q$9:$Q$1954,1,Matches!$Y$9:$Y$1954,"&gt;="&amp;'RPI rules'!$B$12,Matches!$Y$9:$Y$1954,"&lt;="&amp;'RPI rules'!$B$13,Matches!$R$9:$R$1954,0)+COUNTIFS(Matches!$D$9:$D$1954,$A309,Matches!$Q$9:$Q$1954,1,Matches!$X$9:$X$1954,"&gt;="&amp;'RPI rules'!$B$12,Matches!$X$9:$X$1954,"&lt;="&amp;'RPI rules'!$B$13,Matches!$S$9:$S$1954,0)</f>
        <v>1</v>
      </c>
      <c r="S309" s="1">
        <f>COUNTIFS(Matches!$C$9:$C$1954,$A309,Matches!$Q$9:$Q$1954,1,Matches!$Y$9:$Y$1954,"&gt;="&amp;'RPI rules'!$B$14,Matches!$R$9:$R$1954,0)+COUNTIFS(Matches!$D$9:$D$1954,$A309,Matches!$Q$9:$Q$1954,1,Matches!$X$9:$X$1954,"&gt;="&amp;'RPI rules'!$B$14,Matches!$S$9:$S$1954,0)+COUNTIFS(Matches!$C$9:$C$1954,$A309,Matches!$H$9:$H$1954,"&lt;&gt;D1",Matches!$R$9:$R$1954,0)+COUNTIFS(Matches!$D$9:$D$1954,$A309,Matches!$G$9:$G$1954,"&lt;&gt;D1",Matches!$S$9:$S$1954,0)</f>
        <v>0</v>
      </c>
      <c r="T309" s="1">
        <f>COUNTIFS(Matches!$C$9:$C$1954,$A309,Matches!$M$9:$M$1954,"Nonconference")+COUNTIFS(Matches!$D$9:$D$1954,$A309,Matches!$M$9:$M$1954,"Nonconference")</f>
        <v>13</v>
      </c>
      <c r="U309" s="1">
        <f>COUNTIFS(Matches!$C$9:$C$1954,$A309,Matches!$Q$9:$Q$1954,1,Matches!$Y$9:$Y$1954,"&gt;=1",Matches!$Y$9:$Y$1954,"&lt;="&amp;'RPI rules'!$B$11,Matches!$M$9:$M$1954,"Nonconference")+COUNTIFS(Matches!$D$9:$D$1954,$A309,Matches!$Q$9:$Q$1954,1,Matches!$X$9:$X$1954,"&gt;=1",Matches!$X$9:$X$1954,"&lt;="&amp;'RPI rules'!$B$11,Matches!$M$9:$M$1954,"Nonconference")</f>
        <v>3</v>
      </c>
      <c r="V309" s="1">
        <f>COUNTIFS(Matches!$C$9:$C$1954,$A309,Matches!$Q$9:$Q$1954,1,Matches!$Y$9:$Y$1954,"&gt;="&amp;'RPI rules'!$B$15,Matches!$M$9:$M$1954,"Nonconference")+COUNTIFS(Matches!$D$9:$D$1954,$A309,Matches!$Q$9:$Q$1954,1,Matches!$X$9:$X$1954,"&gt;="&amp;'RPI rules'!$B$15,Matches!$M$9:$M$1954,"Nonconference")+COUNTIFS(Matches!$C$9:$C$1954,$A309,Matches!$M$9:$M$1954,"Nonconference",Matches!$H$9:$H$1954,"NAIA")+COUNTIFS(Matches!$D$9:$D$1954,$A309,Matches!$M$9:$M$1954,"Nonconference",Matches!$G$9:$G$1954,"NAIA")</f>
        <v>5</v>
      </c>
      <c r="W309" s="24">
        <f t="shared" si="49"/>
        <v>0.23076923076923078</v>
      </c>
      <c r="X309" s="24">
        <f t="shared" si="50"/>
        <v>0.38461538461538464</v>
      </c>
      <c r="Y309" s="25">
        <f>IF('RPI rules'!$B$25&lt;&gt;"Ready",NA(),P309*'RPI rules'!$B$17+Q309*'RPI rules'!$B$18)</f>
        <v>0</v>
      </c>
      <c r="Z309" s="25">
        <f>IF('RPI rules'!$B$25&lt;&gt;"Ready",NA(),-R309*'RPI rules'!$B$19-S309*'RPI rules'!$B$20)</f>
        <v>-1.2999999999999999E-3</v>
      </c>
      <c r="AA309" s="25">
        <f>IF('RPI rules'!$B$25&lt;&gt;"Ready",NA(),IF(T309=0,0,IF(W309&gt;='RPI rules'!$B$16,'RPI rules'!$B$21,0)))</f>
        <v>0</v>
      </c>
      <c r="AB309" s="25">
        <f>IF('RPI rules'!$B$25&lt;&gt;"Ready",NA(),IF(T309=0,0,IF(X309&gt;='RPI rules'!$B$16,-'RPI rules'!$B$22,0)))</f>
        <v>0</v>
      </c>
      <c r="AC309" s="25">
        <f t="shared" si="51"/>
        <v>-1.2999999999999999E-3</v>
      </c>
      <c r="AD309" s="9">
        <f t="shared" si="52"/>
        <v>0.5074693996366334</v>
      </c>
      <c r="AE309" s="1">
        <f t="shared" si="53"/>
        <v>160</v>
      </c>
      <c r="AF309" s="1">
        <f t="shared" si="54"/>
        <v>0</v>
      </c>
    </row>
    <row r="310" spans="1:32" ht="21" customHeight="1">
      <c r="A310" s="1" t="s">
        <v>235</v>
      </c>
      <c r="B310" s="1" t="str">
        <f>INDEX(Standings!$B$9:$B$356,MATCH($A310,Standings!$A$9:$A$356,0))</f>
        <v>MVC</v>
      </c>
      <c r="C310" s="1">
        <f>INDEX(Standings!$D$9:$D$356,MATCH($A310,Standings!$A$9:$A$356,0))</f>
        <v>4</v>
      </c>
      <c r="D310" s="1">
        <f>INDEX(Standings!$E$9:$E$356,MATCH($A310,Standings!$A$9:$A$356,0))</f>
        <v>8</v>
      </c>
      <c r="E310" s="1">
        <f>SUMIFS(Matches!$R$9:$R$1954,Matches!$C$9:$C$1954,$A310)+SUMIFS(Matches!$S$9:$S$1954,Matches!$D$9:$D$1954,$A310)</f>
        <v>4</v>
      </c>
      <c r="F310" s="1">
        <f>COUNTIFS(Matches!$C$9:$C$1954,$A310)+COUNTIFS(Matches!$D$9:$D$1954,$A310)-E310</f>
        <v>8</v>
      </c>
      <c r="G310" s="1">
        <f t="shared" si="44"/>
        <v>0</v>
      </c>
      <c r="H310" s="1">
        <f>SUMIFS(Matches!$R$9:$R$1954,Matches!$C$9:$C$1954,$A310,Matches!$Q$9:$Q$1954,1)+SUMIFS(Matches!$S$9:$S$1954,Matches!$D$9:$D$1954,$A310,Matches!$Q$9:$Q$1954,1)</f>
        <v>4</v>
      </c>
      <c r="I310" s="1">
        <f>COUNTIFS(Matches!$C$9:$C$1954,$A310,Matches!$Q$9:$Q$1954,1)+COUNTIFS(Matches!$D$9:$D$1954,$A310,Matches!$Q$9:$Q$1954,1)-H310</f>
        <v>8</v>
      </c>
      <c r="J310" s="9">
        <f t="shared" si="45"/>
        <v>0.33333333333333331</v>
      </c>
      <c r="K310" s="9">
        <f>IF(H310+I310=0,"",(SUMIFS(Matches!$T$9:$T$1954,Matches!$C$9:$C$1954,$A310)+SUMIFS(Matches!$U$9:$U$1954,Matches!$D$9:$D$1954,$A310))/(H310+I310))</f>
        <v>0.53127104377104373</v>
      </c>
      <c r="L310" s="9">
        <f>IF(H310+I310=0,"",(SUMIFS(Matches!$V$9:$V$1954,Matches!$C$9:$C$1954,$A310)+SUMIFS(Matches!$W$9:$W$1954,Matches!$D$9:$D$1954,$A310))/(H310+I310))</f>
        <v>0.50772166269009689</v>
      </c>
      <c r="M310" s="9">
        <f t="shared" si="46"/>
        <v>0.4758992708913794</v>
      </c>
      <c r="N310" s="1">
        <f t="shared" si="47"/>
        <v>212</v>
      </c>
      <c r="O310" s="1" t="str">
        <f t="shared" si="48"/>
        <v>Matches standings</v>
      </c>
      <c r="P310" s="1">
        <f>COUNTIFS(Matches!$C$9:$C$1954,$A310,Matches!$Q$9:$Q$1954,1,Matches!$Y$9:$Y$1954,"&gt;=1",Matches!$Y$9:$Y$1954,"&lt;="&amp;'RPI rules'!$B$9,Matches!$R$9:$R$1954,1)+COUNTIFS(Matches!$D$9:$D$1954,$A310,Matches!$Q$9:$Q$1954,1,Matches!$X$9:$X$1954,"&gt;=1",Matches!$X$9:$X$1954,"&lt;="&amp;'RPI rules'!$B$9,Matches!$S$9:$S$1954,1)</f>
        <v>0</v>
      </c>
      <c r="Q310" s="1">
        <f>COUNTIFS(Matches!$C$9:$C$1954,$A310,Matches!$Q$9:$Q$1954,1,Matches!$Y$9:$Y$1954,"&gt;"&amp;'RPI rules'!$B$9,Matches!$Y$9:$Y$1954,"&lt;="&amp;'RPI rules'!$B$10,Matches!$R$9:$R$1954,1)+COUNTIFS(Matches!$D$9:$D$1954,$A310,Matches!$Q$9:$Q$1954,1,Matches!$X$9:$X$1954,"&gt;"&amp;'RPI rules'!$B$9,Matches!$X$9:$X$1954,"&lt;="&amp;'RPI rules'!$B$10,Matches!$S$9:$S$1954,1)</f>
        <v>0</v>
      </c>
      <c r="R310" s="1">
        <f>COUNTIFS(Matches!$C$9:$C$1954,$A310,Matches!$Q$9:$Q$1954,1,Matches!$Y$9:$Y$1954,"&gt;="&amp;'RPI rules'!$B$12,Matches!$Y$9:$Y$1954,"&lt;="&amp;'RPI rules'!$B$13,Matches!$R$9:$R$1954,0)+COUNTIFS(Matches!$D$9:$D$1954,$A310,Matches!$Q$9:$Q$1954,1,Matches!$X$9:$X$1954,"&gt;="&amp;'RPI rules'!$B$12,Matches!$X$9:$X$1954,"&lt;="&amp;'RPI rules'!$B$13,Matches!$S$9:$S$1954,0)</f>
        <v>0</v>
      </c>
      <c r="S310" s="1">
        <f>COUNTIFS(Matches!$C$9:$C$1954,$A310,Matches!$Q$9:$Q$1954,1,Matches!$Y$9:$Y$1954,"&gt;="&amp;'RPI rules'!$B$14,Matches!$R$9:$R$1954,0)+COUNTIFS(Matches!$D$9:$D$1954,$A310,Matches!$Q$9:$Q$1954,1,Matches!$X$9:$X$1954,"&gt;="&amp;'RPI rules'!$B$14,Matches!$S$9:$S$1954,0)+COUNTIFS(Matches!$C$9:$C$1954,$A310,Matches!$H$9:$H$1954,"&lt;&gt;D1",Matches!$R$9:$R$1954,0)+COUNTIFS(Matches!$D$9:$D$1954,$A310,Matches!$G$9:$G$1954,"&lt;&gt;D1",Matches!$S$9:$S$1954,0)</f>
        <v>0</v>
      </c>
      <c r="T310" s="1">
        <f>COUNTIFS(Matches!$C$9:$C$1954,$A310,Matches!$M$9:$M$1954,"Nonconference")+COUNTIFS(Matches!$D$9:$D$1954,$A310,Matches!$M$9:$M$1954,"Nonconference")</f>
        <v>12</v>
      </c>
      <c r="U310" s="1">
        <f>COUNTIFS(Matches!$C$9:$C$1954,$A310,Matches!$Q$9:$Q$1954,1,Matches!$Y$9:$Y$1954,"&gt;=1",Matches!$Y$9:$Y$1954,"&lt;="&amp;'RPI rules'!$B$11,Matches!$M$9:$M$1954,"Nonconference")+COUNTIFS(Matches!$D$9:$D$1954,$A310,Matches!$Q$9:$Q$1954,1,Matches!$X$9:$X$1954,"&gt;=1",Matches!$X$9:$X$1954,"&lt;="&amp;'RPI rules'!$B$11,Matches!$M$9:$M$1954,"Nonconference")</f>
        <v>3</v>
      </c>
      <c r="V310" s="1">
        <f>COUNTIFS(Matches!$C$9:$C$1954,$A310,Matches!$Q$9:$Q$1954,1,Matches!$Y$9:$Y$1954,"&gt;="&amp;'RPI rules'!$B$15,Matches!$M$9:$M$1954,"Nonconference")+COUNTIFS(Matches!$D$9:$D$1954,$A310,Matches!$Q$9:$Q$1954,1,Matches!$X$9:$X$1954,"&gt;="&amp;'RPI rules'!$B$15,Matches!$M$9:$M$1954,"Nonconference")+COUNTIFS(Matches!$C$9:$C$1954,$A310,Matches!$M$9:$M$1954,"Nonconference",Matches!$H$9:$H$1954,"NAIA")+COUNTIFS(Matches!$D$9:$D$1954,$A310,Matches!$M$9:$M$1954,"Nonconference",Matches!$G$9:$G$1954,"NAIA")</f>
        <v>2</v>
      </c>
      <c r="W310" s="24">
        <f t="shared" si="49"/>
        <v>0.25</v>
      </c>
      <c r="X310" s="24">
        <f t="shared" si="50"/>
        <v>0.16666666666666666</v>
      </c>
      <c r="Y310" s="25">
        <f>IF('RPI rules'!$B$25&lt;&gt;"Ready",NA(),P310*'RPI rules'!$B$17+Q310*'RPI rules'!$B$18)</f>
        <v>0</v>
      </c>
      <c r="Z310" s="25">
        <f>IF('RPI rules'!$B$25&lt;&gt;"Ready",NA(),-R310*'RPI rules'!$B$19-S310*'RPI rules'!$B$20)</f>
        <v>0</v>
      </c>
      <c r="AA310" s="25">
        <f>IF('RPI rules'!$B$25&lt;&gt;"Ready",NA(),IF(T310=0,0,IF(W310&gt;='RPI rules'!$B$16,'RPI rules'!$B$21,0)))</f>
        <v>0</v>
      </c>
      <c r="AB310" s="25">
        <f>IF('RPI rules'!$B$25&lt;&gt;"Ready",NA(),IF(T310=0,0,IF(X310&gt;='RPI rules'!$B$16,-'RPI rules'!$B$22,0)))</f>
        <v>0</v>
      </c>
      <c r="AC310" s="25">
        <f t="shared" si="51"/>
        <v>0</v>
      </c>
      <c r="AD310" s="9">
        <f t="shared" si="52"/>
        <v>0.4758992708913794</v>
      </c>
      <c r="AE310" s="1">
        <f t="shared" si="53"/>
        <v>212</v>
      </c>
      <c r="AF310" s="1">
        <f t="shared" si="54"/>
        <v>0</v>
      </c>
    </row>
    <row r="311" spans="1:32" ht="21" customHeight="1">
      <c r="A311" s="1" t="s">
        <v>195</v>
      </c>
      <c r="B311" s="1" t="str">
        <f>INDEX(Standings!$B$9:$B$356,MATCH($A311,Standings!$A$9:$A$356,0))</f>
        <v>Southland</v>
      </c>
      <c r="C311" s="1">
        <f>INDEX(Standings!$D$9:$D$356,MATCH($A311,Standings!$A$9:$A$356,0))</f>
        <v>2</v>
      </c>
      <c r="D311" s="1">
        <f>INDEX(Standings!$E$9:$E$356,MATCH($A311,Standings!$A$9:$A$356,0))</f>
        <v>7</v>
      </c>
      <c r="E311" s="1">
        <f>SUMIFS(Matches!$R$9:$R$1954,Matches!$C$9:$C$1954,$A311)+SUMIFS(Matches!$S$9:$S$1954,Matches!$D$9:$D$1954,$A311)</f>
        <v>2</v>
      </c>
      <c r="F311" s="1">
        <f>COUNTIFS(Matches!$C$9:$C$1954,$A311)+COUNTIFS(Matches!$D$9:$D$1954,$A311)-E311</f>
        <v>7</v>
      </c>
      <c r="G311" s="1">
        <f t="shared" si="44"/>
        <v>0</v>
      </c>
      <c r="H311" s="1">
        <f>SUMIFS(Matches!$R$9:$R$1954,Matches!$C$9:$C$1954,$A311,Matches!$Q$9:$Q$1954,1)+SUMIFS(Matches!$S$9:$S$1954,Matches!$D$9:$D$1954,$A311,Matches!$Q$9:$Q$1954,1)</f>
        <v>2</v>
      </c>
      <c r="I311" s="1">
        <f>COUNTIFS(Matches!$C$9:$C$1954,$A311,Matches!$Q$9:$Q$1954,1)+COUNTIFS(Matches!$D$9:$D$1954,$A311,Matches!$Q$9:$Q$1954,1)-H311</f>
        <v>7</v>
      </c>
      <c r="J311" s="9">
        <f t="shared" si="45"/>
        <v>0.22222222222222221</v>
      </c>
      <c r="K311" s="9">
        <f>IF(H311+I311=0,"",(SUMIFS(Matches!$T$9:$T$1954,Matches!$C$9:$C$1954,$A311)+SUMIFS(Matches!$U$9:$U$1954,Matches!$D$9:$D$1954,$A311))/(H311+I311))</f>
        <v>0.63709315375982045</v>
      </c>
      <c r="L311" s="9">
        <f>IF(H311+I311=0,"",(SUMIFS(Matches!$V$9:$V$1954,Matches!$C$9:$C$1954,$A311)+SUMIFS(Matches!$W$9:$W$1954,Matches!$D$9:$D$1954,$A311))/(H311+I311))</f>
        <v>0.51200275173760035</v>
      </c>
      <c r="M311" s="9">
        <f t="shared" si="46"/>
        <v>0.50210282036986587</v>
      </c>
      <c r="N311" s="1">
        <f t="shared" si="47"/>
        <v>172</v>
      </c>
      <c r="O311" s="1" t="str">
        <f t="shared" si="48"/>
        <v>Matches standings</v>
      </c>
      <c r="P311" s="1">
        <f>COUNTIFS(Matches!$C$9:$C$1954,$A311,Matches!$Q$9:$Q$1954,1,Matches!$Y$9:$Y$1954,"&gt;=1",Matches!$Y$9:$Y$1954,"&lt;="&amp;'RPI rules'!$B$9,Matches!$R$9:$R$1954,1)+COUNTIFS(Matches!$D$9:$D$1954,$A311,Matches!$Q$9:$Q$1954,1,Matches!$X$9:$X$1954,"&gt;=1",Matches!$X$9:$X$1954,"&lt;="&amp;'RPI rules'!$B$9,Matches!$S$9:$S$1954,1)</f>
        <v>0</v>
      </c>
      <c r="Q311" s="1">
        <f>COUNTIFS(Matches!$C$9:$C$1954,$A311,Matches!$Q$9:$Q$1954,1,Matches!$Y$9:$Y$1954,"&gt;"&amp;'RPI rules'!$B$9,Matches!$Y$9:$Y$1954,"&lt;="&amp;'RPI rules'!$B$10,Matches!$R$9:$R$1954,1)+COUNTIFS(Matches!$D$9:$D$1954,$A311,Matches!$Q$9:$Q$1954,1,Matches!$X$9:$X$1954,"&gt;"&amp;'RPI rules'!$B$9,Matches!$X$9:$X$1954,"&lt;="&amp;'RPI rules'!$B$10,Matches!$S$9:$S$1954,1)</f>
        <v>0</v>
      </c>
      <c r="R311" s="1">
        <f>COUNTIFS(Matches!$C$9:$C$1954,$A311,Matches!$Q$9:$Q$1954,1,Matches!$Y$9:$Y$1954,"&gt;="&amp;'RPI rules'!$B$12,Matches!$Y$9:$Y$1954,"&lt;="&amp;'RPI rules'!$B$13,Matches!$R$9:$R$1954,0)+COUNTIFS(Matches!$D$9:$D$1954,$A311,Matches!$Q$9:$Q$1954,1,Matches!$X$9:$X$1954,"&gt;="&amp;'RPI rules'!$B$12,Matches!$X$9:$X$1954,"&lt;="&amp;'RPI rules'!$B$13,Matches!$S$9:$S$1954,0)</f>
        <v>0</v>
      </c>
      <c r="S311" s="1">
        <f>COUNTIFS(Matches!$C$9:$C$1954,$A311,Matches!$Q$9:$Q$1954,1,Matches!$Y$9:$Y$1954,"&gt;="&amp;'RPI rules'!$B$14,Matches!$R$9:$R$1954,0)+COUNTIFS(Matches!$D$9:$D$1954,$A311,Matches!$Q$9:$Q$1954,1,Matches!$X$9:$X$1954,"&gt;="&amp;'RPI rules'!$B$14,Matches!$S$9:$S$1954,0)+COUNTIFS(Matches!$C$9:$C$1954,$A311,Matches!$H$9:$H$1954,"&lt;&gt;D1",Matches!$R$9:$R$1954,0)+COUNTIFS(Matches!$D$9:$D$1954,$A311,Matches!$G$9:$G$1954,"&lt;&gt;D1",Matches!$S$9:$S$1954,0)</f>
        <v>0</v>
      </c>
      <c r="T311" s="1">
        <f>COUNTIFS(Matches!$C$9:$C$1954,$A311,Matches!$M$9:$M$1954,"Nonconference")+COUNTIFS(Matches!$D$9:$D$1954,$A311,Matches!$M$9:$M$1954,"Nonconference")</f>
        <v>9</v>
      </c>
      <c r="U311" s="1">
        <f>COUNTIFS(Matches!$C$9:$C$1954,$A311,Matches!$Q$9:$Q$1954,1,Matches!$Y$9:$Y$1954,"&gt;=1",Matches!$Y$9:$Y$1954,"&lt;="&amp;'RPI rules'!$B$11,Matches!$M$9:$M$1954,"Nonconference")+COUNTIFS(Matches!$D$9:$D$1954,$A311,Matches!$Q$9:$Q$1954,1,Matches!$X$9:$X$1954,"&gt;=1",Matches!$X$9:$X$1954,"&lt;="&amp;'RPI rules'!$B$11,Matches!$M$9:$M$1954,"Nonconference")</f>
        <v>2</v>
      </c>
      <c r="V311" s="1">
        <f>COUNTIFS(Matches!$C$9:$C$1954,$A311,Matches!$Q$9:$Q$1954,1,Matches!$Y$9:$Y$1954,"&gt;="&amp;'RPI rules'!$B$15,Matches!$M$9:$M$1954,"Nonconference")+COUNTIFS(Matches!$D$9:$D$1954,$A311,Matches!$Q$9:$Q$1954,1,Matches!$X$9:$X$1954,"&gt;="&amp;'RPI rules'!$B$15,Matches!$M$9:$M$1954,"Nonconference")+COUNTIFS(Matches!$C$9:$C$1954,$A311,Matches!$M$9:$M$1954,"Nonconference",Matches!$H$9:$H$1954,"NAIA")+COUNTIFS(Matches!$D$9:$D$1954,$A311,Matches!$M$9:$M$1954,"Nonconference",Matches!$G$9:$G$1954,"NAIA")</f>
        <v>1</v>
      </c>
      <c r="W311" s="24">
        <f t="shared" si="49"/>
        <v>0.22222222222222221</v>
      </c>
      <c r="X311" s="24">
        <f t="shared" si="50"/>
        <v>0.1111111111111111</v>
      </c>
      <c r="Y311" s="25">
        <f>IF('RPI rules'!$B$25&lt;&gt;"Ready",NA(),P311*'RPI rules'!$B$17+Q311*'RPI rules'!$B$18)</f>
        <v>0</v>
      </c>
      <c r="Z311" s="25">
        <f>IF('RPI rules'!$B$25&lt;&gt;"Ready",NA(),-R311*'RPI rules'!$B$19-S311*'RPI rules'!$B$20)</f>
        <v>0</v>
      </c>
      <c r="AA311" s="25">
        <f>IF('RPI rules'!$B$25&lt;&gt;"Ready",NA(),IF(T311=0,0,IF(W311&gt;='RPI rules'!$B$16,'RPI rules'!$B$21,0)))</f>
        <v>0</v>
      </c>
      <c r="AB311" s="25">
        <f>IF('RPI rules'!$B$25&lt;&gt;"Ready",NA(),IF(T311=0,0,IF(X311&gt;='RPI rules'!$B$16,-'RPI rules'!$B$22,0)))</f>
        <v>0</v>
      </c>
      <c r="AC311" s="25">
        <f t="shared" si="51"/>
        <v>0</v>
      </c>
      <c r="AD311" s="9">
        <f t="shared" si="52"/>
        <v>0.50210282036986587</v>
      </c>
      <c r="AE311" s="1">
        <f t="shared" si="53"/>
        <v>172</v>
      </c>
      <c r="AF311" s="1">
        <f t="shared" si="54"/>
        <v>0</v>
      </c>
    </row>
    <row r="312" spans="1:32" ht="21" customHeight="1">
      <c r="A312" s="1" t="s">
        <v>313</v>
      </c>
      <c r="B312" s="1" t="str">
        <f>INDEX(Standings!$B$9:$B$356,MATCH($A312,Standings!$A$9:$A$356,0))</f>
        <v>Sun Belt</v>
      </c>
      <c r="C312" s="1">
        <f>INDEX(Standings!$D$9:$D$356,MATCH($A312,Standings!$A$9:$A$356,0))</f>
        <v>5</v>
      </c>
      <c r="D312" s="1">
        <f>INDEX(Standings!$E$9:$E$356,MATCH($A312,Standings!$A$9:$A$356,0))</f>
        <v>8</v>
      </c>
      <c r="E312" s="1">
        <f>SUMIFS(Matches!$R$9:$R$1954,Matches!$C$9:$C$1954,$A312)+SUMIFS(Matches!$S$9:$S$1954,Matches!$D$9:$D$1954,$A312)</f>
        <v>5</v>
      </c>
      <c r="F312" s="1">
        <f>COUNTIFS(Matches!$C$9:$C$1954,$A312)+COUNTIFS(Matches!$D$9:$D$1954,$A312)-E312</f>
        <v>8</v>
      </c>
      <c r="G312" s="1">
        <f t="shared" si="44"/>
        <v>0</v>
      </c>
      <c r="H312" s="1">
        <f>SUMIFS(Matches!$R$9:$R$1954,Matches!$C$9:$C$1954,$A312,Matches!$Q$9:$Q$1954,1)+SUMIFS(Matches!$S$9:$S$1954,Matches!$D$9:$D$1954,$A312,Matches!$Q$9:$Q$1954,1)</f>
        <v>5</v>
      </c>
      <c r="I312" s="1">
        <f>COUNTIFS(Matches!$C$9:$C$1954,$A312,Matches!$Q$9:$Q$1954,1)+COUNTIFS(Matches!$D$9:$D$1954,$A312,Matches!$Q$9:$Q$1954,1)-H312</f>
        <v>8</v>
      </c>
      <c r="J312" s="9">
        <f t="shared" si="45"/>
        <v>0.38461538461538464</v>
      </c>
      <c r="K312" s="9">
        <f>IF(H312+I312=0,"",(SUMIFS(Matches!$T$9:$T$1954,Matches!$C$9:$C$1954,$A312)+SUMIFS(Matches!$U$9:$U$1954,Matches!$D$9:$D$1954,$A312))/(H312+I312))</f>
        <v>0.42608032992648381</v>
      </c>
      <c r="L312" s="9">
        <f>IF(H312+I312=0,"",(SUMIFS(Matches!$V$9:$V$1954,Matches!$C$9:$C$1954,$A312)+SUMIFS(Matches!$W$9:$W$1954,Matches!$D$9:$D$1954,$A312))/(H312+I312))</f>
        <v>0.42844952735686992</v>
      </c>
      <c r="M312" s="9">
        <f t="shared" si="46"/>
        <v>0.41630639295630556</v>
      </c>
      <c r="N312" s="1">
        <f t="shared" si="47"/>
        <v>290</v>
      </c>
      <c r="O312" s="1" t="str">
        <f t="shared" si="48"/>
        <v>Matches standings</v>
      </c>
      <c r="P312" s="1">
        <f>COUNTIFS(Matches!$C$9:$C$1954,$A312,Matches!$Q$9:$Q$1954,1,Matches!$Y$9:$Y$1954,"&gt;=1",Matches!$Y$9:$Y$1954,"&lt;="&amp;'RPI rules'!$B$9,Matches!$R$9:$R$1954,1)+COUNTIFS(Matches!$D$9:$D$1954,$A312,Matches!$Q$9:$Q$1954,1,Matches!$X$9:$X$1954,"&gt;=1",Matches!$X$9:$X$1954,"&lt;="&amp;'RPI rules'!$B$9,Matches!$S$9:$S$1954,1)</f>
        <v>0</v>
      </c>
      <c r="Q312" s="1">
        <f>COUNTIFS(Matches!$C$9:$C$1954,$A312,Matches!$Q$9:$Q$1954,1,Matches!$Y$9:$Y$1954,"&gt;"&amp;'RPI rules'!$B$9,Matches!$Y$9:$Y$1954,"&lt;="&amp;'RPI rules'!$B$10,Matches!$R$9:$R$1954,1)+COUNTIFS(Matches!$D$9:$D$1954,$A312,Matches!$Q$9:$Q$1954,1,Matches!$X$9:$X$1954,"&gt;"&amp;'RPI rules'!$B$9,Matches!$X$9:$X$1954,"&lt;="&amp;'RPI rules'!$B$10,Matches!$S$9:$S$1954,1)</f>
        <v>0</v>
      </c>
      <c r="R312" s="1">
        <f>COUNTIFS(Matches!$C$9:$C$1954,$A312,Matches!$Q$9:$Q$1954,1,Matches!$Y$9:$Y$1954,"&gt;="&amp;'RPI rules'!$B$12,Matches!$Y$9:$Y$1954,"&lt;="&amp;'RPI rules'!$B$13,Matches!$R$9:$R$1954,0)+COUNTIFS(Matches!$D$9:$D$1954,$A312,Matches!$Q$9:$Q$1954,1,Matches!$X$9:$X$1954,"&gt;="&amp;'RPI rules'!$B$12,Matches!$X$9:$X$1954,"&lt;="&amp;'RPI rules'!$B$13,Matches!$S$9:$S$1954,0)</f>
        <v>0</v>
      </c>
      <c r="S312" s="1">
        <f>COUNTIFS(Matches!$C$9:$C$1954,$A312,Matches!$Q$9:$Q$1954,1,Matches!$Y$9:$Y$1954,"&gt;="&amp;'RPI rules'!$B$14,Matches!$R$9:$R$1954,0)+COUNTIFS(Matches!$D$9:$D$1954,$A312,Matches!$Q$9:$Q$1954,1,Matches!$X$9:$X$1954,"&gt;="&amp;'RPI rules'!$B$14,Matches!$S$9:$S$1954,0)+COUNTIFS(Matches!$C$9:$C$1954,$A312,Matches!$H$9:$H$1954,"&lt;&gt;D1",Matches!$R$9:$R$1954,0)+COUNTIFS(Matches!$D$9:$D$1954,$A312,Matches!$G$9:$G$1954,"&lt;&gt;D1",Matches!$S$9:$S$1954,0)</f>
        <v>0</v>
      </c>
      <c r="T312" s="1">
        <f>COUNTIFS(Matches!$C$9:$C$1954,$A312,Matches!$M$9:$M$1954,"Nonconference")+COUNTIFS(Matches!$D$9:$D$1954,$A312,Matches!$M$9:$M$1954,"Nonconference")</f>
        <v>13</v>
      </c>
      <c r="U312" s="1">
        <f>COUNTIFS(Matches!$C$9:$C$1954,$A312,Matches!$Q$9:$Q$1954,1,Matches!$Y$9:$Y$1954,"&gt;=1",Matches!$Y$9:$Y$1954,"&lt;="&amp;'RPI rules'!$B$11,Matches!$M$9:$M$1954,"Nonconference")+COUNTIFS(Matches!$D$9:$D$1954,$A312,Matches!$Q$9:$Q$1954,1,Matches!$X$9:$X$1954,"&gt;=1",Matches!$X$9:$X$1954,"&lt;="&amp;'RPI rules'!$B$11,Matches!$M$9:$M$1954,"Nonconference")</f>
        <v>0</v>
      </c>
      <c r="V312" s="1">
        <f>COUNTIFS(Matches!$C$9:$C$1954,$A312,Matches!$Q$9:$Q$1954,1,Matches!$Y$9:$Y$1954,"&gt;="&amp;'RPI rules'!$B$15,Matches!$M$9:$M$1954,"Nonconference")+COUNTIFS(Matches!$D$9:$D$1954,$A312,Matches!$Q$9:$Q$1954,1,Matches!$X$9:$X$1954,"&gt;="&amp;'RPI rules'!$B$15,Matches!$M$9:$M$1954,"Nonconference")+COUNTIFS(Matches!$C$9:$C$1954,$A312,Matches!$M$9:$M$1954,"Nonconference",Matches!$H$9:$H$1954,"NAIA")+COUNTIFS(Matches!$D$9:$D$1954,$A312,Matches!$M$9:$M$1954,"Nonconference",Matches!$G$9:$G$1954,"NAIA")</f>
        <v>5</v>
      </c>
      <c r="W312" s="24">
        <f t="shared" si="49"/>
        <v>0</v>
      </c>
      <c r="X312" s="24">
        <f t="shared" si="50"/>
        <v>0.38461538461538464</v>
      </c>
      <c r="Y312" s="25">
        <f>IF('RPI rules'!$B$25&lt;&gt;"Ready",NA(),P312*'RPI rules'!$B$17+Q312*'RPI rules'!$B$18)</f>
        <v>0</v>
      </c>
      <c r="Z312" s="25">
        <f>IF('RPI rules'!$B$25&lt;&gt;"Ready",NA(),-R312*'RPI rules'!$B$19-S312*'RPI rules'!$B$20)</f>
        <v>0</v>
      </c>
      <c r="AA312" s="25">
        <f>IF('RPI rules'!$B$25&lt;&gt;"Ready",NA(),IF(T312=0,0,IF(W312&gt;='RPI rules'!$B$16,'RPI rules'!$B$21,0)))</f>
        <v>0</v>
      </c>
      <c r="AB312" s="25">
        <f>IF('RPI rules'!$B$25&lt;&gt;"Ready",NA(),IF(T312=0,0,IF(X312&gt;='RPI rules'!$B$16,-'RPI rules'!$B$22,0)))</f>
        <v>0</v>
      </c>
      <c r="AC312" s="25">
        <f t="shared" si="51"/>
        <v>0</v>
      </c>
      <c r="AD312" s="9">
        <f t="shared" si="52"/>
        <v>0.41630639295630556</v>
      </c>
      <c r="AE312" s="1">
        <f t="shared" si="53"/>
        <v>287</v>
      </c>
      <c r="AF312" s="1">
        <f t="shared" si="54"/>
        <v>3</v>
      </c>
    </row>
    <row r="313" spans="1:32" ht="21" customHeight="1">
      <c r="A313" s="1" t="s">
        <v>189</v>
      </c>
      <c r="B313" s="1" t="str">
        <f>INDEX(Standings!$B$9:$B$356,MATCH($A313,Standings!$A$9:$A$356,0))</f>
        <v>America East</v>
      </c>
      <c r="C313" s="1">
        <f>INDEX(Standings!$D$9:$D$356,MATCH($A313,Standings!$A$9:$A$356,0))</f>
        <v>4</v>
      </c>
      <c r="D313" s="1">
        <f>INDEX(Standings!$E$9:$E$356,MATCH($A313,Standings!$A$9:$A$356,0))</f>
        <v>5</v>
      </c>
      <c r="E313" s="1">
        <f>SUMIFS(Matches!$R$9:$R$1954,Matches!$C$9:$C$1954,$A313)+SUMIFS(Matches!$S$9:$S$1954,Matches!$D$9:$D$1954,$A313)</f>
        <v>4</v>
      </c>
      <c r="F313" s="1">
        <f>COUNTIFS(Matches!$C$9:$C$1954,$A313)+COUNTIFS(Matches!$D$9:$D$1954,$A313)-E313</f>
        <v>5</v>
      </c>
      <c r="G313" s="1">
        <f t="shared" si="44"/>
        <v>0</v>
      </c>
      <c r="H313" s="1">
        <f>SUMIFS(Matches!$R$9:$R$1954,Matches!$C$9:$C$1954,$A313,Matches!$Q$9:$Q$1954,1)+SUMIFS(Matches!$S$9:$S$1954,Matches!$D$9:$D$1954,$A313,Matches!$Q$9:$Q$1954,1)</f>
        <v>4</v>
      </c>
      <c r="I313" s="1">
        <f>COUNTIFS(Matches!$C$9:$C$1954,$A313,Matches!$Q$9:$Q$1954,1)+COUNTIFS(Matches!$D$9:$D$1954,$A313,Matches!$Q$9:$Q$1954,1)-H313</f>
        <v>5</v>
      </c>
      <c r="J313" s="9">
        <f t="shared" si="45"/>
        <v>0.44444444444444442</v>
      </c>
      <c r="K313" s="9">
        <f>IF(H313+I313=0,"",(SUMIFS(Matches!$T$9:$T$1954,Matches!$C$9:$C$1954,$A313)+SUMIFS(Matches!$U$9:$U$1954,Matches!$D$9:$D$1954,$A313))/(H313+I313))</f>
        <v>0.55432098765432103</v>
      </c>
      <c r="L313" s="9">
        <f>IF(H313+I313=0,"",(SUMIFS(Matches!$V$9:$V$1954,Matches!$C$9:$C$1954,$A313)+SUMIFS(Matches!$W$9:$W$1954,Matches!$D$9:$D$1954,$A313))/(H313+I313))</f>
        <v>0.46526538416689928</v>
      </c>
      <c r="M313" s="9">
        <f t="shared" si="46"/>
        <v>0.50458795097999642</v>
      </c>
      <c r="N313" s="1">
        <f t="shared" si="47"/>
        <v>166</v>
      </c>
      <c r="O313" s="1" t="str">
        <f t="shared" si="48"/>
        <v>Matches standings</v>
      </c>
      <c r="P313" s="1">
        <f>COUNTIFS(Matches!$C$9:$C$1954,$A313,Matches!$Q$9:$Q$1954,1,Matches!$Y$9:$Y$1954,"&gt;=1",Matches!$Y$9:$Y$1954,"&lt;="&amp;'RPI rules'!$B$9,Matches!$R$9:$R$1954,1)+COUNTIFS(Matches!$D$9:$D$1954,$A313,Matches!$Q$9:$Q$1954,1,Matches!$X$9:$X$1954,"&gt;=1",Matches!$X$9:$X$1954,"&lt;="&amp;'RPI rules'!$B$9,Matches!$S$9:$S$1954,1)</f>
        <v>0</v>
      </c>
      <c r="Q313" s="1">
        <f>COUNTIFS(Matches!$C$9:$C$1954,$A313,Matches!$Q$9:$Q$1954,1,Matches!$Y$9:$Y$1954,"&gt;"&amp;'RPI rules'!$B$9,Matches!$Y$9:$Y$1954,"&lt;="&amp;'RPI rules'!$B$10,Matches!$R$9:$R$1954,1)+COUNTIFS(Matches!$D$9:$D$1954,$A313,Matches!$Q$9:$Q$1954,1,Matches!$X$9:$X$1954,"&gt;"&amp;'RPI rules'!$B$9,Matches!$X$9:$X$1954,"&lt;="&amp;'RPI rules'!$B$10,Matches!$S$9:$S$1954,1)</f>
        <v>0</v>
      </c>
      <c r="R313" s="1">
        <f>COUNTIFS(Matches!$C$9:$C$1954,$A313,Matches!$Q$9:$Q$1954,1,Matches!$Y$9:$Y$1954,"&gt;="&amp;'RPI rules'!$B$12,Matches!$Y$9:$Y$1954,"&lt;="&amp;'RPI rules'!$B$13,Matches!$R$9:$R$1954,0)+COUNTIFS(Matches!$D$9:$D$1954,$A313,Matches!$Q$9:$Q$1954,1,Matches!$X$9:$X$1954,"&gt;="&amp;'RPI rules'!$B$12,Matches!$X$9:$X$1954,"&lt;="&amp;'RPI rules'!$B$13,Matches!$S$9:$S$1954,0)</f>
        <v>0</v>
      </c>
      <c r="S313" s="1">
        <f>COUNTIFS(Matches!$C$9:$C$1954,$A313,Matches!$Q$9:$Q$1954,1,Matches!$Y$9:$Y$1954,"&gt;="&amp;'RPI rules'!$B$14,Matches!$R$9:$R$1954,0)+COUNTIFS(Matches!$D$9:$D$1954,$A313,Matches!$Q$9:$Q$1954,1,Matches!$X$9:$X$1954,"&gt;="&amp;'RPI rules'!$B$14,Matches!$S$9:$S$1954,0)+COUNTIFS(Matches!$C$9:$C$1954,$A313,Matches!$H$9:$H$1954,"&lt;&gt;D1",Matches!$R$9:$R$1954,0)+COUNTIFS(Matches!$D$9:$D$1954,$A313,Matches!$G$9:$G$1954,"&lt;&gt;D1",Matches!$S$9:$S$1954,0)</f>
        <v>0</v>
      </c>
      <c r="T313" s="1">
        <f>COUNTIFS(Matches!$C$9:$C$1954,$A313,Matches!$M$9:$M$1954,"Nonconference")+COUNTIFS(Matches!$D$9:$D$1954,$A313,Matches!$M$9:$M$1954,"Nonconference")</f>
        <v>9</v>
      </c>
      <c r="U313" s="1">
        <f>COUNTIFS(Matches!$C$9:$C$1954,$A313,Matches!$Q$9:$Q$1954,1,Matches!$Y$9:$Y$1954,"&gt;=1",Matches!$Y$9:$Y$1954,"&lt;="&amp;'RPI rules'!$B$11,Matches!$M$9:$M$1954,"Nonconference")+COUNTIFS(Matches!$D$9:$D$1954,$A313,Matches!$Q$9:$Q$1954,1,Matches!$X$9:$X$1954,"&gt;=1",Matches!$X$9:$X$1954,"&lt;="&amp;'RPI rules'!$B$11,Matches!$M$9:$M$1954,"Nonconference")</f>
        <v>0</v>
      </c>
      <c r="V313" s="1">
        <f>COUNTIFS(Matches!$C$9:$C$1954,$A313,Matches!$Q$9:$Q$1954,1,Matches!$Y$9:$Y$1954,"&gt;="&amp;'RPI rules'!$B$15,Matches!$M$9:$M$1954,"Nonconference")+COUNTIFS(Matches!$D$9:$D$1954,$A313,Matches!$Q$9:$Q$1954,1,Matches!$X$9:$X$1954,"&gt;="&amp;'RPI rules'!$B$15,Matches!$M$9:$M$1954,"Nonconference")+COUNTIFS(Matches!$C$9:$C$1954,$A313,Matches!$M$9:$M$1954,"Nonconference",Matches!$H$9:$H$1954,"NAIA")+COUNTIFS(Matches!$D$9:$D$1954,$A313,Matches!$M$9:$M$1954,"Nonconference",Matches!$G$9:$G$1954,"NAIA")</f>
        <v>2</v>
      </c>
      <c r="W313" s="24">
        <f t="shared" si="49"/>
        <v>0</v>
      </c>
      <c r="X313" s="24">
        <f t="shared" si="50"/>
        <v>0.22222222222222221</v>
      </c>
      <c r="Y313" s="25">
        <f>IF('RPI rules'!$B$25&lt;&gt;"Ready",NA(),P313*'RPI rules'!$B$17+Q313*'RPI rules'!$B$18)</f>
        <v>0</v>
      </c>
      <c r="Z313" s="25">
        <f>IF('RPI rules'!$B$25&lt;&gt;"Ready",NA(),-R313*'RPI rules'!$B$19-S313*'RPI rules'!$B$20)</f>
        <v>0</v>
      </c>
      <c r="AA313" s="25">
        <f>IF('RPI rules'!$B$25&lt;&gt;"Ready",NA(),IF(T313=0,0,IF(W313&gt;='RPI rules'!$B$16,'RPI rules'!$B$21,0)))</f>
        <v>0</v>
      </c>
      <c r="AB313" s="25">
        <f>IF('RPI rules'!$B$25&lt;&gt;"Ready",NA(),IF(T313=0,0,IF(X313&gt;='RPI rules'!$B$16,-'RPI rules'!$B$22,0)))</f>
        <v>0</v>
      </c>
      <c r="AC313" s="25">
        <f t="shared" si="51"/>
        <v>0</v>
      </c>
      <c r="AD313" s="9">
        <f t="shared" si="52"/>
        <v>0.50458795097999642</v>
      </c>
      <c r="AE313" s="1">
        <f t="shared" si="53"/>
        <v>166</v>
      </c>
      <c r="AF313" s="1">
        <f t="shared" si="54"/>
        <v>0</v>
      </c>
    </row>
    <row r="314" spans="1:32" ht="21" customHeight="1">
      <c r="A314" s="1" t="s">
        <v>364</v>
      </c>
      <c r="B314" s="1" t="str">
        <f>INDEX(Standings!$B$9:$B$356,MATCH($A314,Standings!$A$9:$A$356,0))</f>
        <v>MEAC</v>
      </c>
      <c r="C314" s="1">
        <f>INDEX(Standings!$D$9:$D$356,MATCH($A314,Standings!$A$9:$A$356,0))</f>
        <v>1</v>
      </c>
      <c r="D314" s="1">
        <f>INDEX(Standings!$E$9:$E$356,MATCH($A314,Standings!$A$9:$A$356,0))</f>
        <v>10</v>
      </c>
      <c r="E314" s="1">
        <f>SUMIFS(Matches!$R$9:$R$1954,Matches!$C$9:$C$1954,$A314)+SUMIFS(Matches!$S$9:$S$1954,Matches!$D$9:$D$1954,$A314)</f>
        <v>1</v>
      </c>
      <c r="F314" s="1">
        <f>COUNTIFS(Matches!$C$9:$C$1954,$A314)+COUNTIFS(Matches!$D$9:$D$1954,$A314)-E314</f>
        <v>10</v>
      </c>
      <c r="G314" s="1">
        <f t="shared" si="44"/>
        <v>0</v>
      </c>
      <c r="H314" s="1">
        <f>SUMIFS(Matches!$R$9:$R$1954,Matches!$C$9:$C$1954,$A314,Matches!$Q$9:$Q$1954,1)+SUMIFS(Matches!$S$9:$S$1954,Matches!$D$9:$D$1954,$A314,Matches!$Q$9:$Q$1954,1)</f>
        <v>1</v>
      </c>
      <c r="I314" s="1">
        <f>COUNTIFS(Matches!$C$9:$C$1954,$A314,Matches!$Q$9:$Q$1954,1)+COUNTIFS(Matches!$D$9:$D$1954,$A314,Matches!$Q$9:$Q$1954,1)-H314</f>
        <v>10</v>
      </c>
      <c r="J314" s="9">
        <f t="shared" si="45"/>
        <v>9.0909090909090912E-2</v>
      </c>
      <c r="K314" s="9">
        <f>IF(H314+I314=0,"",(SUMIFS(Matches!$T$9:$T$1954,Matches!$C$9:$C$1954,$A314)+SUMIFS(Matches!$U$9:$U$1954,Matches!$D$9:$D$1954,$A314))/(H314+I314))</f>
        <v>0.38939393939393929</v>
      </c>
      <c r="L314" s="9">
        <f>IF(H314+I314=0,"",(SUMIFS(Matches!$V$9:$V$1954,Matches!$C$9:$C$1954,$A314)+SUMIFS(Matches!$W$9:$W$1954,Matches!$D$9:$D$1954,$A314))/(H314+I314))</f>
        <v>0.41844964723063893</v>
      </c>
      <c r="M314" s="9">
        <f t="shared" si="46"/>
        <v>0.32203665423190209</v>
      </c>
      <c r="N314" s="1">
        <f t="shared" si="47"/>
        <v>341</v>
      </c>
      <c r="O314" s="1" t="str">
        <f t="shared" si="48"/>
        <v>Matches standings</v>
      </c>
      <c r="P314" s="1">
        <f>COUNTIFS(Matches!$C$9:$C$1954,$A314,Matches!$Q$9:$Q$1954,1,Matches!$Y$9:$Y$1954,"&gt;=1",Matches!$Y$9:$Y$1954,"&lt;="&amp;'RPI rules'!$B$9,Matches!$R$9:$R$1954,1)+COUNTIFS(Matches!$D$9:$D$1954,$A314,Matches!$Q$9:$Q$1954,1,Matches!$X$9:$X$1954,"&gt;=1",Matches!$X$9:$X$1954,"&lt;="&amp;'RPI rules'!$B$9,Matches!$S$9:$S$1954,1)</f>
        <v>0</v>
      </c>
      <c r="Q314" s="1">
        <f>COUNTIFS(Matches!$C$9:$C$1954,$A314,Matches!$Q$9:$Q$1954,1,Matches!$Y$9:$Y$1954,"&gt;"&amp;'RPI rules'!$B$9,Matches!$Y$9:$Y$1954,"&lt;="&amp;'RPI rules'!$B$10,Matches!$R$9:$R$1954,1)+COUNTIFS(Matches!$D$9:$D$1954,$A314,Matches!$Q$9:$Q$1954,1,Matches!$X$9:$X$1954,"&gt;"&amp;'RPI rules'!$B$9,Matches!$X$9:$X$1954,"&lt;="&amp;'RPI rules'!$B$10,Matches!$S$9:$S$1954,1)</f>
        <v>0</v>
      </c>
      <c r="R314" s="1">
        <f>COUNTIFS(Matches!$C$9:$C$1954,$A314,Matches!$Q$9:$Q$1954,1,Matches!$Y$9:$Y$1954,"&gt;="&amp;'RPI rules'!$B$12,Matches!$Y$9:$Y$1954,"&lt;="&amp;'RPI rules'!$B$13,Matches!$R$9:$R$1954,0)+COUNTIFS(Matches!$D$9:$D$1954,$A314,Matches!$Q$9:$Q$1954,1,Matches!$X$9:$X$1954,"&gt;="&amp;'RPI rules'!$B$12,Matches!$X$9:$X$1954,"&lt;="&amp;'RPI rules'!$B$13,Matches!$S$9:$S$1954,0)</f>
        <v>2</v>
      </c>
      <c r="S314" s="1">
        <f>COUNTIFS(Matches!$C$9:$C$1954,$A314,Matches!$Q$9:$Q$1954,1,Matches!$Y$9:$Y$1954,"&gt;="&amp;'RPI rules'!$B$14,Matches!$R$9:$R$1954,0)+COUNTIFS(Matches!$D$9:$D$1954,$A314,Matches!$Q$9:$Q$1954,1,Matches!$X$9:$X$1954,"&gt;="&amp;'RPI rules'!$B$14,Matches!$S$9:$S$1954,0)+COUNTIFS(Matches!$C$9:$C$1954,$A314,Matches!$H$9:$H$1954,"&lt;&gt;D1",Matches!$R$9:$R$1954,0)+COUNTIFS(Matches!$D$9:$D$1954,$A314,Matches!$G$9:$G$1954,"&lt;&gt;D1",Matches!$S$9:$S$1954,0)</f>
        <v>2</v>
      </c>
      <c r="T314" s="1">
        <f>COUNTIFS(Matches!$C$9:$C$1954,$A314,Matches!$M$9:$M$1954,"Nonconference")+COUNTIFS(Matches!$D$9:$D$1954,$A314,Matches!$M$9:$M$1954,"Nonconference")</f>
        <v>11</v>
      </c>
      <c r="U314" s="1">
        <f>COUNTIFS(Matches!$C$9:$C$1954,$A314,Matches!$Q$9:$Q$1954,1,Matches!$Y$9:$Y$1954,"&gt;=1",Matches!$Y$9:$Y$1954,"&lt;="&amp;'RPI rules'!$B$11,Matches!$M$9:$M$1954,"Nonconference")+COUNTIFS(Matches!$D$9:$D$1954,$A314,Matches!$Q$9:$Q$1954,1,Matches!$X$9:$X$1954,"&gt;=1",Matches!$X$9:$X$1954,"&lt;="&amp;'RPI rules'!$B$11,Matches!$M$9:$M$1954,"Nonconference")</f>
        <v>1</v>
      </c>
      <c r="V314" s="1">
        <f>COUNTIFS(Matches!$C$9:$C$1954,$A314,Matches!$Q$9:$Q$1954,1,Matches!$Y$9:$Y$1954,"&gt;="&amp;'RPI rules'!$B$15,Matches!$M$9:$M$1954,"Nonconference")+COUNTIFS(Matches!$D$9:$D$1954,$A314,Matches!$Q$9:$Q$1954,1,Matches!$X$9:$X$1954,"&gt;="&amp;'RPI rules'!$B$15,Matches!$M$9:$M$1954,"Nonconference")+COUNTIFS(Matches!$C$9:$C$1954,$A314,Matches!$M$9:$M$1954,"Nonconference",Matches!$H$9:$H$1954,"NAIA")+COUNTIFS(Matches!$D$9:$D$1954,$A314,Matches!$M$9:$M$1954,"Nonconference",Matches!$G$9:$G$1954,"NAIA")</f>
        <v>7</v>
      </c>
      <c r="W314" s="24">
        <f t="shared" si="49"/>
        <v>9.0909090909090912E-2</v>
      </c>
      <c r="X314" s="24">
        <f t="shared" si="50"/>
        <v>0.63636363636363635</v>
      </c>
      <c r="Y314" s="25">
        <f>IF('RPI rules'!$B$25&lt;&gt;"Ready",NA(),P314*'RPI rules'!$B$17+Q314*'RPI rules'!$B$18)</f>
        <v>0</v>
      </c>
      <c r="Z314" s="25">
        <f>IF('RPI rules'!$B$25&lt;&gt;"Ready",NA(),-R314*'RPI rules'!$B$19-S314*'RPI rules'!$B$20)</f>
        <v>-7.7999999999999996E-3</v>
      </c>
      <c r="AA314" s="25">
        <f>IF('RPI rules'!$B$25&lt;&gt;"Ready",NA(),IF(T314=0,0,IF(W314&gt;='RPI rules'!$B$16,'RPI rules'!$B$21,0)))</f>
        <v>0</v>
      </c>
      <c r="AB314" s="25">
        <f>IF('RPI rules'!$B$25&lt;&gt;"Ready",NA(),IF(T314=0,0,IF(X314&gt;='RPI rules'!$B$16,-'RPI rules'!$B$22,0)))</f>
        <v>-2.5999999999999999E-3</v>
      </c>
      <c r="AC314" s="25">
        <f t="shared" si="51"/>
        <v>-1.04E-2</v>
      </c>
      <c r="AD314" s="9">
        <f t="shared" si="52"/>
        <v>0.31163665423190207</v>
      </c>
      <c r="AE314" s="1">
        <f t="shared" si="53"/>
        <v>341</v>
      </c>
      <c r="AF314" s="1">
        <f t="shared" si="54"/>
        <v>0</v>
      </c>
    </row>
    <row r="315" spans="1:32" ht="21" customHeight="1">
      <c r="A315" s="1" t="s">
        <v>129</v>
      </c>
      <c r="B315" s="1" t="str">
        <f>INDEX(Standings!$B$9:$B$356,MATCH($A315,Standings!$A$9:$A$356,0))</f>
        <v>Big South</v>
      </c>
      <c r="C315" s="1">
        <f>INDEX(Standings!$D$9:$D$356,MATCH($A315,Standings!$A$9:$A$356,0))</f>
        <v>12</v>
      </c>
      <c r="D315" s="1">
        <f>INDEX(Standings!$E$9:$E$356,MATCH($A315,Standings!$A$9:$A$356,0))</f>
        <v>3</v>
      </c>
      <c r="E315" s="1">
        <f>SUMIFS(Matches!$R$9:$R$1954,Matches!$C$9:$C$1954,$A315)+SUMIFS(Matches!$S$9:$S$1954,Matches!$D$9:$D$1954,$A315)</f>
        <v>12</v>
      </c>
      <c r="F315" s="1">
        <f>COUNTIFS(Matches!$C$9:$C$1954,$A315)+COUNTIFS(Matches!$D$9:$D$1954,$A315)-E315</f>
        <v>3</v>
      </c>
      <c r="G315" s="1">
        <f t="shared" si="44"/>
        <v>1</v>
      </c>
      <c r="H315" s="1">
        <f>SUMIFS(Matches!$R$9:$R$1954,Matches!$C$9:$C$1954,$A315,Matches!$Q$9:$Q$1954,1)+SUMIFS(Matches!$S$9:$S$1954,Matches!$D$9:$D$1954,$A315,Matches!$Q$9:$Q$1954,1)</f>
        <v>11</v>
      </c>
      <c r="I315" s="1">
        <f>COUNTIFS(Matches!$C$9:$C$1954,$A315,Matches!$Q$9:$Q$1954,1)+COUNTIFS(Matches!$D$9:$D$1954,$A315,Matches!$Q$9:$Q$1954,1)-H315</f>
        <v>3</v>
      </c>
      <c r="J315" s="9">
        <f t="shared" si="45"/>
        <v>0.7857142857142857</v>
      </c>
      <c r="K315" s="9">
        <f>IF(H315+I315=0,"",(SUMIFS(Matches!$T$9:$T$1954,Matches!$C$9:$C$1954,$A315)+SUMIFS(Matches!$U$9:$U$1954,Matches!$D$9:$D$1954,$A315))/(H315+I315))</f>
        <v>0.46547619047619049</v>
      </c>
      <c r="L315" s="9">
        <f>IF(H315+I315=0,"",(SUMIFS(Matches!$V$9:$V$1954,Matches!$C$9:$C$1954,$A315)+SUMIFS(Matches!$W$9:$W$1954,Matches!$D$9:$D$1954,$A315))/(H315+I315))</f>
        <v>0.48150100603168372</v>
      </c>
      <c r="M315" s="9">
        <f t="shared" si="46"/>
        <v>0.54954191817458764</v>
      </c>
      <c r="N315" s="1">
        <f t="shared" si="47"/>
        <v>106</v>
      </c>
      <c r="O315" s="1" t="str">
        <f t="shared" si="48"/>
        <v>Matches standings</v>
      </c>
      <c r="P315" s="1">
        <f>COUNTIFS(Matches!$C$9:$C$1954,$A315,Matches!$Q$9:$Q$1954,1,Matches!$Y$9:$Y$1954,"&gt;=1",Matches!$Y$9:$Y$1954,"&lt;="&amp;'RPI rules'!$B$9,Matches!$R$9:$R$1954,1)+COUNTIFS(Matches!$D$9:$D$1954,$A315,Matches!$Q$9:$Q$1954,1,Matches!$X$9:$X$1954,"&gt;=1",Matches!$X$9:$X$1954,"&lt;="&amp;'RPI rules'!$B$9,Matches!$S$9:$S$1954,1)</f>
        <v>0</v>
      </c>
      <c r="Q315" s="1">
        <f>COUNTIFS(Matches!$C$9:$C$1954,$A315,Matches!$Q$9:$Q$1954,1,Matches!$Y$9:$Y$1954,"&gt;"&amp;'RPI rules'!$B$9,Matches!$Y$9:$Y$1954,"&lt;="&amp;'RPI rules'!$B$10,Matches!$R$9:$R$1954,1)+COUNTIFS(Matches!$D$9:$D$1954,$A315,Matches!$Q$9:$Q$1954,1,Matches!$X$9:$X$1954,"&gt;"&amp;'RPI rules'!$B$9,Matches!$X$9:$X$1954,"&lt;="&amp;'RPI rules'!$B$10,Matches!$S$9:$S$1954,1)</f>
        <v>0</v>
      </c>
      <c r="R315" s="1">
        <f>COUNTIFS(Matches!$C$9:$C$1954,$A315,Matches!$Q$9:$Q$1954,1,Matches!$Y$9:$Y$1954,"&gt;="&amp;'RPI rules'!$B$12,Matches!$Y$9:$Y$1954,"&lt;="&amp;'RPI rules'!$B$13,Matches!$R$9:$R$1954,0)+COUNTIFS(Matches!$D$9:$D$1954,$A315,Matches!$Q$9:$Q$1954,1,Matches!$X$9:$X$1954,"&gt;="&amp;'RPI rules'!$B$12,Matches!$X$9:$X$1954,"&lt;="&amp;'RPI rules'!$B$13,Matches!$S$9:$S$1954,0)</f>
        <v>0</v>
      </c>
      <c r="S315" s="1">
        <f>COUNTIFS(Matches!$C$9:$C$1954,$A315,Matches!$Q$9:$Q$1954,1,Matches!$Y$9:$Y$1954,"&gt;="&amp;'RPI rules'!$B$14,Matches!$R$9:$R$1954,0)+COUNTIFS(Matches!$D$9:$D$1954,$A315,Matches!$Q$9:$Q$1954,1,Matches!$X$9:$X$1954,"&gt;="&amp;'RPI rules'!$B$14,Matches!$S$9:$S$1954,0)+COUNTIFS(Matches!$C$9:$C$1954,$A315,Matches!$H$9:$H$1954,"&lt;&gt;D1",Matches!$R$9:$R$1954,0)+COUNTIFS(Matches!$D$9:$D$1954,$A315,Matches!$G$9:$G$1954,"&lt;&gt;D1",Matches!$S$9:$S$1954,0)</f>
        <v>0</v>
      </c>
      <c r="T315" s="1">
        <f>COUNTIFS(Matches!$C$9:$C$1954,$A315,Matches!$M$9:$M$1954,"Nonconference")+COUNTIFS(Matches!$D$9:$D$1954,$A315,Matches!$M$9:$M$1954,"Nonconference")</f>
        <v>15</v>
      </c>
      <c r="U315" s="1">
        <f>COUNTIFS(Matches!$C$9:$C$1954,$A315,Matches!$Q$9:$Q$1954,1,Matches!$Y$9:$Y$1954,"&gt;=1",Matches!$Y$9:$Y$1954,"&lt;="&amp;'RPI rules'!$B$11,Matches!$M$9:$M$1954,"Nonconference")+COUNTIFS(Matches!$D$9:$D$1954,$A315,Matches!$Q$9:$Q$1954,1,Matches!$X$9:$X$1954,"&gt;=1",Matches!$X$9:$X$1954,"&lt;="&amp;'RPI rules'!$B$11,Matches!$M$9:$M$1954,"Nonconference")</f>
        <v>2</v>
      </c>
      <c r="V315" s="1">
        <f>COUNTIFS(Matches!$C$9:$C$1954,$A315,Matches!$Q$9:$Q$1954,1,Matches!$Y$9:$Y$1954,"&gt;="&amp;'RPI rules'!$B$15,Matches!$M$9:$M$1954,"Nonconference")+COUNTIFS(Matches!$D$9:$D$1954,$A315,Matches!$Q$9:$Q$1954,1,Matches!$X$9:$X$1954,"&gt;="&amp;'RPI rules'!$B$15,Matches!$M$9:$M$1954,"Nonconference")+COUNTIFS(Matches!$C$9:$C$1954,$A315,Matches!$M$9:$M$1954,"Nonconference",Matches!$H$9:$H$1954,"NAIA")+COUNTIFS(Matches!$D$9:$D$1954,$A315,Matches!$M$9:$M$1954,"Nonconference",Matches!$G$9:$G$1954,"NAIA")</f>
        <v>6</v>
      </c>
      <c r="W315" s="24">
        <f t="shared" si="49"/>
        <v>0.13333333333333333</v>
      </c>
      <c r="X315" s="24">
        <f t="shared" si="50"/>
        <v>0.4</v>
      </c>
      <c r="Y315" s="25">
        <f>IF('RPI rules'!$B$25&lt;&gt;"Ready",NA(),P315*'RPI rules'!$B$17+Q315*'RPI rules'!$B$18)</f>
        <v>0</v>
      </c>
      <c r="Z315" s="25">
        <f>IF('RPI rules'!$B$25&lt;&gt;"Ready",NA(),-R315*'RPI rules'!$B$19-S315*'RPI rules'!$B$20)</f>
        <v>0</v>
      </c>
      <c r="AA315" s="25">
        <f>IF('RPI rules'!$B$25&lt;&gt;"Ready",NA(),IF(T315=0,0,IF(W315&gt;='RPI rules'!$B$16,'RPI rules'!$B$21,0)))</f>
        <v>0</v>
      </c>
      <c r="AB315" s="25">
        <f>IF('RPI rules'!$B$25&lt;&gt;"Ready",NA(),IF(T315=0,0,IF(X315&gt;='RPI rules'!$B$16,-'RPI rules'!$B$22,0)))</f>
        <v>0</v>
      </c>
      <c r="AC315" s="25">
        <f t="shared" si="51"/>
        <v>0</v>
      </c>
      <c r="AD315" s="9">
        <f t="shared" si="52"/>
        <v>0.54954191817458764</v>
      </c>
      <c r="AE315" s="1">
        <f t="shared" si="53"/>
        <v>108</v>
      </c>
      <c r="AF315" s="1">
        <f t="shared" si="54"/>
        <v>-2</v>
      </c>
    </row>
    <row r="316" spans="1:32" ht="21" customHeight="1">
      <c r="A316" s="1" t="s">
        <v>139</v>
      </c>
      <c r="B316" s="1" t="str">
        <f>INDEX(Standings!$B$9:$B$356,MATCH($A316,Standings!$A$9:$A$356,0))</f>
        <v>SoCon</v>
      </c>
      <c r="C316" s="1">
        <f>INDEX(Standings!$D$9:$D$356,MATCH($A316,Standings!$A$9:$A$356,0))</f>
        <v>7</v>
      </c>
      <c r="D316" s="1">
        <f>INDEX(Standings!$E$9:$E$356,MATCH($A316,Standings!$A$9:$A$356,0))</f>
        <v>4</v>
      </c>
      <c r="E316" s="1">
        <f>SUMIFS(Matches!$R$9:$R$1954,Matches!$C$9:$C$1954,$A316)+SUMIFS(Matches!$S$9:$S$1954,Matches!$D$9:$D$1954,$A316)</f>
        <v>7</v>
      </c>
      <c r="F316" s="1">
        <f>COUNTIFS(Matches!$C$9:$C$1954,$A316)+COUNTIFS(Matches!$D$9:$D$1954,$A316)-E316</f>
        <v>4</v>
      </c>
      <c r="G316" s="1">
        <f t="shared" si="44"/>
        <v>0</v>
      </c>
      <c r="H316" s="1">
        <f>SUMIFS(Matches!$R$9:$R$1954,Matches!$C$9:$C$1954,$A316,Matches!$Q$9:$Q$1954,1)+SUMIFS(Matches!$S$9:$S$1954,Matches!$D$9:$D$1954,$A316,Matches!$Q$9:$Q$1954,1)</f>
        <v>7</v>
      </c>
      <c r="I316" s="1">
        <f>COUNTIFS(Matches!$C$9:$C$1954,$A316,Matches!$Q$9:$Q$1954,1)+COUNTIFS(Matches!$D$9:$D$1954,$A316,Matches!$Q$9:$Q$1954,1)-H316</f>
        <v>4</v>
      </c>
      <c r="J316" s="9">
        <f t="shared" si="45"/>
        <v>0.63636363636363635</v>
      </c>
      <c r="K316" s="9">
        <f>IF(H316+I316=0,"",(SUMIFS(Matches!$T$9:$T$1954,Matches!$C$9:$C$1954,$A316)+SUMIFS(Matches!$U$9:$U$1954,Matches!$D$9:$D$1954,$A316))/(H316+I316))</f>
        <v>0.51424030514939612</v>
      </c>
      <c r="L316" s="9">
        <f>IF(H316+I316=0,"",(SUMIFS(Matches!$V$9:$V$1954,Matches!$C$9:$C$1954,$A316)+SUMIFS(Matches!$W$9:$W$1954,Matches!$D$9:$D$1954,$A316))/(H316+I316))</f>
        <v>0.49906665001547384</v>
      </c>
      <c r="M316" s="9">
        <f t="shared" si="46"/>
        <v>0.54097772416947565</v>
      </c>
      <c r="N316" s="1">
        <f t="shared" si="47"/>
        <v>116</v>
      </c>
      <c r="O316" s="1" t="str">
        <f t="shared" si="48"/>
        <v>Matches standings</v>
      </c>
      <c r="P316" s="1">
        <f>COUNTIFS(Matches!$C$9:$C$1954,$A316,Matches!$Q$9:$Q$1954,1,Matches!$Y$9:$Y$1954,"&gt;=1",Matches!$Y$9:$Y$1954,"&lt;="&amp;'RPI rules'!$B$9,Matches!$R$9:$R$1954,1)+COUNTIFS(Matches!$D$9:$D$1954,$A316,Matches!$Q$9:$Q$1954,1,Matches!$X$9:$X$1954,"&gt;=1",Matches!$X$9:$X$1954,"&lt;="&amp;'RPI rules'!$B$9,Matches!$S$9:$S$1954,1)</f>
        <v>0</v>
      </c>
      <c r="Q316" s="1">
        <f>COUNTIFS(Matches!$C$9:$C$1954,$A316,Matches!$Q$9:$Q$1954,1,Matches!$Y$9:$Y$1954,"&gt;"&amp;'RPI rules'!$B$9,Matches!$Y$9:$Y$1954,"&lt;="&amp;'RPI rules'!$B$10,Matches!$R$9:$R$1954,1)+COUNTIFS(Matches!$D$9:$D$1954,$A316,Matches!$Q$9:$Q$1954,1,Matches!$X$9:$X$1954,"&gt;"&amp;'RPI rules'!$B$9,Matches!$X$9:$X$1954,"&lt;="&amp;'RPI rules'!$B$10,Matches!$S$9:$S$1954,1)</f>
        <v>0</v>
      </c>
      <c r="R316" s="1">
        <f>COUNTIFS(Matches!$C$9:$C$1954,$A316,Matches!$Q$9:$Q$1954,1,Matches!$Y$9:$Y$1954,"&gt;="&amp;'RPI rules'!$B$12,Matches!$Y$9:$Y$1954,"&lt;="&amp;'RPI rules'!$B$13,Matches!$R$9:$R$1954,0)+COUNTIFS(Matches!$D$9:$D$1954,$A316,Matches!$Q$9:$Q$1954,1,Matches!$X$9:$X$1954,"&gt;="&amp;'RPI rules'!$B$12,Matches!$X$9:$X$1954,"&lt;="&amp;'RPI rules'!$B$13,Matches!$S$9:$S$1954,0)</f>
        <v>0</v>
      </c>
      <c r="S316" s="1">
        <f>COUNTIFS(Matches!$C$9:$C$1954,$A316,Matches!$Q$9:$Q$1954,1,Matches!$Y$9:$Y$1954,"&gt;="&amp;'RPI rules'!$B$14,Matches!$R$9:$R$1954,0)+COUNTIFS(Matches!$D$9:$D$1954,$A316,Matches!$Q$9:$Q$1954,1,Matches!$X$9:$X$1954,"&gt;="&amp;'RPI rules'!$B$14,Matches!$S$9:$S$1954,0)+COUNTIFS(Matches!$C$9:$C$1954,$A316,Matches!$H$9:$H$1954,"&lt;&gt;D1",Matches!$R$9:$R$1954,0)+COUNTIFS(Matches!$D$9:$D$1954,$A316,Matches!$G$9:$G$1954,"&lt;&gt;D1",Matches!$S$9:$S$1954,0)</f>
        <v>0</v>
      </c>
      <c r="T316" s="1">
        <f>COUNTIFS(Matches!$C$9:$C$1954,$A316,Matches!$M$9:$M$1954,"Nonconference")+COUNTIFS(Matches!$D$9:$D$1954,$A316,Matches!$M$9:$M$1954,"Nonconference")</f>
        <v>11</v>
      </c>
      <c r="U316" s="1">
        <f>COUNTIFS(Matches!$C$9:$C$1954,$A316,Matches!$Q$9:$Q$1954,1,Matches!$Y$9:$Y$1954,"&gt;=1",Matches!$Y$9:$Y$1954,"&lt;="&amp;'RPI rules'!$B$11,Matches!$M$9:$M$1954,"Nonconference")+COUNTIFS(Matches!$D$9:$D$1954,$A316,Matches!$Q$9:$Q$1954,1,Matches!$X$9:$X$1954,"&gt;=1",Matches!$X$9:$X$1954,"&lt;="&amp;'RPI rules'!$B$11,Matches!$M$9:$M$1954,"Nonconference")</f>
        <v>1</v>
      </c>
      <c r="V316" s="1">
        <f>COUNTIFS(Matches!$C$9:$C$1954,$A316,Matches!$Q$9:$Q$1954,1,Matches!$Y$9:$Y$1954,"&gt;="&amp;'RPI rules'!$B$15,Matches!$M$9:$M$1954,"Nonconference")+COUNTIFS(Matches!$D$9:$D$1954,$A316,Matches!$Q$9:$Q$1954,1,Matches!$X$9:$X$1954,"&gt;="&amp;'RPI rules'!$B$15,Matches!$M$9:$M$1954,"Nonconference")+COUNTIFS(Matches!$C$9:$C$1954,$A316,Matches!$M$9:$M$1954,"Nonconference",Matches!$H$9:$H$1954,"NAIA")+COUNTIFS(Matches!$D$9:$D$1954,$A316,Matches!$M$9:$M$1954,"Nonconference",Matches!$G$9:$G$1954,"NAIA")</f>
        <v>2</v>
      </c>
      <c r="W316" s="24">
        <f t="shared" si="49"/>
        <v>9.0909090909090912E-2</v>
      </c>
      <c r="X316" s="24">
        <f t="shared" si="50"/>
        <v>0.18181818181818182</v>
      </c>
      <c r="Y316" s="25">
        <f>IF('RPI rules'!$B$25&lt;&gt;"Ready",NA(),P316*'RPI rules'!$B$17+Q316*'RPI rules'!$B$18)</f>
        <v>0</v>
      </c>
      <c r="Z316" s="25">
        <f>IF('RPI rules'!$B$25&lt;&gt;"Ready",NA(),-R316*'RPI rules'!$B$19-S316*'RPI rules'!$B$20)</f>
        <v>0</v>
      </c>
      <c r="AA316" s="25">
        <f>IF('RPI rules'!$B$25&lt;&gt;"Ready",NA(),IF(T316=0,0,IF(W316&gt;='RPI rules'!$B$16,'RPI rules'!$B$21,0)))</f>
        <v>0</v>
      </c>
      <c r="AB316" s="25">
        <f>IF('RPI rules'!$B$25&lt;&gt;"Ready",NA(),IF(T316=0,0,IF(X316&gt;='RPI rules'!$B$16,-'RPI rules'!$B$22,0)))</f>
        <v>0</v>
      </c>
      <c r="AC316" s="25">
        <f t="shared" si="51"/>
        <v>0</v>
      </c>
      <c r="AD316" s="9">
        <f t="shared" si="52"/>
        <v>0.54097772416947565</v>
      </c>
      <c r="AE316" s="1">
        <f t="shared" si="53"/>
        <v>120</v>
      </c>
      <c r="AF316" s="1">
        <f t="shared" si="54"/>
        <v>-4</v>
      </c>
    </row>
    <row r="317" spans="1:32" ht="21" customHeight="1">
      <c r="A317" s="1" t="s">
        <v>283</v>
      </c>
      <c r="B317" s="1" t="str">
        <f>INDEX(Standings!$B$9:$B$356,MATCH($A317,Standings!$A$9:$A$356,0))</f>
        <v>CAA</v>
      </c>
      <c r="C317" s="1">
        <f>INDEX(Standings!$D$9:$D$356,MATCH($A317,Standings!$A$9:$A$356,0))</f>
        <v>5</v>
      </c>
      <c r="D317" s="1">
        <f>INDEX(Standings!$E$9:$E$356,MATCH($A317,Standings!$A$9:$A$356,0))</f>
        <v>7</v>
      </c>
      <c r="E317" s="1">
        <f>SUMIFS(Matches!$R$9:$R$1954,Matches!$C$9:$C$1954,$A317)+SUMIFS(Matches!$S$9:$S$1954,Matches!$D$9:$D$1954,$A317)</f>
        <v>5</v>
      </c>
      <c r="F317" s="1">
        <f>COUNTIFS(Matches!$C$9:$C$1954,$A317)+COUNTIFS(Matches!$D$9:$D$1954,$A317)-E317</f>
        <v>7</v>
      </c>
      <c r="G317" s="1">
        <f t="shared" si="44"/>
        <v>0</v>
      </c>
      <c r="H317" s="1">
        <f>SUMIFS(Matches!$R$9:$R$1954,Matches!$C$9:$C$1954,$A317,Matches!$Q$9:$Q$1954,1)+SUMIFS(Matches!$S$9:$S$1954,Matches!$D$9:$D$1954,$A317,Matches!$Q$9:$Q$1954,1)</f>
        <v>5</v>
      </c>
      <c r="I317" s="1">
        <f>COUNTIFS(Matches!$C$9:$C$1954,$A317,Matches!$Q$9:$Q$1954,1)+COUNTIFS(Matches!$D$9:$D$1954,$A317,Matches!$Q$9:$Q$1954,1)-H317</f>
        <v>7</v>
      </c>
      <c r="J317" s="9">
        <f t="shared" si="45"/>
        <v>0.41666666666666669</v>
      </c>
      <c r="K317" s="9">
        <f>IF(H317+I317=0,"",(SUMIFS(Matches!$T$9:$T$1954,Matches!$C$9:$C$1954,$A317)+SUMIFS(Matches!$U$9:$U$1954,Matches!$D$9:$D$1954,$A317))/(H317+I317))</f>
        <v>0.45635545010545009</v>
      </c>
      <c r="L317" s="9">
        <f>IF(H317+I317=0,"",(SUMIFS(Matches!$V$9:$V$1954,Matches!$C$9:$C$1954,$A317)+SUMIFS(Matches!$W$9:$W$1954,Matches!$D$9:$D$1954,$A317))/(H317+I317))</f>
        <v>0.4658414583919635</v>
      </c>
      <c r="M317" s="9">
        <f t="shared" si="46"/>
        <v>0.44880475631738259</v>
      </c>
      <c r="N317" s="1">
        <f t="shared" si="47"/>
        <v>260</v>
      </c>
      <c r="O317" s="1" t="str">
        <f t="shared" si="48"/>
        <v>Matches standings</v>
      </c>
      <c r="P317" s="1">
        <f>COUNTIFS(Matches!$C$9:$C$1954,$A317,Matches!$Q$9:$Q$1954,1,Matches!$Y$9:$Y$1954,"&gt;=1",Matches!$Y$9:$Y$1954,"&lt;="&amp;'RPI rules'!$B$9,Matches!$R$9:$R$1954,1)+COUNTIFS(Matches!$D$9:$D$1954,$A317,Matches!$Q$9:$Q$1954,1,Matches!$X$9:$X$1954,"&gt;=1",Matches!$X$9:$X$1954,"&lt;="&amp;'RPI rules'!$B$9,Matches!$S$9:$S$1954,1)</f>
        <v>0</v>
      </c>
      <c r="Q317" s="1">
        <f>COUNTIFS(Matches!$C$9:$C$1954,$A317,Matches!$Q$9:$Q$1954,1,Matches!$Y$9:$Y$1954,"&gt;"&amp;'RPI rules'!$B$9,Matches!$Y$9:$Y$1954,"&lt;="&amp;'RPI rules'!$B$10,Matches!$R$9:$R$1954,1)+COUNTIFS(Matches!$D$9:$D$1954,$A317,Matches!$Q$9:$Q$1954,1,Matches!$X$9:$X$1954,"&gt;"&amp;'RPI rules'!$B$9,Matches!$X$9:$X$1954,"&lt;="&amp;'RPI rules'!$B$10,Matches!$S$9:$S$1954,1)</f>
        <v>0</v>
      </c>
      <c r="R317" s="1">
        <f>COUNTIFS(Matches!$C$9:$C$1954,$A317,Matches!$Q$9:$Q$1954,1,Matches!$Y$9:$Y$1954,"&gt;="&amp;'RPI rules'!$B$12,Matches!$Y$9:$Y$1954,"&lt;="&amp;'RPI rules'!$B$13,Matches!$R$9:$R$1954,0)+COUNTIFS(Matches!$D$9:$D$1954,$A317,Matches!$Q$9:$Q$1954,1,Matches!$X$9:$X$1954,"&gt;="&amp;'RPI rules'!$B$12,Matches!$X$9:$X$1954,"&lt;="&amp;'RPI rules'!$B$13,Matches!$S$9:$S$1954,0)</f>
        <v>0</v>
      </c>
      <c r="S317" s="1">
        <f>COUNTIFS(Matches!$C$9:$C$1954,$A317,Matches!$Q$9:$Q$1954,1,Matches!$Y$9:$Y$1954,"&gt;="&amp;'RPI rules'!$B$14,Matches!$R$9:$R$1954,0)+COUNTIFS(Matches!$D$9:$D$1954,$A317,Matches!$Q$9:$Q$1954,1,Matches!$X$9:$X$1954,"&gt;="&amp;'RPI rules'!$B$14,Matches!$S$9:$S$1954,0)+COUNTIFS(Matches!$C$9:$C$1954,$A317,Matches!$H$9:$H$1954,"&lt;&gt;D1",Matches!$R$9:$R$1954,0)+COUNTIFS(Matches!$D$9:$D$1954,$A317,Matches!$G$9:$G$1954,"&lt;&gt;D1",Matches!$S$9:$S$1954,0)</f>
        <v>0</v>
      </c>
      <c r="T317" s="1">
        <f>COUNTIFS(Matches!$C$9:$C$1954,$A317,Matches!$M$9:$M$1954,"Nonconference")+COUNTIFS(Matches!$D$9:$D$1954,$A317,Matches!$M$9:$M$1954,"Nonconference")</f>
        <v>12</v>
      </c>
      <c r="U317" s="1">
        <f>COUNTIFS(Matches!$C$9:$C$1954,$A317,Matches!$Q$9:$Q$1954,1,Matches!$Y$9:$Y$1954,"&gt;=1",Matches!$Y$9:$Y$1954,"&lt;="&amp;'RPI rules'!$B$11,Matches!$M$9:$M$1954,"Nonconference")+COUNTIFS(Matches!$D$9:$D$1954,$A317,Matches!$Q$9:$Q$1954,1,Matches!$X$9:$X$1954,"&gt;=1",Matches!$X$9:$X$1954,"&lt;="&amp;'RPI rules'!$B$11,Matches!$M$9:$M$1954,"Nonconference")</f>
        <v>2</v>
      </c>
      <c r="V317" s="1">
        <f>COUNTIFS(Matches!$C$9:$C$1954,$A317,Matches!$Q$9:$Q$1954,1,Matches!$Y$9:$Y$1954,"&gt;="&amp;'RPI rules'!$B$15,Matches!$M$9:$M$1954,"Nonconference")+COUNTIFS(Matches!$D$9:$D$1954,$A317,Matches!$Q$9:$Q$1954,1,Matches!$X$9:$X$1954,"&gt;="&amp;'RPI rules'!$B$15,Matches!$M$9:$M$1954,"Nonconference")+COUNTIFS(Matches!$C$9:$C$1954,$A317,Matches!$M$9:$M$1954,"Nonconference",Matches!$H$9:$H$1954,"NAIA")+COUNTIFS(Matches!$D$9:$D$1954,$A317,Matches!$M$9:$M$1954,"Nonconference",Matches!$G$9:$G$1954,"NAIA")</f>
        <v>5</v>
      </c>
      <c r="W317" s="24">
        <f t="shared" si="49"/>
        <v>0.16666666666666666</v>
      </c>
      <c r="X317" s="24">
        <f t="shared" si="50"/>
        <v>0.41666666666666669</v>
      </c>
      <c r="Y317" s="25">
        <f>IF('RPI rules'!$B$25&lt;&gt;"Ready",NA(),P317*'RPI rules'!$B$17+Q317*'RPI rules'!$B$18)</f>
        <v>0</v>
      </c>
      <c r="Z317" s="25">
        <f>IF('RPI rules'!$B$25&lt;&gt;"Ready",NA(),-R317*'RPI rules'!$B$19-S317*'RPI rules'!$B$20)</f>
        <v>0</v>
      </c>
      <c r="AA317" s="25">
        <f>IF('RPI rules'!$B$25&lt;&gt;"Ready",NA(),IF(T317=0,0,IF(W317&gt;='RPI rules'!$B$16,'RPI rules'!$B$21,0)))</f>
        <v>0</v>
      </c>
      <c r="AB317" s="25">
        <f>IF('RPI rules'!$B$25&lt;&gt;"Ready",NA(),IF(T317=0,0,IF(X317&gt;='RPI rules'!$B$16,-'RPI rules'!$B$22,0)))</f>
        <v>0</v>
      </c>
      <c r="AC317" s="25">
        <f t="shared" si="51"/>
        <v>0</v>
      </c>
      <c r="AD317" s="9">
        <f t="shared" si="52"/>
        <v>0.44880475631738259</v>
      </c>
      <c r="AE317" s="1">
        <f t="shared" si="53"/>
        <v>259</v>
      </c>
      <c r="AF317" s="1">
        <f t="shared" si="54"/>
        <v>1</v>
      </c>
    </row>
    <row r="318" spans="1:32" ht="21" customHeight="1">
      <c r="A318" s="1" t="s">
        <v>178</v>
      </c>
      <c r="B318" s="1" t="str">
        <f>INDEX(Standings!$B$9:$B$356,MATCH($A318,Standings!$A$9:$A$356,0))</f>
        <v>MVC</v>
      </c>
      <c r="C318" s="1">
        <f>INDEX(Standings!$D$9:$D$356,MATCH($A318,Standings!$A$9:$A$356,0))</f>
        <v>6</v>
      </c>
      <c r="D318" s="1">
        <f>INDEX(Standings!$E$9:$E$356,MATCH($A318,Standings!$A$9:$A$356,0))</f>
        <v>5</v>
      </c>
      <c r="E318" s="1">
        <f>SUMIFS(Matches!$R$9:$R$1954,Matches!$C$9:$C$1954,$A318)+SUMIFS(Matches!$S$9:$S$1954,Matches!$D$9:$D$1954,$A318)</f>
        <v>6</v>
      </c>
      <c r="F318" s="1">
        <f>COUNTIFS(Matches!$C$9:$C$1954,$A318)+COUNTIFS(Matches!$D$9:$D$1954,$A318)-E318</f>
        <v>5</v>
      </c>
      <c r="G318" s="1">
        <f t="shared" si="44"/>
        <v>0</v>
      </c>
      <c r="H318" s="1">
        <f>SUMIFS(Matches!$R$9:$R$1954,Matches!$C$9:$C$1954,$A318,Matches!$Q$9:$Q$1954,1)+SUMIFS(Matches!$S$9:$S$1954,Matches!$D$9:$D$1954,$A318,Matches!$Q$9:$Q$1954,1)</f>
        <v>6</v>
      </c>
      <c r="I318" s="1">
        <f>COUNTIFS(Matches!$C$9:$C$1954,$A318,Matches!$Q$9:$Q$1954,1)+COUNTIFS(Matches!$D$9:$D$1954,$A318,Matches!$Q$9:$Q$1954,1)-H318</f>
        <v>5</v>
      </c>
      <c r="J318" s="9">
        <f t="shared" si="45"/>
        <v>0.54545454545454541</v>
      </c>
      <c r="K318" s="9">
        <f>IF(H318+I318=0,"",(SUMIFS(Matches!$T$9:$T$1954,Matches!$C$9:$C$1954,$A318)+SUMIFS(Matches!$U$9:$U$1954,Matches!$D$9:$D$1954,$A318))/(H318+I318))</f>
        <v>0.46336088154269978</v>
      </c>
      <c r="L318" s="9">
        <f>IF(H318+I318=0,"",(SUMIFS(Matches!$V$9:$V$1954,Matches!$C$9:$C$1954,$A318)+SUMIFS(Matches!$W$9:$W$1954,Matches!$D$9:$D$1954,$A318))/(H318+I318))</f>
        <v>0.57651441877681542</v>
      </c>
      <c r="M318" s="9">
        <f t="shared" si="46"/>
        <v>0.51217268182919007</v>
      </c>
      <c r="N318" s="1">
        <f t="shared" si="47"/>
        <v>155</v>
      </c>
      <c r="O318" s="1" t="str">
        <f t="shared" si="48"/>
        <v>Matches standings</v>
      </c>
      <c r="P318" s="1">
        <f>COUNTIFS(Matches!$C$9:$C$1954,$A318,Matches!$Q$9:$Q$1954,1,Matches!$Y$9:$Y$1954,"&gt;=1",Matches!$Y$9:$Y$1954,"&lt;="&amp;'RPI rules'!$B$9,Matches!$R$9:$R$1954,1)+COUNTIFS(Matches!$D$9:$D$1954,$A318,Matches!$Q$9:$Q$1954,1,Matches!$X$9:$X$1954,"&gt;=1",Matches!$X$9:$X$1954,"&lt;="&amp;'RPI rules'!$B$9,Matches!$S$9:$S$1954,1)</f>
        <v>0</v>
      </c>
      <c r="Q318" s="1">
        <f>COUNTIFS(Matches!$C$9:$C$1954,$A318,Matches!$Q$9:$Q$1954,1,Matches!$Y$9:$Y$1954,"&gt;"&amp;'RPI rules'!$B$9,Matches!$Y$9:$Y$1954,"&lt;="&amp;'RPI rules'!$B$10,Matches!$R$9:$R$1954,1)+COUNTIFS(Matches!$D$9:$D$1954,$A318,Matches!$Q$9:$Q$1954,1,Matches!$X$9:$X$1954,"&gt;"&amp;'RPI rules'!$B$9,Matches!$X$9:$X$1954,"&lt;="&amp;'RPI rules'!$B$10,Matches!$S$9:$S$1954,1)</f>
        <v>0</v>
      </c>
      <c r="R318" s="1">
        <f>COUNTIFS(Matches!$C$9:$C$1954,$A318,Matches!$Q$9:$Q$1954,1,Matches!$Y$9:$Y$1954,"&gt;="&amp;'RPI rules'!$B$12,Matches!$Y$9:$Y$1954,"&lt;="&amp;'RPI rules'!$B$13,Matches!$R$9:$R$1954,0)+COUNTIFS(Matches!$D$9:$D$1954,$A318,Matches!$Q$9:$Q$1954,1,Matches!$X$9:$X$1954,"&gt;="&amp;'RPI rules'!$B$12,Matches!$X$9:$X$1954,"&lt;="&amp;'RPI rules'!$B$13,Matches!$S$9:$S$1954,0)</f>
        <v>0</v>
      </c>
      <c r="S318" s="1">
        <f>COUNTIFS(Matches!$C$9:$C$1954,$A318,Matches!$Q$9:$Q$1954,1,Matches!$Y$9:$Y$1954,"&gt;="&amp;'RPI rules'!$B$14,Matches!$R$9:$R$1954,0)+COUNTIFS(Matches!$D$9:$D$1954,$A318,Matches!$Q$9:$Q$1954,1,Matches!$X$9:$X$1954,"&gt;="&amp;'RPI rules'!$B$14,Matches!$S$9:$S$1954,0)+COUNTIFS(Matches!$C$9:$C$1954,$A318,Matches!$H$9:$H$1954,"&lt;&gt;D1",Matches!$R$9:$R$1954,0)+COUNTIFS(Matches!$D$9:$D$1954,$A318,Matches!$G$9:$G$1954,"&lt;&gt;D1",Matches!$S$9:$S$1954,0)</f>
        <v>0</v>
      </c>
      <c r="T318" s="1">
        <f>COUNTIFS(Matches!$C$9:$C$1954,$A318,Matches!$M$9:$M$1954,"Nonconference")+COUNTIFS(Matches!$D$9:$D$1954,$A318,Matches!$M$9:$M$1954,"Nonconference")</f>
        <v>11</v>
      </c>
      <c r="U318" s="1">
        <f>COUNTIFS(Matches!$C$9:$C$1954,$A318,Matches!$Q$9:$Q$1954,1,Matches!$Y$9:$Y$1954,"&gt;=1",Matches!$Y$9:$Y$1954,"&lt;="&amp;'RPI rules'!$B$11,Matches!$M$9:$M$1954,"Nonconference")+COUNTIFS(Matches!$D$9:$D$1954,$A318,Matches!$Q$9:$Q$1954,1,Matches!$X$9:$X$1954,"&gt;=1",Matches!$X$9:$X$1954,"&lt;="&amp;'RPI rules'!$B$11,Matches!$M$9:$M$1954,"Nonconference")</f>
        <v>5</v>
      </c>
      <c r="V318" s="1">
        <f>COUNTIFS(Matches!$C$9:$C$1954,$A318,Matches!$Q$9:$Q$1954,1,Matches!$Y$9:$Y$1954,"&gt;="&amp;'RPI rules'!$B$15,Matches!$M$9:$M$1954,"Nonconference")+COUNTIFS(Matches!$D$9:$D$1954,$A318,Matches!$Q$9:$Q$1954,1,Matches!$X$9:$X$1954,"&gt;="&amp;'RPI rules'!$B$15,Matches!$M$9:$M$1954,"Nonconference")+COUNTIFS(Matches!$C$9:$C$1954,$A318,Matches!$M$9:$M$1954,"Nonconference",Matches!$H$9:$H$1954,"NAIA")+COUNTIFS(Matches!$D$9:$D$1954,$A318,Matches!$M$9:$M$1954,"Nonconference",Matches!$G$9:$G$1954,"NAIA")</f>
        <v>1</v>
      </c>
      <c r="W318" s="24">
        <f t="shared" si="49"/>
        <v>0.45454545454545453</v>
      </c>
      <c r="X318" s="24">
        <f t="shared" si="50"/>
        <v>9.0909090909090912E-2</v>
      </c>
      <c r="Y318" s="25">
        <f>IF('RPI rules'!$B$25&lt;&gt;"Ready",NA(),P318*'RPI rules'!$B$17+Q318*'RPI rules'!$B$18)</f>
        <v>0</v>
      </c>
      <c r="Z318" s="25">
        <f>IF('RPI rules'!$B$25&lt;&gt;"Ready",NA(),-R318*'RPI rules'!$B$19-S318*'RPI rules'!$B$20)</f>
        <v>0</v>
      </c>
      <c r="AA318" s="25">
        <f>IF('RPI rules'!$B$25&lt;&gt;"Ready",NA(),IF(T318=0,0,IF(W318&gt;='RPI rules'!$B$16,'RPI rules'!$B$21,0)))</f>
        <v>0</v>
      </c>
      <c r="AB318" s="25">
        <f>IF('RPI rules'!$B$25&lt;&gt;"Ready",NA(),IF(T318=0,0,IF(X318&gt;='RPI rules'!$B$16,-'RPI rules'!$B$22,0)))</f>
        <v>0</v>
      </c>
      <c r="AC318" s="25">
        <f t="shared" si="51"/>
        <v>0</v>
      </c>
      <c r="AD318" s="9">
        <f t="shared" si="52"/>
        <v>0.51217268182919007</v>
      </c>
      <c r="AE318" s="1">
        <f t="shared" si="53"/>
        <v>155</v>
      </c>
      <c r="AF318" s="1">
        <f t="shared" si="54"/>
        <v>0</v>
      </c>
    </row>
    <row r="319" spans="1:32" ht="21" customHeight="1">
      <c r="A319" s="1" t="s">
        <v>201</v>
      </c>
      <c r="B319" s="1" t="str">
        <f>INDEX(Standings!$B$9:$B$356,MATCH($A319,Standings!$A$9:$A$356,0))</f>
        <v>Mountain West</v>
      </c>
      <c r="C319" s="1">
        <f>INDEX(Standings!$D$9:$D$356,MATCH($A319,Standings!$A$9:$A$356,0))</f>
        <v>4</v>
      </c>
      <c r="D319" s="1">
        <f>INDEX(Standings!$E$9:$E$356,MATCH($A319,Standings!$A$9:$A$356,0))</f>
        <v>7</v>
      </c>
      <c r="E319" s="1">
        <f>SUMIFS(Matches!$R$9:$R$1954,Matches!$C$9:$C$1954,$A319)+SUMIFS(Matches!$S$9:$S$1954,Matches!$D$9:$D$1954,$A319)</f>
        <v>4</v>
      </c>
      <c r="F319" s="1">
        <f>COUNTIFS(Matches!$C$9:$C$1954,$A319)+COUNTIFS(Matches!$D$9:$D$1954,$A319)-E319</f>
        <v>7</v>
      </c>
      <c r="G319" s="1">
        <f t="shared" si="44"/>
        <v>0</v>
      </c>
      <c r="H319" s="1">
        <f>SUMIFS(Matches!$R$9:$R$1954,Matches!$C$9:$C$1954,$A319,Matches!$Q$9:$Q$1954,1)+SUMIFS(Matches!$S$9:$S$1954,Matches!$D$9:$D$1954,$A319,Matches!$Q$9:$Q$1954,1)</f>
        <v>4</v>
      </c>
      <c r="I319" s="1">
        <f>COUNTIFS(Matches!$C$9:$C$1954,$A319,Matches!$Q$9:$Q$1954,1)+COUNTIFS(Matches!$D$9:$D$1954,$A319,Matches!$Q$9:$Q$1954,1)-H319</f>
        <v>7</v>
      </c>
      <c r="J319" s="9">
        <f t="shared" si="45"/>
        <v>0.36363636363636365</v>
      </c>
      <c r="K319" s="9">
        <f>IF(H319+I319=0,"",(SUMIFS(Matches!$T$9:$T$1954,Matches!$C$9:$C$1954,$A319)+SUMIFS(Matches!$U$9:$U$1954,Matches!$D$9:$D$1954,$A319))/(H319+I319))</f>
        <v>0.55128558310376496</v>
      </c>
      <c r="L319" s="9">
        <f>IF(H319+I319=0,"",(SUMIFS(Matches!$V$9:$V$1954,Matches!$C$9:$C$1954,$A319)+SUMIFS(Matches!$W$9:$W$1954,Matches!$D$9:$D$1954,$A319))/(H319+I319))</f>
        <v>0.5235315800843453</v>
      </c>
      <c r="M319" s="9">
        <f t="shared" si="46"/>
        <v>0.49743477748205966</v>
      </c>
      <c r="N319" s="1">
        <f t="shared" si="47"/>
        <v>178</v>
      </c>
      <c r="O319" s="1" t="str">
        <f t="shared" si="48"/>
        <v>Matches standings</v>
      </c>
      <c r="P319" s="1">
        <f>COUNTIFS(Matches!$C$9:$C$1954,$A319,Matches!$Q$9:$Q$1954,1,Matches!$Y$9:$Y$1954,"&gt;=1",Matches!$Y$9:$Y$1954,"&lt;="&amp;'RPI rules'!$B$9,Matches!$R$9:$R$1954,1)+COUNTIFS(Matches!$D$9:$D$1954,$A319,Matches!$Q$9:$Q$1954,1,Matches!$X$9:$X$1954,"&gt;=1",Matches!$X$9:$X$1954,"&lt;="&amp;'RPI rules'!$B$9,Matches!$S$9:$S$1954,1)</f>
        <v>0</v>
      </c>
      <c r="Q319" s="1">
        <f>COUNTIFS(Matches!$C$9:$C$1954,$A319,Matches!$Q$9:$Q$1954,1,Matches!$Y$9:$Y$1954,"&gt;"&amp;'RPI rules'!$B$9,Matches!$Y$9:$Y$1954,"&lt;="&amp;'RPI rules'!$B$10,Matches!$R$9:$R$1954,1)+COUNTIFS(Matches!$D$9:$D$1954,$A319,Matches!$Q$9:$Q$1954,1,Matches!$X$9:$X$1954,"&gt;"&amp;'RPI rules'!$B$9,Matches!$X$9:$X$1954,"&lt;="&amp;'RPI rules'!$B$10,Matches!$S$9:$S$1954,1)</f>
        <v>0</v>
      </c>
      <c r="R319" s="1">
        <f>COUNTIFS(Matches!$C$9:$C$1954,$A319,Matches!$Q$9:$Q$1954,1,Matches!$Y$9:$Y$1954,"&gt;="&amp;'RPI rules'!$B$12,Matches!$Y$9:$Y$1954,"&lt;="&amp;'RPI rules'!$B$13,Matches!$R$9:$R$1954,0)+COUNTIFS(Matches!$D$9:$D$1954,$A319,Matches!$Q$9:$Q$1954,1,Matches!$X$9:$X$1954,"&gt;="&amp;'RPI rules'!$B$12,Matches!$X$9:$X$1954,"&lt;="&amp;'RPI rules'!$B$13,Matches!$S$9:$S$1954,0)</f>
        <v>0</v>
      </c>
      <c r="S319" s="1">
        <f>COUNTIFS(Matches!$C$9:$C$1954,$A319,Matches!$Q$9:$Q$1954,1,Matches!$Y$9:$Y$1954,"&gt;="&amp;'RPI rules'!$B$14,Matches!$R$9:$R$1954,0)+COUNTIFS(Matches!$D$9:$D$1954,$A319,Matches!$Q$9:$Q$1954,1,Matches!$X$9:$X$1954,"&gt;="&amp;'RPI rules'!$B$14,Matches!$S$9:$S$1954,0)+COUNTIFS(Matches!$C$9:$C$1954,$A319,Matches!$H$9:$H$1954,"&lt;&gt;D1",Matches!$R$9:$R$1954,0)+COUNTIFS(Matches!$D$9:$D$1954,$A319,Matches!$G$9:$G$1954,"&lt;&gt;D1",Matches!$S$9:$S$1954,0)</f>
        <v>0</v>
      </c>
      <c r="T319" s="1">
        <f>COUNTIFS(Matches!$C$9:$C$1954,$A319,Matches!$M$9:$M$1954,"Nonconference")+COUNTIFS(Matches!$D$9:$D$1954,$A319,Matches!$M$9:$M$1954,"Nonconference")</f>
        <v>11</v>
      </c>
      <c r="U319" s="1">
        <f>COUNTIFS(Matches!$C$9:$C$1954,$A319,Matches!$Q$9:$Q$1954,1,Matches!$Y$9:$Y$1954,"&gt;=1",Matches!$Y$9:$Y$1954,"&lt;="&amp;'RPI rules'!$B$11,Matches!$M$9:$M$1954,"Nonconference")+COUNTIFS(Matches!$D$9:$D$1954,$A319,Matches!$Q$9:$Q$1954,1,Matches!$X$9:$X$1954,"&gt;=1",Matches!$X$9:$X$1954,"&lt;="&amp;'RPI rules'!$B$11,Matches!$M$9:$M$1954,"Nonconference")</f>
        <v>4</v>
      </c>
      <c r="V319" s="1">
        <f>COUNTIFS(Matches!$C$9:$C$1954,$A319,Matches!$Q$9:$Q$1954,1,Matches!$Y$9:$Y$1954,"&gt;="&amp;'RPI rules'!$B$15,Matches!$M$9:$M$1954,"Nonconference")+COUNTIFS(Matches!$D$9:$D$1954,$A319,Matches!$Q$9:$Q$1954,1,Matches!$X$9:$X$1954,"&gt;="&amp;'RPI rules'!$B$15,Matches!$M$9:$M$1954,"Nonconference")+COUNTIFS(Matches!$C$9:$C$1954,$A319,Matches!$M$9:$M$1954,"Nonconference",Matches!$H$9:$H$1954,"NAIA")+COUNTIFS(Matches!$D$9:$D$1954,$A319,Matches!$M$9:$M$1954,"Nonconference",Matches!$G$9:$G$1954,"NAIA")</f>
        <v>2</v>
      </c>
      <c r="W319" s="24">
        <f t="shared" si="49"/>
        <v>0.36363636363636365</v>
      </c>
      <c r="X319" s="24">
        <f t="shared" si="50"/>
        <v>0.18181818181818182</v>
      </c>
      <c r="Y319" s="25">
        <f>IF('RPI rules'!$B$25&lt;&gt;"Ready",NA(),P319*'RPI rules'!$B$17+Q319*'RPI rules'!$B$18)</f>
        <v>0</v>
      </c>
      <c r="Z319" s="25">
        <f>IF('RPI rules'!$B$25&lt;&gt;"Ready",NA(),-R319*'RPI rules'!$B$19-S319*'RPI rules'!$B$20)</f>
        <v>0</v>
      </c>
      <c r="AA319" s="25">
        <f>IF('RPI rules'!$B$25&lt;&gt;"Ready",NA(),IF(T319=0,0,IF(W319&gt;='RPI rules'!$B$16,'RPI rules'!$B$21,0)))</f>
        <v>0</v>
      </c>
      <c r="AB319" s="25">
        <f>IF('RPI rules'!$B$25&lt;&gt;"Ready",NA(),IF(T319=0,0,IF(X319&gt;='RPI rules'!$B$16,-'RPI rules'!$B$22,0)))</f>
        <v>0</v>
      </c>
      <c r="AC319" s="25">
        <f t="shared" si="51"/>
        <v>0</v>
      </c>
      <c r="AD319" s="9">
        <f t="shared" si="52"/>
        <v>0.49743477748205966</v>
      </c>
      <c r="AE319" s="1">
        <f t="shared" si="53"/>
        <v>178</v>
      </c>
      <c r="AF319" s="1">
        <f t="shared" si="54"/>
        <v>0</v>
      </c>
    </row>
    <row r="320" spans="1:32" ht="21" customHeight="1">
      <c r="A320" s="1" t="s">
        <v>238</v>
      </c>
      <c r="B320" s="1" t="str">
        <f>INDEX(Standings!$B$9:$B$356,MATCH($A320,Standings!$A$9:$A$356,0))</f>
        <v>Big South</v>
      </c>
      <c r="C320" s="1">
        <f>INDEX(Standings!$D$9:$D$356,MATCH($A320,Standings!$A$9:$A$356,0))</f>
        <v>7</v>
      </c>
      <c r="D320" s="1">
        <f>INDEX(Standings!$E$9:$E$356,MATCH($A320,Standings!$A$9:$A$356,0))</f>
        <v>4</v>
      </c>
      <c r="E320" s="1">
        <f>SUMIFS(Matches!$R$9:$R$1954,Matches!$C$9:$C$1954,$A320)+SUMIFS(Matches!$S$9:$S$1954,Matches!$D$9:$D$1954,$A320)</f>
        <v>7</v>
      </c>
      <c r="F320" s="1">
        <f>COUNTIFS(Matches!$C$9:$C$1954,$A320)+COUNTIFS(Matches!$D$9:$D$1954,$A320)-E320</f>
        <v>4</v>
      </c>
      <c r="G320" s="1">
        <f t="shared" si="44"/>
        <v>0</v>
      </c>
      <c r="H320" s="1">
        <f>SUMIFS(Matches!$R$9:$R$1954,Matches!$C$9:$C$1954,$A320,Matches!$Q$9:$Q$1954,1)+SUMIFS(Matches!$S$9:$S$1954,Matches!$D$9:$D$1954,$A320,Matches!$Q$9:$Q$1954,1)</f>
        <v>7</v>
      </c>
      <c r="I320" s="1">
        <f>COUNTIFS(Matches!$C$9:$C$1954,$A320,Matches!$Q$9:$Q$1954,1)+COUNTIFS(Matches!$D$9:$D$1954,$A320,Matches!$Q$9:$Q$1954,1)-H320</f>
        <v>4</v>
      </c>
      <c r="J320" s="9">
        <f t="shared" si="45"/>
        <v>0.63636363636363635</v>
      </c>
      <c r="K320" s="9">
        <f>IF(H320+I320=0,"",(SUMIFS(Matches!$T$9:$T$1954,Matches!$C$9:$C$1954,$A320)+SUMIFS(Matches!$U$9:$U$1954,Matches!$D$9:$D$1954,$A320))/(H320+I320))</f>
        <v>0.37754820936639122</v>
      </c>
      <c r="L320" s="9">
        <f>IF(H320+I320=0,"",(SUMIFS(Matches!$V$9:$V$1954,Matches!$C$9:$C$1954,$A320)+SUMIFS(Matches!$W$9:$W$1954,Matches!$D$9:$D$1954,$A320))/(H320+I320))</f>
        <v>0.50478387412192249</v>
      </c>
      <c r="M320" s="9">
        <f t="shared" si="46"/>
        <v>0.47406098230458538</v>
      </c>
      <c r="N320" s="1">
        <f t="shared" si="47"/>
        <v>215</v>
      </c>
      <c r="O320" s="1" t="str">
        <f t="shared" si="48"/>
        <v>Matches standings</v>
      </c>
      <c r="P320" s="1">
        <f>COUNTIFS(Matches!$C$9:$C$1954,$A320,Matches!$Q$9:$Q$1954,1,Matches!$Y$9:$Y$1954,"&gt;=1",Matches!$Y$9:$Y$1954,"&lt;="&amp;'RPI rules'!$B$9,Matches!$R$9:$R$1954,1)+COUNTIFS(Matches!$D$9:$D$1954,$A320,Matches!$Q$9:$Q$1954,1,Matches!$X$9:$X$1954,"&gt;=1",Matches!$X$9:$X$1954,"&lt;="&amp;'RPI rules'!$B$9,Matches!$S$9:$S$1954,1)</f>
        <v>0</v>
      </c>
      <c r="Q320" s="1">
        <f>COUNTIFS(Matches!$C$9:$C$1954,$A320,Matches!$Q$9:$Q$1954,1,Matches!$Y$9:$Y$1954,"&gt;"&amp;'RPI rules'!$B$9,Matches!$Y$9:$Y$1954,"&lt;="&amp;'RPI rules'!$B$10,Matches!$R$9:$R$1954,1)+COUNTIFS(Matches!$D$9:$D$1954,$A320,Matches!$Q$9:$Q$1954,1,Matches!$X$9:$X$1954,"&gt;"&amp;'RPI rules'!$B$9,Matches!$X$9:$X$1954,"&lt;="&amp;'RPI rules'!$B$10,Matches!$S$9:$S$1954,1)</f>
        <v>0</v>
      </c>
      <c r="R320" s="1">
        <f>COUNTIFS(Matches!$C$9:$C$1954,$A320,Matches!$Q$9:$Q$1954,1,Matches!$Y$9:$Y$1954,"&gt;="&amp;'RPI rules'!$B$12,Matches!$Y$9:$Y$1954,"&lt;="&amp;'RPI rules'!$B$13,Matches!$R$9:$R$1954,0)+COUNTIFS(Matches!$D$9:$D$1954,$A320,Matches!$Q$9:$Q$1954,1,Matches!$X$9:$X$1954,"&gt;="&amp;'RPI rules'!$B$12,Matches!$X$9:$X$1954,"&lt;="&amp;'RPI rules'!$B$13,Matches!$S$9:$S$1954,0)</f>
        <v>0</v>
      </c>
      <c r="S320" s="1">
        <f>COUNTIFS(Matches!$C$9:$C$1954,$A320,Matches!$Q$9:$Q$1954,1,Matches!$Y$9:$Y$1954,"&gt;="&amp;'RPI rules'!$B$14,Matches!$R$9:$R$1954,0)+COUNTIFS(Matches!$D$9:$D$1954,$A320,Matches!$Q$9:$Q$1954,1,Matches!$X$9:$X$1954,"&gt;="&amp;'RPI rules'!$B$14,Matches!$S$9:$S$1954,0)+COUNTIFS(Matches!$C$9:$C$1954,$A320,Matches!$H$9:$H$1954,"&lt;&gt;D1",Matches!$R$9:$R$1954,0)+COUNTIFS(Matches!$D$9:$D$1954,$A320,Matches!$G$9:$G$1954,"&lt;&gt;D1",Matches!$S$9:$S$1954,0)</f>
        <v>0</v>
      </c>
      <c r="T320" s="1">
        <f>COUNTIFS(Matches!$C$9:$C$1954,$A320,Matches!$M$9:$M$1954,"Nonconference")+COUNTIFS(Matches!$D$9:$D$1954,$A320,Matches!$M$9:$M$1954,"Nonconference")</f>
        <v>11</v>
      </c>
      <c r="U320" s="1">
        <f>COUNTIFS(Matches!$C$9:$C$1954,$A320,Matches!$Q$9:$Q$1954,1,Matches!$Y$9:$Y$1954,"&gt;=1",Matches!$Y$9:$Y$1954,"&lt;="&amp;'RPI rules'!$B$11,Matches!$M$9:$M$1954,"Nonconference")+COUNTIFS(Matches!$D$9:$D$1954,$A320,Matches!$Q$9:$Q$1954,1,Matches!$X$9:$X$1954,"&gt;=1",Matches!$X$9:$X$1954,"&lt;="&amp;'RPI rules'!$B$11,Matches!$M$9:$M$1954,"Nonconference")</f>
        <v>0</v>
      </c>
      <c r="V320" s="1">
        <f>COUNTIFS(Matches!$C$9:$C$1954,$A320,Matches!$Q$9:$Q$1954,1,Matches!$Y$9:$Y$1954,"&gt;="&amp;'RPI rules'!$B$15,Matches!$M$9:$M$1954,"Nonconference")+COUNTIFS(Matches!$D$9:$D$1954,$A320,Matches!$Q$9:$Q$1954,1,Matches!$X$9:$X$1954,"&gt;="&amp;'RPI rules'!$B$15,Matches!$M$9:$M$1954,"Nonconference")+COUNTIFS(Matches!$C$9:$C$1954,$A320,Matches!$M$9:$M$1954,"Nonconference",Matches!$H$9:$H$1954,"NAIA")+COUNTIFS(Matches!$D$9:$D$1954,$A320,Matches!$M$9:$M$1954,"Nonconference",Matches!$G$9:$G$1954,"NAIA")</f>
        <v>4</v>
      </c>
      <c r="W320" s="24">
        <f t="shared" si="49"/>
        <v>0</v>
      </c>
      <c r="X320" s="24">
        <f t="shared" si="50"/>
        <v>0.36363636363636365</v>
      </c>
      <c r="Y320" s="25">
        <f>IF('RPI rules'!$B$25&lt;&gt;"Ready",NA(),P320*'RPI rules'!$B$17+Q320*'RPI rules'!$B$18)</f>
        <v>0</v>
      </c>
      <c r="Z320" s="25">
        <f>IF('RPI rules'!$B$25&lt;&gt;"Ready",NA(),-R320*'RPI rules'!$B$19-S320*'RPI rules'!$B$20)</f>
        <v>0</v>
      </c>
      <c r="AA320" s="25">
        <f>IF('RPI rules'!$B$25&lt;&gt;"Ready",NA(),IF(T320=0,0,IF(W320&gt;='RPI rules'!$B$16,'RPI rules'!$B$21,0)))</f>
        <v>0</v>
      </c>
      <c r="AB320" s="25">
        <f>IF('RPI rules'!$B$25&lt;&gt;"Ready",NA(),IF(T320=0,0,IF(X320&gt;='RPI rules'!$B$16,-'RPI rules'!$B$22,0)))</f>
        <v>0</v>
      </c>
      <c r="AC320" s="25">
        <f t="shared" si="51"/>
        <v>0</v>
      </c>
      <c r="AD320" s="9">
        <f t="shared" si="52"/>
        <v>0.47406098230458538</v>
      </c>
      <c r="AE320" s="1">
        <f t="shared" si="53"/>
        <v>216</v>
      </c>
      <c r="AF320" s="1">
        <f t="shared" si="54"/>
        <v>-1</v>
      </c>
    </row>
    <row r="321" spans="1:32" ht="21" customHeight="1">
      <c r="A321" s="1" t="s">
        <v>151</v>
      </c>
      <c r="B321" s="1" t="str">
        <f>INDEX(Standings!$B$9:$B$356,MATCH($A321,Standings!$A$9:$A$356,0))</f>
        <v>UAC</v>
      </c>
      <c r="C321" s="1">
        <f>INDEX(Standings!$D$9:$D$356,MATCH($A321,Standings!$A$9:$A$356,0))</f>
        <v>6</v>
      </c>
      <c r="D321" s="1">
        <f>INDEX(Standings!$E$9:$E$356,MATCH($A321,Standings!$A$9:$A$356,0))</f>
        <v>6</v>
      </c>
      <c r="E321" s="1">
        <f>SUMIFS(Matches!$R$9:$R$1954,Matches!$C$9:$C$1954,$A321)+SUMIFS(Matches!$S$9:$S$1954,Matches!$D$9:$D$1954,$A321)</f>
        <v>6</v>
      </c>
      <c r="F321" s="1">
        <f>COUNTIFS(Matches!$C$9:$C$1954,$A321)+COUNTIFS(Matches!$D$9:$D$1954,$A321)-E321</f>
        <v>6</v>
      </c>
      <c r="G321" s="1">
        <f t="shared" si="44"/>
        <v>0</v>
      </c>
      <c r="H321" s="1">
        <f>SUMIFS(Matches!$R$9:$R$1954,Matches!$C$9:$C$1954,$A321,Matches!$Q$9:$Q$1954,1)+SUMIFS(Matches!$S$9:$S$1954,Matches!$D$9:$D$1954,$A321,Matches!$Q$9:$Q$1954,1)</f>
        <v>6</v>
      </c>
      <c r="I321" s="1">
        <f>COUNTIFS(Matches!$C$9:$C$1954,$A321,Matches!$Q$9:$Q$1954,1)+COUNTIFS(Matches!$D$9:$D$1954,$A321,Matches!$Q$9:$Q$1954,1)-H321</f>
        <v>6</v>
      </c>
      <c r="J321" s="9">
        <f t="shared" si="45"/>
        <v>0.5</v>
      </c>
      <c r="K321" s="9">
        <f>IF(H321+I321=0,"",(SUMIFS(Matches!$T$9:$T$1954,Matches!$C$9:$C$1954,$A321)+SUMIFS(Matches!$U$9:$U$1954,Matches!$D$9:$D$1954,$A321))/(H321+I321))</f>
        <v>0.56792929292929295</v>
      </c>
      <c r="L321" s="9">
        <f>IF(H321+I321=0,"",(SUMIFS(Matches!$V$9:$V$1954,Matches!$C$9:$C$1954,$A321)+SUMIFS(Matches!$W$9:$W$1954,Matches!$D$9:$D$1954,$A321))/(H321+I321))</f>
        <v>0.5003140874061619</v>
      </c>
      <c r="M321" s="9">
        <f t="shared" si="46"/>
        <v>0.53404316831618692</v>
      </c>
      <c r="N321" s="1">
        <f t="shared" si="47"/>
        <v>128</v>
      </c>
      <c r="O321" s="1" t="str">
        <f t="shared" si="48"/>
        <v>Matches standings</v>
      </c>
      <c r="P321" s="1">
        <f>COUNTIFS(Matches!$C$9:$C$1954,$A321,Matches!$Q$9:$Q$1954,1,Matches!$Y$9:$Y$1954,"&gt;=1",Matches!$Y$9:$Y$1954,"&lt;="&amp;'RPI rules'!$B$9,Matches!$R$9:$R$1954,1)+COUNTIFS(Matches!$D$9:$D$1954,$A321,Matches!$Q$9:$Q$1954,1,Matches!$X$9:$X$1954,"&gt;=1",Matches!$X$9:$X$1954,"&lt;="&amp;'RPI rules'!$B$9,Matches!$S$9:$S$1954,1)</f>
        <v>0</v>
      </c>
      <c r="Q321" s="1">
        <f>COUNTIFS(Matches!$C$9:$C$1954,$A321,Matches!$Q$9:$Q$1954,1,Matches!$Y$9:$Y$1954,"&gt;"&amp;'RPI rules'!$B$9,Matches!$Y$9:$Y$1954,"&lt;="&amp;'RPI rules'!$B$10,Matches!$R$9:$R$1954,1)+COUNTIFS(Matches!$D$9:$D$1954,$A321,Matches!$Q$9:$Q$1954,1,Matches!$X$9:$X$1954,"&gt;"&amp;'RPI rules'!$B$9,Matches!$X$9:$X$1954,"&lt;="&amp;'RPI rules'!$B$10,Matches!$S$9:$S$1954,1)</f>
        <v>0</v>
      </c>
      <c r="R321" s="1">
        <f>COUNTIFS(Matches!$C$9:$C$1954,$A321,Matches!$Q$9:$Q$1954,1,Matches!$Y$9:$Y$1954,"&gt;="&amp;'RPI rules'!$B$12,Matches!$Y$9:$Y$1954,"&lt;="&amp;'RPI rules'!$B$13,Matches!$R$9:$R$1954,0)+COUNTIFS(Matches!$D$9:$D$1954,$A321,Matches!$Q$9:$Q$1954,1,Matches!$X$9:$X$1954,"&gt;="&amp;'RPI rules'!$B$12,Matches!$X$9:$X$1954,"&lt;="&amp;'RPI rules'!$B$13,Matches!$S$9:$S$1954,0)</f>
        <v>0</v>
      </c>
      <c r="S321" s="1">
        <f>COUNTIFS(Matches!$C$9:$C$1954,$A321,Matches!$Q$9:$Q$1954,1,Matches!$Y$9:$Y$1954,"&gt;="&amp;'RPI rules'!$B$14,Matches!$R$9:$R$1954,0)+COUNTIFS(Matches!$D$9:$D$1954,$A321,Matches!$Q$9:$Q$1954,1,Matches!$X$9:$X$1954,"&gt;="&amp;'RPI rules'!$B$14,Matches!$S$9:$S$1954,0)+COUNTIFS(Matches!$C$9:$C$1954,$A321,Matches!$H$9:$H$1954,"&lt;&gt;D1",Matches!$R$9:$R$1954,0)+COUNTIFS(Matches!$D$9:$D$1954,$A321,Matches!$G$9:$G$1954,"&lt;&gt;D1",Matches!$S$9:$S$1954,0)</f>
        <v>0</v>
      </c>
      <c r="T321" s="1">
        <f>COUNTIFS(Matches!$C$9:$C$1954,$A321,Matches!$M$9:$M$1954,"Nonconference")+COUNTIFS(Matches!$D$9:$D$1954,$A321,Matches!$M$9:$M$1954,"Nonconference")</f>
        <v>12</v>
      </c>
      <c r="U321" s="1">
        <f>COUNTIFS(Matches!$C$9:$C$1954,$A321,Matches!$Q$9:$Q$1954,1,Matches!$Y$9:$Y$1954,"&gt;=1",Matches!$Y$9:$Y$1954,"&lt;="&amp;'RPI rules'!$B$11,Matches!$M$9:$M$1954,"Nonconference")+COUNTIFS(Matches!$D$9:$D$1954,$A321,Matches!$Q$9:$Q$1954,1,Matches!$X$9:$X$1954,"&gt;=1",Matches!$X$9:$X$1954,"&lt;="&amp;'RPI rules'!$B$11,Matches!$M$9:$M$1954,"Nonconference")</f>
        <v>2</v>
      </c>
      <c r="V321" s="1">
        <f>COUNTIFS(Matches!$C$9:$C$1954,$A321,Matches!$Q$9:$Q$1954,1,Matches!$Y$9:$Y$1954,"&gt;="&amp;'RPI rules'!$B$15,Matches!$M$9:$M$1954,"Nonconference")+COUNTIFS(Matches!$D$9:$D$1954,$A321,Matches!$Q$9:$Q$1954,1,Matches!$X$9:$X$1954,"&gt;="&amp;'RPI rules'!$B$15,Matches!$M$9:$M$1954,"Nonconference")+COUNTIFS(Matches!$C$9:$C$1954,$A321,Matches!$M$9:$M$1954,"Nonconference",Matches!$H$9:$H$1954,"NAIA")+COUNTIFS(Matches!$D$9:$D$1954,$A321,Matches!$M$9:$M$1954,"Nonconference",Matches!$G$9:$G$1954,"NAIA")</f>
        <v>3</v>
      </c>
      <c r="W321" s="24">
        <f t="shared" si="49"/>
        <v>0.16666666666666666</v>
      </c>
      <c r="X321" s="24">
        <f t="shared" si="50"/>
        <v>0.25</v>
      </c>
      <c r="Y321" s="25">
        <f>IF('RPI rules'!$B$25&lt;&gt;"Ready",NA(),P321*'RPI rules'!$B$17+Q321*'RPI rules'!$B$18)</f>
        <v>0</v>
      </c>
      <c r="Z321" s="25">
        <f>IF('RPI rules'!$B$25&lt;&gt;"Ready",NA(),-R321*'RPI rules'!$B$19-S321*'RPI rules'!$B$20)</f>
        <v>0</v>
      </c>
      <c r="AA321" s="25">
        <f>IF('RPI rules'!$B$25&lt;&gt;"Ready",NA(),IF(T321=0,0,IF(W321&gt;='RPI rules'!$B$16,'RPI rules'!$B$21,0)))</f>
        <v>0</v>
      </c>
      <c r="AB321" s="25">
        <f>IF('RPI rules'!$B$25&lt;&gt;"Ready",NA(),IF(T321=0,0,IF(X321&gt;='RPI rules'!$B$16,-'RPI rules'!$B$22,0)))</f>
        <v>0</v>
      </c>
      <c r="AC321" s="25">
        <f t="shared" si="51"/>
        <v>0</v>
      </c>
      <c r="AD321" s="9">
        <f t="shared" si="52"/>
        <v>0.53404316831618692</v>
      </c>
      <c r="AE321" s="1">
        <f t="shared" si="53"/>
        <v>128</v>
      </c>
      <c r="AF321" s="1">
        <f t="shared" si="54"/>
        <v>0</v>
      </c>
    </row>
    <row r="322" spans="1:32" ht="21" customHeight="1">
      <c r="A322" s="1" t="s">
        <v>325</v>
      </c>
      <c r="B322" s="1" t="str">
        <f>INDEX(Standings!$B$9:$B$356,MATCH($A322,Standings!$A$9:$A$356,0))</f>
        <v>OVC</v>
      </c>
      <c r="C322" s="1">
        <f>INDEX(Standings!$D$9:$D$356,MATCH($A322,Standings!$A$9:$A$356,0))</f>
        <v>5</v>
      </c>
      <c r="D322" s="1">
        <f>INDEX(Standings!$E$9:$E$356,MATCH($A322,Standings!$A$9:$A$356,0))</f>
        <v>6</v>
      </c>
      <c r="E322" s="1">
        <f>SUMIFS(Matches!$R$9:$R$1954,Matches!$C$9:$C$1954,$A322)+SUMIFS(Matches!$S$9:$S$1954,Matches!$D$9:$D$1954,$A322)</f>
        <v>5</v>
      </c>
      <c r="F322" s="1">
        <f>COUNTIFS(Matches!$C$9:$C$1954,$A322)+COUNTIFS(Matches!$D$9:$D$1954,$A322)-E322</f>
        <v>6</v>
      </c>
      <c r="G322" s="1">
        <f t="shared" si="44"/>
        <v>0</v>
      </c>
      <c r="H322" s="1">
        <f>SUMIFS(Matches!$R$9:$R$1954,Matches!$C$9:$C$1954,$A322,Matches!$Q$9:$Q$1954,1)+SUMIFS(Matches!$S$9:$S$1954,Matches!$D$9:$D$1954,$A322,Matches!$Q$9:$Q$1954,1)</f>
        <v>5</v>
      </c>
      <c r="I322" s="1">
        <f>COUNTIFS(Matches!$C$9:$C$1954,$A322,Matches!$Q$9:$Q$1954,1)+COUNTIFS(Matches!$D$9:$D$1954,$A322,Matches!$Q$9:$Q$1954,1)-H322</f>
        <v>6</v>
      </c>
      <c r="J322" s="9">
        <f t="shared" si="45"/>
        <v>0.45454545454545453</v>
      </c>
      <c r="K322" s="9">
        <f>IF(H322+I322=0,"",(SUMIFS(Matches!$T$9:$T$1954,Matches!$C$9:$C$1954,$A322)+SUMIFS(Matches!$U$9:$U$1954,Matches!$D$9:$D$1954,$A322))/(H322+I322))</f>
        <v>0.37811885084612357</v>
      </c>
      <c r="L322" s="9">
        <f>IF(H322+I322=0,"",(SUMIFS(Matches!$V$9:$V$1954,Matches!$C$9:$C$1954,$A322)+SUMIFS(Matches!$W$9:$W$1954,Matches!$D$9:$D$1954,$A322))/(H322+I322))</f>
        <v>0.40656815126512097</v>
      </c>
      <c r="M322" s="9">
        <f t="shared" si="46"/>
        <v>0.40433782687570563</v>
      </c>
      <c r="N322" s="1">
        <f t="shared" si="47"/>
        <v>302</v>
      </c>
      <c r="O322" s="1" t="str">
        <f t="shared" si="48"/>
        <v>Matches standings</v>
      </c>
      <c r="P322" s="1">
        <f>COUNTIFS(Matches!$C$9:$C$1954,$A322,Matches!$Q$9:$Q$1954,1,Matches!$Y$9:$Y$1954,"&gt;=1",Matches!$Y$9:$Y$1954,"&lt;="&amp;'RPI rules'!$B$9,Matches!$R$9:$R$1954,1)+COUNTIFS(Matches!$D$9:$D$1954,$A322,Matches!$Q$9:$Q$1954,1,Matches!$X$9:$X$1954,"&gt;=1",Matches!$X$9:$X$1954,"&lt;="&amp;'RPI rules'!$B$9,Matches!$S$9:$S$1954,1)</f>
        <v>0</v>
      </c>
      <c r="Q322" s="1">
        <f>COUNTIFS(Matches!$C$9:$C$1954,$A322,Matches!$Q$9:$Q$1954,1,Matches!$Y$9:$Y$1954,"&gt;"&amp;'RPI rules'!$B$9,Matches!$Y$9:$Y$1954,"&lt;="&amp;'RPI rules'!$B$10,Matches!$R$9:$R$1954,1)+COUNTIFS(Matches!$D$9:$D$1954,$A322,Matches!$Q$9:$Q$1954,1,Matches!$X$9:$X$1954,"&gt;"&amp;'RPI rules'!$B$9,Matches!$X$9:$X$1954,"&lt;="&amp;'RPI rules'!$B$10,Matches!$S$9:$S$1954,1)</f>
        <v>0</v>
      </c>
      <c r="R322" s="1">
        <f>COUNTIFS(Matches!$C$9:$C$1954,$A322,Matches!$Q$9:$Q$1954,1,Matches!$Y$9:$Y$1954,"&gt;="&amp;'RPI rules'!$B$12,Matches!$Y$9:$Y$1954,"&lt;="&amp;'RPI rules'!$B$13,Matches!$R$9:$R$1954,0)+COUNTIFS(Matches!$D$9:$D$1954,$A322,Matches!$Q$9:$Q$1954,1,Matches!$X$9:$X$1954,"&gt;="&amp;'RPI rules'!$B$12,Matches!$X$9:$X$1954,"&lt;="&amp;'RPI rules'!$B$13,Matches!$S$9:$S$1954,0)</f>
        <v>0</v>
      </c>
      <c r="S322" s="1">
        <f>COUNTIFS(Matches!$C$9:$C$1954,$A322,Matches!$Q$9:$Q$1954,1,Matches!$Y$9:$Y$1954,"&gt;="&amp;'RPI rules'!$B$14,Matches!$R$9:$R$1954,0)+COUNTIFS(Matches!$D$9:$D$1954,$A322,Matches!$Q$9:$Q$1954,1,Matches!$X$9:$X$1954,"&gt;="&amp;'RPI rules'!$B$14,Matches!$S$9:$S$1954,0)+COUNTIFS(Matches!$C$9:$C$1954,$A322,Matches!$H$9:$H$1954,"&lt;&gt;D1",Matches!$R$9:$R$1954,0)+COUNTIFS(Matches!$D$9:$D$1954,$A322,Matches!$G$9:$G$1954,"&lt;&gt;D1",Matches!$S$9:$S$1954,0)</f>
        <v>0</v>
      </c>
      <c r="T322" s="1">
        <f>COUNTIFS(Matches!$C$9:$C$1954,$A322,Matches!$M$9:$M$1954,"Nonconference")+COUNTIFS(Matches!$D$9:$D$1954,$A322,Matches!$M$9:$M$1954,"Nonconference")</f>
        <v>11</v>
      </c>
      <c r="U322" s="1">
        <f>COUNTIFS(Matches!$C$9:$C$1954,$A322,Matches!$Q$9:$Q$1954,1,Matches!$Y$9:$Y$1954,"&gt;=1",Matches!$Y$9:$Y$1954,"&lt;="&amp;'RPI rules'!$B$11,Matches!$M$9:$M$1954,"Nonconference")+COUNTIFS(Matches!$D$9:$D$1954,$A322,Matches!$Q$9:$Q$1954,1,Matches!$X$9:$X$1954,"&gt;=1",Matches!$X$9:$X$1954,"&lt;="&amp;'RPI rules'!$B$11,Matches!$M$9:$M$1954,"Nonconference")</f>
        <v>0</v>
      </c>
      <c r="V322" s="1">
        <f>COUNTIFS(Matches!$C$9:$C$1954,$A322,Matches!$Q$9:$Q$1954,1,Matches!$Y$9:$Y$1954,"&gt;="&amp;'RPI rules'!$B$15,Matches!$M$9:$M$1954,"Nonconference")+COUNTIFS(Matches!$D$9:$D$1954,$A322,Matches!$Q$9:$Q$1954,1,Matches!$X$9:$X$1954,"&gt;="&amp;'RPI rules'!$B$15,Matches!$M$9:$M$1954,"Nonconference")+COUNTIFS(Matches!$C$9:$C$1954,$A322,Matches!$M$9:$M$1954,"Nonconference",Matches!$H$9:$H$1954,"NAIA")+COUNTIFS(Matches!$D$9:$D$1954,$A322,Matches!$M$9:$M$1954,"Nonconference",Matches!$G$9:$G$1954,"NAIA")</f>
        <v>8</v>
      </c>
      <c r="W322" s="24">
        <f t="shared" si="49"/>
        <v>0</v>
      </c>
      <c r="X322" s="24">
        <f t="shared" si="50"/>
        <v>0.72727272727272729</v>
      </c>
      <c r="Y322" s="25">
        <f>IF('RPI rules'!$B$25&lt;&gt;"Ready",NA(),P322*'RPI rules'!$B$17+Q322*'RPI rules'!$B$18)</f>
        <v>0</v>
      </c>
      <c r="Z322" s="25">
        <f>IF('RPI rules'!$B$25&lt;&gt;"Ready",NA(),-R322*'RPI rules'!$B$19-S322*'RPI rules'!$B$20)</f>
        <v>0</v>
      </c>
      <c r="AA322" s="25">
        <f>IF('RPI rules'!$B$25&lt;&gt;"Ready",NA(),IF(T322=0,0,IF(W322&gt;='RPI rules'!$B$16,'RPI rules'!$B$21,0)))</f>
        <v>0</v>
      </c>
      <c r="AB322" s="25">
        <f>IF('RPI rules'!$B$25&lt;&gt;"Ready",NA(),IF(T322=0,0,IF(X322&gt;='RPI rules'!$B$16,-'RPI rules'!$B$22,0)))</f>
        <v>-2.5999999999999999E-3</v>
      </c>
      <c r="AC322" s="25">
        <f t="shared" si="51"/>
        <v>-2.5999999999999999E-3</v>
      </c>
      <c r="AD322" s="9">
        <f t="shared" si="52"/>
        <v>0.40173782687570564</v>
      </c>
      <c r="AE322" s="1">
        <f t="shared" si="53"/>
        <v>302</v>
      </c>
      <c r="AF322" s="1">
        <f t="shared" si="54"/>
        <v>0</v>
      </c>
    </row>
    <row r="323" spans="1:32" ht="21" customHeight="1">
      <c r="A323" s="1" t="s">
        <v>72</v>
      </c>
      <c r="B323" s="1" t="str">
        <f>INDEX(Standings!$B$9:$B$356,MATCH($A323,Standings!$A$9:$A$356,0))</f>
        <v>Big 12</v>
      </c>
      <c r="C323" s="1">
        <f>INDEX(Standings!$D$9:$D$356,MATCH($A323,Standings!$A$9:$A$356,0))</f>
        <v>8</v>
      </c>
      <c r="D323" s="1">
        <f>INDEX(Standings!$E$9:$E$356,MATCH($A323,Standings!$A$9:$A$356,0))</f>
        <v>3</v>
      </c>
      <c r="E323" s="1">
        <f>SUMIFS(Matches!$R$9:$R$1954,Matches!$C$9:$C$1954,$A323)+SUMIFS(Matches!$S$9:$S$1954,Matches!$D$9:$D$1954,$A323)</f>
        <v>8</v>
      </c>
      <c r="F323" s="1">
        <f>COUNTIFS(Matches!$C$9:$C$1954,$A323)+COUNTIFS(Matches!$D$9:$D$1954,$A323)-E323</f>
        <v>3</v>
      </c>
      <c r="G323" s="1">
        <f t="shared" si="44"/>
        <v>0</v>
      </c>
      <c r="H323" s="1">
        <f>SUMIFS(Matches!$R$9:$R$1954,Matches!$C$9:$C$1954,$A323,Matches!$Q$9:$Q$1954,1)+SUMIFS(Matches!$S$9:$S$1954,Matches!$D$9:$D$1954,$A323,Matches!$Q$9:$Q$1954,1)</f>
        <v>8</v>
      </c>
      <c r="I323" s="1">
        <f>COUNTIFS(Matches!$C$9:$C$1954,$A323,Matches!$Q$9:$Q$1954,1)+COUNTIFS(Matches!$D$9:$D$1954,$A323,Matches!$Q$9:$Q$1954,1)-H323</f>
        <v>3</v>
      </c>
      <c r="J323" s="9">
        <f t="shared" si="45"/>
        <v>0.72727272727272729</v>
      </c>
      <c r="K323" s="9">
        <f>IF(H323+I323=0,"",(SUMIFS(Matches!$T$9:$T$1954,Matches!$C$9:$C$1954,$A323)+SUMIFS(Matches!$U$9:$U$1954,Matches!$D$9:$D$1954,$A323))/(H323+I323))</f>
        <v>0.57134986225895323</v>
      </c>
      <c r="L323" s="9">
        <f>IF(H323+I323=0,"",(SUMIFS(Matches!$V$9:$V$1954,Matches!$C$9:$C$1954,$A323)+SUMIFS(Matches!$W$9:$W$1954,Matches!$D$9:$D$1954,$A323))/(H323+I323))</f>
        <v>0.54085252633806358</v>
      </c>
      <c r="M323" s="9">
        <f t="shared" si="46"/>
        <v>0.60270624453217436</v>
      </c>
      <c r="N323" s="1">
        <f t="shared" si="47"/>
        <v>49</v>
      </c>
      <c r="O323" s="1" t="str">
        <f t="shared" si="48"/>
        <v>Matches standings</v>
      </c>
      <c r="P323" s="1">
        <f>COUNTIFS(Matches!$C$9:$C$1954,$A323,Matches!$Q$9:$Q$1954,1,Matches!$Y$9:$Y$1954,"&gt;=1",Matches!$Y$9:$Y$1954,"&lt;="&amp;'RPI rules'!$B$9,Matches!$R$9:$R$1954,1)+COUNTIFS(Matches!$D$9:$D$1954,$A323,Matches!$Q$9:$Q$1954,1,Matches!$X$9:$X$1954,"&gt;=1",Matches!$X$9:$X$1954,"&lt;="&amp;'RPI rules'!$B$9,Matches!$S$9:$S$1954,1)</f>
        <v>0</v>
      </c>
      <c r="Q323" s="1">
        <f>COUNTIFS(Matches!$C$9:$C$1954,$A323,Matches!$Q$9:$Q$1954,1,Matches!$Y$9:$Y$1954,"&gt;"&amp;'RPI rules'!$B$9,Matches!$Y$9:$Y$1954,"&lt;="&amp;'RPI rules'!$B$10,Matches!$R$9:$R$1954,1)+COUNTIFS(Matches!$D$9:$D$1954,$A323,Matches!$Q$9:$Q$1954,1,Matches!$X$9:$X$1954,"&gt;"&amp;'RPI rules'!$B$9,Matches!$X$9:$X$1954,"&lt;="&amp;'RPI rules'!$B$10,Matches!$S$9:$S$1954,1)</f>
        <v>0</v>
      </c>
      <c r="R323" s="1">
        <f>COUNTIFS(Matches!$C$9:$C$1954,$A323,Matches!$Q$9:$Q$1954,1,Matches!$Y$9:$Y$1954,"&gt;="&amp;'RPI rules'!$B$12,Matches!$Y$9:$Y$1954,"&lt;="&amp;'RPI rules'!$B$13,Matches!$R$9:$R$1954,0)+COUNTIFS(Matches!$D$9:$D$1954,$A323,Matches!$Q$9:$Q$1954,1,Matches!$X$9:$X$1954,"&gt;="&amp;'RPI rules'!$B$12,Matches!$X$9:$X$1954,"&lt;="&amp;'RPI rules'!$B$13,Matches!$S$9:$S$1954,0)</f>
        <v>0</v>
      </c>
      <c r="S323" s="1">
        <f>COUNTIFS(Matches!$C$9:$C$1954,$A323,Matches!$Q$9:$Q$1954,1,Matches!$Y$9:$Y$1954,"&gt;="&amp;'RPI rules'!$B$14,Matches!$R$9:$R$1954,0)+COUNTIFS(Matches!$D$9:$D$1954,$A323,Matches!$Q$9:$Q$1954,1,Matches!$X$9:$X$1954,"&gt;="&amp;'RPI rules'!$B$14,Matches!$S$9:$S$1954,0)+COUNTIFS(Matches!$C$9:$C$1954,$A323,Matches!$H$9:$H$1954,"&lt;&gt;D1",Matches!$R$9:$R$1954,0)+COUNTIFS(Matches!$D$9:$D$1954,$A323,Matches!$G$9:$G$1954,"&lt;&gt;D1",Matches!$S$9:$S$1954,0)</f>
        <v>0</v>
      </c>
      <c r="T323" s="1">
        <f>COUNTIFS(Matches!$C$9:$C$1954,$A323,Matches!$M$9:$M$1954,"Nonconference")+COUNTIFS(Matches!$D$9:$D$1954,$A323,Matches!$M$9:$M$1954,"Nonconference")</f>
        <v>11</v>
      </c>
      <c r="U323" s="1">
        <f>COUNTIFS(Matches!$C$9:$C$1954,$A323,Matches!$Q$9:$Q$1954,1,Matches!$Y$9:$Y$1954,"&gt;=1",Matches!$Y$9:$Y$1954,"&lt;="&amp;'RPI rules'!$B$11,Matches!$M$9:$M$1954,"Nonconference")+COUNTIFS(Matches!$D$9:$D$1954,$A323,Matches!$Q$9:$Q$1954,1,Matches!$X$9:$X$1954,"&gt;=1",Matches!$X$9:$X$1954,"&lt;="&amp;'RPI rules'!$B$11,Matches!$M$9:$M$1954,"Nonconference")</f>
        <v>3</v>
      </c>
      <c r="V323" s="1">
        <f>COUNTIFS(Matches!$C$9:$C$1954,$A323,Matches!$Q$9:$Q$1954,1,Matches!$Y$9:$Y$1954,"&gt;="&amp;'RPI rules'!$B$15,Matches!$M$9:$M$1954,"Nonconference")+COUNTIFS(Matches!$D$9:$D$1954,$A323,Matches!$Q$9:$Q$1954,1,Matches!$X$9:$X$1954,"&gt;="&amp;'RPI rules'!$B$15,Matches!$M$9:$M$1954,"Nonconference")+COUNTIFS(Matches!$C$9:$C$1954,$A323,Matches!$M$9:$M$1954,"Nonconference",Matches!$H$9:$H$1954,"NAIA")+COUNTIFS(Matches!$D$9:$D$1954,$A323,Matches!$M$9:$M$1954,"Nonconference",Matches!$G$9:$G$1954,"NAIA")</f>
        <v>2</v>
      </c>
      <c r="W323" s="24">
        <f t="shared" si="49"/>
        <v>0.27272727272727271</v>
      </c>
      <c r="X323" s="24">
        <f t="shared" si="50"/>
        <v>0.18181818181818182</v>
      </c>
      <c r="Y323" s="25">
        <f>IF('RPI rules'!$B$25&lt;&gt;"Ready",NA(),P323*'RPI rules'!$B$17+Q323*'RPI rules'!$B$18)</f>
        <v>0</v>
      </c>
      <c r="Z323" s="25">
        <f>IF('RPI rules'!$B$25&lt;&gt;"Ready",NA(),-R323*'RPI rules'!$B$19-S323*'RPI rules'!$B$20)</f>
        <v>0</v>
      </c>
      <c r="AA323" s="25">
        <f>IF('RPI rules'!$B$25&lt;&gt;"Ready",NA(),IF(T323=0,0,IF(W323&gt;='RPI rules'!$B$16,'RPI rules'!$B$21,0)))</f>
        <v>0</v>
      </c>
      <c r="AB323" s="25">
        <f>IF('RPI rules'!$B$25&lt;&gt;"Ready",NA(),IF(T323=0,0,IF(X323&gt;='RPI rules'!$B$16,-'RPI rules'!$B$22,0)))</f>
        <v>0</v>
      </c>
      <c r="AC323" s="25">
        <f t="shared" si="51"/>
        <v>0</v>
      </c>
      <c r="AD323" s="9">
        <f t="shared" si="52"/>
        <v>0.60270624453217436</v>
      </c>
      <c r="AE323" s="1">
        <f t="shared" si="53"/>
        <v>52</v>
      </c>
      <c r="AF323" s="1">
        <f t="shared" si="54"/>
        <v>-3</v>
      </c>
    </row>
    <row r="324" spans="1:32" ht="21" customHeight="1">
      <c r="A324" s="1" t="s">
        <v>289</v>
      </c>
      <c r="B324" s="1" t="str">
        <f>INDEX(Standings!$B$9:$B$356,MATCH($A324,Standings!$A$9:$A$356,0))</f>
        <v>Pac-12</v>
      </c>
      <c r="C324" s="1">
        <f>INDEX(Standings!$D$9:$D$356,MATCH($A324,Standings!$A$9:$A$356,0))</f>
        <v>1</v>
      </c>
      <c r="D324" s="1">
        <f>INDEX(Standings!$E$9:$E$356,MATCH($A324,Standings!$A$9:$A$356,0))</f>
        <v>9</v>
      </c>
      <c r="E324" s="1">
        <f>SUMIFS(Matches!$R$9:$R$1954,Matches!$C$9:$C$1954,$A324)+SUMIFS(Matches!$S$9:$S$1954,Matches!$D$9:$D$1954,$A324)</f>
        <v>1</v>
      </c>
      <c r="F324" s="1">
        <f>COUNTIFS(Matches!$C$9:$C$1954,$A324)+COUNTIFS(Matches!$D$9:$D$1954,$A324)-E324</f>
        <v>9</v>
      </c>
      <c r="G324" s="1">
        <f t="shared" si="44"/>
        <v>0</v>
      </c>
      <c r="H324" s="1">
        <f>SUMIFS(Matches!$R$9:$R$1954,Matches!$C$9:$C$1954,$A324,Matches!$Q$9:$Q$1954,1)+SUMIFS(Matches!$S$9:$S$1954,Matches!$D$9:$D$1954,$A324,Matches!$Q$9:$Q$1954,1)</f>
        <v>1</v>
      </c>
      <c r="I324" s="1">
        <f>COUNTIFS(Matches!$C$9:$C$1954,$A324,Matches!$Q$9:$Q$1954,1)+COUNTIFS(Matches!$D$9:$D$1954,$A324,Matches!$Q$9:$Q$1954,1)-H324</f>
        <v>9</v>
      </c>
      <c r="J324" s="9">
        <f t="shared" si="45"/>
        <v>0.1</v>
      </c>
      <c r="K324" s="9">
        <f>IF(H324+I324=0,"",(SUMIFS(Matches!$T$9:$T$1954,Matches!$C$9:$C$1954,$A324)+SUMIFS(Matches!$U$9:$U$1954,Matches!$D$9:$D$1954,$A324))/(H324+I324))</f>
        <v>0.56194444444444447</v>
      </c>
      <c r="L324" s="9">
        <f>IF(H324+I324=0,"",(SUMIFS(Matches!$V$9:$V$1954,Matches!$C$9:$C$1954,$A324)+SUMIFS(Matches!$W$9:$W$1954,Matches!$D$9:$D$1954,$A324))/(H324+I324))</f>
        <v>0.54270213358470931</v>
      </c>
      <c r="M324" s="9">
        <f t="shared" si="46"/>
        <v>0.44164775561839958</v>
      </c>
      <c r="N324" s="1">
        <f t="shared" si="47"/>
        <v>266</v>
      </c>
      <c r="O324" s="1" t="str">
        <f t="shared" si="48"/>
        <v>Matches standings</v>
      </c>
      <c r="P324" s="1">
        <f>COUNTIFS(Matches!$C$9:$C$1954,$A324,Matches!$Q$9:$Q$1954,1,Matches!$Y$9:$Y$1954,"&gt;=1",Matches!$Y$9:$Y$1954,"&lt;="&amp;'RPI rules'!$B$9,Matches!$R$9:$R$1954,1)+COUNTIFS(Matches!$D$9:$D$1954,$A324,Matches!$Q$9:$Q$1954,1,Matches!$X$9:$X$1954,"&gt;=1",Matches!$X$9:$X$1954,"&lt;="&amp;'RPI rules'!$B$9,Matches!$S$9:$S$1954,1)</f>
        <v>0</v>
      </c>
      <c r="Q324" s="1">
        <f>COUNTIFS(Matches!$C$9:$C$1954,$A324,Matches!$Q$9:$Q$1954,1,Matches!$Y$9:$Y$1954,"&gt;"&amp;'RPI rules'!$B$9,Matches!$Y$9:$Y$1954,"&lt;="&amp;'RPI rules'!$B$10,Matches!$R$9:$R$1954,1)+COUNTIFS(Matches!$D$9:$D$1954,$A324,Matches!$Q$9:$Q$1954,1,Matches!$X$9:$X$1954,"&gt;"&amp;'RPI rules'!$B$9,Matches!$X$9:$X$1954,"&lt;="&amp;'RPI rules'!$B$10,Matches!$S$9:$S$1954,1)</f>
        <v>0</v>
      </c>
      <c r="R324" s="1">
        <f>COUNTIFS(Matches!$C$9:$C$1954,$A324,Matches!$Q$9:$Q$1954,1,Matches!$Y$9:$Y$1954,"&gt;="&amp;'RPI rules'!$B$12,Matches!$Y$9:$Y$1954,"&lt;="&amp;'RPI rules'!$B$13,Matches!$R$9:$R$1954,0)+COUNTIFS(Matches!$D$9:$D$1954,$A324,Matches!$Q$9:$Q$1954,1,Matches!$X$9:$X$1954,"&gt;="&amp;'RPI rules'!$B$12,Matches!$X$9:$X$1954,"&lt;="&amp;'RPI rules'!$B$13,Matches!$S$9:$S$1954,0)</f>
        <v>0</v>
      </c>
      <c r="S324" s="1">
        <f>COUNTIFS(Matches!$C$9:$C$1954,$A324,Matches!$Q$9:$Q$1954,1,Matches!$Y$9:$Y$1954,"&gt;="&amp;'RPI rules'!$B$14,Matches!$R$9:$R$1954,0)+COUNTIFS(Matches!$D$9:$D$1954,$A324,Matches!$Q$9:$Q$1954,1,Matches!$X$9:$X$1954,"&gt;="&amp;'RPI rules'!$B$14,Matches!$S$9:$S$1954,0)+COUNTIFS(Matches!$C$9:$C$1954,$A324,Matches!$H$9:$H$1954,"&lt;&gt;D1",Matches!$R$9:$R$1954,0)+COUNTIFS(Matches!$D$9:$D$1954,$A324,Matches!$G$9:$G$1954,"&lt;&gt;D1",Matches!$S$9:$S$1954,0)</f>
        <v>0</v>
      </c>
      <c r="T324" s="1">
        <f>COUNTIFS(Matches!$C$9:$C$1954,$A324,Matches!$M$9:$M$1954,"Nonconference")+COUNTIFS(Matches!$D$9:$D$1954,$A324,Matches!$M$9:$M$1954,"Nonconference")</f>
        <v>10</v>
      </c>
      <c r="U324" s="1">
        <f>COUNTIFS(Matches!$C$9:$C$1954,$A324,Matches!$Q$9:$Q$1954,1,Matches!$Y$9:$Y$1954,"&gt;=1",Matches!$Y$9:$Y$1954,"&lt;="&amp;'RPI rules'!$B$11,Matches!$M$9:$M$1954,"Nonconference")+COUNTIFS(Matches!$D$9:$D$1954,$A324,Matches!$Q$9:$Q$1954,1,Matches!$X$9:$X$1954,"&gt;=1",Matches!$X$9:$X$1954,"&lt;="&amp;'RPI rules'!$B$11,Matches!$M$9:$M$1954,"Nonconference")</f>
        <v>4</v>
      </c>
      <c r="V324" s="1">
        <f>COUNTIFS(Matches!$C$9:$C$1954,$A324,Matches!$Q$9:$Q$1954,1,Matches!$Y$9:$Y$1954,"&gt;="&amp;'RPI rules'!$B$15,Matches!$M$9:$M$1954,"Nonconference")+COUNTIFS(Matches!$D$9:$D$1954,$A324,Matches!$Q$9:$Q$1954,1,Matches!$X$9:$X$1954,"&gt;="&amp;'RPI rules'!$B$15,Matches!$M$9:$M$1954,"Nonconference")+COUNTIFS(Matches!$C$9:$C$1954,$A324,Matches!$M$9:$M$1954,"Nonconference",Matches!$H$9:$H$1954,"NAIA")+COUNTIFS(Matches!$D$9:$D$1954,$A324,Matches!$M$9:$M$1954,"Nonconference",Matches!$G$9:$G$1954,"NAIA")</f>
        <v>2</v>
      </c>
      <c r="W324" s="24">
        <f t="shared" si="49"/>
        <v>0.4</v>
      </c>
      <c r="X324" s="24">
        <f t="shared" si="50"/>
        <v>0.2</v>
      </c>
      <c r="Y324" s="25">
        <f>IF('RPI rules'!$B$25&lt;&gt;"Ready",NA(),P324*'RPI rules'!$B$17+Q324*'RPI rules'!$B$18)</f>
        <v>0</v>
      </c>
      <c r="Z324" s="25">
        <f>IF('RPI rules'!$B$25&lt;&gt;"Ready",NA(),-R324*'RPI rules'!$B$19-S324*'RPI rules'!$B$20)</f>
        <v>0</v>
      </c>
      <c r="AA324" s="25">
        <f>IF('RPI rules'!$B$25&lt;&gt;"Ready",NA(),IF(T324=0,0,IF(W324&gt;='RPI rules'!$B$16,'RPI rules'!$B$21,0)))</f>
        <v>0</v>
      </c>
      <c r="AB324" s="25">
        <f>IF('RPI rules'!$B$25&lt;&gt;"Ready",NA(),IF(T324=0,0,IF(X324&gt;='RPI rules'!$B$16,-'RPI rules'!$B$22,0)))</f>
        <v>0</v>
      </c>
      <c r="AC324" s="25">
        <f t="shared" si="51"/>
        <v>0</v>
      </c>
      <c r="AD324" s="9">
        <f t="shared" si="52"/>
        <v>0.44164775561839958</v>
      </c>
      <c r="AE324" s="1">
        <f t="shared" si="53"/>
        <v>266</v>
      </c>
      <c r="AF324" s="1">
        <f t="shared" si="54"/>
        <v>0</v>
      </c>
    </row>
    <row r="325" spans="1:32" ht="21" customHeight="1">
      <c r="A325" s="1" t="s">
        <v>166</v>
      </c>
      <c r="B325" s="1" t="str">
        <f>INDEX(Standings!$B$9:$B$356,MATCH($A325,Standings!$A$9:$A$356,0))</f>
        <v>Big Sky</v>
      </c>
      <c r="C325" s="1">
        <f>INDEX(Standings!$D$9:$D$356,MATCH($A325,Standings!$A$9:$A$356,0))</f>
        <v>7</v>
      </c>
      <c r="D325" s="1">
        <f>INDEX(Standings!$E$9:$E$356,MATCH($A325,Standings!$A$9:$A$356,0))</f>
        <v>3</v>
      </c>
      <c r="E325" s="1">
        <f>SUMIFS(Matches!$R$9:$R$1954,Matches!$C$9:$C$1954,$A325)+SUMIFS(Matches!$S$9:$S$1954,Matches!$D$9:$D$1954,$A325)</f>
        <v>7</v>
      </c>
      <c r="F325" s="1">
        <f>COUNTIFS(Matches!$C$9:$C$1954,$A325)+COUNTIFS(Matches!$D$9:$D$1954,$A325)-E325</f>
        <v>3</v>
      </c>
      <c r="G325" s="1">
        <f t="shared" si="44"/>
        <v>0</v>
      </c>
      <c r="H325" s="1">
        <f>SUMIFS(Matches!$R$9:$R$1954,Matches!$C$9:$C$1954,$A325,Matches!$Q$9:$Q$1954,1)+SUMIFS(Matches!$S$9:$S$1954,Matches!$D$9:$D$1954,$A325,Matches!$Q$9:$Q$1954,1)</f>
        <v>7</v>
      </c>
      <c r="I325" s="1">
        <f>COUNTIFS(Matches!$C$9:$C$1954,$A325,Matches!$Q$9:$Q$1954,1)+COUNTIFS(Matches!$D$9:$D$1954,$A325,Matches!$Q$9:$Q$1954,1)-H325</f>
        <v>3</v>
      </c>
      <c r="J325" s="9">
        <f t="shared" si="45"/>
        <v>0.7</v>
      </c>
      <c r="K325" s="9">
        <f>IF(H325+I325=0,"",(SUMIFS(Matches!$T$9:$T$1954,Matches!$C$9:$C$1954,$A325)+SUMIFS(Matches!$U$9:$U$1954,Matches!$D$9:$D$1954,$A325))/(H325+I325))</f>
        <v>0.43818181818181817</v>
      </c>
      <c r="L325" s="9">
        <f>IF(H325+I325=0,"",(SUMIFS(Matches!$V$9:$V$1954,Matches!$C$9:$C$1954,$A325)+SUMIFS(Matches!$W$9:$W$1954,Matches!$D$9:$D$1954,$A325))/(H325+I325))</f>
        <v>0.499848938939848</v>
      </c>
      <c r="M325" s="9">
        <f t="shared" si="46"/>
        <v>0.51905314382587109</v>
      </c>
      <c r="N325" s="1">
        <f t="shared" si="47"/>
        <v>143</v>
      </c>
      <c r="O325" s="1" t="str">
        <f t="shared" si="48"/>
        <v>Matches standings</v>
      </c>
      <c r="P325" s="1">
        <f>COUNTIFS(Matches!$C$9:$C$1954,$A325,Matches!$Q$9:$Q$1954,1,Matches!$Y$9:$Y$1954,"&gt;=1",Matches!$Y$9:$Y$1954,"&lt;="&amp;'RPI rules'!$B$9,Matches!$R$9:$R$1954,1)+COUNTIFS(Matches!$D$9:$D$1954,$A325,Matches!$Q$9:$Q$1954,1,Matches!$X$9:$X$1954,"&gt;=1",Matches!$X$9:$X$1954,"&lt;="&amp;'RPI rules'!$B$9,Matches!$S$9:$S$1954,1)</f>
        <v>0</v>
      </c>
      <c r="Q325" s="1">
        <f>COUNTIFS(Matches!$C$9:$C$1954,$A325,Matches!$Q$9:$Q$1954,1,Matches!$Y$9:$Y$1954,"&gt;"&amp;'RPI rules'!$B$9,Matches!$Y$9:$Y$1954,"&lt;="&amp;'RPI rules'!$B$10,Matches!$R$9:$R$1954,1)+COUNTIFS(Matches!$D$9:$D$1954,$A325,Matches!$Q$9:$Q$1954,1,Matches!$X$9:$X$1954,"&gt;"&amp;'RPI rules'!$B$9,Matches!$X$9:$X$1954,"&lt;="&amp;'RPI rules'!$B$10,Matches!$S$9:$S$1954,1)</f>
        <v>0</v>
      </c>
      <c r="R325" s="1">
        <f>COUNTIFS(Matches!$C$9:$C$1954,$A325,Matches!$Q$9:$Q$1954,1,Matches!$Y$9:$Y$1954,"&gt;="&amp;'RPI rules'!$B$12,Matches!$Y$9:$Y$1954,"&lt;="&amp;'RPI rules'!$B$13,Matches!$R$9:$R$1954,0)+COUNTIFS(Matches!$D$9:$D$1954,$A325,Matches!$Q$9:$Q$1954,1,Matches!$X$9:$X$1954,"&gt;="&amp;'RPI rules'!$B$12,Matches!$X$9:$X$1954,"&lt;="&amp;'RPI rules'!$B$13,Matches!$S$9:$S$1954,0)</f>
        <v>0</v>
      </c>
      <c r="S325" s="1">
        <f>COUNTIFS(Matches!$C$9:$C$1954,$A325,Matches!$Q$9:$Q$1954,1,Matches!$Y$9:$Y$1954,"&gt;="&amp;'RPI rules'!$B$14,Matches!$R$9:$R$1954,0)+COUNTIFS(Matches!$D$9:$D$1954,$A325,Matches!$Q$9:$Q$1954,1,Matches!$X$9:$X$1954,"&gt;="&amp;'RPI rules'!$B$14,Matches!$S$9:$S$1954,0)+COUNTIFS(Matches!$C$9:$C$1954,$A325,Matches!$H$9:$H$1954,"&lt;&gt;D1",Matches!$R$9:$R$1954,0)+COUNTIFS(Matches!$D$9:$D$1954,$A325,Matches!$G$9:$G$1954,"&lt;&gt;D1",Matches!$S$9:$S$1954,0)</f>
        <v>0</v>
      </c>
      <c r="T325" s="1">
        <f>COUNTIFS(Matches!$C$9:$C$1954,$A325,Matches!$M$9:$M$1954,"Nonconference")+COUNTIFS(Matches!$D$9:$D$1954,$A325,Matches!$M$9:$M$1954,"Nonconference")</f>
        <v>10</v>
      </c>
      <c r="U325" s="1">
        <f>COUNTIFS(Matches!$C$9:$C$1954,$A325,Matches!$Q$9:$Q$1954,1,Matches!$Y$9:$Y$1954,"&gt;=1",Matches!$Y$9:$Y$1954,"&lt;="&amp;'RPI rules'!$B$11,Matches!$M$9:$M$1954,"Nonconference")+COUNTIFS(Matches!$D$9:$D$1954,$A325,Matches!$Q$9:$Q$1954,1,Matches!$X$9:$X$1954,"&gt;=1",Matches!$X$9:$X$1954,"&lt;="&amp;'RPI rules'!$B$11,Matches!$M$9:$M$1954,"Nonconference")</f>
        <v>3</v>
      </c>
      <c r="V325" s="1">
        <f>COUNTIFS(Matches!$C$9:$C$1954,$A325,Matches!$Q$9:$Q$1954,1,Matches!$Y$9:$Y$1954,"&gt;="&amp;'RPI rules'!$B$15,Matches!$M$9:$M$1954,"Nonconference")+COUNTIFS(Matches!$D$9:$D$1954,$A325,Matches!$Q$9:$Q$1954,1,Matches!$X$9:$X$1954,"&gt;="&amp;'RPI rules'!$B$15,Matches!$M$9:$M$1954,"Nonconference")+COUNTIFS(Matches!$C$9:$C$1954,$A325,Matches!$M$9:$M$1954,"Nonconference",Matches!$H$9:$H$1954,"NAIA")+COUNTIFS(Matches!$D$9:$D$1954,$A325,Matches!$M$9:$M$1954,"Nonconference",Matches!$G$9:$G$1954,"NAIA")</f>
        <v>4</v>
      </c>
      <c r="W325" s="24">
        <f t="shared" si="49"/>
        <v>0.3</v>
      </c>
      <c r="X325" s="24">
        <f t="shared" si="50"/>
        <v>0.4</v>
      </c>
      <c r="Y325" s="25">
        <f>IF('RPI rules'!$B$25&lt;&gt;"Ready",NA(),P325*'RPI rules'!$B$17+Q325*'RPI rules'!$B$18)</f>
        <v>0</v>
      </c>
      <c r="Z325" s="25">
        <f>IF('RPI rules'!$B$25&lt;&gt;"Ready",NA(),-R325*'RPI rules'!$B$19-S325*'RPI rules'!$B$20)</f>
        <v>0</v>
      </c>
      <c r="AA325" s="25">
        <f>IF('RPI rules'!$B$25&lt;&gt;"Ready",NA(),IF(T325=0,0,IF(W325&gt;='RPI rules'!$B$16,'RPI rules'!$B$21,0)))</f>
        <v>0</v>
      </c>
      <c r="AB325" s="25">
        <f>IF('RPI rules'!$B$25&lt;&gt;"Ready",NA(),IF(T325=0,0,IF(X325&gt;='RPI rules'!$B$16,-'RPI rules'!$B$22,0)))</f>
        <v>0</v>
      </c>
      <c r="AC325" s="25">
        <f t="shared" si="51"/>
        <v>0</v>
      </c>
      <c r="AD325" s="9">
        <f t="shared" si="52"/>
        <v>0.51905314382587109</v>
      </c>
      <c r="AE325" s="1">
        <f t="shared" si="53"/>
        <v>143</v>
      </c>
      <c r="AF325" s="1">
        <f t="shared" si="54"/>
        <v>0</v>
      </c>
    </row>
    <row r="326" spans="1:32" ht="21" customHeight="1">
      <c r="A326" s="1" t="s">
        <v>305</v>
      </c>
      <c r="B326" s="1" t="str">
        <f>INDEX(Standings!$B$9:$B$356,MATCH($A326,Standings!$A$9:$A$356,0))</f>
        <v>Big West</v>
      </c>
      <c r="C326" s="1">
        <f>INDEX(Standings!$D$9:$D$356,MATCH($A326,Standings!$A$9:$A$356,0))</f>
        <v>2</v>
      </c>
      <c r="D326" s="1">
        <f>INDEX(Standings!$E$9:$E$356,MATCH($A326,Standings!$A$9:$A$356,0))</f>
        <v>10</v>
      </c>
      <c r="E326" s="1">
        <f>SUMIFS(Matches!$R$9:$R$1954,Matches!$C$9:$C$1954,$A326)+SUMIFS(Matches!$S$9:$S$1954,Matches!$D$9:$D$1954,$A326)</f>
        <v>2</v>
      </c>
      <c r="F326" s="1">
        <f>COUNTIFS(Matches!$C$9:$C$1954,$A326)+COUNTIFS(Matches!$D$9:$D$1954,$A326)-E326</f>
        <v>10</v>
      </c>
      <c r="G326" s="1">
        <f t="shared" si="44"/>
        <v>0</v>
      </c>
      <c r="H326" s="1">
        <f>SUMIFS(Matches!$R$9:$R$1954,Matches!$C$9:$C$1954,$A326,Matches!$Q$9:$Q$1954,1)+SUMIFS(Matches!$S$9:$S$1954,Matches!$D$9:$D$1954,$A326,Matches!$Q$9:$Q$1954,1)</f>
        <v>2</v>
      </c>
      <c r="I326" s="1">
        <f>COUNTIFS(Matches!$C$9:$C$1954,$A326,Matches!$Q$9:$Q$1954,1)+COUNTIFS(Matches!$D$9:$D$1954,$A326,Matches!$Q$9:$Q$1954,1)-H326</f>
        <v>10</v>
      </c>
      <c r="J326" s="9">
        <f t="shared" si="45"/>
        <v>0.16666666666666666</v>
      </c>
      <c r="K326" s="9">
        <f>IF(H326+I326=0,"",(SUMIFS(Matches!$T$9:$T$1954,Matches!$C$9:$C$1954,$A326)+SUMIFS(Matches!$U$9:$U$1954,Matches!$D$9:$D$1954,$A326))/(H326+I326))</f>
        <v>0.5065802253302254</v>
      </c>
      <c r="L326" s="9">
        <f>IF(H326+I326=0,"",(SUMIFS(Matches!$V$9:$V$1954,Matches!$C$9:$C$1954,$A326)+SUMIFS(Matches!$W$9:$W$1954,Matches!$D$9:$D$1954,$A326))/(H326+I326))</f>
        <v>0.503324832668267</v>
      </c>
      <c r="M326" s="9">
        <f t="shared" si="46"/>
        <v>0.42078798749884616</v>
      </c>
      <c r="N326" s="1">
        <f t="shared" si="47"/>
        <v>282</v>
      </c>
      <c r="O326" s="1" t="str">
        <f t="shared" si="48"/>
        <v>Matches standings</v>
      </c>
      <c r="P326" s="1">
        <f>COUNTIFS(Matches!$C$9:$C$1954,$A326,Matches!$Q$9:$Q$1954,1,Matches!$Y$9:$Y$1954,"&gt;=1",Matches!$Y$9:$Y$1954,"&lt;="&amp;'RPI rules'!$B$9,Matches!$R$9:$R$1954,1)+COUNTIFS(Matches!$D$9:$D$1954,$A326,Matches!$Q$9:$Q$1954,1,Matches!$X$9:$X$1954,"&gt;=1",Matches!$X$9:$X$1954,"&lt;="&amp;'RPI rules'!$B$9,Matches!$S$9:$S$1954,1)</f>
        <v>0</v>
      </c>
      <c r="Q326" s="1">
        <f>COUNTIFS(Matches!$C$9:$C$1954,$A326,Matches!$Q$9:$Q$1954,1,Matches!$Y$9:$Y$1954,"&gt;"&amp;'RPI rules'!$B$9,Matches!$Y$9:$Y$1954,"&lt;="&amp;'RPI rules'!$B$10,Matches!$R$9:$R$1954,1)+COUNTIFS(Matches!$D$9:$D$1954,$A326,Matches!$Q$9:$Q$1954,1,Matches!$X$9:$X$1954,"&gt;"&amp;'RPI rules'!$B$9,Matches!$X$9:$X$1954,"&lt;="&amp;'RPI rules'!$B$10,Matches!$S$9:$S$1954,1)</f>
        <v>0</v>
      </c>
      <c r="R326" s="1">
        <f>COUNTIFS(Matches!$C$9:$C$1954,$A326,Matches!$Q$9:$Q$1954,1,Matches!$Y$9:$Y$1954,"&gt;="&amp;'RPI rules'!$B$12,Matches!$Y$9:$Y$1954,"&lt;="&amp;'RPI rules'!$B$13,Matches!$R$9:$R$1954,0)+COUNTIFS(Matches!$D$9:$D$1954,$A326,Matches!$Q$9:$Q$1954,1,Matches!$X$9:$X$1954,"&gt;="&amp;'RPI rules'!$B$12,Matches!$X$9:$X$1954,"&lt;="&amp;'RPI rules'!$B$13,Matches!$S$9:$S$1954,0)</f>
        <v>0</v>
      </c>
      <c r="S326" s="1">
        <f>COUNTIFS(Matches!$C$9:$C$1954,$A326,Matches!$Q$9:$Q$1954,1,Matches!$Y$9:$Y$1954,"&gt;="&amp;'RPI rules'!$B$14,Matches!$R$9:$R$1954,0)+COUNTIFS(Matches!$D$9:$D$1954,$A326,Matches!$Q$9:$Q$1954,1,Matches!$X$9:$X$1954,"&gt;="&amp;'RPI rules'!$B$14,Matches!$S$9:$S$1954,0)+COUNTIFS(Matches!$C$9:$C$1954,$A326,Matches!$H$9:$H$1954,"&lt;&gt;D1",Matches!$R$9:$R$1954,0)+COUNTIFS(Matches!$D$9:$D$1954,$A326,Matches!$G$9:$G$1954,"&lt;&gt;D1",Matches!$S$9:$S$1954,0)</f>
        <v>0</v>
      </c>
      <c r="T326" s="1">
        <f>COUNTIFS(Matches!$C$9:$C$1954,$A326,Matches!$M$9:$M$1954,"Nonconference")+COUNTIFS(Matches!$D$9:$D$1954,$A326,Matches!$M$9:$M$1954,"Nonconference")</f>
        <v>12</v>
      </c>
      <c r="U326" s="1">
        <f>COUNTIFS(Matches!$C$9:$C$1954,$A326,Matches!$Q$9:$Q$1954,1,Matches!$Y$9:$Y$1954,"&gt;=1",Matches!$Y$9:$Y$1954,"&lt;="&amp;'RPI rules'!$B$11,Matches!$M$9:$M$1954,"Nonconference")+COUNTIFS(Matches!$D$9:$D$1954,$A326,Matches!$Q$9:$Q$1954,1,Matches!$X$9:$X$1954,"&gt;=1",Matches!$X$9:$X$1954,"&lt;="&amp;'RPI rules'!$B$11,Matches!$M$9:$M$1954,"Nonconference")</f>
        <v>3</v>
      </c>
      <c r="V326" s="1">
        <f>COUNTIFS(Matches!$C$9:$C$1954,$A326,Matches!$Q$9:$Q$1954,1,Matches!$Y$9:$Y$1954,"&gt;="&amp;'RPI rules'!$B$15,Matches!$M$9:$M$1954,"Nonconference")+COUNTIFS(Matches!$D$9:$D$1954,$A326,Matches!$Q$9:$Q$1954,1,Matches!$X$9:$X$1954,"&gt;="&amp;'RPI rules'!$B$15,Matches!$M$9:$M$1954,"Nonconference")+COUNTIFS(Matches!$C$9:$C$1954,$A326,Matches!$M$9:$M$1954,"Nonconference",Matches!$H$9:$H$1954,"NAIA")+COUNTIFS(Matches!$D$9:$D$1954,$A326,Matches!$M$9:$M$1954,"Nonconference",Matches!$G$9:$G$1954,"NAIA")</f>
        <v>2</v>
      </c>
      <c r="W326" s="24">
        <f t="shared" si="49"/>
        <v>0.25</v>
      </c>
      <c r="X326" s="24">
        <f t="shared" si="50"/>
        <v>0.16666666666666666</v>
      </c>
      <c r="Y326" s="25">
        <f>IF('RPI rules'!$B$25&lt;&gt;"Ready",NA(),P326*'RPI rules'!$B$17+Q326*'RPI rules'!$B$18)</f>
        <v>0</v>
      </c>
      <c r="Z326" s="25">
        <f>IF('RPI rules'!$B$25&lt;&gt;"Ready",NA(),-R326*'RPI rules'!$B$19-S326*'RPI rules'!$B$20)</f>
        <v>0</v>
      </c>
      <c r="AA326" s="25">
        <f>IF('RPI rules'!$B$25&lt;&gt;"Ready",NA(),IF(T326=0,0,IF(W326&gt;='RPI rules'!$B$16,'RPI rules'!$B$21,0)))</f>
        <v>0</v>
      </c>
      <c r="AB326" s="25">
        <f>IF('RPI rules'!$B$25&lt;&gt;"Ready",NA(),IF(T326=0,0,IF(X326&gt;='RPI rules'!$B$16,-'RPI rules'!$B$22,0)))</f>
        <v>0</v>
      </c>
      <c r="AC326" s="25">
        <f t="shared" si="51"/>
        <v>0</v>
      </c>
      <c r="AD326" s="9">
        <f t="shared" si="52"/>
        <v>0.42078798749884616</v>
      </c>
      <c r="AE326" s="1">
        <f t="shared" si="53"/>
        <v>281</v>
      </c>
      <c r="AF326" s="1">
        <f t="shared" si="54"/>
        <v>1</v>
      </c>
    </row>
    <row r="327" spans="1:32" ht="21" customHeight="1">
      <c r="A327" s="1" t="s">
        <v>103</v>
      </c>
      <c r="B327" s="1" t="str">
        <f>INDEX(Standings!$B$9:$B$356,MATCH($A327,Standings!$A$9:$A$356,0))</f>
        <v>Mountain West</v>
      </c>
      <c r="C327" s="1">
        <f>INDEX(Standings!$D$9:$D$356,MATCH($A327,Standings!$A$9:$A$356,0))</f>
        <v>8</v>
      </c>
      <c r="D327" s="1">
        <f>INDEX(Standings!$E$9:$E$356,MATCH($A327,Standings!$A$9:$A$356,0))</f>
        <v>3</v>
      </c>
      <c r="E327" s="1">
        <f>SUMIFS(Matches!$R$9:$R$1954,Matches!$C$9:$C$1954,$A327)+SUMIFS(Matches!$S$9:$S$1954,Matches!$D$9:$D$1954,$A327)</f>
        <v>8</v>
      </c>
      <c r="F327" s="1">
        <f>COUNTIFS(Matches!$C$9:$C$1954,$A327)+COUNTIFS(Matches!$D$9:$D$1954,$A327)-E327</f>
        <v>3</v>
      </c>
      <c r="G327" s="1">
        <f t="shared" si="44"/>
        <v>0</v>
      </c>
      <c r="H327" s="1">
        <f>SUMIFS(Matches!$R$9:$R$1954,Matches!$C$9:$C$1954,$A327,Matches!$Q$9:$Q$1954,1)+SUMIFS(Matches!$S$9:$S$1954,Matches!$D$9:$D$1954,$A327,Matches!$Q$9:$Q$1954,1)</f>
        <v>8</v>
      </c>
      <c r="I327" s="1">
        <f>COUNTIFS(Matches!$C$9:$C$1954,$A327,Matches!$Q$9:$Q$1954,1)+COUNTIFS(Matches!$D$9:$D$1954,$A327,Matches!$Q$9:$Q$1954,1)-H327</f>
        <v>3</v>
      </c>
      <c r="J327" s="9">
        <f t="shared" si="45"/>
        <v>0.72727272727272729</v>
      </c>
      <c r="K327" s="9">
        <f>IF(H327+I327=0,"",(SUMIFS(Matches!$T$9:$T$1954,Matches!$C$9:$C$1954,$A327)+SUMIFS(Matches!$U$9:$U$1954,Matches!$D$9:$D$1954,$A327))/(H327+I327))</f>
        <v>0.51694214876033062</v>
      </c>
      <c r="L327" s="9">
        <f>IF(H327+I327=0,"",(SUMIFS(Matches!$V$9:$V$1954,Matches!$C$9:$C$1954,$A327)+SUMIFS(Matches!$W$9:$W$1954,Matches!$D$9:$D$1954,$A327))/(H327+I327))</f>
        <v>0.5410614434030413</v>
      </c>
      <c r="M327" s="9">
        <f t="shared" si="46"/>
        <v>0.57555461704910749</v>
      </c>
      <c r="N327" s="1">
        <f t="shared" si="47"/>
        <v>80</v>
      </c>
      <c r="O327" s="1" t="str">
        <f t="shared" si="48"/>
        <v>Matches standings</v>
      </c>
      <c r="P327" s="1">
        <f>COUNTIFS(Matches!$C$9:$C$1954,$A327,Matches!$Q$9:$Q$1954,1,Matches!$Y$9:$Y$1954,"&gt;=1",Matches!$Y$9:$Y$1954,"&lt;="&amp;'RPI rules'!$B$9,Matches!$R$9:$R$1954,1)+COUNTIFS(Matches!$D$9:$D$1954,$A327,Matches!$Q$9:$Q$1954,1,Matches!$X$9:$X$1954,"&gt;=1",Matches!$X$9:$X$1954,"&lt;="&amp;'RPI rules'!$B$9,Matches!$S$9:$S$1954,1)</f>
        <v>0</v>
      </c>
      <c r="Q327" s="1">
        <f>COUNTIFS(Matches!$C$9:$C$1954,$A327,Matches!$Q$9:$Q$1954,1,Matches!$Y$9:$Y$1954,"&gt;"&amp;'RPI rules'!$B$9,Matches!$Y$9:$Y$1954,"&lt;="&amp;'RPI rules'!$B$10,Matches!$R$9:$R$1954,1)+COUNTIFS(Matches!$D$9:$D$1954,$A327,Matches!$Q$9:$Q$1954,1,Matches!$X$9:$X$1954,"&gt;"&amp;'RPI rules'!$B$9,Matches!$X$9:$X$1954,"&lt;="&amp;'RPI rules'!$B$10,Matches!$S$9:$S$1954,1)</f>
        <v>0</v>
      </c>
      <c r="R327" s="1">
        <f>COUNTIFS(Matches!$C$9:$C$1954,$A327,Matches!$Q$9:$Q$1954,1,Matches!$Y$9:$Y$1954,"&gt;="&amp;'RPI rules'!$B$12,Matches!$Y$9:$Y$1954,"&lt;="&amp;'RPI rules'!$B$13,Matches!$R$9:$R$1954,0)+COUNTIFS(Matches!$D$9:$D$1954,$A327,Matches!$Q$9:$Q$1954,1,Matches!$X$9:$X$1954,"&gt;="&amp;'RPI rules'!$B$12,Matches!$X$9:$X$1954,"&lt;="&amp;'RPI rules'!$B$13,Matches!$S$9:$S$1954,0)</f>
        <v>0</v>
      </c>
      <c r="S327" s="1">
        <f>COUNTIFS(Matches!$C$9:$C$1954,$A327,Matches!$Q$9:$Q$1954,1,Matches!$Y$9:$Y$1954,"&gt;="&amp;'RPI rules'!$B$14,Matches!$R$9:$R$1954,0)+COUNTIFS(Matches!$D$9:$D$1954,$A327,Matches!$Q$9:$Q$1954,1,Matches!$X$9:$X$1954,"&gt;="&amp;'RPI rules'!$B$14,Matches!$S$9:$S$1954,0)+COUNTIFS(Matches!$C$9:$C$1954,$A327,Matches!$H$9:$H$1954,"&lt;&gt;D1",Matches!$R$9:$R$1954,0)+COUNTIFS(Matches!$D$9:$D$1954,$A327,Matches!$G$9:$G$1954,"&lt;&gt;D1",Matches!$S$9:$S$1954,0)</f>
        <v>0</v>
      </c>
      <c r="T327" s="1">
        <f>COUNTIFS(Matches!$C$9:$C$1954,$A327,Matches!$M$9:$M$1954,"Nonconference")+COUNTIFS(Matches!$D$9:$D$1954,$A327,Matches!$M$9:$M$1954,"Nonconference")</f>
        <v>11</v>
      </c>
      <c r="U327" s="1">
        <f>COUNTIFS(Matches!$C$9:$C$1954,$A327,Matches!$Q$9:$Q$1954,1,Matches!$Y$9:$Y$1954,"&gt;=1",Matches!$Y$9:$Y$1954,"&lt;="&amp;'RPI rules'!$B$11,Matches!$M$9:$M$1954,"Nonconference")+COUNTIFS(Matches!$D$9:$D$1954,$A327,Matches!$Q$9:$Q$1954,1,Matches!$X$9:$X$1954,"&gt;=1",Matches!$X$9:$X$1954,"&lt;="&amp;'RPI rules'!$B$11,Matches!$M$9:$M$1954,"Nonconference")</f>
        <v>2</v>
      </c>
      <c r="V327" s="1">
        <f>COUNTIFS(Matches!$C$9:$C$1954,$A327,Matches!$Q$9:$Q$1954,1,Matches!$Y$9:$Y$1954,"&gt;="&amp;'RPI rules'!$B$15,Matches!$M$9:$M$1954,"Nonconference")+COUNTIFS(Matches!$D$9:$D$1954,$A327,Matches!$Q$9:$Q$1954,1,Matches!$X$9:$X$1954,"&gt;="&amp;'RPI rules'!$B$15,Matches!$M$9:$M$1954,"Nonconference")+COUNTIFS(Matches!$C$9:$C$1954,$A327,Matches!$M$9:$M$1954,"Nonconference",Matches!$H$9:$H$1954,"NAIA")+COUNTIFS(Matches!$D$9:$D$1954,$A327,Matches!$M$9:$M$1954,"Nonconference",Matches!$G$9:$G$1954,"NAIA")</f>
        <v>2</v>
      </c>
      <c r="W327" s="24">
        <f t="shared" si="49"/>
        <v>0.18181818181818182</v>
      </c>
      <c r="X327" s="24">
        <f t="shared" si="50"/>
        <v>0.18181818181818182</v>
      </c>
      <c r="Y327" s="25">
        <f>IF('RPI rules'!$B$25&lt;&gt;"Ready",NA(),P327*'RPI rules'!$B$17+Q327*'RPI rules'!$B$18)</f>
        <v>0</v>
      </c>
      <c r="Z327" s="25">
        <f>IF('RPI rules'!$B$25&lt;&gt;"Ready",NA(),-R327*'RPI rules'!$B$19-S327*'RPI rules'!$B$20)</f>
        <v>0</v>
      </c>
      <c r="AA327" s="25">
        <f>IF('RPI rules'!$B$25&lt;&gt;"Ready",NA(),IF(T327=0,0,IF(W327&gt;='RPI rules'!$B$16,'RPI rules'!$B$21,0)))</f>
        <v>0</v>
      </c>
      <c r="AB327" s="25">
        <f>IF('RPI rules'!$B$25&lt;&gt;"Ready",NA(),IF(T327=0,0,IF(X327&gt;='RPI rules'!$B$16,-'RPI rules'!$B$22,0)))</f>
        <v>0</v>
      </c>
      <c r="AC327" s="25">
        <f t="shared" si="51"/>
        <v>0</v>
      </c>
      <c r="AD327" s="9">
        <f t="shared" si="52"/>
        <v>0.57555461704910749</v>
      </c>
      <c r="AE327" s="1">
        <f t="shared" si="53"/>
        <v>82</v>
      </c>
      <c r="AF327" s="1">
        <f t="shared" si="54"/>
        <v>-2</v>
      </c>
    </row>
    <row r="328" spans="1:32" ht="21" customHeight="1">
      <c r="A328" s="1" t="s">
        <v>291</v>
      </c>
      <c r="B328" s="1" t="str">
        <f>INDEX(Standings!$B$9:$B$356,MATCH($A328,Standings!$A$9:$A$356,0))</f>
        <v>Southland</v>
      </c>
      <c r="C328" s="1">
        <f>INDEX(Standings!$D$9:$D$356,MATCH($A328,Standings!$A$9:$A$356,0))</f>
        <v>4</v>
      </c>
      <c r="D328" s="1">
        <f>INDEX(Standings!$E$9:$E$356,MATCH($A328,Standings!$A$9:$A$356,0))</f>
        <v>7</v>
      </c>
      <c r="E328" s="1">
        <f>SUMIFS(Matches!$R$9:$R$1954,Matches!$C$9:$C$1954,$A328)+SUMIFS(Matches!$S$9:$S$1954,Matches!$D$9:$D$1954,$A328)</f>
        <v>4</v>
      </c>
      <c r="F328" s="1">
        <f>COUNTIFS(Matches!$C$9:$C$1954,$A328)+COUNTIFS(Matches!$D$9:$D$1954,$A328)-E328</f>
        <v>7</v>
      </c>
      <c r="G328" s="1">
        <f t="shared" si="44"/>
        <v>0</v>
      </c>
      <c r="H328" s="1">
        <f>SUMIFS(Matches!$R$9:$R$1954,Matches!$C$9:$C$1954,$A328,Matches!$Q$9:$Q$1954,1)+SUMIFS(Matches!$S$9:$S$1954,Matches!$D$9:$D$1954,$A328,Matches!$Q$9:$Q$1954,1)</f>
        <v>4</v>
      </c>
      <c r="I328" s="1">
        <f>COUNTIFS(Matches!$C$9:$C$1954,$A328,Matches!$Q$9:$Q$1954,1)+COUNTIFS(Matches!$D$9:$D$1954,$A328,Matches!$Q$9:$Q$1954,1)-H328</f>
        <v>7</v>
      </c>
      <c r="J328" s="9">
        <f t="shared" si="45"/>
        <v>0.36363636363636365</v>
      </c>
      <c r="K328" s="9">
        <f>IF(H328+I328=0,"",(SUMIFS(Matches!$T$9:$T$1954,Matches!$C$9:$C$1954,$A328)+SUMIFS(Matches!$U$9:$U$1954,Matches!$D$9:$D$1954,$A328))/(H328+I328))</f>
        <v>0.45764462809917356</v>
      </c>
      <c r="L328" s="9">
        <f>IF(H328+I328=0,"",(SUMIFS(Matches!$V$9:$V$1954,Matches!$C$9:$C$1954,$A328)+SUMIFS(Matches!$W$9:$W$1954,Matches!$D$9:$D$1954,$A328))/(H328+I328))</f>
        <v>0.47798051167515038</v>
      </c>
      <c r="M328" s="9">
        <f t="shared" si="46"/>
        <v>0.43922653287746527</v>
      </c>
      <c r="N328" s="1">
        <f t="shared" si="47"/>
        <v>268</v>
      </c>
      <c r="O328" s="1" t="str">
        <f t="shared" si="48"/>
        <v>Matches standings</v>
      </c>
      <c r="P328" s="1">
        <f>COUNTIFS(Matches!$C$9:$C$1954,$A328,Matches!$Q$9:$Q$1954,1,Matches!$Y$9:$Y$1954,"&gt;=1",Matches!$Y$9:$Y$1954,"&lt;="&amp;'RPI rules'!$B$9,Matches!$R$9:$R$1954,1)+COUNTIFS(Matches!$D$9:$D$1954,$A328,Matches!$Q$9:$Q$1954,1,Matches!$X$9:$X$1954,"&gt;=1",Matches!$X$9:$X$1954,"&lt;="&amp;'RPI rules'!$B$9,Matches!$S$9:$S$1954,1)</f>
        <v>0</v>
      </c>
      <c r="Q328" s="1">
        <f>COUNTIFS(Matches!$C$9:$C$1954,$A328,Matches!$Q$9:$Q$1954,1,Matches!$Y$9:$Y$1954,"&gt;"&amp;'RPI rules'!$B$9,Matches!$Y$9:$Y$1954,"&lt;="&amp;'RPI rules'!$B$10,Matches!$R$9:$R$1954,1)+COUNTIFS(Matches!$D$9:$D$1954,$A328,Matches!$Q$9:$Q$1954,1,Matches!$X$9:$X$1954,"&gt;"&amp;'RPI rules'!$B$9,Matches!$X$9:$X$1954,"&lt;="&amp;'RPI rules'!$B$10,Matches!$S$9:$S$1954,1)</f>
        <v>0</v>
      </c>
      <c r="R328" s="1">
        <f>COUNTIFS(Matches!$C$9:$C$1954,$A328,Matches!$Q$9:$Q$1954,1,Matches!$Y$9:$Y$1954,"&gt;="&amp;'RPI rules'!$B$12,Matches!$Y$9:$Y$1954,"&lt;="&amp;'RPI rules'!$B$13,Matches!$R$9:$R$1954,0)+COUNTIFS(Matches!$D$9:$D$1954,$A328,Matches!$Q$9:$Q$1954,1,Matches!$X$9:$X$1954,"&gt;="&amp;'RPI rules'!$B$12,Matches!$X$9:$X$1954,"&lt;="&amp;'RPI rules'!$B$13,Matches!$S$9:$S$1954,0)</f>
        <v>0</v>
      </c>
      <c r="S328" s="1">
        <f>COUNTIFS(Matches!$C$9:$C$1954,$A328,Matches!$Q$9:$Q$1954,1,Matches!$Y$9:$Y$1954,"&gt;="&amp;'RPI rules'!$B$14,Matches!$R$9:$R$1954,0)+COUNTIFS(Matches!$D$9:$D$1954,$A328,Matches!$Q$9:$Q$1954,1,Matches!$X$9:$X$1954,"&gt;="&amp;'RPI rules'!$B$14,Matches!$S$9:$S$1954,0)+COUNTIFS(Matches!$C$9:$C$1954,$A328,Matches!$H$9:$H$1954,"&lt;&gt;D1",Matches!$R$9:$R$1954,0)+COUNTIFS(Matches!$D$9:$D$1954,$A328,Matches!$G$9:$G$1954,"&lt;&gt;D1",Matches!$S$9:$S$1954,0)</f>
        <v>0</v>
      </c>
      <c r="T328" s="1">
        <f>COUNTIFS(Matches!$C$9:$C$1954,$A328,Matches!$M$9:$M$1954,"Nonconference")+COUNTIFS(Matches!$D$9:$D$1954,$A328,Matches!$M$9:$M$1954,"Nonconference")</f>
        <v>11</v>
      </c>
      <c r="U328" s="1">
        <f>COUNTIFS(Matches!$C$9:$C$1954,$A328,Matches!$Q$9:$Q$1954,1,Matches!$Y$9:$Y$1954,"&gt;=1",Matches!$Y$9:$Y$1954,"&lt;="&amp;'RPI rules'!$B$11,Matches!$M$9:$M$1954,"Nonconference")+COUNTIFS(Matches!$D$9:$D$1954,$A328,Matches!$Q$9:$Q$1954,1,Matches!$X$9:$X$1954,"&gt;=1",Matches!$X$9:$X$1954,"&lt;="&amp;'RPI rules'!$B$11,Matches!$M$9:$M$1954,"Nonconference")</f>
        <v>1</v>
      </c>
      <c r="V328" s="1">
        <f>COUNTIFS(Matches!$C$9:$C$1954,$A328,Matches!$Q$9:$Q$1954,1,Matches!$Y$9:$Y$1954,"&gt;="&amp;'RPI rules'!$B$15,Matches!$M$9:$M$1954,"Nonconference")+COUNTIFS(Matches!$D$9:$D$1954,$A328,Matches!$Q$9:$Q$1954,1,Matches!$X$9:$X$1954,"&gt;="&amp;'RPI rules'!$B$15,Matches!$M$9:$M$1954,"Nonconference")+COUNTIFS(Matches!$C$9:$C$1954,$A328,Matches!$M$9:$M$1954,"Nonconference",Matches!$H$9:$H$1954,"NAIA")+COUNTIFS(Matches!$D$9:$D$1954,$A328,Matches!$M$9:$M$1954,"Nonconference",Matches!$G$9:$G$1954,"NAIA")</f>
        <v>2</v>
      </c>
      <c r="W328" s="24">
        <f t="shared" si="49"/>
        <v>9.0909090909090912E-2</v>
      </c>
      <c r="X328" s="24">
        <f t="shared" si="50"/>
        <v>0.18181818181818182</v>
      </c>
      <c r="Y328" s="25">
        <f>IF('RPI rules'!$B$25&lt;&gt;"Ready",NA(),P328*'RPI rules'!$B$17+Q328*'RPI rules'!$B$18)</f>
        <v>0</v>
      </c>
      <c r="Z328" s="25">
        <f>IF('RPI rules'!$B$25&lt;&gt;"Ready",NA(),-R328*'RPI rules'!$B$19-S328*'RPI rules'!$B$20)</f>
        <v>0</v>
      </c>
      <c r="AA328" s="25">
        <f>IF('RPI rules'!$B$25&lt;&gt;"Ready",NA(),IF(T328=0,0,IF(W328&gt;='RPI rules'!$B$16,'RPI rules'!$B$21,0)))</f>
        <v>0</v>
      </c>
      <c r="AB328" s="25">
        <f>IF('RPI rules'!$B$25&lt;&gt;"Ready",NA(),IF(T328=0,0,IF(X328&gt;='RPI rules'!$B$16,-'RPI rules'!$B$22,0)))</f>
        <v>0</v>
      </c>
      <c r="AC328" s="25">
        <f t="shared" si="51"/>
        <v>0</v>
      </c>
      <c r="AD328" s="9">
        <f t="shared" si="52"/>
        <v>0.43922653287746527</v>
      </c>
      <c r="AE328" s="1">
        <f t="shared" si="53"/>
        <v>267</v>
      </c>
      <c r="AF328" s="1">
        <f t="shared" si="54"/>
        <v>1</v>
      </c>
    </row>
    <row r="329" spans="1:32" ht="21" customHeight="1">
      <c r="A329" s="1" t="s">
        <v>135</v>
      </c>
      <c r="B329" s="1" t="str">
        <f>INDEX(Standings!$B$9:$B$356,MATCH($A329,Standings!$A$9:$A$356,0))</f>
        <v>American</v>
      </c>
      <c r="C329" s="1">
        <f>INDEX(Standings!$D$9:$D$356,MATCH($A329,Standings!$A$9:$A$356,0))</f>
        <v>9</v>
      </c>
      <c r="D329" s="1">
        <f>INDEX(Standings!$E$9:$E$356,MATCH($A329,Standings!$A$9:$A$356,0))</f>
        <v>2</v>
      </c>
      <c r="E329" s="1">
        <f>SUMIFS(Matches!$R$9:$R$1954,Matches!$C$9:$C$1954,$A329)+SUMIFS(Matches!$S$9:$S$1954,Matches!$D$9:$D$1954,$A329)</f>
        <v>9</v>
      </c>
      <c r="F329" s="1">
        <f>COUNTIFS(Matches!$C$9:$C$1954,$A329)+COUNTIFS(Matches!$D$9:$D$1954,$A329)-E329</f>
        <v>2</v>
      </c>
      <c r="G329" s="1">
        <f t="shared" ref="G329:G392" si="55">E329+F329-H329-I329</f>
        <v>0</v>
      </c>
      <c r="H329" s="1">
        <f>SUMIFS(Matches!$R$9:$R$1954,Matches!$C$9:$C$1954,$A329,Matches!$Q$9:$Q$1954,1)+SUMIFS(Matches!$S$9:$S$1954,Matches!$D$9:$D$1954,$A329,Matches!$Q$9:$Q$1954,1)</f>
        <v>9</v>
      </c>
      <c r="I329" s="1">
        <f>COUNTIFS(Matches!$C$9:$C$1954,$A329,Matches!$Q$9:$Q$1954,1)+COUNTIFS(Matches!$D$9:$D$1954,$A329,Matches!$Q$9:$Q$1954,1)-H329</f>
        <v>2</v>
      </c>
      <c r="J329" s="9">
        <f t="shared" ref="J329:J392" si="56">IF(H329+I329=0,"",H329/(H329+I329))</f>
        <v>0.81818181818181823</v>
      </c>
      <c r="K329" s="9">
        <f>IF(H329+I329=0,"",(SUMIFS(Matches!$T$9:$T$1954,Matches!$C$9:$C$1954,$A329)+SUMIFS(Matches!$U$9:$U$1954,Matches!$D$9:$D$1954,$A329))/(H329+I329))</f>
        <v>0.42479338842975201</v>
      </c>
      <c r="L329" s="9">
        <f>IF(H329+I329=0,"",(SUMIFS(Matches!$V$9:$V$1954,Matches!$C$9:$C$1954,$A329)+SUMIFS(Matches!$W$9:$W$1954,Matches!$D$9:$D$1954,$A329))/(H329+I329))</f>
        <v>0.51446025915722882</v>
      </c>
      <c r="M329" s="9">
        <f t="shared" ref="M329:M392" si="57">IF(J329="","",$T$3*J329+$T$4*K329+$T$5*L329)</f>
        <v>0.54555721354963771</v>
      </c>
      <c r="N329" s="1">
        <f t="shared" ref="N329:N392" si="58">IF(M329="","",RANK(M329,$M$9:$M$356,0))</f>
        <v>112</v>
      </c>
      <c r="O329" s="1" t="str">
        <f t="shared" ref="O329:O356" si="59">IF(AND(C329=E329,D329=F329),"Matches standings","Review: standings differ")</f>
        <v>Matches standings</v>
      </c>
      <c r="P329" s="1">
        <f>COUNTIFS(Matches!$C$9:$C$1954,$A329,Matches!$Q$9:$Q$1954,1,Matches!$Y$9:$Y$1954,"&gt;=1",Matches!$Y$9:$Y$1954,"&lt;="&amp;'RPI rules'!$B$9,Matches!$R$9:$R$1954,1)+COUNTIFS(Matches!$D$9:$D$1954,$A329,Matches!$Q$9:$Q$1954,1,Matches!$X$9:$X$1954,"&gt;=1",Matches!$X$9:$X$1954,"&lt;="&amp;'RPI rules'!$B$9,Matches!$S$9:$S$1954,1)</f>
        <v>0</v>
      </c>
      <c r="Q329" s="1">
        <f>COUNTIFS(Matches!$C$9:$C$1954,$A329,Matches!$Q$9:$Q$1954,1,Matches!$Y$9:$Y$1954,"&gt;"&amp;'RPI rules'!$B$9,Matches!$Y$9:$Y$1954,"&lt;="&amp;'RPI rules'!$B$10,Matches!$R$9:$R$1954,1)+COUNTIFS(Matches!$D$9:$D$1954,$A329,Matches!$Q$9:$Q$1954,1,Matches!$X$9:$X$1954,"&gt;"&amp;'RPI rules'!$B$9,Matches!$X$9:$X$1954,"&lt;="&amp;'RPI rules'!$B$10,Matches!$S$9:$S$1954,1)</f>
        <v>0</v>
      </c>
      <c r="R329" s="1">
        <f>COUNTIFS(Matches!$C$9:$C$1954,$A329,Matches!$Q$9:$Q$1954,1,Matches!$Y$9:$Y$1954,"&gt;="&amp;'RPI rules'!$B$12,Matches!$Y$9:$Y$1954,"&lt;="&amp;'RPI rules'!$B$13,Matches!$R$9:$R$1954,0)+COUNTIFS(Matches!$D$9:$D$1954,$A329,Matches!$Q$9:$Q$1954,1,Matches!$X$9:$X$1954,"&gt;="&amp;'RPI rules'!$B$12,Matches!$X$9:$X$1954,"&lt;="&amp;'RPI rules'!$B$13,Matches!$S$9:$S$1954,0)</f>
        <v>0</v>
      </c>
      <c r="S329" s="1">
        <f>COUNTIFS(Matches!$C$9:$C$1954,$A329,Matches!$Q$9:$Q$1954,1,Matches!$Y$9:$Y$1954,"&gt;="&amp;'RPI rules'!$B$14,Matches!$R$9:$R$1954,0)+COUNTIFS(Matches!$D$9:$D$1954,$A329,Matches!$Q$9:$Q$1954,1,Matches!$X$9:$X$1954,"&gt;="&amp;'RPI rules'!$B$14,Matches!$S$9:$S$1954,0)+COUNTIFS(Matches!$C$9:$C$1954,$A329,Matches!$H$9:$H$1954,"&lt;&gt;D1",Matches!$R$9:$R$1954,0)+COUNTIFS(Matches!$D$9:$D$1954,$A329,Matches!$G$9:$G$1954,"&lt;&gt;D1",Matches!$S$9:$S$1954,0)</f>
        <v>0</v>
      </c>
      <c r="T329" s="1">
        <f>COUNTIFS(Matches!$C$9:$C$1954,$A329,Matches!$M$9:$M$1954,"Nonconference")+COUNTIFS(Matches!$D$9:$D$1954,$A329,Matches!$M$9:$M$1954,"Nonconference")</f>
        <v>11</v>
      </c>
      <c r="U329" s="1">
        <f>COUNTIFS(Matches!$C$9:$C$1954,$A329,Matches!$Q$9:$Q$1954,1,Matches!$Y$9:$Y$1954,"&gt;=1",Matches!$Y$9:$Y$1954,"&lt;="&amp;'RPI rules'!$B$11,Matches!$M$9:$M$1954,"Nonconference")+COUNTIFS(Matches!$D$9:$D$1954,$A329,Matches!$Q$9:$Q$1954,1,Matches!$X$9:$X$1954,"&gt;=1",Matches!$X$9:$X$1954,"&lt;="&amp;'RPI rules'!$B$11,Matches!$M$9:$M$1954,"Nonconference")</f>
        <v>1</v>
      </c>
      <c r="V329" s="1">
        <f>COUNTIFS(Matches!$C$9:$C$1954,$A329,Matches!$Q$9:$Q$1954,1,Matches!$Y$9:$Y$1954,"&gt;="&amp;'RPI rules'!$B$15,Matches!$M$9:$M$1954,"Nonconference")+COUNTIFS(Matches!$D$9:$D$1954,$A329,Matches!$Q$9:$Q$1954,1,Matches!$X$9:$X$1954,"&gt;="&amp;'RPI rules'!$B$15,Matches!$M$9:$M$1954,"Nonconference")+COUNTIFS(Matches!$C$9:$C$1954,$A329,Matches!$M$9:$M$1954,"Nonconference",Matches!$H$9:$H$1954,"NAIA")+COUNTIFS(Matches!$D$9:$D$1954,$A329,Matches!$M$9:$M$1954,"Nonconference",Matches!$G$9:$G$1954,"NAIA")</f>
        <v>4</v>
      </c>
      <c r="W329" s="24">
        <f t="shared" ref="W329:W356" si="60">IF(T329=0,"",U329/T329)</f>
        <v>9.0909090909090912E-2</v>
      </c>
      <c r="X329" s="24">
        <f t="shared" ref="X329:X356" si="61">IF(T329=0,"",V329/T329)</f>
        <v>0.36363636363636365</v>
      </c>
      <c r="Y329" s="25">
        <f>IF('RPI rules'!$B$25&lt;&gt;"Ready",NA(),P329*'RPI rules'!$B$17+Q329*'RPI rules'!$B$18)</f>
        <v>0</v>
      </c>
      <c r="Z329" s="25">
        <f>IF('RPI rules'!$B$25&lt;&gt;"Ready",NA(),-R329*'RPI rules'!$B$19-S329*'RPI rules'!$B$20)</f>
        <v>0</v>
      </c>
      <c r="AA329" s="25">
        <f>IF('RPI rules'!$B$25&lt;&gt;"Ready",NA(),IF(T329=0,0,IF(W329&gt;='RPI rules'!$B$16,'RPI rules'!$B$21,0)))</f>
        <v>0</v>
      </c>
      <c r="AB329" s="25">
        <f>IF('RPI rules'!$B$25&lt;&gt;"Ready",NA(),IF(T329=0,0,IF(X329&gt;='RPI rules'!$B$16,-'RPI rules'!$B$22,0)))</f>
        <v>0</v>
      </c>
      <c r="AC329" s="25">
        <f t="shared" ref="AC329:AC392" si="62">SUM(Y329:AB329)</f>
        <v>0</v>
      </c>
      <c r="AD329" s="9">
        <f t="shared" ref="AD329:AD392" si="63">IF(M329="","",M329+AC329)</f>
        <v>0.54555721354963771</v>
      </c>
      <c r="AE329" s="1">
        <f t="shared" ref="AE329:AE392" si="64">IF(AD329="","",RANK(AD329,$AD$9:$AD$356,0))</f>
        <v>111</v>
      </c>
      <c r="AF329" s="1">
        <f t="shared" ref="AF329:AF392" si="65">IF(AE329="","",N329-AE329)</f>
        <v>1</v>
      </c>
    </row>
    <row r="330" spans="1:32" ht="21" customHeight="1">
      <c r="A330" s="1" t="s">
        <v>243</v>
      </c>
      <c r="B330" s="1" t="str">
        <f>INDEX(Standings!$B$9:$B$356,MATCH($A330,Standings!$A$9:$A$356,0))</f>
        <v>MVC</v>
      </c>
      <c r="C330" s="1">
        <f>INDEX(Standings!$D$9:$D$356,MATCH($A330,Standings!$A$9:$A$356,0))</f>
        <v>8</v>
      </c>
      <c r="D330" s="1">
        <f>INDEX(Standings!$E$9:$E$356,MATCH($A330,Standings!$A$9:$A$356,0))</f>
        <v>4</v>
      </c>
      <c r="E330" s="1">
        <f>SUMIFS(Matches!$R$9:$R$1954,Matches!$C$9:$C$1954,$A330)+SUMIFS(Matches!$S$9:$S$1954,Matches!$D$9:$D$1954,$A330)</f>
        <v>8</v>
      </c>
      <c r="F330" s="1">
        <f>COUNTIFS(Matches!$C$9:$C$1954,$A330)+COUNTIFS(Matches!$D$9:$D$1954,$A330)-E330</f>
        <v>4</v>
      </c>
      <c r="G330" s="1">
        <f t="shared" si="55"/>
        <v>0</v>
      </c>
      <c r="H330" s="1">
        <f>SUMIFS(Matches!$R$9:$R$1954,Matches!$C$9:$C$1954,$A330,Matches!$Q$9:$Q$1954,1)+SUMIFS(Matches!$S$9:$S$1954,Matches!$D$9:$D$1954,$A330,Matches!$Q$9:$Q$1954,1)</f>
        <v>8</v>
      </c>
      <c r="I330" s="1">
        <f>COUNTIFS(Matches!$C$9:$C$1954,$A330,Matches!$Q$9:$Q$1954,1)+COUNTIFS(Matches!$D$9:$D$1954,$A330,Matches!$Q$9:$Q$1954,1)-H330</f>
        <v>4</v>
      </c>
      <c r="J330" s="9">
        <f t="shared" si="56"/>
        <v>0.66666666666666663</v>
      </c>
      <c r="K330" s="9">
        <f>IF(H330+I330=0,"",(SUMIFS(Matches!$T$9:$T$1954,Matches!$C$9:$C$1954,$A330)+SUMIFS(Matches!$U$9:$U$1954,Matches!$D$9:$D$1954,$A330))/(H330+I330))</f>
        <v>0.36851250601250601</v>
      </c>
      <c r="L330" s="9">
        <f>IF(H330+I330=0,"",(SUMIFS(Matches!$V$9:$V$1954,Matches!$C$9:$C$1954,$A330)+SUMIFS(Matches!$W$9:$W$1954,Matches!$D$9:$D$1954,$A330))/(H330+I330))</f>
        <v>0.47998270090599632</v>
      </c>
      <c r="M330" s="9">
        <f t="shared" si="57"/>
        <v>0.47091859489941873</v>
      </c>
      <c r="N330" s="1">
        <f t="shared" si="58"/>
        <v>220</v>
      </c>
      <c r="O330" s="1" t="str">
        <f t="shared" si="59"/>
        <v>Matches standings</v>
      </c>
      <c r="P330" s="1">
        <f>COUNTIFS(Matches!$C$9:$C$1954,$A330,Matches!$Q$9:$Q$1954,1,Matches!$Y$9:$Y$1954,"&gt;=1",Matches!$Y$9:$Y$1954,"&lt;="&amp;'RPI rules'!$B$9,Matches!$R$9:$R$1954,1)+COUNTIFS(Matches!$D$9:$D$1954,$A330,Matches!$Q$9:$Q$1954,1,Matches!$X$9:$X$1954,"&gt;=1",Matches!$X$9:$X$1954,"&lt;="&amp;'RPI rules'!$B$9,Matches!$S$9:$S$1954,1)</f>
        <v>0</v>
      </c>
      <c r="Q330" s="1">
        <f>COUNTIFS(Matches!$C$9:$C$1954,$A330,Matches!$Q$9:$Q$1954,1,Matches!$Y$9:$Y$1954,"&gt;"&amp;'RPI rules'!$B$9,Matches!$Y$9:$Y$1954,"&lt;="&amp;'RPI rules'!$B$10,Matches!$R$9:$R$1954,1)+COUNTIFS(Matches!$D$9:$D$1954,$A330,Matches!$Q$9:$Q$1954,1,Matches!$X$9:$X$1954,"&gt;"&amp;'RPI rules'!$B$9,Matches!$X$9:$X$1954,"&lt;="&amp;'RPI rules'!$B$10,Matches!$S$9:$S$1954,1)</f>
        <v>0</v>
      </c>
      <c r="R330" s="1">
        <f>COUNTIFS(Matches!$C$9:$C$1954,$A330,Matches!$Q$9:$Q$1954,1,Matches!$Y$9:$Y$1954,"&gt;="&amp;'RPI rules'!$B$12,Matches!$Y$9:$Y$1954,"&lt;="&amp;'RPI rules'!$B$13,Matches!$R$9:$R$1954,0)+COUNTIFS(Matches!$D$9:$D$1954,$A330,Matches!$Q$9:$Q$1954,1,Matches!$X$9:$X$1954,"&gt;="&amp;'RPI rules'!$B$12,Matches!$X$9:$X$1954,"&lt;="&amp;'RPI rules'!$B$13,Matches!$S$9:$S$1954,0)</f>
        <v>0</v>
      </c>
      <c r="S330" s="1">
        <f>COUNTIFS(Matches!$C$9:$C$1954,$A330,Matches!$Q$9:$Q$1954,1,Matches!$Y$9:$Y$1954,"&gt;="&amp;'RPI rules'!$B$14,Matches!$R$9:$R$1954,0)+COUNTIFS(Matches!$D$9:$D$1954,$A330,Matches!$Q$9:$Q$1954,1,Matches!$X$9:$X$1954,"&gt;="&amp;'RPI rules'!$B$14,Matches!$S$9:$S$1954,0)+COUNTIFS(Matches!$C$9:$C$1954,$A330,Matches!$H$9:$H$1954,"&lt;&gt;D1",Matches!$R$9:$R$1954,0)+COUNTIFS(Matches!$D$9:$D$1954,$A330,Matches!$G$9:$G$1954,"&lt;&gt;D1",Matches!$S$9:$S$1954,0)</f>
        <v>0</v>
      </c>
      <c r="T330" s="1">
        <f>COUNTIFS(Matches!$C$9:$C$1954,$A330,Matches!$M$9:$M$1954,"Nonconference")+COUNTIFS(Matches!$D$9:$D$1954,$A330,Matches!$M$9:$M$1954,"Nonconference")</f>
        <v>12</v>
      </c>
      <c r="U330" s="1">
        <f>COUNTIFS(Matches!$C$9:$C$1954,$A330,Matches!$Q$9:$Q$1954,1,Matches!$Y$9:$Y$1954,"&gt;=1",Matches!$Y$9:$Y$1954,"&lt;="&amp;'RPI rules'!$B$11,Matches!$M$9:$M$1954,"Nonconference")+COUNTIFS(Matches!$D$9:$D$1954,$A330,Matches!$Q$9:$Q$1954,1,Matches!$X$9:$X$1954,"&gt;=1",Matches!$X$9:$X$1954,"&lt;="&amp;'RPI rules'!$B$11,Matches!$M$9:$M$1954,"Nonconference")</f>
        <v>2</v>
      </c>
      <c r="V330" s="1">
        <f>COUNTIFS(Matches!$C$9:$C$1954,$A330,Matches!$Q$9:$Q$1954,1,Matches!$Y$9:$Y$1954,"&gt;="&amp;'RPI rules'!$B$15,Matches!$M$9:$M$1954,"Nonconference")+COUNTIFS(Matches!$D$9:$D$1954,$A330,Matches!$Q$9:$Q$1954,1,Matches!$X$9:$X$1954,"&gt;="&amp;'RPI rules'!$B$15,Matches!$M$9:$M$1954,"Nonconference")+COUNTIFS(Matches!$C$9:$C$1954,$A330,Matches!$M$9:$M$1954,"Nonconference",Matches!$H$9:$H$1954,"NAIA")+COUNTIFS(Matches!$D$9:$D$1954,$A330,Matches!$M$9:$M$1954,"Nonconference",Matches!$G$9:$G$1954,"NAIA")</f>
        <v>6</v>
      </c>
      <c r="W330" s="24">
        <f t="shared" si="60"/>
        <v>0.16666666666666666</v>
      </c>
      <c r="X330" s="24">
        <f t="shared" si="61"/>
        <v>0.5</v>
      </c>
      <c r="Y330" s="25">
        <f>IF('RPI rules'!$B$25&lt;&gt;"Ready",NA(),P330*'RPI rules'!$B$17+Q330*'RPI rules'!$B$18)</f>
        <v>0</v>
      </c>
      <c r="Z330" s="25">
        <f>IF('RPI rules'!$B$25&lt;&gt;"Ready",NA(),-R330*'RPI rules'!$B$19-S330*'RPI rules'!$B$20)</f>
        <v>0</v>
      </c>
      <c r="AA330" s="25">
        <f>IF('RPI rules'!$B$25&lt;&gt;"Ready",NA(),IF(T330=0,0,IF(W330&gt;='RPI rules'!$B$16,'RPI rules'!$B$21,0)))</f>
        <v>0</v>
      </c>
      <c r="AB330" s="25">
        <f>IF('RPI rules'!$B$25&lt;&gt;"Ready",NA(),IF(T330=0,0,IF(X330&gt;='RPI rules'!$B$16,-'RPI rules'!$B$22,0)))</f>
        <v>-2.5999999999999999E-3</v>
      </c>
      <c r="AC330" s="25">
        <f t="shared" si="62"/>
        <v>-2.5999999999999999E-3</v>
      </c>
      <c r="AD330" s="9">
        <f t="shared" si="63"/>
        <v>0.46831859489941874</v>
      </c>
      <c r="AE330" s="1">
        <f t="shared" si="64"/>
        <v>221</v>
      </c>
      <c r="AF330" s="1">
        <f t="shared" si="65"/>
        <v>-1</v>
      </c>
    </row>
    <row r="331" spans="1:32" ht="21" customHeight="1">
      <c r="A331" s="1" t="s">
        <v>25</v>
      </c>
      <c r="B331" s="1" t="str">
        <f>INDEX(Standings!$B$9:$B$356,MATCH($A331,Standings!$A$9:$A$356,0))</f>
        <v>SEC</v>
      </c>
      <c r="C331" s="1">
        <f>INDEX(Standings!$D$9:$D$356,MATCH($A331,Standings!$A$9:$A$356,0))</f>
        <v>9</v>
      </c>
      <c r="D331" s="1">
        <f>INDEX(Standings!$E$9:$E$356,MATCH($A331,Standings!$A$9:$A$356,0))</f>
        <v>0</v>
      </c>
      <c r="E331" s="1">
        <f>SUMIFS(Matches!$R$9:$R$1954,Matches!$C$9:$C$1954,$A331)+SUMIFS(Matches!$S$9:$S$1954,Matches!$D$9:$D$1954,$A331)</f>
        <v>9</v>
      </c>
      <c r="F331" s="1">
        <f>COUNTIFS(Matches!$C$9:$C$1954,$A331)+COUNTIFS(Matches!$D$9:$D$1954,$A331)-E331</f>
        <v>0</v>
      </c>
      <c r="G331" s="1">
        <f t="shared" si="55"/>
        <v>0</v>
      </c>
      <c r="H331" s="1">
        <f>SUMIFS(Matches!$R$9:$R$1954,Matches!$C$9:$C$1954,$A331,Matches!$Q$9:$Q$1954,1)+SUMIFS(Matches!$S$9:$S$1954,Matches!$D$9:$D$1954,$A331,Matches!$Q$9:$Q$1954,1)</f>
        <v>9</v>
      </c>
      <c r="I331" s="1">
        <f>COUNTIFS(Matches!$C$9:$C$1954,$A331,Matches!$Q$9:$Q$1954,1)+COUNTIFS(Matches!$D$9:$D$1954,$A331,Matches!$Q$9:$Q$1954,1)-H331</f>
        <v>0</v>
      </c>
      <c r="J331" s="9">
        <f t="shared" si="56"/>
        <v>1</v>
      </c>
      <c r="K331" s="9">
        <f>IF(H331+I331=0,"",(SUMIFS(Matches!$T$9:$T$1954,Matches!$C$9:$C$1954,$A331)+SUMIFS(Matches!$U$9:$U$1954,Matches!$D$9:$D$1954,$A331))/(H331+I331))</f>
        <v>0.69165464165464163</v>
      </c>
      <c r="L331" s="9">
        <f>IF(H331+I331=0,"",(SUMIFS(Matches!$V$9:$V$1954,Matches!$C$9:$C$1954,$A331)+SUMIFS(Matches!$W$9:$W$1954,Matches!$D$9:$D$1954,$A331))/(H331+I331))</f>
        <v>0.57683317788957522</v>
      </c>
      <c r="M331" s="9">
        <f t="shared" si="57"/>
        <v>0.74003561529971462</v>
      </c>
      <c r="N331" s="1">
        <f t="shared" si="58"/>
        <v>2</v>
      </c>
      <c r="O331" s="1" t="str">
        <f t="shared" si="59"/>
        <v>Matches standings</v>
      </c>
      <c r="P331" s="1">
        <f>COUNTIFS(Matches!$C$9:$C$1954,$A331,Matches!$Q$9:$Q$1954,1,Matches!$Y$9:$Y$1954,"&gt;=1",Matches!$Y$9:$Y$1954,"&lt;="&amp;'RPI rules'!$B$9,Matches!$R$9:$R$1954,1)+COUNTIFS(Matches!$D$9:$D$1954,$A331,Matches!$Q$9:$Q$1954,1,Matches!$X$9:$X$1954,"&gt;=1",Matches!$X$9:$X$1954,"&lt;="&amp;'RPI rules'!$B$9,Matches!$S$9:$S$1954,1)</f>
        <v>2</v>
      </c>
      <c r="Q331" s="1">
        <f>COUNTIFS(Matches!$C$9:$C$1954,$A331,Matches!$Q$9:$Q$1954,1,Matches!$Y$9:$Y$1954,"&gt;"&amp;'RPI rules'!$B$9,Matches!$Y$9:$Y$1954,"&lt;="&amp;'RPI rules'!$B$10,Matches!$R$9:$R$1954,1)+COUNTIFS(Matches!$D$9:$D$1954,$A331,Matches!$Q$9:$Q$1954,1,Matches!$X$9:$X$1954,"&gt;"&amp;'RPI rules'!$B$9,Matches!$X$9:$X$1954,"&lt;="&amp;'RPI rules'!$B$10,Matches!$S$9:$S$1954,1)</f>
        <v>0</v>
      </c>
      <c r="R331" s="1">
        <f>COUNTIFS(Matches!$C$9:$C$1954,$A331,Matches!$Q$9:$Q$1954,1,Matches!$Y$9:$Y$1954,"&gt;="&amp;'RPI rules'!$B$12,Matches!$Y$9:$Y$1954,"&lt;="&amp;'RPI rules'!$B$13,Matches!$R$9:$R$1954,0)+COUNTIFS(Matches!$D$9:$D$1954,$A331,Matches!$Q$9:$Q$1954,1,Matches!$X$9:$X$1954,"&gt;="&amp;'RPI rules'!$B$12,Matches!$X$9:$X$1954,"&lt;="&amp;'RPI rules'!$B$13,Matches!$S$9:$S$1954,0)</f>
        <v>0</v>
      </c>
      <c r="S331" s="1">
        <f>COUNTIFS(Matches!$C$9:$C$1954,$A331,Matches!$Q$9:$Q$1954,1,Matches!$Y$9:$Y$1954,"&gt;="&amp;'RPI rules'!$B$14,Matches!$R$9:$R$1954,0)+COUNTIFS(Matches!$D$9:$D$1954,$A331,Matches!$Q$9:$Q$1954,1,Matches!$X$9:$X$1954,"&gt;="&amp;'RPI rules'!$B$14,Matches!$S$9:$S$1954,0)+COUNTIFS(Matches!$C$9:$C$1954,$A331,Matches!$H$9:$H$1954,"&lt;&gt;D1",Matches!$R$9:$R$1954,0)+COUNTIFS(Matches!$D$9:$D$1954,$A331,Matches!$G$9:$G$1954,"&lt;&gt;D1",Matches!$S$9:$S$1954,0)</f>
        <v>0</v>
      </c>
      <c r="T331" s="1">
        <f>COUNTIFS(Matches!$C$9:$C$1954,$A331,Matches!$M$9:$M$1954,"Nonconference")+COUNTIFS(Matches!$D$9:$D$1954,$A331,Matches!$M$9:$M$1954,"Nonconference")</f>
        <v>9</v>
      </c>
      <c r="U331" s="1">
        <f>COUNTIFS(Matches!$C$9:$C$1954,$A331,Matches!$Q$9:$Q$1954,1,Matches!$Y$9:$Y$1954,"&gt;=1",Matches!$Y$9:$Y$1954,"&lt;="&amp;'RPI rules'!$B$11,Matches!$M$9:$M$1954,"Nonconference")+COUNTIFS(Matches!$D$9:$D$1954,$A331,Matches!$Q$9:$Q$1954,1,Matches!$X$9:$X$1954,"&gt;=1",Matches!$X$9:$X$1954,"&lt;="&amp;'RPI rules'!$B$11,Matches!$M$9:$M$1954,"Nonconference")</f>
        <v>5</v>
      </c>
      <c r="V331" s="1">
        <f>COUNTIFS(Matches!$C$9:$C$1954,$A331,Matches!$Q$9:$Q$1954,1,Matches!$Y$9:$Y$1954,"&gt;="&amp;'RPI rules'!$B$15,Matches!$M$9:$M$1954,"Nonconference")+COUNTIFS(Matches!$D$9:$D$1954,$A331,Matches!$Q$9:$Q$1954,1,Matches!$X$9:$X$1954,"&gt;="&amp;'RPI rules'!$B$15,Matches!$M$9:$M$1954,"Nonconference")+COUNTIFS(Matches!$C$9:$C$1954,$A331,Matches!$M$9:$M$1954,"Nonconference",Matches!$H$9:$H$1954,"NAIA")+COUNTIFS(Matches!$D$9:$D$1954,$A331,Matches!$M$9:$M$1954,"Nonconference",Matches!$G$9:$G$1954,"NAIA")</f>
        <v>0</v>
      </c>
      <c r="W331" s="24">
        <f t="shared" si="60"/>
        <v>0.55555555555555558</v>
      </c>
      <c r="X331" s="24">
        <f t="shared" si="61"/>
        <v>0</v>
      </c>
      <c r="Y331" s="25">
        <f>IF('RPI rules'!$B$25&lt;&gt;"Ready",NA(),P331*'RPI rules'!$B$17+Q331*'RPI rules'!$B$18)</f>
        <v>5.1999999999999998E-3</v>
      </c>
      <c r="Z331" s="25">
        <f>IF('RPI rules'!$B$25&lt;&gt;"Ready",NA(),-R331*'RPI rules'!$B$19-S331*'RPI rules'!$B$20)</f>
        <v>0</v>
      </c>
      <c r="AA331" s="25">
        <f>IF('RPI rules'!$B$25&lt;&gt;"Ready",NA(),IF(T331=0,0,IF(W331&gt;='RPI rules'!$B$16,'RPI rules'!$B$21,0)))</f>
        <v>2.5999999999999999E-3</v>
      </c>
      <c r="AB331" s="25">
        <f>IF('RPI rules'!$B$25&lt;&gt;"Ready",NA(),IF(T331=0,0,IF(X331&gt;='RPI rules'!$B$16,-'RPI rules'!$B$22,0)))</f>
        <v>0</v>
      </c>
      <c r="AC331" s="25">
        <f t="shared" si="62"/>
        <v>7.7999999999999996E-3</v>
      </c>
      <c r="AD331" s="9">
        <f t="shared" si="63"/>
        <v>0.74783561529971465</v>
      </c>
      <c r="AE331" s="1">
        <f t="shared" si="64"/>
        <v>2</v>
      </c>
      <c r="AF331" s="1">
        <f t="shared" si="65"/>
        <v>0</v>
      </c>
    </row>
    <row r="332" spans="1:32" ht="21" customHeight="1">
      <c r="A332" s="1" t="s">
        <v>300</v>
      </c>
      <c r="B332" s="1" t="str">
        <f>INDEX(Standings!$B$9:$B$356,MATCH($A332,Standings!$A$9:$A$356,0))</f>
        <v>Atlantic 10</v>
      </c>
      <c r="C332" s="1">
        <f>INDEX(Standings!$D$9:$D$356,MATCH($A332,Standings!$A$9:$A$356,0))</f>
        <v>2</v>
      </c>
      <c r="D332" s="1">
        <f>INDEX(Standings!$E$9:$E$356,MATCH($A332,Standings!$A$9:$A$356,0))</f>
        <v>6</v>
      </c>
      <c r="E332" s="1">
        <f>SUMIFS(Matches!$R$9:$R$1954,Matches!$C$9:$C$1954,$A332)+SUMIFS(Matches!$S$9:$S$1954,Matches!$D$9:$D$1954,$A332)</f>
        <v>2</v>
      </c>
      <c r="F332" s="1">
        <f>COUNTIFS(Matches!$C$9:$C$1954,$A332)+COUNTIFS(Matches!$D$9:$D$1954,$A332)-E332</f>
        <v>6</v>
      </c>
      <c r="G332" s="1">
        <f t="shared" si="55"/>
        <v>0</v>
      </c>
      <c r="H332" s="1">
        <f>SUMIFS(Matches!$R$9:$R$1954,Matches!$C$9:$C$1954,$A332,Matches!$Q$9:$Q$1954,1)+SUMIFS(Matches!$S$9:$S$1954,Matches!$D$9:$D$1954,$A332,Matches!$Q$9:$Q$1954,1)</f>
        <v>2</v>
      </c>
      <c r="I332" s="1">
        <f>COUNTIFS(Matches!$C$9:$C$1954,$A332,Matches!$Q$9:$Q$1954,1)+COUNTIFS(Matches!$D$9:$D$1954,$A332,Matches!$Q$9:$Q$1954,1)-H332</f>
        <v>6</v>
      </c>
      <c r="J332" s="9">
        <f t="shared" si="56"/>
        <v>0.25</v>
      </c>
      <c r="K332" s="9">
        <f>IF(H332+I332=0,"",(SUMIFS(Matches!$T$9:$T$1954,Matches!$C$9:$C$1954,$A332)+SUMIFS(Matches!$U$9:$U$1954,Matches!$D$9:$D$1954,$A332))/(H332+I332))</f>
        <v>0.46076388888888886</v>
      </c>
      <c r="L332" s="9">
        <f>IF(H332+I332=0,"",(SUMIFS(Matches!$V$9:$V$1954,Matches!$C$9:$C$1954,$A332)+SUMIFS(Matches!$W$9:$W$1954,Matches!$D$9:$D$1954,$A332))/(H332+I332))</f>
        <v>0.53552670008162429</v>
      </c>
      <c r="M332" s="9">
        <f t="shared" si="57"/>
        <v>0.42676361946485053</v>
      </c>
      <c r="N332" s="1">
        <f t="shared" si="58"/>
        <v>277</v>
      </c>
      <c r="O332" s="1" t="str">
        <f t="shared" si="59"/>
        <v>Matches standings</v>
      </c>
      <c r="P332" s="1">
        <f>COUNTIFS(Matches!$C$9:$C$1954,$A332,Matches!$Q$9:$Q$1954,1,Matches!$Y$9:$Y$1954,"&gt;=1",Matches!$Y$9:$Y$1954,"&lt;="&amp;'RPI rules'!$B$9,Matches!$R$9:$R$1954,1)+COUNTIFS(Matches!$D$9:$D$1954,$A332,Matches!$Q$9:$Q$1954,1,Matches!$X$9:$X$1954,"&gt;=1",Matches!$X$9:$X$1954,"&lt;="&amp;'RPI rules'!$B$9,Matches!$S$9:$S$1954,1)</f>
        <v>0</v>
      </c>
      <c r="Q332" s="1">
        <f>COUNTIFS(Matches!$C$9:$C$1954,$A332,Matches!$Q$9:$Q$1954,1,Matches!$Y$9:$Y$1954,"&gt;"&amp;'RPI rules'!$B$9,Matches!$Y$9:$Y$1954,"&lt;="&amp;'RPI rules'!$B$10,Matches!$R$9:$R$1954,1)+COUNTIFS(Matches!$D$9:$D$1954,$A332,Matches!$Q$9:$Q$1954,1,Matches!$X$9:$X$1954,"&gt;"&amp;'RPI rules'!$B$9,Matches!$X$9:$X$1954,"&lt;="&amp;'RPI rules'!$B$10,Matches!$S$9:$S$1954,1)</f>
        <v>0</v>
      </c>
      <c r="R332" s="1">
        <f>COUNTIFS(Matches!$C$9:$C$1954,$A332,Matches!$Q$9:$Q$1954,1,Matches!$Y$9:$Y$1954,"&gt;="&amp;'RPI rules'!$B$12,Matches!$Y$9:$Y$1954,"&lt;="&amp;'RPI rules'!$B$13,Matches!$R$9:$R$1954,0)+COUNTIFS(Matches!$D$9:$D$1954,$A332,Matches!$Q$9:$Q$1954,1,Matches!$X$9:$X$1954,"&gt;="&amp;'RPI rules'!$B$12,Matches!$X$9:$X$1954,"&lt;="&amp;'RPI rules'!$B$13,Matches!$S$9:$S$1954,0)</f>
        <v>0</v>
      </c>
      <c r="S332" s="1">
        <f>COUNTIFS(Matches!$C$9:$C$1954,$A332,Matches!$Q$9:$Q$1954,1,Matches!$Y$9:$Y$1954,"&gt;="&amp;'RPI rules'!$B$14,Matches!$R$9:$R$1954,0)+COUNTIFS(Matches!$D$9:$D$1954,$A332,Matches!$Q$9:$Q$1954,1,Matches!$X$9:$X$1954,"&gt;="&amp;'RPI rules'!$B$14,Matches!$S$9:$S$1954,0)+COUNTIFS(Matches!$C$9:$C$1954,$A332,Matches!$H$9:$H$1954,"&lt;&gt;D1",Matches!$R$9:$R$1954,0)+COUNTIFS(Matches!$D$9:$D$1954,$A332,Matches!$G$9:$G$1954,"&lt;&gt;D1",Matches!$S$9:$S$1954,0)</f>
        <v>0</v>
      </c>
      <c r="T332" s="1">
        <f>COUNTIFS(Matches!$C$9:$C$1954,$A332,Matches!$M$9:$M$1954,"Nonconference")+COUNTIFS(Matches!$D$9:$D$1954,$A332,Matches!$M$9:$M$1954,"Nonconference")</f>
        <v>8</v>
      </c>
      <c r="U332" s="1">
        <f>COUNTIFS(Matches!$C$9:$C$1954,$A332,Matches!$Q$9:$Q$1954,1,Matches!$Y$9:$Y$1954,"&gt;=1",Matches!$Y$9:$Y$1954,"&lt;="&amp;'RPI rules'!$B$11,Matches!$M$9:$M$1954,"Nonconference")+COUNTIFS(Matches!$D$9:$D$1954,$A332,Matches!$Q$9:$Q$1954,1,Matches!$X$9:$X$1954,"&gt;=1",Matches!$X$9:$X$1954,"&lt;="&amp;'RPI rules'!$B$11,Matches!$M$9:$M$1954,"Nonconference")</f>
        <v>1</v>
      </c>
      <c r="V332" s="1">
        <f>COUNTIFS(Matches!$C$9:$C$1954,$A332,Matches!$Q$9:$Q$1954,1,Matches!$Y$9:$Y$1954,"&gt;="&amp;'RPI rules'!$B$15,Matches!$M$9:$M$1954,"Nonconference")+COUNTIFS(Matches!$D$9:$D$1954,$A332,Matches!$Q$9:$Q$1954,1,Matches!$X$9:$X$1954,"&gt;="&amp;'RPI rules'!$B$15,Matches!$M$9:$M$1954,"Nonconference")+COUNTIFS(Matches!$C$9:$C$1954,$A332,Matches!$M$9:$M$1954,"Nonconference",Matches!$H$9:$H$1954,"NAIA")+COUNTIFS(Matches!$D$9:$D$1954,$A332,Matches!$M$9:$M$1954,"Nonconference",Matches!$G$9:$G$1954,"NAIA")</f>
        <v>0</v>
      </c>
      <c r="W332" s="24">
        <f t="shared" si="60"/>
        <v>0.125</v>
      </c>
      <c r="X332" s="24">
        <f t="shared" si="61"/>
        <v>0</v>
      </c>
      <c r="Y332" s="25">
        <f>IF('RPI rules'!$B$25&lt;&gt;"Ready",NA(),P332*'RPI rules'!$B$17+Q332*'RPI rules'!$B$18)</f>
        <v>0</v>
      </c>
      <c r="Z332" s="25">
        <f>IF('RPI rules'!$B$25&lt;&gt;"Ready",NA(),-R332*'RPI rules'!$B$19-S332*'RPI rules'!$B$20)</f>
        <v>0</v>
      </c>
      <c r="AA332" s="25">
        <f>IF('RPI rules'!$B$25&lt;&gt;"Ready",NA(),IF(T332=0,0,IF(W332&gt;='RPI rules'!$B$16,'RPI rules'!$B$21,0)))</f>
        <v>0</v>
      </c>
      <c r="AB332" s="25">
        <f>IF('RPI rules'!$B$25&lt;&gt;"Ready",NA(),IF(T332=0,0,IF(X332&gt;='RPI rules'!$B$16,-'RPI rules'!$B$22,0)))</f>
        <v>0</v>
      </c>
      <c r="AC332" s="25">
        <f t="shared" si="62"/>
        <v>0</v>
      </c>
      <c r="AD332" s="9">
        <f t="shared" si="63"/>
        <v>0.42676361946485053</v>
      </c>
      <c r="AE332" s="1">
        <f t="shared" si="64"/>
        <v>276</v>
      </c>
      <c r="AF332" s="1">
        <f t="shared" si="65"/>
        <v>1</v>
      </c>
    </row>
    <row r="333" spans="1:32" ht="21" customHeight="1">
      <c r="A333" s="1" t="s">
        <v>99</v>
      </c>
      <c r="B333" s="1" t="str">
        <f>INDEX(Standings!$B$9:$B$356,MATCH($A333,Standings!$A$9:$A$356,0))</f>
        <v>Big East</v>
      </c>
      <c r="C333" s="1">
        <f>INDEX(Standings!$D$9:$D$356,MATCH($A333,Standings!$A$9:$A$356,0))</f>
        <v>7</v>
      </c>
      <c r="D333" s="1">
        <f>INDEX(Standings!$E$9:$E$356,MATCH($A333,Standings!$A$9:$A$356,0))</f>
        <v>4</v>
      </c>
      <c r="E333" s="1">
        <f>SUMIFS(Matches!$R$9:$R$1954,Matches!$C$9:$C$1954,$A333)+SUMIFS(Matches!$S$9:$S$1954,Matches!$D$9:$D$1954,$A333)</f>
        <v>7</v>
      </c>
      <c r="F333" s="1">
        <f>COUNTIFS(Matches!$C$9:$C$1954,$A333)+COUNTIFS(Matches!$D$9:$D$1954,$A333)-E333</f>
        <v>4</v>
      </c>
      <c r="G333" s="1">
        <f t="shared" si="55"/>
        <v>0</v>
      </c>
      <c r="H333" s="1">
        <f>SUMIFS(Matches!$R$9:$R$1954,Matches!$C$9:$C$1954,$A333,Matches!$Q$9:$Q$1954,1)+SUMIFS(Matches!$S$9:$S$1954,Matches!$D$9:$D$1954,$A333,Matches!$Q$9:$Q$1954,1)</f>
        <v>7</v>
      </c>
      <c r="I333" s="1">
        <f>COUNTIFS(Matches!$C$9:$C$1954,$A333,Matches!$Q$9:$Q$1954,1)+COUNTIFS(Matches!$D$9:$D$1954,$A333,Matches!$Q$9:$Q$1954,1)-H333</f>
        <v>4</v>
      </c>
      <c r="J333" s="9">
        <f t="shared" si="56"/>
        <v>0.63636363636363635</v>
      </c>
      <c r="K333" s="9">
        <f>IF(H333+I333=0,"",(SUMIFS(Matches!$T$9:$T$1954,Matches!$C$9:$C$1954,$A333)+SUMIFS(Matches!$U$9:$U$1954,Matches!$D$9:$D$1954,$A333))/(H333+I333))</f>
        <v>0.55858585858585852</v>
      </c>
      <c r="L333" s="9">
        <f>IF(H333+I333=0,"",(SUMIFS(Matches!$V$9:$V$1954,Matches!$C$9:$C$1954,$A333)+SUMIFS(Matches!$W$9:$W$1954,Matches!$D$9:$D$1954,$A333))/(H333+I333))</f>
        <v>0.57037667158879279</v>
      </c>
      <c r="M333" s="9">
        <f t="shared" si="57"/>
        <v>0.58097800628103657</v>
      </c>
      <c r="N333" s="1">
        <f t="shared" si="58"/>
        <v>76</v>
      </c>
      <c r="O333" s="1" t="str">
        <f t="shared" si="59"/>
        <v>Matches standings</v>
      </c>
      <c r="P333" s="1">
        <f>COUNTIFS(Matches!$C$9:$C$1954,$A333,Matches!$Q$9:$Q$1954,1,Matches!$Y$9:$Y$1954,"&gt;=1",Matches!$Y$9:$Y$1954,"&lt;="&amp;'RPI rules'!$B$9,Matches!$R$9:$R$1954,1)+COUNTIFS(Matches!$D$9:$D$1954,$A333,Matches!$Q$9:$Q$1954,1,Matches!$X$9:$X$1954,"&gt;=1",Matches!$X$9:$X$1954,"&lt;="&amp;'RPI rules'!$B$9,Matches!$S$9:$S$1954,1)</f>
        <v>0</v>
      </c>
      <c r="Q333" s="1">
        <f>COUNTIFS(Matches!$C$9:$C$1954,$A333,Matches!$Q$9:$Q$1954,1,Matches!$Y$9:$Y$1954,"&gt;"&amp;'RPI rules'!$B$9,Matches!$Y$9:$Y$1954,"&lt;="&amp;'RPI rules'!$B$10,Matches!$R$9:$R$1954,1)+COUNTIFS(Matches!$D$9:$D$1954,$A333,Matches!$Q$9:$Q$1954,1,Matches!$X$9:$X$1954,"&gt;"&amp;'RPI rules'!$B$9,Matches!$X$9:$X$1954,"&lt;="&amp;'RPI rules'!$B$10,Matches!$S$9:$S$1954,1)</f>
        <v>0</v>
      </c>
      <c r="R333" s="1">
        <f>COUNTIFS(Matches!$C$9:$C$1954,$A333,Matches!$Q$9:$Q$1954,1,Matches!$Y$9:$Y$1954,"&gt;="&amp;'RPI rules'!$B$12,Matches!$Y$9:$Y$1954,"&lt;="&amp;'RPI rules'!$B$13,Matches!$R$9:$R$1954,0)+COUNTIFS(Matches!$D$9:$D$1954,$A333,Matches!$Q$9:$Q$1954,1,Matches!$X$9:$X$1954,"&gt;="&amp;'RPI rules'!$B$12,Matches!$X$9:$X$1954,"&lt;="&amp;'RPI rules'!$B$13,Matches!$S$9:$S$1954,0)</f>
        <v>0</v>
      </c>
      <c r="S333" s="1">
        <f>COUNTIFS(Matches!$C$9:$C$1954,$A333,Matches!$Q$9:$Q$1954,1,Matches!$Y$9:$Y$1954,"&gt;="&amp;'RPI rules'!$B$14,Matches!$R$9:$R$1954,0)+COUNTIFS(Matches!$D$9:$D$1954,$A333,Matches!$Q$9:$Q$1954,1,Matches!$X$9:$X$1954,"&gt;="&amp;'RPI rules'!$B$14,Matches!$S$9:$S$1954,0)+COUNTIFS(Matches!$C$9:$C$1954,$A333,Matches!$H$9:$H$1954,"&lt;&gt;D1",Matches!$R$9:$R$1954,0)+COUNTIFS(Matches!$D$9:$D$1954,$A333,Matches!$G$9:$G$1954,"&lt;&gt;D1",Matches!$S$9:$S$1954,0)</f>
        <v>0</v>
      </c>
      <c r="T333" s="1">
        <f>COUNTIFS(Matches!$C$9:$C$1954,$A333,Matches!$M$9:$M$1954,"Nonconference")+COUNTIFS(Matches!$D$9:$D$1954,$A333,Matches!$M$9:$M$1954,"Nonconference")</f>
        <v>11</v>
      </c>
      <c r="U333" s="1">
        <f>COUNTIFS(Matches!$C$9:$C$1954,$A333,Matches!$Q$9:$Q$1954,1,Matches!$Y$9:$Y$1954,"&gt;=1",Matches!$Y$9:$Y$1954,"&lt;="&amp;'RPI rules'!$B$11,Matches!$M$9:$M$1954,"Nonconference")+COUNTIFS(Matches!$D$9:$D$1954,$A333,Matches!$Q$9:$Q$1954,1,Matches!$X$9:$X$1954,"&gt;=1",Matches!$X$9:$X$1954,"&lt;="&amp;'RPI rules'!$B$11,Matches!$M$9:$M$1954,"Nonconference")</f>
        <v>3</v>
      </c>
      <c r="V333" s="1">
        <f>COUNTIFS(Matches!$C$9:$C$1954,$A333,Matches!$Q$9:$Q$1954,1,Matches!$Y$9:$Y$1954,"&gt;="&amp;'RPI rules'!$B$15,Matches!$M$9:$M$1954,"Nonconference")+COUNTIFS(Matches!$D$9:$D$1954,$A333,Matches!$Q$9:$Q$1954,1,Matches!$X$9:$X$1954,"&gt;="&amp;'RPI rules'!$B$15,Matches!$M$9:$M$1954,"Nonconference")+COUNTIFS(Matches!$C$9:$C$1954,$A333,Matches!$M$9:$M$1954,"Nonconference",Matches!$H$9:$H$1954,"NAIA")+COUNTIFS(Matches!$D$9:$D$1954,$A333,Matches!$M$9:$M$1954,"Nonconference",Matches!$G$9:$G$1954,"NAIA")</f>
        <v>0</v>
      </c>
      <c r="W333" s="24">
        <f t="shared" si="60"/>
        <v>0.27272727272727271</v>
      </c>
      <c r="X333" s="24">
        <f t="shared" si="61"/>
        <v>0</v>
      </c>
      <c r="Y333" s="25">
        <f>IF('RPI rules'!$B$25&lt;&gt;"Ready",NA(),P333*'RPI rules'!$B$17+Q333*'RPI rules'!$B$18)</f>
        <v>0</v>
      </c>
      <c r="Z333" s="25">
        <f>IF('RPI rules'!$B$25&lt;&gt;"Ready",NA(),-R333*'RPI rules'!$B$19-S333*'RPI rules'!$B$20)</f>
        <v>0</v>
      </c>
      <c r="AA333" s="25">
        <f>IF('RPI rules'!$B$25&lt;&gt;"Ready",NA(),IF(T333=0,0,IF(W333&gt;='RPI rules'!$B$16,'RPI rules'!$B$21,0)))</f>
        <v>0</v>
      </c>
      <c r="AB333" s="25">
        <f>IF('RPI rules'!$B$25&lt;&gt;"Ready",NA(),IF(T333=0,0,IF(X333&gt;='RPI rules'!$B$16,-'RPI rules'!$B$22,0)))</f>
        <v>0</v>
      </c>
      <c r="AC333" s="25">
        <f t="shared" si="62"/>
        <v>0</v>
      </c>
      <c r="AD333" s="9">
        <f t="shared" si="63"/>
        <v>0.58097800628103657</v>
      </c>
      <c r="AE333" s="1">
        <f t="shared" si="64"/>
        <v>77</v>
      </c>
      <c r="AF333" s="1">
        <f t="shared" si="65"/>
        <v>-1</v>
      </c>
    </row>
    <row r="334" spans="1:32" ht="21" customHeight="1">
      <c r="A334" s="1" t="s">
        <v>150</v>
      </c>
      <c r="B334" s="1" t="str">
        <f>INDEX(Standings!$B$9:$B$356,MATCH($A334,Standings!$A$9:$A$356,0))</f>
        <v>ACC</v>
      </c>
      <c r="C334" s="1">
        <f>INDEX(Standings!$D$9:$D$356,MATCH($A334,Standings!$A$9:$A$356,0))</f>
        <v>4</v>
      </c>
      <c r="D334" s="1">
        <f>INDEX(Standings!$E$9:$E$356,MATCH($A334,Standings!$A$9:$A$356,0))</f>
        <v>5</v>
      </c>
      <c r="E334" s="1">
        <f>SUMIFS(Matches!$R$9:$R$1954,Matches!$C$9:$C$1954,$A334)+SUMIFS(Matches!$S$9:$S$1954,Matches!$D$9:$D$1954,$A334)</f>
        <v>4</v>
      </c>
      <c r="F334" s="1">
        <f>COUNTIFS(Matches!$C$9:$C$1954,$A334)+COUNTIFS(Matches!$D$9:$D$1954,$A334)-E334</f>
        <v>5</v>
      </c>
      <c r="G334" s="1">
        <f t="shared" si="55"/>
        <v>0</v>
      </c>
      <c r="H334" s="1">
        <f>SUMIFS(Matches!$R$9:$R$1954,Matches!$C$9:$C$1954,$A334,Matches!$Q$9:$Q$1954,1)+SUMIFS(Matches!$S$9:$S$1954,Matches!$D$9:$D$1954,$A334,Matches!$Q$9:$Q$1954,1)</f>
        <v>4</v>
      </c>
      <c r="I334" s="1">
        <f>COUNTIFS(Matches!$C$9:$C$1954,$A334,Matches!$Q$9:$Q$1954,1)+COUNTIFS(Matches!$D$9:$D$1954,$A334,Matches!$Q$9:$Q$1954,1)-H334</f>
        <v>5</v>
      </c>
      <c r="J334" s="9">
        <f t="shared" si="56"/>
        <v>0.44444444444444442</v>
      </c>
      <c r="K334" s="9">
        <f>IF(H334+I334=0,"",(SUMIFS(Matches!$T$9:$T$1954,Matches!$C$9:$C$1954,$A334)+SUMIFS(Matches!$U$9:$U$1954,Matches!$D$9:$D$1954,$A334))/(H334+I334))</f>
        <v>0.59670113836780503</v>
      </c>
      <c r="L334" s="9">
        <f>IF(H334+I334=0,"",(SUMIFS(Matches!$V$9:$V$1954,Matches!$C$9:$C$1954,$A334)+SUMIFS(Matches!$W$9:$W$1954,Matches!$D$9:$D$1954,$A334))/(H334+I334))</f>
        <v>0.49940225513668263</v>
      </c>
      <c r="M334" s="9">
        <f t="shared" si="57"/>
        <v>0.53431224407918432</v>
      </c>
      <c r="N334" s="1">
        <f t="shared" si="58"/>
        <v>127</v>
      </c>
      <c r="O334" s="1" t="str">
        <f t="shared" si="59"/>
        <v>Matches standings</v>
      </c>
      <c r="P334" s="1">
        <f>COUNTIFS(Matches!$C$9:$C$1954,$A334,Matches!$Q$9:$Q$1954,1,Matches!$Y$9:$Y$1954,"&gt;=1",Matches!$Y$9:$Y$1954,"&lt;="&amp;'RPI rules'!$B$9,Matches!$R$9:$R$1954,1)+COUNTIFS(Matches!$D$9:$D$1954,$A334,Matches!$Q$9:$Q$1954,1,Matches!$X$9:$X$1954,"&gt;=1",Matches!$X$9:$X$1954,"&lt;="&amp;'RPI rules'!$B$9,Matches!$S$9:$S$1954,1)</f>
        <v>0</v>
      </c>
      <c r="Q334" s="1">
        <f>COUNTIFS(Matches!$C$9:$C$1954,$A334,Matches!$Q$9:$Q$1954,1,Matches!$Y$9:$Y$1954,"&gt;"&amp;'RPI rules'!$B$9,Matches!$Y$9:$Y$1954,"&lt;="&amp;'RPI rules'!$B$10,Matches!$R$9:$R$1954,1)+COUNTIFS(Matches!$D$9:$D$1954,$A334,Matches!$Q$9:$Q$1954,1,Matches!$X$9:$X$1954,"&gt;"&amp;'RPI rules'!$B$9,Matches!$X$9:$X$1954,"&lt;="&amp;'RPI rules'!$B$10,Matches!$S$9:$S$1954,1)</f>
        <v>0</v>
      </c>
      <c r="R334" s="1">
        <f>COUNTIFS(Matches!$C$9:$C$1954,$A334,Matches!$Q$9:$Q$1954,1,Matches!$Y$9:$Y$1954,"&gt;="&amp;'RPI rules'!$B$12,Matches!$Y$9:$Y$1954,"&lt;="&amp;'RPI rules'!$B$13,Matches!$R$9:$R$1954,0)+COUNTIFS(Matches!$D$9:$D$1954,$A334,Matches!$Q$9:$Q$1954,1,Matches!$X$9:$X$1954,"&gt;="&amp;'RPI rules'!$B$12,Matches!$X$9:$X$1954,"&lt;="&amp;'RPI rules'!$B$13,Matches!$S$9:$S$1954,0)</f>
        <v>0</v>
      </c>
      <c r="S334" s="1">
        <f>COUNTIFS(Matches!$C$9:$C$1954,$A334,Matches!$Q$9:$Q$1954,1,Matches!$Y$9:$Y$1954,"&gt;="&amp;'RPI rules'!$B$14,Matches!$R$9:$R$1954,0)+COUNTIFS(Matches!$D$9:$D$1954,$A334,Matches!$Q$9:$Q$1954,1,Matches!$X$9:$X$1954,"&gt;="&amp;'RPI rules'!$B$14,Matches!$S$9:$S$1954,0)+COUNTIFS(Matches!$C$9:$C$1954,$A334,Matches!$H$9:$H$1954,"&lt;&gt;D1",Matches!$R$9:$R$1954,0)+COUNTIFS(Matches!$D$9:$D$1954,$A334,Matches!$G$9:$G$1954,"&lt;&gt;D1",Matches!$S$9:$S$1954,0)</f>
        <v>0</v>
      </c>
      <c r="T334" s="1">
        <f>COUNTIFS(Matches!$C$9:$C$1954,$A334,Matches!$M$9:$M$1954,"Nonconference")+COUNTIFS(Matches!$D$9:$D$1954,$A334,Matches!$M$9:$M$1954,"Nonconference")</f>
        <v>9</v>
      </c>
      <c r="U334" s="1">
        <f>COUNTIFS(Matches!$C$9:$C$1954,$A334,Matches!$Q$9:$Q$1954,1,Matches!$Y$9:$Y$1954,"&gt;=1",Matches!$Y$9:$Y$1954,"&lt;="&amp;'RPI rules'!$B$11,Matches!$M$9:$M$1954,"Nonconference")+COUNTIFS(Matches!$D$9:$D$1954,$A334,Matches!$Q$9:$Q$1954,1,Matches!$X$9:$X$1954,"&gt;=1",Matches!$X$9:$X$1954,"&lt;="&amp;'RPI rules'!$B$11,Matches!$M$9:$M$1954,"Nonconference")</f>
        <v>3</v>
      </c>
      <c r="V334" s="1">
        <f>COUNTIFS(Matches!$C$9:$C$1954,$A334,Matches!$Q$9:$Q$1954,1,Matches!$Y$9:$Y$1954,"&gt;="&amp;'RPI rules'!$B$15,Matches!$M$9:$M$1954,"Nonconference")+COUNTIFS(Matches!$D$9:$D$1954,$A334,Matches!$Q$9:$Q$1954,1,Matches!$X$9:$X$1954,"&gt;="&amp;'RPI rules'!$B$15,Matches!$M$9:$M$1954,"Nonconference")+COUNTIFS(Matches!$C$9:$C$1954,$A334,Matches!$M$9:$M$1954,"Nonconference",Matches!$H$9:$H$1954,"NAIA")+COUNTIFS(Matches!$D$9:$D$1954,$A334,Matches!$M$9:$M$1954,"Nonconference",Matches!$G$9:$G$1954,"NAIA")</f>
        <v>2</v>
      </c>
      <c r="W334" s="24">
        <f t="shared" si="60"/>
        <v>0.33333333333333331</v>
      </c>
      <c r="X334" s="24">
        <f t="shared" si="61"/>
        <v>0.22222222222222221</v>
      </c>
      <c r="Y334" s="25">
        <f>IF('RPI rules'!$B$25&lt;&gt;"Ready",NA(),P334*'RPI rules'!$B$17+Q334*'RPI rules'!$B$18)</f>
        <v>0</v>
      </c>
      <c r="Z334" s="25">
        <f>IF('RPI rules'!$B$25&lt;&gt;"Ready",NA(),-R334*'RPI rules'!$B$19-S334*'RPI rules'!$B$20)</f>
        <v>0</v>
      </c>
      <c r="AA334" s="25">
        <f>IF('RPI rules'!$B$25&lt;&gt;"Ready",NA(),IF(T334=0,0,IF(W334&gt;='RPI rules'!$B$16,'RPI rules'!$B$21,0)))</f>
        <v>0</v>
      </c>
      <c r="AB334" s="25">
        <f>IF('RPI rules'!$B$25&lt;&gt;"Ready",NA(),IF(T334=0,0,IF(X334&gt;='RPI rules'!$B$16,-'RPI rules'!$B$22,0)))</f>
        <v>0</v>
      </c>
      <c r="AC334" s="25">
        <f t="shared" si="62"/>
        <v>0</v>
      </c>
      <c r="AD334" s="9">
        <f t="shared" si="63"/>
        <v>0.53431224407918432</v>
      </c>
      <c r="AE334" s="1">
        <f t="shared" si="64"/>
        <v>127</v>
      </c>
      <c r="AF334" s="1">
        <f t="shared" si="65"/>
        <v>0</v>
      </c>
    </row>
    <row r="335" spans="1:32" ht="21" customHeight="1">
      <c r="A335" s="1" t="s">
        <v>273</v>
      </c>
      <c r="B335" s="1" t="str">
        <f>INDEX(Standings!$B$9:$B$356,MATCH($A335,Standings!$A$9:$A$356,0))</f>
        <v>ACC</v>
      </c>
      <c r="C335" s="1">
        <f>INDEX(Standings!$D$9:$D$356,MATCH($A335,Standings!$A$9:$A$356,0))</f>
        <v>3</v>
      </c>
      <c r="D335" s="1">
        <f>INDEX(Standings!$E$9:$E$356,MATCH($A335,Standings!$A$9:$A$356,0))</f>
        <v>6</v>
      </c>
      <c r="E335" s="1">
        <f>SUMIFS(Matches!$R$9:$R$1954,Matches!$C$9:$C$1954,$A335)+SUMIFS(Matches!$S$9:$S$1954,Matches!$D$9:$D$1954,$A335)</f>
        <v>3</v>
      </c>
      <c r="F335" s="1">
        <f>COUNTIFS(Matches!$C$9:$C$1954,$A335)+COUNTIFS(Matches!$D$9:$D$1954,$A335)-E335</f>
        <v>6</v>
      </c>
      <c r="G335" s="1">
        <f t="shared" si="55"/>
        <v>0</v>
      </c>
      <c r="H335" s="1">
        <f>SUMIFS(Matches!$R$9:$R$1954,Matches!$C$9:$C$1954,$A335,Matches!$Q$9:$Q$1954,1)+SUMIFS(Matches!$S$9:$S$1954,Matches!$D$9:$D$1954,$A335,Matches!$Q$9:$Q$1954,1)</f>
        <v>3</v>
      </c>
      <c r="I335" s="1">
        <f>COUNTIFS(Matches!$C$9:$C$1954,$A335,Matches!$Q$9:$Q$1954,1)+COUNTIFS(Matches!$D$9:$D$1954,$A335,Matches!$Q$9:$Q$1954,1)-H335</f>
        <v>6</v>
      </c>
      <c r="J335" s="9">
        <f t="shared" si="56"/>
        <v>0.33333333333333331</v>
      </c>
      <c r="K335" s="9">
        <f>IF(H335+I335=0,"",(SUMIFS(Matches!$T$9:$T$1954,Matches!$C$9:$C$1954,$A335)+SUMIFS(Matches!$U$9:$U$1954,Matches!$D$9:$D$1954,$A335))/(H335+I335))</f>
        <v>0.49228395061728392</v>
      </c>
      <c r="L335" s="9">
        <f>IF(H335+I335=0,"",(SUMIFS(Matches!$V$9:$V$1954,Matches!$C$9:$C$1954,$A335)+SUMIFS(Matches!$W$9:$W$1954,Matches!$D$9:$D$1954,$A335))/(H335+I335))</f>
        <v>0.49649879768566635</v>
      </c>
      <c r="M335" s="9">
        <f t="shared" si="57"/>
        <v>0.45360000806339185</v>
      </c>
      <c r="N335" s="1">
        <f t="shared" si="58"/>
        <v>250</v>
      </c>
      <c r="O335" s="1" t="str">
        <f t="shared" si="59"/>
        <v>Matches standings</v>
      </c>
      <c r="P335" s="1">
        <f>COUNTIFS(Matches!$C$9:$C$1954,$A335,Matches!$Q$9:$Q$1954,1,Matches!$Y$9:$Y$1954,"&gt;=1",Matches!$Y$9:$Y$1954,"&lt;="&amp;'RPI rules'!$B$9,Matches!$R$9:$R$1954,1)+COUNTIFS(Matches!$D$9:$D$1954,$A335,Matches!$Q$9:$Q$1954,1,Matches!$X$9:$X$1954,"&gt;=1",Matches!$X$9:$X$1954,"&lt;="&amp;'RPI rules'!$B$9,Matches!$S$9:$S$1954,1)</f>
        <v>0</v>
      </c>
      <c r="Q335" s="1">
        <f>COUNTIFS(Matches!$C$9:$C$1954,$A335,Matches!$Q$9:$Q$1954,1,Matches!$Y$9:$Y$1954,"&gt;"&amp;'RPI rules'!$B$9,Matches!$Y$9:$Y$1954,"&lt;="&amp;'RPI rules'!$B$10,Matches!$R$9:$R$1954,1)+COUNTIFS(Matches!$D$9:$D$1954,$A335,Matches!$Q$9:$Q$1954,1,Matches!$X$9:$X$1954,"&gt;"&amp;'RPI rules'!$B$9,Matches!$X$9:$X$1954,"&lt;="&amp;'RPI rules'!$B$10,Matches!$S$9:$S$1954,1)</f>
        <v>0</v>
      </c>
      <c r="R335" s="1">
        <f>COUNTIFS(Matches!$C$9:$C$1954,$A335,Matches!$Q$9:$Q$1954,1,Matches!$Y$9:$Y$1954,"&gt;="&amp;'RPI rules'!$B$12,Matches!$Y$9:$Y$1954,"&lt;="&amp;'RPI rules'!$B$13,Matches!$R$9:$R$1954,0)+COUNTIFS(Matches!$D$9:$D$1954,$A335,Matches!$Q$9:$Q$1954,1,Matches!$X$9:$X$1954,"&gt;="&amp;'RPI rules'!$B$12,Matches!$X$9:$X$1954,"&lt;="&amp;'RPI rules'!$B$13,Matches!$S$9:$S$1954,0)</f>
        <v>0</v>
      </c>
      <c r="S335" s="1">
        <f>COUNTIFS(Matches!$C$9:$C$1954,$A335,Matches!$Q$9:$Q$1954,1,Matches!$Y$9:$Y$1954,"&gt;="&amp;'RPI rules'!$B$14,Matches!$R$9:$R$1954,0)+COUNTIFS(Matches!$D$9:$D$1954,$A335,Matches!$Q$9:$Q$1954,1,Matches!$X$9:$X$1954,"&gt;="&amp;'RPI rules'!$B$14,Matches!$S$9:$S$1954,0)+COUNTIFS(Matches!$C$9:$C$1954,$A335,Matches!$H$9:$H$1954,"&lt;&gt;D1",Matches!$R$9:$R$1954,0)+COUNTIFS(Matches!$D$9:$D$1954,$A335,Matches!$G$9:$G$1954,"&lt;&gt;D1",Matches!$S$9:$S$1954,0)</f>
        <v>0</v>
      </c>
      <c r="T335" s="1">
        <f>COUNTIFS(Matches!$C$9:$C$1954,$A335,Matches!$M$9:$M$1954,"Nonconference")+COUNTIFS(Matches!$D$9:$D$1954,$A335,Matches!$M$9:$M$1954,"Nonconference")</f>
        <v>9</v>
      </c>
      <c r="U335" s="1">
        <f>COUNTIFS(Matches!$C$9:$C$1954,$A335,Matches!$Q$9:$Q$1954,1,Matches!$Y$9:$Y$1954,"&gt;=1",Matches!$Y$9:$Y$1954,"&lt;="&amp;'RPI rules'!$B$11,Matches!$M$9:$M$1954,"Nonconference")+COUNTIFS(Matches!$D$9:$D$1954,$A335,Matches!$Q$9:$Q$1954,1,Matches!$X$9:$X$1954,"&gt;=1",Matches!$X$9:$X$1954,"&lt;="&amp;'RPI rules'!$B$11,Matches!$M$9:$M$1954,"Nonconference")</f>
        <v>2</v>
      </c>
      <c r="V335" s="1">
        <f>COUNTIFS(Matches!$C$9:$C$1954,$A335,Matches!$Q$9:$Q$1954,1,Matches!$Y$9:$Y$1954,"&gt;="&amp;'RPI rules'!$B$15,Matches!$M$9:$M$1954,"Nonconference")+COUNTIFS(Matches!$D$9:$D$1954,$A335,Matches!$Q$9:$Q$1954,1,Matches!$X$9:$X$1954,"&gt;="&amp;'RPI rules'!$B$15,Matches!$M$9:$M$1954,"Nonconference")+COUNTIFS(Matches!$C$9:$C$1954,$A335,Matches!$M$9:$M$1954,"Nonconference",Matches!$H$9:$H$1954,"NAIA")+COUNTIFS(Matches!$D$9:$D$1954,$A335,Matches!$M$9:$M$1954,"Nonconference",Matches!$G$9:$G$1954,"NAIA")</f>
        <v>2</v>
      </c>
      <c r="W335" s="24">
        <f t="shared" si="60"/>
        <v>0.22222222222222221</v>
      </c>
      <c r="X335" s="24">
        <f t="shared" si="61"/>
        <v>0.22222222222222221</v>
      </c>
      <c r="Y335" s="25">
        <f>IF('RPI rules'!$B$25&lt;&gt;"Ready",NA(),P335*'RPI rules'!$B$17+Q335*'RPI rules'!$B$18)</f>
        <v>0</v>
      </c>
      <c r="Z335" s="25">
        <f>IF('RPI rules'!$B$25&lt;&gt;"Ready",NA(),-R335*'RPI rules'!$B$19-S335*'RPI rules'!$B$20)</f>
        <v>0</v>
      </c>
      <c r="AA335" s="25">
        <f>IF('RPI rules'!$B$25&lt;&gt;"Ready",NA(),IF(T335=0,0,IF(W335&gt;='RPI rules'!$B$16,'RPI rules'!$B$21,0)))</f>
        <v>0</v>
      </c>
      <c r="AB335" s="25">
        <f>IF('RPI rules'!$B$25&lt;&gt;"Ready",NA(),IF(T335=0,0,IF(X335&gt;='RPI rules'!$B$16,-'RPI rules'!$B$22,0)))</f>
        <v>0</v>
      </c>
      <c r="AC335" s="25">
        <f t="shared" si="62"/>
        <v>0</v>
      </c>
      <c r="AD335" s="9">
        <f t="shared" si="63"/>
        <v>0.45360000806339185</v>
      </c>
      <c r="AE335" s="1">
        <f t="shared" si="64"/>
        <v>248</v>
      </c>
      <c r="AF335" s="1">
        <f t="shared" si="65"/>
        <v>2</v>
      </c>
    </row>
    <row r="336" spans="1:32" ht="21" customHeight="1">
      <c r="A336" s="1" t="s">
        <v>104</v>
      </c>
      <c r="B336" s="1" t="str">
        <f>INDEX(Standings!$B$9:$B$356,MATCH($A336,Standings!$A$9:$A$356,0))</f>
        <v>ACC</v>
      </c>
      <c r="C336" s="1">
        <f>INDEX(Standings!$D$9:$D$356,MATCH($A336,Standings!$A$9:$A$356,0))</f>
        <v>6</v>
      </c>
      <c r="D336" s="1">
        <f>INDEX(Standings!$E$9:$E$356,MATCH($A336,Standings!$A$9:$A$356,0))</f>
        <v>5</v>
      </c>
      <c r="E336" s="1">
        <f>SUMIFS(Matches!$R$9:$R$1954,Matches!$C$9:$C$1954,$A336)+SUMIFS(Matches!$S$9:$S$1954,Matches!$D$9:$D$1954,$A336)</f>
        <v>6</v>
      </c>
      <c r="F336" s="1">
        <f>COUNTIFS(Matches!$C$9:$C$1954,$A336)+COUNTIFS(Matches!$D$9:$D$1954,$A336)-E336</f>
        <v>5</v>
      </c>
      <c r="G336" s="1">
        <f t="shared" si="55"/>
        <v>0</v>
      </c>
      <c r="H336" s="1">
        <f>SUMIFS(Matches!$R$9:$R$1954,Matches!$C$9:$C$1954,$A336,Matches!$Q$9:$Q$1954,1)+SUMIFS(Matches!$S$9:$S$1954,Matches!$D$9:$D$1954,$A336,Matches!$Q$9:$Q$1954,1)</f>
        <v>6</v>
      </c>
      <c r="I336" s="1">
        <f>COUNTIFS(Matches!$C$9:$C$1954,$A336,Matches!$Q$9:$Q$1954,1)+COUNTIFS(Matches!$D$9:$D$1954,$A336,Matches!$Q$9:$Q$1954,1)-H336</f>
        <v>5</v>
      </c>
      <c r="J336" s="9">
        <f t="shared" si="56"/>
        <v>0.54545454545454541</v>
      </c>
      <c r="K336" s="9">
        <f>IF(H336+I336=0,"",(SUMIFS(Matches!$T$9:$T$1954,Matches!$C$9:$C$1954,$A336)+SUMIFS(Matches!$U$9:$U$1954,Matches!$D$9:$D$1954,$A336))/(H336+I336))</f>
        <v>0.62378328741965106</v>
      </c>
      <c r="L336" s="9">
        <f>IF(H336+I336=0,"",(SUMIFS(Matches!$V$9:$V$1954,Matches!$C$9:$C$1954,$A336)+SUMIFS(Matches!$W$9:$W$1954,Matches!$D$9:$D$1954,$A336))/(H336+I336))</f>
        <v>0.50903838585656758</v>
      </c>
      <c r="M336" s="9">
        <f t="shared" si="57"/>
        <v>0.5755148765376038</v>
      </c>
      <c r="N336" s="1">
        <f t="shared" si="58"/>
        <v>81</v>
      </c>
      <c r="O336" s="1" t="str">
        <f t="shared" si="59"/>
        <v>Matches standings</v>
      </c>
      <c r="P336" s="1">
        <f>COUNTIFS(Matches!$C$9:$C$1954,$A336,Matches!$Q$9:$Q$1954,1,Matches!$Y$9:$Y$1954,"&gt;=1",Matches!$Y$9:$Y$1954,"&lt;="&amp;'RPI rules'!$B$9,Matches!$R$9:$R$1954,1)+COUNTIFS(Matches!$D$9:$D$1954,$A336,Matches!$Q$9:$Q$1954,1,Matches!$X$9:$X$1954,"&gt;=1",Matches!$X$9:$X$1954,"&lt;="&amp;'RPI rules'!$B$9,Matches!$S$9:$S$1954,1)</f>
        <v>0</v>
      </c>
      <c r="Q336" s="1">
        <f>COUNTIFS(Matches!$C$9:$C$1954,$A336,Matches!$Q$9:$Q$1954,1,Matches!$Y$9:$Y$1954,"&gt;"&amp;'RPI rules'!$B$9,Matches!$Y$9:$Y$1954,"&lt;="&amp;'RPI rules'!$B$10,Matches!$R$9:$R$1954,1)+COUNTIFS(Matches!$D$9:$D$1954,$A336,Matches!$Q$9:$Q$1954,1,Matches!$X$9:$X$1954,"&gt;"&amp;'RPI rules'!$B$9,Matches!$X$9:$X$1954,"&lt;="&amp;'RPI rules'!$B$10,Matches!$S$9:$S$1954,1)</f>
        <v>1</v>
      </c>
      <c r="R336" s="1">
        <f>COUNTIFS(Matches!$C$9:$C$1954,$A336,Matches!$Q$9:$Q$1954,1,Matches!$Y$9:$Y$1954,"&gt;="&amp;'RPI rules'!$B$12,Matches!$Y$9:$Y$1954,"&lt;="&amp;'RPI rules'!$B$13,Matches!$R$9:$R$1954,0)+COUNTIFS(Matches!$D$9:$D$1954,$A336,Matches!$Q$9:$Q$1954,1,Matches!$X$9:$X$1954,"&gt;="&amp;'RPI rules'!$B$12,Matches!$X$9:$X$1954,"&lt;="&amp;'RPI rules'!$B$13,Matches!$S$9:$S$1954,0)</f>
        <v>0</v>
      </c>
      <c r="S336" s="1">
        <f>COUNTIFS(Matches!$C$9:$C$1954,$A336,Matches!$Q$9:$Q$1954,1,Matches!$Y$9:$Y$1954,"&gt;="&amp;'RPI rules'!$B$14,Matches!$R$9:$R$1954,0)+COUNTIFS(Matches!$D$9:$D$1954,$A336,Matches!$Q$9:$Q$1954,1,Matches!$X$9:$X$1954,"&gt;="&amp;'RPI rules'!$B$14,Matches!$S$9:$S$1954,0)+COUNTIFS(Matches!$C$9:$C$1954,$A336,Matches!$H$9:$H$1954,"&lt;&gt;D1",Matches!$R$9:$R$1954,0)+COUNTIFS(Matches!$D$9:$D$1954,$A336,Matches!$G$9:$G$1954,"&lt;&gt;D1",Matches!$S$9:$S$1954,0)</f>
        <v>0</v>
      </c>
      <c r="T336" s="1">
        <f>COUNTIFS(Matches!$C$9:$C$1954,$A336,Matches!$M$9:$M$1954,"Nonconference")+COUNTIFS(Matches!$D$9:$D$1954,$A336,Matches!$M$9:$M$1954,"Nonconference")</f>
        <v>11</v>
      </c>
      <c r="U336" s="1">
        <f>COUNTIFS(Matches!$C$9:$C$1954,$A336,Matches!$Q$9:$Q$1954,1,Matches!$Y$9:$Y$1954,"&gt;=1",Matches!$Y$9:$Y$1954,"&lt;="&amp;'RPI rules'!$B$11,Matches!$M$9:$M$1954,"Nonconference")+COUNTIFS(Matches!$D$9:$D$1954,$A336,Matches!$Q$9:$Q$1954,1,Matches!$X$9:$X$1954,"&gt;=1",Matches!$X$9:$X$1954,"&lt;="&amp;'RPI rules'!$B$11,Matches!$M$9:$M$1954,"Nonconference")</f>
        <v>2</v>
      </c>
      <c r="V336" s="1">
        <f>COUNTIFS(Matches!$C$9:$C$1954,$A336,Matches!$Q$9:$Q$1954,1,Matches!$Y$9:$Y$1954,"&gt;="&amp;'RPI rules'!$B$15,Matches!$M$9:$M$1954,"Nonconference")+COUNTIFS(Matches!$D$9:$D$1954,$A336,Matches!$Q$9:$Q$1954,1,Matches!$X$9:$X$1954,"&gt;="&amp;'RPI rules'!$B$15,Matches!$M$9:$M$1954,"Nonconference")+COUNTIFS(Matches!$C$9:$C$1954,$A336,Matches!$M$9:$M$1954,"Nonconference",Matches!$H$9:$H$1954,"NAIA")+COUNTIFS(Matches!$D$9:$D$1954,$A336,Matches!$M$9:$M$1954,"Nonconference",Matches!$G$9:$G$1954,"NAIA")</f>
        <v>0</v>
      </c>
      <c r="W336" s="24">
        <f t="shared" si="60"/>
        <v>0.18181818181818182</v>
      </c>
      <c r="X336" s="24">
        <f t="shared" si="61"/>
        <v>0</v>
      </c>
      <c r="Y336" s="25">
        <f>IF('RPI rules'!$B$25&lt;&gt;"Ready",NA(),P336*'RPI rules'!$B$17+Q336*'RPI rules'!$B$18)</f>
        <v>1.2999999999999999E-3</v>
      </c>
      <c r="Z336" s="25">
        <f>IF('RPI rules'!$B$25&lt;&gt;"Ready",NA(),-R336*'RPI rules'!$B$19-S336*'RPI rules'!$B$20)</f>
        <v>0</v>
      </c>
      <c r="AA336" s="25">
        <f>IF('RPI rules'!$B$25&lt;&gt;"Ready",NA(),IF(T336=0,0,IF(W336&gt;='RPI rules'!$B$16,'RPI rules'!$B$21,0)))</f>
        <v>0</v>
      </c>
      <c r="AB336" s="25">
        <f>IF('RPI rules'!$B$25&lt;&gt;"Ready",NA(),IF(T336=0,0,IF(X336&gt;='RPI rules'!$B$16,-'RPI rules'!$B$22,0)))</f>
        <v>0</v>
      </c>
      <c r="AC336" s="25">
        <f t="shared" si="62"/>
        <v>1.2999999999999999E-3</v>
      </c>
      <c r="AD336" s="9">
        <f t="shared" si="63"/>
        <v>0.57681487653760377</v>
      </c>
      <c r="AE336" s="1">
        <f t="shared" si="64"/>
        <v>80</v>
      </c>
      <c r="AF336" s="1">
        <f t="shared" si="65"/>
        <v>1</v>
      </c>
    </row>
    <row r="337" spans="1:32" ht="21" customHeight="1">
      <c r="A337" s="1" t="s">
        <v>35</v>
      </c>
      <c r="B337" s="1" t="str">
        <f>INDEX(Standings!$B$9:$B$356,MATCH($A337,Standings!$A$9:$A$356,0))</f>
        <v>Big Ten</v>
      </c>
      <c r="C337" s="1">
        <f>INDEX(Standings!$D$9:$D$356,MATCH($A337,Standings!$A$9:$A$356,0))</f>
        <v>9</v>
      </c>
      <c r="D337" s="1">
        <f>INDEX(Standings!$E$9:$E$356,MATCH($A337,Standings!$A$9:$A$356,0))</f>
        <v>0</v>
      </c>
      <c r="E337" s="1">
        <f>SUMIFS(Matches!$R$9:$R$1954,Matches!$C$9:$C$1954,$A337)+SUMIFS(Matches!$S$9:$S$1954,Matches!$D$9:$D$1954,$A337)</f>
        <v>9</v>
      </c>
      <c r="F337" s="1">
        <f>COUNTIFS(Matches!$C$9:$C$1954,$A337)+COUNTIFS(Matches!$D$9:$D$1954,$A337)-E337</f>
        <v>0</v>
      </c>
      <c r="G337" s="1">
        <f t="shared" si="55"/>
        <v>0</v>
      </c>
      <c r="H337" s="1">
        <f>SUMIFS(Matches!$R$9:$R$1954,Matches!$C$9:$C$1954,$A337,Matches!$Q$9:$Q$1954,1)+SUMIFS(Matches!$S$9:$S$1954,Matches!$D$9:$D$1954,$A337,Matches!$Q$9:$Q$1954,1)</f>
        <v>9</v>
      </c>
      <c r="I337" s="1">
        <f>COUNTIFS(Matches!$C$9:$C$1954,$A337,Matches!$Q$9:$Q$1954,1)+COUNTIFS(Matches!$D$9:$D$1954,$A337,Matches!$Q$9:$Q$1954,1)-H337</f>
        <v>0</v>
      </c>
      <c r="J337" s="9">
        <f t="shared" si="56"/>
        <v>1</v>
      </c>
      <c r="K337" s="9">
        <f>IF(H337+I337=0,"",(SUMIFS(Matches!$T$9:$T$1954,Matches!$C$9:$C$1954,$A337)+SUMIFS(Matches!$U$9:$U$1954,Matches!$D$9:$D$1954,$A337))/(H337+I337))</f>
        <v>0.56141975308641967</v>
      </c>
      <c r="L337" s="9">
        <f>IF(H337+I337=0,"",(SUMIFS(Matches!$V$9:$V$1954,Matches!$C$9:$C$1954,$A337)+SUMIFS(Matches!$W$9:$W$1954,Matches!$D$9:$D$1954,$A337))/(H337+I337))</f>
        <v>0.5733857179732601</v>
      </c>
      <c r="M337" s="9">
        <f t="shared" si="57"/>
        <v>0.67405630603652489</v>
      </c>
      <c r="N337" s="1">
        <f t="shared" si="58"/>
        <v>12</v>
      </c>
      <c r="O337" s="1" t="str">
        <f t="shared" si="59"/>
        <v>Matches standings</v>
      </c>
      <c r="P337" s="1">
        <f>COUNTIFS(Matches!$C$9:$C$1954,$A337,Matches!$Q$9:$Q$1954,1,Matches!$Y$9:$Y$1954,"&gt;=1",Matches!$Y$9:$Y$1954,"&lt;="&amp;'RPI rules'!$B$9,Matches!$R$9:$R$1954,1)+COUNTIFS(Matches!$D$9:$D$1954,$A337,Matches!$Q$9:$Q$1954,1,Matches!$X$9:$X$1954,"&gt;=1",Matches!$X$9:$X$1954,"&lt;="&amp;'RPI rules'!$B$9,Matches!$S$9:$S$1954,1)</f>
        <v>1</v>
      </c>
      <c r="Q337" s="1">
        <f>COUNTIFS(Matches!$C$9:$C$1954,$A337,Matches!$Q$9:$Q$1954,1,Matches!$Y$9:$Y$1954,"&gt;"&amp;'RPI rules'!$B$9,Matches!$Y$9:$Y$1954,"&lt;="&amp;'RPI rules'!$B$10,Matches!$R$9:$R$1954,1)+COUNTIFS(Matches!$D$9:$D$1954,$A337,Matches!$Q$9:$Q$1954,1,Matches!$X$9:$X$1954,"&gt;"&amp;'RPI rules'!$B$9,Matches!$X$9:$X$1954,"&lt;="&amp;'RPI rules'!$B$10,Matches!$S$9:$S$1954,1)</f>
        <v>1</v>
      </c>
      <c r="R337" s="1">
        <f>COUNTIFS(Matches!$C$9:$C$1954,$A337,Matches!$Q$9:$Q$1954,1,Matches!$Y$9:$Y$1954,"&gt;="&amp;'RPI rules'!$B$12,Matches!$Y$9:$Y$1954,"&lt;="&amp;'RPI rules'!$B$13,Matches!$R$9:$R$1954,0)+COUNTIFS(Matches!$D$9:$D$1954,$A337,Matches!$Q$9:$Q$1954,1,Matches!$X$9:$X$1954,"&gt;="&amp;'RPI rules'!$B$12,Matches!$X$9:$X$1954,"&lt;="&amp;'RPI rules'!$B$13,Matches!$S$9:$S$1954,0)</f>
        <v>0</v>
      </c>
      <c r="S337" s="1">
        <f>COUNTIFS(Matches!$C$9:$C$1954,$A337,Matches!$Q$9:$Q$1954,1,Matches!$Y$9:$Y$1954,"&gt;="&amp;'RPI rules'!$B$14,Matches!$R$9:$R$1954,0)+COUNTIFS(Matches!$D$9:$D$1954,$A337,Matches!$Q$9:$Q$1954,1,Matches!$X$9:$X$1954,"&gt;="&amp;'RPI rules'!$B$14,Matches!$S$9:$S$1954,0)+COUNTIFS(Matches!$C$9:$C$1954,$A337,Matches!$H$9:$H$1954,"&lt;&gt;D1",Matches!$R$9:$R$1954,0)+COUNTIFS(Matches!$D$9:$D$1954,$A337,Matches!$G$9:$G$1954,"&lt;&gt;D1",Matches!$S$9:$S$1954,0)</f>
        <v>0</v>
      </c>
      <c r="T337" s="1">
        <f>COUNTIFS(Matches!$C$9:$C$1954,$A337,Matches!$M$9:$M$1954,"Nonconference")+COUNTIFS(Matches!$D$9:$D$1954,$A337,Matches!$M$9:$M$1954,"Nonconference")</f>
        <v>9</v>
      </c>
      <c r="U337" s="1">
        <f>COUNTIFS(Matches!$C$9:$C$1954,$A337,Matches!$Q$9:$Q$1954,1,Matches!$Y$9:$Y$1954,"&gt;=1",Matches!$Y$9:$Y$1954,"&lt;="&amp;'RPI rules'!$B$11,Matches!$M$9:$M$1954,"Nonconference")+COUNTIFS(Matches!$D$9:$D$1954,$A337,Matches!$Q$9:$Q$1954,1,Matches!$X$9:$X$1954,"&gt;=1",Matches!$X$9:$X$1954,"&lt;="&amp;'RPI rules'!$B$11,Matches!$M$9:$M$1954,"Nonconference")</f>
        <v>3</v>
      </c>
      <c r="V337" s="1">
        <f>COUNTIFS(Matches!$C$9:$C$1954,$A337,Matches!$Q$9:$Q$1954,1,Matches!$Y$9:$Y$1954,"&gt;="&amp;'RPI rules'!$B$15,Matches!$M$9:$M$1954,"Nonconference")+COUNTIFS(Matches!$D$9:$D$1954,$A337,Matches!$Q$9:$Q$1954,1,Matches!$X$9:$X$1954,"&gt;="&amp;'RPI rules'!$B$15,Matches!$M$9:$M$1954,"Nonconference")+COUNTIFS(Matches!$C$9:$C$1954,$A337,Matches!$M$9:$M$1954,"Nonconference",Matches!$H$9:$H$1954,"NAIA")+COUNTIFS(Matches!$D$9:$D$1954,$A337,Matches!$M$9:$M$1954,"Nonconference",Matches!$G$9:$G$1954,"NAIA")</f>
        <v>1</v>
      </c>
      <c r="W337" s="24">
        <f t="shared" si="60"/>
        <v>0.33333333333333331</v>
      </c>
      <c r="X337" s="24">
        <f t="shared" si="61"/>
        <v>0.1111111111111111</v>
      </c>
      <c r="Y337" s="25">
        <f>IF('RPI rules'!$B$25&lt;&gt;"Ready",NA(),P337*'RPI rules'!$B$17+Q337*'RPI rules'!$B$18)</f>
        <v>3.8999999999999998E-3</v>
      </c>
      <c r="Z337" s="25">
        <f>IF('RPI rules'!$B$25&lt;&gt;"Ready",NA(),-R337*'RPI rules'!$B$19-S337*'RPI rules'!$B$20)</f>
        <v>0</v>
      </c>
      <c r="AA337" s="25">
        <f>IF('RPI rules'!$B$25&lt;&gt;"Ready",NA(),IF(T337=0,0,IF(W337&gt;='RPI rules'!$B$16,'RPI rules'!$B$21,0)))</f>
        <v>0</v>
      </c>
      <c r="AB337" s="25">
        <f>IF('RPI rules'!$B$25&lt;&gt;"Ready",NA(),IF(T337=0,0,IF(X337&gt;='RPI rules'!$B$16,-'RPI rules'!$B$22,0)))</f>
        <v>0</v>
      </c>
      <c r="AC337" s="25">
        <f t="shared" si="62"/>
        <v>3.8999999999999998E-3</v>
      </c>
      <c r="AD337" s="9">
        <f t="shared" si="63"/>
        <v>0.6779563060365249</v>
      </c>
      <c r="AE337" s="1">
        <f t="shared" si="64"/>
        <v>14</v>
      </c>
      <c r="AF337" s="1">
        <f t="shared" si="65"/>
        <v>-2</v>
      </c>
    </row>
    <row r="338" spans="1:32" ht="21" customHeight="1">
      <c r="A338" s="1" t="s">
        <v>148</v>
      </c>
      <c r="B338" s="1" t="str">
        <f>INDEX(Standings!$B$9:$B$356,MATCH($A338,Standings!$A$9:$A$356,0))</f>
        <v>Pac-12</v>
      </c>
      <c r="C338" s="1">
        <f>INDEX(Standings!$D$9:$D$356,MATCH($A338,Standings!$A$9:$A$356,0))</f>
        <v>5</v>
      </c>
      <c r="D338" s="1">
        <f>INDEX(Standings!$E$9:$E$356,MATCH($A338,Standings!$A$9:$A$356,0))</f>
        <v>5</v>
      </c>
      <c r="E338" s="1">
        <f>SUMIFS(Matches!$R$9:$R$1954,Matches!$C$9:$C$1954,$A338)+SUMIFS(Matches!$S$9:$S$1954,Matches!$D$9:$D$1954,$A338)</f>
        <v>5</v>
      </c>
      <c r="F338" s="1">
        <f>COUNTIFS(Matches!$C$9:$C$1954,$A338)+COUNTIFS(Matches!$D$9:$D$1954,$A338)-E338</f>
        <v>5</v>
      </c>
      <c r="G338" s="1">
        <f t="shared" si="55"/>
        <v>0</v>
      </c>
      <c r="H338" s="1">
        <f>SUMIFS(Matches!$R$9:$R$1954,Matches!$C$9:$C$1954,$A338,Matches!$Q$9:$Q$1954,1)+SUMIFS(Matches!$S$9:$S$1954,Matches!$D$9:$D$1954,$A338,Matches!$Q$9:$Q$1954,1)</f>
        <v>5</v>
      </c>
      <c r="I338" s="1">
        <f>COUNTIFS(Matches!$C$9:$C$1954,$A338,Matches!$Q$9:$Q$1954,1)+COUNTIFS(Matches!$D$9:$D$1954,$A338,Matches!$Q$9:$Q$1954,1)-H338</f>
        <v>5</v>
      </c>
      <c r="J338" s="9">
        <f t="shared" si="56"/>
        <v>0.5</v>
      </c>
      <c r="K338" s="9">
        <f>IF(H338+I338=0,"",(SUMIFS(Matches!$T$9:$T$1954,Matches!$C$9:$C$1954,$A338)+SUMIFS(Matches!$U$9:$U$1954,Matches!$D$9:$D$1954,$A338))/(H338+I338))</f>
        <v>0.55249999999999999</v>
      </c>
      <c r="L338" s="9">
        <f>IF(H338+I338=0,"",(SUMIFS(Matches!$V$9:$V$1954,Matches!$C$9:$C$1954,$A338)+SUMIFS(Matches!$W$9:$W$1954,Matches!$D$9:$D$1954,$A338))/(H338+I338))</f>
        <v>0.54014097490612634</v>
      </c>
      <c r="M338" s="9">
        <f t="shared" si="57"/>
        <v>0.53628524372653152</v>
      </c>
      <c r="N338" s="1">
        <f t="shared" si="58"/>
        <v>125</v>
      </c>
      <c r="O338" s="1" t="str">
        <f t="shared" si="59"/>
        <v>Matches standings</v>
      </c>
      <c r="P338" s="1">
        <f>COUNTIFS(Matches!$C$9:$C$1954,$A338,Matches!$Q$9:$Q$1954,1,Matches!$Y$9:$Y$1954,"&gt;=1",Matches!$Y$9:$Y$1954,"&lt;="&amp;'RPI rules'!$B$9,Matches!$R$9:$R$1954,1)+COUNTIFS(Matches!$D$9:$D$1954,$A338,Matches!$Q$9:$Q$1954,1,Matches!$X$9:$X$1954,"&gt;=1",Matches!$X$9:$X$1954,"&lt;="&amp;'RPI rules'!$B$9,Matches!$S$9:$S$1954,1)</f>
        <v>0</v>
      </c>
      <c r="Q338" s="1">
        <f>COUNTIFS(Matches!$C$9:$C$1954,$A338,Matches!$Q$9:$Q$1954,1,Matches!$Y$9:$Y$1954,"&gt;"&amp;'RPI rules'!$B$9,Matches!$Y$9:$Y$1954,"&lt;="&amp;'RPI rules'!$B$10,Matches!$R$9:$R$1954,1)+COUNTIFS(Matches!$D$9:$D$1954,$A338,Matches!$Q$9:$Q$1954,1,Matches!$X$9:$X$1954,"&gt;"&amp;'RPI rules'!$B$9,Matches!$X$9:$X$1954,"&lt;="&amp;'RPI rules'!$B$10,Matches!$S$9:$S$1954,1)</f>
        <v>0</v>
      </c>
      <c r="R338" s="1">
        <f>COUNTIFS(Matches!$C$9:$C$1954,$A338,Matches!$Q$9:$Q$1954,1,Matches!$Y$9:$Y$1954,"&gt;="&amp;'RPI rules'!$B$12,Matches!$Y$9:$Y$1954,"&lt;="&amp;'RPI rules'!$B$13,Matches!$R$9:$R$1954,0)+COUNTIFS(Matches!$D$9:$D$1954,$A338,Matches!$Q$9:$Q$1954,1,Matches!$X$9:$X$1954,"&gt;="&amp;'RPI rules'!$B$12,Matches!$X$9:$X$1954,"&lt;="&amp;'RPI rules'!$B$13,Matches!$S$9:$S$1954,0)</f>
        <v>0</v>
      </c>
      <c r="S338" s="1">
        <f>COUNTIFS(Matches!$C$9:$C$1954,$A338,Matches!$Q$9:$Q$1954,1,Matches!$Y$9:$Y$1954,"&gt;="&amp;'RPI rules'!$B$14,Matches!$R$9:$R$1954,0)+COUNTIFS(Matches!$D$9:$D$1954,$A338,Matches!$Q$9:$Q$1954,1,Matches!$X$9:$X$1954,"&gt;="&amp;'RPI rules'!$B$14,Matches!$S$9:$S$1954,0)+COUNTIFS(Matches!$C$9:$C$1954,$A338,Matches!$H$9:$H$1954,"&lt;&gt;D1",Matches!$R$9:$R$1954,0)+COUNTIFS(Matches!$D$9:$D$1954,$A338,Matches!$G$9:$G$1954,"&lt;&gt;D1",Matches!$S$9:$S$1954,0)</f>
        <v>0</v>
      </c>
      <c r="T338" s="1">
        <f>COUNTIFS(Matches!$C$9:$C$1954,$A338,Matches!$M$9:$M$1954,"Nonconference")+COUNTIFS(Matches!$D$9:$D$1954,$A338,Matches!$M$9:$M$1954,"Nonconference")</f>
        <v>10</v>
      </c>
      <c r="U338" s="1">
        <f>COUNTIFS(Matches!$C$9:$C$1954,$A338,Matches!$Q$9:$Q$1954,1,Matches!$Y$9:$Y$1954,"&gt;=1",Matches!$Y$9:$Y$1954,"&lt;="&amp;'RPI rules'!$B$11,Matches!$M$9:$M$1954,"Nonconference")+COUNTIFS(Matches!$D$9:$D$1954,$A338,Matches!$Q$9:$Q$1954,1,Matches!$X$9:$X$1954,"&gt;=1",Matches!$X$9:$X$1954,"&lt;="&amp;'RPI rules'!$B$11,Matches!$M$9:$M$1954,"Nonconference")</f>
        <v>5</v>
      </c>
      <c r="V338" s="1">
        <f>COUNTIFS(Matches!$C$9:$C$1954,$A338,Matches!$Q$9:$Q$1954,1,Matches!$Y$9:$Y$1954,"&gt;="&amp;'RPI rules'!$B$15,Matches!$M$9:$M$1954,"Nonconference")+COUNTIFS(Matches!$D$9:$D$1954,$A338,Matches!$Q$9:$Q$1954,1,Matches!$X$9:$X$1954,"&gt;="&amp;'RPI rules'!$B$15,Matches!$M$9:$M$1954,"Nonconference")+COUNTIFS(Matches!$C$9:$C$1954,$A338,Matches!$M$9:$M$1954,"Nonconference",Matches!$H$9:$H$1954,"NAIA")+COUNTIFS(Matches!$D$9:$D$1954,$A338,Matches!$M$9:$M$1954,"Nonconference",Matches!$G$9:$G$1954,"NAIA")</f>
        <v>3</v>
      </c>
      <c r="W338" s="24">
        <f t="shared" si="60"/>
        <v>0.5</v>
      </c>
      <c r="X338" s="24">
        <f t="shared" si="61"/>
        <v>0.3</v>
      </c>
      <c r="Y338" s="25">
        <f>IF('RPI rules'!$B$25&lt;&gt;"Ready",NA(),P338*'RPI rules'!$B$17+Q338*'RPI rules'!$B$18)</f>
        <v>0</v>
      </c>
      <c r="Z338" s="25">
        <f>IF('RPI rules'!$B$25&lt;&gt;"Ready",NA(),-R338*'RPI rules'!$B$19-S338*'RPI rules'!$B$20)</f>
        <v>0</v>
      </c>
      <c r="AA338" s="25">
        <f>IF('RPI rules'!$B$25&lt;&gt;"Ready",NA(),IF(T338=0,0,IF(W338&gt;='RPI rules'!$B$16,'RPI rules'!$B$21,0)))</f>
        <v>2.5999999999999999E-3</v>
      </c>
      <c r="AB338" s="25">
        <f>IF('RPI rules'!$B$25&lt;&gt;"Ready",NA(),IF(T338=0,0,IF(X338&gt;='RPI rules'!$B$16,-'RPI rules'!$B$22,0)))</f>
        <v>0</v>
      </c>
      <c r="AC338" s="25">
        <f t="shared" si="62"/>
        <v>2.5999999999999999E-3</v>
      </c>
      <c r="AD338" s="9">
        <f t="shared" si="63"/>
        <v>0.53888524372653157</v>
      </c>
      <c r="AE338" s="1">
        <f t="shared" si="64"/>
        <v>124</v>
      </c>
      <c r="AF338" s="1">
        <f t="shared" si="65"/>
        <v>1</v>
      </c>
    </row>
    <row r="339" spans="1:32" ht="21" customHeight="1">
      <c r="A339" s="1" t="s">
        <v>144</v>
      </c>
      <c r="B339" s="1" t="str">
        <f>INDEX(Standings!$B$9:$B$356,MATCH($A339,Standings!$A$9:$A$356,0))</f>
        <v>Big Sky</v>
      </c>
      <c r="C339" s="1">
        <f>INDEX(Standings!$D$9:$D$356,MATCH($A339,Standings!$A$9:$A$356,0))</f>
        <v>7</v>
      </c>
      <c r="D339" s="1">
        <f>INDEX(Standings!$E$9:$E$356,MATCH($A339,Standings!$A$9:$A$356,0))</f>
        <v>3</v>
      </c>
      <c r="E339" s="1">
        <f>SUMIFS(Matches!$R$9:$R$1954,Matches!$C$9:$C$1954,$A339)+SUMIFS(Matches!$S$9:$S$1954,Matches!$D$9:$D$1954,$A339)</f>
        <v>7</v>
      </c>
      <c r="F339" s="1">
        <f>COUNTIFS(Matches!$C$9:$C$1954,$A339)+COUNTIFS(Matches!$D$9:$D$1954,$A339)-E339</f>
        <v>3</v>
      </c>
      <c r="G339" s="1">
        <f t="shared" si="55"/>
        <v>0</v>
      </c>
      <c r="H339" s="1">
        <f>SUMIFS(Matches!$R$9:$R$1954,Matches!$C$9:$C$1954,$A339,Matches!$Q$9:$Q$1954,1)+SUMIFS(Matches!$S$9:$S$1954,Matches!$D$9:$D$1954,$A339,Matches!$Q$9:$Q$1954,1)</f>
        <v>7</v>
      </c>
      <c r="I339" s="1">
        <f>COUNTIFS(Matches!$C$9:$C$1954,$A339,Matches!$Q$9:$Q$1954,1)+COUNTIFS(Matches!$D$9:$D$1954,$A339,Matches!$Q$9:$Q$1954,1)-H339</f>
        <v>3</v>
      </c>
      <c r="J339" s="9">
        <f t="shared" si="56"/>
        <v>0.7</v>
      </c>
      <c r="K339" s="9">
        <f>IF(H339+I339=0,"",(SUMIFS(Matches!$T$9:$T$1954,Matches!$C$9:$C$1954,$A339)+SUMIFS(Matches!$U$9:$U$1954,Matches!$D$9:$D$1954,$A339))/(H339+I339))</f>
        <v>0.46568181818181814</v>
      </c>
      <c r="L339" s="9">
        <f>IF(H339+I339=0,"",(SUMIFS(Matches!$V$9:$V$1954,Matches!$C$9:$C$1954,$A339)+SUMIFS(Matches!$W$9:$W$1954,Matches!$D$9:$D$1954,$A339))/(H339+I339))</f>
        <v>0.52642026393920327</v>
      </c>
      <c r="M339" s="9">
        <f t="shared" si="57"/>
        <v>0.5394459750757099</v>
      </c>
      <c r="N339" s="1">
        <f t="shared" si="58"/>
        <v>121</v>
      </c>
      <c r="O339" s="1" t="str">
        <f t="shared" si="59"/>
        <v>Matches standings</v>
      </c>
      <c r="P339" s="1">
        <f>COUNTIFS(Matches!$C$9:$C$1954,$A339,Matches!$Q$9:$Q$1954,1,Matches!$Y$9:$Y$1954,"&gt;=1",Matches!$Y$9:$Y$1954,"&lt;="&amp;'RPI rules'!$B$9,Matches!$R$9:$R$1954,1)+COUNTIFS(Matches!$D$9:$D$1954,$A339,Matches!$Q$9:$Q$1954,1,Matches!$X$9:$X$1954,"&gt;=1",Matches!$X$9:$X$1954,"&lt;="&amp;'RPI rules'!$B$9,Matches!$S$9:$S$1954,1)</f>
        <v>0</v>
      </c>
      <c r="Q339" s="1">
        <f>COUNTIFS(Matches!$C$9:$C$1954,$A339,Matches!$Q$9:$Q$1954,1,Matches!$Y$9:$Y$1954,"&gt;"&amp;'RPI rules'!$B$9,Matches!$Y$9:$Y$1954,"&lt;="&amp;'RPI rules'!$B$10,Matches!$R$9:$R$1954,1)+COUNTIFS(Matches!$D$9:$D$1954,$A339,Matches!$Q$9:$Q$1954,1,Matches!$X$9:$X$1954,"&gt;"&amp;'RPI rules'!$B$9,Matches!$X$9:$X$1954,"&lt;="&amp;'RPI rules'!$B$10,Matches!$S$9:$S$1954,1)</f>
        <v>0</v>
      </c>
      <c r="R339" s="1">
        <f>COUNTIFS(Matches!$C$9:$C$1954,$A339,Matches!$Q$9:$Q$1954,1,Matches!$Y$9:$Y$1954,"&gt;="&amp;'RPI rules'!$B$12,Matches!$Y$9:$Y$1954,"&lt;="&amp;'RPI rules'!$B$13,Matches!$R$9:$R$1954,0)+COUNTIFS(Matches!$D$9:$D$1954,$A339,Matches!$Q$9:$Q$1954,1,Matches!$X$9:$X$1954,"&gt;="&amp;'RPI rules'!$B$12,Matches!$X$9:$X$1954,"&lt;="&amp;'RPI rules'!$B$13,Matches!$S$9:$S$1954,0)</f>
        <v>0</v>
      </c>
      <c r="S339" s="1">
        <f>COUNTIFS(Matches!$C$9:$C$1954,$A339,Matches!$Q$9:$Q$1954,1,Matches!$Y$9:$Y$1954,"&gt;="&amp;'RPI rules'!$B$14,Matches!$R$9:$R$1954,0)+COUNTIFS(Matches!$D$9:$D$1954,$A339,Matches!$Q$9:$Q$1954,1,Matches!$X$9:$X$1954,"&gt;="&amp;'RPI rules'!$B$14,Matches!$S$9:$S$1954,0)+COUNTIFS(Matches!$C$9:$C$1954,$A339,Matches!$H$9:$H$1954,"&lt;&gt;D1",Matches!$R$9:$R$1954,0)+COUNTIFS(Matches!$D$9:$D$1954,$A339,Matches!$G$9:$G$1954,"&lt;&gt;D1",Matches!$S$9:$S$1954,0)</f>
        <v>0</v>
      </c>
      <c r="T339" s="1">
        <f>COUNTIFS(Matches!$C$9:$C$1954,$A339,Matches!$M$9:$M$1954,"Nonconference")+COUNTIFS(Matches!$D$9:$D$1954,$A339,Matches!$M$9:$M$1954,"Nonconference")</f>
        <v>10</v>
      </c>
      <c r="U339" s="1">
        <f>COUNTIFS(Matches!$C$9:$C$1954,$A339,Matches!$Q$9:$Q$1954,1,Matches!$Y$9:$Y$1954,"&gt;=1",Matches!$Y$9:$Y$1954,"&lt;="&amp;'RPI rules'!$B$11,Matches!$M$9:$M$1954,"Nonconference")+COUNTIFS(Matches!$D$9:$D$1954,$A339,Matches!$Q$9:$Q$1954,1,Matches!$X$9:$X$1954,"&gt;=1",Matches!$X$9:$X$1954,"&lt;="&amp;'RPI rules'!$B$11,Matches!$M$9:$M$1954,"Nonconference")</f>
        <v>2</v>
      </c>
      <c r="V339" s="1">
        <f>COUNTIFS(Matches!$C$9:$C$1954,$A339,Matches!$Q$9:$Q$1954,1,Matches!$Y$9:$Y$1954,"&gt;="&amp;'RPI rules'!$B$15,Matches!$M$9:$M$1954,"Nonconference")+COUNTIFS(Matches!$D$9:$D$1954,$A339,Matches!$Q$9:$Q$1954,1,Matches!$X$9:$X$1954,"&gt;="&amp;'RPI rules'!$B$15,Matches!$M$9:$M$1954,"Nonconference")+COUNTIFS(Matches!$C$9:$C$1954,$A339,Matches!$M$9:$M$1954,"Nonconference",Matches!$H$9:$H$1954,"NAIA")+COUNTIFS(Matches!$D$9:$D$1954,$A339,Matches!$M$9:$M$1954,"Nonconference",Matches!$G$9:$G$1954,"NAIA")</f>
        <v>2</v>
      </c>
      <c r="W339" s="24">
        <f t="shared" si="60"/>
        <v>0.2</v>
      </c>
      <c r="X339" s="24">
        <f t="shared" si="61"/>
        <v>0.2</v>
      </c>
      <c r="Y339" s="25">
        <f>IF('RPI rules'!$B$25&lt;&gt;"Ready",NA(),P339*'RPI rules'!$B$17+Q339*'RPI rules'!$B$18)</f>
        <v>0</v>
      </c>
      <c r="Z339" s="25">
        <f>IF('RPI rules'!$B$25&lt;&gt;"Ready",NA(),-R339*'RPI rules'!$B$19-S339*'RPI rules'!$B$20)</f>
        <v>0</v>
      </c>
      <c r="AA339" s="25">
        <f>IF('RPI rules'!$B$25&lt;&gt;"Ready",NA(),IF(T339=0,0,IF(W339&gt;='RPI rules'!$B$16,'RPI rules'!$B$21,0)))</f>
        <v>0</v>
      </c>
      <c r="AB339" s="25">
        <f>IF('RPI rules'!$B$25&lt;&gt;"Ready",NA(),IF(T339=0,0,IF(X339&gt;='RPI rules'!$B$16,-'RPI rules'!$B$22,0)))</f>
        <v>0</v>
      </c>
      <c r="AC339" s="25">
        <f t="shared" si="62"/>
        <v>0</v>
      </c>
      <c r="AD339" s="9">
        <f t="shared" si="63"/>
        <v>0.5394459750757099</v>
      </c>
      <c r="AE339" s="1">
        <f t="shared" si="64"/>
        <v>122</v>
      </c>
      <c r="AF339" s="1">
        <f t="shared" si="65"/>
        <v>-1</v>
      </c>
    </row>
    <row r="340" spans="1:32" ht="21" customHeight="1">
      <c r="A340" s="1" t="s">
        <v>111</v>
      </c>
      <c r="B340" s="1" t="str">
        <f>INDEX(Standings!$B$9:$B$356,MATCH($A340,Standings!$A$9:$A$356,0))</f>
        <v>ASUN</v>
      </c>
      <c r="C340" s="1">
        <f>INDEX(Standings!$D$9:$D$356,MATCH($A340,Standings!$A$9:$A$356,0))</f>
        <v>8</v>
      </c>
      <c r="D340" s="1">
        <f>INDEX(Standings!$E$9:$E$356,MATCH($A340,Standings!$A$9:$A$356,0))</f>
        <v>2</v>
      </c>
      <c r="E340" s="1">
        <f>SUMIFS(Matches!$R$9:$R$1954,Matches!$C$9:$C$1954,$A340)+SUMIFS(Matches!$S$9:$S$1954,Matches!$D$9:$D$1954,$A340)</f>
        <v>8</v>
      </c>
      <c r="F340" s="1">
        <f>COUNTIFS(Matches!$C$9:$C$1954,$A340)+COUNTIFS(Matches!$D$9:$D$1954,$A340)-E340</f>
        <v>2</v>
      </c>
      <c r="G340" s="1">
        <f t="shared" si="55"/>
        <v>4</v>
      </c>
      <c r="H340" s="1">
        <f>SUMIFS(Matches!$R$9:$R$1954,Matches!$C$9:$C$1954,$A340,Matches!$Q$9:$Q$1954,1)+SUMIFS(Matches!$S$9:$S$1954,Matches!$D$9:$D$1954,$A340,Matches!$Q$9:$Q$1954,1)</f>
        <v>5</v>
      </c>
      <c r="I340" s="1">
        <f>COUNTIFS(Matches!$C$9:$C$1954,$A340,Matches!$Q$9:$Q$1954,1)+COUNTIFS(Matches!$D$9:$D$1954,$A340,Matches!$Q$9:$Q$1954,1)-H340</f>
        <v>1</v>
      </c>
      <c r="J340" s="9">
        <f t="shared" si="56"/>
        <v>0.83333333333333337</v>
      </c>
      <c r="K340" s="9">
        <f>IF(H340+I340=0,"",(SUMIFS(Matches!$T$9:$T$1954,Matches!$C$9:$C$1954,$A340)+SUMIFS(Matches!$U$9:$U$1954,Matches!$D$9:$D$1954,$A340))/(H340+I340))</f>
        <v>0.46641414141414145</v>
      </c>
      <c r="L340" s="9">
        <f>IF(H340+I340=0,"",(SUMIFS(Matches!$V$9:$V$1954,Matches!$C$9:$C$1954,$A340)+SUMIFS(Matches!$W$9:$W$1954,Matches!$D$9:$D$1954,$A340))/(H340+I340))</f>
        <v>0.50007606100409141</v>
      </c>
      <c r="M340" s="9">
        <f t="shared" si="57"/>
        <v>0.56655941929142695</v>
      </c>
      <c r="N340" s="1">
        <f t="shared" si="58"/>
        <v>88</v>
      </c>
      <c r="O340" s="1" t="str">
        <f t="shared" si="59"/>
        <v>Matches standings</v>
      </c>
      <c r="P340" s="1">
        <f>COUNTIFS(Matches!$C$9:$C$1954,$A340,Matches!$Q$9:$Q$1954,1,Matches!$Y$9:$Y$1954,"&gt;=1",Matches!$Y$9:$Y$1954,"&lt;="&amp;'RPI rules'!$B$9,Matches!$R$9:$R$1954,1)+COUNTIFS(Matches!$D$9:$D$1954,$A340,Matches!$Q$9:$Q$1954,1,Matches!$X$9:$X$1954,"&gt;=1",Matches!$X$9:$X$1954,"&lt;="&amp;'RPI rules'!$B$9,Matches!$S$9:$S$1954,1)</f>
        <v>0</v>
      </c>
      <c r="Q340" s="1">
        <f>COUNTIFS(Matches!$C$9:$C$1954,$A340,Matches!$Q$9:$Q$1954,1,Matches!$Y$9:$Y$1954,"&gt;"&amp;'RPI rules'!$B$9,Matches!$Y$9:$Y$1954,"&lt;="&amp;'RPI rules'!$B$10,Matches!$R$9:$R$1954,1)+COUNTIFS(Matches!$D$9:$D$1954,$A340,Matches!$Q$9:$Q$1954,1,Matches!$X$9:$X$1954,"&gt;"&amp;'RPI rules'!$B$9,Matches!$X$9:$X$1954,"&lt;="&amp;'RPI rules'!$B$10,Matches!$S$9:$S$1954,1)</f>
        <v>0</v>
      </c>
      <c r="R340" s="1">
        <f>COUNTIFS(Matches!$C$9:$C$1954,$A340,Matches!$Q$9:$Q$1954,1,Matches!$Y$9:$Y$1954,"&gt;="&amp;'RPI rules'!$B$12,Matches!$Y$9:$Y$1954,"&lt;="&amp;'RPI rules'!$B$13,Matches!$R$9:$R$1954,0)+COUNTIFS(Matches!$D$9:$D$1954,$A340,Matches!$Q$9:$Q$1954,1,Matches!$X$9:$X$1954,"&gt;="&amp;'RPI rules'!$B$12,Matches!$X$9:$X$1954,"&lt;="&amp;'RPI rules'!$B$13,Matches!$S$9:$S$1954,0)</f>
        <v>0</v>
      </c>
      <c r="S340" s="1">
        <f>COUNTIFS(Matches!$C$9:$C$1954,$A340,Matches!$Q$9:$Q$1954,1,Matches!$Y$9:$Y$1954,"&gt;="&amp;'RPI rules'!$B$14,Matches!$R$9:$R$1954,0)+COUNTIFS(Matches!$D$9:$D$1954,$A340,Matches!$Q$9:$Q$1954,1,Matches!$X$9:$X$1954,"&gt;="&amp;'RPI rules'!$B$14,Matches!$S$9:$S$1954,0)+COUNTIFS(Matches!$C$9:$C$1954,$A340,Matches!$H$9:$H$1954,"&lt;&gt;D1",Matches!$R$9:$R$1954,0)+COUNTIFS(Matches!$D$9:$D$1954,$A340,Matches!$G$9:$G$1954,"&lt;&gt;D1",Matches!$S$9:$S$1954,0)</f>
        <v>1</v>
      </c>
      <c r="T340" s="1">
        <f>COUNTIFS(Matches!$C$9:$C$1954,$A340,Matches!$M$9:$M$1954,"Nonconference")+COUNTIFS(Matches!$D$9:$D$1954,$A340,Matches!$M$9:$M$1954,"Nonconference")</f>
        <v>10</v>
      </c>
      <c r="U340" s="1">
        <f>COUNTIFS(Matches!$C$9:$C$1954,$A340,Matches!$Q$9:$Q$1954,1,Matches!$Y$9:$Y$1954,"&gt;=1",Matches!$Y$9:$Y$1954,"&lt;="&amp;'RPI rules'!$B$11,Matches!$M$9:$M$1954,"Nonconference")+COUNTIFS(Matches!$D$9:$D$1954,$A340,Matches!$Q$9:$Q$1954,1,Matches!$X$9:$X$1954,"&gt;=1",Matches!$X$9:$X$1954,"&lt;="&amp;'RPI rules'!$B$11,Matches!$M$9:$M$1954,"Nonconference")</f>
        <v>1</v>
      </c>
      <c r="V340" s="1">
        <f>COUNTIFS(Matches!$C$9:$C$1954,$A340,Matches!$Q$9:$Q$1954,1,Matches!$Y$9:$Y$1954,"&gt;="&amp;'RPI rules'!$B$15,Matches!$M$9:$M$1954,"Nonconference")+COUNTIFS(Matches!$D$9:$D$1954,$A340,Matches!$Q$9:$Q$1954,1,Matches!$X$9:$X$1954,"&gt;="&amp;'RPI rules'!$B$15,Matches!$M$9:$M$1954,"Nonconference")+COUNTIFS(Matches!$C$9:$C$1954,$A340,Matches!$M$9:$M$1954,"Nonconference",Matches!$H$9:$H$1954,"NAIA")+COUNTIFS(Matches!$D$9:$D$1954,$A340,Matches!$M$9:$M$1954,"Nonconference",Matches!$G$9:$G$1954,"NAIA")</f>
        <v>1</v>
      </c>
      <c r="W340" s="24">
        <f t="shared" si="60"/>
        <v>0.1</v>
      </c>
      <c r="X340" s="24">
        <f t="shared" si="61"/>
        <v>0.1</v>
      </c>
      <c r="Y340" s="25">
        <f>IF('RPI rules'!$B$25&lt;&gt;"Ready",NA(),P340*'RPI rules'!$B$17+Q340*'RPI rules'!$B$18)</f>
        <v>0</v>
      </c>
      <c r="Z340" s="25">
        <f>IF('RPI rules'!$B$25&lt;&gt;"Ready",NA(),-R340*'RPI rules'!$B$19-S340*'RPI rules'!$B$20)</f>
        <v>-2.5999999999999999E-3</v>
      </c>
      <c r="AA340" s="25">
        <f>IF('RPI rules'!$B$25&lt;&gt;"Ready",NA(),IF(T340=0,0,IF(W340&gt;='RPI rules'!$B$16,'RPI rules'!$B$21,0)))</f>
        <v>0</v>
      </c>
      <c r="AB340" s="25">
        <f>IF('RPI rules'!$B$25&lt;&gt;"Ready",NA(),IF(T340=0,0,IF(X340&gt;='RPI rules'!$B$16,-'RPI rules'!$B$22,0)))</f>
        <v>0</v>
      </c>
      <c r="AC340" s="25">
        <f t="shared" si="62"/>
        <v>-2.5999999999999999E-3</v>
      </c>
      <c r="AD340" s="9">
        <f t="shared" si="63"/>
        <v>0.5639594192914269</v>
      </c>
      <c r="AE340" s="1">
        <f t="shared" si="64"/>
        <v>92</v>
      </c>
      <c r="AF340" s="1">
        <f t="shared" si="65"/>
        <v>-4</v>
      </c>
    </row>
    <row r="341" spans="1:32" ht="21" customHeight="1">
      <c r="A341" s="1" t="s">
        <v>339</v>
      </c>
      <c r="B341" s="1" t="str">
        <f>INDEX(Standings!$B$9:$B$356,MATCH($A341,Standings!$A$9:$A$356,0))</f>
        <v>UAC</v>
      </c>
      <c r="C341" s="1">
        <f>INDEX(Standings!$D$9:$D$356,MATCH($A341,Standings!$A$9:$A$356,0))</f>
        <v>4</v>
      </c>
      <c r="D341" s="1">
        <f>INDEX(Standings!$E$9:$E$356,MATCH($A341,Standings!$A$9:$A$356,0))</f>
        <v>8</v>
      </c>
      <c r="E341" s="1">
        <f>SUMIFS(Matches!$R$9:$R$1954,Matches!$C$9:$C$1954,$A341)+SUMIFS(Matches!$S$9:$S$1954,Matches!$D$9:$D$1954,$A341)</f>
        <v>4</v>
      </c>
      <c r="F341" s="1">
        <f>COUNTIFS(Matches!$C$9:$C$1954,$A341)+COUNTIFS(Matches!$D$9:$D$1954,$A341)-E341</f>
        <v>8</v>
      </c>
      <c r="G341" s="1">
        <f t="shared" si="55"/>
        <v>0</v>
      </c>
      <c r="H341" s="1">
        <f>SUMIFS(Matches!$R$9:$R$1954,Matches!$C$9:$C$1954,$A341,Matches!$Q$9:$Q$1954,1)+SUMIFS(Matches!$S$9:$S$1954,Matches!$D$9:$D$1954,$A341,Matches!$Q$9:$Q$1954,1)</f>
        <v>4</v>
      </c>
      <c r="I341" s="1">
        <f>COUNTIFS(Matches!$C$9:$C$1954,$A341,Matches!$Q$9:$Q$1954,1)+COUNTIFS(Matches!$D$9:$D$1954,$A341,Matches!$Q$9:$Q$1954,1)-H341</f>
        <v>8</v>
      </c>
      <c r="J341" s="9">
        <f t="shared" si="56"/>
        <v>0.33333333333333331</v>
      </c>
      <c r="K341" s="9">
        <f>IF(H341+I341=0,"",(SUMIFS(Matches!$T$9:$T$1954,Matches!$C$9:$C$1954,$A341)+SUMIFS(Matches!$U$9:$U$1954,Matches!$D$9:$D$1954,$A341))/(H341+I341))</f>
        <v>0.39747335997335992</v>
      </c>
      <c r="L341" s="9">
        <f>IF(H341+I341=0,"",(SUMIFS(Matches!$V$9:$V$1954,Matches!$C$9:$C$1954,$A341)+SUMIFS(Matches!$W$9:$W$1954,Matches!$D$9:$D$1954,$A341))/(H341+I341))</f>
        <v>0.41152841633541498</v>
      </c>
      <c r="M341" s="9">
        <f t="shared" si="57"/>
        <v>0.38495211740386703</v>
      </c>
      <c r="N341" s="1">
        <f t="shared" si="58"/>
        <v>316</v>
      </c>
      <c r="O341" s="1" t="str">
        <f t="shared" si="59"/>
        <v>Matches standings</v>
      </c>
      <c r="P341" s="1">
        <f>COUNTIFS(Matches!$C$9:$C$1954,$A341,Matches!$Q$9:$Q$1954,1,Matches!$Y$9:$Y$1954,"&gt;=1",Matches!$Y$9:$Y$1954,"&lt;="&amp;'RPI rules'!$B$9,Matches!$R$9:$R$1954,1)+COUNTIFS(Matches!$D$9:$D$1954,$A341,Matches!$Q$9:$Q$1954,1,Matches!$X$9:$X$1954,"&gt;=1",Matches!$X$9:$X$1954,"&lt;="&amp;'RPI rules'!$B$9,Matches!$S$9:$S$1954,1)</f>
        <v>0</v>
      </c>
      <c r="Q341" s="1">
        <f>COUNTIFS(Matches!$C$9:$C$1954,$A341,Matches!$Q$9:$Q$1954,1,Matches!$Y$9:$Y$1954,"&gt;"&amp;'RPI rules'!$B$9,Matches!$Y$9:$Y$1954,"&lt;="&amp;'RPI rules'!$B$10,Matches!$R$9:$R$1954,1)+COUNTIFS(Matches!$D$9:$D$1954,$A341,Matches!$Q$9:$Q$1954,1,Matches!$X$9:$X$1954,"&gt;"&amp;'RPI rules'!$B$9,Matches!$X$9:$X$1954,"&lt;="&amp;'RPI rules'!$B$10,Matches!$S$9:$S$1954,1)</f>
        <v>0</v>
      </c>
      <c r="R341" s="1">
        <f>COUNTIFS(Matches!$C$9:$C$1954,$A341,Matches!$Q$9:$Q$1954,1,Matches!$Y$9:$Y$1954,"&gt;="&amp;'RPI rules'!$B$12,Matches!$Y$9:$Y$1954,"&lt;="&amp;'RPI rules'!$B$13,Matches!$R$9:$R$1954,0)+COUNTIFS(Matches!$D$9:$D$1954,$A341,Matches!$Q$9:$Q$1954,1,Matches!$X$9:$X$1954,"&gt;="&amp;'RPI rules'!$B$12,Matches!$X$9:$X$1954,"&lt;="&amp;'RPI rules'!$B$13,Matches!$S$9:$S$1954,0)</f>
        <v>4</v>
      </c>
      <c r="S341" s="1">
        <f>COUNTIFS(Matches!$C$9:$C$1954,$A341,Matches!$Q$9:$Q$1954,1,Matches!$Y$9:$Y$1954,"&gt;="&amp;'RPI rules'!$B$14,Matches!$R$9:$R$1954,0)+COUNTIFS(Matches!$D$9:$D$1954,$A341,Matches!$Q$9:$Q$1954,1,Matches!$X$9:$X$1954,"&gt;="&amp;'RPI rules'!$B$14,Matches!$S$9:$S$1954,0)+COUNTIFS(Matches!$C$9:$C$1954,$A341,Matches!$H$9:$H$1954,"&lt;&gt;D1",Matches!$R$9:$R$1954,0)+COUNTIFS(Matches!$D$9:$D$1954,$A341,Matches!$G$9:$G$1954,"&lt;&gt;D1",Matches!$S$9:$S$1954,0)</f>
        <v>0</v>
      </c>
      <c r="T341" s="1">
        <f>COUNTIFS(Matches!$C$9:$C$1954,$A341,Matches!$M$9:$M$1954,"Nonconference")+COUNTIFS(Matches!$D$9:$D$1954,$A341,Matches!$M$9:$M$1954,"Nonconference")</f>
        <v>12</v>
      </c>
      <c r="U341" s="1">
        <f>COUNTIFS(Matches!$C$9:$C$1954,$A341,Matches!$Q$9:$Q$1954,1,Matches!$Y$9:$Y$1954,"&gt;=1",Matches!$Y$9:$Y$1954,"&lt;="&amp;'RPI rules'!$B$11,Matches!$M$9:$M$1954,"Nonconference")+COUNTIFS(Matches!$D$9:$D$1954,$A341,Matches!$Q$9:$Q$1954,1,Matches!$X$9:$X$1954,"&gt;=1",Matches!$X$9:$X$1954,"&lt;="&amp;'RPI rules'!$B$11,Matches!$M$9:$M$1954,"Nonconference")</f>
        <v>0</v>
      </c>
      <c r="V341" s="1">
        <f>COUNTIFS(Matches!$C$9:$C$1954,$A341,Matches!$Q$9:$Q$1954,1,Matches!$Y$9:$Y$1954,"&gt;="&amp;'RPI rules'!$B$15,Matches!$M$9:$M$1954,"Nonconference")+COUNTIFS(Matches!$D$9:$D$1954,$A341,Matches!$Q$9:$Q$1954,1,Matches!$X$9:$X$1954,"&gt;="&amp;'RPI rules'!$B$15,Matches!$M$9:$M$1954,"Nonconference")+COUNTIFS(Matches!$C$9:$C$1954,$A341,Matches!$M$9:$M$1954,"Nonconference",Matches!$H$9:$H$1954,"NAIA")+COUNTIFS(Matches!$D$9:$D$1954,$A341,Matches!$M$9:$M$1954,"Nonconference",Matches!$G$9:$G$1954,"NAIA")</f>
        <v>7</v>
      </c>
      <c r="W341" s="24">
        <f t="shared" si="60"/>
        <v>0</v>
      </c>
      <c r="X341" s="24">
        <f t="shared" si="61"/>
        <v>0.58333333333333337</v>
      </c>
      <c r="Y341" s="25">
        <f>IF('RPI rules'!$B$25&lt;&gt;"Ready",NA(),P341*'RPI rules'!$B$17+Q341*'RPI rules'!$B$18)</f>
        <v>0</v>
      </c>
      <c r="Z341" s="25">
        <f>IF('RPI rules'!$B$25&lt;&gt;"Ready",NA(),-R341*'RPI rules'!$B$19-S341*'RPI rules'!$B$20)</f>
        <v>-5.1999999999999998E-3</v>
      </c>
      <c r="AA341" s="25">
        <f>IF('RPI rules'!$B$25&lt;&gt;"Ready",NA(),IF(T341=0,0,IF(W341&gt;='RPI rules'!$B$16,'RPI rules'!$B$21,0)))</f>
        <v>0</v>
      </c>
      <c r="AB341" s="25">
        <f>IF('RPI rules'!$B$25&lt;&gt;"Ready",NA(),IF(T341=0,0,IF(X341&gt;='RPI rules'!$B$16,-'RPI rules'!$B$22,0)))</f>
        <v>-2.5999999999999999E-3</v>
      </c>
      <c r="AC341" s="25">
        <f t="shared" si="62"/>
        <v>-7.7999999999999996E-3</v>
      </c>
      <c r="AD341" s="9">
        <f t="shared" si="63"/>
        <v>0.37715211740386706</v>
      </c>
      <c r="AE341" s="1">
        <f t="shared" si="64"/>
        <v>318</v>
      </c>
      <c r="AF341" s="1">
        <f t="shared" si="65"/>
        <v>-2</v>
      </c>
    </row>
    <row r="342" spans="1:32" ht="21" customHeight="1">
      <c r="A342" s="1" t="s">
        <v>113</v>
      </c>
      <c r="B342" s="1" t="str">
        <f>INDEX(Standings!$B$9:$B$356,MATCH($A342,Standings!$A$9:$A$356,0))</f>
        <v>Big 12</v>
      </c>
      <c r="C342" s="1">
        <f>INDEX(Standings!$D$9:$D$356,MATCH($A342,Standings!$A$9:$A$356,0))</f>
        <v>7</v>
      </c>
      <c r="D342" s="1">
        <f>INDEX(Standings!$E$9:$E$356,MATCH($A342,Standings!$A$9:$A$356,0))</f>
        <v>3</v>
      </c>
      <c r="E342" s="1">
        <f>SUMIFS(Matches!$R$9:$R$1954,Matches!$C$9:$C$1954,$A342)+SUMIFS(Matches!$S$9:$S$1954,Matches!$D$9:$D$1954,$A342)</f>
        <v>7</v>
      </c>
      <c r="F342" s="1">
        <f>COUNTIFS(Matches!$C$9:$C$1954,$A342)+COUNTIFS(Matches!$D$9:$D$1954,$A342)-E342</f>
        <v>3</v>
      </c>
      <c r="G342" s="1">
        <f t="shared" si="55"/>
        <v>0</v>
      </c>
      <c r="H342" s="1">
        <f>SUMIFS(Matches!$R$9:$R$1954,Matches!$C$9:$C$1954,$A342,Matches!$Q$9:$Q$1954,1)+SUMIFS(Matches!$S$9:$S$1954,Matches!$D$9:$D$1954,$A342,Matches!$Q$9:$Q$1954,1)</f>
        <v>7</v>
      </c>
      <c r="I342" s="1">
        <f>COUNTIFS(Matches!$C$9:$C$1954,$A342,Matches!$Q$9:$Q$1954,1)+COUNTIFS(Matches!$D$9:$D$1954,$A342,Matches!$Q$9:$Q$1954,1)-H342</f>
        <v>3</v>
      </c>
      <c r="J342" s="9">
        <f t="shared" si="56"/>
        <v>0.7</v>
      </c>
      <c r="K342" s="9">
        <f>IF(H342+I342=0,"",(SUMIFS(Matches!$T$9:$T$1954,Matches!$C$9:$C$1954,$A342)+SUMIFS(Matches!$U$9:$U$1954,Matches!$D$9:$D$1954,$A342))/(H342+I342))</f>
        <v>0.52940476190476193</v>
      </c>
      <c r="L342" s="9">
        <f>IF(H342+I342=0,"",(SUMIFS(Matches!$V$9:$V$1954,Matches!$C$9:$C$1954,$A342)+SUMIFS(Matches!$W$9:$W$1954,Matches!$D$9:$D$1954,$A342))/(H342+I342))</f>
        <v>0.50229301373430157</v>
      </c>
      <c r="M342" s="9">
        <f t="shared" si="57"/>
        <v>0.5652756343859564</v>
      </c>
      <c r="N342" s="1">
        <f t="shared" si="58"/>
        <v>90</v>
      </c>
      <c r="O342" s="1" t="str">
        <f t="shared" si="59"/>
        <v>Matches standings</v>
      </c>
      <c r="P342" s="1">
        <f>COUNTIFS(Matches!$C$9:$C$1954,$A342,Matches!$Q$9:$Q$1954,1,Matches!$Y$9:$Y$1954,"&gt;=1",Matches!$Y$9:$Y$1954,"&lt;="&amp;'RPI rules'!$B$9,Matches!$R$9:$R$1954,1)+COUNTIFS(Matches!$D$9:$D$1954,$A342,Matches!$Q$9:$Q$1954,1,Matches!$X$9:$X$1954,"&gt;=1",Matches!$X$9:$X$1954,"&lt;="&amp;'RPI rules'!$B$9,Matches!$S$9:$S$1954,1)</f>
        <v>0</v>
      </c>
      <c r="Q342" s="1">
        <f>COUNTIFS(Matches!$C$9:$C$1954,$A342,Matches!$Q$9:$Q$1954,1,Matches!$Y$9:$Y$1954,"&gt;"&amp;'RPI rules'!$B$9,Matches!$Y$9:$Y$1954,"&lt;="&amp;'RPI rules'!$B$10,Matches!$R$9:$R$1954,1)+COUNTIFS(Matches!$D$9:$D$1954,$A342,Matches!$Q$9:$Q$1954,1,Matches!$X$9:$X$1954,"&gt;"&amp;'RPI rules'!$B$9,Matches!$X$9:$X$1954,"&lt;="&amp;'RPI rules'!$B$10,Matches!$S$9:$S$1954,1)</f>
        <v>0</v>
      </c>
      <c r="R342" s="1">
        <f>COUNTIFS(Matches!$C$9:$C$1954,$A342,Matches!$Q$9:$Q$1954,1,Matches!$Y$9:$Y$1954,"&gt;="&amp;'RPI rules'!$B$12,Matches!$Y$9:$Y$1954,"&lt;="&amp;'RPI rules'!$B$13,Matches!$R$9:$R$1954,0)+COUNTIFS(Matches!$D$9:$D$1954,$A342,Matches!$Q$9:$Q$1954,1,Matches!$X$9:$X$1954,"&gt;="&amp;'RPI rules'!$B$12,Matches!$X$9:$X$1954,"&lt;="&amp;'RPI rules'!$B$13,Matches!$S$9:$S$1954,0)</f>
        <v>0</v>
      </c>
      <c r="S342" s="1">
        <f>COUNTIFS(Matches!$C$9:$C$1954,$A342,Matches!$Q$9:$Q$1954,1,Matches!$Y$9:$Y$1954,"&gt;="&amp;'RPI rules'!$B$14,Matches!$R$9:$R$1954,0)+COUNTIFS(Matches!$D$9:$D$1954,$A342,Matches!$Q$9:$Q$1954,1,Matches!$X$9:$X$1954,"&gt;="&amp;'RPI rules'!$B$14,Matches!$S$9:$S$1954,0)+COUNTIFS(Matches!$C$9:$C$1954,$A342,Matches!$H$9:$H$1954,"&lt;&gt;D1",Matches!$R$9:$R$1954,0)+COUNTIFS(Matches!$D$9:$D$1954,$A342,Matches!$G$9:$G$1954,"&lt;&gt;D1",Matches!$S$9:$S$1954,0)</f>
        <v>0</v>
      </c>
      <c r="T342" s="1">
        <f>COUNTIFS(Matches!$C$9:$C$1954,$A342,Matches!$M$9:$M$1954,"Nonconference")+COUNTIFS(Matches!$D$9:$D$1954,$A342,Matches!$M$9:$M$1954,"Nonconference")</f>
        <v>10</v>
      </c>
      <c r="U342" s="1">
        <f>COUNTIFS(Matches!$C$9:$C$1954,$A342,Matches!$Q$9:$Q$1954,1,Matches!$Y$9:$Y$1954,"&gt;=1",Matches!$Y$9:$Y$1954,"&lt;="&amp;'RPI rules'!$B$11,Matches!$M$9:$M$1954,"Nonconference")+COUNTIFS(Matches!$D$9:$D$1954,$A342,Matches!$Q$9:$Q$1954,1,Matches!$X$9:$X$1954,"&gt;=1",Matches!$X$9:$X$1954,"&lt;="&amp;'RPI rules'!$B$11,Matches!$M$9:$M$1954,"Nonconference")</f>
        <v>1</v>
      </c>
      <c r="V342" s="1">
        <f>COUNTIFS(Matches!$C$9:$C$1954,$A342,Matches!$Q$9:$Q$1954,1,Matches!$Y$9:$Y$1954,"&gt;="&amp;'RPI rules'!$B$15,Matches!$M$9:$M$1954,"Nonconference")+COUNTIFS(Matches!$D$9:$D$1954,$A342,Matches!$Q$9:$Q$1954,1,Matches!$X$9:$X$1954,"&gt;="&amp;'RPI rules'!$B$15,Matches!$M$9:$M$1954,"Nonconference")+COUNTIFS(Matches!$C$9:$C$1954,$A342,Matches!$M$9:$M$1954,"Nonconference",Matches!$H$9:$H$1954,"NAIA")+COUNTIFS(Matches!$D$9:$D$1954,$A342,Matches!$M$9:$M$1954,"Nonconference",Matches!$G$9:$G$1954,"NAIA")</f>
        <v>3</v>
      </c>
      <c r="W342" s="24">
        <f t="shared" si="60"/>
        <v>0.1</v>
      </c>
      <c r="X342" s="24">
        <f t="shared" si="61"/>
        <v>0.3</v>
      </c>
      <c r="Y342" s="25">
        <f>IF('RPI rules'!$B$25&lt;&gt;"Ready",NA(),P342*'RPI rules'!$B$17+Q342*'RPI rules'!$B$18)</f>
        <v>0</v>
      </c>
      <c r="Z342" s="25">
        <f>IF('RPI rules'!$B$25&lt;&gt;"Ready",NA(),-R342*'RPI rules'!$B$19-S342*'RPI rules'!$B$20)</f>
        <v>0</v>
      </c>
      <c r="AA342" s="25">
        <f>IF('RPI rules'!$B$25&lt;&gt;"Ready",NA(),IF(T342=0,0,IF(W342&gt;='RPI rules'!$B$16,'RPI rules'!$B$21,0)))</f>
        <v>0</v>
      </c>
      <c r="AB342" s="25">
        <f>IF('RPI rules'!$B$25&lt;&gt;"Ready",NA(),IF(T342=0,0,IF(X342&gt;='RPI rules'!$B$16,-'RPI rules'!$B$22,0)))</f>
        <v>0</v>
      </c>
      <c r="AC342" s="25">
        <f t="shared" si="62"/>
        <v>0</v>
      </c>
      <c r="AD342" s="9">
        <f t="shared" si="63"/>
        <v>0.5652756343859564</v>
      </c>
      <c r="AE342" s="1">
        <f t="shared" si="64"/>
        <v>90</v>
      </c>
      <c r="AF342" s="1">
        <f t="shared" si="65"/>
        <v>0</v>
      </c>
    </row>
    <row r="343" spans="1:32" ht="21" customHeight="1">
      <c r="A343" s="1" t="s">
        <v>259</v>
      </c>
      <c r="B343" s="1" t="str">
        <f>INDEX(Standings!$B$9:$B$356,MATCH($A343,Standings!$A$9:$A$356,0))</f>
        <v>SoCon</v>
      </c>
      <c r="C343" s="1">
        <f>INDEX(Standings!$D$9:$D$356,MATCH($A343,Standings!$A$9:$A$356,0))</f>
        <v>4</v>
      </c>
      <c r="D343" s="1">
        <f>INDEX(Standings!$E$9:$E$356,MATCH($A343,Standings!$A$9:$A$356,0))</f>
        <v>9</v>
      </c>
      <c r="E343" s="1">
        <f>SUMIFS(Matches!$R$9:$R$1954,Matches!$C$9:$C$1954,$A343)+SUMIFS(Matches!$S$9:$S$1954,Matches!$D$9:$D$1954,$A343)</f>
        <v>4</v>
      </c>
      <c r="F343" s="1">
        <f>COUNTIFS(Matches!$C$9:$C$1954,$A343)+COUNTIFS(Matches!$D$9:$D$1954,$A343)-E343</f>
        <v>9</v>
      </c>
      <c r="G343" s="1">
        <f t="shared" si="55"/>
        <v>0</v>
      </c>
      <c r="H343" s="1">
        <f>SUMIFS(Matches!$R$9:$R$1954,Matches!$C$9:$C$1954,$A343,Matches!$Q$9:$Q$1954,1)+SUMIFS(Matches!$S$9:$S$1954,Matches!$D$9:$D$1954,$A343,Matches!$Q$9:$Q$1954,1)</f>
        <v>4</v>
      </c>
      <c r="I343" s="1">
        <f>COUNTIFS(Matches!$C$9:$C$1954,$A343,Matches!$Q$9:$Q$1954,1)+COUNTIFS(Matches!$D$9:$D$1954,$A343,Matches!$Q$9:$Q$1954,1)-H343</f>
        <v>9</v>
      </c>
      <c r="J343" s="9">
        <f t="shared" si="56"/>
        <v>0.30769230769230771</v>
      </c>
      <c r="K343" s="9">
        <f>IF(H343+I343=0,"",(SUMIFS(Matches!$T$9:$T$1954,Matches!$C$9:$C$1954,$A343)+SUMIFS(Matches!$U$9:$U$1954,Matches!$D$9:$D$1954,$A343))/(H343+I343))</f>
        <v>0.54145000298846457</v>
      </c>
      <c r="L343" s="9">
        <f>IF(H343+I343=0,"",(SUMIFS(Matches!$V$9:$V$1954,Matches!$C$9:$C$1954,$A343)+SUMIFS(Matches!$W$9:$W$1954,Matches!$D$9:$D$1954,$A343))/(H343+I343))</f>
        <v>0.45603382146214305</v>
      </c>
      <c r="M343" s="9">
        <f t="shared" si="57"/>
        <v>0.46165653378284499</v>
      </c>
      <c r="N343" s="1">
        <f t="shared" si="58"/>
        <v>236</v>
      </c>
      <c r="O343" s="1" t="str">
        <f t="shared" si="59"/>
        <v>Matches standings</v>
      </c>
      <c r="P343" s="1">
        <f>COUNTIFS(Matches!$C$9:$C$1954,$A343,Matches!$Q$9:$Q$1954,1,Matches!$Y$9:$Y$1954,"&gt;=1",Matches!$Y$9:$Y$1954,"&lt;="&amp;'RPI rules'!$B$9,Matches!$R$9:$R$1954,1)+COUNTIFS(Matches!$D$9:$D$1954,$A343,Matches!$Q$9:$Q$1954,1,Matches!$X$9:$X$1954,"&gt;=1",Matches!$X$9:$X$1954,"&lt;="&amp;'RPI rules'!$B$9,Matches!$S$9:$S$1954,1)</f>
        <v>0</v>
      </c>
      <c r="Q343" s="1">
        <f>COUNTIFS(Matches!$C$9:$C$1954,$A343,Matches!$Q$9:$Q$1954,1,Matches!$Y$9:$Y$1954,"&gt;"&amp;'RPI rules'!$B$9,Matches!$Y$9:$Y$1954,"&lt;="&amp;'RPI rules'!$B$10,Matches!$R$9:$R$1954,1)+COUNTIFS(Matches!$D$9:$D$1954,$A343,Matches!$Q$9:$Q$1954,1,Matches!$X$9:$X$1954,"&gt;"&amp;'RPI rules'!$B$9,Matches!$X$9:$X$1954,"&lt;="&amp;'RPI rules'!$B$10,Matches!$S$9:$S$1954,1)</f>
        <v>0</v>
      </c>
      <c r="R343" s="1">
        <f>COUNTIFS(Matches!$C$9:$C$1954,$A343,Matches!$Q$9:$Q$1954,1,Matches!$Y$9:$Y$1954,"&gt;="&amp;'RPI rules'!$B$12,Matches!$Y$9:$Y$1954,"&lt;="&amp;'RPI rules'!$B$13,Matches!$R$9:$R$1954,0)+COUNTIFS(Matches!$D$9:$D$1954,$A343,Matches!$Q$9:$Q$1954,1,Matches!$X$9:$X$1954,"&gt;="&amp;'RPI rules'!$B$12,Matches!$X$9:$X$1954,"&lt;="&amp;'RPI rules'!$B$13,Matches!$S$9:$S$1954,0)</f>
        <v>0</v>
      </c>
      <c r="S343" s="1">
        <f>COUNTIFS(Matches!$C$9:$C$1954,$A343,Matches!$Q$9:$Q$1954,1,Matches!$Y$9:$Y$1954,"&gt;="&amp;'RPI rules'!$B$14,Matches!$R$9:$R$1954,0)+COUNTIFS(Matches!$D$9:$D$1954,$A343,Matches!$Q$9:$Q$1954,1,Matches!$X$9:$X$1954,"&gt;="&amp;'RPI rules'!$B$14,Matches!$S$9:$S$1954,0)+COUNTIFS(Matches!$C$9:$C$1954,$A343,Matches!$H$9:$H$1954,"&lt;&gt;D1",Matches!$R$9:$R$1954,0)+COUNTIFS(Matches!$D$9:$D$1954,$A343,Matches!$G$9:$G$1954,"&lt;&gt;D1",Matches!$S$9:$S$1954,0)</f>
        <v>0</v>
      </c>
      <c r="T343" s="1">
        <f>COUNTIFS(Matches!$C$9:$C$1954,$A343,Matches!$M$9:$M$1954,"Nonconference")+COUNTIFS(Matches!$D$9:$D$1954,$A343,Matches!$M$9:$M$1954,"Nonconference")</f>
        <v>13</v>
      </c>
      <c r="U343" s="1">
        <f>COUNTIFS(Matches!$C$9:$C$1954,$A343,Matches!$Q$9:$Q$1954,1,Matches!$Y$9:$Y$1954,"&gt;=1",Matches!$Y$9:$Y$1954,"&lt;="&amp;'RPI rules'!$B$11,Matches!$M$9:$M$1954,"Nonconference")+COUNTIFS(Matches!$D$9:$D$1954,$A343,Matches!$Q$9:$Q$1954,1,Matches!$X$9:$X$1954,"&gt;=1",Matches!$X$9:$X$1954,"&lt;="&amp;'RPI rules'!$B$11,Matches!$M$9:$M$1954,"Nonconference")</f>
        <v>0</v>
      </c>
      <c r="V343" s="1">
        <f>COUNTIFS(Matches!$C$9:$C$1954,$A343,Matches!$Q$9:$Q$1954,1,Matches!$Y$9:$Y$1954,"&gt;="&amp;'RPI rules'!$B$15,Matches!$M$9:$M$1954,"Nonconference")+COUNTIFS(Matches!$D$9:$D$1954,$A343,Matches!$Q$9:$Q$1954,1,Matches!$X$9:$X$1954,"&gt;="&amp;'RPI rules'!$B$15,Matches!$M$9:$M$1954,"Nonconference")+COUNTIFS(Matches!$C$9:$C$1954,$A343,Matches!$M$9:$M$1954,"Nonconference",Matches!$H$9:$H$1954,"NAIA")+COUNTIFS(Matches!$D$9:$D$1954,$A343,Matches!$M$9:$M$1954,"Nonconference",Matches!$G$9:$G$1954,"NAIA")</f>
        <v>2</v>
      </c>
      <c r="W343" s="24">
        <f t="shared" si="60"/>
        <v>0</v>
      </c>
      <c r="X343" s="24">
        <f t="shared" si="61"/>
        <v>0.15384615384615385</v>
      </c>
      <c r="Y343" s="25">
        <f>IF('RPI rules'!$B$25&lt;&gt;"Ready",NA(),P343*'RPI rules'!$B$17+Q343*'RPI rules'!$B$18)</f>
        <v>0</v>
      </c>
      <c r="Z343" s="25">
        <f>IF('RPI rules'!$B$25&lt;&gt;"Ready",NA(),-R343*'RPI rules'!$B$19-S343*'RPI rules'!$B$20)</f>
        <v>0</v>
      </c>
      <c r="AA343" s="25">
        <f>IF('RPI rules'!$B$25&lt;&gt;"Ready",NA(),IF(T343=0,0,IF(W343&gt;='RPI rules'!$B$16,'RPI rules'!$B$21,0)))</f>
        <v>0</v>
      </c>
      <c r="AB343" s="25">
        <f>IF('RPI rules'!$B$25&lt;&gt;"Ready",NA(),IF(T343=0,0,IF(X343&gt;='RPI rules'!$B$16,-'RPI rules'!$B$22,0)))</f>
        <v>0</v>
      </c>
      <c r="AC343" s="25">
        <f t="shared" si="62"/>
        <v>0</v>
      </c>
      <c r="AD343" s="9">
        <f t="shared" si="63"/>
        <v>0.46165653378284499</v>
      </c>
      <c r="AE343" s="1">
        <f t="shared" si="64"/>
        <v>231</v>
      </c>
      <c r="AF343" s="1">
        <f t="shared" si="65"/>
        <v>5</v>
      </c>
    </row>
    <row r="344" spans="1:32" ht="21" customHeight="1">
      <c r="A344" s="1" t="s">
        <v>337</v>
      </c>
      <c r="B344" s="1" t="str">
        <f>INDEX(Standings!$B$9:$B$356,MATCH($A344,Standings!$A$9:$A$356,0))</f>
        <v>OVC</v>
      </c>
      <c r="C344" s="1">
        <f>INDEX(Standings!$D$9:$D$356,MATCH($A344,Standings!$A$9:$A$356,0))</f>
        <v>0</v>
      </c>
      <c r="D344" s="1">
        <f>INDEX(Standings!$E$9:$E$356,MATCH($A344,Standings!$A$9:$A$356,0))</f>
        <v>10</v>
      </c>
      <c r="E344" s="1">
        <f>SUMIFS(Matches!$R$9:$R$1954,Matches!$C$9:$C$1954,$A344)+SUMIFS(Matches!$S$9:$S$1954,Matches!$D$9:$D$1954,$A344)</f>
        <v>0</v>
      </c>
      <c r="F344" s="1">
        <f>COUNTIFS(Matches!$C$9:$C$1954,$A344)+COUNTIFS(Matches!$D$9:$D$1954,$A344)-E344</f>
        <v>10</v>
      </c>
      <c r="G344" s="1">
        <f t="shared" si="55"/>
        <v>0</v>
      </c>
      <c r="H344" s="1">
        <f>SUMIFS(Matches!$R$9:$R$1954,Matches!$C$9:$C$1954,$A344,Matches!$Q$9:$Q$1954,1)+SUMIFS(Matches!$S$9:$S$1954,Matches!$D$9:$D$1954,$A344,Matches!$Q$9:$Q$1954,1)</f>
        <v>0</v>
      </c>
      <c r="I344" s="1">
        <f>COUNTIFS(Matches!$C$9:$C$1954,$A344,Matches!$Q$9:$Q$1954,1)+COUNTIFS(Matches!$D$9:$D$1954,$A344,Matches!$Q$9:$Q$1954,1)-H344</f>
        <v>10</v>
      </c>
      <c r="J344" s="9">
        <f t="shared" si="56"/>
        <v>0</v>
      </c>
      <c r="K344" s="9">
        <f>IF(H344+I344=0,"",(SUMIFS(Matches!$T$9:$T$1954,Matches!$C$9:$C$1954,$A344)+SUMIFS(Matches!$U$9:$U$1954,Matches!$D$9:$D$1954,$A344))/(H344+I344))</f>
        <v>0.55641414141414136</v>
      </c>
      <c r="L344" s="9">
        <f>IF(H344+I344=0,"",(SUMIFS(Matches!$V$9:$V$1954,Matches!$C$9:$C$1954,$A344)+SUMIFS(Matches!$W$9:$W$1954,Matches!$D$9:$D$1954,$A344))/(H344+I344))</f>
        <v>0.43762162080343903</v>
      </c>
      <c r="M344" s="9">
        <f t="shared" si="57"/>
        <v>0.38761247590793046</v>
      </c>
      <c r="N344" s="1">
        <f t="shared" si="58"/>
        <v>314</v>
      </c>
      <c r="O344" s="1" t="str">
        <f t="shared" si="59"/>
        <v>Matches standings</v>
      </c>
      <c r="P344" s="1">
        <f>COUNTIFS(Matches!$C$9:$C$1954,$A344,Matches!$Q$9:$Q$1954,1,Matches!$Y$9:$Y$1954,"&gt;=1",Matches!$Y$9:$Y$1954,"&lt;="&amp;'RPI rules'!$B$9,Matches!$R$9:$R$1954,1)+COUNTIFS(Matches!$D$9:$D$1954,$A344,Matches!$Q$9:$Q$1954,1,Matches!$X$9:$X$1954,"&gt;=1",Matches!$X$9:$X$1954,"&lt;="&amp;'RPI rules'!$B$9,Matches!$S$9:$S$1954,1)</f>
        <v>0</v>
      </c>
      <c r="Q344" s="1">
        <f>COUNTIFS(Matches!$C$9:$C$1954,$A344,Matches!$Q$9:$Q$1954,1,Matches!$Y$9:$Y$1954,"&gt;"&amp;'RPI rules'!$B$9,Matches!$Y$9:$Y$1954,"&lt;="&amp;'RPI rules'!$B$10,Matches!$R$9:$R$1954,1)+COUNTIFS(Matches!$D$9:$D$1954,$A344,Matches!$Q$9:$Q$1954,1,Matches!$X$9:$X$1954,"&gt;"&amp;'RPI rules'!$B$9,Matches!$X$9:$X$1954,"&lt;="&amp;'RPI rules'!$B$10,Matches!$S$9:$S$1954,1)</f>
        <v>0</v>
      </c>
      <c r="R344" s="1">
        <f>COUNTIFS(Matches!$C$9:$C$1954,$A344,Matches!$Q$9:$Q$1954,1,Matches!$Y$9:$Y$1954,"&gt;="&amp;'RPI rules'!$B$12,Matches!$Y$9:$Y$1954,"&lt;="&amp;'RPI rules'!$B$13,Matches!$R$9:$R$1954,0)+COUNTIFS(Matches!$D$9:$D$1954,$A344,Matches!$Q$9:$Q$1954,1,Matches!$X$9:$X$1954,"&gt;="&amp;'RPI rules'!$B$12,Matches!$X$9:$X$1954,"&lt;="&amp;'RPI rules'!$B$13,Matches!$S$9:$S$1954,0)</f>
        <v>0</v>
      </c>
      <c r="S344" s="1">
        <f>COUNTIFS(Matches!$C$9:$C$1954,$A344,Matches!$Q$9:$Q$1954,1,Matches!$Y$9:$Y$1954,"&gt;="&amp;'RPI rules'!$B$14,Matches!$R$9:$R$1954,0)+COUNTIFS(Matches!$D$9:$D$1954,$A344,Matches!$Q$9:$Q$1954,1,Matches!$X$9:$X$1954,"&gt;="&amp;'RPI rules'!$B$14,Matches!$S$9:$S$1954,0)+COUNTIFS(Matches!$C$9:$C$1954,$A344,Matches!$H$9:$H$1954,"&lt;&gt;D1",Matches!$R$9:$R$1954,0)+COUNTIFS(Matches!$D$9:$D$1954,$A344,Matches!$G$9:$G$1954,"&lt;&gt;D1",Matches!$S$9:$S$1954,0)</f>
        <v>0</v>
      </c>
      <c r="T344" s="1">
        <f>COUNTIFS(Matches!$C$9:$C$1954,$A344,Matches!$M$9:$M$1954,"Nonconference")+COUNTIFS(Matches!$D$9:$D$1954,$A344,Matches!$M$9:$M$1954,"Nonconference")</f>
        <v>10</v>
      </c>
      <c r="U344" s="1">
        <f>COUNTIFS(Matches!$C$9:$C$1954,$A344,Matches!$Q$9:$Q$1954,1,Matches!$Y$9:$Y$1954,"&gt;=1",Matches!$Y$9:$Y$1954,"&lt;="&amp;'RPI rules'!$B$11,Matches!$M$9:$M$1954,"Nonconference")+COUNTIFS(Matches!$D$9:$D$1954,$A344,Matches!$Q$9:$Q$1954,1,Matches!$X$9:$X$1954,"&gt;=1",Matches!$X$9:$X$1954,"&lt;="&amp;'RPI rules'!$B$11,Matches!$M$9:$M$1954,"Nonconference")</f>
        <v>1</v>
      </c>
      <c r="V344" s="1">
        <f>COUNTIFS(Matches!$C$9:$C$1954,$A344,Matches!$Q$9:$Q$1954,1,Matches!$Y$9:$Y$1954,"&gt;="&amp;'RPI rules'!$B$15,Matches!$M$9:$M$1954,"Nonconference")+COUNTIFS(Matches!$D$9:$D$1954,$A344,Matches!$Q$9:$Q$1954,1,Matches!$X$9:$X$1954,"&gt;="&amp;'RPI rules'!$B$15,Matches!$M$9:$M$1954,"Nonconference")+COUNTIFS(Matches!$C$9:$C$1954,$A344,Matches!$M$9:$M$1954,"Nonconference",Matches!$H$9:$H$1954,"NAIA")+COUNTIFS(Matches!$D$9:$D$1954,$A344,Matches!$M$9:$M$1954,"Nonconference",Matches!$G$9:$G$1954,"NAIA")</f>
        <v>0</v>
      </c>
      <c r="W344" s="24">
        <f t="shared" si="60"/>
        <v>0.1</v>
      </c>
      <c r="X344" s="24">
        <f t="shared" si="61"/>
        <v>0</v>
      </c>
      <c r="Y344" s="25">
        <f>IF('RPI rules'!$B$25&lt;&gt;"Ready",NA(),P344*'RPI rules'!$B$17+Q344*'RPI rules'!$B$18)</f>
        <v>0</v>
      </c>
      <c r="Z344" s="25">
        <f>IF('RPI rules'!$B$25&lt;&gt;"Ready",NA(),-R344*'RPI rules'!$B$19-S344*'RPI rules'!$B$20)</f>
        <v>0</v>
      </c>
      <c r="AA344" s="25">
        <f>IF('RPI rules'!$B$25&lt;&gt;"Ready",NA(),IF(T344=0,0,IF(W344&gt;='RPI rules'!$B$16,'RPI rules'!$B$21,0)))</f>
        <v>0</v>
      </c>
      <c r="AB344" s="25">
        <f>IF('RPI rules'!$B$25&lt;&gt;"Ready",NA(),IF(T344=0,0,IF(X344&gt;='RPI rules'!$B$16,-'RPI rules'!$B$22,0)))</f>
        <v>0</v>
      </c>
      <c r="AC344" s="25">
        <f t="shared" si="62"/>
        <v>0</v>
      </c>
      <c r="AD344" s="9">
        <f t="shared" si="63"/>
        <v>0.38761247590793046</v>
      </c>
      <c r="AE344" s="1">
        <f t="shared" si="64"/>
        <v>311</v>
      </c>
      <c r="AF344" s="1">
        <f t="shared" si="65"/>
        <v>3</v>
      </c>
    </row>
    <row r="345" spans="1:32" ht="21" customHeight="1">
      <c r="A345" s="1" t="s">
        <v>82</v>
      </c>
      <c r="B345" s="1" t="str">
        <f>INDEX(Standings!$B$9:$B$356,MATCH($A345,Standings!$A$9:$A$356,0))</f>
        <v>CUSA</v>
      </c>
      <c r="C345" s="1">
        <f>INDEX(Standings!$D$9:$D$356,MATCH($A345,Standings!$A$9:$A$356,0))</f>
        <v>6</v>
      </c>
      <c r="D345" s="1">
        <f>INDEX(Standings!$E$9:$E$356,MATCH($A345,Standings!$A$9:$A$356,0))</f>
        <v>5</v>
      </c>
      <c r="E345" s="1">
        <f>SUMIFS(Matches!$R$9:$R$1954,Matches!$C$9:$C$1954,$A345)+SUMIFS(Matches!$S$9:$S$1954,Matches!$D$9:$D$1954,$A345)</f>
        <v>6</v>
      </c>
      <c r="F345" s="1">
        <f>COUNTIFS(Matches!$C$9:$C$1954,$A345)+COUNTIFS(Matches!$D$9:$D$1954,$A345)-E345</f>
        <v>6</v>
      </c>
      <c r="G345" s="1">
        <f t="shared" si="55"/>
        <v>0</v>
      </c>
      <c r="H345" s="1">
        <f>SUMIFS(Matches!$R$9:$R$1954,Matches!$C$9:$C$1954,$A345,Matches!$Q$9:$Q$1954,1)+SUMIFS(Matches!$S$9:$S$1954,Matches!$D$9:$D$1954,$A345,Matches!$Q$9:$Q$1954,1)</f>
        <v>6</v>
      </c>
      <c r="I345" s="1">
        <f>COUNTIFS(Matches!$C$9:$C$1954,$A345,Matches!$Q$9:$Q$1954,1)+COUNTIFS(Matches!$D$9:$D$1954,$A345,Matches!$Q$9:$Q$1954,1)-H345</f>
        <v>6</v>
      </c>
      <c r="J345" s="9">
        <f t="shared" si="56"/>
        <v>0.5</v>
      </c>
      <c r="K345" s="9">
        <f>IF(H345+I345=0,"",(SUMIFS(Matches!$T$9:$T$1954,Matches!$C$9:$C$1954,$A345)+SUMIFS(Matches!$U$9:$U$1954,Matches!$D$9:$D$1954,$A345))/(H345+I345))</f>
        <v>0.67020202020202024</v>
      </c>
      <c r="L345" s="9">
        <f>IF(H345+I345=0,"",(SUMIFS(Matches!$V$9:$V$1954,Matches!$C$9:$C$1954,$A345)+SUMIFS(Matches!$W$9:$W$1954,Matches!$D$9:$D$1954,$A345))/(H345+I345))</f>
        <v>0.5393069219174017</v>
      </c>
      <c r="M345" s="9">
        <f t="shared" si="57"/>
        <v>0.59492774058036058</v>
      </c>
      <c r="N345" s="1">
        <f t="shared" si="58"/>
        <v>59</v>
      </c>
      <c r="O345" s="1" t="str">
        <f t="shared" si="59"/>
        <v>Review: standings differ</v>
      </c>
      <c r="P345" s="1">
        <f>COUNTIFS(Matches!$C$9:$C$1954,$A345,Matches!$Q$9:$Q$1954,1,Matches!$Y$9:$Y$1954,"&gt;=1",Matches!$Y$9:$Y$1954,"&lt;="&amp;'RPI rules'!$B$9,Matches!$R$9:$R$1954,1)+COUNTIFS(Matches!$D$9:$D$1954,$A345,Matches!$Q$9:$Q$1954,1,Matches!$X$9:$X$1954,"&gt;=1",Matches!$X$9:$X$1954,"&lt;="&amp;'RPI rules'!$B$9,Matches!$S$9:$S$1954,1)</f>
        <v>0</v>
      </c>
      <c r="Q345" s="1">
        <f>COUNTIFS(Matches!$C$9:$C$1954,$A345,Matches!$Q$9:$Q$1954,1,Matches!$Y$9:$Y$1954,"&gt;"&amp;'RPI rules'!$B$9,Matches!$Y$9:$Y$1954,"&lt;="&amp;'RPI rules'!$B$10,Matches!$R$9:$R$1954,1)+COUNTIFS(Matches!$D$9:$D$1954,$A345,Matches!$Q$9:$Q$1954,1,Matches!$X$9:$X$1954,"&gt;"&amp;'RPI rules'!$B$9,Matches!$X$9:$X$1954,"&lt;="&amp;'RPI rules'!$B$10,Matches!$S$9:$S$1954,1)</f>
        <v>0</v>
      </c>
      <c r="R345" s="1">
        <f>COUNTIFS(Matches!$C$9:$C$1954,$A345,Matches!$Q$9:$Q$1954,1,Matches!$Y$9:$Y$1954,"&gt;="&amp;'RPI rules'!$B$12,Matches!$Y$9:$Y$1954,"&lt;="&amp;'RPI rules'!$B$13,Matches!$R$9:$R$1954,0)+COUNTIFS(Matches!$D$9:$D$1954,$A345,Matches!$Q$9:$Q$1954,1,Matches!$X$9:$X$1954,"&gt;="&amp;'RPI rules'!$B$12,Matches!$X$9:$X$1954,"&lt;="&amp;'RPI rules'!$B$13,Matches!$S$9:$S$1954,0)</f>
        <v>0</v>
      </c>
      <c r="S345" s="1">
        <f>COUNTIFS(Matches!$C$9:$C$1954,$A345,Matches!$Q$9:$Q$1954,1,Matches!$Y$9:$Y$1954,"&gt;="&amp;'RPI rules'!$B$14,Matches!$R$9:$R$1954,0)+COUNTIFS(Matches!$D$9:$D$1954,$A345,Matches!$Q$9:$Q$1954,1,Matches!$X$9:$X$1954,"&gt;="&amp;'RPI rules'!$B$14,Matches!$S$9:$S$1954,0)+COUNTIFS(Matches!$C$9:$C$1954,$A345,Matches!$H$9:$H$1954,"&lt;&gt;D1",Matches!$R$9:$R$1954,0)+COUNTIFS(Matches!$D$9:$D$1954,$A345,Matches!$G$9:$G$1954,"&lt;&gt;D1",Matches!$S$9:$S$1954,0)</f>
        <v>0</v>
      </c>
      <c r="T345" s="1">
        <f>COUNTIFS(Matches!$C$9:$C$1954,$A345,Matches!$M$9:$M$1954,"Nonconference")+COUNTIFS(Matches!$D$9:$D$1954,$A345,Matches!$M$9:$M$1954,"Nonconference")</f>
        <v>12</v>
      </c>
      <c r="U345" s="1">
        <f>COUNTIFS(Matches!$C$9:$C$1954,$A345,Matches!$Q$9:$Q$1954,1,Matches!$Y$9:$Y$1954,"&gt;=1",Matches!$Y$9:$Y$1954,"&lt;="&amp;'RPI rules'!$B$11,Matches!$M$9:$M$1954,"Nonconference")+COUNTIFS(Matches!$D$9:$D$1954,$A345,Matches!$Q$9:$Q$1954,1,Matches!$X$9:$X$1954,"&gt;=1",Matches!$X$9:$X$1954,"&lt;="&amp;'RPI rules'!$B$11,Matches!$M$9:$M$1954,"Nonconference")</f>
        <v>6</v>
      </c>
      <c r="V345" s="1">
        <f>COUNTIFS(Matches!$C$9:$C$1954,$A345,Matches!$Q$9:$Q$1954,1,Matches!$Y$9:$Y$1954,"&gt;="&amp;'RPI rules'!$B$15,Matches!$M$9:$M$1954,"Nonconference")+COUNTIFS(Matches!$D$9:$D$1954,$A345,Matches!$Q$9:$Q$1954,1,Matches!$X$9:$X$1954,"&gt;="&amp;'RPI rules'!$B$15,Matches!$M$9:$M$1954,"Nonconference")+COUNTIFS(Matches!$C$9:$C$1954,$A345,Matches!$M$9:$M$1954,"Nonconference",Matches!$H$9:$H$1954,"NAIA")+COUNTIFS(Matches!$D$9:$D$1954,$A345,Matches!$M$9:$M$1954,"Nonconference",Matches!$G$9:$G$1954,"NAIA")</f>
        <v>0</v>
      </c>
      <c r="W345" s="24">
        <f t="shared" si="60"/>
        <v>0.5</v>
      </c>
      <c r="X345" s="24">
        <f t="shared" si="61"/>
        <v>0</v>
      </c>
      <c r="Y345" s="25">
        <f>IF('RPI rules'!$B$25&lt;&gt;"Ready",NA(),P345*'RPI rules'!$B$17+Q345*'RPI rules'!$B$18)</f>
        <v>0</v>
      </c>
      <c r="Z345" s="25">
        <f>IF('RPI rules'!$B$25&lt;&gt;"Ready",NA(),-R345*'RPI rules'!$B$19-S345*'RPI rules'!$B$20)</f>
        <v>0</v>
      </c>
      <c r="AA345" s="25">
        <f>IF('RPI rules'!$B$25&lt;&gt;"Ready",NA(),IF(T345=0,0,IF(W345&gt;='RPI rules'!$B$16,'RPI rules'!$B$21,0)))</f>
        <v>2.5999999999999999E-3</v>
      </c>
      <c r="AB345" s="25">
        <f>IF('RPI rules'!$B$25&lt;&gt;"Ready",NA(),IF(T345=0,0,IF(X345&gt;='RPI rules'!$B$16,-'RPI rules'!$B$22,0)))</f>
        <v>0</v>
      </c>
      <c r="AC345" s="25">
        <f t="shared" si="62"/>
        <v>2.5999999999999999E-3</v>
      </c>
      <c r="AD345" s="9">
        <f t="shared" si="63"/>
        <v>0.59752774058036062</v>
      </c>
      <c r="AE345" s="1">
        <f t="shared" si="64"/>
        <v>57</v>
      </c>
      <c r="AF345" s="1">
        <f t="shared" si="65"/>
        <v>2</v>
      </c>
    </row>
    <row r="346" spans="1:32" ht="21" customHeight="1">
      <c r="A346" s="1" t="s">
        <v>118</v>
      </c>
      <c r="B346" s="1" t="str">
        <f>INDEX(Standings!$B$9:$B$356,MATCH($A346,Standings!$A$9:$A$356,0))</f>
        <v>MAC</v>
      </c>
      <c r="C346" s="1">
        <f>INDEX(Standings!$D$9:$D$356,MATCH($A346,Standings!$A$9:$A$356,0))</f>
        <v>8</v>
      </c>
      <c r="D346" s="1">
        <f>INDEX(Standings!$E$9:$E$356,MATCH($A346,Standings!$A$9:$A$356,0))</f>
        <v>3</v>
      </c>
      <c r="E346" s="1">
        <f>SUMIFS(Matches!$R$9:$R$1954,Matches!$C$9:$C$1954,$A346)+SUMIFS(Matches!$S$9:$S$1954,Matches!$D$9:$D$1954,$A346)</f>
        <v>8</v>
      </c>
      <c r="F346" s="1">
        <f>COUNTIFS(Matches!$C$9:$C$1954,$A346)+COUNTIFS(Matches!$D$9:$D$1954,$A346)-E346</f>
        <v>3</v>
      </c>
      <c r="G346" s="1">
        <f t="shared" si="55"/>
        <v>0</v>
      </c>
      <c r="H346" s="1">
        <f>SUMIFS(Matches!$R$9:$R$1954,Matches!$C$9:$C$1954,$A346,Matches!$Q$9:$Q$1954,1)+SUMIFS(Matches!$S$9:$S$1954,Matches!$D$9:$D$1954,$A346,Matches!$Q$9:$Q$1954,1)</f>
        <v>8</v>
      </c>
      <c r="I346" s="1">
        <f>COUNTIFS(Matches!$C$9:$C$1954,$A346,Matches!$Q$9:$Q$1954,1)+COUNTIFS(Matches!$D$9:$D$1954,$A346,Matches!$Q$9:$Q$1954,1)-H346</f>
        <v>3</v>
      </c>
      <c r="J346" s="9">
        <f t="shared" si="56"/>
        <v>0.72727272727272729</v>
      </c>
      <c r="K346" s="9">
        <f>IF(H346+I346=0,"",(SUMIFS(Matches!$T$9:$T$1954,Matches!$C$9:$C$1954,$A346)+SUMIFS(Matches!$U$9:$U$1954,Matches!$D$9:$D$1954,$A346))/(H346+I346))</f>
        <v>0.51566362929999288</v>
      </c>
      <c r="L346" s="9">
        <f>IF(H346+I346=0,"",(SUMIFS(Matches!$V$9:$V$1954,Matches!$C$9:$C$1954,$A346)+SUMIFS(Matches!$W$9:$W$1954,Matches!$D$9:$D$1954,$A346))/(H346+I346))</f>
        <v>0.47645701011059138</v>
      </c>
      <c r="M346" s="9">
        <f t="shared" si="57"/>
        <v>0.55876424899582611</v>
      </c>
      <c r="N346" s="1">
        <f t="shared" si="58"/>
        <v>95</v>
      </c>
      <c r="O346" s="1" t="str">
        <f t="shared" si="59"/>
        <v>Matches standings</v>
      </c>
      <c r="P346" s="1">
        <f>COUNTIFS(Matches!$C$9:$C$1954,$A346,Matches!$Q$9:$Q$1954,1,Matches!$Y$9:$Y$1954,"&gt;=1",Matches!$Y$9:$Y$1954,"&lt;="&amp;'RPI rules'!$B$9,Matches!$R$9:$R$1954,1)+COUNTIFS(Matches!$D$9:$D$1954,$A346,Matches!$Q$9:$Q$1954,1,Matches!$X$9:$X$1954,"&gt;=1",Matches!$X$9:$X$1954,"&lt;="&amp;'RPI rules'!$B$9,Matches!$S$9:$S$1954,1)</f>
        <v>0</v>
      </c>
      <c r="Q346" s="1">
        <f>COUNTIFS(Matches!$C$9:$C$1954,$A346,Matches!$Q$9:$Q$1954,1,Matches!$Y$9:$Y$1954,"&gt;"&amp;'RPI rules'!$B$9,Matches!$Y$9:$Y$1954,"&lt;="&amp;'RPI rules'!$B$10,Matches!$R$9:$R$1954,1)+COUNTIFS(Matches!$D$9:$D$1954,$A346,Matches!$Q$9:$Q$1954,1,Matches!$X$9:$X$1954,"&gt;"&amp;'RPI rules'!$B$9,Matches!$X$9:$X$1954,"&lt;="&amp;'RPI rules'!$B$10,Matches!$S$9:$S$1954,1)</f>
        <v>0</v>
      </c>
      <c r="R346" s="1">
        <f>COUNTIFS(Matches!$C$9:$C$1954,$A346,Matches!$Q$9:$Q$1954,1,Matches!$Y$9:$Y$1954,"&gt;="&amp;'RPI rules'!$B$12,Matches!$Y$9:$Y$1954,"&lt;="&amp;'RPI rules'!$B$13,Matches!$R$9:$R$1954,0)+COUNTIFS(Matches!$D$9:$D$1954,$A346,Matches!$Q$9:$Q$1954,1,Matches!$X$9:$X$1954,"&gt;="&amp;'RPI rules'!$B$12,Matches!$X$9:$X$1954,"&lt;="&amp;'RPI rules'!$B$13,Matches!$S$9:$S$1954,0)</f>
        <v>0</v>
      </c>
      <c r="S346" s="1">
        <f>COUNTIFS(Matches!$C$9:$C$1954,$A346,Matches!$Q$9:$Q$1954,1,Matches!$Y$9:$Y$1954,"&gt;="&amp;'RPI rules'!$B$14,Matches!$R$9:$R$1954,0)+COUNTIFS(Matches!$D$9:$D$1954,$A346,Matches!$Q$9:$Q$1954,1,Matches!$X$9:$X$1954,"&gt;="&amp;'RPI rules'!$B$14,Matches!$S$9:$S$1954,0)+COUNTIFS(Matches!$C$9:$C$1954,$A346,Matches!$H$9:$H$1954,"&lt;&gt;D1",Matches!$R$9:$R$1954,0)+COUNTIFS(Matches!$D$9:$D$1954,$A346,Matches!$G$9:$G$1954,"&lt;&gt;D1",Matches!$S$9:$S$1954,0)</f>
        <v>0</v>
      </c>
      <c r="T346" s="1">
        <f>COUNTIFS(Matches!$C$9:$C$1954,$A346,Matches!$M$9:$M$1954,"Nonconference")+COUNTIFS(Matches!$D$9:$D$1954,$A346,Matches!$M$9:$M$1954,"Nonconference")</f>
        <v>11</v>
      </c>
      <c r="U346" s="1">
        <f>COUNTIFS(Matches!$C$9:$C$1954,$A346,Matches!$Q$9:$Q$1954,1,Matches!$Y$9:$Y$1954,"&gt;=1",Matches!$Y$9:$Y$1954,"&lt;="&amp;'RPI rules'!$B$11,Matches!$M$9:$M$1954,"Nonconference")+COUNTIFS(Matches!$D$9:$D$1954,$A346,Matches!$Q$9:$Q$1954,1,Matches!$X$9:$X$1954,"&gt;=1",Matches!$X$9:$X$1954,"&lt;="&amp;'RPI rules'!$B$11,Matches!$M$9:$M$1954,"Nonconference")</f>
        <v>2</v>
      </c>
      <c r="V346" s="1">
        <f>COUNTIFS(Matches!$C$9:$C$1954,$A346,Matches!$Q$9:$Q$1954,1,Matches!$Y$9:$Y$1954,"&gt;="&amp;'RPI rules'!$B$15,Matches!$M$9:$M$1954,"Nonconference")+COUNTIFS(Matches!$D$9:$D$1954,$A346,Matches!$Q$9:$Q$1954,1,Matches!$X$9:$X$1954,"&gt;="&amp;'RPI rules'!$B$15,Matches!$M$9:$M$1954,"Nonconference")+COUNTIFS(Matches!$C$9:$C$1954,$A346,Matches!$M$9:$M$1954,"Nonconference",Matches!$H$9:$H$1954,"NAIA")+COUNTIFS(Matches!$D$9:$D$1954,$A346,Matches!$M$9:$M$1954,"Nonconference",Matches!$G$9:$G$1954,"NAIA")</f>
        <v>2</v>
      </c>
      <c r="W346" s="24">
        <f t="shared" si="60"/>
        <v>0.18181818181818182</v>
      </c>
      <c r="X346" s="24">
        <f t="shared" si="61"/>
        <v>0.18181818181818182</v>
      </c>
      <c r="Y346" s="25">
        <f>IF('RPI rules'!$B$25&lt;&gt;"Ready",NA(),P346*'RPI rules'!$B$17+Q346*'RPI rules'!$B$18)</f>
        <v>0</v>
      </c>
      <c r="Z346" s="25">
        <f>IF('RPI rules'!$B$25&lt;&gt;"Ready",NA(),-R346*'RPI rules'!$B$19-S346*'RPI rules'!$B$20)</f>
        <v>0</v>
      </c>
      <c r="AA346" s="25">
        <f>IF('RPI rules'!$B$25&lt;&gt;"Ready",NA(),IF(T346=0,0,IF(W346&gt;='RPI rules'!$B$16,'RPI rules'!$B$21,0)))</f>
        <v>0</v>
      </c>
      <c r="AB346" s="25">
        <f>IF('RPI rules'!$B$25&lt;&gt;"Ready",NA(),IF(T346=0,0,IF(X346&gt;='RPI rules'!$B$16,-'RPI rules'!$B$22,0)))</f>
        <v>0</v>
      </c>
      <c r="AC346" s="25">
        <f t="shared" si="62"/>
        <v>0</v>
      </c>
      <c r="AD346" s="9">
        <f t="shared" si="63"/>
        <v>0.55876424899582611</v>
      </c>
      <c r="AE346" s="1">
        <f t="shared" si="64"/>
        <v>96</v>
      </c>
      <c r="AF346" s="1">
        <f t="shared" si="65"/>
        <v>-1</v>
      </c>
    </row>
    <row r="347" spans="1:32" ht="21" customHeight="1">
      <c r="A347" s="1" t="s">
        <v>250</v>
      </c>
      <c r="B347" s="1" t="str">
        <f>INDEX(Standings!$B$9:$B$356,MATCH($A347,Standings!$A$9:$A$356,0))</f>
        <v>American</v>
      </c>
      <c r="C347" s="1">
        <f>INDEX(Standings!$D$9:$D$356,MATCH($A347,Standings!$A$9:$A$356,0))</f>
        <v>3</v>
      </c>
      <c r="D347" s="1">
        <f>INDEX(Standings!$E$9:$E$356,MATCH($A347,Standings!$A$9:$A$356,0))</f>
        <v>9</v>
      </c>
      <c r="E347" s="1">
        <f>SUMIFS(Matches!$R$9:$R$1954,Matches!$C$9:$C$1954,$A347)+SUMIFS(Matches!$S$9:$S$1954,Matches!$D$9:$D$1954,$A347)</f>
        <v>3</v>
      </c>
      <c r="F347" s="1">
        <f>COUNTIFS(Matches!$C$9:$C$1954,$A347)+COUNTIFS(Matches!$D$9:$D$1954,$A347)-E347</f>
        <v>9</v>
      </c>
      <c r="G347" s="1">
        <f t="shared" si="55"/>
        <v>0</v>
      </c>
      <c r="H347" s="1">
        <f>SUMIFS(Matches!$R$9:$R$1954,Matches!$C$9:$C$1954,$A347,Matches!$Q$9:$Q$1954,1)+SUMIFS(Matches!$S$9:$S$1954,Matches!$D$9:$D$1954,$A347,Matches!$Q$9:$Q$1954,1)</f>
        <v>3</v>
      </c>
      <c r="I347" s="1">
        <f>COUNTIFS(Matches!$C$9:$C$1954,$A347,Matches!$Q$9:$Q$1954,1)+COUNTIFS(Matches!$D$9:$D$1954,$A347,Matches!$Q$9:$Q$1954,1)-H347</f>
        <v>9</v>
      </c>
      <c r="J347" s="9">
        <f t="shared" si="56"/>
        <v>0.25</v>
      </c>
      <c r="K347" s="9">
        <f>IF(H347+I347=0,"",(SUMIFS(Matches!$T$9:$T$1954,Matches!$C$9:$C$1954,$A347)+SUMIFS(Matches!$U$9:$U$1954,Matches!$D$9:$D$1954,$A347))/(H347+I347))</f>
        <v>0.54297138047138038</v>
      </c>
      <c r="L347" s="9">
        <f>IF(H347+I347=0,"",(SUMIFS(Matches!$V$9:$V$1954,Matches!$C$9:$C$1954,$A347)+SUMIFS(Matches!$W$9:$W$1954,Matches!$D$9:$D$1954,$A347))/(H347+I347))</f>
        <v>0.5254689255534245</v>
      </c>
      <c r="M347" s="9">
        <f t="shared" si="57"/>
        <v>0.46535292162404629</v>
      </c>
      <c r="N347" s="1">
        <f t="shared" si="58"/>
        <v>227</v>
      </c>
      <c r="O347" s="1" t="str">
        <f t="shared" si="59"/>
        <v>Matches standings</v>
      </c>
      <c r="P347" s="1">
        <f>COUNTIFS(Matches!$C$9:$C$1954,$A347,Matches!$Q$9:$Q$1954,1,Matches!$Y$9:$Y$1954,"&gt;=1",Matches!$Y$9:$Y$1954,"&lt;="&amp;'RPI rules'!$B$9,Matches!$R$9:$R$1954,1)+COUNTIFS(Matches!$D$9:$D$1954,$A347,Matches!$Q$9:$Q$1954,1,Matches!$X$9:$X$1954,"&gt;=1",Matches!$X$9:$X$1954,"&lt;="&amp;'RPI rules'!$B$9,Matches!$S$9:$S$1954,1)</f>
        <v>0</v>
      </c>
      <c r="Q347" s="1">
        <f>COUNTIFS(Matches!$C$9:$C$1954,$A347,Matches!$Q$9:$Q$1954,1,Matches!$Y$9:$Y$1954,"&gt;"&amp;'RPI rules'!$B$9,Matches!$Y$9:$Y$1954,"&lt;="&amp;'RPI rules'!$B$10,Matches!$R$9:$R$1954,1)+COUNTIFS(Matches!$D$9:$D$1954,$A347,Matches!$Q$9:$Q$1954,1,Matches!$X$9:$X$1954,"&gt;"&amp;'RPI rules'!$B$9,Matches!$X$9:$X$1954,"&lt;="&amp;'RPI rules'!$B$10,Matches!$S$9:$S$1954,1)</f>
        <v>0</v>
      </c>
      <c r="R347" s="1">
        <f>COUNTIFS(Matches!$C$9:$C$1954,$A347,Matches!$Q$9:$Q$1954,1,Matches!$Y$9:$Y$1954,"&gt;="&amp;'RPI rules'!$B$12,Matches!$Y$9:$Y$1954,"&lt;="&amp;'RPI rules'!$B$13,Matches!$R$9:$R$1954,0)+COUNTIFS(Matches!$D$9:$D$1954,$A347,Matches!$Q$9:$Q$1954,1,Matches!$X$9:$X$1954,"&gt;="&amp;'RPI rules'!$B$12,Matches!$X$9:$X$1954,"&lt;="&amp;'RPI rules'!$B$13,Matches!$S$9:$S$1954,0)</f>
        <v>0</v>
      </c>
      <c r="S347" s="1">
        <f>COUNTIFS(Matches!$C$9:$C$1954,$A347,Matches!$Q$9:$Q$1954,1,Matches!$Y$9:$Y$1954,"&gt;="&amp;'RPI rules'!$B$14,Matches!$R$9:$R$1954,0)+COUNTIFS(Matches!$D$9:$D$1954,$A347,Matches!$Q$9:$Q$1954,1,Matches!$X$9:$X$1954,"&gt;="&amp;'RPI rules'!$B$14,Matches!$S$9:$S$1954,0)+COUNTIFS(Matches!$C$9:$C$1954,$A347,Matches!$H$9:$H$1954,"&lt;&gt;D1",Matches!$R$9:$R$1954,0)+COUNTIFS(Matches!$D$9:$D$1954,$A347,Matches!$G$9:$G$1954,"&lt;&gt;D1",Matches!$S$9:$S$1954,0)</f>
        <v>0</v>
      </c>
      <c r="T347" s="1">
        <f>COUNTIFS(Matches!$C$9:$C$1954,$A347,Matches!$M$9:$M$1954,"Nonconference")+COUNTIFS(Matches!$D$9:$D$1954,$A347,Matches!$M$9:$M$1954,"Nonconference")</f>
        <v>12</v>
      </c>
      <c r="U347" s="1">
        <f>COUNTIFS(Matches!$C$9:$C$1954,$A347,Matches!$Q$9:$Q$1954,1,Matches!$Y$9:$Y$1954,"&gt;=1",Matches!$Y$9:$Y$1954,"&lt;="&amp;'RPI rules'!$B$11,Matches!$M$9:$M$1954,"Nonconference")+COUNTIFS(Matches!$D$9:$D$1954,$A347,Matches!$Q$9:$Q$1954,1,Matches!$X$9:$X$1954,"&gt;=1",Matches!$X$9:$X$1954,"&lt;="&amp;'RPI rules'!$B$11,Matches!$M$9:$M$1954,"Nonconference")</f>
        <v>4</v>
      </c>
      <c r="V347" s="1">
        <f>COUNTIFS(Matches!$C$9:$C$1954,$A347,Matches!$Q$9:$Q$1954,1,Matches!$Y$9:$Y$1954,"&gt;="&amp;'RPI rules'!$B$15,Matches!$M$9:$M$1954,"Nonconference")+COUNTIFS(Matches!$D$9:$D$1954,$A347,Matches!$Q$9:$Q$1954,1,Matches!$X$9:$X$1954,"&gt;="&amp;'RPI rules'!$B$15,Matches!$M$9:$M$1954,"Nonconference")+COUNTIFS(Matches!$C$9:$C$1954,$A347,Matches!$M$9:$M$1954,"Nonconference",Matches!$H$9:$H$1954,"NAIA")+COUNTIFS(Matches!$D$9:$D$1954,$A347,Matches!$M$9:$M$1954,"Nonconference",Matches!$G$9:$G$1954,"NAIA")</f>
        <v>0</v>
      </c>
      <c r="W347" s="24">
        <f t="shared" si="60"/>
        <v>0.33333333333333331</v>
      </c>
      <c r="X347" s="24">
        <f t="shared" si="61"/>
        <v>0</v>
      </c>
      <c r="Y347" s="25">
        <f>IF('RPI rules'!$B$25&lt;&gt;"Ready",NA(),P347*'RPI rules'!$B$17+Q347*'RPI rules'!$B$18)</f>
        <v>0</v>
      </c>
      <c r="Z347" s="25">
        <f>IF('RPI rules'!$B$25&lt;&gt;"Ready",NA(),-R347*'RPI rules'!$B$19-S347*'RPI rules'!$B$20)</f>
        <v>0</v>
      </c>
      <c r="AA347" s="25">
        <f>IF('RPI rules'!$B$25&lt;&gt;"Ready",NA(),IF(T347=0,0,IF(W347&gt;='RPI rules'!$B$16,'RPI rules'!$B$21,0)))</f>
        <v>0</v>
      </c>
      <c r="AB347" s="25">
        <f>IF('RPI rules'!$B$25&lt;&gt;"Ready",NA(),IF(T347=0,0,IF(X347&gt;='RPI rules'!$B$16,-'RPI rules'!$B$22,0)))</f>
        <v>0</v>
      </c>
      <c r="AC347" s="25">
        <f t="shared" si="62"/>
        <v>0</v>
      </c>
      <c r="AD347" s="9">
        <f t="shared" si="63"/>
        <v>0.46535292162404629</v>
      </c>
      <c r="AE347" s="1">
        <f t="shared" si="64"/>
        <v>225</v>
      </c>
      <c r="AF347" s="1">
        <f t="shared" si="65"/>
        <v>2</v>
      </c>
    </row>
    <row r="348" spans="1:32" ht="21" customHeight="1">
      <c r="A348" s="1" t="s">
        <v>292</v>
      </c>
      <c r="B348" s="1" t="str">
        <f>INDEX(Standings!$B$9:$B$356,MATCH($A348,Standings!$A$9:$A$356,0))</f>
        <v>CAA</v>
      </c>
      <c r="C348" s="1">
        <f>INDEX(Standings!$D$9:$D$356,MATCH($A348,Standings!$A$9:$A$356,0))</f>
        <v>4</v>
      </c>
      <c r="D348" s="1">
        <f>INDEX(Standings!$E$9:$E$356,MATCH($A348,Standings!$A$9:$A$356,0))</f>
        <v>7</v>
      </c>
      <c r="E348" s="1">
        <f>SUMIFS(Matches!$R$9:$R$1954,Matches!$C$9:$C$1954,$A348)+SUMIFS(Matches!$S$9:$S$1954,Matches!$D$9:$D$1954,$A348)</f>
        <v>4</v>
      </c>
      <c r="F348" s="1">
        <f>COUNTIFS(Matches!$C$9:$C$1954,$A348)+COUNTIFS(Matches!$D$9:$D$1954,$A348)-E348</f>
        <v>7</v>
      </c>
      <c r="G348" s="1">
        <f t="shared" si="55"/>
        <v>0</v>
      </c>
      <c r="H348" s="1">
        <f>SUMIFS(Matches!$R$9:$R$1954,Matches!$C$9:$C$1954,$A348,Matches!$Q$9:$Q$1954,1)+SUMIFS(Matches!$S$9:$S$1954,Matches!$D$9:$D$1954,$A348,Matches!$Q$9:$Q$1954,1)</f>
        <v>4</v>
      </c>
      <c r="I348" s="1">
        <f>COUNTIFS(Matches!$C$9:$C$1954,$A348,Matches!$Q$9:$Q$1954,1)+COUNTIFS(Matches!$D$9:$D$1954,$A348,Matches!$Q$9:$Q$1954,1)-H348</f>
        <v>7</v>
      </c>
      <c r="J348" s="9">
        <f t="shared" si="56"/>
        <v>0.36363636363636365</v>
      </c>
      <c r="K348" s="9">
        <f>IF(H348+I348=0,"",(SUMIFS(Matches!$T$9:$T$1954,Matches!$C$9:$C$1954,$A348)+SUMIFS(Matches!$U$9:$U$1954,Matches!$D$9:$D$1954,$A348))/(H348+I348))</f>
        <v>0.43465776647594828</v>
      </c>
      <c r="L348" s="9">
        <f>IF(H348+I348=0,"",(SUMIFS(Matches!$V$9:$V$1954,Matches!$C$9:$C$1954,$A348)+SUMIFS(Matches!$W$9:$W$1954,Matches!$D$9:$D$1954,$A348))/(H348+I348))</f>
        <v>0.52190876892879434</v>
      </c>
      <c r="M348" s="9">
        <f t="shared" si="57"/>
        <v>0.43871516637926367</v>
      </c>
      <c r="N348" s="1">
        <f t="shared" si="58"/>
        <v>269</v>
      </c>
      <c r="O348" s="1" t="str">
        <f t="shared" si="59"/>
        <v>Matches standings</v>
      </c>
      <c r="P348" s="1">
        <f>COUNTIFS(Matches!$C$9:$C$1954,$A348,Matches!$Q$9:$Q$1954,1,Matches!$Y$9:$Y$1954,"&gt;=1",Matches!$Y$9:$Y$1954,"&lt;="&amp;'RPI rules'!$B$9,Matches!$R$9:$R$1954,1)+COUNTIFS(Matches!$D$9:$D$1954,$A348,Matches!$Q$9:$Q$1954,1,Matches!$X$9:$X$1954,"&gt;=1",Matches!$X$9:$X$1954,"&lt;="&amp;'RPI rules'!$B$9,Matches!$S$9:$S$1954,1)</f>
        <v>0</v>
      </c>
      <c r="Q348" s="1">
        <f>COUNTIFS(Matches!$C$9:$C$1954,$A348,Matches!$Q$9:$Q$1954,1,Matches!$Y$9:$Y$1954,"&gt;"&amp;'RPI rules'!$B$9,Matches!$Y$9:$Y$1954,"&lt;="&amp;'RPI rules'!$B$10,Matches!$R$9:$R$1954,1)+COUNTIFS(Matches!$D$9:$D$1954,$A348,Matches!$Q$9:$Q$1954,1,Matches!$X$9:$X$1954,"&gt;"&amp;'RPI rules'!$B$9,Matches!$X$9:$X$1954,"&lt;="&amp;'RPI rules'!$B$10,Matches!$S$9:$S$1954,1)</f>
        <v>0</v>
      </c>
      <c r="R348" s="1">
        <f>COUNTIFS(Matches!$C$9:$C$1954,$A348,Matches!$Q$9:$Q$1954,1,Matches!$Y$9:$Y$1954,"&gt;="&amp;'RPI rules'!$B$12,Matches!$Y$9:$Y$1954,"&lt;="&amp;'RPI rules'!$B$13,Matches!$R$9:$R$1954,0)+COUNTIFS(Matches!$D$9:$D$1954,$A348,Matches!$Q$9:$Q$1954,1,Matches!$X$9:$X$1954,"&gt;="&amp;'RPI rules'!$B$12,Matches!$X$9:$X$1954,"&lt;="&amp;'RPI rules'!$B$13,Matches!$S$9:$S$1954,0)</f>
        <v>0</v>
      </c>
      <c r="S348" s="1">
        <f>COUNTIFS(Matches!$C$9:$C$1954,$A348,Matches!$Q$9:$Q$1954,1,Matches!$Y$9:$Y$1954,"&gt;="&amp;'RPI rules'!$B$14,Matches!$R$9:$R$1954,0)+COUNTIFS(Matches!$D$9:$D$1954,$A348,Matches!$Q$9:$Q$1954,1,Matches!$X$9:$X$1954,"&gt;="&amp;'RPI rules'!$B$14,Matches!$S$9:$S$1954,0)+COUNTIFS(Matches!$C$9:$C$1954,$A348,Matches!$H$9:$H$1954,"&lt;&gt;D1",Matches!$R$9:$R$1954,0)+COUNTIFS(Matches!$D$9:$D$1954,$A348,Matches!$G$9:$G$1954,"&lt;&gt;D1",Matches!$S$9:$S$1954,0)</f>
        <v>0</v>
      </c>
      <c r="T348" s="1">
        <f>COUNTIFS(Matches!$C$9:$C$1954,$A348,Matches!$M$9:$M$1954,"Nonconference")+COUNTIFS(Matches!$D$9:$D$1954,$A348,Matches!$M$9:$M$1954,"Nonconference")</f>
        <v>9</v>
      </c>
      <c r="U348" s="1">
        <f>COUNTIFS(Matches!$C$9:$C$1954,$A348,Matches!$Q$9:$Q$1954,1,Matches!$Y$9:$Y$1954,"&gt;=1",Matches!$Y$9:$Y$1954,"&lt;="&amp;'RPI rules'!$B$11,Matches!$M$9:$M$1954,"Nonconference")+COUNTIFS(Matches!$D$9:$D$1954,$A348,Matches!$Q$9:$Q$1954,1,Matches!$X$9:$X$1954,"&gt;=1",Matches!$X$9:$X$1954,"&lt;="&amp;'RPI rules'!$B$11,Matches!$M$9:$M$1954,"Nonconference")</f>
        <v>0</v>
      </c>
      <c r="V348" s="1">
        <f>COUNTIFS(Matches!$C$9:$C$1954,$A348,Matches!$Q$9:$Q$1954,1,Matches!$Y$9:$Y$1954,"&gt;="&amp;'RPI rules'!$B$15,Matches!$M$9:$M$1954,"Nonconference")+COUNTIFS(Matches!$D$9:$D$1954,$A348,Matches!$Q$9:$Q$1954,1,Matches!$X$9:$X$1954,"&gt;="&amp;'RPI rules'!$B$15,Matches!$M$9:$M$1954,"Nonconference")+COUNTIFS(Matches!$C$9:$C$1954,$A348,Matches!$M$9:$M$1954,"Nonconference",Matches!$H$9:$H$1954,"NAIA")+COUNTIFS(Matches!$D$9:$D$1954,$A348,Matches!$M$9:$M$1954,"Nonconference",Matches!$G$9:$G$1954,"NAIA")</f>
        <v>1</v>
      </c>
      <c r="W348" s="24">
        <f t="shared" si="60"/>
        <v>0</v>
      </c>
      <c r="X348" s="24">
        <f t="shared" si="61"/>
        <v>0.1111111111111111</v>
      </c>
      <c r="Y348" s="25">
        <f>IF('RPI rules'!$B$25&lt;&gt;"Ready",NA(),P348*'RPI rules'!$B$17+Q348*'RPI rules'!$B$18)</f>
        <v>0</v>
      </c>
      <c r="Z348" s="25">
        <f>IF('RPI rules'!$B$25&lt;&gt;"Ready",NA(),-R348*'RPI rules'!$B$19-S348*'RPI rules'!$B$20)</f>
        <v>0</v>
      </c>
      <c r="AA348" s="25">
        <f>IF('RPI rules'!$B$25&lt;&gt;"Ready",NA(),IF(T348=0,0,IF(W348&gt;='RPI rules'!$B$16,'RPI rules'!$B$21,0)))</f>
        <v>0</v>
      </c>
      <c r="AB348" s="25">
        <f>IF('RPI rules'!$B$25&lt;&gt;"Ready",NA(),IF(T348=0,0,IF(X348&gt;='RPI rules'!$B$16,-'RPI rules'!$B$22,0)))</f>
        <v>0</v>
      </c>
      <c r="AC348" s="25">
        <f t="shared" si="62"/>
        <v>0</v>
      </c>
      <c r="AD348" s="9">
        <f t="shared" si="63"/>
        <v>0.43871516637926367</v>
      </c>
      <c r="AE348" s="1">
        <f t="shared" si="64"/>
        <v>268</v>
      </c>
      <c r="AF348" s="1">
        <f t="shared" si="65"/>
        <v>1</v>
      </c>
    </row>
    <row r="349" spans="1:32" ht="21" customHeight="1">
      <c r="A349" s="1" t="s">
        <v>284</v>
      </c>
      <c r="B349" s="1" t="str">
        <f>INDEX(Standings!$B$9:$B$356,MATCH($A349,Standings!$A$9:$A$356,0))</f>
        <v>Big South</v>
      </c>
      <c r="C349" s="1">
        <f>INDEX(Standings!$D$9:$D$356,MATCH($A349,Standings!$A$9:$A$356,0))</f>
        <v>4</v>
      </c>
      <c r="D349" s="1">
        <f>INDEX(Standings!$E$9:$E$356,MATCH($A349,Standings!$A$9:$A$356,0))</f>
        <v>5</v>
      </c>
      <c r="E349" s="1">
        <f>SUMIFS(Matches!$R$9:$R$1954,Matches!$C$9:$C$1954,$A349)+SUMIFS(Matches!$S$9:$S$1954,Matches!$D$9:$D$1954,$A349)</f>
        <v>4</v>
      </c>
      <c r="F349" s="1">
        <f>COUNTIFS(Matches!$C$9:$C$1954,$A349)+COUNTIFS(Matches!$D$9:$D$1954,$A349)-E349</f>
        <v>5</v>
      </c>
      <c r="G349" s="1">
        <f t="shared" si="55"/>
        <v>0</v>
      </c>
      <c r="H349" s="1">
        <f>SUMIFS(Matches!$R$9:$R$1954,Matches!$C$9:$C$1954,$A349,Matches!$Q$9:$Q$1954,1)+SUMIFS(Matches!$S$9:$S$1954,Matches!$D$9:$D$1954,$A349,Matches!$Q$9:$Q$1954,1)</f>
        <v>4</v>
      </c>
      <c r="I349" s="1">
        <f>COUNTIFS(Matches!$C$9:$C$1954,$A349,Matches!$Q$9:$Q$1954,1)+COUNTIFS(Matches!$D$9:$D$1954,$A349,Matches!$Q$9:$Q$1954,1)-H349</f>
        <v>5</v>
      </c>
      <c r="J349" s="9">
        <f t="shared" si="56"/>
        <v>0.44444444444444442</v>
      </c>
      <c r="K349" s="9">
        <f>IF(H349+I349=0,"",(SUMIFS(Matches!$T$9:$T$1954,Matches!$C$9:$C$1954,$A349)+SUMIFS(Matches!$U$9:$U$1954,Matches!$D$9:$D$1954,$A349))/(H349+I349))</f>
        <v>0.4288720538720539</v>
      </c>
      <c r="L349" s="9">
        <f>IF(H349+I349=0,"",(SUMIFS(Matches!$V$9:$V$1954,Matches!$C$9:$C$1954,$A349)+SUMIFS(Matches!$W$9:$W$1954,Matches!$D$9:$D$1954,$A349))/(H349+I349))</f>
        <v>0.49017931392089648</v>
      </c>
      <c r="M349" s="9">
        <f t="shared" si="57"/>
        <v>0.44809196652736222</v>
      </c>
      <c r="N349" s="1">
        <f t="shared" si="58"/>
        <v>261</v>
      </c>
      <c r="O349" s="1" t="str">
        <f t="shared" si="59"/>
        <v>Matches standings</v>
      </c>
      <c r="P349" s="1">
        <f>COUNTIFS(Matches!$C$9:$C$1954,$A349,Matches!$Q$9:$Q$1954,1,Matches!$Y$9:$Y$1954,"&gt;=1",Matches!$Y$9:$Y$1954,"&lt;="&amp;'RPI rules'!$B$9,Matches!$R$9:$R$1954,1)+COUNTIFS(Matches!$D$9:$D$1954,$A349,Matches!$Q$9:$Q$1954,1,Matches!$X$9:$X$1954,"&gt;=1",Matches!$X$9:$X$1954,"&lt;="&amp;'RPI rules'!$B$9,Matches!$S$9:$S$1954,1)</f>
        <v>0</v>
      </c>
      <c r="Q349" s="1">
        <f>COUNTIFS(Matches!$C$9:$C$1954,$A349,Matches!$Q$9:$Q$1954,1,Matches!$Y$9:$Y$1954,"&gt;"&amp;'RPI rules'!$B$9,Matches!$Y$9:$Y$1954,"&lt;="&amp;'RPI rules'!$B$10,Matches!$R$9:$R$1954,1)+COUNTIFS(Matches!$D$9:$D$1954,$A349,Matches!$Q$9:$Q$1954,1,Matches!$X$9:$X$1954,"&gt;"&amp;'RPI rules'!$B$9,Matches!$X$9:$X$1954,"&lt;="&amp;'RPI rules'!$B$10,Matches!$S$9:$S$1954,1)</f>
        <v>0</v>
      </c>
      <c r="R349" s="1">
        <f>COUNTIFS(Matches!$C$9:$C$1954,$A349,Matches!$Q$9:$Q$1954,1,Matches!$Y$9:$Y$1954,"&gt;="&amp;'RPI rules'!$B$12,Matches!$Y$9:$Y$1954,"&lt;="&amp;'RPI rules'!$B$13,Matches!$R$9:$R$1954,0)+COUNTIFS(Matches!$D$9:$D$1954,$A349,Matches!$Q$9:$Q$1954,1,Matches!$X$9:$X$1954,"&gt;="&amp;'RPI rules'!$B$12,Matches!$X$9:$X$1954,"&lt;="&amp;'RPI rules'!$B$13,Matches!$S$9:$S$1954,0)</f>
        <v>0</v>
      </c>
      <c r="S349" s="1">
        <f>COUNTIFS(Matches!$C$9:$C$1954,$A349,Matches!$Q$9:$Q$1954,1,Matches!$Y$9:$Y$1954,"&gt;="&amp;'RPI rules'!$B$14,Matches!$R$9:$R$1954,0)+COUNTIFS(Matches!$D$9:$D$1954,$A349,Matches!$Q$9:$Q$1954,1,Matches!$X$9:$X$1954,"&gt;="&amp;'RPI rules'!$B$14,Matches!$S$9:$S$1954,0)+COUNTIFS(Matches!$C$9:$C$1954,$A349,Matches!$H$9:$H$1954,"&lt;&gt;D1",Matches!$R$9:$R$1954,0)+COUNTIFS(Matches!$D$9:$D$1954,$A349,Matches!$G$9:$G$1954,"&lt;&gt;D1",Matches!$S$9:$S$1954,0)</f>
        <v>0</v>
      </c>
      <c r="T349" s="1">
        <f>COUNTIFS(Matches!$C$9:$C$1954,$A349,Matches!$M$9:$M$1954,"Nonconference")+COUNTIFS(Matches!$D$9:$D$1954,$A349,Matches!$M$9:$M$1954,"Nonconference")</f>
        <v>9</v>
      </c>
      <c r="U349" s="1">
        <f>COUNTIFS(Matches!$C$9:$C$1954,$A349,Matches!$Q$9:$Q$1954,1,Matches!$Y$9:$Y$1954,"&gt;=1",Matches!$Y$9:$Y$1954,"&lt;="&amp;'RPI rules'!$B$11,Matches!$M$9:$M$1954,"Nonconference")+COUNTIFS(Matches!$D$9:$D$1954,$A349,Matches!$Q$9:$Q$1954,1,Matches!$X$9:$X$1954,"&gt;=1",Matches!$X$9:$X$1954,"&lt;="&amp;'RPI rules'!$B$11,Matches!$M$9:$M$1954,"Nonconference")</f>
        <v>1</v>
      </c>
      <c r="V349" s="1">
        <f>COUNTIFS(Matches!$C$9:$C$1954,$A349,Matches!$Q$9:$Q$1954,1,Matches!$Y$9:$Y$1954,"&gt;="&amp;'RPI rules'!$B$15,Matches!$M$9:$M$1954,"Nonconference")+COUNTIFS(Matches!$D$9:$D$1954,$A349,Matches!$Q$9:$Q$1954,1,Matches!$X$9:$X$1954,"&gt;="&amp;'RPI rules'!$B$15,Matches!$M$9:$M$1954,"Nonconference")+COUNTIFS(Matches!$C$9:$C$1954,$A349,Matches!$M$9:$M$1954,"Nonconference",Matches!$H$9:$H$1954,"NAIA")+COUNTIFS(Matches!$D$9:$D$1954,$A349,Matches!$M$9:$M$1954,"Nonconference",Matches!$G$9:$G$1954,"NAIA")</f>
        <v>2</v>
      </c>
      <c r="W349" s="24">
        <f t="shared" si="60"/>
        <v>0.1111111111111111</v>
      </c>
      <c r="X349" s="24">
        <f t="shared" si="61"/>
        <v>0.22222222222222221</v>
      </c>
      <c r="Y349" s="25">
        <f>IF('RPI rules'!$B$25&lt;&gt;"Ready",NA(),P349*'RPI rules'!$B$17+Q349*'RPI rules'!$B$18)</f>
        <v>0</v>
      </c>
      <c r="Z349" s="25">
        <f>IF('RPI rules'!$B$25&lt;&gt;"Ready",NA(),-R349*'RPI rules'!$B$19-S349*'RPI rules'!$B$20)</f>
        <v>0</v>
      </c>
      <c r="AA349" s="25">
        <f>IF('RPI rules'!$B$25&lt;&gt;"Ready",NA(),IF(T349=0,0,IF(W349&gt;='RPI rules'!$B$16,'RPI rules'!$B$21,0)))</f>
        <v>0</v>
      </c>
      <c r="AB349" s="25">
        <f>IF('RPI rules'!$B$25&lt;&gt;"Ready",NA(),IF(T349=0,0,IF(X349&gt;='RPI rules'!$B$16,-'RPI rules'!$B$22,0)))</f>
        <v>0</v>
      </c>
      <c r="AC349" s="25">
        <f t="shared" si="62"/>
        <v>0</v>
      </c>
      <c r="AD349" s="9">
        <f t="shared" si="63"/>
        <v>0.44809196652736222</v>
      </c>
      <c r="AE349" s="1">
        <f t="shared" si="64"/>
        <v>260</v>
      </c>
      <c r="AF349" s="1">
        <f t="shared" si="65"/>
        <v>1</v>
      </c>
    </row>
    <row r="350" spans="1:32" ht="21" customHeight="1">
      <c r="A350" s="1" t="s">
        <v>36</v>
      </c>
      <c r="B350" s="1" t="str">
        <f>INDEX(Standings!$B$9:$B$356,MATCH($A350,Standings!$A$9:$A$356,0))</f>
        <v>Big Ten</v>
      </c>
      <c r="C350" s="1">
        <f>INDEX(Standings!$D$9:$D$356,MATCH($A350,Standings!$A$9:$A$356,0))</f>
        <v>6</v>
      </c>
      <c r="D350" s="1">
        <f>INDEX(Standings!$E$9:$E$356,MATCH($A350,Standings!$A$9:$A$356,0))</f>
        <v>4</v>
      </c>
      <c r="E350" s="1">
        <f>SUMIFS(Matches!$R$9:$R$1954,Matches!$C$9:$C$1954,$A350)+SUMIFS(Matches!$S$9:$S$1954,Matches!$D$9:$D$1954,$A350)</f>
        <v>6</v>
      </c>
      <c r="F350" s="1">
        <f>COUNTIFS(Matches!$C$9:$C$1954,$A350)+COUNTIFS(Matches!$D$9:$D$1954,$A350)-E350</f>
        <v>4</v>
      </c>
      <c r="G350" s="1">
        <f t="shared" si="55"/>
        <v>0</v>
      </c>
      <c r="H350" s="1">
        <f>SUMIFS(Matches!$R$9:$R$1954,Matches!$C$9:$C$1954,$A350,Matches!$Q$9:$Q$1954,1)+SUMIFS(Matches!$S$9:$S$1954,Matches!$D$9:$D$1954,$A350,Matches!$Q$9:$Q$1954,1)</f>
        <v>6</v>
      </c>
      <c r="I350" s="1">
        <f>COUNTIFS(Matches!$C$9:$C$1954,$A350,Matches!$Q$9:$Q$1954,1)+COUNTIFS(Matches!$D$9:$D$1954,$A350,Matches!$Q$9:$Q$1954,1)-H350</f>
        <v>4</v>
      </c>
      <c r="J350" s="9">
        <f t="shared" si="56"/>
        <v>0.6</v>
      </c>
      <c r="K350" s="9">
        <f>IF(H350+I350=0,"",(SUMIFS(Matches!$T$9:$T$1954,Matches!$C$9:$C$1954,$A350)+SUMIFS(Matches!$U$9:$U$1954,Matches!$D$9:$D$1954,$A350))/(H350+I350))</f>
        <v>0.73467532467532459</v>
      </c>
      <c r="L350" s="9">
        <f>IF(H350+I350=0,"",(SUMIFS(Matches!$V$9:$V$1954,Matches!$C$9:$C$1954,$A350)+SUMIFS(Matches!$W$9:$W$1954,Matches!$D$9:$D$1954,$A350))/(H350+I350))</f>
        <v>0.62488678451178448</v>
      </c>
      <c r="M350" s="9">
        <f t="shared" si="57"/>
        <v>0.67355935846560844</v>
      </c>
      <c r="N350" s="1">
        <f t="shared" si="58"/>
        <v>13</v>
      </c>
      <c r="O350" s="1" t="str">
        <f t="shared" si="59"/>
        <v>Matches standings</v>
      </c>
      <c r="P350" s="1">
        <f>COUNTIFS(Matches!$C$9:$C$1954,$A350,Matches!$Q$9:$Q$1954,1,Matches!$Y$9:$Y$1954,"&gt;=1",Matches!$Y$9:$Y$1954,"&lt;="&amp;'RPI rules'!$B$9,Matches!$R$9:$R$1954,1)+COUNTIFS(Matches!$D$9:$D$1954,$A350,Matches!$Q$9:$Q$1954,1,Matches!$X$9:$X$1954,"&gt;=1",Matches!$X$9:$X$1954,"&lt;="&amp;'RPI rules'!$B$9,Matches!$S$9:$S$1954,1)</f>
        <v>2</v>
      </c>
      <c r="Q350" s="1">
        <f>COUNTIFS(Matches!$C$9:$C$1954,$A350,Matches!$Q$9:$Q$1954,1,Matches!$Y$9:$Y$1954,"&gt;"&amp;'RPI rules'!$B$9,Matches!$Y$9:$Y$1954,"&lt;="&amp;'RPI rules'!$B$10,Matches!$R$9:$R$1954,1)+COUNTIFS(Matches!$D$9:$D$1954,$A350,Matches!$Q$9:$Q$1954,1,Matches!$X$9:$X$1954,"&gt;"&amp;'RPI rules'!$B$9,Matches!$X$9:$X$1954,"&lt;="&amp;'RPI rules'!$B$10,Matches!$S$9:$S$1954,1)</f>
        <v>0</v>
      </c>
      <c r="R350" s="1">
        <f>COUNTIFS(Matches!$C$9:$C$1954,$A350,Matches!$Q$9:$Q$1954,1,Matches!$Y$9:$Y$1954,"&gt;="&amp;'RPI rules'!$B$12,Matches!$Y$9:$Y$1954,"&lt;="&amp;'RPI rules'!$B$13,Matches!$R$9:$R$1954,0)+COUNTIFS(Matches!$D$9:$D$1954,$A350,Matches!$Q$9:$Q$1954,1,Matches!$X$9:$X$1954,"&gt;="&amp;'RPI rules'!$B$12,Matches!$X$9:$X$1954,"&lt;="&amp;'RPI rules'!$B$13,Matches!$S$9:$S$1954,0)</f>
        <v>0</v>
      </c>
      <c r="S350" s="1">
        <f>COUNTIFS(Matches!$C$9:$C$1954,$A350,Matches!$Q$9:$Q$1954,1,Matches!$Y$9:$Y$1954,"&gt;="&amp;'RPI rules'!$B$14,Matches!$R$9:$R$1954,0)+COUNTIFS(Matches!$D$9:$D$1954,$A350,Matches!$Q$9:$Q$1954,1,Matches!$X$9:$X$1954,"&gt;="&amp;'RPI rules'!$B$14,Matches!$S$9:$S$1954,0)+COUNTIFS(Matches!$C$9:$C$1954,$A350,Matches!$H$9:$H$1954,"&lt;&gt;D1",Matches!$R$9:$R$1954,0)+COUNTIFS(Matches!$D$9:$D$1954,$A350,Matches!$G$9:$G$1954,"&lt;&gt;D1",Matches!$S$9:$S$1954,0)</f>
        <v>0</v>
      </c>
      <c r="T350" s="1">
        <f>COUNTIFS(Matches!$C$9:$C$1954,$A350,Matches!$M$9:$M$1954,"Nonconference")+COUNTIFS(Matches!$D$9:$D$1954,$A350,Matches!$M$9:$M$1954,"Nonconference")</f>
        <v>10</v>
      </c>
      <c r="U350" s="1">
        <f>COUNTIFS(Matches!$C$9:$C$1954,$A350,Matches!$Q$9:$Q$1954,1,Matches!$Y$9:$Y$1954,"&gt;=1",Matches!$Y$9:$Y$1954,"&lt;="&amp;'RPI rules'!$B$11,Matches!$M$9:$M$1954,"Nonconference")+COUNTIFS(Matches!$D$9:$D$1954,$A350,Matches!$Q$9:$Q$1954,1,Matches!$X$9:$X$1954,"&gt;=1",Matches!$X$9:$X$1954,"&lt;="&amp;'RPI rules'!$B$11,Matches!$M$9:$M$1954,"Nonconference")</f>
        <v>8</v>
      </c>
      <c r="V350" s="1">
        <f>COUNTIFS(Matches!$C$9:$C$1954,$A350,Matches!$Q$9:$Q$1954,1,Matches!$Y$9:$Y$1954,"&gt;="&amp;'RPI rules'!$B$15,Matches!$M$9:$M$1954,"Nonconference")+COUNTIFS(Matches!$D$9:$D$1954,$A350,Matches!$Q$9:$Q$1954,1,Matches!$X$9:$X$1954,"&gt;="&amp;'RPI rules'!$B$15,Matches!$M$9:$M$1954,"Nonconference")+COUNTIFS(Matches!$C$9:$C$1954,$A350,Matches!$M$9:$M$1954,"Nonconference",Matches!$H$9:$H$1954,"NAIA")+COUNTIFS(Matches!$D$9:$D$1954,$A350,Matches!$M$9:$M$1954,"Nonconference",Matches!$G$9:$G$1954,"NAIA")</f>
        <v>0</v>
      </c>
      <c r="W350" s="24">
        <f t="shared" si="60"/>
        <v>0.8</v>
      </c>
      <c r="X350" s="24">
        <f t="shared" si="61"/>
        <v>0</v>
      </c>
      <c r="Y350" s="25">
        <f>IF('RPI rules'!$B$25&lt;&gt;"Ready",NA(),P350*'RPI rules'!$B$17+Q350*'RPI rules'!$B$18)</f>
        <v>5.1999999999999998E-3</v>
      </c>
      <c r="Z350" s="25">
        <f>IF('RPI rules'!$B$25&lt;&gt;"Ready",NA(),-R350*'RPI rules'!$B$19-S350*'RPI rules'!$B$20)</f>
        <v>0</v>
      </c>
      <c r="AA350" s="25">
        <f>IF('RPI rules'!$B$25&lt;&gt;"Ready",NA(),IF(T350=0,0,IF(W350&gt;='RPI rules'!$B$16,'RPI rules'!$B$21,0)))</f>
        <v>2.5999999999999999E-3</v>
      </c>
      <c r="AB350" s="25">
        <f>IF('RPI rules'!$B$25&lt;&gt;"Ready",NA(),IF(T350=0,0,IF(X350&gt;='RPI rules'!$B$16,-'RPI rules'!$B$22,0)))</f>
        <v>0</v>
      </c>
      <c r="AC350" s="25">
        <f t="shared" si="62"/>
        <v>7.7999999999999996E-3</v>
      </c>
      <c r="AD350" s="9">
        <f t="shared" si="63"/>
        <v>0.68135935846560847</v>
      </c>
      <c r="AE350" s="1">
        <f t="shared" si="64"/>
        <v>12</v>
      </c>
      <c r="AF350" s="1">
        <f t="shared" si="65"/>
        <v>1</v>
      </c>
    </row>
    <row r="351" spans="1:32" ht="21" customHeight="1">
      <c r="A351" s="1" t="s">
        <v>149</v>
      </c>
      <c r="B351" s="1" t="str">
        <f>INDEX(Standings!$B$9:$B$356,MATCH($A351,Standings!$A$9:$A$356,0))</f>
        <v>SoCon</v>
      </c>
      <c r="C351" s="1">
        <f>INDEX(Standings!$D$9:$D$356,MATCH($A351,Standings!$A$9:$A$356,0))</f>
        <v>6</v>
      </c>
      <c r="D351" s="1">
        <f>INDEX(Standings!$E$9:$E$356,MATCH($A351,Standings!$A$9:$A$356,0))</f>
        <v>5</v>
      </c>
      <c r="E351" s="1">
        <f>SUMIFS(Matches!$R$9:$R$1954,Matches!$C$9:$C$1954,$A351)+SUMIFS(Matches!$S$9:$S$1954,Matches!$D$9:$D$1954,$A351)</f>
        <v>6</v>
      </c>
      <c r="F351" s="1">
        <f>COUNTIFS(Matches!$C$9:$C$1954,$A351)+COUNTIFS(Matches!$D$9:$D$1954,$A351)-E351</f>
        <v>5</v>
      </c>
      <c r="G351" s="1">
        <f t="shared" si="55"/>
        <v>0</v>
      </c>
      <c r="H351" s="1">
        <f>SUMIFS(Matches!$R$9:$R$1954,Matches!$C$9:$C$1954,$A351,Matches!$Q$9:$Q$1954,1)+SUMIFS(Matches!$S$9:$S$1954,Matches!$D$9:$D$1954,$A351,Matches!$Q$9:$Q$1954,1)</f>
        <v>6</v>
      </c>
      <c r="I351" s="1">
        <f>COUNTIFS(Matches!$C$9:$C$1954,$A351,Matches!$Q$9:$Q$1954,1)+COUNTIFS(Matches!$D$9:$D$1954,$A351,Matches!$Q$9:$Q$1954,1)-H351</f>
        <v>5</v>
      </c>
      <c r="J351" s="9">
        <f t="shared" si="56"/>
        <v>0.54545454545454541</v>
      </c>
      <c r="K351" s="9">
        <f>IF(H351+I351=0,"",(SUMIFS(Matches!$T$9:$T$1954,Matches!$C$9:$C$1954,$A351)+SUMIFS(Matches!$U$9:$U$1954,Matches!$D$9:$D$1954,$A351))/(H351+I351))</f>
        <v>0.53261460761460766</v>
      </c>
      <c r="L351" s="9">
        <f>IF(H351+I351=0,"",(SUMIFS(Matches!$V$9:$V$1954,Matches!$C$9:$C$1954,$A351)+SUMIFS(Matches!$W$9:$W$1954,Matches!$D$9:$D$1954,$A351))/(H351+I351))</f>
        <v>0.5303083013339801</v>
      </c>
      <c r="M351" s="9">
        <f t="shared" si="57"/>
        <v>0.53524801550443524</v>
      </c>
      <c r="N351" s="1">
        <f t="shared" si="58"/>
        <v>126</v>
      </c>
      <c r="O351" s="1" t="str">
        <f t="shared" si="59"/>
        <v>Matches standings</v>
      </c>
      <c r="P351" s="1">
        <f>COUNTIFS(Matches!$C$9:$C$1954,$A351,Matches!$Q$9:$Q$1954,1,Matches!$Y$9:$Y$1954,"&gt;=1",Matches!$Y$9:$Y$1954,"&lt;="&amp;'RPI rules'!$B$9,Matches!$R$9:$R$1954,1)+COUNTIFS(Matches!$D$9:$D$1954,$A351,Matches!$Q$9:$Q$1954,1,Matches!$X$9:$X$1954,"&gt;=1",Matches!$X$9:$X$1954,"&lt;="&amp;'RPI rules'!$B$9,Matches!$S$9:$S$1954,1)</f>
        <v>0</v>
      </c>
      <c r="Q351" s="1">
        <f>COUNTIFS(Matches!$C$9:$C$1954,$A351,Matches!$Q$9:$Q$1954,1,Matches!$Y$9:$Y$1954,"&gt;"&amp;'RPI rules'!$B$9,Matches!$Y$9:$Y$1954,"&lt;="&amp;'RPI rules'!$B$10,Matches!$R$9:$R$1954,1)+COUNTIFS(Matches!$D$9:$D$1954,$A351,Matches!$Q$9:$Q$1954,1,Matches!$X$9:$X$1954,"&gt;"&amp;'RPI rules'!$B$9,Matches!$X$9:$X$1954,"&lt;="&amp;'RPI rules'!$B$10,Matches!$S$9:$S$1954,1)</f>
        <v>0</v>
      </c>
      <c r="R351" s="1">
        <f>COUNTIFS(Matches!$C$9:$C$1954,$A351,Matches!$Q$9:$Q$1954,1,Matches!$Y$9:$Y$1954,"&gt;="&amp;'RPI rules'!$B$12,Matches!$Y$9:$Y$1954,"&lt;="&amp;'RPI rules'!$B$13,Matches!$R$9:$R$1954,0)+COUNTIFS(Matches!$D$9:$D$1954,$A351,Matches!$Q$9:$Q$1954,1,Matches!$X$9:$X$1954,"&gt;="&amp;'RPI rules'!$B$12,Matches!$X$9:$X$1954,"&lt;="&amp;'RPI rules'!$B$13,Matches!$S$9:$S$1954,0)</f>
        <v>0</v>
      </c>
      <c r="S351" s="1">
        <f>COUNTIFS(Matches!$C$9:$C$1954,$A351,Matches!$Q$9:$Q$1954,1,Matches!$Y$9:$Y$1954,"&gt;="&amp;'RPI rules'!$B$14,Matches!$R$9:$R$1954,0)+COUNTIFS(Matches!$D$9:$D$1954,$A351,Matches!$Q$9:$Q$1954,1,Matches!$X$9:$X$1954,"&gt;="&amp;'RPI rules'!$B$14,Matches!$S$9:$S$1954,0)+COUNTIFS(Matches!$C$9:$C$1954,$A351,Matches!$H$9:$H$1954,"&lt;&gt;D1",Matches!$R$9:$R$1954,0)+COUNTIFS(Matches!$D$9:$D$1954,$A351,Matches!$G$9:$G$1954,"&lt;&gt;D1",Matches!$S$9:$S$1954,0)</f>
        <v>0</v>
      </c>
      <c r="T351" s="1">
        <f>COUNTIFS(Matches!$C$9:$C$1954,$A351,Matches!$M$9:$M$1954,"Nonconference")+COUNTIFS(Matches!$D$9:$D$1954,$A351,Matches!$M$9:$M$1954,"Nonconference")</f>
        <v>11</v>
      </c>
      <c r="U351" s="1">
        <f>COUNTIFS(Matches!$C$9:$C$1954,$A351,Matches!$Q$9:$Q$1954,1,Matches!$Y$9:$Y$1954,"&gt;=1",Matches!$Y$9:$Y$1954,"&lt;="&amp;'RPI rules'!$B$11,Matches!$M$9:$M$1954,"Nonconference")+COUNTIFS(Matches!$D$9:$D$1954,$A351,Matches!$Q$9:$Q$1954,1,Matches!$X$9:$X$1954,"&gt;=1",Matches!$X$9:$X$1954,"&lt;="&amp;'RPI rules'!$B$11,Matches!$M$9:$M$1954,"Nonconference")</f>
        <v>3</v>
      </c>
      <c r="V351" s="1">
        <f>COUNTIFS(Matches!$C$9:$C$1954,$A351,Matches!$Q$9:$Q$1954,1,Matches!$Y$9:$Y$1954,"&gt;="&amp;'RPI rules'!$B$15,Matches!$M$9:$M$1954,"Nonconference")+COUNTIFS(Matches!$D$9:$D$1954,$A351,Matches!$Q$9:$Q$1954,1,Matches!$X$9:$X$1954,"&gt;="&amp;'RPI rules'!$B$15,Matches!$M$9:$M$1954,"Nonconference")+COUNTIFS(Matches!$C$9:$C$1954,$A351,Matches!$M$9:$M$1954,"Nonconference",Matches!$H$9:$H$1954,"NAIA")+COUNTIFS(Matches!$D$9:$D$1954,$A351,Matches!$M$9:$M$1954,"Nonconference",Matches!$G$9:$G$1954,"NAIA")</f>
        <v>1</v>
      </c>
      <c r="W351" s="24">
        <f t="shared" si="60"/>
        <v>0.27272727272727271</v>
      </c>
      <c r="X351" s="24">
        <f t="shared" si="61"/>
        <v>9.0909090909090912E-2</v>
      </c>
      <c r="Y351" s="25">
        <f>IF('RPI rules'!$B$25&lt;&gt;"Ready",NA(),P351*'RPI rules'!$B$17+Q351*'RPI rules'!$B$18)</f>
        <v>0</v>
      </c>
      <c r="Z351" s="25">
        <f>IF('RPI rules'!$B$25&lt;&gt;"Ready",NA(),-R351*'RPI rules'!$B$19-S351*'RPI rules'!$B$20)</f>
        <v>0</v>
      </c>
      <c r="AA351" s="25">
        <f>IF('RPI rules'!$B$25&lt;&gt;"Ready",NA(),IF(T351=0,0,IF(W351&gt;='RPI rules'!$B$16,'RPI rules'!$B$21,0)))</f>
        <v>0</v>
      </c>
      <c r="AB351" s="25">
        <f>IF('RPI rules'!$B$25&lt;&gt;"Ready",NA(),IF(T351=0,0,IF(X351&gt;='RPI rules'!$B$16,-'RPI rules'!$B$22,0)))</f>
        <v>0</v>
      </c>
      <c r="AC351" s="25">
        <f t="shared" si="62"/>
        <v>0</v>
      </c>
      <c r="AD351" s="9">
        <f t="shared" si="63"/>
        <v>0.53524801550443524</v>
      </c>
      <c r="AE351" s="1">
        <f t="shared" si="64"/>
        <v>126</v>
      </c>
      <c r="AF351" s="1">
        <f t="shared" si="65"/>
        <v>0</v>
      </c>
    </row>
    <row r="352" spans="1:32" ht="21" customHeight="1">
      <c r="A352" s="1" t="s">
        <v>141</v>
      </c>
      <c r="B352" s="1" t="str">
        <f>INDEX(Standings!$B$9:$B$356,MATCH($A352,Standings!$A$9:$A$356,0))</f>
        <v>Horizon</v>
      </c>
      <c r="C352" s="1">
        <f>INDEX(Standings!$D$9:$D$356,MATCH($A352,Standings!$A$9:$A$356,0))</f>
        <v>5</v>
      </c>
      <c r="D352" s="1">
        <f>INDEX(Standings!$E$9:$E$356,MATCH($A352,Standings!$A$9:$A$356,0))</f>
        <v>5</v>
      </c>
      <c r="E352" s="1">
        <f>SUMIFS(Matches!$R$9:$R$1954,Matches!$C$9:$C$1954,$A352)+SUMIFS(Matches!$S$9:$S$1954,Matches!$D$9:$D$1954,$A352)</f>
        <v>5</v>
      </c>
      <c r="F352" s="1">
        <f>COUNTIFS(Matches!$C$9:$C$1954,$A352)+COUNTIFS(Matches!$D$9:$D$1954,$A352)-E352</f>
        <v>5</v>
      </c>
      <c r="G352" s="1">
        <f t="shared" si="55"/>
        <v>0</v>
      </c>
      <c r="H352" s="1">
        <f>SUMIFS(Matches!$R$9:$R$1954,Matches!$C$9:$C$1954,$A352,Matches!$Q$9:$Q$1954,1)+SUMIFS(Matches!$S$9:$S$1954,Matches!$D$9:$D$1954,$A352,Matches!$Q$9:$Q$1954,1)</f>
        <v>5</v>
      </c>
      <c r="I352" s="1">
        <f>COUNTIFS(Matches!$C$9:$C$1954,$A352,Matches!$Q$9:$Q$1954,1)+COUNTIFS(Matches!$D$9:$D$1954,$A352,Matches!$Q$9:$Q$1954,1)-H352</f>
        <v>5</v>
      </c>
      <c r="J352" s="9">
        <f t="shared" si="56"/>
        <v>0.5</v>
      </c>
      <c r="K352" s="9">
        <f>IF(H352+I352=0,"",(SUMIFS(Matches!$T$9:$T$1954,Matches!$C$9:$C$1954,$A352)+SUMIFS(Matches!$U$9:$U$1954,Matches!$D$9:$D$1954,$A352))/(H352+I352))</f>
        <v>0.54050505050505049</v>
      </c>
      <c r="L352" s="9">
        <f>IF(H352+I352=0,"",(SUMIFS(Matches!$V$9:$V$1954,Matches!$C$9:$C$1954,$A352)+SUMIFS(Matches!$W$9:$W$1954,Matches!$D$9:$D$1954,$A352))/(H352+I352))</f>
        <v>0.57919964337009788</v>
      </c>
      <c r="M352" s="9">
        <f t="shared" si="57"/>
        <v>0.54005243609504971</v>
      </c>
      <c r="N352" s="1">
        <f t="shared" si="58"/>
        <v>118</v>
      </c>
      <c r="O352" s="1" t="str">
        <f t="shared" si="59"/>
        <v>Matches standings</v>
      </c>
      <c r="P352" s="1">
        <f>COUNTIFS(Matches!$C$9:$C$1954,$A352,Matches!$Q$9:$Q$1954,1,Matches!$Y$9:$Y$1954,"&gt;=1",Matches!$Y$9:$Y$1954,"&lt;="&amp;'RPI rules'!$B$9,Matches!$R$9:$R$1954,1)+COUNTIFS(Matches!$D$9:$D$1954,$A352,Matches!$Q$9:$Q$1954,1,Matches!$X$9:$X$1954,"&gt;=1",Matches!$X$9:$X$1954,"&lt;="&amp;'RPI rules'!$B$9,Matches!$S$9:$S$1954,1)</f>
        <v>0</v>
      </c>
      <c r="Q352" s="1">
        <f>COUNTIFS(Matches!$C$9:$C$1954,$A352,Matches!$Q$9:$Q$1954,1,Matches!$Y$9:$Y$1954,"&gt;"&amp;'RPI rules'!$B$9,Matches!$Y$9:$Y$1954,"&lt;="&amp;'RPI rules'!$B$10,Matches!$R$9:$R$1954,1)+COUNTIFS(Matches!$D$9:$D$1954,$A352,Matches!$Q$9:$Q$1954,1,Matches!$X$9:$X$1954,"&gt;"&amp;'RPI rules'!$B$9,Matches!$X$9:$X$1954,"&lt;="&amp;'RPI rules'!$B$10,Matches!$S$9:$S$1954,1)</f>
        <v>0</v>
      </c>
      <c r="R352" s="1">
        <f>COUNTIFS(Matches!$C$9:$C$1954,$A352,Matches!$Q$9:$Q$1954,1,Matches!$Y$9:$Y$1954,"&gt;="&amp;'RPI rules'!$B$12,Matches!$Y$9:$Y$1954,"&lt;="&amp;'RPI rules'!$B$13,Matches!$R$9:$R$1954,0)+COUNTIFS(Matches!$D$9:$D$1954,$A352,Matches!$Q$9:$Q$1954,1,Matches!$X$9:$X$1954,"&gt;="&amp;'RPI rules'!$B$12,Matches!$X$9:$X$1954,"&lt;="&amp;'RPI rules'!$B$13,Matches!$S$9:$S$1954,0)</f>
        <v>0</v>
      </c>
      <c r="S352" s="1">
        <f>COUNTIFS(Matches!$C$9:$C$1954,$A352,Matches!$Q$9:$Q$1954,1,Matches!$Y$9:$Y$1954,"&gt;="&amp;'RPI rules'!$B$14,Matches!$R$9:$R$1954,0)+COUNTIFS(Matches!$D$9:$D$1954,$A352,Matches!$Q$9:$Q$1954,1,Matches!$X$9:$X$1954,"&gt;="&amp;'RPI rules'!$B$14,Matches!$S$9:$S$1954,0)+COUNTIFS(Matches!$C$9:$C$1954,$A352,Matches!$H$9:$H$1954,"&lt;&gt;D1",Matches!$R$9:$R$1954,0)+COUNTIFS(Matches!$D$9:$D$1954,$A352,Matches!$G$9:$G$1954,"&lt;&gt;D1",Matches!$S$9:$S$1954,0)</f>
        <v>0</v>
      </c>
      <c r="T352" s="1">
        <f>COUNTIFS(Matches!$C$9:$C$1954,$A352,Matches!$M$9:$M$1954,"Nonconference")+COUNTIFS(Matches!$D$9:$D$1954,$A352,Matches!$M$9:$M$1954,"Nonconference")</f>
        <v>10</v>
      </c>
      <c r="U352" s="1">
        <f>COUNTIFS(Matches!$C$9:$C$1954,$A352,Matches!$Q$9:$Q$1954,1,Matches!$Y$9:$Y$1954,"&gt;=1",Matches!$Y$9:$Y$1954,"&lt;="&amp;'RPI rules'!$B$11,Matches!$M$9:$M$1954,"Nonconference")+COUNTIFS(Matches!$D$9:$D$1954,$A352,Matches!$Q$9:$Q$1954,1,Matches!$X$9:$X$1954,"&gt;=1",Matches!$X$9:$X$1954,"&lt;="&amp;'RPI rules'!$B$11,Matches!$M$9:$M$1954,"Nonconference")</f>
        <v>5</v>
      </c>
      <c r="V352" s="1">
        <f>COUNTIFS(Matches!$C$9:$C$1954,$A352,Matches!$Q$9:$Q$1954,1,Matches!$Y$9:$Y$1954,"&gt;="&amp;'RPI rules'!$B$15,Matches!$M$9:$M$1954,"Nonconference")+COUNTIFS(Matches!$D$9:$D$1954,$A352,Matches!$Q$9:$Q$1954,1,Matches!$X$9:$X$1954,"&gt;="&amp;'RPI rules'!$B$15,Matches!$M$9:$M$1954,"Nonconference")+COUNTIFS(Matches!$C$9:$C$1954,$A352,Matches!$M$9:$M$1954,"Nonconference",Matches!$H$9:$H$1954,"NAIA")+COUNTIFS(Matches!$D$9:$D$1954,$A352,Matches!$M$9:$M$1954,"Nonconference",Matches!$G$9:$G$1954,"NAIA")</f>
        <v>1</v>
      </c>
      <c r="W352" s="24">
        <f t="shared" si="60"/>
        <v>0.5</v>
      </c>
      <c r="X352" s="24">
        <f t="shared" si="61"/>
        <v>0.1</v>
      </c>
      <c r="Y352" s="25">
        <f>IF('RPI rules'!$B$25&lt;&gt;"Ready",NA(),P352*'RPI rules'!$B$17+Q352*'RPI rules'!$B$18)</f>
        <v>0</v>
      </c>
      <c r="Z352" s="25">
        <f>IF('RPI rules'!$B$25&lt;&gt;"Ready",NA(),-R352*'RPI rules'!$B$19-S352*'RPI rules'!$B$20)</f>
        <v>0</v>
      </c>
      <c r="AA352" s="25">
        <f>IF('RPI rules'!$B$25&lt;&gt;"Ready",NA(),IF(T352=0,0,IF(W352&gt;='RPI rules'!$B$16,'RPI rules'!$B$21,0)))</f>
        <v>2.5999999999999999E-3</v>
      </c>
      <c r="AB352" s="25">
        <f>IF('RPI rules'!$B$25&lt;&gt;"Ready",NA(),IF(T352=0,0,IF(X352&gt;='RPI rules'!$B$16,-'RPI rules'!$B$22,0)))</f>
        <v>0</v>
      </c>
      <c r="AC352" s="25">
        <f t="shared" si="62"/>
        <v>2.5999999999999999E-3</v>
      </c>
      <c r="AD352" s="9">
        <f t="shared" si="63"/>
        <v>0.54265243609504976</v>
      </c>
      <c r="AE352" s="1">
        <f t="shared" si="64"/>
        <v>116</v>
      </c>
      <c r="AF352" s="1">
        <f t="shared" si="65"/>
        <v>2</v>
      </c>
    </row>
    <row r="353" spans="1:32" ht="21" customHeight="1">
      <c r="A353" s="1" t="s">
        <v>114</v>
      </c>
      <c r="B353" s="1" t="str">
        <f>INDEX(Standings!$B$9:$B$356,MATCH($A353,Standings!$A$9:$A$356,0))</f>
        <v>Mountain West</v>
      </c>
      <c r="C353" s="1">
        <f>INDEX(Standings!$D$9:$D$356,MATCH($A353,Standings!$A$9:$A$356,0))</f>
        <v>7</v>
      </c>
      <c r="D353" s="1">
        <f>INDEX(Standings!$E$9:$E$356,MATCH($A353,Standings!$A$9:$A$356,0))</f>
        <v>4</v>
      </c>
      <c r="E353" s="1">
        <f>SUMIFS(Matches!$R$9:$R$1954,Matches!$C$9:$C$1954,$A353)+SUMIFS(Matches!$S$9:$S$1954,Matches!$D$9:$D$1954,$A353)</f>
        <v>7</v>
      </c>
      <c r="F353" s="1">
        <f>COUNTIFS(Matches!$C$9:$C$1954,$A353)+COUNTIFS(Matches!$D$9:$D$1954,$A353)-E353</f>
        <v>4</v>
      </c>
      <c r="G353" s="1">
        <f t="shared" si="55"/>
        <v>0</v>
      </c>
      <c r="H353" s="1">
        <f>SUMIFS(Matches!$R$9:$R$1954,Matches!$C$9:$C$1954,$A353,Matches!$Q$9:$Q$1954,1)+SUMIFS(Matches!$S$9:$S$1954,Matches!$D$9:$D$1954,$A353,Matches!$Q$9:$Q$1954,1)</f>
        <v>7</v>
      </c>
      <c r="I353" s="1">
        <f>COUNTIFS(Matches!$C$9:$C$1954,$A353,Matches!$Q$9:$Q$1954,1)+COUNTIFS(Matches!$D$9:$D$1954,$A353,Matches!$Q$9:$Q$1954,1)-H353</f>
        <v>4</v>
      </c>
      <c r="J353" s="9">
        <f t="shared" si="56"/>
        <v>0.63636363636363635</v>
      </c>
      <c r="K353" s="9">
        <f>IF(H353+I353=0,"",(SUMIFS(Matches!$T$9:$T$1954,Matches!$C$9:$C$1954,$A353)+SUMIFS(Matches!$U$9:$U$1954,Matches!$D$9:$D$1954,$A353))/(H353+I353))</f>
        <v>0.54357208448117544</v>
      </c>
      <c r="L353" s="9">
        <f>IF(H353+I353=0,"",(SUMIFS(Matches!$V$9:$V$1954,Matches!$C$9:$C$1954,$A353)+SUMIFS(Matches!$W$9:$W$1954,Matches!$D$9:$D$1954,$A353))/(H353+I353))</f>
        <v>0.53707235774358042</v>
      </c>
      <c r="M353" s="9">
        <f t="shared" si="57"/>
        <v>0.56514504076739192</v>
      </c>
      <c r="N353" s="1">
        <f t="shared" si="58"/>
        <v>91</v>
      </c>
      <c r="O353" s="1" t="str">
        <f t="shared" si="59"/>
        <v>Matches standings</v>
      </c>
      <c r="P353" s="1">
        <f>COUNTIFS(Matches!$C$9:$C$1954,$A353,Matches!$Q$9:$Q$1954,1,Matches!$Y$9:$Y$1954,"&gt;=1",Matches!$Y$9:$Y$1954,"&lt;="&amp;'RPI rules'!$B$9,Matches!$R$9:$R$1954,1)+COUNTIFS(Matches!$D$9:$D$1954,$A353,Matches!$Q$9:$Q$1954,1,Matches!$X$9:$X$1954,"&gt;=1",Matches!$X$9:$X$1954,"&lt;="&amp;'RPI rules'!$B$9,Matches!$S$9:$S$1954,1)</f>
        <v>0</v>
      </c>
      <c r="Q353" s="1">
        <f>COUNTIFS(Matches!$C$9:$C$1954,$A353,Matches!$Q$9:$Q$1954,1,Matches!$Y$9:$Y$1954,"&gt;"&amp;'RPI rules'!$B$9,Matches!$Y$9:$Y$1954,"&lt;="&amp;'RPI rules'!$B$10,Matches!$R$9:$R$1954,1)+COUNTIFS(Matches!$D$9:$D$1954,$A353,Matches!$Q$9:$Q$1954,1,Matches!$X$9:$X$1954,"&gt;"&amp;'RPI rules'!$B$9,Matches!$X$9:$X$1954,"&lt;="&amp;'RPI rules'!$B$10,Matches!$S$9:$S$1954,1)</f>
        <v>0</v>
      </c>
      <c r="R353" s="1">
        <f>COUNTIFS(Matches!$C$9:$C$1954,$A353,Matches!$Q$9:$Q$1954,1,Matches!$Y$9:$Y$1954,"&gt;="&amp;'RPI rules'!$B$12,Matches!$Y$9:$Y$1954,"&lt;="&amp;'RPI rules'!$B$13,Matches!$R$9:$R$1954,0)+COUNTIFS(Matches!$D$9:$D$1954,$A353,Matches!$Q$9:$Q$1954,1,Matches!$X$9:$X$1954,"&gt;="&amp;'RPI rules'!$B$12,Matches!$X$9:$X$1954,"&lt;="&amp;'RPI rules'!$B$13,Matches!$S$9:$S$1954,0)</f>
        <v>0</v>
      </c>
      <c r="S353" s="1">
        <f>COUNTIFS(Matches!$C$9:$C$1954,$A353,Matches!$Q$9:$Q$1954,1,Matches!$Y$9:$Y$1954,"&gt;="&amp;'RPI rules'!$B$14,Matches!$R$9:$R$1954,0)+COUNTIFS(Matches!$D$9:$D$1954,$A353,Matches!$Q$9:$Q$1954,1,Matches!$X$9:$X$1954,"&gt;="&amp;'RPI rules'!$B$14,Matches!$S$9:$S$1954,0)+COUNTIFS(Matches!$C$9:$C$1954,$A353,Matches!$H$9:$H$1954,"&lt;&gt;D1",Matches!$R$9:$R$1954,0)+COUNTIFS(Matches!$D$9:$D$1954,$A353,Matches!$G$9:$G$1954,"&lt;&gt;D1",Matches!$S$9:$S$1954,0)</f>
        <v>0</v>
      </c>
      <c r="T353" s="1">
        <f>COUNTIFS(Matches!$C$9:$C$1954,$A353,Matches!$M$9:$M$1954,"Nonconference")+COUNTIFS(Matches!$D$9:$D$1954,$A353,Matches!$M$9:$M$1954,"Nonconference")</f>
        <v>11</v>
      </c>
      <c r="U353" s="1">
        <f>COUNTIFS(Matches!$C$9:$C$1954,$A353,Matches!$Q$9:$Q$1954,1,Matches!$Y$9:$Y$1954,"&gt;=1",Matches!$Y$9:$Y$1954,"&lt;="&amp;'RPI rules'!$B$11,Matches!$M$9:$M$1954,"Nonconference")+COUNTIFS(Matches!$D$9:$D$1954,$A353,Matches!$Q$9:$Q$1954,1,Matches!$X$9:$X$1954,"&gt;=1",Matches!$X$9:$X$1954,"&lt;="&amp;'RPI rules'!$B$11,Matches!$M$9:$M$1954,"Nonconference")</f>
        <v>5</v>
      </c>
      <c r="V353" s="1">
        <f>COUNTIFS(Matches!$C$9:$C$1954,$A353,Matches!$Q$9:$Q$1954,1,Matches!$Y$9:$Y$1954,"&gt;="&amp;'RPI rules'!$B$15,Matches!$M$9:$M$1954,"Nonconference")+COUNTIFS(Matches!$D$9:$D$1954,$A353,Matches!$Q$9:$Q$1954,1,Matches!$X$9:$X$1954,"&gt;="&amp;'RPI rules'!$B$15,Matches!$M$9:$M$1954,"Nonconference")+COUNTIFS(Matches!$C$9:$C$1954,$A353,Matches!$M$9:$M$1954,"Nonconference",Matches!$H$9:$H$1954,"NAIA")+COUNTIFS(Matches!$D$9:$D$1954,$A353,Matches!$M$9:$M$1954,"Nonconference",Matches!$G$9:$G$1954,"NAIA")</f>
        <v>3</v>
      </c>
      <c r="W353" s="24">
        <f t="shared" si="60"/>
        <v>0.45454545454545453</v>
      </c>
      <c r="X353" s="24">
        <f t="shared" si="61"/>
        <v>0.27272727272727271</v>
      </c>
      <c r="Y353" s="25">
        <f>IF('RPI rules'!$B$25&lt;&gt;"Ready",NA(),P353*'RPI rules'!$B$17+Q353*'RPI rules'!$B$18)</f>
        <v>0</v>
      </c>
      <c r="Z353" s="25">
        <f>IF('RPI rules'!$B$25&lt;&gt;"Ready",NA(),-R353*'RPI rules'!$B$19-S353*'RPI rules'!$B$20)</f>
        <v>0</v>
      </c>
      <c r="AA353" s="25">
        <f>IF('RPI rules'!$B$25&lt;&gt;"Ready",NA(),IF(T353=0,0,IF(W353&gt;='RPI rules'!$B$16,'RPI rules'!$B$21,0)))</f>
        <v>0</v>
      </c>
      <c r="AB353" s="25">
        <f>IF('RPI rules'!$B$25&lt;&gt;"Ready",NA(),IF(T353=0,0,IF(X353&gt;='RPI rules'!$B$16,-'RPI rules'!$B$22,0)))</f>
        <v>0</v>
      </c>
      <c r="AC353" s="25">
        <f t="shared" si="62"/>
        <v>0</v>
      </c>
      <c r="AD353" s="9">
        <f t="shared" si="63"/>
        <v>0.56514504076739192</v>
      </c>
      <c r="AE353" s="1">
        <f t="shared" si="64"/>
        <v>91</v>
      </c>
      <c r="AF353" s="1">
        <f t="shared" si="65"/>
        <v>0</v>
      </c>
    </row>
    <row r="354" spans="1:32" ht="21" customHeight="1">
      <c r="A354" s="1" t="s">
        <v>64</v>
      </c>
      <c r="B354" s="1" t="str">
        <f>INDEX(Standings!$B$9:$B$356,MATCH($A354,Standings!$A$9:$A$356,0))</f>
        <v>Big East</v>
      </c>
      <c r="C354" s="1">
        <f>INDEX(Standings!$D$9:$D$356,MATCH($A354,Standings!$A$9:$A$356,0))</f>
        <v>7</v>
      </c>
      <c r="D354" s="1">
        <f>INDEX(Standings!$E$9:$E$356,MATCH($A354,Standings!$A$9:$A$356,0))</f>
        <v>4</v>
      </c>
      <c r="E354" s="1">
        <f>SUMIFS(Matches!$R$9:$R$1954,Matches!$C$9:$C$1954,$A354)+SUMIFS(Matches!$S$9:$S$1954,Matches!$D$9:$D$1954,$A354)</f>
        <v>7</v>
      </c>
      <c r="F354" s="1">
        <f>COUNTIFS(Matches!$C$9:$C$1954,$A354)+COUNTIFS(Matches!$D$9:$D$1954,$A354)-E354</f>
        <v>4</v>
      </c>
      <c r="G354" s="1">
        <f t="shared" si="55"/>
        <v>0</v>
      </c>
      <c r="H354" s="1">
        <f>SUMIFS(Matches!$R$9:$R$1954,Matches!$C$9:$C$1954,$A354,Matches!$Q$9:$Q$1954,1)+SUMIFS(Matches!$S$9:$S$1954,Matches!$D$9:$D$1954,$A354,Matches!$Q$9:$Q$1954,1)</f>
        <v>7</v>
      </c>
      <c r="I354" s="1">
        <f>COUNTIFS(Matches!$C$9:$C$1954,$A354,Matches!$Q$9:$Q$1954,1)+COUNTIFS(Matches!$D$9:$D$1954,$A354,Matches!$Q$9:$Q$1954,1)-H354</f>
        <v>4</v>
      </c>
      <c r="J354" s="9">
        <f t="shared" si="56"/>
        <v>0.63636363636363635</v>
      </c>
      <c r="K354" s="9">
        <f>IF(H354+I354=0,"",(SUMIFS(Matches!$T$9:$T$1954,Matches!$C$9:$C$1954,$A354)+SUMIFS(Matches!$U$9:$U$1954,Matches!$D$9:$D$1954,$A354))/(H354+I354))</f>
        <v>0.61976584022038572</v>
      </c>
      <c r="L354" s="9">
        <f>IF(H354+I354=0,"",(SUMIFS(Matches!$V$9:$V$1954,Matches!$C$9:$C$1954,$A354)+SUMIFS(Matches!$W$9:$W$1954,Matches!$D$9:$D$1954,$A354))/(H354+I354))</f>
        <v>0.57316264823840568</v>
      </c>
      <c r="M354" s="9">
        <f t="shared" si="57"/>
        <v>0.61226449126070337</v>
      </c>
      <c r="N354" s="1">
        <f t="shared" si="58"/>
        <v>41</v>
      </c>
      <c r="O354" s="1" t="str">
        <f t="shared" si="59"/>
        <v>Matches standings</v>
      </c>
      <c r="P354" s="1">
        <f>COUNTIFS(Matches!$C$9:$C$1954,$A354,Matches!$Q$9:$Q$1954,1,Matches!$Y$9:$Y$1954,"&gt;=1",Matches!$Y$9:$Y$1954,"&lt;="&amp;'RPI rules'!$B$9,Matches!$R$9:$R$1954,1)+COUNTIFS(Matches!$D$9:$D$1954,$A354,Matches!$Q$9:$Q$1954,1,Matches!$X$9:$X$1954,"&gt;=1",Matches!$X$9:$X$1954,"&lt;="&amp;'RPI rules'!$B$9,Matches!$S$9:$S$1954,1)</f>
        <v>0</v>
      </c>
      <c r="Q354" s="1">
        <f>COUNTIFS(Matches!$C$9:$C$1954,$A354,Matches!$Q$9:$Q$1954,1,Matches!$Y$9:$Y$1954,"&gt;"&amp;'RPI rules'!$B$9,Matches!$Y$9:$Y$1954,"&lt;="&amp;'RPI rules'!$B$10,Matches!$R$9:$R$1954,1)+COUNTIFS(Matches!$D$9:$D$1954,$A354,Matches!$Q$9:$Q$1954,1,Matches!$X$9:$X$1954,"&gt;"&amp;'RPI rules'!$B$9,Matches!$X$9:$X$1954,"&lt;="&amp;'RPI rules'!$B$10,Matches!$S$9:$S$1954,1)</f>
        <v>1</v>
      </c>
      <c r="R354" s="1">
        <f>COUNTIFS(Matches!$C$9:$C$1954,$A354,Matches!$Q$9:$Q$1954,1,Matches!$Y$9:$Y$1954,"&gt;="&amp;'RPI rules'!$B$12,Matches!$Y$9:$Y$1954,"&lt;="&amp;'RPI rules'!$B$13,Matches!$R$9:$R$1954,0)+COUNTIFS(Matches!$D$9:$D$1954,$A354,Matches!$Q$9:$Q$1954,1,Matches!$X$9:$X$1954,"&gt;="&amp;'RPI rules'!$B$12,Matches!$X$9:$X$1954,"&lt;="&amp;'RPI rules'!$B$13,Matches!$S$9:$S$1954,0)</f>
        <v>0</v>
      </c>
      <c r="S354" s="1">
        <f>COUNTIFS(Matches!$C$9:$C$1954,$A354,Matches!$Q$9:$Q$1954,1,Matches!$Y$9:$Y$1954,"&gt;="&amp;'RPI rules'!$B$14,Matches!$R$9:$R$1954,0)+COUNTIFS(Matches!$D$9:$D$1954,$A354,Matches!$Q$9:$Q$1954,1,Matches!$X$9:$X$1954,"&gt;="&amp;'RPI rules'!$B$14,Matches!$S$9:$S$1954,0)+COUNTIFS(Matches!$C$9:$C$1954,$A354,Matches!$H$9:$H$1954,"&lt;&gt;D1",Matches!$R$9:$R$1954,0)+COUNTIFS(Matches!$D$9:$D$1954,$A354,Matches!$G$9:$G$1954,"&lt;&gt;D1",Matches!$S$9:$S$1954,0)</f>
        <v>0</v>
      </c>
      <c r="T354" s="1">
        <f>COUNTIFS(Matches!$C$9:$C$1954,$A354,Matches!$M$9:$M$1954,"Nonconference")+COUNTIFS(Matches!$D$9:$D$1954,$A354,Matches!$M$9:$M$1954,"Nonconference")</f>
        <v>11</v>
      </c>
      <c r="U354" s="1">
        <f>COUNTIFS(Matches!$C$9:$C$1954,$A354,Matches!$Q$9:$Q$1954,1,Matches!$Y$9:$Y$1954,"&gt;=1",Matches!$Y$9:$Y$1954,"&lt;="&amp;'RPI rules'!$B$11,Matches!$M$9:$M$1954,"Nonconference")+COUNTIFS(Matches!$D$9:$D$1954,$A354,Matches!$Q$9:$Q$1954,1,Matches!$X$9:$X$1954,"&gt;=1",Matches!$X$9:$X$1954,"&lt;="&amp;'RPI rules'!$B$11,Matches!$M$9:$M$1954,"Nonconference")</f>
        <v>5</v>
      </c>
      <c r="V354" s="1">
        <f>COUNTIFS(Matches!$C$9:$C$1954,$A354,Matches!$Q$9:$Q$1954,1,Matches!$Y$9:$Y$1954,"&gt;="&amp;'RPI rules'!$B$15,Matches!$M$9:$M$1954,"Nonconference")+COUNTIFS(Matches!$D$9:$D$1954,$A354,Matches!$Q$9:$Q$1954,1,Matches!$X$9:$X$1954,"&gt;="&amp;'RPI rules'!$B$15,Matches!$M$9:$M$1954,"Nonconference")+COUNTIFS(Matches!$C$9:$C$1954,$A354,Matches!$M$9:$M$1954,"Nonconference",Matches!$H$9:$H$1954,"NAIA")+COUNTIFS(Matches!$D$9:$D$1954,$A354,Matches!$M$9:$M$1954,"Nonconference",Matches!$G$9:$G$1954,"NAIA")</f>
        <v>0</v>
      </c>
      <c r="W354" s="24">
        <f t="shared" si="60"/>
        <v>0.45454545454545453</v>
      </c>
      <c r="X354" s="24">
        <f t="shared" si="61"/>
        <v>0</v>
      </c>
      <c r="Y354" s="25">
        <f>IF('RPI rules'!$B$25&lt;&gt;"Ready",NA(),P354*'RPI rules'!$B$17+Q354*'RPI rules'!$B$18)</f>
        <v>1.2999999999999999E-3</v>
      </c>
      <c r="Z354" s="25">
        <f>IF('RPI rules'!$B$25&lt;&gt;"Ready",NA(),-R354*'RPI rules'!$B$19-S354*'RPI rules'!$B$20)</f>
        <v>0</v>
      </c>
      <c r="AA354" s="25">
        <f>IF('RPI rules'!$B$25&lt;&gt;"Ready",NA(),IF(T354=0,0,IF(W354&gt;='RPI rules'!$B$16,'RPI rules'!$B$21,0)))</f>
        <v>0</v>
      </c>
      <c r="AB354" s="25">
        <f>IF('RPI rules'!$B$25&lt;&gt;"Ready",NA(),IF(T354=0,0,IF(X354&gt;='RPI rules'!$B$16,-'RPI rules'!$B$22,0)))</f>
        <v>0</v>
      </c>
      <c r="AC354" s="25">
        <f t="shared" si="62"/>
        <v>1.2999999999999999E-3</v>
      </c>
      <c r="AD354" s="9">
        <f t="shared" si="63"/>
        <v>0.61356449126070334</v>
      </c>
      <c r="AE354" s="1">
        <f t="shared" si="64"/>
        <v>41</v>
      </c>
      <c r="AF354" s="1">
        <f t="shared" si="65"/>
        <v>0</v>
      </c>
    </row>
    <row r="355" spans="1:32" ht="21" customHeight="1">
      <c r="A355" s="1" t="s">
        <v>83</v>
      </c>
      <c r="B355" s="1" t="str">
        <f>INDEX(Standings!$B$9:$B$356,MATCH($A355,Standings!$A$9:$A$356,0))</f>
        <v>Ivy League</v>
      </c>
      <c r="C355" s="1">
        <f>INDEX(Standings!$D$9:$D$356,MATCH($A355,Standings!$A$9:$A$356,0))</f>
        <v>6</v>
      </c>
      <c r="D355" s="1">
        <f>INDEX(Standings!$E$9:$E$356,MATCH($A355,Standings!$A$9:$A$356,0))</f>
        <v>2</v>
      </c>
      <c r="E355" s="1">
        <f>SUMIFS(Matches!$R$9:$R$1954,Matches!$C$9:$C$1954,$A355)+SUMIFS(Matches!$S$9:$S$1954,Matches!$D$9:$D$1954,$A355)</f>
        <v>6</v>
      </c>
      <c r="F355" s="1">
        <f>COUNTIFS(Matches!$C$9:$C$1954,$A355)+COUNTIFS(Matches!$D$9:$D$1954,$A355)-E355</f>
        <v>2</v>
      </c>
      <c r="G355" s="1">
        <f t="shared" si="55"/>
        <v>0</v>
      </c>
      <c r="H355" s="1">
        <f>SUMIFS(Matches!$R$9:$R$1954,Matches!$C$9:$C$1954,$A355,Matches!$Q$9:$Q$1954,1)+SUMIFS(Matches!$S$9:$S$1954,Matches!$D$9:$D$1954,$A355,Matches!$Q$9:$Q$1954,1)</f>
        <v>6</v>
      </c>
      <c r="I355" s="1">
        <f>COUNTIFS(Matches!$C$9:$C$1954,$A355,Matches!$Q$9:$Q$1954,1)+COUNTIFS(Matches!$D$9:$D$1954,$A355,Matches!$Q$9:$Q$1954,1)-H355</f>
        <v>2</v>
      </c>
      <c r="J355" s="9">
        <f t="shared" si="56"/>
        <v>0.75</v>
      </c>
      <c r="K355" s="9">
        <f>IF(H355+I355=0,"",(SUMIFS(Matches!$T$9:$T$1954,Matches!$C$9:$C$1954,$A355)+SUMIFS(Matches!$U$9:$U$1954,Matches!$D$9:$D$1954,$A355))/(H355+I355))</f>
        <v>0.54842171717171717</v>
      </c>
      <c r="L355" s="9">
        <f>IF(H355+I355=0,"",(SUMIFS(Matches!$V$9:$V$1954,Matches!$C$9:$C$1954,$A355)+SUMIFS(Matches!$W$9:$W$1954,Matches!$D$9:$D$1954,$A355))/(H355+I355))</f>
        <v>0.52941857441638907</v>
      </c>
      <c r="M355" s="9">
        <f t="shared" si="57"/>
        <v>0.59406550218995591</v>
      </c>
      <c r="N355" s="1">
        <f t="shared" si="58"/>
        <v>60</v>
      </c>
      <c r="O355" s="1" t="str">
        <f t="shared" si="59"/>
        <v>Matches standings</v>
      </c>
      <c r="P355" s="1">
        <f>COUNTIFS(Matches!$C$9:$C$1954,$A355,Matches!$Q$9:$Q$1954,1,Matches!$Y$9:$Y$1954,"&gt;=1",Matches!$Y$9:$Y$1954,"&lt;="&amp;'RPI rules'!$B$9,Matches!$R$9:$R$1954,1)+COUNTIFS(Matches!$D$9:$D$1954,$A355,Matches!$Q$9:$Q$1954,1,Matches!$X$9:$X$1954,"&gt;=1",Matches!$X$9:$X$1954,"&lt;="&amp;'RPI rules'!$B$9,Matches!$S$9:$S$1954,1)</f>
        <v>0</v>
      </c>
      <c r="Q355" s="1">
        <f>COUNTIFS(Matches!$C$9:$C$1954,$A355,Matches!$Q$9:$Q$1954,1,Matches!$Y$9:$Y$1954,"&gt;"&amp;'RPI rules'!$B$9,Matches!$Y$9:$Y$1954,"&lt;="&amp;'RPI rules'!$B$10,Matches!$R$9:$R$1954,1)+COUNTIFS(Matches!$D$9:$D$1954,$A355,Matches!$Q$9:$Q$1954,1,Matches!$X$9:$X$1954,"&gt;"&amp;'RPI rules'!$B$9,Matches!$X$9:$X$1954,"&lt;="&amp;'RPI rules'!$B$10,Matches!$S$9:$S$1954,1)</f>
        <v>0</v>
      </c>
      <c r="R355" s="1">
        <f>COUNTIFS(Matches!$C$9:$C$1954,$A355,Matches!$Q$9:$Q$1954,1,Matches!$Y$9:$Y$1954,"&gt;="&amp;'RPI rules'!$B$12,Matches!$Y$9:$Y$1954,"&lt;="&amp;'RPI rules'!$B$13,Matches!$R$9:$R$1954,0)+COUNTIFS(Matches!$D$9:$D$1954,$A355,Matches!$Q$9:$Q$1954,1,Matches!$X$9:$X$1954,"&gt;="&amp;'RPI rules'!$B$12,Matches!$X$9:$X$1954,"&lt;="&amp;'RPI rules'!$B$13,Matches!$S$9:$S$1954,0)</f>
        <v>0</v>
      </c>
      <c r="S355" s="1">
        <f>COUNTIFS(Matches!$C$9:$C$1954,$A355,Matches!$Q$9:$Q$1954,1,Matches!$Y$9:$Y$1954,"&gt;="&amp;'RPI rules'!$B$14,Matches!$R$9:$R$1954,0)+COUNTIFS(Matches!$D$9:$D$1954,$A355,Matches!$Q$9:$Q$1954,1,Matches!$X$9:$X$1954,"&gt;="&amp;'RPI rules'!$B$14,Matches!$S$9:$S$1954,0)+COUNTIFS(Matches!$C$9:$C$1954,$A355,Matches!$H$9:$H$1954,"&lt;&gt;D1",Matches!$R$9:$R$1954,0)+COUNTIFS(Matches!$D$9:$D$1954,$A355,Matches!$G$9:$G$1954,"&lt;&gt;D1",Matches!$S$9:$S$1954,0)</f>
        <v>0</v>
      </c>
      <c r="T355" s="1">
        <f>COUNTIFS(Matches!$C$9:$C$1954,$A355,Matches!$M$9:$M$1954,"Nonconference")+COUNTIFS(Matches!$D$9:$D$1954,$A355,Matches!$M$9:$M$1954,"Nonconference")</f>
        <v>8</v>
      </c>
      <c r="U355" s="1">
        <f>COUNTIFS(Matches!$C$9:$C$1954,$A355,Matches!$Q$9:$Q$1954,1,Matches!$Y$9:$Y$1954,"&gt;=1",Matches!$Y$9:$Y$1954,"&lt;="&amp;'RPI rules'!$B$11,Matches!$M$9:$M$1954,"Nonconference")+COUNTIFS(Matches!$D$9:$D$1954,$A355,Matches!$Q$9:$Q$1954,1,Matches!$X$9:$X$1954,"&gt;=1",Matches!$X$9:$X$1954,"&lt;="&amp;'RPI rules'!$B$11,Matches!$M$9:$M$1954,"Nonconference")</f>
        <v>2</v>
      </c>
      <c r="V355" s="1">
        <f>COUNTIFS(Matches!$C$9:$C$1954,$A355,Matches!$Q$9:$Q$1954,1,Matches!$Y$9:$Y$1954,"&gt;="&amp;'RPI rules'!$B$15,Matches!$M$9:$M$1954,"Nonconference")+COUNTIFS(Matches!$D$9:$D$1954,$A355,Matches!$Q$9:$Q$1954,1,Matches!$X$9:$X$1954,"&gt;="&amp;'RPI rules'!$B$15,Matches!$M$9:$M$1954,"Nonconference")+COUNTIFS(Matches!$C$9:$C$1954,$A355,Matches!$M$9:$M$1954,"Nonconference",Matches!$H$9:$H$1954,"NAIA")+COUNTIFS(Matches!$D$9:$D$1954,$A355,Matches!$M$9:$M$1954,"Nonconference",Matches!$G$9:$G$1954,"NAIA")</f>
        <v>2</v>
      </c>
      <c r="W355" s="24">
        <f t="shared" si="60"/>
        <v>0.25</v>
      </c>
      <c r="X355" s="24">
        <f t="shared" si="61"/>
        <v>0.25</v>
      </c>
      <c r="Y355" s="25">
        <f>IF('RPI rules'!$B$25&lt;&gt;"Ready",NA(),P355*'RPI rules'!$B$17+Q355*'RPI rules'!$B$18)</f>
        <v>0</v>
      </c>
      <c r="Z355" s="25">
        <f>IF('RPI rules'!$B$25&lt;&gt;"Ready",NA(),-R355*'RPI rules'!$B$19-S355*'RPI rules'!$B$20)</f>
        <v>0</v>
      </c>
      <c r="AA355" s="25">
        <f>IF('RPI rules'!$B$25&lt;&gt;"Ready",NA(),IF(T355=0,0,IF(W355&gt;='RPI rules'!$B$16,'RPI rules'!$B$21,0)))</f>
        <v>0</v>
      </c>
      <c r="AB355" s="25">
        <f>IF('RPI rules'!$B$25&lt;&gt;"Ready",NA(),IF(T355=0,0,IF(X355&gt;='RPI rules'!$B$16,-'RPI rules'!$B$22,0)))</f>
        <v>0</v>
      </c>
      <c r="AC355" s="25">
        <f t="shared" si="62"/>
        <v>0</v>
      </c>
      <c r="AD355" s="9">
        <f t="shared" si="63"/>
        <v>0.59406550218995591</v>
      </c>
      <c r="AE355" s="1">
        <f t="shared" si="64"/>
        <v>60</v>
      </c>
      <c r="AF355" s="1">
        <f t="shared" si="65"/>
        <v>0</v>
      </c>
    </row>
    <row r="356" spans="1:32" ht="21" customHeight="1">
      <c r="A356" s="1" t="s">
        <v>274</v>
      </c>
      <c r="B356" s="1" t="str">
        <f>INDEX(Standings!$B$9:$B$356,MATCH($A356,Standings!$A$9:$A$356,0))</f>
        <v>Horizon</v>
      </c>
      <c r="C356" s="1">
        <f>INDEX(Standings!$D$9:$D$356,MATCH($A356,Standings!$A$9:$A$356,0))</f>
        <v>4</v>
      </c>
      <c r="D356" s="1">
        <f>INDEX(Standings!$E$9:$E$356,MATCH($A356,Standings!$A$9:$A$356,0))</f>
        <v>7</v>
      </c>
      <c r="E356" s="1">
        <f>SUMIFS(Matches!$R$9:$R$1954,Matches!$C$9:$C$1954,$A356)+SUMIFS(Matches!$S$9:$S$1954,Matches!$D$9:$D$1954,$A356)</f>
        <v>4</v>
      </c>
      <c r="F356" s="1">
        <f>COUNTIFS(Matches!$C$9:$C$1954,$A356)+COUNTIFS(Matches!$D$9:$D$1954,$A356)-E356</f>
        <v>7</v>
      </c>
      <c r="G356" s="1">
        <f t="shared" si="55"/>
        <v>0</v>
      </c>
      <c r="H356" s="1">
        <f>SUMIFS(Matches!$R$9:$R$1954,Matches!$C$9:$C$1954,$A356,Matches!$Q$9:$Q$1954,1)+SUMIFS(Matches!$S$9:$S$1954,Matches!$D$9:$D$1954,$A356,Matches!$Q$9:$Q$1954,1)</f>
        <v>4</v>
      </c>
      <c r="I356" s="1">
        <f>COUNTIFS(Matches!$C$9:$C$1954,$A356,Matches!$Q$9:$Q$1954,1)+COUNTIFS(Matches!$D$9:$D$1954,$A356,Matches!$Q$9:$Q$1954,1)-H356</f>
        <v>7</v>
      </c>
      <c r="J356" s="9">
        <f t="shared" si="56"/>
        <v>0.36363636363636365</v>
      </c>
      <c r="K356" s="9">
        <f>IF(H356+I356=0,"",(SUMIFS(Matches!$T$9:$T$1954,Matches!$C$9:$C$1954,$A356)+SUMIFS(Matches!$U$9:$U$1954,Matches!$D$9:$D$1954,$A356))/(H356+I356))</f>
        <v>0.49302112029384754</v>
      </c>
      <c r="L356" s="9">
        <f>IF(H356+I356=0,"",(SUMIFS(Matches!$V$9:$V$1954,Matches!$C$9:$C$1954,$A356)+SUMIFS(Matches!$W$9:$W$1954,Matches!$D$9:$D$1954,$A356))/(H356+I356))</f>
        <v>0.46163551745163323</v>
      </c>
      <c r="M356" s="9">
        <f t="shared" si="57"/>
        <v>0.45282853041892301</v>
      </c>
      <c r="N356" s="1">
        <f t="shared" si="58"/>
        <v>251</v>
      </c>
      <c r="O356" s="1" t="str">
        <f t="shared" si="59"/>
        <v>Matches standings</v>
      </c>
      <c r="P356" s="1">
        <f>COUNTIFS(Matches!$C$9:$C$1954,$A356,Matches!$Q$9:$Q$1954,1,Matches!$Y$9:$Y$1954,"&gt;=1",Matches!$Y$9:$Y$1954,"&lt;="&amp;'RPI rules'!$B$9,Matches!$R$9:$R$1954,1)+COUNTIFS(Matches!$D$9:$D$1954,$A356,Matches!$Q$9:$Q$1954,1,Matches!$X$9:$X$1954,"&gt;=1",Matches!$X$9:$X$1954,"&lt;="&amp;'RPI rules'!$B$9,Matches!$S$9:$S$1954,1)</f>
        <v>0</v>
      </c>
      <c r="Q356" s="1">
        <f>COUNTIFS(Matches!$C$9:$C$1954,$A356,Matches!$Q$9:$Q$1954,1,Matches!$Y$9:$Y$1954,"&gt;"&amp;'RPI rules'!$B$9,Matches!$Y$9:$Y$1954,"&lt;="&amp;'RPI rules'!$B$10,Matches!$R$9:$R$1954,1)+COUNTIFS(Matches!$D$9:$D$1954,$A356,Matches!$Q$9:$Q$1954,1,Matches!$X$9:$X$1954,"&gt;"&amp;'RPI rules'!$B$9,Matches!$X$9:$X$1954,"&lt;="&amp;'RPI rules'!$B$10,Matches!$S$9:$S$1954,1)</f>
        <v>0</v>
      </c>
      <c r="R356" s="1">
        <f>COUNTIFS(Matches!$C$9:$C$1954,$A356,Matches!$Q$9:$Q$1954,1,Matches!$Y$9:$Y$1954,"&gt;="&amp;'RPI rules'!$B$12,Matches!$Y$9:$Y$1954,"&lt;="&amp;'RPI rules'!$B$13,Matches!$R$9:$R$1954,0)+COUNTIFS(Matches!$D$9:$D$1954,$A356,Matches!$Q$9:$Q$1954,1,Matches!$X$9:$X$1954,"&gt;="&amp;'RPI rules'!$B$12,Matches!$X$9:$X$1954,"&lt;="&amp;'RPI rules'!$B$13,Matches!$S$9:$S$1954,0)</f>
        <v>0</v>
      </c>
      <c r="S356" s="1">
        <f>COUNTIFS(Matches!$C$9:$C$1954,$A356,Matches!$Q$9:$Q$1954,1,Matches!$Y$9:$Y$1954,"&gt;="&amp;'RPI rules'!$B$14,Matches!$R$9:$R$1954,0)+COUNTIFS(Matches!$D$9:$D$1954,$A356,Matches!$Q$9:$Q$1954,1,Matches!$X$9:$X$1954,"&gt;="&amp;'RPI rules'!$B$14,Matches!$S$9:$S$1954,0)+COUNTIFS(Matches!$C$9:$C$1954,$A356,Matches!$H$9:$H$1954,"&lt;&gt;D1",Matches!$R$9:$R$1954,0)+COUNTIFS(Matches!$D$9:$D$1954,$A356,Matches!$G$9:$G$1954,"&lt;&gt;D1",Matches!$S$9:$S$1954,0)</f>
        <v>0</v>
      </c>
      <c r="T356" s="1">
        <f>COUNTIFS(Matches!$C$9:$C$1954,$A356,Matches!$M$9:$M$1954,"Nonconference")+COUNTIFS(Matches!$D$9:$D$1954,$A356,Matches!$M$9:$M$1954,"Nonconference")</f>
        <v>11</v>
      </c>
      <c r="U356" s="1">
        <f>COUNTIFS(Matches!$C$9:$C$1954,$A356,Matches!$Q$9:$Q$1954,1,Matches!$Y$9:$Y$1954,"&gt;=1",Matches!$Y$9:$Y$1954,"&lt;="&amp;'RPI rules'!$B$11,Matches!$M$9:$M$1954,"Nonconference")+COUNTIFS(Matches!$D$9:$D$1954,$A356,Matches!$Q$9:$Q$1954,1,Matches!$X$9:$X$1954,"&gt;=1",Matches!$X$9:$X$1954,"&lt;="&amp;'RPI rules'!$B$11,Matches!$M$9:$M$1954,"Nonconference")</f>
        <v>1</v>
      </c>
      <c r="V356" s="1">
        <f>COUNTIFS(Matches!$C$9:$C$1954,$A356,Matches!$Q$9:$Q$1954,1,Matches!$Y$9:$Y$1954,"&gt;="&amp;'RPI rules'!$B$15,Matches!$M$9:$M$1954,"Nonconference")+COUNTIFS(Matches!$D$9:$D$1954,$A356,Matches!$Q$9:$Q$1954,1,Matches!$X$9:$X$1954,"&gt;="&amp;'RPI rules'!$B$15,Matches!$M$9:$M$1954,"Nonconference")+COUNTIFS(Matches!$C$9:$C$1954,$A356,Matches!$M$9:$M$1954,"Nonconference",Matches!$H$9:$H$1954,"NAIA")+COUNTIFS(Matches!$D$9:$D$1954,$A356,Matches!$M$9:$M$1954,"Nonconference",Matches!$G$9:$G$1954,"NAIA")</f>
        <v>2</v>
      </c>
      <c r="W356" s="24">
        <f t="shared" si="60"/>
        <v>9.0909090909090912E-2</v>
      </c>
      <c r="X356" s="24">
        <f t="shared" si="61"/>
        <v>0.18181818181818182</v>
      </c>
      <c r="Y356" s="25">
        <f>IF('RPI rules'!$B$25&lt;&gt;"Ready",NA(),P356*'RPI rules'!$B$17+Q356*'RPI rules'!$B$18)</f>
        <v>0</v>
      </c>
      <c r="Z356" s="25">
        <f>IF('RPI rules'!$B$25&lt;&gt;"Ready",NA(),-R356*'RPI rules'!$B$19-S356*'RPI rules'!$B$20)</f>
        <v>0</v>
      </c>
      <c r="AA356" s="25">
        <f>IF('RPI rules'!$B$25&lt;&gt;"Ready",NA(),IF(T356=0,0,IF(W356&gt;='RPI rules'!$B$16,'RPI rules'!$B$21,0)))</f>
        <v>0</v>
      </c>
      <c r="AB356" s="25">
        <f>IF('RPI rules'!$B$25&lt;&gt;"Ready",NA(),IF(T356=0,0,IF(X356&gt;='RPI rules'!$B$16,-'RPI rules'!$B$22,0)))</f>
        <v>0</v>
      </c>
      <c r="AC356" s="25">
        <f t="shared" si="62"/>
        <v>0</v>
      </c>
      <c r="AD356" s="9">
        <f t="shared" si="63"/>
        <v>0.45282853041892301</v>
      </c>
      <c r="AE356" s="1">
        <f t="shared" si="64"/>
        <v>249</v>
      </c>
      <c r="AF356" s="1">
        <f t="shared" si="65"/>
        <v>2</v>
      </c>
    </row>
  </sheetData>
  <phoneticPr fontId="7" type="noConversion"/>
  <conditionalFormatting sqref="O9:O356">
    <cfRule type="containsText" dxfId="5" priority="1" operator="containsText" text="Review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7494B0"/>
  </sheetPr>
  <dimension ref="A1:I356"/>
  <sheetViews>
    <sheetView showGridLines="0" zoomScale="85" zoomScaleNormal="85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H8" sqref="H8:I356"/>
    </sheetView>
  </sheetViews>
  <sheetFormatPr defaultRowHeight="14"/>
  <cols>
    <col min="1" max="1" width="27" customWidth="1"/>
    <col min="2" max="2" width="19" customWidth="1"/>
    <col min="3" max="3" width="31" customWidth="1"/>
    <col min="4" max="5" width="17" customWidth="1"/>
    <col min="6" max="6" width="65" customWidth="1"/>
    <col min="7" max="7" width="23" customWidth="1"/>
    <col min="8" max="9" width="18.58203125" customWidth="1"/>
  </cols>
  <sheetData>
    <row r="1" spans="1:9" ht="21" customHeight="1">
      <c r="A1" s="1"/>
      <c r="B1" s="1"/>
      <c r="C1" s="1"/>
      <c r="D1" s="1"/>
      <c r="E1" s="1"/>
      <c r="F1" s="1"/>
      <c r="G1" s="1"/>
    </row>
    <row r="2" spans="1:9" ht="31" customHeight="1">
      <c r="A2" s="2" t="s">
        <v>417</v>
      </c>
      <c r="B2" s="3"/>
      <c r="C2" s="3"/>
      <c r="D2" s="3"/>
      <c r="E2" s="3"/>
      <c r="F2" s="3"/>
      <c r="G2" s="3"/>
    </row>
    <row r="3" spans="1:9" ht="21" customHeight="1">
      <c r="A3" s="6" t="s">
        <v>418</v>
      </c>
      <c r="B3" s="1"/>
      <c r="C3" s="1"/>
      <c r="D3" s="1"/>
      <c r="E3" s="1"/>
      <c r="F3" s="1"/>
      <c r="G3" s="1"/>
    </row>
    <row r="4" spans="1:9" ht="21" customHeight="1">
      <c r="A4" s="6" t="s">
        <v>419</v>
      </c>
      <c r="B4" s="1"/>
      <c r="C4" s="1"/>
      <c r="D4" s="1"/>
      <c r="E4" s="1"/>
      <c r="F4" s="1"/>
      <c r="G4" s="1"/>
    </row>
    <row r="5" spans="1:9" ht="21" customHeight="1">
      <c r="A5" s="6" t="s">
        <v>420</v>
      </c>
      <c r="B5" s="1"/>
      <c r="C5" s="1"/>
      <c r="D5" s="1"/>
      <c r="E5" s="1"/>
      <c r="F5" s="1"/>
      <c r="G5" s="1"/>
    </row>
    <row r="6" spans="1:9" ht="21" customHeight="1">
      <c r="A6" s="1"/>
      <c r="B6" s="1"/>
      <c r="C6" s="1"/>
      <c r="D6" s="1"/>
      <c r="E6" s="1"/>
      <c r="F6" s="1"/>
      <c r="G6" s="1"/>
    </row>
    <row r="7" spans="1:9" ht="21" customHeight="1">
      <c r="A7" s="1"/>
      <c r="B7" s="1"/>
      <c r="C7" s="1"/>
      <c r="D7" s="1"/>
      <c r="E7" s="1"/>
      <c r="F7" s="1"/>
      <c r="G7" s="1"/>
    </row>
    <row r="8" spans="1:9" ht="42" customHeight="1">
      <c r="A8" s="4" t="s">
        <v>2</v>
      </c>
      <c r="B8" s="4" t="s">
        <v>4</v>
      </c>
      <c r="C8" s="4" t="s">
        <v>421</v>
      </c>
      <c r="D8" s="4" t="s">
        <v>422</v>
      </c>
      <c r="E8" s="4" t="s">
        <v>423</v>
      </c>
      <c r="F8" s="4" t="s">
        <v>424</v>
      </c>
      <c r="G8" s="4" t="s">
        <v>425</v>
      </c>
      <c r="H8" s="4" t="s">
        <v>6100</v>
      </c>
      <c r="I8" s="4" t="s">
        <v>6101</v>
      </c>
    </row>
    <row r="9" spans="1:9" ht="21" customHeight="1">
      <c r="A9" s="1" t="s">
        <v>229</v>
      </c>
      <c r="B9" s="1" t="s">
        <v>386</v>
      </c>
      <c r="C9" s="1" t="s">
        <v>229</v>
      </c>
      <c r="D9" s="1">
        <v>2</v>
      </c>
      <c r="E9" s="1">
        <v>8</v>
      </c>
      <c r="F9" s="1" t="s">
        <v>426</v>
      </c>
      <c r="G9" s="19">
        <v>46286.899965277778</v>
      </c>
      <c r="H9" s="1">
        <v>0</v>
      </c>
      <c r="I9" s="1">
        <v>0</v>
      </c>
    </row>
    <row r="10" spans="1:9" ht="21" customHeight="1">
      <c r="A10" s="1" t="s">
        <v>197</v>
      </c>
      <c r="B10" s="1" t="s">
        <v>387</v>
      </c>
      <c r="C10" s="1" t="s">
        <v>197</v>
      </c>
      <c r="D10" s="1">
        <v>8</v>
      </c>
      <c r="E10" s="1">
        <v>4</v>
      </c>
      <c r="F10" s="1" t="s">
        <v>427</v>
      </c>
      <c r="G10" s="19">
        <v>46286.899965277778</v>
      </c>
      <c r="H10" s="1">
        <v>0</v>
      </c>
      <c r="I10" s="1">
        <v>0</v>
      </c>
    </row>
    <row r="11" spans="1:9" ht="21" customHeight="1">
      <c r="A11" s="1" t="s">
        <v>261</v>
      </c>
      <c r="B11" s="1" t="s">
        <v>388</v>
      </c>
      <c r="C11" s="1" t="s">
        <v>261</v>
      </c>
      <c r="D11" s="1">
        <v>4</v>
      </c>
      <c r="E11" s="1">
        <v>7</v>
      </c>
      <c r="F11" s="1" t="s">
        <v>428</v>
      </c>
      <c r="G11" s="19">
        <v>46286.899965277778</v>
      </c>
      <c r="H11" s="1">
        <v>0</v>
      </c>
      <c r="I11" s="1">
        <v>0</v>
      </c>
    </row>
    <row r="12" spans="1:9" ht="21" customHeight="1">
      <c r="A12" s="1" t="s">
        <v>227</v>
      </c>
      <c r="B12" s="1" t="s">
        <v>389</v>
      </c>
      <c r="C12" s="1" t="s">
        <v>227</v>
      </c>
      <c r="D12" s="1">
        <v>5</v>
      </c>
      <c r="E12" s="1">
        <v>7</v>
      </c>
      <c r="F12" s="1" t="s">
        <v>429</v>
      </c>
      <c r="G12" s="19">
        <v>46286.899965277778</v>
      </c>
      <c r="H12" s="1">
        <v>0</v>
      </c>
      <c r="I12" s="1">
        <v>0</v>
      </c>
    </row>
    <row r="13" spans="1:9" ht="21" customHeight="1">
      <c r="A13" s="1" t="s">
        <v>142</v>
      </c>
      <c r="B13" s="1" t="s">
        <v>390</v>
      </c>
      <c r="C13" s="1" t="s">
        <v>142</v>
      </c>
      <c r="D13" s="1">
        <v>8</v>
      </c>
      <c r="E13" s="1">
        <v>1</v>
      </c>
      <c r="F13" s="1" t="s">
        <v>430</v>
      </c>
      <c r="G13" s="19">
        <v>46286.899965277778</v>
      </c>
      <c r="H13" s="1">
        <v>0</v>
      </c>
      <c r="I13" s="1">
        <v>0</v>
      </c>
    </row>
    <row r="14" spans="1:9" ht="21" customHeight="1">
      <c r="A14" s="1" t="s">
        <v>315</v>
      </c>
      <c r="B14" s="1" t="s">
        <v>391</v>
      </c>
      <c r="C14" s="1" t="s">
        <v>315</v>
      </c>
      <c r="D14" s="1">
        <v>6</v>
      </c>
      <c r="E14" s="1">
        <v>7</v>
      </c>
      <c r="F14" s="1" t="s">
        <v>431</v>
      </c>
      <c r="G14" s="19">
        <v>46286.899965277778</v>
      </c>
      <c r="H14" s="1">
        <v>0</v>
      </c>
      <c r="I14" s="1">
        <v>0</v>
      </c>
    </row>
    <row r="15" spans="1:9" ht="21" customHeight="1">
      <c r="A15" s="1" t="s">
        <v>322</v>
      </c>
      <c r="B15" s="1" t="s">
        <v>391</v>
      </c>
      <c r="C15" s="1" t="s">
        <v>432</v>
      </c>
      <c r="D15" s="1">
        <v>2</v>
      </c>
      <c r="E15" s="1">
        <v>11</v>
      </c>
      <c r="F15" s="1" t="s">
        <v>431</v>
      </c>
      <c r="G15" s="19">
        <v>46286.899965277778</v>
      </c>
      <c r="H15" s="1">
        <v>0</v>
      </c>
      <c r="I15" s="1">
        <v>0</v>
      </c>
    </row>
    <row r="16" spans="1:9" ht="21" customHeight="1">
      <c r="A16" s="1" t="s">
        <v>357</v>
      </c>
      <c r="B16" s="1" t="s">
        <v>391</v>
      </c>
      <c r="C16" s="1" t="s">
        <v>433</v>
      </c>
      <c r="D16" s="1">
        <v>0</v>
      </c>
      <c r="E16" s="1">
        <v>10</v>
      </c>
      <c r="F16" s="1" t="s">
        <v>431</v>
      </c>
      <c r="G16" s="19">
        <v>46286.899965277778</v>
      </c>
      <c r="H16" s="1">
        <v>0</v>
      </c>
      <c r="I16" s="1">
        <v>0</v>
      </c>
    </row>
    <row r="17" spans="1:9" ht="21" customHeight="1">
      <c r="A17" s="1" t="s">
        <v>115</v>
      </c>
      <c r="B17" s="1" t="s">
        <v>392</v>
      </c>
      <c r="C17" s="1" t="s">
        <v>115</v>
      </c>
      <c r="D17" s="1">
        <v>7</v>
      </c>
      <c r="E17" s="1">
        <v>4</v>
      </c>
      <c r="F17" s="1" t="s">
        <v>434</v>
      </c>
      <c r="G17" s="19">
        <v>46286.899965277778</v>
      </c>
      <c r="H17" s="1">
        <v>2</v>
      </c>
      <c r="I17" s="1">
        <v>0</v>
      </c>
    </row>
    <row r="18" spans="1:9" ht="21" customHeight="1">
      <c r="A18" s="1" t="s">
        <v>217</v>
      </c>
      <c r="B18" s="1" t="s">
        <v>393</v>
      </c>
      <c r="C18" s="1" t="s">
        <v>217</v>
      </c>
      <c r="D18" s="1">
        <v>7</v>
      </c>
      <c r="E18" s="1">
        <v>7</v>
      </c>
      <c r="F18" s="1" t="s">
        <v>435</v>
      </c>
      <c r="G18" s="19">
        <v>46286.899965277778</v>
      </c>
      <c r="H18" s="1">
        <v>0</v>
      </c>
      <c r="I18" s="1">
        <v>0</v>
      </c>
    </row>
    <row r="19" spans="1:9" ht="21" customHeight="1">
      <c r="A19" s="1" t="s">
        <v>267</v>
      </c>
      <c r="B19" s="1" t="s">
        <v>394</v>
      </c>
      <c r="C19" s="1" t="s">
        <v>267</v>
      </c>
      <c r="D19" s="1">
        <v>4</v>
      </c>
      <c r="E19" s="1">
        <v>6</v>
      </c>
      <c r="F19" s="1" t="s">
        <v>436</v>
      </c>
      <c r="G19" s="19">
        <v>46286.899965277778</v>
      </c>
      <c r="H19" s="1">
        <v>0</v>
      </c>
      <c r="I19" s="1">
        <v>0</v>
      </c>
    </row>
    <row r="20" spans="1:9" ht="21" customHeight="1">
      <c r="A20" s="1" t="s">
        <v>42</v>
      </c>
      <c r="B20" s="1" t="s">
        <v>394</v>
      </c>
      <c r="C20" s="1" t="s">
        <v>437</v>
      </c>
      <c r="D20" s="1">
        <v>9</v>
      </c>
      <c r="E20" s="1">
        <v>2</v>
      </c>
      <c r="F20" s="1" t="s">
        <v>436</v>
      </c>
      <c r="G20" s="19">
        <v>46286.899965277778</v>
      </c>
      <c r="H20" s="1">
        <v>0</v>
      </c>
      <c r="I20" s="1">
        <v>0</v>
      </c>
    </row>
    <row r="21" spans="1:9" ht="21" customHeight="1">
      <c r="A21" s="1" t="s">
        <v>369</v>
      </c>
      <c r="B21" s="1" t="s">
        <v>391</v>
      </c>
      <c r="C21" s="1" t="s">
        <v>438</v>
      </c>
      <c r="D21" s="1">
        <v>3</v>
      </c>
      <c r="E21" s="1">
        <v>10</v>
      </c>
      <c r="F21" s="1" t="s">
        <v>431</v>
      </c>
      <c r="G21" s="19">
        <v>46286.899965277778</v>
      </c>
      <c r="H21" s="1">
        <v>0</v>
      </c>
      <c r="I21" s="1">
        <v>0</v>
      </c>
    </row>
    <row r="22" spans="1:9" ht="21" customHeight="1">
      <c r="A22" s="1" t="s">
        <v>97</v>
      </c>
      <c r="B22" s="1" t="s">
        <v>390</v>
      </c>
      <c r="C22" s="1" t="s">
        <v>97</v>
      </c>
      <c r="D22" s="1">
        <v>8</v>
      </c>
      <c r="E22" s="1">
        <v>3</v>
      </c>
      <c r="F22" s="1" t="s">
        <v>430</v>
      </c>
      <c r="G22" s="19">
        <v>46286.899965277778</v>
      </c>
      <c r="H22" s="1">
        <v>0</v>
      </c>
      <c r="I22" s="1">
        <v>0</v>
      </c>
    </row>
    <row r="23" spans="1:9" ht="21" customHeight="1">
      <c r="A23" s="1" t="s">
        <v>200</v>
      </c>
      <c r="B23" s="1" t="s">
        <v>393</v>
      </c>
      <c r="C23" s="1" t="s">
        <v>439</v>
      </c>
      <c r="D23" s="1">
        <v>4</v>
      </c>
      <c r="E23" s="1">
        <v>7</v>
      </c>
      <c r="F23" s="1" t="s">
        <v>435</v>
      </c>
      <c r="G23" s="19">
        <v>46286.899965277778</v>
      </c>
      <c r="H23" s="1">
        <v>0</v>
      </c>
      <c r="I23" s="1">
        <v>0</v>
      </c>
    </row>
    <row r="24" spans="1:9" ht="21" customHeight="1">
      <c r="A24" s="1" t="s">
        <v>105</v>
      </c>
      <c r="B24" s="1" t="s">
        <v>392</v>
      </c>
      <c r="C24" s="1" t="s">
        <v>105</v>
      </c>
      <c r="D24" s="1">
        <v>7</v>
      </c>
      <c r="E24" s="1">
        <v>4</v>
      </c>
      <c r="F24" s="1" t="s">
        <v>434</v>
      </c>
      <c r="G24" s="19">
        <v>46286.899965277778</v>
      </c>
      <c r="H24" s="1">
        <v>1</v>
      </c>
      <c r="I24" s="1">
        <v>1</v>
      </c>
    </row>
    <row r="25" spans="1:9" ht="21" customHeight="1">
      <c r="A25" s="1" t="s">
        <v>87</v>
      </c>
      <c r="B25" s="1" t="s">
        <v>390</v>
      </c>
      <c r="C25" s="1" t="s">
        <v>87</v>
      </c>
      <c r="D25" s="1">
        <v>10</v>
      </c>
      <c r="E25" s="1">
        <v>2</v>
      </c>
      <c r="F25" s="1" t="s">
        <v>430</v>
      </c>
      <c r="G25" s="19">
        <v>46286.899965277778</v>
      </c>
      <c r="H25" s="1">
        <v>0</v>
      </c>
      <c r="I25" s="1">
        <v>0</v>
      </c>
    </row>
    <row r="26" spans="1:9" ht="21" customHeight="1">
      <c r="A26" s="1" t="s">
        <v>220</v>
      </c>
      <c r="B26" s="1" t="s">
        <v>387</v>
      </c>
      <c r="C26" s="1" t="s">
        <v>220</v>
      </c>
      <c r="D26" s="1">
        <v>8</v>
      </c>
      <c r="E26" s="1">
        <v>5</v>
      </c>
      <c r="F26" s="1" t="s">
        <v>427</v>
      </c>
      <c r="G26" s="19">
        <v>46286.899965277778</v>
      </c>
      <c r="H26" s="1">
        <v>0</v>
      </c>
      <c r="I26" s="1">
        <v>0</v>
      </c>
    </row>
    <row r="27" spans="1:9" ht="21" customHeight="1">
      <c r="A27" s="1" t="s">
        <v>57</v>
      </c>
      <c r="B27" s="1" t="s">
        <v>389</v>
      </c>
      <c r="C27" s="1" t="s">
        <v>440</v>
      </c>
      <c r="D27" s="1">
        <v>9</v>
      </c>
      <c r="E27" s="1">
        <v>2</v>
      </c>
      <c r="F27" s="1" t="s">
        <v>429</v>
      </c>
      <c r="G27" s="19">
        <v>46286.899965277778</v>
      </c>
      <c r="H27" s="1">
        <v>0</v>
      </c>
      <c r="I27" s="1">
        <v>0</v>
      </c>
    </row>
    <row r="28" spans="1:9" ht="21" customHeight="1">
      <c r="A28" s="1" t="s">
        <v>32</v>
      </c>
      <c r="B28" s="1" t="s">
        <v>394</v>
      </c>
      <c r="C28" s="1" t="s">
        <v>32</v>
      </c>
      <c r="D28" s="1">
        <v>8</v>
      </c>
      <c r="E28" s="1">
        <v>2</v>
      </c>
      <c r="F28" s="1" t="s">
        <v>436</v>
      </c>
      <c r="G28" s="19">
        <v>46286.899965277778</v>
      </c>
      <c r="H28" s="1">
        <v>0</v>
      </c>
      <c r="I28" s="1">
        <v>0</v>
      </c>
    </row>
    <row r="29" spans="1:9" ht="21" customHeight="1">
      <c r="A29" s="1" t="s">
        <v>232</v>
      </c>
      <c r="B29" s="1" t="s">
        <v>395</v>
      </c>
      <c r="C29" s="1" t="s">
        <v>232</v>
      </c>
      <c r="D29" s="1">
        <v>6</v>
      </c>
      <c r="E29" s="1">
        <v>5</v>
      </c>
      <c r="F29" s="1" t="s">
        <v>441</v>
      </c>
      <c r="G29" s="19">
        <v>46286.899965277778</v>
      </c>
      <c r="H29" s="1">
        <v>0</v>
      </c>
      <c r="I29" s="1">
        <v>0</v>
      </c>
    </row>
    <row r="30" spans="1:9" ht="21" customHeight="1">
      <c r="A30" s="1" t="s">
        <v>160</v>
      </c>
      <c r="B30" s="1" t="s">
        <v>396</v>
      </c>
      <c r="C30" s="1" t="s">
        <v>160</v>
      </c>
      <c r="D30" s="1">
        <v>3</v>
      </c>
      <c r="E30" s="1">
        <v>8</v>
      </c>
      <c r="F30" s="1" t="s">
        <v>442</v>
      </c>
      <c r="G30" s="19">
        <v>46286.899965277778</v>
      </c>
      <c r="H30" s="1">
        <v>0</v>
      </c>
      <c r="I30" s="1">
        <v>0</v>
      </c>
    </row>
    <row r="31" spans="1:9" ht="21" customHeight="1">
      <c r="A31" s="1" t="s">
        <v>350</v>
      </c>
      <c r="B31" s="1" t="s">
        <v>391</v>
      </c>
      <c r="C31" s="1" t="s">
        <v>350</v>
      </c>
      <c r="D31" s="1">
        <v>4</v>
      </c>
      <c r="E31" s="1">
        <v>6</v>
      </c>
      <c r="F31" s="1" t="s">
        <v>431</v>
      </c>
      <c r="G31" s="19">
        <v>46286.899965277778</v>
      </c>
      <c r="H31" s="1">
        <v>0</v>
      </c>
      <c r="I31" s="1">
        <v>0</v>
      </c>
    </row>
    <row r="32" spans="1:9" ht="21" customHeight="1">
      <c r="A32" s="1" t="s">
        <v>182</v>
      </c>
      <c r="B32" s="1" t="s">
        <v>397</v>
      </c>
      <c r="C32" s="1" t="s">
        <v>182</v>
      </c>
      <c r="D32" s="1">
        <v>8</v>
      </c>
      <c r="E32" s="1">
        <v>4</v>
      </c>
      <c r="F32" s="1" t="s">
        <v>443</v>
      </c>
      <c r="G32" s="19">
        <v>46286.899965277778</v>
      </c>
      <c r="H32" s="1">
        <v>0</v>
      </c>
      <c r="I32" s="1">
        <v>0</v>
      </c>
    </row>
    <row r="33" spans="1:9" ht="21" customHeight="1">
      <c r="A33" s="1" t="s">
        <v>81</v>
      </c>
      <c r="B33" s="1" t="s">
        <v>398</v>
      </c>
      <c r="C33" s="1" t="s">
        <v>444</v>
      </c>
      <c r="D33" s="1">
        <v>8</v>
      </c>
      <c r="E33" s="1">
        <v>5</v>
      </c>
      <c r="F33" s="1" t="s">
        <v>445</v>
      </c>
      <c r="G33" s="19">
        <v>46286.899965277778</v>
      </c>
      <c r="H33" s="1">
        <v>0</v>
      </c>
      <c r="I33" s="1">
        <v>0</v>
      </c>
    </row>
    <row r="34" spans="1:9" ht="21" customHeight="1">
      <c r="A34" s="1" t="s">
        <v>126</v>
      </c>
      <c r="B34" s="1" t="s">
        <v>399</v>
      </c>
      <c r="C34" s="1" t="s">
        <v>126</v>
      </c>
      <c r="D34" s="1">
        <v>9</v>
      </c>
      <c r="E34" s="1">
        <v>2</v>
      </c>
      <c r="F34" s="1" t="s">
        <v>446</v>
      </c>
      <c r="G34" s="19">
        <v>46286.899965277778</v>
      </c>
      <c r="H34" s="1">
        <v>0</v>
      </c>
      <c r="I34" s="1">
        <v>0</v>
      </c>
    </row>
    <row r="35" spans="1:9" ht="21" customHeight="1">
      <c r="A35" s="1" t="s">
        <v>63</v>
      </c>
      <c r="B35" s="1" t="s">
        <v>389</v>
      </c>
      <c r="C35" s="1" t="s">
        <v>63</v>
      </c>
      <c r="D35" s="1">
        <v>8</v>
      </c>
      <c r="E35" s="1">
        <v>3</v>
      </c>
      <c r="F35" s="1" t="s">
        <v>429</v>
      </c>
      <c r="G35" s="19">
        <v>46286.899965277778</v>
      </c>
      <c r="H35" s="1">
        <v>0</v>
      </c>
      <c r="I35" s="1">
        <v>0</v>
      </c>
    </row>
    <row r="36" spans="1:9" ht="21" customHeight="1">
      <c r="A36" s="1" t="s">
        <v>246</v>
      </c>
      <c r="B36" s="1" t="s">
        <v>396</v>
      </c>
      <c r="C36" s="1" t="s">
        <v>246</v>
      </c>
      <c r="D36" s="1">
        <v>5</v>
      </c>
      <c r="E36" s="1">
        <v>7</v>
      </c>
      <c r="F36" s="1" t="s">
        <v>442</v>
      </c>
      <c r="G36" s="19">
        <v>46286.899965277778</v>
      </c>
      <c r="H36" s="1">
        <v>0</v>
      </c>
      <c r="I36" s="1">
        <v>0</v>
      </c>
    </row>
    <row r="37" spans="1:9" ht="21" customHeight="1">
      <c r="A37" s="1" t="s">
        <v>271</v>
      </c>
      <c r="B37" s="1" t="s">
        <v>400</v>
      </c>
      <c r="C37" s="1" t="s">
        <v>271</v>
      </c>
      <c r="D37" s="1">
        <v>2</v>
      </c>
      <c r="E37" s="1">
        <v>6</v>
      </c>
      <c r="F37" s="1" t="s">
        <v>447</v>
      </c>
      <c r="G37" s="19">
        <v>46286.899965277778</v>
      </c>
      <c r="H37" s="1">
        <v>0</v>
      </c>
      <c r="I37" s="1">
        <v>0</v>
      </c>
    </row>
    <row r="38" spans="1:9" ht="21" customHeight="1">
      <c r="A38" s="1" t="s">
        <v>334</v>
      </c>
      <c r="B38" s="1" t="s">
        <v>397</v>
      </c>
      <c r="C38" s="1" t="s">
        <v>334</v>
      </c>
      <c r="D38" s="1">
        <v>5</v>
      </c>
      <c r="E38" s="1">
        <v>11</v>
      </c>
      <c r="F38" s="1" t="s">
        <v>443</v>
      </c>
      <c r="G38" s="19">
        <v>46286.899965277778</v>
      </c>
      <c r="H38" s="1">
        <v>0</v>
      </c>
      <c r="I38" s="1">
        <v>0</v>
      </c>
    </row>
    <row r="39" spans="1:9" ht="21" customHeight="1">
      <c r="A39" s="1" t="s">
        <v>242</v>
      </c>
      <c r="B39" s="1" t="s">
        <v>392</v>
      </c>
      <c r="C39" s="1" t="s">
        <v>242</v>
      </c>
      <c r="D39" s="1">
        <v>5</v>
      </c>
      <c r="E39" s="1">
        <v>6</v>
      </c>
      <c r="F39" s="1" t="s">
        <v>434</v>
      </c>
      <c r="G39" s="19">
        <v>46286.899965277778</v>
      </c>
      <c r="H39" s="1">
        <v>1</v>
      </c>
      <c r="I39" s="1">
        <v>1</v>
      </c>
    </row>
    <row r="40" spans="1:9" ht="21" customHeight="1">
      <c r="A40" s="1" t="s">
        <v>164</v>
      </c>
      <c r="B40" s="1" t="s">
        <v>389</v>
      </c>
      <c r="C40" s="1" t="s">
        <v>164</v>
      </c>
      <c r="D40" s="1">
        <v>8</v>
      </c>
      <c r="E40" s="1">
        <v>3</v>
      </c>
      <c r="F40" s="1" t="s">
        <v>429</v>
      </c>
      <c r="G40" s="19">
        <v>46286.899965277778</v>
      </c>
      <c r="H40" s="1">
        <v>0</v>
      </c>
      <c r="I40" s="1">
        <v>0</v>
      </c>
    </row>
    <row r="41" spans="1:9" ht="21" customHeight="1">
      <c r="A41" s="1" t="s">
        <v>179</v>
      </c>
      <c r="B41" s="1" t="s">
        <v>401</v>
      </c>
      <c r="C41" s="1" t="s">
        <v>179</v>
      </c>
      <c r="D41" s="1">
        <v>6</v>
      </c>
      <c r="E41" s="1">
        <v>6</v>
      </c>
      <c r="F41" s="1" t="s">
        <v>448</v>
      </c>
      <c r="G41" s="19">
        <v>46286.899965277778</v>
      </c>
      <c r="H41" s="1">
        <v>0</v>
      </c>
      <c r="I41" s="1">
        <v>0</v>
      </c>
    </row>
    <row r="42" spans="1:9" ht="21" customHeight="1">
      <c r="A42" s="1" t="s">
        <v>54</v>
      </c>
      <c r="B42" s="1" t="s">
        <v>394</v>
      </c>
      <c r="C42" s="1" t="s">
        <v>54</v>
      </c>
      <c r="D42" s="1">
        <v>8</v>
      </c>
      <c r="E42" s="1">
        <v>1</v>
      </c>
      <c r="F42" s="1" t="s">
        <v>436</v>
      </c>
      <c r="G42" s="19">
        <v>46286.899965277778</v>
      </c>
      <c r="H42" s="1">
        <v>0</v>
      </c>
      <c r="I42" s="1">
        <v>0</v>
      </c>
    </row>
    <row r="43" spans="1:9" ht="21" customHeight="1">
      <c r="A43" s="1" t="s">
        <v>216</v>
      </c>
      <c r="B43" s="1" t="s">
        <v>402</v>
      </c>
      <c r="C43" s="1" t="s">
        <v>216</v>
      </c>
      <c r="D43" s="1">
        <v>4</v>
      </c>
      <c r="E43" s="1">
        <v>6</v>
      </c>
      <c r="F43" s="1" t="s">
        <v>449</v>
      </c>
      <c r="G43" s="19">
        <v>46286.899965277778</v>
      </c>
      <c r="H43" s="1">
        <v>0</v>
      </c>
      <c r="I43" s="1">
        <v>0</v>
      </c>
    </row>
    <row r="44" spans="1:9" ht="21" customHeight="1">
      <c r="A44" s="1" t="s">
        <v>276</v>
      </c>
      <c r="B44" s="1" t="s">
        <v>402</v>
      </c>
      <c r="C44" s="1" t="s">
        <v>450</v>
      </c>
      <c r="D44" s="1">
        <v>5</v>
      </c>
      <c r="E44" s="1">
        <v>8</v>
      </c>
      <c r="F44" s="1" t="s">
        <v>449</v>
      </c>
      <c r="G44" s="19">
        <v>46286.899965277778</v>
      </c>
      <c r="H44" s="1">
        <v>0</v>
      </c>
      <c r="I44" s="1">
        <v>0</v>
      </c>
    </row>
    <row r="45" spans="1:9" ht="21" customHeight="1">
      <c r="A45" s="1" t="s">
        <v>88</v>
      </c>
      <c r="B45" s="1" t="s">
        <v>399</v>
      </c>
      <c r="C45" s="1" t="s">
        <v>88</v>
      </c>
      <c r="D45" s="1">
        <v>10</v>
      </c>
      <c r="E45" s="1">
        <v>1</v>
      </c>
      <c r="F45" s="1" t="s">
        <v>446</v>
      </c>
      <c r="G45" s="19">
        <v>46286.899965277778</v>
      </c>
      <c r="H45" s="1">
        <v>0</v>
      </c>
      <c r="I45" s="1">
        <v>0</v>
      </c>
    </row>
    <row r="46" spans="1:9" ht="21" customHeight="1">
      <c r="A46" s="1" t="s">
        <v>332</v>
      </c>
      <c r="B46" s="1" t="s">
        <v>402</v>
      </c>
      <c r="C46" s="1" t="s">
        <v>332</v>
      </c>
      <c r="D46" s="1">
        <v>3</v>
      </c>
      <c r="E46" s="1">
        <v>8</v>
      </c>
      <c r="F46" s="1" t="s">
        <v>449</v>
      </c>
      <c r="G46" s="19">
        <v>46286.899965277778</v>
      </c>
      <c r="H46" s="1">
        <v>0</v>
      </c>
      <c r="I46" s="1">
        <v>0</v>
      </c>
    </row>
    <row r="47" spans="1:9" ht="21" customHeight="1">
      <c r="A47" s="1" t="s">
        <v>173</v>
      </c>
      <c r="B47" s="1" t="s">
        <v>403</v>
      </c>
      <c r="C47" s="1" t="s">
        <v>173</v>
      </c>
      <c r="D47" s="1">
        <v>4</v>
      </c>
      <c r="E47" s="1">
        <v>7</v>
      </c>
      <c r="F47" s="1" t="s">
        <v>451</v>
      </c>
      <c r="G47" s="19">
        <v>46286.899965277778</v>
      </c>
      <c r="H47" s="1">
        <v>0</v>
      </c>
      <c r="I47" s="1">
        <v>0</v>
      </c>
    </row>
    <row r="48" spans="1:9" ht="21" customHeight="1">
      <c r="A48" s="1" t="s">
        <v>353</v>
      </c>
      <c r="B48" s="1" t="s">
        <v>404</v>
      </c>
      <c r="C48" s="1" t="s">
        <v>353</v>
      </c>
      <c r="D48" s="1">
        <v>1</v>
      </c>
      <c r="E48" s="1">
        <v>9</v>
      </c>
      <c r="F48" s="1" t="s">
        <v>452</v>
      </c>
      <c r="G48" s="19">
        <v>46286.899965277778</v>
      </c>
      <c r="H48" s="1">
        <v>0</v>
      </c>
      <c r="I48" s="1">
        <v>0</v>
      </c>
    </row>
    <row r="49" spans="1:9" ht="21" customHeight="1">
      <c r="A49" s="1" t="s">
        <v>282</v>
      </c>
      <c r="B49" s="1" t="s">
        <v>387</v>
      </c>
      <c r="C49" s="1" t="s">
        <v>453</v>
      </c>
      <c r="D49" s="1">
        <v>0</v>
      </c>
      <c r="E49" s="1">
        <v>10</v>
      </c>
      <c r="F49" s="1" t="s">
        <v>427</v>
      </c>
      <c r="G49" s="19">
        <v>46286.899965277778</v>
      </c>
      <c r="H49" s="1">
        <v>0</v>
      </c>
      <c r="I49" s="1">
        <v>0</v>
      </c>
    </row>
    <row r="50" spans="1:9" ht="21" customHeight="1">
      <c r="A50" s="1" t="s">
        <v>351</v>
      </c>
      <c r="B50" s="1" t="s">
        <v>405</v>
      </c>
      <c r="C50" s="1" t="s">
        <v>454</v>
      </c>
      <c r="D50" s="1">
        <v>2</v>
      </c>
      <c r="E50" s="1">
        <v>10</v>
      </c>
      <c r="F50" s="1" t="s">
        <v>455</v>
      </c>
      <c r="G50" s="19">
        <v>46286.899965277778</v>
      </c>
      <c r="H50" s="1">
        <v>0</v>
      </c>
      <c r="I50" s="1">
        <v>0</v>
      </c>
    </row>
    <row r="51" spans="1:9" ht="21" customHeight="1">
      <c r="A51" s="1" t="s">
        <v>324</v>
      </c>
      <c r="B51" s="1" t="s">
        <v>389</v>
      </c>
      <c r="C51" s="1" t="s">
        <v>456</v>
      </c>
      <c r="D51" s="1">
        <v>0</v>
      </c>
      <c r="E51" s="1">
        <v>13</v>
      </c>
      <c r="F51" s="1" t="s">
        <v>429</v>
      </c>
      <c r="G51" s="19">
        <v>46286.899965277778</v>
      </c>
      <c r="H51" s="1">
        <v>0</v>
      </c>
      <c r="I51" s="1">
        <v>0</v>
      </c>
    </row>
    <row r="52" spans="1:9" ht="21" customHeight="1">
      <c r="A52" s="1" t="s">
        <v>187</v>
      </c>
      <c r="B52" s="1" t="s">
        <v>406</v>
      </c>
      <c r="C52" s="1" t="s">
        <v>457</v>
      </c>
      <c r="D52" s="1">
        <v>8</v>
      </c>
      <c r="E52" s="1">
        <v>5</v>
      </c>
      <c r="F52" s="1" t="s">
        <v>458</v>
      </c>
      <c r="G52" s="19">
        <v>46286.899965277778</v>
      </c>
      <c r="H52" s="1">
        <v>0</v>
      </c>
      <c r="I52" s="1">
        <v>0</v>
      </c>
    </row>
    <row r="53" spans="1:9" ht="21" customHeight="1">
      <c r="A53" s="1" t="s">
        <v>335</v>
      </c>
      <c r="B53" s="1" t="s">
        <v>115</v>
      </c>
      <c r="C53" s="1" t="s">
        <v>335</v>
      </c>
      <c r="D53" s="1">
        <v>3</v>
      </c>
      <c r="E53" s="1">
        <v>8</v>
      </c>
      <c r="F53" s="1" t="s">
        <v>459</v>
      </c>
      <c r="G53" s="19">
        <v>46286.899965277778</v>
      </c>
      <c r="H53" s="1">
        <v>0</v>
      </c>
      <c r="I53" s="1">
        <v>0</v>
      </c>
    </row>
    <row r="54" spans="1:9" ht="21" customHeight="1">
      <c r="A54" s="1" t="s">
        <v>299</v>
      </c>
      <c r="B54" s="1" t="s">
        <v>407</v>
      </c>
      <c r="C54" s="1" t="s">
        <v>299</v>
      </c>
      <c r="D54" s="1">
        <v>5</v>
      </c>
      <c r="E54" s="1">
        <v>7</v>
      </c>
      <c r="F54" s="1" t="s">
        <v>460</v>
      </c>
      <c r="G54" s="19">
        <v>46286.899965277778</v>
      </c>
      <c r="H54" s="1">
        <v>0</v>
      </c>
      <c r="I54" s="1">
        <v>0</v>
      </c>
    </row>
    <row r="55" spans="1:9" ht="21" customHeight="1">
      <c r="A55" s="1" t="s">
        <v>367</v>
      </c>
      <c r="B55" s="1" t="s">
        <v>405</v>
      </c>
      <c r="C55" s="1" t="s">
        <v>461</v>
      </c>
      <c r="D55" s="1">
        <v>0</v>
      </c>
      <c r="E55" s="1">
        <v>8</v>
      </c>
      <c r="F55" s="1" t="s">
        <v>455</v>
      </c>
      <c r="G55" s="19">
        <v>46286.899965277778</v>
      </c>
      <c r="H55" s="1">
        <v>0</v>
      </c>
      <c r="I55" s="1">
        <v>0</v>
      </c>
    </row>
    <row r="56" spans="1:9" ht="21" customHeight="1">
      <c r="A56" s="1" t="s">
        <v>47</v>
      </c>
      <c r="B56" s="1" t="s">
        <v>394</v>
      </c>
      <c r="C56" s="1" t="s">
        <v>47</v>
      </c>
      <c r="D56" s="1">
        <v>7</v>
      </c>
      <c r="E56" s="1">
        <v>3</v>
      </c>
      <c r="F56" s="1" t="s">
        <v>436</v>
      </c>
      <c r="G56" s="19">
        <v>46286.899965277778</v>
      </c>
      <c r="H56" s="1">
        <v>0</v>
      </c>
      <c r="I56" s="1">
        <v>0</v>
      </c>
    </row>
    <row r="57" spans="1:9" ht="21" customHeight="1">
      <c r="A57" s="1" t="s">
        <v>145</v>
      </c>
      <c r="B57" s="1" t="s">
        <v>399</v>
      </c>
      <c r="C57" s="1" t="s">
        <v>145</v>
      </c>
      <c r="D57" s="1">
        <v>6</v>
      </c>
      <c r="E57" s="1">
        <v>6</v>
      </c>
      <c r="F57" s="1" t="s">
        <v>446</v>
      </c>
      <c r="G57" s="19">
        <v>46286.899965277778</v>
      </c>
      <c r="H57" s="1">
        <v>0</v>
      </c>
      <c r="I57" s="1">
        <v>0</v>
      </c>
    </row>
    <row r="58" spans="1:9" ht="21" customHeight="1">
      <c r="A58" s="1" t="s">
        <v>316</v>
      </c>
      <c r="B58" s="1" t="s">
        <v>408</v>
      </c>
      <c r="C58" s="1" t="s">
        <v>462</v>
      </c>
      <c r="D58" s="1">
        <v>3</v>
      </c>
      <c r="E58" s="1">
        <v>8</v>
      </c>
      <c r="F58" s="1" t="s">
        <v>463</v>
      </c>
      <c r="G58" s="19">
        <v>46286.899965277778</v>
      </c>
      <c r="H58" s="1">
        <v>0</v>
      </c>
      <c r="I58" s="1">
        <v>0</v>
      </c>
    </row>
    <row r="59" spans="1:9" ht="21" customHeight="1">
      <c r="A59" s="1" t="s">
        <v>127</v>
      </c>
      <c r="B59" s="1" t="s">
        <v>393</v>
      </c>
      <c r="C59" s="1" t="s">
        <v>127</v>
      </c>
      <c r="D59" s="1">
        <v>4</v>
      </c>
      <c r="E59" s="1">
        <v>5</v>
      </c>
      <c r="F59" s="1" t="s">
        <v>435</v>
      </c>
      <c r="G59" s="19">
        <v>46286.899965277778</v>
      </c>
      <c r="H59" s="1">
        <v>0</v>
      </c>
      <c r="I59" s="1">
        <v>0</v>
      </c>
    </row>
    <row r="60" spans="1:9" ht="21" customHeight="1">
      <c r="A60" s="1" t="s">
        <v>84</v>
      </c>
      <c r="B60" s="1" t="s">
        <v>403</v>
      </c>
      <c r="C60" s="1" t="s">
        <v>464</v>
      </c>
      <c r="D60" s="1">
        <v>10</v>
      </c>
      <c r="E60" s="1">
        <v>2</v>
      </c>
      <c r="F60" s="1" t="s">
        <v>451</v>
      </c>
      <c r="G60" s="19">
        <v>46286.899965277778</v>
      </c>
      <c r="H60" s="1">
        <v>2</v>
      </c>
      <c r="I60" s="1">
        <v>0</v>
      </c>
    </row>
    <row r="61" spans="1:9" ht="21" customHeight="1">
      <c r="A61" s="1" t="s">
        <v>181</v>
      </c>
      <c r="B61" s="1" t="s">
        <v>392</v>
      </c>
      <c r="C61" s="1" t="s">
        <v>181</v>
      </c>
      <c r="D61" s="1">
        <v>6</v>
      </c>
      <c r="E61" s="1">
        <v>5</v>
      </c>
      <c r="F61" s="1" t="s">
        <v>434</v>
      </c>
      <c r="G61" s="19">
        <v>46286.899965277778</v>
      </c>
      <c r="H61" s="1">
        <v>1</v>
      </c>
      <c r="I61" s="1">
        <v>1</v>
      </c>
    </row>
    <row r="62" spans="1:9" ht="21" customHeight="1">
      <c r="A62" s="1" t="s">
        <v>77</v>
      </c>
      <c r="B62" s="1" t="s">
        <v>394</v>
      </c>
      <c r="C62" s="1" t="s">
        <v>77</v>
      </c>
      <c r="D62" s="1">
        <v>9</v>
      </c>
      <c r="E62" s="1">
        <v>1</v>
      </c>
      <c r="F62" s="1" t="s">
        <v>436</v>
      </c>
      <c r="G62" s="19">
        <v>46286.899965277778</v>
      </c>
      <c r="H62" s="1">
        <v>0</v>
      </c>
      <c r="I62" s="1">
        <v>0</v>
      </c>
    </row>
    <row r="63" spans="1:9" ht="21" customHeight="1">
      <c r="A63" s="1" t="s">
        <v>49</v>
      </c>
      <c r="B63" s="1" t="s">
        <v>398</v>
      </c>
      <c r="C63" s="1" t="s">
        <v>465</v>
      </c>
      <c r="D63" s="1">
        <v>7</v>
      </c>
      <c r="E63" s="1">
        <v>3</v>
      </c>
      <c r="F63" s="1" t="s">
        <v>445</v>
      </c>
      <c r="G63" s="19">
        <v>46286.899965277778</v>
      </c>
      <c r="H63" s="1">
        <v>0</v>
      </c>
      <c r="I63" s="1">
        <v>0</v>
      </c>
    </row>
    <row r="64" spans="1:9" ht="21" customHeight="1">
      <c r="A64" s="1" t="s">
        <v>249</v>
      </c>
      <c r="B64" s="1" t="s">
        <v>400</v>
      </c>
      <c r="C64" s="1" t="s">
        <v>249</v>
      </c>
      <c r="D64" s="1">
        <v>6</v>
      </c>
      <c r="E64" s="1">
        <v>3</v>
      </c>
      <c r="F64" s="1" t="s">
        <v>447</v>
      </c>
      <c r="G64" s="19">
        <v>46286.899965277778</v>
      </c>
      <c r="H64" s="1">
        <v>0</v>
      </c>
      <c r="I64" s="1">
        <v>0</v>
      </c>
    </row>
    <row r="65" spans="1:9" ht="21" customHeight="1">
      <c r="A65" s="1" t="s">
        <v>207</v>
      </c>
      <c r="B65" s="1" t="s">
        <v>409</v>
      </c>
      <c r="C65" s="1" t="s">
        <v>466</v>
      </c>
      <c r="D65" s="1">
        <v>8</v>
      </c>
      <c r="E65" s="1">
        <v>5</v>
      </c>
      <c r="F65" s="1" t="s">
        <v>467</v>
      </c>
      <c r="G65" s="19">
        <v>46286.899965277778</v>
      </c>
      <c r="H65" s="1">
        <v>0</v>
      </c>
      <c r="I65" s="1">
        <v>0</v>
      </c>
    </row>
    <row r="66" spans="1:9" ht="21" customHeight="1">
      <c r="A66" s="1" t="s">
        <v>218</v>
      </c>
      <c r="B66" s="1" t="s">
        <v>400</v>
      </c>
      <c r="C66" s="1" t="s">
        <v>218</v>
      </c>
      <c r="D66" s="1">
        <v>4</v>
      </c>
      <c r="E66" s="1">
        <v>5</v>
      </c>
      <c r="F66" s="1" t="s">
        <v>447</v>
      </c>
      <c r="G66" s="19">
        <v>46286.899965277778</v>
      </c>
      <c r="H66" s="1">
        <v>0</v>
      </c>
      <c r="I66" s="1">
        <v>0</v>
      </c>
    </row>
    <row r="67" spans="1:9" ht="21" customHeight="1">
      <c r="A67" s="1" t="s">
        <v>75</v>
      </c>
      <c r="B67" s="1" t="s">
        <v>401</v>
      </c>
      <c r="C67" s="1" t="s">
        <v>75</v>
      </c>
      <c r="D67" s="1">
        <v>5</v>
      </c>
      <c r="E67" s="1">
        <v>7</v>
      </c>
      <c r="F67" s="1" t="s">
        <v>448</v>
      </c>
      <c r="G67" s="19">
        <v>46286.899965277778</v>
      </c>
      <c r="H67" s="1">
        <v>0</v>
      </c>
      <c r="I67" s="1">
        <v>0</v>
      </c>
    </row>
    <row r="68" spans="1:9" ht="21" customHeight="1">
      <c r="A68" s="1" t="s">
        <v>222</v>
      </c>
      <c r="B68" s="1" t="s">
        <v>402</v>
      </c>
      <c r="C68" s="1" t="s">
        <v>468</v>
      </c>
      <c r="D68" s="1">
        <v>5</v>
      </c>
      <c r="E68" s="1">
        <v>7</v>
      </c>
      <c r="F68" s="1" t="s">
        <v>449</v>
      </c>
      <c r="G68" s="19">
        <v>46286.899965277778</v>
      </c>
      <c r="H68" s="1">
        <v>0</v>
      </c>
      <c r="I68" s="1">
        <v>0</v>
      </c>
    </row>
    <row r="69" spans="1:9" ht="21" customHeight="1">
      <c r="A69" s="1" t="s">
        <v>163</v>
      </c>
      <c r="B69" s="1" t="s">
        <v>402</v>
      </c>
      <c r="C69" s="1" t="s">
        <v>163</v>
      </c>
      <c r="D69" s="1">
        <v>4</v>
      </c>
      <c r="E69" s="1">
        <v>6</v>
      </c>
      <c r="F69" s="1" t="s">
        <v>449</v>
      </c>
      <c r="G69" s="19">
        <v>46286.899965277778</v>
      </c>
      <c r="H69" s="1">
        <v>0</v>
      </c>
      <c r="I69" s="1">
        <v>0</v>
      </c>
    </row>
    <row r="70" spans="1:9" ht="21" customHeight="1">
      <c r="A70" s="1" t="s">
        <v>270</v>
      </c>
      <c r="B70" s="1" t="s">
        <v>400</v>
      </c>
      <c r="C70" s="1" t="s">
        <v>270</v>
      </c>
      <c r="D70" s="1">
        <v>5</v>
      </c>
      <c r="E70" s="1">
        <v>4</v>
      </c>
      <c r="F70" s="1" t="s">
        <v>447</v>
      </c>
      <c r="G70" s="19">
        <v>46286.899965277778</v>
      </c>
      <c r="H70" s="1">
        <v>0</v>
      </c>
      <c r="I70" s="1">
        <v>0</v>
      </c>
    </row>
    <row r="71" spans="1:9" ht="21" customHeight="1">
      <c r="A71" s="1" t="s">
        <v>128</v>
      </c>
      <c r="B71" s="1" t="s">
        <v>410</v>
      </c>
      <c r="C71" s="1" t="s">
        <v>128</v>
      </c>
      <c r="D71" s="1">
        <v>7</v>
      </c>
      <c r="E71" s="1">
        <v>4</v>
      </c>
      <c r="F71" s="1" t="s">
        <v>469</v>
      </c>
      <c r="G71" s="19">
        <v>46286.899965277778</v>
      </c>
      <c r="H71" s="1">
        <v>0</v>
      </c>
      <c r="I71" s="1">
        <v>0</v>
      </c>
    </row>
    <row r="72" spans="1:9" ht="21" customHeight="1">
      <c r="A72" s="1" t="s">
        <v>92</v>
      </c>
      <c r="B72" s="1" t="s">
        <v>410</v>
      </c>
      <c r="C72" s="1" t="s">
        <v>92</v>
      </c>
      <c r="D72" s="1">
        <v>8</v>
      </c>
      <c r="E72" s="1">
        <v>5</v>
      </c>
      <c r="F72" s="1" t="s">
        <v>469</v>
      </c>
      <c r="G72" s="19">
        <v>46286.899965277778</v>
      </c>
      <c r="H72" s="1">
        <v>0</v>
      </c>
      <c r="I72" s="1">
        <v>0</v>
      </c>
    </row>
    <row r="73" spans="1:9" ht="21" customHeight="1">
      <c r="A73" s="1" t="s">
        <v>278</v>
      </c>
      <c r="B73" s="1" t="s">
        <v>411</v>
      </c>
      <c r="C73" s="1" t="s">
        <v>278</v>
      </c>
      <c r="D73" s="1">
        <v>5</v>
      </c>
      <c r="E73" s="1">
        <v>5</v>
      </c>
      <c r="F73" s="1" t="s">
        <v>470</v>
      </c>
      <c r="G73" s="19">
        <v>46286.899965277778</v>
      </c>
      <c r="H73" s="1">
        <v>0</v>
      </c>
      <c r="I73" s="1">
        <v>0</v>
      </c>
    </row>
    <row r="74" spans="1:9" ht="21" customHeight="1">
      <c r="A74" s="1" t="s">
        <v>301</v>
      </c>
      <c r="B74" s="1" t="s">
        <v>409</v>
      </c>
      <c r="C74" s="1" t="s">
        <v>471</v>
      </c>
      <c r="D74" s="1">
        <v>9</v>
      </c>
      <c r="E74" s="1">
        <v>2</v>
      </c>
      <c r="F74" s="1" t="s">
        <v>467</v>
      </c>
      <c r="G74" s="19">
        <v>46286.899965277778</v>
      </c>
      <c r="H74" s="1">
        <v>0</v>
      </c>
      <c r="I74" s="1">
        <v>0</v>
      </c>
    </row>
    <row r="75" spans="1:9" ht="21" customHeight="1">
      <c r="A75" s="1" t="s">
        <v>209</v>
      </c>
      <c r="B75" s="1" t="s">
        <v>412</v>
      </c>
      <c r="C75" s="1" t="s">
        <v>209</v>
      </c>
      <c r="D75" s="1">
        <v>7</v>
      </c>
      <c r="E75" s="1">
        <v>5</v>
      </c>
      <c r="F75" s="1" t="s">
        <v>472</v>
      </c>
      <c r="G75" s="19">
        <v>46286.899965277778</v>
      </c>
      <c r="H75" s="1">
        <v>0</v>
      </c>
      <c r="I75" s="1">
        <v>0</v>
      </c>
    </row>
    <row r="76" spans="1:9" ht="21" customHeight="1">
      <c r="A76" s="1" t="s">
        <v>76</v>
      </c>
      <c r="B76" s="1" t="s">
        <v>401</v>
      </c>
      <c r="C76" s="1" t="s">
        <v>76</v>
      </c>
      <c r="D76" s="1">
        <v>8</v>
      </c>
      <c r="E76" s="1">
        <v>3</v>
      </c>
      <c r="F76" s="1" t="s">
        <v>448</v>
      </c>
      <c r="G76" s="19">
        <v>46286.899965277778</v>
      </c>
      <c r="H76" s="1">
        <v>0</v>
      </c>
      <c r="I76" s="1">
        <v>0</v>
      </c>
    </row>
    <row r="77" spans="1:9" ht="21" customHeight="1">
      <c r="A77" s="1" t="s">
        <v>153</v>
      </c>
      <c r="B77" s="1" t="s">
        <v>396</v>
      </c>
      <c r="C77" s="1" t="s">
        <v>153</v>
      </c>
      <c r="D77" s="1">
        <v>5</v>
      </c>
      <c r="E77" s="1">
        <v>7</v>
      </c>
      <c r="F77" s="1" t="s">
        <v>442</v>
      </c>
      <c r="G77" s="19">
        <v>46286.899965277778</v>
      </c>
      <c r="H77" s="1">
        <v>0</v>
      </c>
      <c r="I77" s="1">
        <v>0</v>
      </c>
    </row>
    <row r="78" spans="1:9" ht="21" customHeight="1">
      <c r="A78" s="1" t="s">
        <v>68</v>
      </c>
      <c r="B78" s="1" t="s">
        <v>399</v>
      </c>
      <c r="C78" s="1" t="s">
        <v>68</v>
      </c>
      <c r="D78" s="1">
        <v>8</v>
      </c>
      <c r="E78" s="1">
        <v>2</v>
      </c>
      <c r="F78" s="1" t="s">
        <v>446</v>
      </c>
      <c r="G78" s="19">
        <v>46286.899965277778</v>
      </c>
      <c r="H78" s="1">
        <v>0</v>
      </c>
      <c r="I78" s="1">
        <v>0</v>
      </c>
    </row>
    <row r="79" spans="1:9" ht="21" customHeight="1">
      <c r="A79" s="1" t="s">
        <v>180</v>
      </c>
      <c r="B79" s="1" t="s">
        <v>410</v>
      </c>
      <c r="C79" s="1" t="s">
        <v>180</v>
      </c>
      <c r="D79" s="1">
        <v>9</v>
      </c>
      <c r="E79" s="1">
        <v>2</v>
      </c>
      <c r="F79" s="1" t="s">
        <v>469</v>
      </c>
      <c r="G79" s="19">
        <v>46286.899965277778</v>
      </c>
      <c r="H79" s="1">
        <v>0</v>
      </c>
      <c r="I79" s="1">
        <v>0</v>
      </c>
    </row>
    <row r="80" spans="1:9" ht="21" customHeight="1">
      <c r="A80" s="1" t="s">
        <v>185</v>
      </c>
      <c r="B80" s="1" t="s">
        <v>115</v>
      </c>
      <c r="C80" s="1" t="s">
        <v>185</v>
      </c>
      <c r="D80" s="1">
        <v>7</v>
      </c>
      <c r="E80" s="1">
        <v>5</v>
      </c>
      <c r="F80" s="1" t="s">
        <v>459</v>
      </c>
      <c r="G80" s="19">
        <v>46286.899965277778</v>
      </c>
      <c r="H80" s="1">
        <v>0</v>
      </c>
      <c r="I80" s="1">
        <v>0</v>
      </c>
    </row>
    <row r="81" spans="1:9" ht="21" customHeight="1">
      <c r="A81" s="1" t="s">
        <v>230</v>
      </c>
      <c r="B81" s="1" t="s">
        <v>386</v>
      </c>
      <c r="C81" s="1" t="s">
        <v>230</v>
      </c>
      <c r="D81" s="1">
        <v>6</v>
      </c>
      <c r="E81" s="1">
        <v>7</v>
      </c>
      <c r="F81" s="1" t="s">
        <v>426</v>
      </c>
      <c r="G81" s="19">
        <v>46286.899965277778</v>
      </c>
      <c r="H81" s="1">
        <v>0</v>
      </c>
      <c r="I81" s="1">
        <v>0</v>
      </c>
    </row>
    <row r="82" spans="1:9" ht="21" customHeight="1">
      <c r="A82" s="1" t="s">
        <v>303</v>
      </c>
      <c r="B82" s="1" t="s">
        <v>413</v>
      </c>
      <c r="C82" s="1" t="s">
        <v>473</v>
      </c>
      <c r="D82" s="1">
        <v>1</v>
      </c>
      <c r="E82" s="1">
        <v>10</v>
      </c>
      <c r="F82" s="1" t="s">
        <v>474</v>
      </c>
      <c r="G82" s="19">
        <v>46286.899965277778</v>
      </c>
      <c r="H82" s="1">
        <v>0</v>
      </c>
      <c r="I82" s="1">
        <v>0</v>
      </c>
    </row>
    <row r="83" spans="1:9" ht="21" customHeight="1">
      <c r="A83" s="1" t="s">
        <v>119</v>
      </c>
      <c r="B83" s="1" t="s">
        <v>387</v>
      </c>
      <c r="C83" s="1" t="s">
        <v>475</v>
      </c>
      <c r="D83" s="1">
        <v>10</v>
      </c>
      <c r="E83" s="1">
        <v>2</v>
      </c>
      <c r="F83" s="1" t="s">
        <v>427</v>
      </c>
      <c r="G83" s="19">
        <v>46286.899965277778</v>
      </c>
      <c r="H83" s="1">
        <v>0</v>
      </c>
      <c r="I83" s="1">
        <v>0</v>
      </c>
    </row>
    <row r="84" spans="1:9" ht="21" customHeight="1">
      <c r="A84" s="1" t="s">
        <v>228</v>
      </c>
      <c r="B84" s="1" t="s">
        <v>389</v>
      </c>
      <c r="C84" s="1" t="s">
        <v>476</v>
      </c>
      <c r="D84" s="1">
        <v>6</v>
      </c>
      <c r="E84" s="1">
        <v>6</v>
      </c>
      <c r="F84" s="1" t="s">
        <v>429</v>
      </c>
      <c r="G84" s="19">
        <v>46286.899965277778</v>
      </c>
      <c r="H84" s="1">
        <v>0</v>
      </c>
      <c r="I84" s="1">
        <v>0</v>
      </c>
    </row>
    <row r="85" spans="1:9" ht="21" customHeight="1">
      <c r="A85" s="1" t="s">
        <v>281</v>
      </c>
      <c r="B85" s="1" t="s">
        <v>414</v>
      </c>
      <c r="C85" s="1" t="s">
        <v>477</v>
      </c>
      <c r="D85" s="1">
        <v>6</v>
      </c>
      <c r="E85" s="1">
        <v>6</v>
      </c>
      <c r="F85" s="1" t="s">
        <v>478</v>
      </c>
      <c r="G85" s="19">
        <v>46286.899965277778</v>
      </c>
      <c r="H85" s="1">
        <v>0</v>
      </c>
      <c r="I85" s="1">
        <v>0</v>
      </c>
    </row>
    <row r="86" spans="1:9" ht="21" customHeight="1">
      <c r="A86" s="1" t="s">
        <v>257</v>
      </c>
      <c r="B86" s="1" t="s">
        <v>403</v>
      </c>
      <c r="C86" s="1" t="s">
        <v>257</v>
      </c>
      <c r="D86" s="1">
        <v>3</v>
      </c>
      <c r="E86" s="1">
        <v>9</v>
      </c>
      <c r="F86" s="1" t="s">
        <v>451</v>
      </c>
      <c r="G86" s="19">
        <v>46286.899965277778</v>
      </c>
      <c r="H86" s="1">
        <v>0</v>
      </c>
      <c r="I86" s="1">
        <v>2</v>
      </c>
    </row>
    <row r="87" spans="1:9" ht="21" customHeight="1">
      <c r="A87" s="1" t="s">
        <v>272</v>
      </c>
      <c r="B87" s="1" t="s">
        <v>407</v>
      </c>
      <c r="C87" s="1" t="s">
        <v>272</v>
      </c>
      <c r="D87" s="1">
        <v>2</v>
      </c>
      <c r="E87" s="1">
        <v>9</v>
      </c>
      <c r="F87" s="1" t="s">
        <v>460</v>
      </c>
      <c r="G87" s="19">
        <v>46286.899965277778</v>
      </c>
      <c r="H87" s="1">
        <v>0</v>
      </c>
      <c r="I87" s="1">
        <v>0</v>
      </c>
    </row>
    <row r="88" spans="1:9" ht="21" customHeight="1">
      <c r="A88" s="1" t="s">
        <v>341</v>
      </c>
      <c r="B88" s="1" t="s">
        <v>396</v>
      </c>
      <c r="C88" s="1" t="s">
        <v>341</v>
      </c>
      <c r="D88" s="1">
        <v>3</v>
      </c>
      <c r="E88" s="1">
        <v>9</v>
      </c>
      <c r="F88" s="1" t="s">
        <v>442</v>
      </c>
      <c r="G88" s="19">
        <v>46286.899965277778</v>
      </c>
      <c r="H88" s="1">
        <v>0</v>
      </c>
      <c r="I88" s="1">
        <v>0</v>
      </c>
    </row>
    <row r="89" spans="1:9" ht="21" customHeight="1">
      <c r="A89" s="1" t="s">
        <v>143</v>
      </c>
      <c r="B89" s="1" t="s">
        <v>404</v>
      </c>
      <c r="C89" s="1" t="s">
        <v>143</v>
      </c>
      <c r="D89" s="1">
        <v>6</v>
      </c>
      <c r="E89" s="1">
        <v>5</v>
      </c>
      <c r="F89" s="1" t="s">
        <v>452</v>
      </c>
      <c r="G89" s="19">
        <v>46286.899965277778</v>
      </c>
      <c r="H89" s="1">
        <v>0</v>
      </c>
      <c r="I89" s="1">
        <v>0</v>
      </c>
    </row>
    <row r="90" spans="1:9" ht="21" customHeight="1">
      <c r="A90" s="1" t="s">
        <v>306</v>
      </c>
      <c r="B90" s="1" t="s">
        <v>405</v>
      </c>
      <c r="C90" s="1" t="s">
        <v>306</v>
      </c>
      <c r="D90" s="1">
        <v>2</v>
      </c>
      <c r="E90" s="1">
        <v>11</v>
      </c>
      <c r="F90" s="1" t="s">
        <v>455</v>
      </c>
      <c r="G90" s="19">
        <v>46286.899965277778</v>
      </c>
      <c r="H90" s="1">
        <v>0</v>
      </c>
      <c r="I90" s="1">
        <v>0</v>
      </c>
    </row>
    <row r="91" spans="1:9" ht="21" customHeight="1">
      <c r="A91" s="1" t="s">
        <v>198</v>
      </c>
      <c r="B91" s="1" t="s">
        <v>395</v>
      </c>
      <c r="C91" s="1" t="s">
        <v>198</v>
      </c>
      <c r="D91" s="1">
        <v>3</v>
      </c>
      <c r="E91" s="1">
        <v>7</v>
      </c>
      <c r="F91" s="1" t="s">
        <v>441</v>
      </c>
      <c r="G91" s="19">
        <v>46286.899965277778</v>
      </c>
      <c r="H91" s="1">
        <v>0</v>
      </c>
      <c r="I91" s="1">
        <v>0</v>
      </c>
    </row>
    <row r="92" spans="1:9" ht="21" customHeight="1">
      <c r="A92" s="1" t="s">
        <v>167</v>
      </c>
      <c r="B92" s="1" t="s">
        <v>411</v>
      </c>
      <c r="C92" s="1" t="s">
        <v>167</v>
      </c>
      <c r="D92" s="1">
        <v>9</v>
      </c>
      <c r="E92" s="1">
        <v>4</v>
      </c>
      <c r="F92" s="1" t="s">
        <v>470</v>
      </c>
      <c r="G92" s="19">
        <v>46286.899965277778</v>
      </c>
      <c r="H92" s="1">
        <v>0</v>
      </c>
      <c r="I92" s="1">
        <v>0</v>
      </c>
    </row>
    <row r="93" spans="1:9" ht="21" customHeight="1">
      <c r="A93" s="1" t="s">
        <v>172</v>
      </c>
      <c r="B93" s="1" t="s">
        <v>115</v>
      </c>
      <c r="C93" s="1" t="s">
        <v>479</v>
      </c>
      <c r="D93" s="1">
        <v>7</v>
      </c>
      <c r="E93" s="1">
        <v>4</v>
      </c>
      <c r="F93" s="1" t="s">
        <v>459</v>
      </c>
      <c r="G93" s="19">
        <v>46286.899965277778</v>
      </c>
      <c r="H93" s="1">
        <v>0</v>
      </c>
      <c r="I93" s="1">
        <v>0</v>
      </c>
    </row>
    <row r="94" spans="1:9" ht="21" customHeight="1">
      <c r="A94" s="1" t="s">
        <v>28</v>
      </c>
      <c r="B94" s="1" t="s">
        <v>390</v>
      </c>
      <c r="C94" s="1" t="s">
        <v>28</v>
      </c>
      <c r="D94" s="1">
        <v>8</v>
      </c>
      <c r="E94" s="1">
        <v>1</v>
      </c>
      <c r="F94" s="1" t="s">
        <v>430</v>
      </c>
      <c r="G94" s="19">
        <v>46286.899965277778</v>
      </c>
      <c r="H94" s="1">
        <v>0</v>
      </c>
      <c r="I94" s="1">
        <v>0</v>
      </c>
    </row>
    <row r="95" spans="1:9" ht="21" customHeight="1">
      <c r="A95" s="1" t="s">
        <v>320</v>
      </c>
      <c r="B95" s="1" t="s">
        <v>391</v>
      </c>
      <c r="C95" s="1" t="s">
        <v>320</v>
      </c>
      <c r="D95" s="1">
        <v>5</v>
      </c>
      <c r="E95" s="1">
        <v>8</v>
      </c>
      <c r="F95" s="1" t="s">
        <v>431</v>
      </c>
      <c r="G95" s="19">
        <v>46286.899965277778</v>
      </c>
      <c r="H95" s="1">
        <v>0</v>
      </c>
      <c r="I95" s="1">
        <v>0</v>
      </c>
    </row>
    <row r="96" spans="1:9" ht="21" customHeight="1">
      <c r="A96" s="1" t="s">
        <v>100</v>
      </c>
      <c r="B96" s="1" t="s">
        <v>399</v>
      </c>
      <c r="C96" s="1" t="s">
        <v>480</v>
      </c>
      <c r="D96" s="1">
        <v>5</v>
      </c>
      <c r="E96" s="1">
        <v>5</v>
      </c>
      <c r="F96" s="1" t="s">
        <v>446</v>
      </c>
      <c r="G96" s="19">
        <v>46286.899965277778</v>
      </c>
      <c r="H96" s="1">
        <v>0</v>
      </c>
      <c r="I96" s="1">
        <v>0</v>
      </c>
    </row>
    <row r="97" spans="1:9" ht="21" customHeight="1">
      <c r="A97" s="1" t="s">
        <v>311</v>
      </c>
      <c r="B97" s="1" t="s">
        <v>410</v>
      </c>
      <c r="C97" s="1" t="s">
        <v>311</v>
      </c>
      <c r="D97" s="1">
        <v>6</v>
      </c>
      <c r="E97" s="1">
        <v>7</v>
      </c>
      <c r="F97" s="1" t="s">
        <v>469</v>
      </c>
      <c r="G97" s="19">
        <v>46286.899965277778</v>
      </c>
      <c r="H97" s="1">
        <v>0</v>
      </c>
      <c r="I97" s="1">
        <v>0</v>
      </c>
    </row>
    <row r="98" spans="1:9" ht="21" customHeight="1">
      <c r="A98" s="1" t="s">
        <v>285</v>
      </c>
      <c r="B98" s="1" t="s">
        <v>398</v>
      </c>
      <c r="C98" s="1" t="s">
        <v>481</v>
      </c>
      <c r="D98" s="1">
        <v>5</v>
      </c>
      <c r="E98" s="1">
        <v>6</v>
      </c>
      <c r="F98" s="1" t="s">
        <v>445</v>
      </c>
      <c r="G98" s="19">
        <v>46286.899965277778</v>
      </c>
      <c r="H98" s="1">
        <v>0</v>
      </c>
      <c r="I98" s="1">
        <v>0</v>
      </c>
    </row>
    <row r="99" spans="1:9" ht="21" customHeight="1">
      <c r="A99" s="1" t="s">
        <v>154</v>
      </c>
      <c r="B99" s="1" t="s">
        <v>407</v>
      </c>
      <c r="C99" s="1" t="s">
        <v>154</v>
      </c>
      <c r="D99" s="1">
        <v>6</v>
      </c>
      <c r="E99" s="1">
        <v>5</v>
      </c>
      <c r="F99" s="1" t="s">
        <v>460</v>
      </c>
      <c r="G99" s="19">
        <v>46286.899965277778</v>
      </c>
      <c r="H99" s="1">
        <v>0</v>
      </c>
      <c r="I99" s="1">
        <v>0</v>
      </c>
    </row>
    <row r="100" spans="1:9" ht="21" customHeight="1">
      <c r="A100" s="1" t="s">
        <v>121</v>
      </c>
      <c r="B100" s="1" t="s">
        <v>393</v>
      </c>
      <c r="C100" s="1" t="s">
        <v>482</v>
      </c>
      <c r="D100" s="1">
        <v>8</v>
      </c>
      <c r="E100" s="1">
        <v>4</v>
      </c>
      <c r="F100" s="1" t="s">
        <v>435</v>
      </c>
      <c r="G100" s="19">
        <v>46286.899965277778</v>
      </c>
      <c r="H100" s="1">
        <v>0</v>
      </c>
      <c r="I100" s="1">
        <v>0</v>
      </c>
    </row>
    <row r="101" spans="1:9" ht="21" customHeight="1">
      <c r="A101" s="1" t="s">
        <v>247</v>
      </c>
      <c r="B101" s="1" t="s">
        <v>406</v>
      </c>
      <c r="C101" s="1" t="s">
        <v>247</v>
      </c>
      <c r="D101" s="1">
        <v>9</v>
      </c>
      <c r="E101" s="1">
        <v>4</v>
      </c>
      <c r="F101" s="1" t="s">
        <v>458</v>
      </c>
      <c r="G101" s="19">
        <v>46286.899965277778</v>
      </c>
      <c r="H101" s="1">
        <v>0</v>
      </c>
      <c r="I101" s="1">
        <v>0</v>
      </c>
    </row>
    <row r="102" spans="1:9" ht="21" customHeight="1">
      <c r="A102" s="1" t="s">
        <v>186</v>
      </c>
      <c r="B102" s="1" t="s">
        <v>410</v>
      </c>
      <c r="C102" s="1" t="s">
        <v>186</v>
      </c>
      <c r="D102" s="1">
        <v>8</v>
      </c>
      <c r="E102" s="1">
        <v>4</v>
      </c>
      <c r="F102" s="1" t="s">
        <v>469</v>
      </c>
      <c r="G102" s="19">
        <v>46286.899965277778</v>
      </c>
      <c r="H102" s="1">
        <v>0</v>
      </c>
      <c r="I102" s="1">
        <v>0</v>
      </c>
    </row>
    <row r="103" spans="1:9" ht="21" customHeight="1">
      <c r="A103" s="1" t="s">
        <v>260</v>
      </c>
      <c r="B103" s="1" t="s">
        <v>410</v>
      </c>
      <c r="C103" s="1" t="s">
        <v>260</v>
      </c>
      <c r="D103" s="1">
        <v>5</v>
      </c>
      <c r="E103" s="1">
        <v>7</v>
      </c>
      <c r="F103" s="1" t="s">
        <v>469</v>
      </c>
      <c r="G103" s="19">
        <v>46286.899965277778</v>
      </c>
      <c r="H103" s="1">
        <v>0</v>
      </c>
      <c r="I103" s="1">
        <v>0</v>
      </c>
    </row>
    <row r="104" spans="1:9" ht="21" customHeight="1">
      <c r="A104" s="1" t="s">
        <v>123</v>
      </c>
      <c r="B104" s="1" t="s">
        <v>401</v>
      </c>
      <c r="C104" s="1" t="s">
        <v>123</v>
      </c>
      <c r="D104" s="1">
        <v>8</v>
      </c>
      <c r="E104" s="1">
        <v>3</v>
      </c>
      <c r="F104" s="1" t="s">
        <v>448</v>
      </c>
      <c r="G104" s="19">
        <v>46286.899965277778</v>
      </c>
      <c r="H104" s="1">
        <v>0</v>
      </c>
      <c r="I104" s="1">
        <v>0</v>
      </c>
    </row>
    <row r="105" spans="1:9" ht="21" customHeight="1">
      <c r="A105" s="1" t="s">
        <v>40</v>
      </c>
      <c r="B105" s="1" t="s">
        <v>390</v>
      </c>
      <c r="C105" s="1" t="s">
        <v>40</v>
      </c>
      <c r="D105" s="1">
        <v>8</v>
      </c>
      <c r="E105" s="1">
        <v>2</v>
      </c>
      <c r="F105" s="1" t="s">
        <v>430</v>
      </c>
      <c r="G105" s="19">
        <v>46286.899965277778</v>
      </c>
      <c r="H105" s="1">
        <v>0</v>
      </c>
      <c r="I105" s="1">
        <v>0</v>
      </c>
    </row>
    <row r="106" spans="1:9" ht="21" customHeight="1">
      <c r="A106" s="1" t="s">
        <v>188</v>
      </c>
      <c r="B106" s="1" t="s">
        <v>393</v>
      </c>
      <c r="C106" s="1" t="s">
        <v>483</v>
      </c>
      <c r="D106" s="1">
        <v>6</v>
      </c>
      <c r="E106" s="1">
        <v>6</v>
      </c>
      <c r="F106" s="1" t="s">
        <v>435</v>
      </c>
      <c r="G106" s="19">
        <v>46286.899965277778</v>
      </c>
      <c r="H106" s="1">
        <v>0</v>
      </c>
      <c r="I106" s="1">
        <v>0</v>
      </c>
    </row>
    <row r="107" spans="1:9" ht="21" customHeight="1">
      <c r="A107" s="1" t="s">
        <v>50</v>
      </c>
      <c r="B107" s="1" t="s">
        <v>399</v>
      </c>
      <c r="C107" s="1" t="s">
        <v>50</v>
      </c>
      <c r="D107" s="1">
        <v>8</v>
      </c>
      <c r="E107" s="1">
        <v>3</v>
      </c>
      <c r="F107" s="1" t="s">
        <v>446</v>
      </c>
      <c r="G107" s="19">
        <v>46286.899965277778</v>
      </c>
      <c r="H107" s="1">
        <v>0</v>
      </c>
      <c r="I107" s="1">
        <v>0</v>
      </c>
    </row>
    <row r="108" spans="1:9" ht="21" customHeight="1">
      <c r="A108" s="1" t="s">
        <v>295</v>
      </c>
      <c r="B108" s="1" t="s">
        <v>398</v>
      </c>
      <c r="C108" s="1" t="s">
        <v>484</v>
      </c>
      <c r="D108" s="1">
        <v>5</v>
      </c>
      <c r="E108" s="1">
        <v>7</v>
      </c>
      <c r="F108" s="1" t="s">
        <v>445</v>
      </c>
      <c r="G108" s="19">
        <v>46286.899965277778</v>
      </c>
      <c r="H108" s="1">
        <v>0</v>
      </c>
      <c r="I108" s="1">
        <v>0</v>
      </c>
    </row>
    <row r="109" spans="1:9" ht="21" customHeight="1">
      <c r="A109" s="1" t="s">
        <v>331</v>
      </c>
      <c r="B109" s="1" t="s">
        <v>391</v>
      </c>
      <c r="C109" s="1" t="s">
        <v>485</v>
      </c>
      <c r="D109" s="1">
        <v>3</v>
      </c>
      <c r="E109" s="1">
        <v>8</v>
      </c>
      <c r="F109" s="1" t="s">
        <v>431</v>
      </c>
      <c r="G109" s="19">
        <v>46286.899965277778</v>
      </c>
      <c r="H109" s="1">
        <v>0</v>
      </c>
      <c r="I109" s="1">
        <v>0</v>
      </c>
    </row>
    <row r="110" spans="1:9" ht="21" customHeight="1">
      <c r="A110" s="1" t="s">
        <v>162</v>
      </c>
      <c r="B110" s="1" t="s">
        <v>388</v>
      </c>
      <c r="C110" s="1" t="s">
        <v>162</v>
      </c>
      <c r="D110" s="1">
        <v>6</v>
      </c>
      <c r="E110" s="1">
        <v>5</v>
      </c>
      <c r="F110" s="1" t="s">
        <v>428</v>
      </c>
      <c r="G110" s="19">
        <v>46286.899965277778</v>
      </c>
      <c r="H110" s="1">
        <v>0</v>
      </c>
      <c r="I110" s="1">
        <v>0</v>
      </c>
    </row>
    <row r="111" spans="1:9" ht="21" customHeight="1">
      <c r="A111" s="1" t="s">
        <v>240</v>
      </c>
      <c r="B111" s="1" t="s">
        <v>408</v>
      </c>
      <c r="C111" s="1" t="s">
        <v>240</v>
      </c>
      <c r="D111" s="1">
        <v>7</v>
      </c>
      <c r="E111" s="1">
        <v>4</v>
      </c>
      <c r="F111" s="1" t="s">
        <v>463</v>
      </c>
      <c r="G111" s="19">
        <v>46286.899965277778</v>
      </c>
      <c r="H111" s="1">
        <v>0</v>
      </c>
      <c r="I111" s="1">
        <v>0</v>
      </c>
    </row>
    <row r="112" spans="1:9" ht="21" customHeight="1">
      <c r="A112" s="1" t="s">
        <v>346</v>
      </c>
      <c r="B112" s="1" t="s">
        <v>403</v>
      </c>
      <c r="C112" s="1" t="s">
        <v>346</v>
      </c>
      <c r="D112" s="1">
        <v>2</v>
      </c>
      <c r="E112" s="1">
        <v>9</v>
      </c>
      <c r="F112" s="1" t="s">
        <v>451</v>
      </c>
      <c r="G112" s="19">
        <v>46286.899965277778</v>
      </c>
      <c r="H112" s="1">
        <v>0</v>
      </c>
      <c r="I112" s="1">
        <v>2</v>
      </c>
    </row>
    <row r="113" spans="1:9" ht="21" customHeight="1">
      <c r="A113" s="1" t="s">
        <v>70</v>
      </c>
      <c r="B113" s="1" t="s">
        <v>400</v>
      </c>
      <c r="C113" s="1" t="s">
        <v>70</v>
      </c>
      <c r="D113" s="1">
        <v>9</v>
      </c>
      <c r="E113" s="1">
        <v>0</v>
      </c>
      <c r="F113" s="1" t="s">
        <v>447</v>
      </c>
      <c r="G113" s="19">
        <v>46286.899965277778</v>
      </c>
      <c r="H113" s="1">
        <v>0</v>
      </c>
      <c r="I113" s="1">
        <v>0</v>
      </c>
    </row>
    <row r="114" spans="1:9" ht="21" customHeight="1">
      <c r="A114" s="1" t="s">
        <v>94</v>
      </c>
      <c r="B114" s="1" t="s">
        <v>388</v>
      </c>
      <c r="C114" s="1" t="s">
        <v>486</v>
      </c>
      <c r="D114" s="1">
        <v>8</v>
      </c>
      <c r="E114" s="1">
        <v>3</v>
      </c>
      <c r="F114" s="1" t="s">
        <v>428</v>
      </c>
      <c r="G114" s="19">
        <v>46286.899965277778</v>
      </c>
      <c r="H114" s="1">
        <v>0</v>
      </c>
      <c r="I114" s="1">
        <v>0</v>
      </c>
    </row>
    <row r="115" spans="1:9" ht="21" customHeight="1">
      <c r="A115" s="1" t="s">
        <v>85</v>
      </c>
      <c r="B115" s="1" t="s">
        <v>406</v>
      </c>
      <c r="C115" s="1" t="s">
        <v>85</v>
      </c>
      <c r="D115" s="1">
        <v>6</v>
      </c>
      <c r="E115" s="1">
        <v>4</v>
      </c>
      <c r="F115" s="1" t="s">
        <v>458</v>
      </c>
      <c r="G115" s="19">
        <v>46286.899965277778</v>
      </c>
      <c r="H115" s="1">
        <v>0</v>
      </c>
      <c r="I115" s="1">
        <v>0</v>
      </c>
    </row>
    <row r="116" spans="1:9" ht="21" customHeight="1">
      <c r="A116" s="1" t="s">
        <v>124</v>
      </c>
      <c r="B116" s="1" t="s">
        <v>403</v>
      </c>
      <c r="C116" s="1" t="s">
        <v>124</v>
      </c>
      <c r="D116" s="1">
        <v>7</v>
      </c>
      <c r="E116" s="1">
        <v>3</v>
      </c>
      <c r="F116" s="1" t="s">
        <v>451</v>
      </c>
      <c r="G116" s="19">
        <v>46286.899965277778</v>
      </c>
      <c r="H116" s="1">
        <v>2</v>
      </c>
      <c r="I116" s="1">
        <v>0</v>
      </c>
    </row>
    <row r="117" spans="1:9" ht="21" customHeight="1">
      <c r="A117" s="1" t="s">
        <v>314</v>
      </c>
      <c r="B117" s="1" t="s">
        <v>392</v>
      </c>
      <c r="C117" s="1" t="s">
        <v>314</v>
      </c>
      <c r="D117" s="1">
        <v>6</v>
      </c>
      <c r="E117" s="1">
        <v>8</v>
      </c>
      <c r="F117" s="1" t="s">
        <v>434</v>
      </c>
      <c r="G117" s="19">
        <v>46286.899965277778</v>
      </c>
      <c r="H117" s="1">
        <v>0</v>
      </c>
      <c r="I117" s="1">
        <v>2</v>
      </c>
    </row>
    <row r="118" spans="1:9" ht="21" customHeight="1">
      <c r="A118" s="1" t="s">
        <v>168</v>
      </c>
      <c r="B118" s="1" t="s">
        <v>394</v>
      </c>
      <c r="C118" s="1" t="s">
        <v>168</v>
      </c>
      <c r="D118" s="1">
        <v>7</v>
      </c>
      <c r="E118" s="1">
        <v>4</v>
      </c>
      <c r="F118" s="1" t="s">
        <v>436</v>
      </c>
      <c r="G118" s="19">
        <v>46286.899965277778</v>
      </c>
      <c r="H118" s="1">
        <v>0</v>
      </c>
      <c r="I118" s="1">
        <v>0</v>
      </c>
    </row>
    <row r="119" spans="1:9" ht="21" customHeight="1">
      <c r="A119" s="1" t="s">
        <v>342</v>
      </c>
      <c r="B119" s="1" t="s">
        <v>386</v>
      </c>
      <c r="C119" s="1" t="s">
        <v>487</v>
      </c>
      <c r="D119" s="1">
        <v>2</v>
      </c>
      <c r="E119" s="1">
        <v>10</v>
      </c>
      <c r="F119" s="1" t="s">
        <v>426</v>
      </c>
      <c r="G119" s="19">
        <v>46286.899965277778</v>
      </c>
      <c r="H119" s="1">
        <v>0</v>
      </c>
      <c r="I119" s="1">
        <v>0</v>
      </c>
    </row>
    <row r="120" spans="1:9" ht="21" customHeight="1">
      <c r="A120" s="1" t="s">
        <v>321</v>
      </c>
      <c r="B120" s="1" t="s">
        <v>409</v>
      </c>
      <c r="C120" s="1" t="s">
        <v>321</v>
      </c>
      <c r="D120" s="1">
        <v>1</v>
      </c>
      <c r="E120" s="1">
        <v>10</v>
      </c>
      <c r="F120" s="1" t="s">
        <v>467</v>
      </c>
      <c r="G120" s="19">
        <v>46286.899965277778</v>
      </c>
      <c r="H120" s="1">
        <v>0</v>
      </c>
      <c r="I120" s="1">
        <v>0</v>
      </c>
    </row>
    <row r="121" spans="1:9" ht="21" customHeight="1">
      <c r="A121" s="1" t="s">
        <v>184</v>
      </c>
      <c r="B121" s="1" t="s">
        <v>414</v>
      </c>
      <c r="C121" s="1" t="s">
        <v>184</v>
      </c>
      <c r="D121" s="1">
        <v>9</v>
      </c>
      <c r="E121" s="1">
        <v>3</v>
      </c>
      <c r="F121" s="1" t="s">
        <v>478</v>
      </c>
      <c r="G121" s="19">
        <v>46286.899965277778</v>
      </c>
      <c r="H121" s="1">
        <v>0</v>
      </c>
      <c r="I121" s="1">
        <v>0</v>
      </c>
    </row>
    <row r="122" spans="1:9" ht="21" customHeight="1">
      <c r="A122" s="1" t="s">
        <v>116</v>
      </c>
      <c r="B122" s="1" t="s">
        <v>414</v>
      </c>
      <c r="C122" s="1" t="s">
        <v>488</v>
      </c>
      <c r="D122" s="1">
        <v>8</v>
      </c>
      <c r="E122" s="1">
        <v>4</v>
      </c>
      <c r="F122" s="1" t="s">
        <v>478</v>
      </c>
      <c r="G122" s="19">
        <v>46286.899965277778</v>
      </c>
      <c r="H122" s="1">
        <v>0</v>
      </c>
      <c r="I122" s="1">
        <v>0</v>
      </c>
    </row>
    <row r="123" spans="1:9" ht="21" customHeight="1">
      <c r="A123" s="1" t="s">
        <v>65</v>
      </c>
      <c r="B123" s="1" t="s">
        <v>415</v>
      </c>
      <c r="C123" s="1" t="s">
        <v>65</v>
      </c>
      <c r="D123" s="1">
        <v>8</v>
      </c>
      <c r="E123" s="1">
        <v>3</v>
      </c>
      <c r="F123" s="1" t="s">
        <v>489</v>
      </c>
      <c r="G123" s="19">
        <v>46286.899965277778</v>
      </c>
      <c r="H123" s="1">
        <v>0</v>
      </c>
      <c r="I123" s="1">
        <v>0</v>
      </c>
    </row>
    <row r="124" spans="1:9" ht="21" customHeight="1">
      <c r="A124" s="1" t="s">
        <v>206</v>
      </c>
      <c r="B124" s="1" t="s">
        <v>396</v>
      </c>
      <c r="C124" s="1" t="s">
        <v>490</v>
      </c>
      <c r="D124" s="1">
        <v>9</v>
      </c>
      <c r="E124" s="1">
        <v>2</v>
      </c>
      <c r="F124" s="1" t="s">
        <v>442</v>
      </c>
      <c r="G124" s="19">
        <v>46286.899965277778</v>
      </c>
      <c r="H124" s="1">
        <v>0</v>
      </c>
      <c r="I124" s="1">
        <v>0</v>
      </c>
    </row>
    <row r="125" spans="1:9" ht="21" customHeight="1">
      <c r="A125" s="1" t="s">
        <v>43</v>
      </c>
      <c r="B125" s="1" t="s">
        <v>415</v>
      </c>
      <c r="C125" s="1" t="s">
        <v>43</v>
      </c>
      <c r="D125" s="1">
        <v>7</v>
      </c>
      <c r="E125" s="1">
        <v>2</v>
      </c>
      <c r="F125" s="1" t="s">
        <v>489</v>
      </c>
      <c r="G125" s="19">
        <v>46286.899965277778</v>
      </c>
      <c r="H125" s="1">
        <v>0</v>
      </c>
      <c r="I125" s="1">
        <v>0</v>
      </c>
    </row>
    <row r="126" spans="1:9" ht="21" customHeight="1">
      <c r="A126" s="1" t="s">
        <v>174</v>
      </c>
      <c r="B126" s="1" t="s">
        <v>396</v>
      </c>
      <c r="C126" s="1" t="s">
        <v>491</v>
      </c>
      <c r="D126" s="1">
        <v>6</v>
      </c>
      <c r="E126" s="1">
        <v>5</v>
      </c>
      <c r="F126" s="1" t="s">
        <v>442</v>
      </c>
      <c r="G126" s="19">
        <v>46286.899965277778</v>
      </c>
      <c r="H126" s="1">
        <v>0</v>
      </c>
      <c r="I126" s="1">
        <v>0</v>
      </c>
    </row>
    <row r="127" spans="1:9" ht="21" customHeight="1">
      <c r="A127" s="1" t="s">
        <v>333</v>
      </c>
      <c r="B127" s="1" t="s">
        <v>404</v>
      </c>
      <c r="C127" s="1" t="s">
        <v>333</v>
      </c>
      <c r="D127" s="1">
        <v>5</v>
      </c>
      <c r="E127" s="1">
        <v>7</v>
      </c>
      <c r="F127" s="1" t="s">
        <v>452</v>
      </c>
      <c r="G127" s="19">
        <v>46286.899965277778</v>
      </c>
      <c r="H127" s="1">
        <v>0</v>
      </c>
      <c r="I127" s="1">
        <v>0</v>
      </c>
    </row>
    <row r="128" spans="1:9" ht="21" customHeight="1">
      <c r="A128" s="1" t="s">
        <v>60</v>
      </c>
      <c r="B128" s="1" t="s">
        <v>415</v>
      </c>
      <c r="C128" s="1" t="s">
        <v>60</v>
      </c>
      <c r="D128" s="1">
        <v>10</v>
      </c>
      <c r="E128" s="1">
        <v>3</v>
      </c>
      <c r="F128" s="1" t="s">
        <v>489</v>
      </c>
      <c r="G128" s="19">
        <v>46286.899965277778</v>
      </c>
      <c r="H128" s="1">
        <v>0</v>
      </c>
      <c r="I128" s="1">
        <v>0</v>
      </c>
    </row>
    <row r="129" spans="1:9" ht="21" customHeight="1">
      <c r="A129" s="1" t="s">
        <v>137</v>
      </c>
      <c r="B129" s="1" t="s">
        <v>394</v>
      </c>
      <c r="C129" s="1" t="s">
        <v>492</v>
      </c>
      <c r="D129" s="1">
        <v>6</v>
      </c>
      <c r="E129" s="1">
        <v>5</v>
      </c>
      <c r="F129" s="1" t="s">
        <v>436</v>
      </c>
      <c r="G129" s="19">
        <v>46286.899965277778</v>
      </c>
      <c r="H129" s="1">
        <v>0</v>
      </c>
      <c r="I129" s="1">
        <v>0</v>
      </c>
    </row>
    <row r="130" spans="1:9" ht="21" customHeight="1">
      <c r="A130" s="1" t="s">
        <v>161</v>
      </c>
      <c r="B130" s="1" t="s">
        <v>408</v>
      </c>
      <c r="C130" s="1" t="s">
        <v>161</v>
      </c>
      <c r="D130" s="1">
        <v>5</v>
      </c>
      <c r="E130" s="1">
        <v>8</v>
      </c>
      <c r="F130" s="1" t="s">
        <v>463</v>
      </c>
      <c r="G130" s="19">
        <v>46286.899965277778</v>
      </c>
      <c r="H130" s="1">
        <v>0</v>
      </c>
      <c r="I130" s="1">
        <v>0</v>
      </c>
    </row>
    <row r="131" spans="1:9" ht="21" customHeight="1">
      <c r="A131" s="1" t="s">
        <v>290</v>
      </c>
      <c r="B131" s="1" t="s">
        <v>391</v>
      </c>
      <c r="C131" s="1" t="s">
        <v>493</v>
      </c>
      <c r="D131" s="1">
        <v>4</v>
      </c>
      <c r="E131" s="1">
        <v>9</v>
      </c>
      <c r="F131" s="1" t="s">
        <v>431</v>
      </c>
      <c r="G131" s="19">
        <v>46286.899965277778</v>
      </c>
      <c r="H131" s="1">
        <v>0</v>
      </c>
      <c r="I131" s="1">
        <v>0</v>
      </c>
    </row>
    <row r="132" spans="1:9" ht="21" customHeight="1">
      <c r="A132" s="1" t="s">
        <v>213</v>
      </c>
      <c r="B132" s="1" t="s">
        <v>395</v>
      </c>
      <c r="C132" s="1" t="s">
        <v>213</v>
      </c>
      <c r="D132" s="1">
        <v>6</v>
      </c>
      <c r="E132" s="1">
        <v>6</v>
      </c>
      <c r="F132" s="1" t="s">
        <v>441</v>
      </c>
      <c r="G132" s="19">
        <v>46286.899965277778</v>
      </c>
      <c r="H132" s="1">
        <v>0</v>
      </c>
      <c r="I132" s="1">
        <v>0</v>
      </c>
    </row>
    <row r="133" spans="1:9" ht="21" customHeight="1">
      <c r="A133" s="1" t="s">
        <v>310</v>
      </c>
      <c r="B133" s="1" t="s">
        <v>411</v>
      </c>
      <c r="C133" s="1" t="s">
        <v>494</v>
      </c>
      <c r="D133" s="1">
        <v>3</v>
      </c>
      <c r="E133" s="1">
        <v>9</v>
      </c>
      <c r="F133" s="1" t="s">
        <v>470</v>
      </c>
      <c r="G133" s="19">
        <v>46286.899965277778</v>
      </c>
      <c r="H133" s="1">
        <v>0</v>
      </c>
      <c r="I133" s="1">
        <v>0</v>
      </c>
    </row>
    <row r="134" spans="1:9" ht="21" customHeight="1">
      <c r="A134" s="1" t="s">
        <v>136</v>
      </c>
      <c r="B134" s="1" t="s">
        <v>393</v>
      </c>
      <c r="C134" s="1" t="s">
        <v>136</v>
      </c>
      <c r="D134" s="1">
        <v>5</v>
      </c>
      <c r="E134" s="1">
        <v>5</v>
      </c>
      <c r="F134" s="1" t="s">
        <v>435</v>
      </c>
      <c r="G134" s="19">
        <v>46286.899965277778</v>
      </c>
      <c r="H134" s="1">
        <v>0</v>
      </c>
      <c r="I134" s="1">
        <v>0</v>
      </c>
    </row>
    <row r="135" spans="1:9" ht="21" customHeight="1">
      <c r="A135" s="1" t="s">
        <v>59</v>
      </c>
      <c r="B135" s="1" t="s">
        <v>394</v>
      </c>
      <c r="C135" s="1" t="s">
        <v>59</v>
      </c>
      <c r="D135" s="1">
        <v>7</v>
      </c>
      <c r="E135" s="1">
        <v>3</v>
      </c>
      <c r="F135" s="1" t="s">
        <v>436</v>
      </c>
      <c r="G135" s="19">
        <v>46286.899965277778</v>
      </c>
      <c r="H135" s="1">
        <v>0</v>
      </c>
      <c r="I135" s="1">
        <v>0</v>
      </c>
    </row>
    <row r="136" spans="1:9" ht="21" customHeight="1">
      <c r="A136" s="1" t="s">
        <v>239</v>
      </c>
      <c r="B136" s="1" t="s">
        <v>416</v>
      </c>
      <c r="C136" s="1" t="s">
        <v>239</v>
      </c>
      <c r="D136" s="1">
        <v>6</v>
      </c>
      <c r="E136" s="1">
        <v>6</v>
      </c>
      <c r="F136" s="1" t="s">
        <v>495</v>
      </c>
      <c r="G136" s="19">
        <v>46286.899965277778</v>
      </c>
      <c r="H136" s="1">
        <v>0</v>
      </c>
      <c r="I136" s="1">
        <v>0</v>
      </c>
    </row>
    <row r="137" spans="1:9" ht="21" customHeight="1">
      <c r="A137" s="1" t="s">
        <v>58</v>
      </c>
      <c r="B137" s="1" t="s">
        <v>394</v>
      </c>
      <c r="C137" s="1" t="s">
        <v>496</v>
      </c>
      <c r="D137" s="1">
        <v>8</v>
      </c>
      <c r="E137" s="1">
        <v>0</v>
      </c>
      <c r="F137" s="1" t="s">
        <v>436</v>
      </c>
      <c r="G137" s="19">
        <v>46286.899965277778</v>
      </c>
      <c r="H137" s="1">
        <v>0</v>
      </c>
      <c r="I137" s="1">
        <v>0</v>
      </c>
    </row>
    <row r="138" spans="1:9" ht="21" customHeight="1">
      <c r="A138" s="1" t="s">
        <v>225</v>
      </c>
      <c r="B138" s="1" t="s">
        <v>411</v>
      </c>
      <c r="C138" s="1" t="s">
        <v>497</v>
      </c>
      <c r="D138" s="1">
        <v>6</v>
      </c>
      <c r="E138" s="1">
        <v>6</v>
      </c>
      <c r="F138" s="1" t="s">
        <v>470</v>
      </c>
      <c r="G138" s="19">
        <v>46286.899965277778</v>
      </c>
      <c r="H138" s="1">
        <v>0</v>
      </c>
      <c r="I138" s="1">
        <v>0</v>
      </c>
    </row>
    <row r="139" spans="1:9" ht="21" customHeight="1">
      <c r="A139" s="1" t="s">
        <v>233</v>
      </c>
      <c r="B139" s="1" t="s">
        <v>389</v>
      </c>
      <c r="C139" s="1" t="s">
        <v>498</v>
      </c>
      <c r="D139" s="1">
        <v>6</v>
      </c>
      <c r="E139" s="1">
        <v>5</v>
      </c>
      <c r="F139" s="1" t="s">
        <v>429</v>
      </c>
      <c r="G139" s="19">
        <v>46286.899965277778</v>
      </c>
      <c r="H139" s="1">
        <v>0</v>
      </c>
      <c r="I139" s="1">
        <v>0</v>
      </c>
    </row>
    <row r="140" spans="1:9" ht="21" customHeight="1">
      <c r="A140" s="1" t="s">
        <v>27</v>
      </c>
      <c r="B140" s="1" t="s">
        <v>390</v>
      </c>
      <c r="C140" s="1" t="s">
        <v>27</v>
      </c>
      <c r="D140" s="1">
        <v>8</v>
      </c>
      <c r="E140" s="1">
        <v>2</v>
      </c>
      <c r="F140" s="1" t="s">
        <v>430</v>
      </c>
      <c r="G140" s="19">
        <v>46286.899965277778</v>
      </c>
      <c r="H140" s="1">
        <v>0</v>
      </c>
      <c r="I140" s="1">
        <v>0</v>
      </c>
    </row>
    <row r="141" spans="1:9" ht="21" customHeight="1">
      <c r="A141" s="1" t="s">
        <v>254</v>
      </c>
      <c r="B141" s="1" t="s">
        <v>392</v>
      </c>
      <c r="C141" s="1" t="s">
        <v>254</v>
      </c>
      <c r="D141" s="1">
        <v>6</v>
      </c>
      <c r="E141" s="1">
        <v>6</v>
      </c>
      <c r="F141" s="1" t="s">
        <v>434</v>
      </c>
      <c r="G141" s="19">
        <v>46286.899965277778</v>
      </c>
      <c r="H141" s="1">
        <v>0</v>
      </c>
      <c r="I141" s="1">
        <v>2</v>
      </c>
    </row>
    <row r="142" spans="1:9" ht="21" customHeight="1">
      <c r="A142" s="1" t="s">
        <v>317</v>
      </c>
      <c r="B142" s="1" t="s">
        <v>386</v>
      </c>
      <c r="C142" s="1" t="s">
        <v>499</v>
      </c>
      <c r="D142" s="1">
        <v>3</v>
      </c>
      <c r="E142" s="1">
        <v>10</v>
      </c>
      <c r="F142" s="1" t="s">
        <v>426</v>
      </c>
      <c r="G142" s="19">
        <v>46286.899965277778</v>
      </c>
      <c r="H142" s="1">
        <v>0</v>
      </c>
      <c r="I142" s="1">
        <v>0</v>
      </c>
    </row>
    <row r="143" spans="1:9" ht="21" customHeight="1">
      <c r="A143" s="1" t="s">
        <v>366</v>
      </c>
      <c r="B143" s="1" t="s">
        <v>405</v>
      </c>
      <c r="C143" s="1" t="s">
        <v>366</v>
      </c>
      <c r="D143" s="1">
        <v>0</v>
      </c>
      <c r="E143" s="1">
        <v>11</v>
      </c>
      <c r="F143" s="1" t="s">
        <v>455</v>
      </c>
      <c r="G143" s="19">
        <v>46286.899965277778</v>
      </c>
      <c r="H143" s="1">
        <v>0</v>
      </c>
      <c r="I143" s="1">
        <v>0</v>
      </c>
    </row>
    <row r="144" spans="1:9" ht="21" customHeight="1">
      <c r="A144" s="1" t="s">
        <v>108</v>
      </c>
      <c r="B144" s="1" t="s">
        <v>392</v>
      </c>
      <c r="C144" s="1" t="s">
        <v>108</v>
      </c>
      <c r="D144" s="1">
        <v>9</v>
      </c>
      <c r="E144" s="1">
        <v>1</v>
      </c>
      <c r="F144" s="1" t="s">
        <v>434</v>
      </c>
      <c r="G144" s="19">
        <v>46286.899965277778</v>
      </c>
      <c r="H144" s="1">
        <v>2</v>
      </c>
      <c r="I144" s="1">
        <v>0</v>
      </c>
    </row>
    <row r="145" spans="1:9" ht="21" customHeight="1">
      <c r="A145" s="1" t="s">
        <v>101</v>
      </c>
      <c r="B145" s="1" t="s">
        <v>411</v>
      </c>
      <c r="C145" s="1" t="s">
        <v>101</v>
      </c>
      <c r="D145" s="1">
        <v>8</v>
      </c>
      <c r="E145" s="1">
        <v>4</v>
      </c>
      <c r="F145" s="1" t="s">
        <v>470</v>
      </c>
      <c r="G145" s="19">
        <v>46286.899965277778</v>
      </c>
      <c r="H145" s="1">
        <v>0</v>
      </c>
      <c r="I145" s="1">
        <v>0</v>
      </c>
    </row>
    <row r="146" spans="1:9" ht="21" customHeight="1">
      <c r="A146" s="1" t="s">
        <v>86</v>
      </c>
      <c r="B146" s="1" t="s">
        <v>413</v>
      </c>
      <c r="C146" s="1" t="s">
        <v>86</v>
      </c>
      <c r="D146" s="1">
        <v>10</v>
      </c>
      <c r="E146" s="1">
        <v>2</v>
      </c>
      <c r="F146" s="1" t="s">
        <v>474</v>
      </c>
      <c r="G146" s="19">
        <v>46286.899965277778</v>
      </c>
      <c r="H146" s="1">
        <v>0</v>
      </c>
      <c r="I146" s="1">
        <v>0</v>
      </c>
    </row>
    <row r="147" spans="1:9" ht="21" customHeight="1">
      <c r="A147" s="1" t="s">
        <v>45</v>
      </c>
      <c r="B147" s="1" t="s">
        <v>395</v>
      </c>
      <c r="C147" s="1" t="s">
        <v>45</v>
      </c>
      <c r="D147" s="1">
        <v>6</v>
      </c>
      <c r="E147" s="1">
        <v>3</v>
      </c>
      <c r="F147" s="1" t="s">
        <v>441</v>
      </c>
      <c r="G147" s="19">
        <v>46286.899965277778</v>
      </c>
      <c r="H147" s="1">
        <v>0</v>
      </c>
      <c r="I147" s="1">
        <v>0</v>
      </c>
    </row>
    <row r="148" spans="1:9" ht="21" customHeight="1">
      <c r="A148" s="1" t="s">
        <v>208</v>
      </c>
      <c r="B148" s="1" t="s">
        <v>387</v>
      </c>
      <c r="C148" s="1" t="s">
        <v>208</v>
      </c>
      <c r="D148" s="1">
        <v>6</v>
      </c>
      <c r="E148" s="1">
        <v>6</v>
      </c>
      <c r="F148" s="1" t="s">
        <v>427</v>
      </c>
      <c r="G148" s="19">
        <v>46286.899965277778</v>
      </c>
      <c r="H148" s="1">
        <v>0</v>
      </c>
      <c r="I148" s="1">
        <v>0</v>
      </c>
    </row>
    <row r="149" spans="1:9" ht="21" customHeight="1">
      <c r="A149" s="1" t="s">
        <v>130</v>
      </c>
      <c r="B149" s="1" t="s">
        <v>405</v>
      </c>
      <c r="C149" s="1" t="s">
        <v>130</v>
      </c>
      <c r="D149" s="1">
        <v>3</v>
      </c>
      <c r="E149" s="1">
        <v>7</v>
      </c>
      <c r="F149" s="1" t="s">
        <v>455</v>
      </c>
      <c r="G149" s="19">
        <v>46286.899965277778</v>
      </c>
      <c r="H149" s="1">
        <v>0</v>
      </c>
      <c r="I149" s="1">
        <v>0</v>
      </c>
    </row>
    <row r="150" spans="1:9" ht="21" customHeight="1">
      <c r="A150" s="1" t="s">
        <v>89</v>
      </c>
      <c r="B150" s="1" t="s">
        <v>412</v>
      </c>
      <c r="C150" s="1" t="s">
        <v>500</v>
      </c>
      <c r="D150" s="1">
        <v>9</v>
      </c>
      <c r="E150" s="1">
        <v>2</v>
      </c>
      <c r="F150" s="1" t="s">
        <v>472</v>
      </c>
      <c r="G150" s="19">
        <v>46286.899965277778</v>
      </c>
      <c r="H150" s="1">
        <v>0</v>
      </c>
      <c r="I150" s="1">
        <v>0</v>
      </c>
    </row>
    <row r="151" spans="1:9" ht="21" customHeight="1">
      <c r="A151" s="1" t="s">
        <v>46</v>
      </c>
      <c r="B151" s="1" t="s">
        <v>402</v>
      </c>
      <c r="C151" s="1" t="s">
        <v>501</v>
      </c>
      <c r="D151" s="1">
        <v>8</v>
      </c>
      <c r="E151" s="1">
        <v>2</v>
      </c>
      <c r="F151" s="1" t="s">
        <v>449</v>
      </c>
      <c r="G151" s="19">
        <v>46286.899965277778</v>
      </c>
      <c r="H151" s="1">
        <v>0</v>
      </c>
      <c r="I151" s="1">
        <v>0</v>
      </c>
    </row>
    <row r="152" spans="1:9" ht="21" customHeight="1">
      <c r="A152" s="1" t="s">
        <v>287</v>
      </c>
      <c r="B152" s="1" t="s">
        <v>393</v>
      </c>
      <c r="C152" s="1" t="s">
        <v>287</v>
      </c>
      <c r="D152" s="1">
        <v>5</v>
      </c>
      <c r="E152" s="1">
        <v>8</v>
      </c>
      <c r="F152" s="1" t="s">
        <v>435</v>
      </c>
      <c r="G152" s="19">
        <v>46286.899965277778</v>
      </c>
      <c r="H152" s="1">
        <v>0</v>
      </c>
      <c r="I152" s="1">
        <v>0</v>
      </c>
    </row>
    <row r="153" spans="1:9" ht="21" customHeight="1">
      <c r="A153" s="1" t="s">
        <v>329</v>
      </c>
      <c r="B153" s="1" t="s">
        <v>393</v>
      </c>
      <c r="C153" s="1" t="s">
        <v>329</v>
      </c>
      <c r="D153" s="1">
        <v>7</v>
      </c>
      <c r="E153" s="1">
        <v>7</v>
      </c>
      <c r="F153" s="1" t="s">
        <v>435</v>
      </c>
      <c r="G153" s="19">
        <v>46286.899965277778</v>
      </c>
      <c r="H153" s="1">
        <v>0</v>
      </c>
      <c r="I153" s="1">
        <v>0</v>
      </c>
    </row>
    <row r="154" spans="1:9" ht="21" customHeight="1">
      <c r="A154" s="1" t="s">
        <v>29</v>
      </c>
      <c r="B154" s="1" t="s">
        <v>399</v>
      </c>
      <c r="C154" s="1" t="s">
        <v>29</v>
      </c>
      <c r="D154" s="1">
        <v>10</v>
      </c>
      <c r="E154" s="1">
        <v>2</v>
      </c>
      <c r="F154" s="1" t="s">
        <v>446</v>
      </c>
      <c r="G154" s="19">
        <v>46286.899965277778</v>
      </c>
      <c r="H154" s="1">
        <v>0</v>
      </c>
      <c r="I154" s="1">
        <v>0</v>
      </c>
    </row>
    <row r="155" spans="1:9" ht="21" customHeight="1">
      <c r="A155" s="1" t="s">
        <v>234</v>
      </c>
      <c r="B155" s="1" t="s">
        <v>410</v>
      </c>
      <c r="C155" s="1" t="s">
        <v>234</v>
      </c>
      <c r="D155" s="1">
        <v>3</v>
      </c>
      <c r="E155" s="1">
        <v>7</v>
      </c>
      <c r="F155" s="1" t="s">
        <v>469</v>
      </c>
      <c r="G155" s="19">
        <v>46286.899965277778</v>
      </c>
      <c r="H155" s="1">
        <v>0</v>
      </c>
      <c r="I155" s="1">
        <v>0</v>
      </c>
    </row>
    <row r="156" spans="1:9" ht="21" customHeight="1">
      <c r="A156" s="1" t="s">
        <v>336</v>
      </c>
      <c r="B156" s="1" t="s">
        <v>392</v>
      </c>
      <c r="C156" s="1" t="s">
        <v>336</v>
      </c>
      <c r="D156" s="1">
        <v>3</v>
      </c>
      <c r="E156" s="1">
        <v>7</v>
      </c>
      <c r="F156" s="1" t="s">
        <v>434</v>
      </c>
      <c r="G156" s="19">
        <v>46286.899965277778</v>
      </c>
      <c r="H156" s="1">
        <v>0</v>
      </c>
      <c r="I156" s="1">
        <v>2</v>
      </c>
    </row>
    <row r="157" spans="1:9" ht="21" customHeight="1">
      <c r="A157" s="1" t="s">
        <v>133</v>
      </c>
      <c r="B157" s="1" t="s">
        <v>390</v>
      </c>
      <c r="C157" s="1" t="s">
        <v>133</v>
      </c>
      <c r="D157" s="1">
        <v>5</v>
      </c>
      <c r="E157" s="1">
        <v>4</v>
      </c>
      <c r="F157" s="1" t="s">
        <v>430</v>
      </c>
      <c r="G157" s="19">
        <v>46286.899965277778</v>
      </c>
      <c r="H157" s="1">
        <v>0</v>
      </c>
      <c r="I157" s="1">
        <v>0</v>
      </c>
    </row>
    <row r="158" spans="1:9" ht="21" customHeight="1">
      <c r="A158" s="1" t="s">
        <v>359</v>
      </c>
      <c r="B158" s="1" t="s">
        <v>404</v>
      </c>
      <c r="C158" s="1" t="s">
        <v>359</v>
      </c>
      <c r="D158" s="1">
        <v>1</v>
      </c>
      <c r="E158" s="1">
        <v>10</v>
      </c>
      <c r="F158" s="1" t="s">
        <v>452</v>
      </c>
      <c r="G158" s="19">
        <v>46286.899965277778</v>
      </c>
      <c r="H158" s="1">
        <v>0</v>
      </c>
      <c r="I158" s="1">
        <v>0</v>
      </c>
    </row>
    <row r="159" spans="1:9" ht="21" customHeight="1">
      <c r="A159" s="1" t="s">
        <v>298</v>
      </c>
      <c r="B159" s="1" t="s">
        <v>404</v>
      </c>
      <c r="C159" s="1" t="s">
        <v>298</v>
      </c>
      <c r="D159" s="1">
        <v>4</v>
      </c>
      <c r="E159" s="1">
        <v>8</v>
      </c>
      <c r="F159" s="1" t="s">
        <v>452</v>
      </c>
      <c r="G159" s="19">
        <v>46286.899965277778</v>
      </c>
      <c r="H159" s="1">
        <v>0</v>
      </c>
      <c r="I159" s="1">
        <v>0</v>
      </c>
    </row>
    <row r="160" spans="1:9" ht="21" customHeight="1">
      <c r="A160" s="1" t="s">
        <v>147</v>
      </c>
      <c r="B160" s="1" t="s">
        <v>401</v>
      </c>
      <c r="C160" s="1" t="s">
        <v>147</v>
      </c>
      <c r="D160" s="1">
        <v>5</v>
      </c>
      <c r="E160" s="1">
        <v>5</v>
      </c>
      <c r="F160" s="1" t="s">
        <v>448</v>
      </c>
      <c r="G160" s="19">
        <v>46286.899965277778</v>
      </c>
      <c r="H160" s="1">
        <v>0</v>
      </c>
      <c r="I160" s="1">
        <v>0</v>
      </c>
    </row>
    <row r="161" spans="1:9" ht="21" customHeight="1">
      <c r="A161" s="1" t="s">
        <v>152</v>
      </c>
      <c r="B161" s="1" t="s">
        <v>393</v>
      </c>
      <c r="C161" s="1" t="s">
        <v>152</v>
      </c>
      <c r="D161" s="1">
        <v>7</v>
      </c>
      <c r="E161" s="1">
        <v>4</v>
      </c>
      <c r="F161" s="1" t="s">
        <v>435</v>
      </c>
      <c r="G161" s="19">
        <v>46286.899965277778</v>
      </c>
      <c r="H161" s="1">
        <v>0</v>
      </c>
      <c r="I161" s="1">
        <v>0</v>
      </c>
    </row>
    <row r="162" spans="1:9" ht="21" customHeight="1">
      <c r="A162" s="1" t="s">
        <v>91</v>
      </c>
      <c r="B162" s="1" t="s">
        <v>415</v>
      </c>
      <c r="C162" s="1" t="s">
        <v>91</v>
      </c>
      <c r="D162" s="1">
        <v>10</v>
      </c>
      <c r="E162" s="1">
        <v>1</v>
      </c>
      <c r="F162" s="1" t="s">
        <v>489</v>
      </c>
      <c r="G162" s="19">
        <v>46286.899965277778</v>
      </c>
      <c r="H162" s="1">
        <v>0</v>
      </c>
      <c r="I162" s="1">
        <v>0</v>
      </c>
    </row>
    <row r="163" spans="1:9" ht="21" customHeight="1">
      <c r="A163" s="1" t="s">
        <v>280</v>
      </c>
      <c r="B163" s="1" t="s">
        <v>386</v>
      </c>
      <c r="C163" s="1" t="s">
        <v>280</v>
      </c>
      <c r="D163" s="1">
        <v>4</v>
      </c>
      <c r="E163" s="1">
        <v>7</v>
      </c>
      <c r="F163" s="1" t="s">
        <v>426</v>
      </c>
      <c r="G163" s="19">
        <v>46286.899965277778</v>
      </c>
      <c r="H163" s="1">
        <v>0</v>
      </c>
      <c r="I163" s="1">
        <v>0</v>
      </c>
    </row>
    <row r="164" spans="1:9" ht="21" customHeight="1">
      <c r="A164" s="1" t="s">
        <v>134</v>
      </c>
      <c r="B164" s="1" t="s">
        <v>115</v>
      </c>
      <c r="C164" s="1" t="s">
        <v>134</v>
      </c>
      <c r="D164" s="1">
        <v>5</v>
      </c>
      <c r="E164" s="1">
        <v>6</v>
      </c>
      <c r="F164" s="1" t="s">
        <v>459</v>
      </c>
      <c r="G164" s="19">
        <v>46286.899965277778</v>
      </c>
      <c r="H164" s="1">
        <v>0</v>
      </c>
      <c r="I164" s="1">
        <v>0</v>
      </c>
    </row>
    <row r="165" spans="1:9" ht="21" customHeight="1">
      <c r="A165" s="1" t="s">
        <v>224</v>
      </c>
      <c r="B165" s="1" t="s">
        <v>407</v>
      </c>
      <c r="C165" s="1" t="s">
        <v>224</v>
      </c>
      <c r="D165" s="1">
        <v>6</v>
      </c>
      <c r="E165" s="1">
        <v>6</v>
      </c>
      <c r="F165" s="1" t="s">
        <v>460</v>
      </c>
      <c r="G165" s="19">
        <v>46286.899965277778</v>
      </c>
      <c r="H165" s="1">
        <v>0</v>
      </c>
      <c r="I165" s="1">
        <v>0</v>
      </c>
    </row>
    <row r="166" spans="1:9" ht="21" customHeight="1">
      <c r="A166" s="1" t="s">
        <v>326</v>
      </c>
      <c r="B166" s="1" t="s">
        <v>405</v>
      </c>
      <c r="C166" s="1" t="s">
        <v>326</v>
      </c>
      <c r="D166" s="1">
        <v>4</v>
      </c>
      <c r="E166" s="1">
        <v>8</v>
      </c>
      <c r="F166" s="1" t="s">
        <v>455</v>
      </c>
      <c r="G166" s="19">
        <v>46286.899965277778</v>
      </c>
      <c r="H166" s="1">
        <v>0</v>
      </c>
      <c r="I166" s="1">
        <v>0</v>
      </c>
    </row>
    <row r="167" spans="1:9" ht="21" customHeight="1">
      <c r="A167" s="1" t="s">
        <v>345</v>
      </c>
      <c r="B167" s="1" t="s">
        <v>404</v>
      </c>
      <c r="C167" s="1" t="s">
        <v>345</v>
      </c>
      <c r="D167" s="1">
        <v>0</v>
      </c>
      <c r="E167" s="1">
        <v>13</v>
      </c>
      <c r="F167" s="1" t="s">
        <v>452</v>
      </c>
      <c r="G167" s="19">
        <v>46286.899965277778</v>
      </c>
      <c r="H167" s="1">
        <v>0</v>
      </c>
      <c r="I167" s="1">
        <v>0</v>
      </c>
    </row>
    <row r="168" spans="1:9" ht="21" customHeight="1">
      <c r="A168" s="1" t="s">
        <v>122</v>
      </c>
      <c r="B168" s="1" t="s">
        <v>399</v>
      </c>
      <c r="C168" s="1" t="s">
        <v>502</v>
      </c>
      <c r="D168" s="1">
        <v>2</v>
      </c>
      <c r="E168" s="1">
        <v>7</v>
      </c>
      <c r="F168" s="1" t="s">
        <v>446</v>
      </c>
      <c r="G168" s="19">
        <v>46286.899965277778</v>
      </c>
      <c r="H168" s="1">
        <v>0</v>
      </c>
      <c r="I168" s="1">
        <v>0</v>
      </c>
    </row>
    <row r="169" spans="1:9" ht="21" customHeight="1">
      <c r="A169" s="1" t="s">
        <v>205</v>
      </c>
      <c r="B169" s="1" t="s">
        <v>389</v>
      </c>
      <c r="C169" s="1" t="s">
        <v>502</v>
      </c>
      <c r="D169" s="1">
        <v>8</v>
      </c>
      <c r="E169" s="1">
        <v>3</v>
      </c>
      <c r="F169" s="1" t="s">
        <v>429</v>
      </c>
      <c r="G169" s="19">
        <v>46286.899965277778</v>
      </c>
      <c r="H169" s="1">
        <v>0</v>
      </c>
      <c r="I169" s="1">
        <v>0</v>
      </c>
    </row>
    <row r="170" spans="1:9" ht="21" customHeight="1">
      <c r="A170" s="1" t="s">
        <v>56</v>
      </c>
      <c r="B170" s="1" t="s">
        <v>415</v>
      </c>
      <c r="C170" s="1" t="s">
        <v>56</v>
      </c>
      <c r="D170" s="1">
        <v>9</v>
      </c>
      <c r="E170" s="1">
        <v>2</v>
      </c>
      <c r="F170" s="1" t="s">
        <v>489</v>
      </c>
      <c r="G170" s="19">
        <v>46286.899965277778</v>
      </c>
      <c r="H170" s="1">
        <v>0</v>
      </c>
      <c r="I170" s="1">
        <v>0</v>
      </c>
    </row>
    <row r="171" spans="1:9" ht="21" customHeight="1">
      <c r="A171" s="1" t="s">
        <v>44</v>
      </c>
      <c r="B171" s="1" t="s">
        <v>415</v>
      </c>
      <c r="C171" s="1" t="s">
        <v>503</v>
      </c>
      <c r="D171" s="1">
        <v>10</v>
      </c>
      <c r="E171" s="1">
        <v>0</v>
      </c>
      <c r="F171" s="1" t="s">
        <v>489</v>
      </c>
      <c r="G171" s="19">
        <v>46286.899965277778</v>
      </c>
      <c r="H171" s="1">
        <v>0</v>
      </c>
      <c r="I171" s="1">
        <v>0</v>
      </c>
    </row>
    <row r="172" spans="1:9" ht="21" customHeight="1">
      <c r="A172" s="1" t="s">
        <v>132</v>
      </c>
      <c r="B172" s="1" t="s">
        <v>411</v>
      </c>
      <c r="C172" s="1" t="s">
        <v>504</v>
      </c>
      <c r="D172" s="1">
        <v>9</v>
      </c>
      <c r="E172" s="1">
        <v>3</v>
      </c>
      <c r="F172" s="1" t="s">
        <v>470</v>
      </c>
      <c r="G172" s="19">
        <v>46286.899965277778</v>
      </c>
      <c r="H172" s="1">
        <v>0</v>
      </c>
      <c r="I172" s="1">
        <v>0</v>
      </c>
    </row>
    <row r="173" spans="1:9" ht="21" customHeight="1">
      <c r="A173" s="1" t="s">
        <v>158</v>
      </c>
      <c r="B173" s="1" t="s">
        <v>408</v>
      </c>
      <c r="C173" s="1" t="s">
        <v>158</v>
      </c>
      <c r="D173" s="1">
        <v>5</v>
      </c>
      <c r="E173" s="1">
        <v>6</v>
      </c>
      <c r="F173" s="1" t="s">
        <v>463</v>
      </c>
      <c r="G173" s="19">
        <v>46286.899965277778</v>
      </c>
      <c r="H173" s="1">
        <v>0</v>
      </c>
      <c r="I173" s="1">
        <v>0</v>
      </c>
    </row>
    <row r="174" spans="1:9" ht="21" customHeight="1">
      <c r="A174" s="1" t="s">
        <v>51</v>
      </c>
      <c r="B174" s="1" t="s">
        <v>415</v>
      </c>
      <c r="C174" s="1" t="s">
        <v>51</v>
      </c>
      <c r="D174" s="1">
        <v>6</v>
      </c>
      <c r="E174" s="1">
        <v>2</v>
      </c>
      <c r="F174" s="1" t="s">
        <v>489</v>
      </c>
      <c r="G174" s="19">
        <v>46286.899965277778</v>
      </c>
      <c r="H174" s="1">
        <v>0</v>
      </c>
      <c r="I174" s="1">
        <v>0</v>
      </c>
    </row>
    <row r="175" spans="1:9" ht="21" customHeight="1">
      <c r="A175" s="1" t="s">
        <v>62</v>
      </c>
      <c r="B175" s="1" t="s">
        <v>390</v>
      </c>
      <c r="C175" s="1" t="s">
        <v>505</v>
      </c>
      <c r="D175" s="1">
        <v>10</v>
      </c>
      <c r="E175" s="1">
        <v>1</v>
      </c>
      <c r="F175" s="1" t="s">
        <v>430</v>
      </c>
      <c r="G175" s="19">
        <v>46286.899965277778</v>
      </c>
      <c r="H175" s="1">
        <v>0</v>
      </c>
      <c r="I175" s="1">
        <v>0</v>
      </c>
    </row>
    <row r="176" spans="1:9" ht="21" customHeight="1">
      <c r="A176" s="1" t="s">
        <v>371</v>
      </c>
      <c r="B176" s="1" t="s">
        <v>391</v>
      </c>
      <c r="C176" s="1" t="s">
        <v>506</v>
      </c>
      <c r="D176" s="1">
        <v>1</v>
      </c>
      <c r="E176" s="1">
        <v>8</v>
      </c>
      <c r="F176" s="1" t="s">
        <v>431</v>
      </c>
      <c r="G176" s="19">
        <v>46286.899965277778</v>
      </c>
      <c r="H176" s="1">
        <v>0</v>
      </c>
      <c r="I176" s="1">
        <v>0</v>
      </c>
    </row>
    <row r="177" spans="1:9" ht="21" customHeight="1">
      <c r="A177" s="1" t="s">
        <v>93</v>
      </c>
      <c r="B177" s="1" t="s">
        <v>390</v>
      </c>
      <c r="C177" s="1" t="s">
        <v>93</v>
      </c>
      <c r="D177" s="1">
        <v>7</v>
      </c>
      <c r="E177" s="1">
        <v>4</v>
      </c>
      <c r="F177" s="1" t="s">
        <v>430</v>
      </c>
      <c r="G177" s="19">
        <v>46286.899965277778</v>
      </c>
      <c r="H177" s="1">
        <v>0</v>
      </c>
      <c r="I177" s="1">
        <v>0</v>
      </c>
    </row>
    <row r="178" spans="1:9" ht="21" customHeight="1">
      <c r="A178" s="1" t="s">
        <v>107</v>
      </c>
      <c r="B178" s="1" t="s">
        <v>411</v>
      </c>
      <c r="C178" s="1" t="s">
        <v>507</v>
      </c>
      <c r="D178" s="1">
        <v>9</v>
      </c>
      <c r="E178" s="1">
        <v>3</v>
      </c>
      <c r="F178" s="1" t="s">
        <v>470</v>
      </c>
      <c r="G178" s="19">
        <v>46286.899965277778</v>
      </c>
      <c r="H178" s="1">
        <v>0</v>
      </c>
      <c r="I178" s="1">
        <v>0</v>
      </c>
    </row>
    <row r="179" spans="1:9" ht="21" customHeight="1">
      <c r="A179" s="1" t="s">
        <v>323</v>
      </c>
      <c r="B179" s="1" t="s">
        <v>414</v>
      </c>
      <c r="C179" s="1" t="s">
        <v>323</v>
      </c>
      <c r="D179" s="1">
        <v>4</v>
      </c>
      <c r="E179" s="1">
        <v>7</v>
      </c>
      <c r="F179" s="1" t="s">
        <v>478</v>
      </c>
      <c r="G179" s="19">
        <v>46286.899965277778</v>
      </c>
      <c r="H179" s="1">
        <v>0</v>
      </c>
      <c r="I179" s="1">
        <v>0</v>
      </c>
    </row>
    <row r="180" spans="1:9" ht="21" customHeight="1">
      <c r="A180" s="1" t="s">
        <v>140</v>
      </c>
      <c r="B180" s="1" t="s">
        <v>414</v>
      </c>
      <c r="C180" s="1" t="s">
        <v>508</v>
      </c>
      <c r="D180" s="1">
        <v>7</v>
      </c>
      <c r="E180" s="1">
        <v>4</v>
      </c>
      <c r="F180" s="1" t="s">
        <v>478</v>
      </c>
      <c r="G180" s="19">
        <v>46286.899965277778</v>
      </c>
      <c r="H180" s="1">
        <v>0</v>
      </c>
      <c r="I180" s="1">
        <v>0</v>
      </c>
    </row>
    <row r="181" spans="1:9" ht="21" customHeight="1">
      <c r="A181" s="1" t="s">
        <v>169</v>
      </c>
      <c r="B181" s="1" t="s">
        <v>413</v>
      </c>
      <c r="C181" s="1" t="s">
        <v>509</v>
      </c>
      <c r="D181" s="1">
        <v>4</v>
      </c>
      <c r="E181" s="1">
        <v>6</v>
      </c>
      <c r="F181" s="1" t="s">
        <v>474</v>
      </c>
      <c r="G181" s="19">
        <v>46286.899965277778</v>
      </c>
      <c r="H181" s="1">
        <v>0</v>
      </c>
      <c r="I181" s="1">
        <v>0</v>
      </c>
    </row>
    <row r="182" spans="1:9" ht="21" customHeight="1">
      <c r="A182" s="1" t="s">
        <v>343</v>
      </c>
      <c r="B182" s="1" t="s">
        <v>409</v>
      </c>
      <c r="C182" s="1" t="s">
        <v>510</v>
      </c>
      <c r="D182" s="1">
        <v>1</v>
      </c>
      <c r="E182" s="1">
        <v>11</v>
      </c>
      <c r="F182" s="1" t="s">
        <v>467</v>
      </c>
      <c r="G182" s="19">
        <v>46286.899965277778</v>
      </c>
      <c r="H182" s="1">
        <v>0</v>
      </c>
      <c r="I182" s="1">
        <v>0</v>
      </c>
    </row>
    <row r="183" spans="1:9" ht="21" customHeight="1">
      <c r="A183" s="1" t="s">
        <v>327</v>
      </c>
      <c r="B183" s="1" t="s">
        <v>396</v>
      </c>
      <c r="C183" s="1" t="s">
        <v>511</v>
      </c>
      <c r="D183" s="1">
        <v>2</v>
      </c>
      <c r="E183" s="1">
        <v>10</v>
      </c>
      <c r="F183" s="1" t="s">
        <v>442</v>
      </c>
      <c r="G183" s="19">
        <v>46286.899965277778</v>
      </c>
      <c r="H183" s="1">
        <v>0</v>
      </c>
      <c r="I183" s="1">
        <v>0</v>
      </c>
    </row>
    <row r="184" spans="1:9" ht="21" customHeight="1">
      <c r="A184" s="1" t="s">
        <v>264</v>
      </c>
      <c r="B184" s="1" t="s">
        <v>403</v>
      </c>
      <c r="C184" s="1" t="s">
        <v>264</v>
      </c>
      <c r="D184" s="1">
        <v>5</v>
      </c>
      <c r="E184" s="1">
        <v>6</v>
      </c>
      <c r="F184" s="1" t="s">
        <v>451</v>
      </c>
      <c r="G184" s="19">
        <v>46286.899965277778</v>
      </c>
      <c r="H184" s="1">
        <v>0</v>
      </c>
      <c r="I184" s="1">
        <v>0</v>
      </c>
    </row>
    <row r="185" spans="1:9" ht="21" customHeight="1">
      <c r="A185" s="1" t="s">
        <v>340</v>
      </c>
      <c r="B185" s="1" t="s">
        <v>409</v>
      </c>
      <c r="C185" s="1" t="s">
        <v>512</v>
      </c>
      <c r="D185" s="1">
        <v>2</v>
      </c>
      <c r="E185" s="1">
        <v>9</v>
      </c>
      <c r="F185" s="1" t="s">
        <v>467</v>
      </c>
      <c r="G185" s="19">
        <v>46286.899965277778</v>
      </c>
      <c r="H185" s="1">
        <v>0</v>
      </c>
      <c r="I185" s="1">
        <v>0</v>
      </c>
    </row>
    <row r="186" spans="1:9" ht="21" customHeight="1">
      <c r="A186" s="1" t="s">
        <v>223</v>
      </c>
      <c r="B186" s="1" t="s">
        <v>392</v>
      </c>
      <c r="C186" s="1" t="s">
        <v>223</v>
      </c>
      <c r="D186" s="1">
        <v>4</v>
      </c>
      <c r="E186" s="1">
        <v>6</v>
      </c>
      <c r="F186" s="1" t="s">
        <v>434</v>
      </c>
      <c r="G186" s="19">
        <v>46286.899965277778</v>
      </c>
      <c r="H186" s="1">
        <v>2</v>
      </c>
      <c r="I186" s="1">
        <v>0</v>
      </c>
    </row>
    <row r="187" spans="1:9" ht="21" customHeight="1">
      <c r="A187" s="1" t="s">
        <v>73</v>
      </c>
      <c r="B187" s="1" t="s">
        <v>399</v>
      </c>
      <c r="C187" s="1" t="s">
        <v>73</v>
      </c>
      <c r="D187" s="1">
        <v>9</v>
      </c>
      <c r="E187" s="1">
        <v>2</v>
      </c>
      <c r="F187" s="1" t="s">
        <v>446</v>
      </c>
      <c r="G187" s="19">
        <v>46286.899965277778</v>
      </c>
      <c r="H187" s="1">
        <v>0</v>
      </c>
      <c r="I187" s="1">
        <v>0</v>
      </c>
    </row>
    <row r="188" spans="1:9" ht="21" customHeight="1">
      <c r="A188" s="1" t="s">
        <v>31</v>
      </c>
      <c r="B188" s="1" t="s">
        <v>415</v>
      </c>
      <c r="C188" s="1" t="s">
        <v>31</v>
      </c>
      <c r="D188" s="1">
        <v>10</v>
      </c>
      <c r="E188" s="1">
        <v>0</v>
      </c>
      <c r="F188" s="1" t="s">
        <v>489</v>
      </c>
      <c r="G188" s="19">
        <v>46286.899965277778</v>
      </c>
      <c r="H188" s="1">
        <v>0</v>
      </c>
      <c r="I188" s="1">
        <v>0</v>
      </c>
    </row>
    <row r="189" spans="1:9" ht="21" customHeight="1">
      <c r="A189" s="1" t="s">
        <v>268</v>
      </c>
      <c r="B189" s="1" t="s">
        <v>388</v>
      </c>
      <c r="C189" s="1" t="s">
        <v>268</v>
      </c>
      <c r="D189" s="1">
        <v>2</v>
      </c>
      <c r="E189" s="1">
        <v>8</v>
      </c>
      <c r="F189" s="1" t="s">
        <v>428</v>
      </c>
      <c r="G189" s="19">
        <v>46286.899965277778</v>
      </c>
      <c r="H189" s="1">
        <v>0</v>
      </c>
      <c r="I189" s="1">
        <v>0</v>
      </c>
    </row>
    <row r="190" spans="1:9" ht="21" customHeight="1">
      <c r="A190" s="1" t="s">
        <v>157</v>
      </c>
      <c r="B190" s="1" t="s">
        <v>397</v>
      </c>
      <c r="C190" s="1" t="s">
        <v>157</v>
      </c>
      <c r="D190" s="1">
        <v>9</v>
      </c>
      <c r="E190" s="1">
        <v>3</v>
      </c>
      <c r="F190" s="1" t="s">
        <v>443</v>
      </c>
      <c r="G190" s="19">
        <v>46286.899965277778</v>
      </c>
      <c r="H190" s="1">
        <v>0</v>
      </c>
      <c r="I190" s="1">
        <v>0</v>
      </c>
    </row>
    <row r="191" spans="1:9" ht="21" customHeight="1">
      <c r="A191" s="1" t="s">
        <v>312</v>
      </c>
      <c r="B191" s="1" t="s">
        <v>405</v>
      </c>
      <c r="C191" s="1" t="s">
        <v>312</v>
      </c>
      <c r="D191" s="1">
        <v>4</v>
      </c>
      <c r="E191" s="1">
        <v>9</v>
      </c>
      <c r="F191" s="1" t="s">
        <v>455</v>
      </c>
      <c r="G191" s="19">
        <v>46286.899965277778</v>
      </c>
      <c r="H191" s="1">
        <v>0</v>
      </c>
      <c r="I191" s="1">
        <v>0</v>
      </c>
    </row>
    <row r="192" spans="1:9" ht="21" customHeight="1">
      <c r="A192" s="1" t="s">
        <v>236</v>
      </c>
      <c r="B192" s="1" t="s">
        <v>388</v>
      </c>
      <c r="C192" s="1" t="s">
        <v>236</v>
      </c>
      <c r="D192" s="1">
        <v>2</v>
      </c>
      <c r="E192" s="1">
        <v>8</v>
      </c>
      <c r="F192" s="1" t="s">
        <v>428</v>
      </c>
      <c r="G192" s="19">
        <v>46286.899965277778</v>
      </c>
      <c r="H192" s="1">
        <v>0</v>
      </c>
      <c r="I192" s="1">
        <v>0</v>
      </c>
    </row>
    <row r="193" spans="1:9" ht="21" customHeight="1">
      <c r="A193" s="1" t="s">
        <v>244</v>
      </c>
      <c r="B193" s="1" t="s">
        <v>411</v>
      </c>
      <c r="C193" s="1" t="s">
        <v>513</v>
      </c>
      <c r="D193" s="1">
        <v>7</v>
      </c>
      <c r="E193" s="1">
        <v>6</v>
      </c>
      <c r="F193" s="1" t="s">
        <v>470</v>
      </c>
      <c r="G193" s="19">
        <v>46286.899965277778</v>
      </c>
      <c r="H193" s="1">
        <v>0</v>
      </c>
      <c r="I193" s="1">
        <v>0</v>
      </c>
    </row>
    <row r="194" spans="1:9" ht="21" customHeight="1">
      <c r="A194" s="1" t="s">
        <v>352</v>
      </c>
      <c r="B194" s="1" t="s">
        <v>386</v>
      </c>
      <c r="C194" s="1" t="s">
        <v>514</v>
      </c>
      <c r="D194" s="1">
        <v>2</v>
      </c>
      <c r="E194" s="1">
        <v>11</v>
      </c>
      <c r="F194" s="1" t="s">
        <v>426</v>
      </c>
      <c r="G194" s="19">
        <v>46286.899965277778</v>
      </c>
      <c r="H194" s="1">
        <v>0</v>
      </c>
      <c r="I194" s="1">
        <v>0</v>
      </c>
    </row>
    <row r="195" spans="1:9" ht="21" customHeight="1">
      <c r="A195" s="1" t="s">
        <v>348</v>
      </c>
      <c r="B195" s="1" t="s">
        <v>404</v>
      </c>
      <c r="C195" s="1" t="s">
        <v>348</v>
      </c>
      <c r="D195" s="1">
        <v>1</v>
      </c>
      <c r="E195" s="1">
        <v>7</v>
      </c>
      <c r="F195" s="1" t="s">
        <v>452</v>
      </c>
      <c r="G195" s="19">
        <v>46286.899965277778</v>
      </c>
      <c r="H195" s="1">
        <v>0</v>
      </c>
      <c r="I195" s="1">
        <v>0</v>
      </c>
    </row>
    <row r="196" spans="1:9" ht="21" customHeight="1">
      <c r="A196" s="1" t="s">
        <v>363</v>
      </c>
      <c r="B196" s="1" t="s">
        <v>386</v>
      </c>
      <c r="C196" s="1" t="s">
        <v>363</v>
      </c>
      <c r="D196" s="1">
        <v>7</v>
      </c>
      <c r="E196" s="1">
        <v>6</v>
      </c>
      <c r="F196" s="1" t="s">
        <v>426</v>
      </c>
      <c r="G196" s="19">
        <v>46286.899965277778</v>
      </c>
      <c r="H196" s="1">
        <v>0</v>
      </c>
      <c r="I196" s="1">
        <v>0</v>
      </c>
    </row>
    <row r="197" spans="1:9" ht="21" customHeight="1">
      <c r="A197" s="1" t="s">
        <v>308</v>
      </c>
      <c r="B197" s="1" t="s">
        <v>408</v>
      </c>
      <c r="C197" s="1" t="s">
        <v>515</v>
      </c>
      <c r="D197" s="1">
        <v>6</v>
      </c>
      <c r="E197" s="1">
        <v>4</v>
      </c>
      <c r="F197" s="1" t="s">
        <v>463</v>
      </c>
      <c r="G197" s="19">
        <v>46286.899965277778</v>
      </c>
      <c r="H197" s="1">
        <v>0</v>
      </c>
      <c r="I197" s="1">
        <v>0</v>
      </c>
    </row>
    <row r="198" spans="1:9" ht="21" customHeight="1">
      <c r="A198" s="1" t="s">
        <v>358</v>
      </c>
      <c r="B198" s="1" t="s">
        <v>397</v>
      </c>
      <c r="C198" s="1" t="s">
        <v>358</v>
      </c>
      <c r="D198" s="1">
        <v>1</v>
      </c>
      <c r="E198" s="1">
        <v>13</v>
      </c>
      <c r="F198" s="1" t="s">
        <v>443</v>
      </c>
      <c r="G198" s="19">
        <v>46286.899965277778</v>
      </c>
      <c r="H198" s="1">
        <v>0</v>
      </c>
      <c r="I198" s="1">
        <v>0</v>
      </c>
    </row>
    <row r="199" spans="1:9" ht="21" customHeight="1">
      <c r="A199" s="1" t="s">
        <v>338</v>
      </c>
      <c r="B199" s="1" t="s">
        <v>409</v>
      </c>
      <c r="C199" s="1" t="s">
        <v>516</v>
      </c>
      <c r="D199" s="1">
        <v>3</v>
      </c>
      <c r="E199" s="1">
        <v>9</v>
      </c>
      <c r="F199" s="1" t="s">
        <v>467</v>
      </c>
      <c r="G199" s="19">
        <v>46286.899965277778</v>
      </c>
      <c r="H199" s="1">
        <v>0</v>
      </c>
      <c r="I199" s="1">
        <v>0</v>
      </c>
    </row>
    <row r="200" spans="1:9" ht="21" customHeight="1">
      <c r="A200" s="1" t="s">
        <v>159</v>
      </c>
      <c r="B200" s="1" t="s">
        <v>387</v>
      </c>
      <c r="C200" s="1" t="s">
        <v>517</v>
      </c>
      <c r="D200" s="1">
        <v>10</v>
      </c>
      <c r="E200" s="1">
        <v>3</v>
      </c>
      <c r="F200" s="1" t="s">
        <v>427</v>
      </c>
      <c r="G200" s="19">
        <v>46286.899965277778</v>
      </c>
      <c r="H200" s="1">
        <v>0</v>
      </c>
      <c r="I200" s="1">
        <v>0</v>
      </c>
    </row>
    <row r="201" spans="1:9" ht="21" customHeight="1">
      <c r="A201" s="1" t="s">
        <v>41</v>
      </c>
      <c r="B201" s="1" t="s">
        <v>399</v>
      </c>
      <c r="C201" s="1" t="s">
        <v>41</v>
      </c>
      <c r="D201" s="1">
        <v>5</v>
      </c>
      <c r="E201" s="1">
        <v>3</v>
      </c>
      <c r="F201" s="1" t="s">
        <v>446</v>
      </c>
      <c r="G201" s="19">
        <v>46286.899965277778</v>
      </c>
      <c r="H201" s="1">
        <v>0</v>
      </c>
      <c r="I201" s="1">
        <v>0</v>
      </c>
    </row>
    <row r="202" spans="1:9" ht="21" customHeight="1">
      <c r="A202" s="1" t="s">
        <v>263</v>
      </c>
      <c r="B202" s="1" t="s">
        <v>416</v>
      </c>
      <c r="C202" s="1" t="s">
        <v>263</v>
      </c>
      <c r="D202" s="1">
        <v>6</v>
      </c>
      <c r="E202" s="1">
        <v>5</v>
      </c>
      <c r="F202" s="1" t="s">
        <v>495</v>
      </c>
      <c r="G202" s="19">
        <v>46286.899965277778</v>
      </c>
      <c r="H202" s="1">
        <v>0</v>
      </c>
      <c r="I202" s="1">
        <v>0</v>
      </c>
    </row>
    <row r="203" spans="1:9" ht="21" customHeight="1">
      <c r="A203" s="1" t="s">
        <v>66</v>
      </c>
      <c r="B203" s="1" t="s">
        <v>416</v>
      </c>
      <c r="C203" s="1" t="s">
        <v>518</v>
      </c>
      <c r="D203" s="1">
        <v>8</v>
      </c>
      <c r="E203" s="1">
        <v>2</v>
      </c>
      <c r="F203" s="1" t="s">
        <v>495</v>
      </c>
      <c r="G203" s="19">
        <v>46286.899965277778</v>
      </c>
      <c r="H203" s="1">
        <v>0</v>
      </c>
      <c r="I203" s="1">
        <v>0</v>
      </c>
    </row>
    <row r="204" spans="1:9" ht="21" customHeight="1">
      <c r="A204" s="1" t="s">
        <v>117</v>
      </c>
      <c r="B204" s="1" t="s">
        <v>395</v>
      </c>
      <c r="C204" s="1" t="s">
        <v>117</v>
      </c>
      <c r="D204" s="1">
        <v>7</v>
      </c>
      <c r="E204" s="1">
        <v>5</v>
      </c>
      <c r="F204" s="1" t="s">
        <v>441</v>
      </c>
      <c r="G204" s="19">
        <v>46286.899965277778</v>
      </c>
      <c r="H204" s="1">
        <v>0</v>
      </c>
      <c r="I204" s="1">
        <v>0</v>
      </c>
    </row>
    <row r="205" spans="1:9" ht="21" customHeight="1">
      <c r="A205" s="1" t="s">
        <v>112</v>
      </c>
      <c r="B205" s="1" t="s">
        <v>115</v>
      </c>
      <c r="C205" s="1" t="s">
        <v>519</v>
      </c>
      <c r="D205" s="1">
        <v>7</v>
      </c>
      <c r="E205" s="1">
        <v>4</v>
      </c>
      <c r="F205" s="1" t="s">
        <v>459</v>
      </c>
      <c r="G205" s="19">
        <v>46286.899965277778</v>
      </c>
      <c r="H205" s="1">
        <v>0</v>
      </c>
      <c r="I205" s="1">
        <v>0</v>
      </c>
    </row>
    <row r="206" spans="1:9" ht="21" customHeight="1">
      <c r="A206" s="1" t="s">
        <v>266</v>
      </c>
      <c r="B206" s="1" t="s">
        <v>403</v>
      </c>
      <c r="C206" s="1" t="s">
        <v>266</v>
      </c>
      <c r="D206" s="1">
        <v>2</v>
      </c>
      <c r="E206" s="1">
        <v>8</v>
      </c>
      <c r="F206" s="1" t="s">
        <v>451</v>
      </c>
      <c r="G206" s="19">
        <v>46286.899965277778</v>
      </c>
      <c r="H206" s="1">
        <v>0</v>
      </c>
      <c r="I206" s="1">
        <v>2</v>
      </c>
    </row>
    <row r="207" spans="1:9" ht="21" customHeight="1">
      <c r="A207" s="1" t="s">
        <v>245</v>
      </c>
      <c r="B207" s="1" t="s">
        <v>414</v>
      </c>
      <c r="C207" s="1" t="s">
        <v>520</v>
      </c>
      <c r="D207" s="1">
        <v>7</v>
      </c>
      <c r="E207" s="1">
        <v>5</v>
      </c>
      <c r="F207" s="1" t="s">
        <v>478</v>
      </c>
      <c r="G207" s="19">
        <v>46286.899965277778</v>
      </c>
      <c r="H207" s="1">
        <v>0</v>
      </c>
      <c r="I207" s="1">
        <v>0</v>
      </c>
    </row>
    <row r="208" spans="1:9" ht="21" customHeight="1">
      <c r="A208" s="1" t="s">
        <v>248</v>
      </c>
      <c r="B208" s="1" t="s">
        <v>414</v>
      </c>
      <c r="C208" s="1" t="s">
        <v>521</v>
      </c>
      <c r="D208" s="1">
        <v>4</v>
      </c>
      <c r="E208" s="1">
        <v>7</v>
      </c>
      <c r="F208" s="1" t="s">
        <v>478</v>
      </c>
      <c r="G208" s="19">
        <v>46286.899965277778</v>
      </c>
      <c r="H208" s="1">
        <v>0</v>
      </c>
      <c r="I208" s="1">
        <v>0</v>
      </c>
    </row>
    <row r="209" spans="1:9" ht="21" customHeight="1">
      <c r="A209" s="1" t="s">
        <v>109</v>
      </c>
      <c r="B209" s="1" t="s">
        <v>408</v>
      </c>
      <c r="C209" s="1" t="s">
        <v>522</v>
      </c>
      <c r="D209" s="1">
        <v>5</v>
      </c>
      <c r="E209" s="1">
        <v>6</v>
      </c>
      <c r="F209" s="1" t="s">
        <v>463</v>
      </c>
      <c r="G209" s="19">
        <v>46286.899965277778</v>
      </c>
      <c r="H209" s="1">
        <v>0</v>
      </c>
      <c r="I209" s="1">
        <v>0</v>
      </c>
    </row>
    <row r="210" spans="1:9" ht="21" customHeight="1">
      <c r="A210" s="1" t="s">
        <v>69</v>
      </c>
      <c r="B210" s="1" t="s">
        <v>415</v>
      </c>
      <c r="C210" s="1" t="s">
        <v>69</v>
      </c>
      <c r="D210" s="1">
        <v>7</v>
      </c>
      <c r="E210" s="1">
        <v>4</v>
      </c>
      <c r="F210" s="1" t="s">
        <v>489</v>
      </c>
      <c r="G210" s="19">
        <v>46286.899965277778</v>
      </c>
      <c r="H210" s="1">
        <v>0</v>
      </c>
      <c r="I210" s="1">
        <v>0</v>
      </c>
    </row>
    <row r="211" spans="1:9" ht="21" customHeight="1">
      <c r="A211" s="1" t="s">
        <v>296</v>
      </c>
      <c r="B211" s="1" t="s">
        <v>386</v>
      </c>
      <c r="C211" s="1" t="s">
        <v>523</v>
      </c>
      <c r="D211" s="1">
        <v>8</v>
      </c>
      <c r="E211" s="1">
        <v>7</v>
      </c>
      <c r="F211" s="1" t="s">
        <v>426</v>
      </c>
      <c r="G211" s="19">
        <v>46286.899965277778</v>
      </c>
      <c r="H211" s="1">
        <v>0</v>
      </c>
      <c r="I211" s="1">
        <v>0</v>
      </c>
    </row>
    <row r="212" spans="1:9" ht="21" customHeight="1">
      <c r="A212" s="1" t="s">
        <v>176</v>
      </c>
      <c r="B212" s="1" t="s">
        <v>399</v>
      </c>
      <c r="C212" s="1" t="s">
        <v>176</v>
      </c>
      <c r="D212" s="1">
        <v>3</v>
      </c>
      <c r="E212" s="1">
        <v>6</v>
      </c>
      <c r="F212" s="1" t="s">
        <v>446</v>
      </c>
      <c r="G212" s="19">
        <v>46286.899965277778</v>
      </c>
      <c r="H212" s="1">
        <v>0</v>
      </c>
      <c r="I212" s="1">
        <v>0</v>
      </c>
    </row>
    <row r="213" spans="1:9" ht="21" customHeight="1">
      <c r="A213" s="1" t="s">
        <v>192</v>
      </c>
      <c r="B213" s="1" t="s">
        <v>408</v>
      </c>
      <c r="C213" s="1" t="s">
        <v>192</v>
      </c>
      <c r="D213" s="1">
        <v>5</v>
      </c>
      <c r="E213" s="1">
        <v>7</v>
      </c>
      <c r="F213" s="1" t="s">
        <v>463</v>
      </c>
      <c r="G213" s="19">
        <v>46286.899965277778</v>
      </c>
      <c r="H213" s="1">
        <v>0</v>
      </c>
      <c r="I213" s="1">
        <v>0</v>
      </c>
    </row>
    <row r="214" spans="1:9" ht="21" customHeight="1">
      <c r="A214" s="1" t="s">
        <v>156</v>
      </c>
      <c r="B214" s="1" t="s">
        <v>389</v>
      </c>
      <c r="C214" s="1" t="s">
        <v>156</v>
      </c>
      <c r="D214" s="1">
        <v>7</v>
      </c>
      <c r="E214" s="1">
        <v>4</v>
      </c>
      <c r="F214" s="1" t="s">
        <v>429</v>
      </c>
      <c r="G214" s="19">
        <v>46286.899965277778</v>
      </c>
      <c r="H214" s="1">
        <v>0</v>
      </c>
      <c r="I214" s="1">
        <v>0</v>
      </c>
    </row>
    <row r="215" spans="1:9" ht="21" customHeight="1">
      <c r="A215" s="1" t="s">
        <v>96</v>
      </c>
      <c r="B215" s="1" t="s">
        <v>415</v>
      </c>
      <c r="C215" s="1" t="s">
        <v>524</v>
      </c>
      <c r="D215" s="1">
        <v>7</v>
      </c>
      <c r="E215" s="1">
        <v>3</v>
      </c>
      <c r="F215" s="1" t="s">
        <v>489</v>
      </c>
      <c r="G215" s="19">
        <v>46286.899965277778</v>
      </c>
      <c r="H215" s="1">
        <v>0</v>
      </c>
      <c r="I215" s="1">
        <v>0</v>
      </c>
    </row>
    <row r="216" spans="1:9" ht="21" customHeight="1">
      <c r="A216" s="1" t="s">
        <v>52</v>
      </c>
      <c r="B216" s="1" t="s">
        <v>390</v>
      </c>
      <c r="C216" s="1" t="s">
        <v>52</v>
      </c>
      <c r="D216" s="1">
        <v>7</v>
      </c>
      <c r="E216" s="1">
        <v>2</v>
      </c>
      <c r="F216" s="1" t="s">
        <v>430</v>
      </c>
      <c r="G216" s="19">
        <v>46286.899965277778</v>
      </c>
      <c r="H216" s="1">
        <v>0</v>
      </c>
      <c r="I216" s="1">
        <v>0</v>
      </c>
    </row>
    <row r="217" spans="1:9" ht="21" customHeight="1">
      <c r="A217" s="1" t="s">
        <v>302</v>
      </c>
      <c r="B217" s="1" t="s">
        <v>393</v>
      </c>
      <c r="C217" s="1" t="s">
        <v>302</v>
      </c>
      <c r="D217" s="1">
        <v>4</v>
      </c>
      <c r="E217" s="1">
        <v>7</v>
      </c>
      <c r="F217" s="1" t="s">
        <v>435</v>
      </c>
      <c r="G217" s="19">
        <v>46286.899965277778</v>
      </c>
      <c r="H217" s="1">
        <v>0</v>
      </c>
      <c r="I217" s="1">
        <v>0</v>
      </c>
    </row>
    <row r="218" spans="1:9" ht="21" customHeight="1">
      <c r="A218" s="1" t="s">
        <v>120</v>
      </c>
      <c r="B218" s="1" t="s">
        <v>390</v>
      </c>
      <c r="C218" s="1" t="s">
        <v>120</v>
      </c>
      <c r="D218" s="1">
        <v>6</v>
      </c>
      <c r="E218" s="1">
        <v>5</v>
      </c>
      <c r="F218" s="1" t="s">
        <v>430</v>
      </c>
      <c r="G218" s="19">
        <v>46286.899965277778</v>
      </c>
      <c r="H218" s="1">
        <v>0</v>
      </c>
      <c r="I218" s="1">
        <v>0</v>
      </c>
    </row>
    <row r="219" spans="1:9" ht="21" customHeight="1">
      <c r="A219" s="1" t="s">
        <v>193</v>
      </c>
      <c r="B219" s="1" t="s">
        <v>416</v>
      </c>
      <c r="C219" s="1" t="s">
        <v>193</v>
      </c>
      <c r="D219" s="1">
        <v>6</v>
      </c>
      <c r="E219" s="1">
        <v>4</v>
      </c>
      <c r="F219" s="1" t="s">
        <v>495</v>
      </c>
      <c r="G219" s="19">
        <v>46286.899965277778</v>
      </c>
      <c r="H219" s="1">
        <v>0</v>
      </c>
      <c r="I219" s="1">
        <v>0</v>
      </c>
    </row>
    <row r="220" spans="1:9" ht="21" customHeight="1">
      <c r="A220" s="1" t="s">
        <v>262</v>
      </c>
      <c r="B220" s="1" t="s">
        <v>416</v>
      </c>
      <c r="C220" s="1" t="s">
        <v>262</v>
      </c>
      <c r="D220" s="1">
        <v>6</v>
      </c>
      <c r="E220" s="1">
        <v>5</v>
      </c>
      <c r="F220" s="1" t="s">
        <v>495</v>
      </c>
      <c r="G220" s="19">
        <v>46286.899965277778</v>
      </c>
      <c r="H220" s="1">
        <v>0</v>
      </c>
      <c r="I220" s="1">
        <v>0</v>
      </c>
    </row>
    <row r="221" spans="1:9" ht="21" customHeight="1">
      <c r="A221" s="1" t="s">
        <v>48</v>
      </c>
      <c r="B221" s="1" t="s">
        <v>415</v>
      </c>
      <c r="C221" s="1" t="s">
        <v>48</v>
      </c>
      <c r="D221" s="1">
        <v>9</v>
      </c>
      <c r="E221" s="1">
        <v>1</v>
      </c>
      <c r="F221" s="1" t="s">
        <v>489</v>
      </c>
      <c r="G221" s="19">
        <v>46286.899965277778</v>
      </c>
      <c r="H221" s="1">
        <v>0</v>
      </c>
      <c r="I221" s="1">
        <v>0</v>
      </c>
    </row>
    <row r="222" spans="1:9" ht="21" customHeight="1">
      <c r="A222" s="1" t="s">
        <v>214</v>
      </c>
      <c r="B222" s="1" t="s">
        <v>398</v>
      </c>
      <c r="C222" s="1" t="s">
        <v>525</v>
      </c>
      <c r="D222" s="1">
        <v>5</v>
      </c>
      <c r="E222" s="1">
        <v>6</v>
      </c>
      <c r="F222" s="1" t="s">
        <v>445</v>
      </c>
      <c r="G222" s="19">
        <v>46286.899965277778</v>
      </c>
      <c r="H222" s="1">
        <v>0</v>
      </c>
      <c r="I222" s="1">
        <v>0</v>
      </c>
    </row>
    <row r="223" spans="1:9" ht="21" customHeight="1">
      <c r="A223" s="1" t="s">
        <v>288</v>
      </c>
      <c r="B223" s="1" t="s">
        <v>412</v>
      </c>
      <c r="C223" s="1" t="s">
        <v>288</v>
      </c>
      <c r="D223" s="1">
        <v>4</v>
      </c>
      <c r="E223" s="1">
        <v>8</v>
      </c>
      <c r="F223" s="1" t="s">
        <v>472</v>
      </c>
      <c r="G223" s="19">
        <v>46286.899965277778</v>
      </c>
      <c r="H223" s="1">
        <v>0</v>
      </c>
      <c r="I223" s="1">
        <v>0</v>
      </c>
    </row>
    <row r="224" spans="1:9" ht="21" customHeight="1">
      <c r="A224" s="1" t="s">
        <v>110</v>
      </c>
      <c r="B224" s="1" t="s">
        <v>400</v>
      </c>
      <c r="C224" s="1" t="s">
        <v>110</v>
      </c>
      <c r="D224" s="1">
        <v>8</v>
      </c>
      <c r="E224" s="1">
        <v>2</v>
      </c>
      <c r="F224" s="1" t="s">
        <v>447</v>
      </c>
      <c r="G224" s="19">
        <v>46286.899965277778</v>
      </c>
      <c r="H224" s="1">
        <v>0</v>
      </c>
      <c r="I224" s="1">
        <v>0</v>
      </c>
    </row>
    <row r="225" spans="1:9" ht="21" customHeight="1">
      <c r="A225" s="1" t="s">
        <v>33</v>
      </c>
      <c r="B225" s="1" t="s">
        <v>415</v>
      </c>
      <c r="C225" s="1" t="s">
        <v>526</v>
      </c>
      <c r="D225" s="1">
        <v>8</v>
      </c>
      <c r="E225" s="1">
        <v>2</v>
      </c>
      <c r="F225" s="1" t="s">
        <v>489</v>
      </c>
      <c r="G225" s="19">
        <v>46286.899965277778</v>
      </c>
      <c r="H225" s="1">
        <v>0</v>
      </c>
      <c r="I225" s="1">
        <v>0</v>
      </c>
    </row>
    <row r="226" spans="1:9" ht="21" customHeight="1">
      <c r="A226" s="1" t="s">
        <v>80</v>
      </c>
      <c r="B226" s="1" t="s">
        <v>412</v>
      </c>
      <c r="C226" s="1" t="s">
        <v>80</v>
      </c>
      <c r="D226" s="1">
        <v>8</v>
      </c>
      <c r="E226" s="1">
        <v>3</v>
      </c>
      <c r="F226" s="1" t="s">
        <v>472</v>
      </c>
      <c r="G226" s="19">
        <v>46286.899965277778</v>
      </c>
      <c r="H226" s="1">
        <v>0</v>
      </c>
      <c r="I226" s="1">
        <v>0</v>
      </c>
    </row>
    <row r="227" spans="1:9" ht="21" customHeight="1">
      <c r="A227" s="1" t="s">
        <v>21</v>
      </c>
      <c r="B227" s="1" t="s">
        <v>399</v>
      </c>
      <c r="C227" s="1" t="s">
        <v>527</v>
      </c>
      <c r="D227" s="1">
        <v>10</v>
      </c>
      <c r="E227" s="1">
        <v>0</v>
      </c>
      <c r="F227" s="1" t="s">
        <v>446</v>
      </c>
      <c r="G227" s="19">
        <v>46286.899965277778</v>
      </c>
      <c r="H227" s="1">
        <v>0</v>
      </c>
      <c r="I227" s="1">
        <v>0</v>
      </c>
    </row>
    <row r="228" spans="1:9" ht="21" customHeight="1">
      <c r="A228" s="1" t="s">
        <v>125</v>
      </c>
      <c r="B228" s="1" t="s">
        <v>412</v>
      </c>
      <c r="C228" s="1" t="s">
        <v>125</v>
      </c>
      <c r="D228" s="1">
        <v>8</v>
      </c>
      <c r="E228" s="1">
        <v>2</v>
      </c>
      <c r="F228" s="1" t="s">
        <v>472</v>
      </c>
      <c r="G228" s="19">
        <v>46286.899965277778</v>
      </c>
      <c r="H228" s="1">
        <v>0</v>
      </c>
      <c r="I228" s="1">
        <v>0</v>
      </c>
    </row>
    <row r="229" spans="1:9" ht="21" customHeight="1">
      <c r="A229" s="1" t="s">
        <v>256</v>
      </c>
      <c r="B229" s="1" t="s">
        <v>414</v>
      </c>
      <c r="C229" s="1" t="s">
        <v>528</v>
      </c>
      <c r="D229" s="1">
        <v>4</v>
      </c>
      <c r="E229" s="1">
        <v>7</v>
      </c>
      <c r="F229" s="1" t="s">
        <v>478</v>
      </c>
      <c r="G229" s="19">
        <v>46286.899965277778</v>
      </c>
      <c r="H229" s="1">
        <v>0</v>
      </c>
      <c r="I229" s="1">
        <v>0</v>
      </c>
    </row>
    <row r="230" spans="1:9" ht="21" customHeight="1">
      <c r="A230" s="1" t="s">
        <v>360</v>
      </c>
      <c r="B230" s="1" t="s">
        <v>391</v>
      </c>
      <c r="C230" s="1" t="s">
        <v>529</v>
      </c>
      <c r="D230" s="1">
        <v>0</v>
      </c>
      <c r="E230" s="1">
        <v>13</v>
      </c>
      <c r="F230" s="1" t="s">
        <v>431</v>
      </c>
      <c r="G230" s="19">
        <v>46286.899965277778</v>
      </c>
      <c r="H230" s="1">
        <v>0</v>
      </c>
      <c r="I230" s="1">
        <v>0</v>
      </c>
    </row>
    <row r="231" spans="1:9" ht="21" customHeight="1">
      <c r="A231" s="1" t="s">
        <v>251</v>
      </c>
      <c r="B231" s="1" t="s">
        <v>406</v>
      </c>
      <c r="C231" s="1" t="s">
        <v>251</v>
      </c>
      <c r="D231" s="1">
        <v>6</v>
      </c>
      <c r="E231" s="1">
        <v>8</v>
      </c>
      <c r="F231" s="1" t="s">
        <v>458</v>
      </c>
      <c r="G231" s="19">
        <v>46286.899965277778</v>
      </c>
      <c r="H231" s="1">
        <v>0</v>
      </c>
      <c r="I231" s="1">
        <v>0</v>
      </c>
    </row>
    <row r="232" spans="1:9" ht="21" customHeight="1">
      <c r="A232" s="1" t="s">
        <v>237</v>
      </c>
      <c r="B232" s="1" t="s">
        <v>400</v>
      </c>
      <c r="C232" s="1" t="s">
        <v>237</v>
      </c>
      <c r="D232" s="1">
        <v>2</v>
      </c>
      <c r="E232" s="1">
        <v>6</v>
      </c>
      <c r="F232" s="1" t="s">
        <v>447</v>
      </c>
      <c r="G232" s="19">
        <v>46286.899965277778</v>
      </c>
      <c r="H232" s="1">
        <v>0</v>
      </c>
      <c r="I232" s="1">
        <v>0</v>
      </c>
    </row>
    <row r="233" spans="1:9" ht="21" customHeight="1">
      <c r="A233" s="1" t="s">
        <v>204</v>
      </c>
      <c r="B233" s="1" t="s">
        <v>401</v>
      </c>
      <c r="C233" s="1" t="s">
        <v>204</v>
      </c>
      <c r="D233" s="1">
        <v>8</v>
      </c>
      <c r="E233" s="1">
        <v>3</v>
      </c>
      <c r="F233" s="1" t="s">
        <v>448</v>
      </c>
      <c r="G233" s="19">
        <v>46286.899965277778</v>
      </c>
      <c r="H233" s="1">
        <v>0</v>
      </c>
      <c r="I233" s="1">
        <v>0</v>
      </c>
    </row>
    <row r="234" spans="1:9" ht="21" customHeight="1">
      <c r="A234" s="1" t="s">
        <v>37</v>
      </c>
      <c r="B234" s="1" t="s">
        <v>415</v>
      </c>
      <c r="C234" s="1" t="s">
        <v>37</v>
      </c>
      <c r="D234" s="1">
        <v>7</v>
      </c>
      <c r="E234" s="1">
        <v>2</v>
      </c>
      <c r="F234" s="1" t="s">
        <v>489</v>
      </c>
      <c r="G234" s="19">
        <v>46286.899965277778</v>
      </c>
      <c r="H234" s="1">
        <v>0</v>
      </c>
      <c r="I234" s="1">
        <v>0</v>
      </c>
    </row>
    <row r="235" spans="1:9" ht="21" customHeight="1">
      <c r="A235" s="1" t="s">
        <v>202</v>
      </c>
      <c r="B235" s="1" t="s">
        <v>408</v>
      </c>
      <c r="C235" s="1" t="s">
        <v>202</v>
      </c>
      <c r="D235" s="1">
        <v>6</v>
      </c>
      <c r="E235" s="1">
        <v>7</v>
      </c>
      <c r="F235" s="1" t="s">
        <v>463</v>
      </c>
      <c r="G235" s="19">
        <v>46286.899965277778</v>
      </c>
      <c r="H235" s="1">
        <v>0</v>
      </c>
      <c r="I235" s="1">
        <v>0</v>
      </c>
    </row>
    <row r="236" spans="1:9" ht="21" customHeight="1">
      <c r="A236" s="1" t="s">
        <v>277</v>
      </c>
      <c r="B236" s="1" t="s">
        <v>395</v>
      </c>
      <c r="C236" s="1" t="s">
        <v>530</v>
      </c>
      <c r="D236" s="1">
        <v>3</v>
      </c>
      <c r="E236" s="1">
        <v>9</v>
      </c>
      <c r="F236" s="1" t="s">
        <v>441</v>
      </c>
      <c r="G236" s="19">
        <v>46286.899965277778</v>
      </c>
      <c r="H236" s="1">
        <v>0</v>
      </c>
      <c r="I236" s="1">
        <v>0</v>
      </c>
    </row>
    <row r="237" spans="1:9" ht="21" customHeight="1">
      <c r="A237" s="1" t="s">
        <v>319</v>
      </c>
      <c r="B237" s="1" t="s">
        <v>404</v>
      </c>
      <c r="C237" s="1" t="s">
        <v>319</v>
      </c>
      <c r="D237" s="1">
        <v>1</v>
      </c>
      <c r="E237" s="1">
        <v>10</v>
      </c>
      <c r="F237" s="1" t="s">
        <v>452</v>
      </c>
      <c r="G237" s="19">
        <v>46286.899965277778</v>
      </c>
      <c r="H237" s="1">
        <v>0</v>
      </c>
      <c r="I237" s="1">
        <v>0</v>
      </c>
    </row>
    <row r="238" spans="1:9" ht="21" customHeight="1">
      <c r="A238" s="1" t="s">
        <v>304</v>
      </c>
      <c r="B238" s="1" t="s">
        <v>406</v>
      </c>
      <c r="C238" s="1" t="s">
        <v>304</v>
      </c>
      <c r="D238" s="1">
        <v>6</v>
      </c>
      <c r="E238" s="1">
        <v>8</v>
      </c>
      <c r="F238" s="1" t="s">
        <v>458</v>
      </c>
      <c r="G238" s="19">
        <v>46286.899965277778</v>
      </c>
      <c r="H238" s="1">
        <v>0</v>
      </c>
      <c r="I238" s="1">
        <v>0</v>
      </c>
    </row>
    <row r="239" spans="1:9" ht="21" customHeight="1">
      <c r="A239" s="1" t="s">
        <v>318</v>
      </c>
      <c r="B239" s="1" t="s">
        <v>410</v>
      </c>
      <c r="C239" s="1" t="s">
        <v>318</v>
      </c>
      <c r="D239" s="1">
        <v>5</v>
      </c>
      <c r="E239" s="1">
        <v>7</v>
      </c>
      <c r="F239" s="1" t="s">
        <v>469</v>
      </c>
      <c r="G239" s="19">
        <v>46286.899965277778</v>
      </c>
      <c r="H239" s="1">
        <v>0</v>
      </c>
      <c r="I239" s="1">
        <v>0</v>
      </c>
    </row>
    <row r="240" spans="1:9" ht="21" customHeight="1">
      <c r="A240" s="1" t="s">
        <v>90</v>
      </c>
      <c r="B240" s="1" t="s">
        <v>115</v>
      </c>
      <c r="C240" s="1" t="s">
        <v>90</v>
      </c>
      <c r="D240" s="1">
        <v>6</v>
      </c>
      <c r="E240" s="1">
        <v>5</v>
      </c>
      <c r="F240" s="1" t="s">
        <v>459</v>
      </c>
      <c r="G240" s="19">
        <v>46286.899965277778</v>
      </c>
      <c r="H240" s="1">
        <v>0</v>
      </c>
      <c r="I240" s="1">
        <v>0</v>
      </c>
    </row>
    <row r="241" spans="1:9" ht="21" customHeight="1">
      <c r="A241" s="1" t="s">
        <v>294</v>
      </c>
      <c r="B241" s="1" t="s">
        <v>404</v>
      </c>
      <c r="C241" s="1" t="s">
        <v>294</v>
      </c>
      <c r="D241" s="1">
        <v>1</v>
      </c>
      <c r="E241" s="1">
        <v>8</v>
      </c>
      <c r="F241" s="1" t="s">
        <v>452</v>
      </c>
      <c r="G241" s="19">
        <v>46286.899965277778</v>
      </c>
      <c r="H241" s="1">
        <v>0</v>
      </c>
      <c r="I241" s="1">
        <v>0</v>
      </c>
    </row>
    <row r="242" spans="1:9" ht="21" customHeight="1">
      <c r="A242" s="1" t="s">
        <v>307</v>
      </c>
      <c r="B242" s="1" t="s">
        <v>408</v>
      </c>
      <c r="C242" s="1" t="s">
        <v>307</v>
      </c>
      <c r="D242" s="1">
        <v>2</v>
      </c>
      <c r="E242" s="1">
        <v>9</v>
      </c>
      <c r="F242" s="1" t="s">
        <v>463</v>
      </c>
      <c r="G242" s="19">
        <v>46286.899965277778</v>
      </c>
      <c r="H242" s="1">
        <v>0</v>
      </c>
      <c r="I242" s="1">
        <v>0</v>
      </c>
    </row>
    <row r="243" spans="1:9" ht="21" customHeight="1">
      <c r="A243" s="1" t="s">
        <v>79</v>
      </c>
      <c r="B243" s="1" t="s">
        <v>415</v>
      </c>
      <c r="C243" s="1" t="s">
        <v>79</v>
      </c>
      <c r="D243" s="1">
        <v>9</v>
      </c>
      <c r="E243" s="1">
        <v>3</v>
      </c>
      <c r="F243" s="1" t="s">
        <v>489</v>
      </c>
      <c r="G243" s="19">
        <v>46286.899965277778</v>
      </c>
      <c r="H243" s="1">
        <v>0</v>
      </c>
      <c r="I243" s="1">
        <v>0</v>
      </c>
    </row>
    <row r="244" spans="1:9" ht="21" customHeight="1">
      <c r="A244" s="1" t="s">
        <v>177</v>
      </c>
      <c r="B244" s="1" t="s">
        <v>402</v>
      </c>
      <c r="C244" s="1" t="s">
        <v>531</v>
      </c>
      <c r="D244" s="1">
        <v>5</v>
      </c>
      <c r="E244" s="1">
        <v>6</v>
      </c>
      <c r="F244" s="1" t="s">
        <v>449</v>
      </c>
      <c r="G244" s="19">
        <v>46286.899965277778</v>
      </c>
      <c r="H244" s="1">
        <v>0</v>
      </c>
      <c r="I244" s="1">
        <v>0</v>
      </c>
    </row>
    <row r="245" spans="1:9" ht="21" customHeight="1">
      <c r="A245" s="1" t="s">
        <v>175</v>
      </c>
      <c r="B245" s="1" t="s">
        <v>404</v>
      </c>
      <c r="C245" s="1" t="s">
        <v>175</v>
      </c>
      <c r="D245" s="1">
        <v>7</v>
      </c>
      <c r="E245" s="1">
        <v>5</v>
      </c>
      <c r="F245" s="1" t="s">
        <v>452</v>
      </c>
      <c r="G245" s="19">
        <v>46286.899965277778</v>
      </c>
      <c r="H245" s="1">
        <v>0</v>
      </c>
      <c r="I245" s="1">
        <v>0</v>
      </c>
    </row>
    <row r="246" spans="1:9" ht="21" customHeight="1">
      <c r="A246" s="1" t="s">
        <v>165</v>
      </c>
      <c r="B246" s="1" t="s">
        <v>410</v>
      </c>
      <c r="C246" s="1" t="s">
        <v>165</v>
      </c>
      <c r="D246" s="1">
        <v>5</v>
      </c>
      <c r="E246" s="1">
        <v>6</v>
      </c>
      <c r="F246" s="1" t="s">
        <v>469</v>
      </c>
      <c r="G246" s="19">
        <v>46286.899965277778</v>
      </c>
      <c r="H246" s="1">
        <v>0</v>
      </c>
      <c r="I246" s="1">
        <v>0</v>
      </c>
    </row>
    <row r="247" spans="1:9" ht="21" customHeight="1">
      <c r="A247" s="1" t="s">
        <v>293</v>
      </c>
      <c r="B247" s="1" t="s">
        <v>412</v>
      </c>
      <c r="C247" s="1" t="s">
        <v>532</v>
      </c>
      <c r="D247" s="1">
        <v>5</v>
      </c>
      <c r="E247" s="1">
        <v>7</v>
      </c>
      <c r="F247" s="1" t="s">
        <v>472</v>
      </c>
      <c r="G247" s="19">
        <v>46286.899965277778</v>
      </c>
      <c r="H247" s="1">
        <v>0</v>
      </c>
      <c r="I247" s="1">
        <v>0</v>
      </c>
    </row>
    <row r="248" spans="1:9" ht="21" customHeight="1">
      <c r="A248" s="1" t="s">
        <v>356</v>
      </c>
      <c r="B248" s="1" t="s">
        <v>404</v>
      </c>
      <c r="C248" s="1" t="s">
        <v>356</v>
      </c>
      <c r="D248" s="1">
        <v>0</v>
      </c>
      <c r="E248" s="1">
        <v>10</v>
      </c>
      <c r="F248" s="1" t="s">
        <v>452</v>
      </c>
      <c r="G248" s="19">
        <v>46286.899965277778</v>
      </c>
      <c r="H248" s="1">
        <v>0</v>
      </c>
      <c r="I248" s="1">
        <v>0</v>
      </c>
    </row>
    <row r="249" spans="1:9" ht="21" customHeight="1">
      <c r="A249" s="1" t="s">
        <v>155</v>
      </c>
      <c r="B249" s="1" t="s">
        <v>411</v>
      </c>
      <c r="C249" s="1" t="s">
        <v>155</v>
      </c>
      <c r="D249" s="1">
        <v>9</v>
      </c>
      <c r="E249" s="1">
        <v>4</v>
      </c>
      <c r="F249" s="1" t="s">
        <v>470</v>
      </c>
      <c r="G249" s="19">
        <v>46286.899965277778</v>
      </c>
      <c r="H249" s="1">
        <v>0</v>
      </c>
      <c r="I249" s="1">
        <v>0</v>
      </c>
    </row>
    <row r="250" spans="1:9" ht="21" customHeight="1">
      <c r="A250" s="1" t="s">
        <v>199</v>
      </c>
      <c r="B250" s="1" t="s">
        <v>407</v>
      </c>
      <c r="C250" s="1" t="s">
        <v>199</v>
      </c>
      <c r="D250" s="1">
        <v>3</v>
      </c>
      <c r="E250" s="1">
        <v>7</v>
      </c>
      <c r="F250" s="1" t="s">
        <v>460</v>
      </c>
      <c r="G250" s="19">
        <v>46286.899965277778</v>
      </c>
      <c r="H250" s="1">
        <v>0</v>
      </c>
      <c r="I250" s="1">
        <v>0</v>
      </c>
    </row>
    <row r="251" spans="1:9" ht="21" customHeight="1">
      <c r="A251" s="1" t="s">
        <v>74</v>
      </c>
      <c r="B251" s="1" t="s">
        <v>412</v>
      </c>
      <c r="C251" s="1" t="s">
        <v>74</v>
      </c>
      <c r="D251" s="1">
        <v>5</v>
      </c>
      <c r="E251" s="1">
        <v>5</v>
      </c>
      <c r="F251" s="1" t="s">
        <v>472</v>
      </c>
      <c r="G251" s="19">
        <v>46286.899965277778</v>
      </c>
      <c r="H251" s="1">
        <v>0</v>
      </c>
      <c r="I251" s="1">
        <v>0</v>
      </c>
    </row>
    <row r="252" spans="1:9" ht="21" customHeight="1">
      <c r="A252" s="1" t="s">
        <v>196</v>
      </c>
      <c r="B252" s="1" t="s">
        <v>398</v>
      </c>
      <c r="C252" s="1" t="s">
        <v>533</v>
      </c>
      <c r="D252" s="1">
        <v>5</v>
      </c>
      <c r="E252" s="1">
        <v>5</v>
      </c>
      <c r="F252" s="1" t="s">
        <v>445</v>
      </c>
      <c r="G252" s="19">
        <v>46286.899965277778</v>
      </c>
      <c r="H252" s="1">
        <v>0</v>
      </c>
      <c r="I252" s="1">
        <v>0</v>
      </c>
    </row>
    <row r="253" spans="1:9" ht="21" customHeight="1">
      <c r="A253" s="1" t="s">
        <v>211</v>
      </c>
      <c r="B253" s="1" t="s">
        <v>412</v>
      </c>
      <c r="C253" s="1" t="s">
        <v>211</v>
      </c>
      <c r="D253" s="1">
        <v>8</v>
      </c>
      <c r="E253" s="1">
        <v>5</v>
      </c>
      <c r="F253" s="1" t="s">
        <v>472</v>
      </c>
      <c r="G253" s="19">
        <v>46286.899965277778</v>
      </c>
      <c r="H253" s="1">
        <v>0</v>
      </c>
      <c r="I253" s="1">
        <v>0</v>
      </c>
    </row>
    <row r="254" spans="1:9" ht="21" customHeight="1">
      <c r="A254" s="1" t="s">
        <v>191</v>
      </c>
      <c r="B254" s="1" t="s">
        <v>388</v>
      </c>
      <c r="C254" s="1" t="s">
        <v>534</v>
      </c>
      <c r="D254" s="1">
        <v>5</v>
      </c>
      <c r="E254" s="1">
        <v>6</v>
      </c>
      <c r="F254" s="1" t="s">
        <v>428</v>
      </c>
      <c r="G254" s="19">
        <v>46286.899965277778</v>
      </c>
      <c r="H254" s="1">
        <v>0</v>
      </c>
      <c r="I254" s="1">
        <v>0</v>
      </c>
    </row>
    <row r="255" spans="1:9" ht="21" customHeight="1">
      <c r="A255" s="1" t="s">
        <v>241</v>
      </c>
      <c r="B255" s="1" t="s">
        <v>412</v>
      </c>
      <c r="C255" s="1" t="s">
        <v>241</v>
      </c>
      <c r="D255" s="1">
        <v>4</v>
      </c>
      <c r="E255" s="1">
        <v>8</v>
      </c>
      <c r="F255" s="1" t="s">
        <v>472</v>
      </c>
      <c r="G255" s="19">
        <v>46286.899965277778</v>
      </c>
      <c r="H255" s="1">
        <v>0</v>
      </c>
      <c r="I255" s="1">
        <v>0</v>
      </c>
    </row>
    <row r="256" spans="1:9" ht="21" customHeight="1">
      <c r="A256" s="1" t="s">
        <v>355</v>
      </c>
      <c r="B256" s="1" t="s">
        <v>412</v>
      </c>
      <c r="C256" s="1" t="s">
        <v>355</v>
      </c>
      <c r="D256" s="1">
        <v>3</v>
      </c>
      <c r="E256" s="1">
        <v>7</v>
      </c>
      <c r="F256" s="1" t="s">
        <v>472</v>
      </c>
      <c r="G256" s="19">
        <v>46286.899965277778</v>
      </c>
      <c r="H256" s="1">
        <v>0</v>
      </c>
      <c r="I256" s="1">
        <v>0</v>
      </c>
    </row>
    <row r="257" spans="1:9" ht="21" customHeight="1">
      <c r="A257" s="1" t="s">
        <v>252</v>
      </c>
      <c r="B257" s="1" t="s">
        <v>401</v>
      </c>
      <c r="C257" s="1" t="s">
        <v>252</v>
      </c>
      <c r="D257" s="1">
        <v>8</v>
      </c>
      <c r="E257" s="1">
        <v>4</v>
      </c>
      <c r="F257" s="1" t="s">
        <v>448</v>
      </c>
      <c r="G257" s="19">
        <v>46286.899965277778</v>
      </c>
      <c r="H257" s="1">
        <v>0</v>
      </c>
      <c r="I257" s="1">
        <v>0</v>
      </c>
    </row>
    <row r="258" spans="1:9" ht="21" customHeight="1">
      <c r="A258" s="1" t="s">
        <v>194</v>
      </c>
      <c r="B258" s="1" t="s">
        <v>386</v>
      </c>
      <c r="C258" s="1" t="s">
        <v>194</v>
      </c>
      <c r="D258" s="1">
        <v>6</v>
      </c>
      <c r="E258" s="1">
        <v>7</v>
      </c>
      <c r="F258" s="1" t="s">
        <v>426</v>
      </c>
      <c r="G258" s="19">
        <v>46286.899965277778</v>
      </c>
      <c r="H258" s="1">
        <v>0</v>
      </c>
      <c r="I258" s="1">
        <v>0</v>
      </c>
    </row>
    <row r="259" spans="1:9" ht="21" customHeight="1">
      <c r="A259" s="1" t="s">
        <v>344</v>
      </c>
      <c r="B259" s="1" t="s">
        <v>404</v>
      </c>
      <c r="C259" s="1" t="s">
        <v>344</v>
      </c>
      <c r="D259" s="1">
        <v>5</v>
      </c>
      <c r="E259" s="1">
        <v>7</v>
      </c>
      <c r="F259" s="1" t="s">
        <v>452</v>
      </c>
      <c r="G259" s="19">
        <v>46286.899965277778</v>
      </c>
      <c r="H259" s="1">
        <v>0</v>
      </c>
      <c r="I259" s="1">
        <v>0</v>
      </c>
    </row>
    <row r="260" spans="1:9" ht="21" customHeight="1">
      <c r="A260" s="1" t="s">
        <v>330</v>
      </c>
      <c r="B260" s="1" t="s">
        <v>413</v>
      </c>
      <c r="C260" s="1" t="s">
        <v>330</v>
      </c>
      <c r="D260" s="1">
        <v>2</v>
      </c>
      <c r="E260" s="1">
        <v>10</v>
      </c>
      <c r="F260" s="1" t="s">
        <v>474</v>
      </c>
      <c r="G260" s="19">
        <v>46286.899965277778</v>
      </c>
      <c r="H260" s="1">
        <v>0</v>
      </c>
      <c r="I260" s="1">
        <v>0</v>
      </c>
    </row>
    <row r="261" spans="1:9" ht="21" customHeight="1">
      <c r="A261" s="1" t="s">
        <v>26</v>
      </c>
      <c r="B261" s="1" t="s">
        <v>399</v>
      </c>
      <c r="C261" s="1" t="s">
        <v>26</v>
      </c>
      <c r="D261" s="1">
        <v>8</v>
      </c>
      <c r="E261" s="1">
        <v>2</v>
      </c>
      <c r="F261" s="1" t="s">
        <v>446</v>
      </c>
      <c r="G261" s="19">
        <v>46286.899965277778</v>
      </c>
      <c r="H261" s="1">
        <v>0</v>
      </c>
      <c r="I261" s="1">
        <v>0</v>
      </c>
    </row>
    <row r="262" spans="1:9" ht="21" customHeight="1">
      <c r="A262" s="1" t="s">
        <v>131</v>
      </c>
      <c r="B262" s="1" t="s">
        <v>393</v>
      </c>
      <c r="C262" s="1" t="s">
        <v>131</v>
      </c>
      <c r="D262" s="1">
        <v>5</v>
      </c>
      <c r="E262" s="1">
        <v>7</v>
      </c>
      <c r="F262" s="1" t="s">
        <v>435</v>
      </c>
      <c r="G262" s="19">
        <v>46286.899965277778</v>
      </c>
      <c r="H262" s="1">
        <v>0</v>
      </c>
      <c r="I262" s="1">
        <v>0</v>
      </c>
    </row>
    <row r="263" spans="1:9" ht="21" customHeight="1">
      <c r="A263" s="1" t="s">
        <v>71</v>
      </c>
      <c r="B263" s="1" t="s">
        <v>390</v>
      </c>
      <c r="C263" s="1" t="s">
        <v>71</v>
      </c>
      <c r="D263" s="1">
        <v>7</v>
      </c>
      <c r="E263" s="1">
        <v>3</v>
      </c>
      <c r="F263" s="1" t="s">
        <v>430</v>
      </c>
      <c r="G263" s="19">
        <v>46286.899965277778</v>
      </c>
      <c r="H263" s="1">
        <v>0</v>
      </c>
      <c r="I263" s="1">
        <v>0</v>
      </c>
    </row>
    <row r="264" spans="1:9" ht="21" customHeight="1">
      <c r="A264" s="1" t="s">
        <v>368</v>
      </c>
      <c r="B264" s="1" t="s">
        <v>409</v>
      </c>
      <c r="C264" s="1" t="s">
        <v>535</v>
      </c>
      <c r="D264" s="1">
        <v>3</v>
      </c>
      <c r="E264" s="1">
        <v>11</v>
      </c>
      <c r="F264" s="1" t="s">
        <v>467</v>
      </c>
      <c r="G264" s="19">
        <v>46286.899965277778</v>
      </c>
      <c r="H264" s="1">
        <v>0</v>
      </c>
      <c r="I264" s="1">
        <v>0</v>
      </c>
    </row>
    <row r="265" spans="1:9" ht="21" customHeight="1">
      <c r="A265" s="1" t="s">
        <v>98</v>
      </c>
      <c r="B265" s="1" t="s">
        <v>416</v>
      </c>
      <c r="C265" s="1" t="s">
        <v>98</v>
      </c>
      <c r="D265" s="1">
        <v>7</v>
      </c>
      <c r="E265" s="1">
        <v>4</v>
      </c>
      <c r="F265" s="1" t="s">
        <v>495</v>
      </c>
      <c r="G265" s="19">
        <v>46286.899965277778</v>
      </c>
      <c r="H265" s="1">
        <v>0</v>
      </c>
      <c r="I265" s="1">
        <v>0</v>
      </c>
    </row>
    <row r="266" spans="1:9" ht="21" customHeight="1">
      <c r="A266" s="1" t="s">
        <v>138</v>
      </c>
      <c r="B266" s="1" t="s">
        <v>416</v>
      </c>
      <c r="C266" s="1" t="s">
        <v>536</v>
      </c>
      <c r="D266" s="1">
        <v>4</v>
      </c>
      <c r="E266" s="1">
        <v>7</v>
      </c>
      <c r="F266" s="1" t="s">
        <v>495</v>
      </c>
      <c r="G266" s="19">
        <v>46286.899965277778</v>
      </c>
      <c r="H266" s="1">
        <v>0</v>
      </c>
      <c r="I266" s="1">
        <v>0</v>
      </c>
    </row>
    <row r="267" spans="1:9" ht="21" customHeight="1">
      <c r="A267" s="1" t="s">
        <v>190</v>
      </c>
      <c r="B267" s="1" t="s">
        <v>115</v>
      </c>
      <c r="C267" s="1" t="s">
        <v>537</v>
      </c>
      <c r="D267" s="1">
        <v>1</v>
      </c>
      <c r="E267" s="1">
        <v>9</v>
      </c>
      <c r="F267" s="1" t="s">
        <v>459</v>
      </c>
      <c r="G267" s="19">
        <v>46286.899965277778</v>
      </c>
      <c r="H267" s="1">
        <v>0</v>
      </c>
      <c r="I267" s="1">
        <v>0</v>
      </c>
    </row>
    <row r="268" spans="1:9" ht="21" customHeight="1">
      <c r="A268" s="1" t="s">
        <v>212</v>
      </c>
      <c r="B268" s="1" t="s">
        <v>413</v>
      </c>
      <c r="C268" s="1" t="s">
        <v>538</v>
      </c>
      <c r="D268" s="1">
        <v>7</v>
      </c>
      <c r="E268" s="1">
        <v>6</v>
      </c>
      <c r="F268" s="1" t="s">
        <v>474</v>
      </c>
      <c r="G268" s="19">
        <v>46286.899965277778</v>
      </c>
      <c r="H268" s="1">
        <v>0</v>
      </c>
      <c r="I268" s="1">
        <v>0</v>
      </c>
    </row>
    <row r="269" spans="1:9" ht="21" customHeight="1">
      <c r="A269" s="1" t="s">
        <v>354</v>
      </c>
      <c r="B269" s="1" t="s">
        <v>386</v>
      </c>
      <c r="C269" s="1" t="s">
        <v>539</v>
      </c>
      <c r="D269" s="1">
        <v>3</v>
      </c>
      <c r="E269" s="1">
        <v>10</v>
      </c>
      <c r="F269" s="1" t="s">
        <v>426</v>
      </c>
      <c r="G269" s="19">
        <v>46286.899965277778</v>
      </c>
      <c r="H269" s="1">
        <v>0</v>
      </c>
      <c r="I269" s="1">
        <v>0</v>
      </c>
    </row>
    <row r="270" spans="1:9" ht="21" customHeight="1">
      <c r="A270" s="1" t="s">
        <v>106</v>
      </c>
      <c r="B270" s="1" t="s">
        <v>415</v>
      </c>
      <c r="C270" s="1" t="s">
        <v>540</v>
      </c>
      <c r="D270" s="1">
        <v>6</v>
      </c>
      <c r="E270" s="1">
        <v>4</v>
      </c>
      <c r="F270" s="1" t="s">
        <v>489</v>
      </c>
      <c r="G270" s="19">
        <v>46286.899965277778</v>
      </c>
      <c r="H270" s="1">
        <v>0</v>
      </c>
      <c r="I270" s="1">
        <v>0</v>
      </c>
    </row>
    <row r="271" spans="1:9" ht="21" customHeight="1">
      <c r="A271" s="1" t="s">
        <v>265</v>
      </c>
      <c r="B271" s="1" t="s">
        <v>396</v>
      </c>
      <c r="C271" s="1" t="s">
        <v>541</v>
      </c>
      <c r="D271" s="1">
        <v>6</v>
      </c>
      <c r="E271" s="1">
        <v>6</v>
      </c>
      <c r="F271" s="1" t="s">
        <v>442</v>
      </c>
      <c r="G271" s="19">
        <v>46286.899965277778</v>
      </c>
      <c r="H271" s="1">
        <v>0</v>
      </c>
      <c r="I271" s="1">
        <v>0</v>
      </c>
    </row>
    <row r="272" spans="1:9" ht="21" customHeight="1">
      <c r="A272" s="1" t="s">
        <v>253</v>
      </c>
      <c r="B272" s="1" t="s">
        <v>413</v>
      </c>
      <c r="C272" s="1" t="s">
        <v>542</v>
      </c>
      <c r="D272" s="1">
        <v>5</v>
      </c>
      <c r="E272" s="1">
        <v>7</v>
      </c>
      <c r="F272" s="1" t="s">
        <v>474</v>
      </c>
      <c r="G272" s="19">
        <v>46286.899965277778</v>
      </c>
      <c r="H272" s="1">
        <v>0</v>
      </c>
      <c r="I272" s="1">
        <v>0</v>
      </c>
    </row>
    <row r="273" spans="1:9" ht="21" customHeight="1">
      <c r="A273" s="1" t="s">
        <v>226</v>
      </c>
      <c r="B273" s="1" t="s">
        <v>393</v>
      </c>
      <c r="C273" s="1" t="s">
        <v>543</v>
      </c>
      <c r="D273" s="1">
        <v>9</v>
      </c>
      <c r="E273" s="1">
        <v>2</v>
      </c>
      <c r="F273" s="1" t="s">
        <v>435</v>
      </c>
      <c r="G273" s="19">
        <v>46286.899965277778</v>
      </c>
      <c r="H273" s="1">
        <v>0</v>
      </c>
      <c r="I273" s="1">
        <v>0</v>
      </c>
    </row>
    <row r="274" spans="1:9" ht="21" customHeight="1">
      <c r="A274" s="1" t="s">
        <v>361</v>
      </c>
      <c r="B274" s="1" t="s">
        <v>391</v>
      </c>
      <c r="C274" s="1" t="s">
        <v>544</v>
      </c>
      <c r="D274" s="1">
        <v>2</v>
      </c>
      <c r="E274" s="1">
        <v>9</v>
      </c>
      <c r="F274" s="1" t="s">
        <v>431</v>
      </c>
      <c r="G274" s="19">
        <v>46286.899965277778</v>
      </c>
      <c r="H274" s="1">
        <v>0</v>
      </c>
      <c r="I274" s="1">
        <v>0</v>
      </c>
    </row>
    <row r="275" spans="1:9" ht="21" customHeight="1">
      <c r="A275" s="1" t="s">
        <v>370</v>
      </c>
      <c r="B275" s="1" t="s">
        <v>414</v>
      </c>
      <c r="C275" s="1" t="s">
        <v>370</v>
      </c>
      <c r="D275" s="1">
        <v>1</v>
      </c>
      <c r="E275" s="1">
        <v>9</v>
      </c>
      <c r="F275" s="1" t="s">
        <v>478</v>
      </c>
      <c r="G275" s="19">
        <v>46286.899965277778</v>
      </c>
      <c r="H275" s="1">
        <v>0</v>
      </c>
      <c r="I275" s="1">
        <v>0</v>
      </c>
    </row>
    <row r="276" spans="1:9" ht="21" customHeight="1">
      <c r="A276" s="1" t="s">
        <v>171</v>
      </c>
      <c r="B276" s="1" t="s">
        <v>401</v>
      </c>
      <c r="C276" s="1" t="s">
        <v>545</v>
      </c>
      <c r="D276" s="1">
        <v>10</v>
      </c>
      <c r="E276" s="1">
        <v>3</v>
      </c>
      <c r="F276" s="1" t="s">
        <v>448</v>
      </c>
      <c r="G276" s="19">
        <v>46286.899965277778</v>
      </c>
      <c r="H276" s="1">
        <v>0</v>
      </c>
      <c r="I276" s="1">
        <v>0</v>
      </c>
    </row>
    <row r="277" spans="1:9" ht="21" customHeight="1">
      <c r="A277" s="1" t="s">
        <v>275</v>
      </c>
      <c r="B277" s="1" t="s">
        <v>416</v>
      </c>
      <c r="C277" s="1" t="s">
        <v>546</v>
      </c>
      <c r="D277" s="1">
        <v>2</v>
      </c>
      <c r="E277" s="1">
        <v>7</v>
      </c>
      <c r="F277" s="1" t="s">
        <v>495</v>
      </c>
      <c r="G277" s="19">
        <v>46286.899965277778</v>
      </c>
      <c r="H277" s="1">
        <v>0</v>
      </c>
      <c r="I277" s="1">
        <v>0</v>
      </c>
    </row>
    <row r="278" spans="1:9" ht="21" customHeight="1">
      <c r="A278" s="1" t="s">
        <v>67</v>
      </c>
      <c r="B278" s="1" t="s">
        <v>399</v>
      </c>
      <c r="C278" s="1" t="s">
        <v>67</v>
      </c>
      <c r="D278" s="1">
        <v>7</v>
      </c>
      <c r="E278" s="1">
        <v>3</v>
      </c>
      <c r="F278" s="1" t="s">
        <v>446</v>
      </c>
      <c r="G278" s="19">
        <v>46286.899965277778</v>
      </c>
      <c r="H278" s="1">
        <v>0</v>
      </c>
      <c r="I278" s="1">
        <v>0</v>
      </c>
    </row>
    <row r="279" spans="1:9" ht="21" customHeight="1">
      <c r="A279" s="1" t="s">
        <v>279</v>
      </c>
      <c r="B279" s="1" t="s">
        <v>395</v>
      </c>
      <c r="C279" s="1" t="s">
        <v>279</v>
      </c>
      <c r="D279" s="1">
        <v>4</v>
      </c>
      <c r="E279" s="1">
        <v>7</v>
      </c>
      <c r="F279" s="1" t="s">
        <v>441</v>
      </c>
      <c r="G279" s="19">
        <v>46286.899965277778</v>
      </c>
      <c r="H279" s="1">
        <v>0</v>
      </c>
      <c r="I279" s="1">
        <v>0</v>
      </c>
    </row>
    <row r="280" spans="1:9" ht="21" customHeight="1">
      <c r="A280" s="1" t="s">
        <v>349</v>
      </c>
      <c r="B280" s="1" t="s">
        <v>405</v>
      </c>
      <c r="C280" s="1" t="s">
        <v>349</v>
      </c>
      <c r="D280" s="1">
        <v>3</v>
      </c>
      <c r="E280" s="1">
        <v>12</v>
      </c>
      <c r="F280" s="1" t="s">
        <v>455</v>
      </c>
      <c r="G280" s="19">
        <v>46286.899965277778</v>
      </c>
      <c r="H280" s="1">
        <v>0</v>
      </c>
      <c r="I280" s="1">
        <v>0</v>
      </c>
    </row>
    <row r="281" spans="1:9" ht="21" customHeight="1">
      <c r="A281" s="1" t="s">
        <v>95</v>
      </c>
      <c r="B281" s="1" t="s">
        <v>403</v>
      </c>
      <c r="C281" s="1" t="s">
        <v>95</v>
      </c>
      <c r="D281" s="1">
        <v>8</v>
      </c>
      <c r="E281" s="1">
        <v>4</v>
      </c>
      <c r="F281" s="1" t="s">
        <v>451</v>
      </c>
      <c r="G281" s="19">
        <v>46286.899965277778</v>
      </c>
      <c r="H281" s="1">
        <v>2</v>
      </c>
      <c r="I281" s="1">
        <v>0</v>
      </c>
    </row>
    <row r="282" spans="1:9" ht="21" customHeight="1">
      <c r="A282" s="1" t="s">
        <v>210</v>
      </c>
      <c r="B282" s="1" t="s">
        <v>399</v>
      </c>
      <c r="C282" s="1" t="s">
        <v>210</v>
      </c>
      <c r="D282" s="1">
        <v>5</v>
      </c>
      <c r="E282" s="1">
        <v>4</v>
      </c>
      <c r="F282" s="1" t="s">
        <v>446</v>
      </c>
      <c r="G282" s="19">
        <v>46286.899965277778</v>
      </c>
      <c r="H282" s="1">
        <v>0</v>
      </c>
      <c r="I282" s="1">
        <v>0</v>
      </c>
    </row>
    <row r="283" spans="1:9" ht="21" customHeight="1">
      <c r="A283" s="1" t="s">
        <v>297</v>
      </c>
      <c r="B283" s="1" t="s">
        <v>387</v>
      </c>
      <c r="C283" s="1" t="s">
        <v>547</v>
      </c>
      <c r="D283" s="1">
        <v>4</v>
      </c>
      <c r="E283" s="1">
        <v>9</v>
      </c>
      <c r="F283" s="1" t="s">
        <v>427</v>
      </c>
      <c r="G283" s="19">
        <v>46286.899965277778</v>
      </c>
      <c r="H283" s="1">
        <v>0</v>
      </c>
      <c r="I283" s="1">
        <v>0</v>
      </c>
    </row>
    <row r="284" spans="1:9" ht="21" customHeight="1">
      <c r="A284" s="1" t="s">
        <v>30</v>
      </c>
      <c r="B284" s="1" t="s">
        <v>394</v>
      </c>
      <c r="C284" s="1" t="s">
        <v>30</v>
      </c>
      <c r="D284" s="1">
        <v>9</v>
      </c>
      <c r="E284" s="1">
        <v>2</v>
      </c>
      <c r="F284" s="1" t="s">
        <v>436</v>
      </c>
      <c r="G284" s="19">
        <v>46286.899965277778</v>
      </c>
      <c r="H284" s="1">
        <v>0</v>
      </c>
      <c r="I284" s="1">
        <v>0</v>
      </c>
    </row>
    <row r="285" spans="1:9" ht="21" customHeight="1">
      <c r="A285" s="1" t="s">
        <v>231</v>
      </c>
      <c r="B285" s="1" t="s">
        <v>115</v>
      </c>
      <c r="C285" s="1" t="s">
        <v>231</v>
      </c>
      <c r="D285" s="1">
        <v>6</v>
      </c>
      <c r="E285" s="1">
        <v>5</v>
      </c>
      <c r="F285" s="1" t="s">
        <v>459</v>
      </c>
      <c r="G285" s="19">
        <v>46286.899965277778</v>
      </c>
      <c r="H285" s="1">
        <v>0</v>
      </c>
      <c r="I285" s="1">
        <v>0</v>
      </c>
    </row>
    <row r="286" spans="1:9" ht="21" customHeight="1">
      <c r="A286" s="1" t="s">
        <v>34</v>
      </c>
      <c r="B286" s="1" t="s">
        <v>390</v>
      </c>
      <c r="C286" s="1" t="s">
        <v>34</v>
      </c>
      <c r="D286" s="1">
        <v>9</v>
      </c>
      <c r="E286" s="1">
        <v>1</v>
      </c>
      <c r="F286" s="1" t="s">
        <v>430</v>
      </c>
      <c r="G286" s="19">
        <v>46286.899965277778</v>
      </c>
      <c r="H286" s="1">
        <v>0</v>
      </c>
      <c r="I286" s="1">
        <v>0</v>
      </c>
    </row>
    <row r="287" spans="1:9" ht="21" customHeight="1">
      <c r="A287" s="1" t="s">
        <v>362</v>
      </c>
      <c r="B287" s="1" t="s">
        <v>413</v>
      </c>
      <c r="C287" s="1" t="s">
        <v>548</v>
      </c>
      <c r="D287" s="1">
        <v>0</v>
      </c>
      <c r="E287" s="1">
        <v>10</v>
      </c>
      <c r="F287" s="1" t="s">
        <v>474</v>
      </c>
      <c r="G287" s="19">
        <v>46286.899965277778</v>
      </c>
      <c r="H287" s="1">
        <v>0</v>
      </c>
      <c r="I287" s="1">
        <v>0</v>
      </c>
    </row>
    <row r="288" spans="1:9" ht="21" customHeight="1">
      <c r="A288" s="1" t="s">
        <v>219</v>
      </c>
      <c r="B288" s="1" t="s">
        <v>407</v>
      </c>
      <c r="C288" s="1" t="s">
        <v>219</v>
      </c>
      <c r="D288" s="1">
        <v>4</v>
      </c>
      <c r="E288" s="1">
        <v>7</v>
      </c>
      <c r="F288" s="1" t="s">
        <v>460</v>
      </c>
      <c r="G288" s="19">
        <v>46286.899965277778</v>
      </c>
      <c r="H288" s="1">
        <v>0</v>
      </c>
      <c r="I288" s="1">
        <v>0</v>
      </c>
    </row>
    <row r="289" spans="1:9" ht="21" customHeight="1">
      <c r="A289" s="1" t="s">
        <v>38</v>
      </c>
      <c r="B289" s="1" t="s">
        <v>390</v>
      </c>
      <c r="C289" s="1" t="s">
        <v>38</v>
      </c>
      <c r="D289" s="1">
        <v>4</v>
      </c>
      <c r="E289" s="1">
        <v>4</v>
      </c>
      <c r="F289" s="1" t="s">
        <v>430</v>
      </c>
      <c r="G289" s="19">
        <v>46286.899965277778</v>
      </c>
      <c r="H289" s="1">
        <v>0</v>
      </c>
      <c r="I289" s="1">
        <v>0</v>
      </c>
    </row>
    <row r="290" spans="1:9" ht="21" customHeight="1">
      <c r="A290" s="1" t="s">
        <v>78</v>
      </c>
      <c r="B290" s="1" t="s">
        <v>390</v>
      </c>
      <c r="C290" s="1" t="s">
        <v>78</v>
      </c>
      <c r="D290" s="1">
        <v>6</v>
      </c>
      <c r="E290" s="1">
        <v>5</v>
      </c>
      <c r="F290" s="1" t="s">
        <v>430</v>
      </c>
      <c r="G290" s="19">
        <v>46286.899965277778</v>
      </c>
      <c r="H290" s="1">
        <v>0</v>
      </c>
      <c r="I290" s="1">
        <v>0</v>
      </c>
    </row>
    <row r="291" spans="1:9" ht="21" customHeight="1">
      <c r="A291" s="1" t="s">
        <v>365</v>
      </c>
      <c r="B291" s="1" t="s">
        <v>391</v>
      </c>
      <c r="C291" s="1" t="s">
        <v>365</v>
      </c>
      <c r="D291" s="1">
        <v>1</v>
      </c>
      <c r="E291" s="1">
        <v>11</v>
      </c>
      <c r="F291" s="1" t="s">
        <v>431</v>
      </c>
      <c r="G291" s="19">
        <v>46286.899965277778</v>
      </c>
      <c r="H291" s="1">
        <v>0</v>
      </c>
      <c r="I291" s="1">
        <v>0</v>
      </c>
    </row>
    <row r="292" spans="1:9" ht="21" customHeight="1">
      <c r="A292" s="1" t="s">
        <v>203</v>
      </c>
      <c r="B292" s="1" t="s">
        <v>398</v>
      </c>
      <c r="C292" s="1" t="s">
        <v>549</v>
      </c>
      <c r="D292" s="1">
        <v>5</v>
      </c>
      <c r="E292" s="1">
        <v>6</v>
      </c>
      <c r="F292" s="1" t="s">
        <v>445</v>
      </c>
      <c r="G292" s="19">
        <v>46286.899965277778</v>
      </c>
      <c r="H292" s="1">
        <v>0</v>
      </c>
      <c r="I292" s="1">
        <v>0</v>
      </c>
    </row>
    <row r="293" spans="1:9" ht="21" customHeight="1">
      <c r="A293" s="1" t="s">
        <v>215</v>
      </c>
      <c r="B293" s="1" t="s">
        <v>394</v>
      </c>
      <c r="C293" s="1" t="s">
        <v>215</v>
      </c>
      <c r="D293" s="1">
        <v>8</v>
      </c>
      <c r="E293" s="1">
        <v>4</v>
      </c>
      <c r="F293" s="1" t="s">
        <v>436</v>
      </c>
      <c r="G293" s="19">
        <v>46286.899965277778</v>
      </c>
      <c r="H293" s="1">
        <v>0</v>
      </c>
      <c r="I293" s="1">
        <v>0</v>
      </c>
    </row>
    <row r="294" spans="1:9" ht="21" customHeight="1">
      <c r="A294" s="1" t="s">
        <v>347</v>
      </c>
      <c r="B294" s="1" t="s">
        <v>407</v>
      </c>
      <c r="C294" s="1" t="s">
        <v>347</v>
      </c>
      <c r="D294" s="1">
        <v>3</v>
      </c>
      <c r="E294" s="1">
        <v>9</v>
      </c>
      <c r="F294" s="1" t="s">
        <v>460</v>
      </c>
      <c r="G294" s="19">
        <v>46286.899965277778</v>
      </c>
      <c r="H294" s="1">
        <v>0</v>
      </c>
      <c r="I294" s="1">
        <v>0</v>
      </c>
    </row>
    <row r="295" spans="1:9" ht="21" customHeight="1">
      <c r="A295" s="1" t="s">
        <v>61</v>
      </c>
      <c r="B295" s="1" t="s">
        <v>389</v>
      </c>
      <c r="C295" s="1" t="s">
        <v>61</v>
      </c>
      <c r="D295" s="1">
        <v>8</v>
      </c>
      <c r="E295" s="1">
        <v>2</v>
      </c>
      <c r="F295" s="1" t="s">
        <v>429</v>
      </c>
      <c r="G295" s="19">
        <v>46286.899965277778</v>
      </c>
      <c r="H295" s="1">
        <v>0</v>
      </c>
      <c r="I295" s="1">
        <v>0</v>
      </c>
    </row>
    <row r="296" spans="1:9" ht="21" customHeight="1">
      <c r="A296" s="1" t="s">
        <v>269</v>
      </c>
      <c r="B296" s="1" t="s">
        <v>403</v>
      </c>
      <c r="C296" s="1" t="s">
        <v>269</v>
      </c>
      <c r="D296" s="1">
        <v>8</v>
      </c>
      <c r="E296" s="1">
        <v>3</v>
      </c>
      <c r="F296" s="1" t="s">
        <v>451</v>
      </c>
      <c r="G296" s="19">
        <v>46286.899965277778</v>
      </c>
      <c r="H296" s="1">
        <v>2</v>
      </c>
      <c r="I296" s="1">
        <v>0</v>
      </c>
    </row>
    <row r="297" spans="1:9" ht="21" customHeight="1">
      <c r="A297" s="1" t="s">
        <v>170</v>
      </c>
      <c r="B297" s="1" t="s">
        <v>393</v>
      </c>
      <c r="C297" s="1" t="s">
        <v>170</v>
      </c>
      <c r="D297" s="1">
        <v>5</v>
      </c>
      <c r="E297" s="1">
        <v>4</v>
      </c>
      <c r="F297" s="1" t="s">
        <v>435</v>
      </c>
      <c r="G297" s="19">
        <v>46286.899965277778</v>
      </c>
      <c r="H297" s="1">
        <v>0</v>
      </c>
      <c r="I297" s="1">
        <v>0</v>
      </c>
    </row>
    <row r="298" spans="1:9" ht="21" customHeight="1">
      <c r="A298" s="1" t="s">
        <v>55</v>
      </c>
      <c r="B298" s="1" t="s">
        <v>115</v>
      </c>
      <c r="C298" s="1" t="s">
        <v>55</v>
      </c>
      <c r="D298" s="1">
        <v>8</v>
      </c>
      <c r="E298" s="1">
        <v>2</v>
      </c>
      <c r="F298" s="1" t="s">
        <v>459</v>
      </c>
      <c r="G298" s="19">
        <v>46286.899965277778</v>
      </c>
      <c r="H298" s="1">
        <v>0</v>
      </c>
      <c r="I298" s="1">
        <v>0</v>
      </c>
    </row>
    <row r="299" spans="1:9" ht="21" customHeight="1">
      <c r="A299" s="1" t="s">
        <v>102</v>
      </c>
      <c r="B299" s="1" t="s">
        <v>115</v>
      </c>
      <c r="C299" s="1" t="s">
        <v>102</v>
      </c>
      <c r="D299" s="1">
        <v>8</v>
      </c>
      <c r="E299" s="1">
        <v>3</v>
      </c>
      <c r="F299" s="1" t="s">
        <v>459</v>
      </c>
      <c r="G299" s="19">
        <v>46286.899965277778</v>
      </c>
      <c r="H299" s="1">
        <v>0</v>
      </c>
      <c r="I299" s="1">
        <v>0</v>
      </c>
    </row>
    <row r="300" spans="1:9" ht="21" customHeight="1">
      <c r="A300" s="1" t="s">
        <v>255</v>
      </c>
      <c r="B300" s="1" t="s">
        <v>115</v>
      </c>
      <c r="C300" s="1" t="s">
        <v>255</v>
      </c>
      <c r="D300" s="1">
        <v>6</v>
      </c>
      <c r="E300" s="1">
        <v>6</v>
      </c>
      <c r="F300" s="1" t="s">
        <v>459</v>
      </c>
      <c r="G300" s="19">
        <v>46286.899965277778</v>
      </c>
      <c r="H300" s="1">
        <v>0</v>
      </c>
      <c r="I300" s="1">
        <v>0</v>
      </c>
    </row>
    <row r="301" spans="1:9" ht="21" customHeight="1">
      <c r="A301" s="1" t="s">
        <v>258</v>
      </c>
      <c r="B301" s="1" t="s">
        <v>397</v>
      </c>
      <c r="C301" s="1" t="s">
        <v>258</v>
      </c>
      <c r="D301" s="1">
        <v>3</v>
      </c>
      <c r="E301" s="1">
        <v>8</v>
      </c>
      <c r="F301" s="1" t="s">
        <v>443</v>
      </c>
      <c r="G301" s="19">
        <v>46286.899965277778</v>
      </c>
      <c r="H301" s="1">
        <v>0</v>
      </c>
      <c r="I301" s="1">
        <v>0</v>
      </c>
    </row>
    <row r="302" spans="1:9" ht="21" customHeight="1">
      <c r="A302" s="1" t="s">
        <v>146</v>
      </c>
      <c r="B302" s="1" t="s">
        <v>388</v>
      </c>
      <c r="C302" s="1" t="s">
        <v>146</v>
      </c>
      <c r="D302" s="1">
        <v>3</v>
      </c>
      <c r="E302" s="1">
        <v>8</v>
      </c>
      <c r="F302" s="1" t="s">
        <v>428</v>
      </c>
      <c r="G302" s="19">
        <v>46286.899965277778</v>
      </c>
      <c r="H302" s="1">
        <v>0</v>
      </c>
      <c r="I302" s="1">
        <v>0</v>
      </c>
    </row>
    <row r="303" spans="1:9" ht="21" customHeight="1">
      <c r="A303" s="1" t="s">
        <v>328</v>
      </c>
      <c r="B303" s="1" t="s">
        <v>402</v>
      </c>
      <c r="C303" s="1" t="s">
        <v>328</v>
      </c>
      <c r="D303" s="1">
        <v>2</v>
      </c>
      <c r="E303" s="1">
        <v>9</v>
      </c>
      <c r="F303" s="1" t="s">
        <v>449</v>
      </c>
      <c r="G303" s="19">
        <v>46286.899965277778</v>
      </c>
      <c r="H303" s="1">
        <v>0</v>
      </c>
      <c r="I303" s="1">
        <v>0</v>
      </c>
    </row>
    <row r="304" spans="1:9" ht="21" customHeight="1">
      <c r="A304" s="1" t="s">
        <v>309</v>
      </c>
      <c r="B304" s="1" t="s">
        <v>402</v>
      </c>
      <c r="C304" s="1" t="s">
        <v>309</v>
      </c>
      <c r="D304" s="1">
        <v>4</v>
      </c>
      <c r="E304" s="1">
        <v>7</v>
      </c>
      <c r="F304" s="1" t="s">
        <v>449</v>
      </c>
      <c r="G304" s="19">
        <v>46286.899965277778</v>
      </c>
      <c r="H304" s="1">
        <v>0</v>
      </c>
      <c r="I304" s="1">
        <v>0</v>
      </c>
    </row>
    <row r="305" spans="1:9" ht="21" customHeight="1">
      <c r="A305" s="1" t="s">
        <v>221</v>
      </c>
      <c r="B305" s="1" t="s">
        <v>402</v>
      </c>
      <c r="C305" s="1" t="s">
        <v>221</v>
      </c>
      <c r="D305" s="1">
        <v>4</v>
      </c>
      <c r="E305" s="1">
        <v>7</v>
      </c>
      <c r="F305" s="1" t="s">
        <v>449</v>
      </c>
      <c r="G305" s="19">
        <v>46286.899965277778</v>
      </c>
      <c r="H305" s="1">
        <v>0</v>
      </c>
      <c r="I305" s="1">
        <v>0</v>
      </c>
    </row>
    <row r="306" spans="1:9" ht="21" customHeight="1">
      <c r="A306" s="1" t="s">
        <v>286</v>
      </c>
      <c r="B306" s="1" t="s">
        <v>402</v>
      </c>
      <c r="C306" s="1" t="s">
        <v>286</v>
      </c>
      <c r="D306" s="1">
        <v>4</v>
      </c>
      <c r="E306" s="1">
        <v>7</v>
      </c>
      <c r="F306" s="1" t="s">
        <v>449</v>
      </c>
      <c r="G306" s="19">
        <v>46286.899965277778</v>
      </c>
      <c r="H306" s="1">
        <v>0</v>
      </c>
      <c r="I306" s="1">
        <v>0</v>
      </c>
    </row>
    <row r="307" spans="1:9" ht="21" customHeight="1">
      <c r="A307" s="1" t="s">
        <v>53</v>
      </c>
      <c r="B307" s="1" t="s">
        <v>394</v>
      </c>
      <c r="C307" s="1" t="s">
        <v>53</v>
      </c>
      <c r="D307" s="1">
        <v>8</v>
      </c>
      <c r="E307" s="1">
        <v>2</v>
      </c>
      <c r="F307" s="1" t="s">
        <v>436</v>
      </c>
      <c r="G307" s="19">
        <v>46286.899965277778</v>
      </c>
      <c r="H307" s="1">
        <v>0</v>
      </c>
      <c r="I307" s="1">
        <v>0</v>
      </c>
    </row>
    <row r="308" spans="1:9" ht="21" customHeight="1">
      <c r="A308" s="1" t="s">
        <v>39</v>
      </c>
      <c r="B308" s="1" t="s">
        <v>415</v>
      </c>
      <c r="C308" s="1" t="s">
        <v>39</v>
      </c>
      <c r="D308" s="1">
        <v>9</v>
      </c>
      <c r="E308" s="1">
        <v>2</v>
      </c>
      <c r="F308" s="1" t="s">
        <v>489</v>
      </c>
      <c r="G308" s="19">
        <v>46286.899965277778</v>
      </c>
      <c r="H308" s="1">
        <v>0</v>
      </c>
      <c r="I308" s="1">
        <v>0</v>
      </c>
    </row>
    <row r="309" spans="1:9" ht="21" customHeight="1">
      <c r="A309" s="1" t="s">
        <v>183</v>
      </c>
      <c r="B309" s="1" t="s">
        <v>401</v>
      </c>
      <c r="C309" s="1" t="s">
        <v>183</v>
      </c>
      <c r="D309" s="1">
        <v>7</v>
      </c>
      <c r="E309" s="1">
        <v>6</v>
      </c>
      <c r="F309" s="1" t="s">
        <v>448</v>
      </c>
      <c r="G309" s="19">
        <v>46286.899965277778</v>
      </c>
      <c r="H309" s="1">
        <v>0</v>
      </c>
      <c r="I309" s="1">
        <v>0</v>
      </c>
    </row>
    <row r="310" spans="1:9" ht="21" customHeight="1">
      <c r="A310" s="1" t="s">
        <v>235</v>
      </c>
      <c r="B310" s="1" t="s">
        <v>396</v>
      </c>
      <c r="C310" s="1" t="s">
        <v>235</v>
      </c>
      <c r="D310" s="1">
        <v>4</v>
      </c>
      <c r="E310" s="1">
        <v>8</v>
      </c>
      <c r="F310" s="1" t="s">
        <v>442</v>
      </c>
      <c r="G310" s="19">
        <v>46286.899965277778</v>
      </c>
      <c r="H310" s="1">
        <v>0</v>
      </c>
      <c r="I310" s="1">
        <v>0</v>
      </c>
    </row>
    <row r="311" spans="1:9" ht="21" customHeight="1">
      <c r="A311" s="1" t="s">
        <v>195</v>
      </c>
      <c r="B311" s="1" t="s">
        <v>386</v>
      </c>
      <c r="C311" s="1" t="s">
        <v>195</v>
      </c>
      <c r="D311" s="1">
        <v>2</v>
      </c>
      <c r="E311" s="1">
        <v>7</v>
      </c>
      <c r="F311" s="1" t="s">
        <v>426</v>
      </c>
      <c r="G311" s="19">
        <v>46286.899965277778</v>
      </c>
      <c r="H311" s="1">
        <v>0</v>
      </c>
      <c r="I311" s="1">
        <v>0</v>
      </c>
    </row>
    <row r="312" spans="1:9" ht="21" customHeight="1">
      <c r="A312" s="1" t="s">
        <v>313</v>
      </c>
      <c r="B312" s="1" t="s">
        <v>393</v>
      </c>
      <c r="C312" s="1" t="s">
        <v>313</v>
      </c>
      <c r="D312" s="1">
        <v>5</v>
      </c>
      <c r="E312" s="1">
        <v>8</v>
      </c>
      <c r="F312" s="1" t="s">
        <v>435</v>
      </c>
      <c r="G312" s="19">
        <v>46286.899965277778</v>
      </c>
      <c r="H312" s="1">
        <v>0</v>
      </c>
      <c r="I312" s="1">
        <v>0</v>
      </c>
    </row>
    <row r="313" spans="1:9" ht="21" customHeight="1">
      <c r="A313" s="1" t="s">
        <v>189</v>
      </c>
      <c r="B313" s="1" t="s">
        <v>397</v>
      </c>
      <c r="C313" s="1" t="s">
        <v>189</v>
      </c>
      <c r="D313" s="1">
        <v>4</v>
      </c>
      <c r="E313" s="1">
        <v>5</v>
      </c>
      <c r="F313" s="1" t="s">
        <v>443</v>
      </c>
      <c r="G313" s="19">
        <v>46286.899965277778</v>
      </c>
      <c r="H313" s="1">
        <v>0</v>
      </c>
      <c r="I313" s="1">
        <v>0</v>
      </c>
    </row>
    <row r="314" spans="1:9" ht="21" customHeight="1">
      <c r="A314" s="1" t="s">
        <v>364</v>
      </c>
      <c r="B314" s="1" t="s">
        <v>409</v>
      </c>
      <c r="C314" s="1" t="s">
        <v>550</v>
      </c>
      <c r="D314" s="1">
        <v>1</v>
      </c>
      <c r="E314" s="1">
        <v>10</v>
      </c>
      <c r="F314" s="1" t="s">
        <v>467</v>
      </c>
      <c r="G314" s="19">
        <v>46286.899965277778</v>
      </c>
      <c r="H314" s="1">
        <v>0</v>
      </c>
      <c r="I314" s="1">
        <v>0</v>
      </c>
    </row>
    <row r="315" spans="1:9" ht="21" customHeight="1">
      <c r="A315" s="1" t="s">
        <v>129</v>
      </c>
      <c r="B315" s="1" t="s">
        <v>406</v>
      </c>
      <c r="C315" s="1" t="s">
        <v>129</v>
      </c>
      <c r="D315" s="1">
        <v>12</v>
      </c>
      <c r="E315" s="1">
        <v>3</v>
      </c>
      <c r="F315" s="1" t="s">
        <v>458</v>
      </c>
      <c r="G315" s="19">
        <v>46286.899965277778</v>
      </c>
      <c r="H315" s="1">
        <v>0</v>
      </c>
      <c r="I315" s="1">
        <v>0</v>
      </c>
    </row>
    <row r="316" spans="1:9" ht="21" customHeight="1">
      <c r="A316" s="1" t="s">
        <v>139</v>
      </c>
      <c r="B316" s="1" t="s">
        <v>407</v>
      </c>
      <c r="C316" s="1" t="s">
        <v>139</v>
      </c>
      <c r="D316" s="1">
        <v>7</v>
      </c>
      <c r="E316" s="1">
        <v>4</v>
      </c>
      <c r="F316" s="1" t="s">
        <v>460</v>
      </c>
      <c r="G316" s="19">
        <v>46286.899965277778</v>
      </c>
      <c r="H316" s="1">
        <v>0</v>
      </c>
      <c r="I316" s="1">
        <v>0</v>
      </c>
    </row>
    <row r="317" spans="1:9" ht="21" customHeight="1">
      <c r="A317" s="1" t="s">
        <v>283</v>
      </c>
      <c r="B317" s="1" t="s">
        <v>403</v>
      </c>
      <c r="C317" s="1" t="s">
        <v>283</v>
      </c>
      <c r="D317" s="1">
        <v>5</v>
      </c>
      <c r="E317" s="1">
        <v>7</v>
      </c>
      <c r="F317" s="1" t="s">
        <v>451</v>
      </c>
      <c r="G317" s="19">
        <v>46286.899965277778</v>
      </c>
      <c r="H317" s="1">
        <v>0</v>
      </c>
      <c r="I317" s="1">
        <v>0</v>
      </c>
    </row>
    <row r="318" spans="1:9" ht="21" customHeight="1">
      <c r="A318" s="1" t="s">
        <v>178</v>
      </c>
      <c r="B318" s="1" t="s">
        <v>396</v>
      </c>
      <c r="C318" s="1" t="s">
        <v>178</v>
      </c>
      <c r="D318" s="1">
        <v>6</v>
      </c>
      <c r="E318" s="1">
        <v>5</v>
      </c>
      <c r="F318" s="1" t="s">
        <v>442</v>
      </c>
      <c r="G318" s="19">
        <v>46286.899965277778</v>
      </c>
      <c r="H318" s="1">
        <v>0</v>
      </c>
      <c r="I318" s="1">
        <v>0</v>
      </c>
    </row>
    <row r="319" spans="1:9" ht="21" customHeight="1">
      <c r="A319" s="1" t="s">
        <v>201</v>
      </c>
      <c r="B319" s="1" t="s">
        <v>388</v>
      </c>
      <c r="C319" s="1" t="s">
        <v>201</v>
      </c>
      <c r="D319" s="1">
        <v>4</v>
      </c>
      <c r="E319" s="1">
        <v>7</v>
      </c>
      <c r="F319" s="1" t="s">
        <v>428</v>
      </c>
      <c r="G319" s="19">
        <v>46286.899965277778</v>
      </c>
      <c r="H319" s="1">
        <v>0</v>
      </c>
      <c r="I319" s="1">
        <v>0</v>
      </c>
    </row>
    <row r="320" spans="1:9" ht="21" customHeight="1">
      <c r="A320" s="1" t="s">
        <v>238</v>
      </c>
      <c r="B320" s="1" t="s">
        <v>406</v>
      </c>
      <c r="C320" s="1" t="s">
        <v>238</v>
      </c>
      <c r="D320" s="1">
        <v>7</v>
      </c>
      <c r="E320" s="1">
        <v>4</v>
      </c>
      <c r="F320" s="1" t="s">
        <v>458</v>
      </c>
      <c r="G320" s="19">
        <v>46286.899965277778</v>
      </c>
      <c r="H320" s="1">
        <v>0</v>
      </c>
      <c r="I320" s="1">
        <v>0</v>
      </c>
    </row>
    <row r="321" spans="1:9" ht="21" customHeight="1">
      <c r="A321" s="1" t="s">
        <v>151</v>
      </c>
      <c r="B321" s="1" t="s">
        <v>387</v>
      </c>
      <c r="C321" s="1" t="s">
        <v>151</v>
      </c>
      <c r="D321" s="1">
        <v>6</v>
      </c>
      <c r="E321" s="1">
        <v>6</v>
      </c>
      <c r="F321" s="1" t="s">
        <v>427</v>
      </c>
      <c r="G321" s="19">
        <v>46286.899965277778</v>
      </c>
      <c r="H321" s="1">
        <v>0</v>
      </c>
      <c r="I321" s="1">
        <v>0</v>
      </c>
    </row>
    <row r="322" spans="1:9" ht="21" customHeight="1">
      <c r="A322" s="1" t="s">
        <v>325</v>
      </c>
      <c r="B322" s="1" t="s">
        <v>413</v>
      </c>
      <c r="C322" s="1" t="s">
        <v>325</v>
      </c>
      <c r="D322" s="1">
        <v>5</v>
      </c>
      <c r="E322" s="1">
        <v>6</v>
      </c>
      <c r="F322" s="1" t="s">
        <v>474</v>
      </c>
      <c r="G322" s="19">
        <v>46286.899965277778</v>
      </c>
      <c r="H322" s="1">
        <v>0</v>
      </c>
      <c r="I322" s="1">
        <v>0</v>
      </c>
    </row>
    <row r="323" spans="1:9" ht="21" customHeight="1">
      <c r="A323" s="1" t="s">
        <v>72</v>
      </c>
      <c r="B323" s="1" t="s">
        <v>394</v>
      </c>
      <c r="C323" s="1" t="s">
        <v>72</v>
      </c>
      <c r="D323" s="1">
        <v>8</v>
      </c>
      <c r="E323" s="1">
        <v>3</v>
      </c>
      <c r="F323" s="1" t="s">
        <v>436</v>
      </c>
      <c r="G323" s="19">
        <v>46286.899965277778</v>
      </c>
      <c r="H323" s="1">
        <v>0</v>
      </c>
      <c r="I323" s="1">
        <v>0</v>
      </c>
    </row>
    <row r="324" spans="1:9" ht="21" customHeight="1">
      <c r="A324" s="1" t="s">
        <v>289</v>
      </c>
      <c r="B324" s="1" t="s">
        <v>398</v>
      </c>
      <c r="C324" s="1" t="s">
        <v>551</v>
      </c>
      <c r="D324" s="1">
        <v>1</v>
      </c>
      <c r="E324" s="1">
        <v>9</v>
      </c>
      <c r="F324" s="1" t="s">
        <v>445</v>
      </c>
      <c r="G324" s="19">
        <v>46286.899965277778</v>
      </c>
      <c r="H324" s="1">
        <v>0</v>
      </c>
      <c r="I324" s="1">
        <v>0</v>
      </c>
    </row>
    <row r="325" spans="1:9" ht="21" customHeight="1">
      <c r="A325" s="1" t="s">
        <v>166</v>
      </c>
      <c r="B325" s="1" t="s">
        <v>414</v>
      </c>
      <c r="C325" s="1" t="s">
        <v>166</v>
      </c>
      <c r="D325" s="1">
        <v>7</v>
      </c>
      <c r="E325" s="1">
        <v>3</v>
      </c>
      <c r="F325" s="1" t="s">
        <v>478</v>
      </c>
      <c r="G325" s="19">
        <v>46286.899965277778</v>
      </c>
      <c r="H325" s="1">
        <v>0</v>
      </c>
      <c r="I325" s="1">
        <v>0</v>
      </c>
    </row>
    <row r="326" spans="1:9" ht="21" customHeight="1">
      <c r="A326" s="1" t="s">
        <v>305</v>
      </c>
      <c r="B326" s="1" t="s">
        <v>402</v>
      </c>
      <c r="C326" s="1" t="s">
        <v>305</v>
      </c>
      <c r="D326" s="1">
        <v>2</v>
      </c>
      <c r="E326" s="1">
        <v>10</v>
      </c>
      <c r="F326" s="1" t="s">
        <v>449</v>
      </c>
      <c r="G326" s="19">
        <v>46286.899965277778</v>
      </c>
      <c r="H326" s="1">
        <v>0</v>
      </c>
      <c r="I326" s="1">
        <v>0</v>
      </c>
    </row>
    <row r="327" spans="1:9" ht="21" customHeight="1">
      <c r="A327" s="1" t="s">
        <v>103</v>
      </c>
      <c r="B327" s="1" t="s">
        <v>388</v>
      </c>
      <c r="C327" s="1" t="s">
        <v>103</v>
      </c>
      <c r="D327" s="1">
        <v>8</v>
      </c>
      <c r="E327" s="1">
        <v>3</v>
      </c>
      <c r="F327" s="1" t="s">
        <v>428</v>
      </c>
      <c r="G327" s="19">
        <v>46286.899965277778</v>
      </c>
      <c r="H327" s="1">
        <v>0</v>
      </c>
      <c r="I327" s="1">
        <v>0</v>
      </c>
    </row>
    <row r="328" spans="1:9" ht="21" customHeight="1">
      <c r="A328" s="1" t="s">
        <v>291</v>
      </c>
      <c r="B328" s="1" t="s">
        <v>386</v>
      </c>
      <c r="C328" s="1" t="s">
        <v>291</v>
      </c>
      <c r="D328" s="1">
        <v>4</v>
      </c>
      <c r="E328" s="1">
        <v>7</v>
      </c>
      <c r="F328" s="1" t="s">
        <v>426</v>
      </c>
      <c r="G328" s="19">
        <v>46286.899965277778</v>
      </c>
      <c r="H328" s="1">
        <v>0</v>
      </c>
      <c r="I328" s="1">
        <v>0</v>
      </c>
    </row>
    <row r="329" spans="1:9" ht="21" customHeight="1">
      <c r="A329" s="1" t="s">
        <v>135</v>
      </c>
      <c r="B329" s="1" t="s">
        <v>115</v>
      </c>
      <c r="C329" s="1" t="s">
        <v>135</v>
      </c>
      <c r="D329" s="1">
        <v>9</v>
      </c>
      <c r="E329" s="1">
        <v>2</v>
      </c>
      <c r="F329" s="1" t="s">
        <v>459</v>
      </c>
      <c r="G329" s="19">
        <v>46286.899965277778</v>
      </c>
      <c r="H329" s="1">
        <v>0</v>
      </c>
      <c r="I329" s="1">
        <v>0</v>
      </c>
    </row>
    <row r="330" spans="1:9" ht="21" customHeight="1">
      <c r="A330" s="1" t="s">
        <v>243</v>
      </c>
      <c r="B330" s="1" t="s">
        <v>396</v>
      </c>
      <c r="C330" s="1" t="s">
        <v>243</v>
      </c>
      <c r="D330" s="1">
        <v>8</v>
      </c>
      <c r="E330" s="1">
        <v>4</v>
      </c>
      <c r="F330" s="1" t="s">
        <v>442</v>
      </c>
      <c r="G330" s="19">
        <v>46286.899965277778</v>
      </c>
      <c r="H330" s="1">
        <v>0</v>
      </c>
      <c r="I330" s="1">
        <v>0</v>
      </c>
    </row>
    <row r="331" spans="1:9" ht="21" customHeight="1">
      <c r="A331" s="1" t="s">
        <v>25</v>
      </c>
      <c r="B331" s="1" t="s">
        <v>390</v>
      </c>
      <c r="C331" s="1" t="s">
        <v>25</v>
      </c>
      <c r="D331" s="1">
        <v>9</v>
      </c>
      <c r="E331" s="1">
        <v>0</v>
      </c>
      <c r="F331" s="1" t="s">
        <v>430</v>
      </c>
      <c r="G331" s="19">
        <v>46286.899965277778</v>
      </c>
      <c r="H331" s="1">
        <v>0</v>
      </c>
      <c r="I331" s="1">
        <v>0</v>
      </c>
    </row>
    <row r="332" spans="1:9" ht="21" customHeight="1">
      <c r="A332" s="1" t="s">
        <v>300</v>
      </c>
      <c r="B332" s="1" t="s">
        <v>410</v>
      </c>
      <c r="C332" s="1" t="s">
        <v>300</v>
      </c>
      <c r="D332" s="1">
        <v>2</v>
      </c>
      <c r="E332" s="1">
        <v>6</v>
      </c>
      <c r="F332" s="1" t="s">
        <v>469</v>
      </c>
      <c r="G332" s="19">
        <v>46286.899965277778</v>
      </c>
      <c r="H332" s="1">
        <v>0</v>
      </c>
      <c r="I332" s="1">
        <v>0</v>
      </c>
    </row>
    <row r="333" spans="1:9" ht="21" customHeight="1">
      <c r="A333" s="1" t="s">
        <v>99</v>
      </c>
      <c r="B333" s="1" t="s">
        <v>401</v>
      </c>
      <c r="C333" s="1" t="s">
        <v>99</v>
      </c>
      <c r="D333" s="1">
        <v>7</v>
      </c>
      <c r="E333" s="1">
        <v>4</v>
      </c>
      <c r="F333" s="1" t="s">
        <v>448</v>
      </c>
      <c r="G333" s="19">
        <v>46286.899965277778</v>
      </c>
      <c r="H333" s="1">
        <v>0</v>
      </c>
      <c r="I333" s="1">
        <v>0</v>
      </c>
    </row>
    <row r="334" spans="1:9" ht="21" customHeight="1">
      <c r="A334" s="1" t="s">
        <v>150</v>
      </c>
      <c r="B334" s="1" t="s">
        <v>399</v>
      </c>
      <c r="C334" s="1" t="s">
        <v>150</v>
      </c>
      <c r="D334" s="1">
        <v>4</v>
      </c>
      <c r="E334" s="1">
        <v>5</v>
      </c>
      <c r="F334" s="1" t="s">
        <v>446</v>
      </c>
      <c r="G334" s="19">
        <v>46286.899965277778</v>
      </c>
      <c r="H334" s="1">
        <v>0</v>
      </c>
      <c r="I334" s="1">
        <v>0</v>
      </c>
    </row>
    <row r="335" spans="1:9" ht="21" customHeight="1">
      <c r="A335" s="1" t="s">
        <v>273</v>
      </c>
      <c r="B335" s="1" t="s">
        <v>399</v>
      </c>
      <c r="C335" s="1" t="s">
        <v>273</v>
      </c>
      <c r="D335" s="1">
        <v>3</v>
      </c>
      <c r="E335" s="1">
        <v>6</v>
      </c>
      <c r="F335" s="1" t="s">
        <v>446</v>
      </c>
      <c r="G335" s="19">
        <v>46286.899965277778</v>
      </c>
      <c r="H335" s="1">
        <v>0</v>
      </c>
      <c r="I335" s="1">
        <v>0</v>
      </c>
    </row>
    <row r="336" spans="1:9" ht="21" customHeight="1">
      <c r="A336" s="1" t="s">
        <v>104</v>
      </c>
      <c r="B336" s="1" t="s">
        <v>399</v>
      </c>
      <c r="C336" s="1" t="s">
        <v>104</v>
      </c>
      <c r="D336" s="1">
        <v>6</v>
      </c>
      <c r="E336" s="1">
        <v>5</v>
      </c>
      <c r="F336" s="1" t="s">
        <v>446</v>
      </c>
      <c r="G336" s="19">
        <v>46286.899965277778</v>
      </c>
      <c r="H336" s="1">
        <v>0</v>
      </c>
      <c r="I336" s="1">
        <v>0</v>
      </c>
    </row>
    <row r="337" spans="1:9" ht="21" customHeight="1">
      <c r="A337" s="1" t="s">
        <v>35</v>
      </c>
      <c r="B337" s="1" t="s">
        <v>415</v>
      </c>
      <c r="C337" s="1" t="s">
        <v>35</v>
      </c>
      <c r="D337" s="1">
        <v>9</v>
      </c>
      <c r="E337" s="1">
        <v>0</v>
      </c>
      <c r="F337" s="1" t="s">
        <v>489</v>
      </c>
      <c r="G337" s="19">
        <v>46286.899965277778</v>
      </c>
      <c r="H337" s="1">
        <v>0</v>
      </c>
      <c r="I337" s="1">
        <v>0</v>
      </c>
    </row>
    <row r="338" spans="1:9" ht="21" customHeight="1">
      <c r="A338" s="1" t="s">
        <v>148</v>
      </c>
      <c r="B338" s="1" t="s">
        <v>398</v>
      </c>
      <c r="C338" s="1" t="s">
        <v>552</v>
      </c>
      <c r="D338" s="1">
        <v>5</v>
      </c>
      <c r="E338" s="1">
        <v>5</v>
      </c>
      <c r="F338" s="1" t="s">
        <v>445</v>
      </c>
      <c r="G338" s="19">
        <v>46286.899965277778</v>
      </c>
      <c r="H338" s="1">
        <v>0</v>
      </c>
      <c r="I338" s="1">
        <v>0</v>
      </c>
    </row>
    <row r="339" spans="1:9" ht="21" customHeight="1">
      <c r="A339" s="1" t="s">
        <v>144</v>
      </c>
      <c r="B339" s="1" t="s">
        <v>414</v>
      </c>
      <c r="C339" s="1" t="s">
        <v>553</v>
      </c>
      <c r="D339" s="1">
        <v>7</v>
      </c>
      <c r="E339" s="1">
        <v>3</v>
      </c>
      <c r="F339" s="1" t="s">
        <v>478</v>
      </c>
      <c r="G339" s="19">
        <v>46286.899965277778</v>
      </c>
      <c r="H339" s="1">
        <v>0</v>
      </c>
      <c r="I339" s="1">
        <v>0</v>
      </c>
    </row>
    <row r="340" spans="1:9" ht="21" customHeight="1">
      <c r="A340" s="1" t="s">
        <v>111</v>
      </c>
      <c r="B340" s="1" t="s">
        <v>395</v>
      </c>
      <c r="C340" s="1" t="s">
        <v>111</v>
      </c>
      <c r="D340" s="1">
        <v>8</v>
      </c>
      <c r="E340" s="1">
        <v>2</v>
      </c>
      <c r="F340" s="1" t="s">
        <v>441</v>
      </c>
      <c r="G340" s="19">
        <v>46286.899965277778</v>
      </c>
      <c r="H340" s="1">
        <v>0</v>
      </c>
      <c r="I340" s="1">
        <v>0</v>
      </c>
    </row>
    <row r="341" spans="1:9" ht="21" customHeight="1">
      <c r="A341" s="1" t="s">
        <v>339</v>
      </c>
      <c r="B341" s="1" t="s">
        <v>387</v>
      </c>
      <c r="C341" s="1" t="s">
        <v>554</v>
      </c>
      <c r="D341" s="1">
        <v>4</v>
      </c>
      <c r="E341" s="1">
        <v>8</v>
      </c>
      <c r="F341" s="1" t="s">
        <v>427</v>
      </c>
      <c r="G341" s="19">
        <v>46286.899965277778</v>
      </c>
      <c r="H341" s="1">
        <v>0</v>
      </c>
      <c r="I341" s="1">
        <v>0</v>
      </c>
    </row>
    <row r="342" spans="1:9" ht="21" customHeight="1">
      <c r="A342" s="1" t="s">
        <v>113</v>
      </c>
      <c r="B342" s="1" t="s">
        <v>394</v>
      </c>
      <c r="C342" s="1" t="s">
        <v>113</v>
      </c>
      <c r="D342" s="1">
        <v>7</v>
      </c>
      <c r="E342" s="1">
        <v>3</v>
      </c>
      <c r="F342" s="1" t="s">
        <v>436</v>
      </c>
      <c r="G342" s="19">
        <v>46286.899965277778</v>
      </c>
      <c r="H342" s="1">
        <v>0</v>
      </c>
      <c r="I342" s="1">
        <v>0</v>
      </c>
    </row>
    <row r="343" spans="1:9" ht="21" customHeight="1">
      <c r="A343" s="1" t="s">
        <v>259</v>
      </c>
      <c r="B343" s="1" t="s">
        <v>407</v>
      </c>
      <c r="C343" s="1" t="s">
        <v>555</v>
      </c>
      <c r="D343" s="1">
        <v>4</v>
      </c>
      <c r="E343" s="1">
        <v>9</v>
      </c>
      <c r="F343" s="1" t="s">
        <v>460</v>
      </c>
      <c r="G343" s="19">
        <v>46286.899965277778</v>
      </c>
      <c r="H343" s="1">
        <v>0</v>
      </c>
      <c r="I343" s="1">
        <v>0</v>
      </c>
    </row>
    <row r="344" spans="1:9" ht="21" customHeight="1">
      <c r="A344" s="1" t="s">
        <v>337</v>
      </c>
      <c r="B344" s="1" t="s">
        <v>413</v>
      </c>
      <c r="C344" s="1" t="s">
        <v>556</v>
      </c>
      <c r="D344" s="1">
        <v>0</v>
      </c>
      <c r="E344" s="1">
        <v>10</v>
      </c>
      <c r="F344" s="1" t="s">
        <v>474</v>
      </c>
      <c r="G344" s="19">
        <v>46286.899965277778</v>
      </c>
      <c r="H344" s="1">
        <v>0</v>
      </c>
      <c r="I344" s="1">
        <v>0</v>
      </c>
    </row>
    <row r="345" spans="1:9" ht="21" customHeight="1">
      <c r="A345" s="1" t="s">
        <v>82</v>
      </c>
      <c r="B345" s="1" t="s">
        <v>411</v>
      </c>
      <c r="C345" s="1" t="s">
        <v>557</v>
      </c>
      <c r="D345" s="1">
        <v>6</v>
      </c>
      <c r="E345" s="1">
        <v>5</v>
      </c>
      <c r="F345" s="1" t="s">
        <v>470</v>
      </c>
      <c r="G345" s="19">
        <v>46286.899965277778</v>
      </c>
      <c r="H345" s="1">
        <v>0</v>
      </c>
      <c r="I345" s="1">
        <v>0</v>
      </c>
    </row>
    <row r="346" spans="1:9" ht="21" customHeight="1">
      <c r="A346" s="1" t="s">
        <v>118</v>
      </c>
      <c r="B346" s="1" t="s">
        <v>389</v>
      </c>
      <c r="C346" s="1" t="s">
        <v>558</v>
      </c>
      <c r="D346" s="1">
        <v>8</v>
      </c>
      <c r="E346" s="1">
        <v>3</v>
      </c>
      <c r="F346" s="1" t="s">
        <v>429</v>
      </c>
      <c r="G346" s="19">
        <v>46286.899965277778</v>
      </c>
      <c r="H346" s="1">
        <v>0</v>
      </c>
      <c r="I346" s="1">
        <v>0</v>
      </c>
    </row>
    <row r="347" spans="1:9" ht="21" customHeight="1">
      <c r="A347" s="1" t="s">
        <v>250</v>
      </c>
      <c r="B347" s="1" t="s">
        <v>115</v>
      </c>
      <c r="C347" s="1" t="s">
        <v>559</v>
      </c>
      <c r="D347" s="1">
        <v>3</v>
      </c>
      <c r="E347" s="1">
        <v>9</v>
      </c>
      <c r="F347" s="1" t="s">
        <v>459</v>
      </c>
      <c r="G347" s="19">
        <v>46286.899965277778</v>
      </c>
      <c r="H347" s="1">
        <v>0</v>
      </c>
      <c r="I347" s="1">
        <v>0</v>
      </c>
    </row>
    <row r="348" spans="1:9" ht="21" customHeight="1">
      <c r="A348" s="1" t="s">
        <v>292</v>
      </c>
      <c r="B348" s="1" t="s">
        <v>403</v>
      </c>
      <c r="C348" s="1" t="s">
        <v>292</v>
      </c>
      <c r="D348" s="1">
        <v>4</v>
      </c>
      <c r="E348" s="1">
        <v>7</v>
      </c>
      <c r="F348" s="1" t="s">
        <v>451</v>
      </c>
      <c r="G348" s="19">
        <v>46286.899965277778</v>
      </c>
      <c r="H348" s="1">
        <v>0</v>
      </c>
      <c r="I348" s="1">
        <v>2</v>
      </c>
    </row>
    <row r="349" spans="1:9" ht="21" customHeight="1">
      <c r="A349" s="1" t="s">
        <v>284</v>
      </c>
      <c r="B349" s="1" t="s">
        <v>406</v>
      </c>
      <c r="C349" s="1" t="s">
        <v>284</v>
      </c>
      <c r="D349" s="1">
        <v>4</v>
      </c>
      <c r="E349" s="1">
        <v>5</v>
      </c>
      <c r="F349" s="1" t="s">
        <v>458</v>
      </c>
      <c r="G349" s="19">
        <v>46286.899965277778</v>
      </c>
      <c r="H349" s="1">
        <v>0</v>
      </c>
      <c r="I349" s="1">
        <v>0</v>
      </c>
    </row>
    <row r="350" spans="1:9" ht="21" customHeight="1">
      <c r="A350" s="1" t="s">
        <v>36</v>
      </c>
      <c r="B350" s="1" t="s">
        <v>415</v>
      </c>
      <c r="C350" s="1" t="s">
        <v>36</v>
      </c>
      <c r="D350" s="1">
        <v>6</v>
      </c>
      <c r="E350" s="1">
        <v>4</v>
      </c>
      <c r="F350" s="1" t="s">
        <v>489</v>
      </c>
      <c r="G350" s="19">
        <v>46286.899965277778</v>
      </c>
      <c r="H350" s="1">
        <v>0</v>
      </c>
      <c r="I350" s="1">
        <v>0</v>
      </c>
    </row>
    <row r="351" spans="1:9" ht="21" customHeight="1">
      <c r="A351" s="1" t="s">
        <v>149</v>
      </c>
      <c r="B351" s="1" t="s">
        <v>407</v>
      </c>
      <c r="C351" s="1" t="s">
        <v>149</v>
      </c>
      <c r="D351" s="1">
        <v>6</v>
      </c>
      <c r="E351" s="1">
        <v>5</v>
      </c>
      <c r="F351" s="1" t="s">
        <v>460</v>
      </c>
      <c r="G351" s="19">
        <v>46286.899965277778</v>
      </c>
      <c r="H351" s="1">
        <v>0</v>
      </c>
      <c r="I351" s="1">
        <v>0</v>
      </c>
    </row>
    <row r="352" spans="1:9" ht="21" customHeight="1">
      <c r="A352" s="1" t="s">
        <v>141</v>
      </c>
      <c r="B352" s="1" t="s">
        <v>408</v>
      </c>
      <c r="C352" s="1" t="s">
        <v>560</v>
      </c>
      <c r="D352" s="1">
        <v>5</v>
      </c>
      <c r="E352" s="1">
        <v>5</v>
      </c>
      <c r="F352" s="1" t="s">
        <v>463</v>
      </c>
      <c r="G352" s="19">
        <v>46286.899965277778</v>
      </c>
      <c r="H352" s="1">
        <v>0</v>
      </c>
      <c r="I352" s="1">
        <v>0</v>
      </c>
    </row>
    <row r="353" spans="1:9" ht="21" customHeight="1">
      <c r="A353" s="1" t="s">
        <v>114</v>
      </c>
      <c r="B353" s="1" t="s">
        <v>388</v>
      </c>
      <c r="C353" s="1" t="s">
        <v>114</v>
      </c>
      <c r="D353" s="1">
        <v>7</v>
      </c>
      <c r="E353" s="1">
        <v>4</v>
      </c>
      <c r="F353" s="1" t="s">
        <v>428</v>
      </c>
      <c r="G353" s="19">
        <v>46286.899965277778</v>
      </c>
      <c r="H353" s="1">
        <v>0</v>
      </c>
      <c r="I353" s="1">
        <v>0</v>
      </c>
    </row>
    <row r="354" spans="1:9" ht="21" customHeight="1">
      <c r="A354" s="1" t="s">
        <v>64</v>
      </c>
      <c r="B354" s="1" t="s">
        <v>401</v>
      </c>
      <c r="C354" s="1" t="s">
        <v>64</v>
      </c>
      <c r="D354" s="1">
        <v>7</v>
      </c>
      <c r="E354" s="1">
        <v>4</v>
      </c>
      <c r="F354" s="1" t="s">
        <v>448</v>
      </c>
      <c r="G354" s="19">
        <v>46286.899965277778</v>
      </c>
      <c r="H354" s="1">
        <v>0</v>
      </c>
      <c r="I354" s="1">
        <v>0</v>
      </c>
    </row>
    <row r="355" spans="1:9" ht="21" customHeight="1">
      <c r="A355" s="1" t="s">
        <v>83</v>
      </c>
      <c r="B355" s="1" t="s">
        <v>400</v>
      </c>
      <c r="C355" s="1" t="s">
        <v>83</v>
      </c>
      <c r="D355" s="1">
        <v>6</v>
      </c>
      <c r="E355" s="1">
        <v>2</v>
      </c>
      <c r="F355" s="1" t="s">
        <v>447</v>
      </c>
      <c r="G355" s="19">
        <v>46286.899965277778</v>
      </c>
      <c r="H355" s="1">
        <v>0</v>
      </c>
      <c r="I355" s="1">
        <v>0</v>
      </c>
    </row>
    <row r="356" spans="1:9" ht="21" customHeight="1">
      <c r="A356" s="1" t="s">
        <v>274</v>
      </c>
      <c r="B356" s="1" t="s">
        <v>408</v>
      </c>
      <c r="C356" s="1" t="s">
        <v>561</v>
      </c>
      <c r="D356" s="1">
        <v>4</v>
      </c>
      <c r="E356" s="1">
        <v>7</v>
      </c>
      <c r="F356" s="1" t="s">
        <v>463</v>
      </c>
      <c r="G356" s="19">
        <v>46286.899965277778</v>
      </c>
      <c r="H356" s="1">
        <v>0</v>
      </c>
      <c r="I356" s="1">
        <v>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494B0"/>
  </sheetPr>
  <dimension ref="A1:Y1954"/>
  <sheetViews>
    <sheetView showGridLines="0" zoomScale="85" zoomScaleNormal="85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A2" sqref="A2:A5"/>
    </sheetView>
  </sheetViews>
  <sheetFormatPr defaultRowHeight="14"/>
  <cols>
    <col min="1" max="1" width="22" customWidth="1"/>
    <col min="2" max="2" width="13" customWidth="1"/>
    <col min="3" max="4" width="27" customWidth="1"/>
    <col min="5" max="6" width="10" customWidth="1"/>
    <col min="7" max="9" width="15" customWidth="1"/>
    <col min="10" max="10" width="70" style="18" customWidth="1"/>
    <col min="11" max="11" width="55" style="18" customWidth="1"/>
    <col min="12" max="12" width="75" style="18" customWidth="1"/>
    <col min="13" max="13" width="19" style="18" customWidth="1"/>
    <col min="14" max="14" width="70" style="18" customWidth="1"/>
    <col min="15" max="16" width="14" hidden="1" customWidth="1"/>
    <col min="17" max="17" width="15" hidden="1" customWidth="1"/>
    <col min="18" max="19" width="13" hidden="1" customWidth="1"/>
    <col min="20" max="21" width="20" customWidth="1"/>
    <col min="22" max="23" width="22" customWidth="1"/>
    <col min="24" max="25" width="20" customWidth="1"/>
  </cols>
  <sheetData>
    <row r="1" spans="1:25" ht="21" customHeight="1">
      <c r="A1" s="1"/>
      <c r="B1" s="1"/>
      <c r="C1" s="1"/>
      <c r="D1" s="1"/>
      <c r="E1" s="1"/>
      <c r="F1" s="1"/>
      <c r="G1" s="1"/>
      <c r="H1" s="1"/>
      <c r="I1" s="1"/>
      <c r="J1" s="14"/>
      <c r="K1" s="14"/>
      <c r="L1" s="14"/>
      <c r="M1" s="14"/>
      <c r="N1" s="14"/>
      <c r="O1" s="1"/>
      <c r="P1" s="1"/>
      <c r="Q1" s="1"/>
      <c r="R1" s="1"/>
      <c r="S1" s="1"/>
      <c r="T1" s="1"/>
      <c r="U1" s="1"/>
      <c r="V1" s="1"/>
      <c r="W1" s="1"/>
    </row>
    <row r="2" spans="1:25" ht="31" customHeight="1">
      <c r="A2" s="21" t="s">
        <v>5996</v>
      </c>
      <c r="B2" s="3"/>
      <c r="C2" s="3"/>
      <c r="D2" s="3"/>
      <c r="E2" s="3"/>
      <c r="F2" s="3"/>
      <c r="G2" s="3"/>
      <c r="H2" s="3"/>
      <c r="I2" s="3"/>
      <c r="J2" s="17"/>
      <c r="K2" s="17"/>
      <c r="L2" s="17"/>
      <c r="M2" s="17"/>
      <c r="N2" s="17"/>
      <c r="O2" s="3"/>
      <c r="P2" s="3"/>
      <c r="Q2" s="3"/>
      <c r="R2" s="3"/>
      <c r="S2" s="3"/>
      <c r="T2" s="3"/>
      <c r="U2" s="3"/>
      <c r="V2" s="3"/>
      <c r="W2" s="3"/>
    </row>
    <row r="3" spans="1:25" ht="21" customHeight="1">
      <c r="A3" s="1" t="s">
        <v>6095</v>
      </c>
      <c r="B3" s="1"/>
      <c r="C3" s="1"/>
      <c r="D3" s="1"/>
      <c r="E3" s="1"/>
      <c r="F3" s="1"/>
      <c r="G3" s="1"/>
      <c r="H3" s="1"/>
      <c r="I3" s="1"/>
      <c r="J3" s="14"/>
      <c r="K3" s="14"/>
      <c r="L3" s="14"/>
      <c r="M3" s="14"/>
      <c r="N3" s="14"/>
      <c r="O3" s="1"/>
      <c r="P3" s="1"/>
      <c r="Q3" s="1"/>
      <c r="R3" s="1"/>
      <c r="S3" s="1"/>
      <c r="T3" s="1"/>
      <c r="U3" s="1"/>
      <c r="V3" s="1"/>
      <c r="W3" s="1"/>
    </row>
    <row r="4" spans="1:25" ht="21" customHeight="1">
      <c r="A4" s="1" t="s">
        <v>5997</v>
      </c>
      <c r="B4" s="1"/>
      <c r="C4" s="1"/>
      <c r="D4" s="1"/>
      <c r="E4" s="1"/>
      <c r="F4" s="1"/>
      <c r="G4" s="1"/>
      <c r="H4" s="1"/>
      <c r="I4" s="1"/>
      <c r="J4" s="14"/>
      <c r="K4" s="14"/>
      <c r="L4" s="14"/>
      <c r="M4" s="14"/>
      <c r="N4" s="14"/>
      <c r="O4" s="1"/>
      <c r="P4" s="1"/>
      <c r="Q4" s="1"/>
      <c r="R4" s="1"/>
      <c r="S4" s="1"/>
      <c r="T4" s="1"/>
      <c r="U4" s="1"/>
      <c r="V4" s="1"/>
      <c r="W4" s="1"/>
    </row>
    <row r="5" spans="1:25" ht="21" customHeight="1">
      <c r="A5" s="1" t="s">
        <v>5998</v>
      </c>
      <c r="B5" s="1"/>
      <c r="C5" s="1"/>
      <c r="D5" s="1"/>
      <c r="E5" s="1"/>
      <c r="F5" s="1"/>
      <c r="G5" s="1"/>
      <c r="H5" s="1"/>
      <c r="I5" s="1"/>
      <c r="J5" s="14"/>
      <c r="K5" s="14"/>
      <c r="L5" s="14"/>
      <c r="M5" s="14"/>
      <c r="N5" s="14"/>
      <c r="O5" s="1"/>
      <c r="P5" s="1"/>
      <c r="Q5" s="1"/>
      <c r="R5" s="1"/>
      <c r="S5" s="1"/>
      <c r="T5" s="1"/>
      <c r="U5" s="1"/>
      <c r="V5" s="1"/>
      <c r="W5" s="1"/>
    </row>
    <row r="6" spans="1:25" ht="21" customHeight="1">
      <c r="A6" s="1"/>
      <c r="B6" s="1"/>
      <c r="C6" s="1"/>
      <c r="D6" s="1"/>
      <c r="E6" s="1"/>
      <c r="F6" s="1"/>
      <c r="G6" s="1"/>
      <c r="H6" s="1"/>
      <c r="I6" s="1"/>
      <c r="J6" s="14"/>
      <c r="K6" s="14"/>
      <c r="L6" s="14"/>
      <c r="M6" s="14"/>
      <c r="N6" s="14"/>
      <c r="O6" s="1"/>
      <c r="P6" s="1"/>
      <c r="Q6" s="1"/>
      <c r="R6" s="1"/>
      <c r="S6" s="1"/>
      <c r="T6" s="1"/>
      <c r="U6" s="1"/>
      <c r="V6" s="1"/>
      <c r="W6" s="1"/>
    </row>
    <row r="7" spans="1:25" ht="21" customHeight="1">
      <c r="A7" s="1"/>
      <c r="B7" s="1"/>
      <c r="C7" s="1"/>
      <c r="D7" s="1"/>
      <c r="E7" s="1"/>
      <c r="F7" s="1"/>
      <c r="G7" s="1"/>
      <c r="H7" s="1"/>
      <c r="I7" s="1"/>
      <c r="J7" s="14"/>
      <c r="K7" s="14"/>
      <c r="L7" s="14"/>
      <c r="M7" s="14"/>
      <c r="N7" s="14"/>
      <c r="O7" s="1"/>
      <c r="P7" s="1"/>
      <c r="Q7" s="1"/>
      <c r="R7" s="1"/>
      <c r="S7" s="1"/>
      <c r="T7" s="1"/>
      <c r="U7" s="1"/>
      <c r="V7" s="1"/>
      <c r="W7" s="1"/>
    </row>
    <row r="8" spans="1:25" ht="42" customHeight="1">
      <c r="A8" s="4" t="s">
        <v>562</v>
      </c>
      <c r="B8" s="4" t="s">
        <v>563</v>
      </c>
      <c r="C8" s="4" t="s">
        <v>564</v>
      </c>
      <c r="D8" s="4" t="s">
        <v>565</v>
      </c>
      <c r="E8" s="4" t="s">
        <v>566</v>
      </c>
      <c r="F8" s="4" t="s">
        <v>567</v>
      </c>
      <c r="G8" s="4" t="s">
        <v>568</v>
      </c>
      <c r="H8" s="4" t="s">
        <v>569</v>
      </c>
      <c r="I8" s="4" t="s">
        <v>570</v>
      </c>
      <c r="J8" s="4" t="s">
        <v>571</v>
      </c>
      <c r="K8" s="4" t="s">
        <v>572</v>
      </c>
      <c r="L8" s="4" t="s">
        <v>573</v>
      </c>
      <c r="M8" s="4" t="s">
        <v>5984</v>
      </c>
      <c r="N8" s="4" t="s">
        <v>5985</v>
      </c>
      <c r="O8" s="4" t="s">
        <v>574</v>
      </c>
      <c r="P8" s="4" t="s">
        <v>575</v>
      </c>
      <c r="Q8" s="4" t="s">
        <v>576</v>
      </c>
      <c r="R8" s="4" t="s">
        <v>577</v>
      </c>
      <c r="S8" s="4" t="s">
        <v>578</v>
      </c>
      <c r="T8" s="4" t="s">
        <v>579</v>
      </c>
      <c r="U8" s="4" t="s">
        <v>580</v>
      </c>
      <c r="V8" s="4" t="s">
        <v>581</v>
      </c>
      <c r="W8" s="4" t="s">
        <v>582</v>
      </c>
      <c r="X8" s="4" t="s">
        <v>5994</v>
      </c>
      <c r="Y8" s="4" t="s">
        <v>5995</v>
      </c>
    </row>
    <row r="9" spans="1:25" ht="25">
      <c r="A9" s="1" t="s">
        <v>583</v>
      </c>
      <c r="B9" s="12">
        <v>46255</v>
      </c>
      <c r="C9" s="1" t="s">
        <v>27</v>
      </c>
      <c r="D9" s="1" t="s">
        <v>36</v>
      </c>
      <c r="E9" s="1">
        <v>3</v>
      </c>
      <c r="F9" s="1">
        <v>0</v>
      </c>
      <c r="G9" s="1" t="s">
        <v>584</v>
      </c>
      <c r="H9" s="1" t="s">
        <v>584</v>
      </c>
      <c r="I9" s="1">
        <v>2</v>
      </c>
      <c r="J9" s="14" t="s">
        <v>585</v>
      </c>
      <c r="K9" s="14" t="s">
        <v>586</v>
      </c>
      <c r="L9" s="14"/>
      <c r="M9" s="1" t="s">
        <v>5986</v>
      </c>
      <c r="N9" s="14" t="s">
        <v>5987</v>
      </c>
      <c r="O9" s="1">
        <f>IF(G9="D1",MATCH(C9,'RPI calculation'!$A$9:$A$356,0),0)</f>
        <v>132</v>
      </c>
      <c r="P9" s="1">
        <f>IF(H9="D1",MATCH(D9,'RPI calculation'!$A$9:$A$356,0),0)</f>
        <v>342</v>
      </c>
      <c r="Q9" s="1">
        <f t="shared" ref="Q9:Q72" si="0">IF(AND(G9="D1",H9="D1"),1,0)</f>
        <v>1</v>
      </c>
      <c r="R9" s="1">
        <f t="shared" ref="R9:R72" si="1">IF(E9&gt;F9,1,0)</f>
        <v>1</v>
      </c>
      <c r="S9" s="1">
        <f t="shared" ref="S9:S72" si="2">IF(F9&gt;E9,1,0)</f>
        <v>0</v>
      </c>
      <c r="T9" s="9">
        <f>IF(Q9=0,0,(INDEX('RPI calculation'!$H$9:$H$356,P9)-(COUNTIFS(Matches!$C$9:$C$1954,C9,Matches!$D$9:$D$1954,D9,Matches!$Q$9:$Q$1954,1,Matches!$F$9:$F$1954,3)+COUNTIFS(Matches!$C$9:$C$1954,D9,Matches!$D$9:$D$1954,C9,Matches!$Q$9:$Q$1954,1,Matches!$E$9:$E$1954,3)))/((INDEX('RPI calculation'!$H$9:$H$356,P9)+INDEX('RPI calculation'!$I$9:$I$356,P9))-(COUNTIFS(Matches!$C$9:$C$1954,C9,Matches!$D$9:$D$1954,D9,Matches!$Q$9:$Q$1954,1)+COUNTIFS(Matches!$C$9:$C$1954,D9,Matches!$D$9:$D$1954,C9,Matches!$Q$9:$Q$1954,1))))</f>
        <v>0.66666666666666663</v>
      </c>
      <c r="U9" s="9">
        <f>IF(Q9=0,0,(INDEX('RPI calculation'!$H$9:$H$356,O9)-(COUNTIFS(Matches!$C$9:$C$1954,C9,Matches!$D$9:$D$1954,D9,Matches!$Q$9:$Q$1954,1,Matches!$E$9:$E$1954,3)+COUNTIFS(Matches!$C$9:$C$1954,D9,Matches!$D$9:$D$1954,C9,Matches!$Q$9:$Q$1954,1,Matches!$F$9:$F$1954,3)))/((INDEX('RPI calculation'!$H$9:$H$356,O9)+INDEX('RPI calculation'!$I$9:$I$356,O9))-(COUNTIFS(Matches!$C$9:$C$1954,C9,Matches!$D$9:$D$1954,D9,Matches!$Q$9:$Q$1954,1)+COUNTIFS(Matches!$C$9:$C$1954,D9,Matches!$D$9:$D$1954,C9,Matches!$Q$9:$Q$1954,1))))</f>
        <v>0.77777777777777779</v>
      </c>
      <c r="V9" s="9">
        <f>IF(Q9=0,0,INDEX('RPI calculation'!$K$9:$K$356,P9))</f>
        <v>0.73467532467532459</v>
      </c>
      <c r="W9" s="9">
        <f>IF(Q9=0,0,INDEX('RPI calculation'!$K$9:$K$356,O9))</f>
        <v>0.67789321789321788</v>
      </c>
      <c r="X9" s="1">
        <f>IF(G9="D1",INDEX('RPI calculation'!$N$9:$N$356,O9),0)</f>
        <v>4</v>
      </c>
      <c r="Y9" s="1">
        <f>IF(H9="D1",INDEX('RPI calculation'!$N$9:$N$356,P9),0)</f>
        <v>13</v>
      </c>
    </row>
    <row r="10" spans="1:25" ht="25">
      <c r="A10" s="1" t="s">
        <v>587</v>
      </c>
      <c r="B10" s="12">
        <v>46255</v>
      </c>
      <c r="C10" s="1" t="s">
        <v>29</v>
      </c>
      <c r="D10" s="1" t="s">
        <v>78</v>
      </c>
      <c r="E10" s="1">
        <v>3</v>
      </c>
      <c r="F10" s="1">
        <v>1</v>
      </c>
      <c r="G10" s="1" t="s">
        <v>584</v>
      </c>
      <c r="H10" s="1" t="s">
        <v>584</v>
      </c>
      <c r="I10" s="1">
        <v>2</v>
      </c>
      <c r="J10" s="14" t="s">
        <v>588</v>
      </c>
      <c r="K10" s="14" t="s">
        <v>589</v>
      </c>
      <c r="L10" s="14"/>
      <c r="M10" s="1" t="s">
        <v>5986</v>
      </c>
      <c r="N10" s="14" t="s">
        <v>5988</v>
      </c>
      <c r="O10" s="1">
        <f>IF(G10="D1",MATCH(C10,'RPI calculation'!$A$9:$A$356,0),0)</f>
        <v>146</v>
      </c>
      <c r="P10" s="1">
        <f>IF(H10="D1",MATCH(D10,'RPI calculation'!$A$9:$A$356,0),0)</f>
        <v>282</v>
      </c>
      <c r="Q10" s="1">
        <f t="shared" si="0"/>
        <v>1</v>
      </c>
      <c r="R10" s="1">
        <f t="shared" si="1"/>
        <v>1</v>
      </c>
      <c r="S10" s="1">
        <f t="shared" si="2"/>
        <v>0</v>
      </c>
      <c r="T10" s="9">
        <f>IF(Q10=0,0,(INDEX('RPI calculation'!$H$9:$H$356,P10)-(COUNTIFS(Matches!$C$9:$C$1954,C10,Matches!$D$9:$D$1954,D10,Matches!$Q$9:$Q$1954,1,Matches!$F$9:$F$1954,3)+COUNTIFS(Matches!$C$9:$C$1954,D10,Matches!$D$9:$D$1954,C10,Matches!$Q$9:$Q$1954,1,Matches!$E$9:$E$1954,3)))/((INDEX('RPI calculation'!$H$9:$H$356,P10)+INDEX('RPI calculation'!$I$9:$I$356,P10))-(COUNTIFS(Matches!$C$9:$C$1954,C10,Matches!$D$9:$D$1954,D10,Matches!$Q$9:$Q$1954,1)+COUNTIFS(Matches!$C$9:$C$1954,D10,Matches!$D$9:$D$1954,C10,Matches!$Q$9:$Q$1954,1))))</f>
        <v>0.6</v>
      </c>
      <c r="U10" s="9">
        <f>IF(Q10=0,0,(INDEX('RPI calculation'!$H$9:$H$356,O10)-(COUNTIFS(Matches!$C$9:$C$1954,C10,Matches!$D$9:$D$1954,D10,Matches!$Q$9:$Q$1954,1,Matches!$E$9:$E$1954,3)+COUNTIFS(Matches!$C$9:$C$1954,D10,Matches!$D$9:$D$1954,C10,Matches!$Q$9:$Q$1954,1,Matches!$F$9:$F$1954,3)))/((INDEX('RPI calculation'!$H$9:$H$356,O10)+INDEX('RPI calculation'!$I$9:$I$356,O10))-(COUNTIFS(Matches!$C$9:$C$1954,C10,Matches!$D$9:$D$1954,D10,Matches!$Q$9:$Q$1954,1)+COUNTIFS(Matches!$C$9:$C$1954,D10,Matches!$D$9:$D$1954,C10,Matches!$Q$9:$Q$1954,1))))</f>
        <v>0.81818181818181823</v>
      </c>
      <c r="V10" s="9">
        <f>IF(Q10=0,0,INDEX('RPI calculation'!$K$9:$K$356,P10))</f>
        <v>0.62075298438934801</v>
      </c>
      <c r="W10" s="9">
        <f>IF(Q10=0,0,INDEX('RPI calculation'!$K$9:$K$356,O10))</f>
        <v>0.65386904761904752</v>
      </c>
      <c r="X10" s="1">
        <f>IF(G10="D1",INDEX('RPI calculation'!$N$9:$N$356,O10),0)</f>
        <v>6</v>
      </c>
      <c r="Y10" s="1">
        <f>IF(H10="D1",INDEX('RPI calculation'!$N$9:$N$356,P10),0)</f>
        <v>55</v>
      </c>
    </row>
    <row r="11" spans="1:25" ht="25">
      <c r="A11" s="1" t="s">
        <v>590</v>
      </c>
      <c r="B11" s="12">
        <v>46256</v>
      </c>
      <c r="C11" s="1" t="s">
        <v>42</v>
      </c>
      <c r="D11" s="1" t="s">
        <v>38</v>
      </c>
      <c r="E11" s="1">
        <v>3</v>
      </c>
      <c r="F11" s="1">
        <v>1</v>
      </c>
      <c r="G11" s="1" t="s">
        <v>584</v>
      </c>
      <c r="H11" s="1" t="s">
        <v>584</v>
      </c>
      <c r="I11" s="1">
        <v>2</v>
      </c>
      <c r="J11" s="14" t="s">
        <v>591</v>
      </c>
      <c r="K11" s="14" t="s">
        <v>592</v>
      </c>
      <c r="L11" s="14"/>
      <c r="M11" s="1" t="s">
        <v>5986</v>
      </c>
      <c r="N11" s="14" t="s">
        <v>5988</v>
      </c>
      <c r="O11" s="1">
        <f>IF(G11="D1",MATCH(C11,'RPI calculation'!$A$9:$A$356,0),0)</f>
        <v>12</v>
      </c>
      <c r="P11" s="1">
        <f>IF(H11="D1",MATCH(D11,'RPI calculation'!$A$9:$A$356,0),0)</f>
        <v>281</v>
      </c>
      <c r="Q11" s="1">
        <f t="shared" si="0"/>
        <v>1</v>
      </c>
      <c r="R11" s="1">
        <f t="shared" si="1"/>
        <v>1</v>
      </c>
      <c r="S11" s="1">
        <f t="shared" si="2"/>
        <v>0</v>
      </c>
      <c r="T11" s="9">
        <f>IF(Q11=0,0,(INDEX('RPI calculation'!$H$9:$H$356,P11)-(COUNTIFS(Matches!$C$9:$C$1954,C11,Matches!$D$9:$D$1954,D11,Matches!$Q$9:$Q$1954,1,Matches!$F$9:$F$1954,3)+COUNTIFS(Matches!$C$9:$C$1954,D11,Matches!$D$9:$D$1954,C11,Matches!$Q$9:$Q$1954,1,Matches!$E$9:$E$1954,3)))/((INDEX('RPI calculation'!$H$9:$H$356,P11)+INDEX('RPI calculation'!$I$9:$I$356,P11))-(COUNTIFS(Matches!$C$9:$C$1954,C11,Matches!$D$9:$D$1954,D11,Matches!$Q$9:$Q$1954,1)+COUNTIFS(Matches!$C$9:$C$1954,D11,Matches!$D$9:$D$1954,C11,Matches!$Q$9:$Q$1954,1))))</f>
        <v>0.5714285714285714</v>
      </c>
      <c r="U11" s="9">
        <f>IF(Q11=0,0,(INDEX('RPI calculation'!$H$9:$H$356,O11)-(COUNTIFS(Matches!$C$9:$C$1954,C11,Matches!$D$9:$D$1954,D11,Matches!$Q$9:$Q$1954,1,Matches!$E$9:$E$1954,3)+COUNTIFS(Matches!$C$9:$C$1954,D11,Matches!$D$9:$D$1954,C11,Matches!$Q$9:$Q$1954,1,Matches!$F$9:$F$1954,3)))/((INDEX('RPI calculation'!$H$9:$H$356,O11)+INDEX('RPI calculation'!$I$9:$I$356,O11))-(COUNTIFS(Matches!$C$9:$C$1954,C11,Matches!$D$9:$D$1954,D11,Matches!$Q$9:$Q$1954,1)+COUNTIFS(Matches!$C$9:$C$1954,D11,Matches!$D$9:$D$1954,C11,Matches!$Q$9:$Q$1954,1))))</f>
        <v>0.8</v>
      </c>
      <c r="V11" s="9">
        <f>IF(Q11=0,0,INDEX('RPI calculation'!$K$9:$K$356,P11))</f>
        <v>0.77310606060606057</v>
      </c>
      <c r="W11" s="9">
        <f>IF(Q11=0,0,INDEX('RPI calculation'!$K$9:$K$356,O11))</f>
        <v>0.60432900432900427</v>
      </c>
      <c r="X11" s="1">
        <f>IF(G11="D1",INDEX('RPI calculation'!$N$9:$N$356,O11),0)</f>
        <v>19</v>
      </c>
      <c r="Y11" s="1">
        <f>IF(H11="D1",INDEX('RPI calculation'!$N$9:$N$356,P11),0)</f>
        <v>15</v>
      </c>
    </row>
    <row r="12" spans="1:25" ht="25">
      <c r="A12" s="1" t="s">
        <v>593</v>
      </c>
      <c r="B12" s="12">
        <v>46256</v>
      </c>
      <c r="C12" s="1" t="s">
        <v>29</v>
      </c>
      <c r="D12" s="1" t="s">
        <v>36</v>
      </c>
      <c r="E12" s="1">
        <v>0</v>
      </c>
      <c r="F12" s="1">
        <v>3</v>
      </c>
      <c r="G12" s="1" t="s">
        <v>584</v>
      </c>
      <c r="H12" s="1" t="s">
        <v>584</v>
      </c>
      <c r="I12" s="1">
        <v>2</v>
      </c>
      <c r="J12" s="14" t="s">
        <v>594</v>
      </c>
      <c r="K12" s="14" t="s">
        <v>595</v>
      </c>
      <c r="L12" s="14"/>
      <c r="M12" s="1" t="s">
        <v>5986</v>
      </c>
      <c r="N12" s="14" t="s">
        <v>5989</v>
      </c>
      <c r="O12" s="1">
        <f>IF(G12="D1",MATCH(C12,'RPI calculation'!$A$9:$A$356,0),0)</f>
        <v>146</v>
      </c>
      <c r="P12" s="1">
        <f>IF(H12="D1",MATCH(D12,'RPI calculation'!$A$9:$A$356,0),0)</f>
        <v>342</v>
      </c>
      <c r="Q12" s="1">
        <f t="shared" si="0"/>
        <v>1</v>
      </c>
      <c r="R12" s="1">
        <f t="shared" si="1"/>
        <v>0</v>
      </c>
      <c r="S12" s="1">
        <f t="shared" si="2"/>
        <v>1</v>
      </c>
      <c r="T12" s="9">
        <f>IF(Q12=0,0,(INDEX('RPI calculation'!$H$9:$H$356,P12)-(COUNTIFS(Matches!$C$9:$C$1954,C12,Matches!$D$9:$D$1954,D12,Matches!$Q$9:$Q$1954,1,Matches!$F$9:$F$1954,3)+COUNTIFS(Matches!$C$9:$C$1954,D12,Matches!$D$9:$D$1954,C12,Matches!$Q$9:$Q$1954,1,Matches!$E$9:$E$1954,3)))/((INDEX('RPI calculation'!$H$9:$H$356,P12)+INDEX('RPI calculation'!$I$9:$I$356,P12))-(COUNTIFS(Matches!$C$9:$C$1954,C12,Matches!$D$9:$D$1954,D12,Matches!$Q$9:$Q$1954,1)+COUNTIFS(Matches!$C$9:$C$1954,D12,Matches!$D$9:$D$1954,C12,Matches!$Q$9:$Q$1954,1))))</f>
        <v>0.55555555555555558</v>
      </c>
      <c r="U12" s="9">
        <f>IF(Q12=0,0,(INDEX('RPI calculation'!$H$9:$H$356,O12)-(COUNTIFS(Matches!$C$9:$C$1954,C12,Matches!$D$9:$D$1954,D12,Matches!$Q$9:$Q$1954,1,Matches!$E$9:$E$1954,3)+COUNTIFS(Matches!$C$9:$C$1954,D12,Matches!$D$9:$D$1954,C12,Matches!$Q$9:$Q$1954,1,Matches!$F$9:$F$1954,3)))/((INDEX('RPI calculation'!$H$9:$H$356,O12)+INDEX('RPI calculation'!$I$9:$I$356,O12))-(COUNTIFS(Matches!$C$9:$C$1954,C12,Matches!$D$9:$D$1954,D12,Matches!$Q$9:$Q$1954,1)+COUNTIFS(Matches!$C$9:$C$1954,D12,Matches!$D$9:$D$1954,C12,Matches!$Q$9:$Q$1954,1))))</f>
        <v>0.90909090909090906</v>
      </c>
      <c r="V12" s="9">
        <f>IF(Q12=0,0,INDEX('RPI calculation'!$K$9:$K$356,P12))</f>
        <v>0.73467532467532459</v>
      </c>
      <c r="W12" s="9">
        <f>IF(Q12=0,0,INDEX('RPI calculation'!$K$9:$K$356,O12))</f>
        <v>0.65386904761904752</v>
      </c>
      <c r="X12" s="1">
        <f>IF(G12="D1",INDEX('RPI calculation'!$N$9:$N$356,O12),0)</f>
        <v>6</v>
      </c>
      <c r="Y12" s="1">
        <f>IF(H12="D1",INDEX('RPI calculation'!$N$9:$N$356,P12),0)</f>
        <v>13</v>
      </c>
    </row>
    <row r="13" spans="1:25" ht="25">
      <c r="A13" s="1" t="s">
        <v>596</v>
      </c>
      <c r="B13" s="12">
        <v>46257</v>
      </c>
      <c r="C13" s="1" t="s">
        <v>27</v>
      </c>
      <c r="D13" s="1" t="s">
        <v>21</v>
      </c>
      <c r="E13" s="1">
        <v>1</v>
      </c>
      <c r="F13" s="1">
        <v>3</v>
      </c>
      <c r="G13" s="1" t="s">
        <v>584</v>
      </c>
      <c r="H13" s="1" t="s">
        <v>584</v>
      </c>
      <c r="I13" s="1">
        <v>2</v>
      </c>
      <c r="J13" s="14" t="s">
        <v>597</v>
      </c>
      <c r="K13" s="14" t="s">
        <v>598</v>
      </c>
      <c r="L13" s="14"/>
      <c r="M13" s="1" t="s">
        <v>5986</v>
      </c>
      <c r="N13" s="14" t="s">
        <v>5988</v>
      </c>
      <c r="O13" s="1">
        <f>IF(G13="D1",MATCH(C13,'RPI calculation'!$A$9:$A$356,0),0)</f>
        <v>132</v>
      </c>
      <c r="P13" s="1">
        <f>IF(H13="D1",MATCH(D13,'RPI calculation'!$A$9:$A$356,0),0)</f>
        <v>219</v>
      </c>
      <c r="Q13" s="1">
        <f t="shared" si="0"/>
        <v>1</v>
      </c>
      <c r="R13" s="1">
        <f t="shared" si="1"/>
        <v>0</v>
      </c>
      <c r="S13" s="1">
        <f t="shared" si="2"/>
        <v>1</v>
      </c>
      <c r="T13" s="9">
        <f>IF(Q13=0,0,(INDEX('RPI calculation'!$H$9:$H$356,P13)-(COUNTIFS(Matches!$C$9:$C$1954,C13,Matches!$D$9:$D$1954,D13,Matches!$Q$9:$Q$1954,1,Matches!$F$9:$F$1954,3)+COUNTIFS(Matches!$C$9:$C$1954,D13,Matches!$D$9:$D$1954,C13,Matches!$Q$9:$Q$1954,1,Matches!$E$9:$E$1954,3)))/((INDEX('RPI calculation'!$H$9:$H$356,P13)+INDEX('RPI calculation'!$I$9:$I$356,P13))-(COUNTIFS(Matches!$C$9:$C$1954,C13,Matches!$D$9:$D$1954,D13,Matches!$Q$9:$Q$1954,1)+COUNTIFS(Matches!$C$9:$C$1954,D13,Matches!$D$9:$D$1954,C13,Matches!$Q$9:$Q$1954,1))))</f>
        <v>1</v>
      </c>
      <c r="U13" s="9">
        <f>IF(Q13=0,0,(INDEX('RPI calculation'!$H$9:$H$356,O13)-(COUNTIFS(Matches!$C$9:$C$1954,C13,Matches!$D$9:$D$1954,D13,Matches!$Q$9:$Q$1954,1,Matches!$E$9:$E$1954,3)+COUNTIFS(Matches!$C$9:$C$1954,D13,Matches!$D$9:$D$1954,C13,Matches!$Q$9:$Q$1954,1,Matches!$F$9:$F$1954,3)))/((INDEX('RPI calculation'!$H$9:$H$356,O13)+INDEX('RPI calculation'!$I$9:$I$356,O13))-(COUNTIFS(Matches!$C$9:$C$1954,C13,Matches!$D$9:$D$1954,D13,Matches!$Q$9:$Q$1954,1)+COUNTIFS(Matches!$C$9:$C$1954,D13,Matches!$D$9:$D$1954,C13,Matches!$Q$9:$Q$1954,1))))</f>
        <v>0.88888888888888884</v>
      </c>
      <c r="V13" s="9">
        <f>IF(Q13=0,0,INDEX('RPI calculation'!$K$9:$K$356,P13))</f>
        <v>0.76010101010101006</v>
      </c>
      <c r="W13" s="9">
        <f>IF(Q13=0,0,INDEX('RPI calculation'!$K$9:$K$356,O13))</f>
        <v>0.67789321789321788</v>
      </c>
      <c r="X13" s="1">
        <f>IF(G13="D1",INDEX('RPI calculation'!$N$9:$N$356,O13),0)</f>
        <v>4</v>
      </c>
      <c r="Y13" s="1">
        <f>IF(H13="D1",INDEX('RPI calculation'!$N$9:$N$356,P13),0)</f>
        <v>1</v>
      </c>
    </row>
    <row r="14" spans="1:25" ht="25">
      <c r="A14" s="1" t="s">
        <v>599</v>
      </c>
      <c r="B14" s="12">
        <v>46257</v>
      </c>
      <c r="C14" s="1" t="s">
        <v>26</v>
      </c>
      <c r="D14" s="1" t="s">
        <v>78</v>
      </c>
      <c r="E14" s="1">
        <v>3</v>
      </c>
      <c r="F14" s="1">
        <v>0</v>
      </c>
      <c r="G14" s="1" t="s">
        <v>584</v>
      </c>
      <c r="H14" s="1" t="s">
        <v>584</v>
      </c>
      <c r="I14" s="1">
        <v>2</v>
      </c>
      <c r="J14" s="14" t="s">
        <v>600</v>
      </c>
      <c r="K14" s="14" t="s">
        <v>601</v>
      </c>
      <c r="L14" s="14"/>
      <c r="M14" s="1" t="s">
        <v>5986</v>
      </c>
      <c r="N14" s="14" t="s">
        <v>5988</v>
      </c>
      <c r="O14" s="1">
        <f>IF(G14="D1",MATCH(C14,'RPI calculation'!$A$9:$A$356,0),0)</f>
        <v>253</v>
      </c>
      <c r="P14" s="1">
        <f>IF(H14="D1",MATCH(D14,'RPI calculation'!$A$9:$A$356,0),0)</f>
        <v>282</v>
      </c>
      <c r="Q14" s="1">
        <f t="shared" si="0"/>
        <v>1</v>
      </c>
      <c r="R14" s="1">
        <f t="shared" si="1"/>
        <v>1</v>
      </c>
      <c r="S14" s="1">
        <f t="shared" si="2"/>
        <v>0</v>
      </c>
      <c r="T14" s="9">
        <f>IF(Q14=0,0,(INDEX('RPI calculation'!$H$9:$H$356,P14)-(COUNTIFS(Matches!$C$9:$C$1954,C14,Matches!$D$9:$D$1954,D14,Matches!$Q$9:$Q$1954,1,Matches!$F$9:$F$1954,3)+COUNTIFS(Matches!$C$9:$C$1954,D14,Matches!$D$9:$D$1954,C14,Matches!$Q$9:$Q$1954,1,Matches!$E$9:$E$1954,3)))/((INDEX('RPI calculation'!$H$9:$H$356,P14)+INDEX('RPI calculation'!$I$9:$I$356,P14))-(COUNTIFS(Matches!$C$9:$C$1954,C14,Matches!$D$9:$D$1954,D14,Matches!$Q$9:$Q$1954,1)+COUNTIFS(Matches!$C$9:$C$1954,D14,Matches!$D$9:$D$1954,C14,Matches!$Q$9:$Q$1954,1))))</f>
        <v>0.6</v>
      </c>
      <c r="U14" s="9">
        <f>IF(Q14=0,0,(INDEX('RPI calculation'!$H$9:$H$356,O14)-(COUNTIFS(Matches!$C$9:$C$1954,C14,Matches!$D$9:$D$1954,D14,Matches!$Q$9:$Q$1954,1,Matches!$E$9:$E$1954,3)+COUNTIFS(Matches!$C$9:$C$1954,D14,Matches!$D$9:$D$1954,C14,Matches!$Q$9:$Q$1954,1,Matches!$F$9:$F$1954,3)))/((INDEX('RPI calculation'!$H$9:$H$356,O14)+INDEX('RPI calculation'!$I$9:$I$356,O14))-(COUNTIFS(Matches!$C$9:$C$1954,C14,Matches!$D$9:$D$1954,D14,Matches!$Q$9:$Q$1954,1)+COUNTIFS(Matches!$C$9:$C$1954,D14,Matches!$D$9:$D$1954,C14,Matches!$Q$9:$Q$1954,1))))</f>
        <v>0.77777777777777779</v>
      </c>
      <c r="V14" s="9">
        <f>IF(Q14=0,0,INDEX('RPI calculation'!$K$9:$K$356,P14))</f>
        <v>0.62075298438934801</v>
      </c>
      <c r="W14" s="9">
        <f>IF(Q14=0,0,INDEX('RPI calculation'!$K$9:$K$356,O14))</f>
        <v>0.68007936507936506</v>
      </c>
      <c r="X14" s="1">
        <f>IF(G14="D1",INDEX('RPI calculation'!$N$9:$N$356,O14),0)</f>
        <v>3</v>
      </c>
      <c r="Y14" s="1">
        <f>IF(H14="D1",INDEX('RPI calculation'!$N$9:$N$356,P14),0)</f>
        <v>55</v>
      </c>
    </row>
    <row r="15" spans="1:25" ht="25">
      <c r="A15" s="1" t="s">
        <v>602</v>
      </c>
      <c r="B15" s="12">
        <v>46258</v>
      </c>
      <c r="C15" s="1" t="s">
        <v>147</v>
      </c>
      <c r="D15" s="1" t="s">
        <v>38</v>
      </c>
      <c r="E15" s="1">
        <v>2</v>
      </c>
      <c r="F15" s="1">
        <v>3</v>
      </c>
      <c r="G15" s="1" t="s">
        <v>584</v>
      </c>
      <c r="H15" s="1" t="s">
        <v>584</v>
      </c>
      <c r="I15" s="1">
        <v>2</v>
      </c>
      <c r="J15" s="14" t="s">
        <v>603</v>
      </c>
      <c r="K15" s="14" t="s">
        <v>604</v>
      </c>
      <c r="L15" s="14"/>
      <c r="M15" s="1" t="s">
        <v>5986</v>
      </c>
      <c r="N15" s="14" t="s">
        <v>5988</v>
      </c>
      <c r="O15" s="1">
        <f>IF(G15="D1",MATCH(C15,'RPI calculation'!$A$9:$A$356,0),0)</f>
        <v>152</v>
      </c>
      <c r="P15" s="1">
        <f>IF(H15="D1",MATCH(D15,'RPI calculation'!$A$9:$A$356,0),0)</f>
        <v>281</v>
      </c>
      <c r="Q15" s="1">
        <f t="shared" si="0"/>
        <v>1</v>
      </c>
      <c r="R15" s="1">
        <f t="shared" si="1"/>
        <v>0</v>
      </c>
      <c r="S15" s="1">
        <f t="shared" si="2"/>
        <v>1</v>
      </c>
      <c r="T15" s="9">
        <f>IF(Q15=0,0,(INDEX('RPI calculation'!$H$9:$H$356,P15)-(COUNTIFS(Matches!$C$9:$C$1954,C15,Matches!$D$9:$D$1954,D15,Matches!$Q$9:$Q$1954,1,Matches!$F$9:$F$1954,3)+COUNTIFS(Matches!$C$9:$C$1954,D15,Matches!$D$9:$D$1954,C15,Matches!$Q$9:$Q$1954,1,Matches!$E$9:$E$1954,3)))/((INDEX('RPI calculation'!$H$9:$H$356,P15)+INDEX('RPI calculation'!$I$9:$I$356,P15))-(COUNTIFS(Matches!$C$9:$C$1954,C15,Matches!$D$9:$D$1954,D15,Matches!$Q$9:$Q$1954,1)+COUNTIFS(Matches!$C$9:$C$1954,D15,Matches!$D$9:$D$1954,C15,Matches!$Q$9:$Q$1954,1))))</f>
        <v>0.42857142857142855</v>
      </c>
      <c r="U15" s="9">
        <f>IF(Q15=0,0,(INDEX('RPI calculation'!$H$9:$H$356,O15)-(COUNTIFS(Matches!$C$9:$C$1954,C15,Matches!$D$9:$D$1954,D15,Matches!$Q$9:$Q$1954,1,Matches!$E$9:$E$1954,3)+COUNTIFS(Matches!$C$9:$C$1954,D15,Matches!$D$9:$D$1954,C15,Matches!$Q$9:$Q$1954,1,Matches!$F$9:$F$1954,3)))/((INDEX('RPI calculation'!$H$9:$H$356,O15)+INDEX('RPI calculation'!$I$9:$I$356,O15))-(COUNTIFS(Matches!$C$9:$C$1954,C15,Matches!$D$9:$D$1954,D15,Matches!$Q$9:$Q$1954,1)+COUNTIFS(Matches!$C$9:$C$1954,D15,Matches!$D$9:$D$1954,C15,Matches!$Q$9:$Q$1954,1))))</f>
        <v>0.55555555555555558</v>
      </c>
      <c r="V15" s="9">
        <f>IF(Q15=0,0,INDEX('RPI calculation'!$K$9:$K$356,P15))</f>
        <v>0.77310606060606057</v>
      </c>
      <c r="W15" s="9">
        <f>IF(Q15=0,0,INDEX('RPI calculation'!$K$9:$K$356,O15))</f>
        <v>0.52063492063492056</v>
      </c>
      <c r="X15" s="1">
        <f>IF(G15="D1",INDEX('RPI calculation'!$N$9:$N$356,O15),0)</f>
        <v>124</v>
      </c>
      <c r="Y15" s="1">
        <f>IF(H15="D1",INDEX('RPI calculation'!$N$9:$N$356,P15),0)</f>
        <v>15</v>
      </c>
    </row>
    <row r="16" spans="1:25" ht="25">
      <c r="A16" s="1" t="s">
        <v>605</v>
      </c>
      <c r="B16" s="12">
        <v>46258</v>
      </c>
      <c r="C16" s="1" t="s">
        <v>21</v>
      </c>
      <c r="D16" s="1" t="s">
        <v>64</v>
      </c>
      <c r="E16" s="1">
        <v>3</v>
      </c>
      <c r="F16" s="1">
        <v>0</v>
      </c>
      <c r="G16" s="1" t="s">
        <v>584</v>
      </c>
      <c r="H16" s="1" t="s">
        <v>584</v>
      </c>
      <c r="I16" s="1">
        <v>2</v>
      </c>
      <c r="J16" s="14" t="s">
        <v>606</v>
      </c>
      <c r="K16" s="14" t="s">
        <v>607</v>
      </c>
      <c r="L16" s="14"/>
      <c r="M16" s="1" t="s">
        <v>5986</v>
      </c>
      <c r="N16" s="14" t="s">
        <v>5989</v>
      </c>
      <c r="O16" s="1">
        <f>IF(G16="D1",MATCH(C16,'RPI calculation'!$A$9:$A$356,0),0)</f>
        <v>219</v>
      </c>
      <c r="P16" s="1">
        <f>IF(H16="D1",MATCH(D16,'RPI calculation'!$A$9:$A$356,0),0)</f>
        <v>346</v>
      </c>
      <c r="Q16" s="1">
        <f t="shared" si="0"/>
        <v>1</v>
      </c>
      <c r="R16" s="1">
        <f t="shared" si="1"/>
        <v>1</v>
      </c>
      <c r="S16" s="1">
        <f t="shared" si="2"/>
        <v>0</v>
      </c>
      <c r="T16" s="9">
        <f>IF(Q16=0,0,(INDEX('RPI calculation'!$H$9:$H$356,P16)-(COUNTIFS(Matches!$C$9:$C$1954,C16,Matches!$D$9:$D$1954,D16,Matches!$Q$9:$Q$1954,1,Matches!$F$9:$F$1954,3)+COUNTIFS(Matches!$C$9:$C$1954,D16,Matches!$D$9:$D$1954,C16,Matches!$Q$9:$Q$1954,1,Matches!$E$9:$E$1954,3)))/((INDEX('RPI calculation'!$H$9:$H$356,P16)+INDEX('RPI calculation'!$I$9:$I$356,P16))-(COUNTIFS(Matches!$C$9:$C$1954,C16,Matches!$D$9:$D$1954,D16,Matches!$Q$9:$Q$1954,1)+COUNTIFS(Matches!$C$9:$C$1954,D16,Matches!$D$9:$D$1954,C16,Matches!$Q$9:$Q$1954,1))))</f>
        <v>0.7</v>
      </c>
      <c r="U16" s="9">
        <f>IF(Q16=0,0,(INDEX('RPI calculation'!$H$9:$H$356,O16)-(COUNTIFS(Matches!$C$9:$C$1954,C16,Matches!$D$9:$D$1954,D16,Matches!$Q$9:$Q$1954,1,Matches!$E$9:$E$1954,3)+COUNTIFS(Matches!$C$9:$C$1954,D16,Matches!$D$9:$D$1954,C16,Matches!$Q$9:$Q$1954,1,Matches!$F$9:$F$1954,3)))/((INDEX('RPI calculation'!$H$9:$H$356,O16)+INDEX('RPI calculation'!$I$9:$I$356,O16))-(COUNTIFS(Matches!$C$9:$C$1954,C16,Matches!$D$9:$D$1954,D16,Matches!$Q$9:$Q$1954,1)+COUNTIFS(Matches!$C$9:$C$1954,D16,Matches!$D$9:$D$1954,C16,Matches!$Q$9:$Q$1954,1))))</f>
        <v>1</v>
      </c>
      <c r="V16" s="9">
        <f>IF(Q16=0,0,INDEX('RPI calculation'!$K$9:$K$356,P16))</f>
        <v>0.61976584022038572</v>
      </c>
      <c r="W16" s="9">
        <f>IF(Q16=0,0,INDEX('RPI calculation'!$K$9:$K$356,O16))</f>
        <v>0.76010101010101006</v>
      </c>
      <c r="X16" s="1">
        <f>IF(G16="D1",INDEX('RPI calculation'!$N$9:$N$356,O16),0)</f>
        <v>1</v>
      </c>
      <c r="Y16" s="1">
        <f>IF(H16="D1",INDEX('RPI calculation'!$N$9:$N$356,P16),0)</f>
        <v>41</v>
      </c>
    </row>
    <row r="17" spans="1:25" ht="25">
      <c r="A17" s="1" t="s">
        <v>608</v>
      </c>
      <c r="B17" s="12">
        <v>46262</v>
      </c>
      <c r="C17" s="1" t="s">
        <v>229</v>
      </c>
      <c r="D17" s="1" t="s">
        <v>58</v>
      </c>
      <c r="E17" s="1">
        <v>0</v>
      </c>
      <c r="F17" s="1">
        <v>3</v>
      </c>
      <c r="G17" s="1" t="s">
        <v>584</v>
      </c>
      <c r="H17" s="1" t="s">
        <v>584</v>
      </c>
      <c r="I17" s="1">
        <v>2</v>
      </c>
      <c r="J17" s="14" t="s">
        <v>609</v>
      </c>
      <c r="K17" s="14" t="s">
        <v>610</v>
      </c>
      <c r="L17" s="14"/>
      <c r="M17" s="1" t="s">
        <v>5986</v>
      </c>
      <c r="N17" s="14" t="s">
        <v>5989</v>
      </c>
      <c r="O17" s="1">
        <f>IF(G17="D1",MATCH(C17,'RPI calculation'!$A$9:$A$356,0),0)</f>
        <v>1</v>
      </c>
      <c r="P17" s="1">
        <f>IF(H17="D1",MATCH(D17,'RPI calculation'!$A$9:$A$356,0),0)</f>
        <v>129</v>
      </c>
      <c r="Q17" s="1">
        <f t="shared" si="0"/>
        <v>1</v>
      </c>
      <c r="R17" s="1">
        <f t="shared" si="1"/>
        <v>0</v>
      </c>
      <c r="S17" s="1">
        <f t="shared" si="2"/>
        <v>1</v>
      </c>
      <c r="T17" s="9">
        <f>IF(Q17=0,0,(INDEX('RPI calculation'!$H$9:$H$356,P17)-(COUNTIFS(Matches!$C$9:$C$1954,C17,Matches!$D$9:$D$1954,D17,Matches!$Q$9:$Q$1954,1,Matches!$F$9:$F$1954,3)+COUNTIFS(Matches!$C$9:$C$1954,D17,Matches!$D$9:$D$1954,C17,Matches!$Q$9:$Q$1954,1,Matches!$E$9:$E$1954,3)))/((INDEX('RPI calculation'!$H$9:$H$356,P17)+INDEX('RPI calculation'!$I$9:$I$356,P17))-(COUNTIFS(Matches!$C$9:$C$1954,C17,Matches!$D$9:$D$1954,D17,Matches!$Q$9:$Q$1954,1)+COUNTIFS(Matches!$C$9:$C$1954,D17,Matches!$D$9:$D$1954,C17,Matches!$Q$9:$Q$1954,1))))</f>
        <v>1</v>
      </c>
      <c r="U17" s="9">
        <f>IF(Q17=0,0,(INDEX('RPI calculation'!$H$9:$H$356,O17)-(COUNTIFS(Matches!$C$9:$C$1954,C17,Matches!$D$9:$D$1954,D17,Matches!$Q$9:$Q$1954,1,Matches!$E$9:$E$1954,3)+COUNTIFS(Matches!$C$9:$C$1954,D17,Matches!$D$9:$D$1954,C17,Matches!$Q$9:$Q$1954,1,Matches!$F$9:$F$1954,3)))/((INDEX('RPI calculation'!$H$9:$H$356,O17)+INDEX('RPI calculation'!$I$9:$I$356,O17))-(COUNTIFS(Matches!$C$9:$C$1954,C17,Matches!$D$9:$D$1954,D17,Matches!$Q$9:$Q$1954,1)+COUNTIFS(Matches!$C$9:$C$1954,D17,Matches!$D$9:$D$1954,C17,Matches!$Q$9:$Q$1954,1))))</f>
        <v>0.22222222222222221</v>
      </c>
      <c r="V17" s="9">
        <f>IF(Q17=0,0,INDEX('RPI calculation'!$K$9:$K$356,P17))</f>
        <v>0.45530303030303032</v>
      </c>
      <c r="W17" s="9">
        <f>IF(Q17=0,0,INDEX('RPI calculation'!$K$9:$K$356,O17))</f>
        <v>0.60363636363636364</v>
      </c>
      <c r="X17" s="1">
        <f>IF(G17="D1",INDEX('RPI calculation'!$N$9:$N$356,O17),0)</f>
        <v>206</v>
      </c>
      <c r="Y17" s="1">
        <f>IF(H17="D1",INDEX('RPI calculation'!$N$9:$N$356,P17),0)</f>
        <v>35</v>
      </c>
    </row>
    <row r="18" spans="1:25" ht="25">
      <c r="A18" s="1" t="s">
        <v>611</v>
      </c>
      <c r="B18" s="12">
        <v>46262</v>
      </c>
      <c r="C18" s="1" t="s">
        <v>197</v>
      </c>
      <c r="D18" s="1" t="s">
        <v>317</v>
      </c>
      <c r="E18" s="1">
        <v>3</v>
      </c>
      <c r="F18" s="1">
        <v>1</v>
      </c>
      <c r="G18" s="1" t="s">
        <v>584</v>
      </c>
      <c r="H18" s="1" t="s">
        <v>584</v>
      </c>
      <c r="I18" s="1">
        <v>2</v>
      </c>
      <c r="J18" s="14" t="s">
        <v>612</v>
      </c>
      <c r="K18" s="14" t="s">
        <v>613</v>
      </c>
      <c r="L18" s="14"/>
      <c r="M18" s="1" t="s">
        <v>5986</v>
      </c>
      <c r="N18" s="14" t="s">
        <v>5989</v>
      </c>
      <c r="O18" s="1">
        <f>IF(G18="D1",MATCH(C18,'RPI calculation'!$A$9:$A$356,0),0)</f>
        <v>2</v>
      </c>
      <c r="P18" s="1">
        <f>IF(H18="D1",MATCH(D18,'RPI calculation'!$A$9:$A$356,0),0)</f>
        <v>134</v>
      </c>
      <c r="Q18" s="1">
        <f t="shared" si="0"/>
        <v>1</v>
      </c>
      <c r="R18" s="1">
        <f t="shared" si="1"/>
        <v>1</v>
      </c>
      <c r="S18" s="1">
        <f t="shared" si="2"/>
        <v>0</v>
      </c>
      <c r="T18" s="9">
        <f>IF(Q18=0,0,(INDEX('RPI calculation'!$H$9:$H$356,P18)-(COUNTIFS(Matches!$C$9:$C$1954,C18,Matches!$D$9:$D$1954,D18,Matches!$Q$9:$Q$1954,1,Matches!$F$9:$F$1954,3)+COUNTIFS(Matches!$C$9:$C$1954,D18,Matches!$D$9:$D$1954,C18,Matches!$Q$9:$Q$1954,1,Matches!$E$9:$E$1954,3)))/((INDEX('RPI calculation'!$H$9:$H$356,P18)+INDEX('RPI calculation'!$I$9:$I$356,P18))-(COUNTIFS(Matches!$C$9:$C$1954,C18,Matches!$D$9:$D$1954,D18,Matches!$Q$9:$Q$1954,1)+COUNTIFS(Matches!$C$9:$C$1954,D18,Matches!$D$9:$D$1954,C18,Matches!$Q$9:$Q$1954,1))))</f>
        <v>0.25</v>
      </c>
      <c r="U18" s="9">
        <f>IF(Q18=0,0,(INDEX('RPI calculation'!$H$9:$H$356,O18)-(COUNTIFS(Matches!$C$9:$C$1954,C18,Matches!$D$9:$D$1954,D18,Matches!$Q$9:$Q$1954,1,Matches!$E$9:$E$1954,3)+COUNTIFS(Matches!$C$9:$C$1954,D18,Matches!$D$9:$D$1954,C18,Matches!$Q$9:$Q$1954,1,Matches!$F$9:$F$1954,3)))/((INDEX('RPI calculation'!$H$9:$H$356,O18)+INDEX('RPI calculation'!$I$9:$I$356,O18))-(COUNTIFS(Matches!$C$9:$C$1954,C18,Matches!$D$9:$D$1954,D18,Matches!$Q$9:$Q$1954,1)+COUNTIFS(Matches!$C$9:$C$1954,D18,Matches!$D$9:$D$1954,C18,Matches!$Q$9:$Q$1954,1))))</f>
        <v>0.63636363636363635</v>
      </c>
      <c r="V18" s="9">
        <f>IF(Q18=0,0,INDEX('RPI calculation'!$K$9:$K$356,P18))</f>
        <v>0.47202797202797203</v>
      </c>
      <c r="W18" s="9">
        <f>IF(Q18=0,0,INDEX('RPI calculation'!$K$9:$K$356,O18))</f>
        <v>0.434013209013209</v>
      </c>
      <c r="X18" s="1">
        <f>IF(G18="D1",INDEX('RPI calculation'!$N$9:$N$356,O18),0)</f>
        <v>174</v>
      </c>
      <c r="Y18" s="1">
        <f>IF(H18="D1",INDEX('RPI calculation'!$N$9:$N$356,P18),0)</f>
        <v>294</v>
      </c>
    </row>
    <row r="19" spans="1:25" ht="25">
      <c r="A19" s="1" t="s">
        <v>614</v>
      </c>
      <c r="B19" s="12">
        <v>46262</v>
      </c>
      <c r="C19" s="1" t="s">
        <v>261</v>
      </c>
      <c r="D19" s="1" t="s">
        <v>126</v>
      </c>
      <c r="E19" s="1">
        <v>0</v>
      </c>
      <c r="F19" s="1">
        <v>3</v>
      </c>
      <c r="G19" s="1" t="s">
        <v>584</v>
      </c>
      <c r="H19" s="1" t="s">
        <v>584</v>
      </c>
      <c r="I19" s="1">
        <v>2</v>
      </c>
      <c r="J19" s="14" t="s">
        <v>615</v>
      </c>
      <c r="K19" s="14" t="s">
        <v>616</v>
      </c>
      <c r="L19" s="14"/>
      <c r="M19" s="1" t="s">
        <v>5986</v>
      </c>
      <c r="N19" s="14" t="s">
        <v>5989</v>
      </c>
      <c r="O19" s="1">
        <f>IF(G19="D1",MATCH(C19,'RPI calculation'!$A$9:$A$356,0),0)</f>
        <v>3</v>
      </c>
      <c r="P19" s="1">
        <f>IF(H19="D1",MATCH(D19,'RPI calculation'!$A$9:$A$356,0),0)</f>
        <v>26</v>
      </c>
      <c r="Q19" s="1">
        <f t="shared" si="0"/>
        <v>1</v>
      </c>
      <c r="R19" s="1">
        <f t="shared" si="1"/>
        <v>0</v>
      </c>
      <c r="S19" s="1">
        <f t="shared" si="2"/>
        <v>1</v>
      </c>
      <c r="T19" s="9">
        <f>IF(Q19=0,0,(INDEX('RPI calculation'!$H$9:$H$356,P19)-(COUNTIFS(Matches!$C$9:$C$1954,C19,Matches!$D$9:$D$1954,D19,Matches!$Q$9:$Q$1954,1,Matches!$F$9:$F$1954,3)+COUNTIFS(Matches!$C$9:$C$1954,D19,Matches!$D$9:$D$1954,C19,Matches!$Q$9:$Q$1954,1,Matches!$E$9:$E$1954,3)))/((INDEX('RPI calculation'!$H$9:$H$356,P19)+INDEX('RPI calculation'!$I$9:$I$356,P19))-(COUNTIFS(Matches!$C$9:$C$1954,C19,Matches!$D$9:$D$1954,D19,Matches!$Q$9:$Q$1954,1)+COUNTIFS(Matches!$C$9:$C$1954,D19,Matches!$D$9:$D$1954,C19,Matches!$Q$9:$Q$1954,1))))</f>
        <v>0.8</v>
      </c>
      <c r="U19" s="9">
        <f>IF(Q19=0,0,(INDEX('RPI calculation'!$H$9:$H$356,O19)-(COUNTIFS(Matches!$C$9:$C$1954,C19,Matches!$D$9:$D$1954,D19,Matches!$Q$9:$Q$1954,1,Matches!$E$9:$E$1954,3)+COUNTIFS(Matches!$C$9:$C$1954,D19,Matches!$D$9:$D$1954,C19,Matches!$Q$9:$Q$1954,1,Matches!$F$9:$F$1954,3)))/((INDEX('RPI calculation'!$H$9:$H$356,O19)+INDEX('RPI calculation'!$I$9:$I$356,O19))-(COUNTIFS(Matches!$C$9:$C$1954,C19,Matches!$D$9:$D$1954,D19,Matches!$Q$9:$Q$1954,1)+COUNTIFS(Matches!$C$9:$C$1954,D19,Matches!$D$9:$D$1954,C19,Matches!$Q$9:$Q$1954,1))))</f>
        <v>0.4</v>
      </c>
      <c r="V19" s="9">
        <f>IF(Q19=0,0,INDEX('RPI calculation'!$K$9:$K$356,P19))</f>
        <v>0.44381477108749839</v>
      </c>
      <c r="W19" s="9">
        <f>IF(Q19=0,0,INDEX('RPI calculation'!$K$9:$K$356,O19))</f>
        <v>0.48264462809917352</v>
      </c>
      <c r="X19" s="1">
        <f>IF(G19="D1",INDEX('RPI calculation'!$N$9:$N$356,O19),0)</f>
        <v>238</v>
      </c>
      <c r="Y19" s="1">
        <f>IF(H19="D1",INDEX('RPI calculation'!$N$9:$N$356,P19),0)</f>
        <v>103</v>
      </c>
    </row>
    <row r="20" spans="1:25" ht="25">
      <c r="A20" s="1" t="s">
        <v>617</v>
      </c>
      <c r="B20" s="12">
        <v>46262</v>
      </c>
      <c r="C20" s="1" t="s">
        <v>227</v>
      </c>
      <c r="D20" s="1" t="s">
        <v>272</v>
      </c>
      <c r="E20" s="1">
        <v>3</v>
      </c>
      <c r="F20" s="1">
        <v>2</v>
      </c>
      <c r="G20" s="1" t="s">
        <v>584</v>
      </c>
      <c r="H20" s="1" t="s">
        <v>584</v>
      </c>
      <c r="I20" s="1">
        <v>2</v>
      </c>
      <c r="J20" s="14" t="s">
        <v>618</v>
      </c>
      <c r="K20" s="14" t="s">
        <v>619</v>
      </c>
      <c r="L20" s="14"/>
      <c r="M20" s="1" t="s">
        <v>5986</v>
      </c>
      <c r="N20" s="14" t="s">
        <v>5989</v>
      </c>
      <c r="O20" s="1">
        <f>IF(G20="D1",MATCH(C20,'RPI calculation'!$A$9:$A$356,0),0)</f>
        <v>4</v>
      </c>
      <c r="P20" s="1">
        <f>IF(H20="D1",MATCH(D20,'RPI calculation'!$A$9:$A$356,0),0)</f>
        <v>79</v>
      </c>
      <c r="Q20" s="1">
        <f t="shared" si="0"/>
        <v>1</v>
      </c>
      <c r="R20" s="1">
        <f t="shared" si="1"/>
        <v>1</v>
      </c>
      <c r="S20" s="1">
        <f t="shared" si="2"/>
        <v>0</v>
      </c>
      <c r="T20" s="9">
        <f>IF(Q20=0,0,(INDEX('RPI calculation'!$H$9:$H$356,P20)-(COUNTIFS(Matches!$C$9:$C$1954,C20,Matches!$D$9:$D$1954,D20,Matches!$Q$9:$Q$1954,1,Matches!$F$9:$F$1954,3)+COUNTIFS(Matches!$C$9:$C$1954,D20,Matches!$D$9:$D$1954,C20,Matches!$Q$9:$Q$1954,1,Matches!$E$9:$E$1954,3)))/((INDEX('RPI calculation'!$H$9:$H$356,P20)+INDEX('RPI calculation'!$I$9:$I$356,P20))-(COUNTIFS(Matches!$C$9:$C$1954,C20,Matches!$D$9:$D$1954,D20,Matches!$Q$9:$Q$1954,1)+COUNTIFS(Matches!$C$9:$C$1954,D20,Matches!$D$9:$D$1954,C20,Matches!$Q$9:$Q$1954,1))))</f>
        <v>0.2</v>
      </c>
      <c r="U20" s="9">
        <f>IF(Q20=0,0,(INDEX('RPI calculation'!$H$9:$H$356,O20)-(COUNTIFS(Matches!$C$9:$C$1954,C20,Matches!$D$9:$D$1954,D20,Matches!$Q$9:$Q$1954,1,Matches!$E$9:$E$1954,3)+COUNTIFS(Matches!$C$9:$C$1954,D20,Matches!$D$9:$D$1954,C20,Matches!$Q$9:$Q$1954,1,Matches!$F$9:$F$1954,3)))/((INDEX('RPI calculation'!$H$9:$H$356,O20)+INDEX('RPI calculation'!$I$9:$I$356,O20))-(COUNTIFS(Matches!$C$9:$C$1954,C20,Matches!$D$9:$D$1954,D20,Matches!$Q$9:$Q$1954,1)+COUNTIFS(Matches!$C$9:$C$1954,D20,Matches!$D$9:$D$1954,C20,Matches!$Q$9:$Q$1954,1))))</f>
        <v>0.36363636363636365</v>
      </c>
      <c r="V20" s="9">
        <f>IF(Q20=0,0,INDEX('RPI calculation'!$K$9:$K$356,P20))</f>
        <v>0.54691722418995148</v>
      </c>
      <c r="W20" s="9">
        <f>IF(Q20=0,0,INDEX('RPI calculation'!$K$9:$K$356,O20))</f>
        <v>0.50164141414141417</v>
      </c>
      <c r="X20" s="1">
        <f>IF(G20="D1",INDEX('RPI calculation'!$N$9:$N$356,O20),0)</f>
        <v>204</v>
      </c>
      <c r="Y20" s="1">
        <f>IF(H20="D1",INDEX('RPI calculation'!$N$9:$N$356,P20),0)</f>
        <v>249</v>
      </c>
    </row>
    <row r="21" spans="1:25" ht="25">
      <c r="A21" s="1" t="s">
        <v>620</v>
      </c>
      <c r="B21" s="12">
        <v>46262</v>
      </c>
      <c r="C21" s="1" t="s">
        <v>142</v>
      </c>
      <c r="D21" s="1" t="s">
        <v>199</v>
      </c>
      <c r="E21" s="1">
        <v>3</v>
      </c>
      <c r="F21" s="1">
        <v>1</v>
      </c>
      <c r="G21" s="1" t="s">
        <v>584</v>
      </c>
      <c r="H21" s="1" t="s">
        <v>584</v>
      </c>
      <c r="I21" s="1">
        <v>2</v>
      </c>
      <c r="J21" s="14" t="s">
        <v>621</v>
      </c>
      <c r="K21" s="14" t="s">
        <v>622</v>
      </c>
      <c r="L21" s="14"/>
      <c r="M21" s="1" t="s">
        <v>5986</v>
      </c>
      <c r="N21" s="14" t="s">
        <v>5987</v>
      </c>
      <c r="O21" s="1">
        <f>IF(G21="D1",MATCH(C21,'RPI calculation'!$A$9:$A$356,0),0)</f>
        <v>5</v>
      </c>
      <c r="P21" s="1">
        <f>IF(H21="D1",MATCH(D21,'RPI calculation'!$A$9:$A$356,0),0)</f>
        <v>242</v>
      </c>
      <c r="Q21" s="1">
        <f t="shared" si="0"/>
        <v>1</v>
      </c>
      <c r="R21" s="1">
        <f t="shared" si="1"/>
        <v>1</v>
      </c>
      <c r="S21" s="1">
        <f t="shared" si="2"/>
        <v>0</v>
      </c>
      <c r="T21" s="9">
        <f>IF(Q21=0,0,(INDEX('RPI calculation'!$H$9:$H$356,P21)-(COUNTIFS(Matches!$C$9:$C$1954,C21,Matches!$D$9:$D$1954,D21,Matches!$Q$9:$Q$1954,1,Matches!$F$9:$F$1954,3)+COUNTIFS(Matches!$C$9:$C$1954,D21,Matches!$D$9:$D$1954,C21,Matches!$Q$9:$Q$1954,1,Matches!$E$9:$E$1954,3)))/((INDEX('RPI calculation'!$H$9:$H$356,P21)+INDEX('RPI calculation'!$I$9:$I$356,P21))-(COUNTIFS(Matches!$C$9:$C$1954,C21,Matches!$D$9:$D$1954,D21,Matches!$Q$9:$Q$1954,1)+COUNTIFS(Matches!$C$9:$C$1954,D21,Matches!$D$9:$D$1954,C21,Matches!$Q$9:$Q$1954,1))))</f>
        <v>0.33333333333333331</v>
      </c>
      <c r="U21" s="9">
        <f>IF(Q21=0,0,(INDEX('RPI calculation'!$H$9:$H$356,O21)-(COUNTIFS(Matches!$C$9:$C$1954,C21,Matches!$D$9:$D$1954,D21,Matches!$Q$9:$Q$1954,1,Matches!$E$9:$E$1954,3)+COUNTIFS(Matches!$C$9:$C$1954,D21,Matches!$D$9:$D$1954,C21,Matches!$Q$9:$Q$1954,1,Matches!$F$9:$F$1954,3)))/((INDEX('RPI calculation'!$H$9:$H$356,O21)+INDEX('RPI calculation'!$I$9:$I$356,O21))-(COUNTIFS(Matches!$C$9:$C$1954,C21,Matches!$D$9:$D$1954,D21,Matches!$Q$9:$Q$1954,1)+COUNTIFS(Matches!$C$9:$C$1954,D21,Matches!$D$9:$D$1954,C21,Matches!$Q$9:$Q$1954,1))))</f>
        <v>0.875</v>
      </c>
      <c r="V21" s="9">
        <f>IF(Q21=0,0,INDEX('RPI calculation'!$K$9:$K$356,P21))</f>
        <v>0.59522727272727272</v>
      </c>
      <c r="W21" s="9">
        <f>IF(Q21=0,0,INDEX('RPI calculation'!$K$9:$K$356,O21))</f>
        <v>0.37227833894500562</v>
      </c>
      <c r="X21" s="1">
        <f>IF(G21="D1",INDEX('RPI calculation'!$N$9:$N$356,O21),0)</f>
        <v>119</v>
      </c>
      <c r="Y21" s="1">
        <f>IF(H21="D1",INDEX('RPI calculation'!$N$9:$N$356,P21),0)</f>
        <v>176</v>
      </c>
    </row>
    <row r="22" spans="1:25" ht="25">
      <c r="A22" s="1" t="s">
        <v>623</v>
      </c>
      <c r="B22" s="12">
        <v>46262</v>
      </c>
      <c r="C22" s="1" t="s">
        <v>315</v>
      </c>
      <c r="D22" s="1" t="s">
        <v>368</v>
      </c>
      <c r="E22" s="1">
        <v>3</v>
      </c>
      <c r="F22" s="1">
        <v>0</v>
      </c>
      <c r="G22" s="1" t="s">
        <v>584</v>
      </c>
      <c r="H22" s="1" t="s">
        <v>584</v>
      </c>
      <c r="I22" s="1">
        <v>2</v>
      </c>
      <c r="J22" s="14" t="s">
        <v>624</v>
      </c>
      <c r="K22" s="14" t="s">
        <v>625</v>
      </c>
      <c r="L22" s="14"/>
      <c r="M22" s="1" t="s">
        <v>5986</v>
      </c>
      <c r="N22" s="14" t="s">
        <v>5989</v>
      </c>
      <c r="O22" s="1">
        <f>IF(G22="D1",MATCH(C22,'RPI calculation'!$A$9:$A$356,0),0)</f>
        <v>6</v>
      </c>
      <c r="P22" s="1">
        <f>IF(H22="D1",MATCH(D22,'RPI calculation'!$A$9:$A$356,0),0)</f>
        <v>256</v>
      </c>
      <c r="Q22" s="1">
        <f t="shared" si="0"/>
        <v>1</v>
      </c>
      <c r="R22" s="1">
        <f t="shared" si="1"/>
        <v>1</v>
      </c>
      <c r="S22" s="1">
        <f t="shared" si="2"/>
        <v>0</v>
      </c>
      <c r="T22" s="9">
        <f>IF(Q22=0,0,(INDEX('RPI calculation'!$H$9:$H$356,P22)-(COUNTIFS(Matches!$C$9:$C$1954,C22,Matches!$D$9:$D$1954,D22,Matches!$Q$9:$Q$1954,1,Matches!$F$9:$F$1954,3)+COUNTIFS(Matches!$C$9:$C$1954,D22,Matches!$D$9:$D$1954,C22,Matches!$Q$9:$Q$1954,1,Matches!$E$9:$E$1954,3)))/((INDEX('RPI calculation'!$H$9:$H$356,P22)+INDEX('RPI calculation'!$I$9:$I$356,P22))-(COUNTIFS(Matches!$C$9:$C$1954,C22,Matches!$D$9:$D$1954,D22,Matches!$Q$9:$Q$1954,1)+COUNTIFS(Matches!$C$9:$C$1954,D22,Matches!$D$9:$D$1954,C22,Matches!$Q$9:$Q$1954,1))))</f>
        <v>0.1</v>
      </c>
      <c r="U22" s="9">
        <f>IF(Q22=0,0,(INDEX('RPI calculation'!$H$9:$H$356,O22)-(COUNTIFS(Matches!$C$9:$C$1954,C22,Matches!$D$9:$D$1954,D22,Matches!$Q$9:$Q$1954,1,Matches!$E$9:$E$1954,3)+COUNTIFS(Matches!$C$9:$C$1954,D22,Matches!$D$9:$D$1954,C22,Matches!$Q$9:$Q$1954,1,Matches!$F$9:$F$1954,3)))/((INDEX('RPI calculation'!$H$9:$H$356,O22)+INDEX('RPI calculation'!$I$9:$I$356,O22))-(COUNTIFS(Matches!$C$9:$C$1954,C22,Matches!$D$9:$D$1954,D22,Matches!$Q$9:$Q$1954,1)+COUNTIFS(Matches!$C$9:$C$1954,D22,Matches!$D$9:$D$1954,C22,Matches!$Q$9:$Q$1954,1))))</f>
        <v>0.41666666666666669</v>
      </c>
      <c r="V22" s="9">
        <f>IF(Q22=0,0,INDEX('RPI calculation'!$K$9:$K$356,P22))</f>
        <v>0.35117079889807168</v>
      </c>
      <c r="W22" s="9">
        <f>IF(Q22=0,0,INDEX('RPI calculation'!$K$9:$K$356,O22))</f>
        <v>0.36313131313131308</v>
      </c>
      <c r="X22" s="1">
        <f>IF(G22="D1",INDEX('RPI calculation'!$N$9:$N$356,O22),0)</f>
        <v>292</v>
      </c>
      <c r="Y22" s="1">
        <f>IF(H22="D1",INDEX('RPI calculation'!$N$9:$N$356,P22),0)</f>
        <v>345</v>
      </c>
    </row>
    <row r="23" spans="1:25" ht="25">
      <c r="A23" s="1" t="s">
        <v>626</v>
      </c>
      <c r="B23" s="12">
        <v>46262</v>
      </c>
      <c r="C23" s="1" t="s">
        <v>315</v>
      </c>
      <c r="D23" s="1" t="s">
        <v>364</v>
      </c>
      <c r="E23" s="1">
        <v>3</v>
      </c>
      <c r="F23" s="1">
        <v>0</v>
      </c>
      <c r="G23" s="1" t="s">
        <v>584</v>
      </c>
      <c r="H23" s="1" t="s">
        <v>584</v>
      </c>
      <c r="I23" s="1">
        <v>2</v>
      </c>
      <c r="J23" s="14" t="s">
        <v>624</v>
      </c>
      <c r="K23" s="14" t="s">
        <v>627</v>
      </c>
      <c r="L23" s="14"/>
      <c r="M23" s="1" t="s">
        <v>5986</v>
      </c>
      <c r="N23" s="14" t="s">
        <v>5989</v>
      </c>
      <c r="O23" s="1">
        <f>IF(G23="D1",MATCH(C23,'RPI calculation'!$A$9:$A$356,0),0)</f>
        <v>6</v>
      </c>
      <c r="P23" s="1">
        <f>IF(H23="D1",MATCH(D23,'RPI calculation'!$A$9:$A$356,0),0)</f>
        <v>306</v>
      </c>
      <c r="Q23" s="1">
        <f t="shared" si="0"/>
        <v>1</v>
      </c>
      <c r="R23" s="1">
        <f t="shared" si="1"/>
        <v>1</v>
      </c>
      <c r="S23" s="1">
        <f t="shared" si="2"/>
        <v>0</v>
      </c>
      <c r="T23" s="9">
        <f>IF(Q23=0,0,(INDEX('RPI calculation'!$H$9:$H$356,P23)-(COUNTIFS(Matches!$C$9:$C$1954,C23,Matches!$D$9:$D$1954,D23,Matches!$Q$9:$Q$1954,1,Matches!$F$9:$F$1954,3)+COUNTIFS(Matches!$C$9:$C$1954,D23,Matches!$D$9:$D$1954,C23,Matches!$Q$9:$Q$1954,1,Matches!$E$9:$E$1954,3)))/((INDEX('RPI calculation'!$H$9:$H$356,P23)+INDEX('RPI calculation'!$I$9:$I$356,P23))-(COUNTIFS(Matches!$C$9:$C$1954,C23,Matches!$D$9:$D$1954,D23,Matches!$Q$9:$Q$1954,1)+COUNTIFS(Matches!$C$9:$C$1954,D23,Matches!$D$9:$D$1954,C23,Matches!$Q$9:$Q$1954,1))))</f>
        <v>0.1</v>
      </c>
      <c r="U23" s="9">
        <f>IF(Q23=0,0,(INDEX('RPI calculation'!$H$9:$H$356,O23)-(COUNTIFS(Matches!$C$9:$C$1954,C23,Matches!$D$9:$D$1954,D23,Matches!$Q$9:$Q$1954,1,Matches!$E$9:$E$1954,3)+COUNTIFS(Matches!$C$9:$C$1954,D23,Matches!$D$9:$D$1954,C23,Matches!$Q$9:$Q$1954,1,Matches!$F$9:$F$1954,3)))/((INDEX('RPI calculation'!$H$9:$H$356,O23)+INDEX('RPI calculation'!$I$9:$I$356,O23))-(COUNTIFS(Matches!$C$9:$C$1954,C23,Matches!$D$9:$D$1954,D23,Matches!$Q$9:$Q$1954,1)+COUNTIFS(Matches!$C$9:$C$1954,D23,Matches!$D$9:$D$1954,C23,Matches!$Q$9:$Q$1954,1))))</f>
        <v>0.41666666666666669</v>
      </c>
      <c r="V23" s="9">
        <f>IF(Q23=0,0,INDEX('RPI calculation'!$K$9:$K$356,P23))</f>
        <v>0.38939393939393929</v>
      </c>
      <c r="W23" s="9">
        <f>IF(Q23=0,0,INDEX('RPI calculation'!$K$9:$K$356,O23))</f>
        <v>0.36313131313131308</v>
      </c>
      <c r="X23" s="1">
        <f>IF(G23="D1",INDEX('RPI calculation'!$N$9:$N$356,O23),0)</f>
        <v>292</v>
      </c>
      <c r="Y23" s="1">
        <f>IF(H23="D1",INDEX('RPI calculation'!$N$9:$N$356,P23),0)</f>
        <v>341</v>
      </c>
    </row>
    <row r="24" spans="1:25" ht="25">
      <c r="A24" s="1" t="s">
        <v>628</v>
      </c>
      <c r="B24" s="12">
        <v>46262</v>
      </c>
      <c r="C24" s="1" t="s">
        <v>322</v>
      </c>
      <c r="D24" s="1" t="s">
        <v>159</v>
      </c>
      <c r="E24" s="1">
        <v>0</v>
      </c>
      <c r="F24" s="1">
        <v>3</v>
      </c>
      <c r="G24" s="1" t="s">
        <v>584</v>
      </c>
      <c r="H24" s="1" t="s">
        <v>584</v>
      </c>
      <c r="I24" s="1">
        <v>2</v>
      </c>
      <c r="J24" s="14" t="s">
        <v>629</v>
      </c>
      <c r="K24" s="14" t="s">
        <v>630</v>
      </c>
      <c r="L24" s="14"/>
      <c r="M24" s="1" t="s">
        <v>5986</v>
      </c>
      <c r="N24" s="14" t="s">
        <v>5989</v>
      </c>
      <c r="O24" s="1">
        <f>IF(G24="D1",MATCH(C24,'RPI calculation'!$A$9:$A$356,0),0)</f>
        <v>7</v>
      </c>
      <c r="P24" s="1">
        <f>IF(H24="D1",MATCH(D24,'RPI calculation'!$A$9:$A$356,0),0)</f>
        <v>192</v>
      </c>
      <c r="Q24" s="1">
        <f t="shared" si="0"/>
        <v>1</v>
      </c>
      <c r="R24" s="1">
        <f t="shared" si="1"/>
        <v>0</v>
      </c>
      <c r="S24" s="1">
        <f t="shared" si="2"/>
        <v>1</v>
      </c>
      <c r="T24" s="9">
        <f>IF(Q24=0,0,(INDEX('RPI calculation'!$H$9:$H$356,P24)-(COUNTIFS(Matches!$C$9:$C$1954,C24,Matches!$D$9:$D$1954,D24,Matches!$Q$9:$Q$1954,1,Matches!$F$9:$F$1954,3)+COUNTIFS(Matches!$C$9:$C$1954,D24,Matches!$D$9:$D$1954,C24,Matches!$Q$9:$Q$1954,1,Matches!$E$9:$E$1954,3)))/((INDEX('RPI calculation'!$H$9:$H$356,P24)+INDEX('RPI calculation'!$I$9:$I$356,P24))-(COUNTIFS(Matches!$C$9:$C$1954,C24,Matches!$D$9:$D$1954,D24,Matches!$Q$9:$Q$1954,1)+COUNTIFS(Matches!$C$9:$C$1954,D24,Matches!$D$9:$D$1954,C24,Matches!$Q$9:$Q$1954,1))))</f>
        <v>0.75</v>
      </c>
      <c r="U24" s="9">
        <f>IF(Q24=0,0,(INDEX('RPI calculation'!$H$9:$H$356,O24)-(COUNTIFS(Matches!$C$9:$C$1954,C24,Matches!$D$9:$D$1954,D24,Matches!$Q$9:$Q$1954,1,Matches!$E$9:$E$1954,3)+COUNTIFS(Matches!$C$9:$C$1954,D24,Matches!$D$9:$D$1954,C24,Matches!$Q$9:$Q$1954,1,Matches!$F$9:$F$1954,3)))/((INDEX('RPI calculation'!$H$9:$H$356,O24)+INDEX('RPI calculation'!$I$9:$I$356,O24))-(COUNTIFS(Matches!$C$9:$C$1954,C24,Matches!$D$9:$D$1954,D24,Matches!$Q$9:$Q$1954,1)+COUNTIFS(Matches!$C$9:$C$1954,D24,Matches!$D$9:$D$1954,C24,Matches!$Q$9:$Q$1954,1))))</f>
        <v>0.16666666666666666</v>
      </c>
      <c r="V24" s="9">
        <f>IF(Q24=0,0,INDEX('RPI calculation'!$K$9:$K$356,P24))</f>
        <v>0.4135003885003885</v>
      </c>
      <c r="W24" s="9">
        <f>IF(Q24=0,0,INDEX('RPI calculation'!$K$9:$K$356,O24))</f>
        <v>0.53010878010878004</v>
      </c>
      <c r="X24" s="1">
        <f>IF(G24="D1",INDEX('RPI calculation'!$N$9:$N$356,O24),0)</f>
        <v>299</v>
      </c>
      <c r="Y24" s="1">
        <f>IF(H24="D1",INDEX('RPI calculation'!$N$9:$N$356,P24),0)</f>
        <v>136</v>
      </c>
    </row>
    <row r="25" spans="1:25" ht="25">
      <c r="A25" s="1" t="s">
        <v>631</v>
      </c>
      <c r="B25" s="12">
        <v>46262</v>
      </c>
      <c r="C25" s="1" t="s">
        <v>357</v>
      </c>
      <c r="D25" s="1" t="s">
        <v>352</v>
      </c>
      <c r="E25" s="1">
        <v>0</v>
      </c>
      <c r="F25" s="1">
        <v>3</v>
      </c>
      <c r="G25" s="1" t="s">
        <v>584</v>
      </c>
      <c r="H25" s="1" t="s">
        <v>584</v>
      </c>
      <c r="I25" s="1">
        <v>2</v>
      </c>
      <c r="J25" s="14" t="s">
        <v>632</v>
      </c>
      <c r="K25" s="14" t="s">
        <v>633</v>
      </c>
      <c r="L25" s="14"/>
      <c r="M25" s="1" t="s">
        <v>5986</v>
      </c>
      <c r="N25" s="14" t="s">
        <v>5989</v>
      </c>
      <c r="O25" s="1">
        <f>IF(G25="D1",MATCH(C25,'RPI calculation'!$A$9:$A$356,0),0)</f>
        <v>8</v>
      </c>
      <c r="P25" s="1">
        <f>IF(H25="D1",MATCH(D25,'RPI calculation'!$A$9:$A$356,0),0)</f>
        <v>186</v>
      </c>
      <c r="Q25" s="1">
        <f t="shared" si="0"/>
        <v>1</v>
      </c>
      <c r="R25" s="1">
        <f t="shared" si="1"/>
        <v>0</v>
      </c>
      <c r="S25" s="1">
        <f t="shared" si="2"/>
        <v>1</v>
      </c>
      <c r="T25" s="9">
        <f>IF(Q25=0,0,(INDEX('RPI calculation'!$H$9:$H$356,P25)-(COUNTIFS(Matches!$C$9:$C$1954,C25,Matches!$D$9:$D$1954,D25,Matches!$Q$9:$Q$1954,1,Matches!$F$9:$F$1954,3)+COUNTIFS(Matches!$C$9:$C$1954,D25,Matches!$D$9:$D$1954,C25,Matches!$Q$9:$Q$1954,1,Matches!$E$9:$E$1954,3)))/((INDEX('RPI calculation'!$H$9:$H$356,P25)+INDEX('RPI calculation'!$I$9:$I$356,P25))-(COUNTIFS(Matches!$C$9:$C$1954,C25,Matches!$D$9:$D$1954,D25,Matches!$Q$9:$Q$1954,1)+COUNTIFS(Matches!$C$9:$C$1954,D25,Matches!$D$9:$D$1954,C25,Matches!$Q$9:$Q$1954,1))))</f>
        <v>8.3333333333333329E-2</v>
      </c>
      <c r="U25" s="9">
        <f>IF(Q25=0,0,(INDEX('RPI calculation'!$H$9:$H$356,O25)-(COUNTIFS(Matches!$C$9:$C$1954,C25,Matches!$D$9:$D$1954,D25,Matches!$Q$9:$Q$1954,1,Matches!$E$9:$E$1954,3)+COUNTIFS(Matches!$C$9:$C$1954,D25,Matches!$D$9:$D$1954,C25,Matches!$Q$9:$Q$1954,1,Matches!$F$9:$F$1954,3)))/((INDEX('RPI calculation'!$H$9:$H$356,O25)+INDEX('RPI calculation'!$I$9:$I$356,O25))-(COUNTIFS(Matches!$C$9:$C$1954,C25,Matches!$D$9:$D$1954,D25,Matches!$Q$9:$Q$1954,1)+COUNTIFS(Matches!$C$9:$C$1954,D25,Matches!$D$9:$D$1954,C25,Matches!$Q$9:$Q$1954,1))))</f>
        <v>0</v>
      </c>
      <c r="V25" s="9">
        <f>IF(Q25=0,0,INDEX('RPI calculation'!$K$9:$K$356,P25))</f>
        <v>0.404967254967255</v>
      </c>
      <c r="W25" s="9">
        <f>IF(Q25=0,0,INDEX('RPI calculation'!$K$9:$K$356,O25))</f>
        <v>0.49585877085877084</v>
      </c>
      <c r="X25" s="1">
        <f>IF(G25="D1",INDEX('RPI calculation'!$N$9:$N$356,O25),0)</f>
        <v>334</v>
      </c>
      <c r="Y25" s="1">
        <f>IF(H25="D1",INDEX('RPI calculation'!$N$9:$N$356,P25),0)</f>
        <v>329</v>
      </c>
    </row>
    <row r="26" spans="1:25" ht="25">
      <c r="A26" s="1" t="s">
        <v>634</v>
      </c>
      <c r="B26" s="12">
        <v>46262</v>
      </c>
      <c r="C26" s="1" t="s">
        <v>115</v>
      </c>
      <c r="D26" s="1" t="s">
        <v>123</v>
      </c>
      <c r="E26" s="1">
        <v>1</v>
      </c>
      <c r="F26" s="1">
        <v>3</v>
      </c>
      <c r="G26" s="1" t="s">
        <v>584</v>
      </c>
      <c r="H26" s="1" t="s">
        <v>584</v>
      </c>
      <c r="I26" s="1">
        <v>2</v>
      </c>
      <c r="J26" s="14" t="s">
        <v>635</v>
      </c>
      <c r="K26" s="14" t="s">
        <v>636</v>
      </c>
      <c r="L26" s="14"/>
      <c r="M26" s="1" t="s">
        <v>5986</v>
      </c>
      <c r="N26" s="14" t="s">
        <v>5989</v>
      </c>
      <c r="O26" s="1">
        <f>IF(G26="D1",MATCH(C26,'RPI calculation'!$A$9:$A$356,0),0)</f>
        <v>9</v>
      </c>
      <c r="P26" s="1">
        <f>IF(H26="D1",MATCH(D26,'RPI calculation'!$A$9:$A$356,0),0)</f>
        <v>96</v>
      </c>
      <c r="Q26" s="1">
        <f t="shared" si="0"/>
        <v>1</v>
      </c>
      <c r="R26" s="1">
        <f t="shared" si="1"/>
        <v>0</v>
      </c>
      <c r="S26" s="1">
        <f t="shared" si="2"/>
        <v>1</v>
      </c>
      <c r="T26" s="9">
        <f>IF(Q26=0,0,(INDEX('RPI calculation'!$H$9:$H$356,P26)-(COUNTIFS(Matches!$C$9:$C$1954,C26,Matches!$D$9:$D$1954,D26,Matches!$Q$9:$Q$1954,1,Matches!$F$9:$F$1954,3)+COUNTIFS(Matches!$C$9:$C$1954,D26,Matches!$D$9:$D$1954,C26,Matches!$Q$9:$Q$1954,1,Matches!$E$9:$E$1954,3)))/((INDEX('RPI calculation'!$H$9:$H$356,P26)+INDEX('RPI calculation'!$I$9:$I$356,P26))-(COUNTIFS(Matches!$C$9:$C$1954,C26,Matches!$D$9:$D$1954,D26,Matches!$Q$9:$Q$1954,1)+COUNTIFS(Matches!$C$9:$C$1954,D26,Matches!$D$9:$D$1954,C26,Matches!$Q$9:$Q$1954,1))))</f>
        <v>0.7</v>
      </c>
      <c r="U26" s="9">
        <f>IF(Q26=0,0,(INDEX('RPI calculation'!$H$9:$H$356,O26)-(COUNTIFS(Matches!$C$9:$C$1954,C26,Matches!$D$9:$D$1954,D26,Matches!$Q$9:$Q$1954,1,Matches!$E$9:$E$1954,3)+COUNTIFS(Matches!$C$9:$C$1954,D26,Matches!$D$9:$D$1954,C26,Matches!$Q$9:$Q$1954,1,Matches!$F$9:$F$1954,3)))/((INDEX('RPI calculation'!$H$9:$H$356,O26)+INDEX('RPI calculation'!$I$9:$I$356,O26))-(COUNTIFS(Matches!$C$9:$C$1954,C26,Matches!$D$9:$D$1954,D26,Matches!$Q$9:$Q$1954,1)+COUNTIFS(Matches!$C$9:$C$1954,D26,Matches!$D$9:$D$1954,C26,Matches!$Q$9:$Q$1954,1))))</f>
        <v>0.7</v>
      </c>
      <c r="V26" s="9">
        <f>IF(Q26=0,0,INDEX('RPI calculation'!$K$9:$K$356,P26))</f>
        <v>0.4861570247933884</v>
      </c>
      <c r="W26" s="9">
        <f>IF(Q26=0,0,INDEX('RPI calculation'!$K$9:$K$356,O26))</f>
        <v>0.53286713286713283</v>
      </c>
      <c r="X26" s="1">
        <f>IF(G26="D1",INDEX('RPI calculation'!$N$9:$N$356,O26),0)</f>
        <v>92</v>
      </c>
      <c r="Y26" s="1">
        <f>IF(H26="D1",INDEX('RPI calculation'!$N$9:$N$356,P26),0)</f>
        <v>100</v>
      </c>
    </row>
    <row r="27" spans="1:25" ht="25">
      <c r="A27" s="1" t="s">
        <v>637</v>
      </c>
      <c r="B27" s="12">
        <v>46262</v>
      </c>
      <c r="C27" s="1" t="s">
        <v>217</v>
      </c>
      <c r="D27" s="1" t="s">
        <v>264</v>
      </c>
      <c r="E27" s="1">
        <v>2</v>
      </c>
      <c r="F27" s="1">
        <v>3</v>
      </c>
      <c r="G27" s="1" t="s">
        <v>584</v>
      </c>
      <c r="H27" s="1" t="s">
        <v>584</v>
      </c>
      <c r="I27" s="1">
        <v>2</v>
      </c>
      <c r="J27" s="14" t="s">
        <v>638</v>
      </c>
      <c r="K27" s="14" t="s">
        <v>639</v>
      </c>
      <c r="L27" s="14"/>
      <c r="M27" s="1" t="s">
        <v>5986</v>
      </c>
      <c r="N27" s="14" t="s">
        <v>5989</v>
      </c>
      <c r="O27" s="1">
        <f>IF(G27="D1",MATCH(C27,'RPI calculation'!$A$9:$A$356,0),0)</f>
        <v>10</v>
      </c>
      <c r="P27" s="1">
        <f>IF(H27="D1",MATCH(D27,'RPI calculation'!$A$9:$A$356,0),0)</f>
        <v>176</v>
      </c>
      <c r="Q27" s="1">
        <f t="shared" si="0"/>
        <v>1</v>
      </c>
      <c r="R27" s="1">
        <f t="shared" si="1"/>
        <v>0</v>
      </c>
      <c r="S27" s="1">
        <f t="shared" si="2"/>
        <v>1</v>
      </c>
      <c r="T27" s="9">
        <f>IF(Q27=0,0,(INDEX('RPI calculation'!$H$9:$H$356,P27)-(COUNTIFS(Matches!$C$9:$C$1954,C27,Matches!$D$9:$D$1954,D27,Matches!$Q$9:$Q$1954,1,Matches!$F$9:$F$1954,3)+COUNTIFS(Matches!$C$9:$C$1954,D27,Matches!$D$9:$D$1954,C27,Matches!$Q$9:$Q$1954,1,Matches!$E$9:$E$1954,3)))/((INDEX('RPI calculation'!$H$9:$H$356,P27)+INDEX('RPI calculation'!$I$9:$I$356,P27))-(COUNTIFS(Matches!$C$9:$C$1954,C27,Matches!$D$9:$D$1954,D27,Matches!$Q$9:$Q$1954,1)+COUNTIFS(Matches!$C$9:$C$1954,D27,Matches!$D$9:$D$1954,C27,Matches!$Q$9:$Q$1954,1))))</f>
        <v>0.4</v>
      </c>
      <c r="U27" s="9">
        <f>IF(Q27=0,0,(INDEX('RPI calculation'!$H$9:$H$356,O27)-(COUNTIFS(Matches!$C$9:$C$1954,C27,Matches!$D$9:$D$1954,D27,Matches!$Q$9:$Q$1954,1,Matches!$E$9:$E$1954,3)+COUNTIFS(Matches!$C$9:$C$1954,D27,Matches!$D$9:$D$1954,C27,Matches!$Q$9:$Q$1954,1,Matches!$F$9:$F$1954,3)))/((INDEX('RPI calculation'!$H$9:$H$356,O27)+INDEX('RPI calculation'!$I$9:$I$356,O27))-(COUNTIFS(Matches!$C$9:$C$1954,C27,Matches!$D$9:$D$1954,D27,Matches!$Q$9:$Q$1954,1)+COUNTIFS(Matches!$C$9:$C$1954,D27,Matches!$D$9:$D$1954,C27,Matches!$Q$9:$Q$1954,1))))</f>
        <v>0.53846153846153844</v>
      </c>
      <c r="V27" s="9">
        <f>IF(Q27=0,0,INDEX('RPI calculation'!$K$9:$K$356,P27))</f>
        <v>0.4349720986084622</v>
      </c>
      <c r="W27" s="9">
        <f>IF(Q27=0,0,INDEX('RPI calculation'!$K$9:$K$356,O27))</f>
        <v>0.47604062604062608</v>
      </c>
      <c r="X27" s="1">
        <f>IF(G27="D1",INDEX('RPI calculation'!$N$9:$N$356,O27),0)</f>
        <v>194</v>
      </c>
      <c r="Y27" s="1">
        <f>IF(H27="D1",INDEX('RPI calculation'!$N$9:$N$356,P27),0)</f>
        <v>241</v>
      </c>
    </row>
    <row r="28" spans="1:25" ht="25">
      <c r="A28" s="1" t="s">
        <v>640</v>
      </c>
      <c r="B28" s="12">
        <v>46262</v>
      </c>
      <c r="C28" s="1" t="s">
        <v>267</v>
      </c>
      <c r="D28" s="1" t="s">
        <v>360</v>
      </c>
      <c r="E28" s="1">
        <v>3</v>
      </c>
      <c r="F28" s="1">
        <v>0</v>
      </c>
      <c r="G28" s="1" t="s">
        <v>584</v>
      </c>
      <c r="H28" s="1" t="s">
        <v>584</v>
      </c>
      <c r="I28" s="1">
        <v>2</v>
      </c>
      <c r="J28" s="14" t="s">
        <v>641</v>
      </c>
      <c r="K28" s="14" t="s">
        <v>642</v>
      </c>
      <c r="L28" s="14"/>
      <c r="M28" s="1" t="s">
        <v>5986</v>
      </c>
      <c r="N28" s="14" t="s">
        <v>5989</v>
      </c>
      <c r="O28" s="1">
        <f>IF(G28="D1",MATCH(C28,'RPI calculation'!$A$9:$A$356,0),0)</f>
        <v>11</v>
      </c>
      <c r="P28" s="1">
        <f>IF(H28="D1",MATCH(D28,'RPI calculation'!$A$9:$A$356,0),0)</f>
        <v>222</v>
      </c>
      <c r="Q28" s="1">
        <f t="shared" si="0"/>
        <v>1</v>
      </c>
      <c r="R28" s="1">
        <f t="shared" si="1"/>
        <v>1</v>
      </c>
      <c r="S28" s="1">
        <f t="shared" si="2"/>
        <v>0</v>
      </c>
      <c r="T28" s="9">
        <f>IF(Q28=0,0,(INDEX('RPI calculation'!$H$9:$H$356,P28)-(COUNTIFS(Matches!$C$9:$C$1954,C28,Matches!$D$9:$D$1954,D28,Matches!$Q$9:$Q$1954,1,Matches!$F$9:$F$1954,3)+COUNTIFS(Matches!$C$9:$C$1954,D28,Matches!$D$9:$D$1954,C28,Matches!$Q$9:$Q$1954,1,Matches!$E$9:$E$1954,3)))/((INDEX('RPI calculation'!$H$9:$H$356,P28)+INDEX('RPI calculation'!$I$9:$I$356,P28))-(COUNTIFS(Matches!$C$9:$C$1954,C28,Matches!$D$9:$D$1954,D28,Matches!$Q$9:$Q$1954,1)+COUNTIFS(Matches!$C$9:$C$1954,D28,Matches!$D$9:$D$1954,C28,Matches!$Q$9:$Q$1954,1))))</f>
        <v>0</v>
      </c>
      <c r="U28" s="9">
        <f>IF(Q28=0,0,(INDEX('RPI calculation'!$H$9:$H$356,O28)-(COUNTIFS(Matches!$C$9:$C$1954,C28,Matches!$D$9:$D$1954,D28,Matches!$Q$9:$Q$1954,1,Matches!$E$9:$E$1954,3)+COUNTIFS(Matches!$C$9:$C$1954,D28,Matches!$D$9:$D$1954,C28,Matches!$Q$9:$Q$1954,1,Matches!$F$9:$F$1954,3)))/((INDEX('RPI calculation'!$H$9:$H$356,O28)+INDEX('RPI calculation'!$I$9:$I$356,O28))-(COUNTIFS(Matches!$C$9:$C$1954,C28,Matches!$D$9:$D$1954,D28,Matches!$Q$9:$Q$1954,1)+COUNTIFS(Matches!$C$9:$C$1954,D28,Matches!$D$9:$D$1954,C28,Matches!$Q$9:$Q$1954,1))))</f>
        <v>0.33333333333333331</v>
      </c>
      <c r="V28" s="9">
        <f>IF(Q28=0,0,INDEX('RPI calculation'!$K$9:$K$356,P28))</f>
        <v>0.43385332616101846</v>
      </c>
      <c r="W28" s="9">
        <f>IF(Q28=0,0,INDEX('RPI calculation'!$K$9:$K$356,O28))</f>
        <v>0.44525252525252518</v>
      </c>
      <c r="X28" s="1">
        <f>IF(G28="D1",INDEX('RPI calculation'!$N$9:$N$356,O28),0)</f>
        <v>244</v>
      </c>
      <c r="Y28" s="1">
        <f>IF(H28="D1",INDEX('RPI calculation'!$N$9:$N$356,P28),0)</f>
        <v>337</v>
      </c>
    </row>
    <row r="29" spans="1:25" ht="25">
      <c r="A29" s="1" t="s">
        <v>643</v>
      </c>
      <c r="B29" s="12">
        <v>46262</v>
      </c>
      <c r="C29" s="1" t="s">
        <v>42</v>
      </c>
      <c r="D29" s="1" t="s">
        <v>51</v>
      </c>
      <c r="E29" s="1">
        <v>3</v>
      </c>
      <c r="F29" s="1">
        <v>0</v>
      </c>
      <c r="G29" s="1" t="s">
        <v>584</v>
      </c>
      <c r="H29" s="1" t="s">
        <v>584</v>
      </c>
      <c r="I29" s="1">
        <v>2</v>
      </c>
      <c r="J29" s="14" t="s">
        <v>644</v>
      </c>
      <c r="K29" s="14" t="s">
        <v>645</v>
      </c>
      <c r="L29" s="14"/>
      <c r="M29" s="1" t="s">
        <v>5986</v>
      </c>
      <c r="N29" s="14" t="s">
        <v>5989</v>
      </c>
      <c r="O29" s="1">
        <f>IF(G29="D1",MATCH(C29,'RPI calculation'!$A$9:$A$356,0),0)</f>
        <v>12</v>
      </c>
      <c r="P29" s="1">
        <f>IF(H29="D1",MATCH(D29,'RPI calculation'!$A$9:$A$356,0),0)</f>
        <v>166</v>
      </c>
      <c r="Q29" s="1">
        <f t="shared" si="0"/>
        <v>1</v>
      </c>
      <c r="R29" s="1">
        <f t="shared" si="1"/>
        <v>1</v>
      </c>
      <c r="S29" s="1">
        <f t="shared" si="2"/>
        <v>0</v>
      </c>
      <c r="T29" s="9">
        <f>IF(Q29=0,0,(INDEX('RPI calculation'!$H$9:$H$356,P29)-(COUNTIFS(Matches!$C$9:$C$1954,C29,Matches!$D$9:$D$1954,D29,Matches!$Q$9:$Q$1954,1,Matches!$F$9:$F$1954,3)+COUNTIFS(Matches!$C$9:$C$1954,D29,Matches!$D$9:$D$1954,C29,Matches!$Q$9:$Q$1954,1,Matches!$E$9:$E$1954,3)))/((INDEX('RPI calculation'!$H$9:$H$356,P29)+INDEX('RPI calculation'!$I$9:$I$356,P29))-(COUNTIFS(Matches!$C$9:$C$1954,C29,Matches!$D$9:$D$1954,D29,Matches!$Q$9:$Q$1954,1)+COUNTIFS(Matches!$C$9:$C$1954,D29,Matches!$D$9:$D$1954,C29,Matches!$Q$9:$Q$1954,1))))</f>
        <v>0.8571428571428571</v>
      </c>
      <c r="U29" s="9">
        <f>IF(Q29=0,0,(INDEX('RPI calculation'!$H$9:$H$356,O29)-(COUNTIFS(Matches!$C$9:$C$1954,C29,Matches!$D$9:$D$1954,D29,Matches!$Q$9:$Q$1954,1,Matches!$E$9:$E$1954,3)+COUNTIFS(Matches!$C$9:$C$1954,D29,Matches!$D$9:$D$1954,C29,Matches!$Q$9:$Q$1954,1,Matches!$F$9:$F$1954,3)))/((INDEX('RPI calculation'!$H$9:$H$356,O29)+INDEX('RPI calculation'!$I$9:$I$356,O29))-(COUNTIFS(Matches!$C$9:$C$1954,C29,Matches!$D$9:$D$1954,D29,Matches!$Q$9:$Q$1954,1)+COUNTIFS(Matches!$C$9:$C$1954,D29,Matches!$D$9:$D$1954,C29,Matches!$Q$9:$Q$1954,1))))</f>
        <v>0.8</v>
      </c>
      <c r="V29" s="9">
        <f>IF(Q29=0,0,INDEX('RPI calculation'!$K$9:$K$356,P29))</f>
        <v>0.57982954545454546</v>
      </c>
      <c r="W29" s="9">
        <f>IF(Q29=0,0,INDEX('RPI calculation'!$K$9:$K$356,O29))</f>
        <v>0.60432900432900427</v>
      </c>
      <c r="X29" s="1">
        <f>IF(G29="D1",INDEX('RPI calculation'!$N$9:$N$356,O29),0)</f>
        <v>19</v>
      </c>
      <c r="Y29" s="1">
        <f>IF(H29="D1",INDEX('RPI calculation'!$N$9:$N$356,P29),0)</f>
        <v>28</v>
      </c>
    </row>
    <row r="30" spans="1:25" ht="25">
      <c r="A30" s="1" t="s">
        <v>646</v>
      </c>
      <c r="B30" s="12">
        <v>46262</v>
      </c>
      <c r="C30" s="1" t="s">
        <v>369</v>
      </c>
      <c r="D30" s="1" t="s">
        <v>340</v>
      </c>
      <c r="E30" s="1">
        <v>0</v>
      </c>
      <c r="F30" s="1">
        <v>3</v>
      </c>
      <c r="G30" s="1" t="s">
        <v>584</v>
      </c>
      <c r="H30" s="1" t="s">
        <v>584</v>
      </c>
      <c r="I30" s="1">
        <v>2</v>
      </c>
      <c r="J30" s="14" t="s">
        <v>624</v>
      </c>
      <c r="K30" s="14" t="s">
        <v>647</v>
      </c>
      <c r="L30" s="14"/>
      <c r="M30" s="1" t="s">
        <v>5986</v>
      </c>
      <c r="N30" s="14" t="s">
        <v>5989</v>
      </c>
      <c r="O30" s="1">
        <f>IF(G30="D1",MATCH(C30,'RPI calculation'!$A$9:$A$356,0),0)</f>
        <v>13</v>
      </c>
      <c r="P30" s="1">
        <f>IF(H30="D1",MATCH(D30,'RPI calculation'!$A$9:$A$356,0),0)</f>
        <v>177</v>
      </c>
      <c r="Q30" s="1">
        <f t="shared" si="0"/>
        <v>1</v>
      </c>
      <c r="R30" s="1">
        <f t="shared" si="1"/>
        <v>0</v>
      </c>
      <c r="S30" s="1">
        <f t="shared" si="2"/>
        <v>1</v>
      </c>
      <c r="T30" s="9">
        <f>IF(Q30=0,0,(INDEX('RPI calculation'!$H$9:$H$356,P30)-(COUNTIFS(Matches!$C$9:$C$1954,C30,Matches!$D$9:$D$1954,D30,Matches!$Q$9:$Q$1954,1,Matches!$F$9:$F$1954,3)+COUNTIFS(Matches!$C$9:$C$1954,D30,Matches!$D$9:$D$1954,C30,Matches!$Q$9:$Q$1954,1,Matches!$E$9:$E$1954,3)))/((INDEX('RPI calculation'!$H$9:$H$356,P30)+INDEX('RPI calculation'!$I$9:$I$356,P30))-(COUNTIFS(Matches!$C$9:$C$1954,C30,Matches!$D$9:$D$1954,D30,Matches!$Q$9:$Q$1954,1)+COUNTIFS(Matches!$C$9:$C$1954,D30,Matches!$D$9:$D$1954,C30,Matches!$Q$9:$Q$1954,1))))</f>
        <v>0.1</v>
      </c>
      <c r="U30" s="9">
        <f>IF(Q30=0,0,(INDEX('RPI calculation'!$H$9:$H$356,O30)-(COUNTIFS(Matches!$C$9:$C$1954,C30,Matches!$D$9:$D$1954,D30,Matches!$Q$9:$Q$1954,1,Matches!$E$9:$E$1954,3)+COUNTIFS(Matches!$C$9:$C$1954,D30,Matches!$D$9:$D$1954,C30,Matches!$Q$9:$Q$1954,1,Matches!$F$9:$F$1954,3)))/((INDEX('RPI calculation'!$H$9:$H$356,O30)+INDEX('RPI calculation'!$I$9:$I$356,O30))-(COUNTIFS(Matches!$C$9:$C$1954,C30,Matches!$D$9:$D$1954,D30,Matches!$Q$9:$Q$1954,1)+COUNTIFS(Matches!$C$9:$C$1954,D30,Matches!$D$9:$D$1954,C30,Matches!$Q$9:$Q$1954,1))))</f>
        <v>0.25</v>
      </c>
      <c r="V30" s="9">
        <f>IF(Q30=0,0,INDEX('RPI calculation'!$K$9:$K$356,P30))</f>
        <v>0.476589319771138</v>
      </c>
      <c r="W30" s="9">
        <f>IF(Q30=0,0,INDEX('RPI calculation'!$K$9:$K$356,O30))</f>
        <v>0.26324354657687993</v>
      </c>
      <c r="X30" s="1">
        <f>IF(G30="D1",INDEX('RPI calculation'!$N$9:$N$356,O30),0)</f>
        <v>346</v>
      </c>
      <c r="Y30" s="1">
        <f>IF(H30="D1",INDEX('RPI calculation'!$N$9:$N$356,P30),0)</f>
        <v>317</v>
      </c>
    </row>
    <row r="31" spans="1:25" ht="25">
      <c r="A31" s="1" t="s">
        <v>648</v>
      </c>
      <c r="B31" s="12">
        <v>46262</v>
      </c>
      <c r="C31" s="1" t="s">
        <v>369</v>
      </c>
      <c r="D31" s="1" t="s">
        <v>368</v>
      </c>
      <c r="E31" s="1">
        <v>3</v>
      </c>
      <c r="F31" s="1">
        <v>2</v>
      </c>
      <c r="G31" s="1" t="s">
        <v>584</v>
      </c>
      <c r="H31" s="1" t="s">
        <v>584</v>
      </c>
      <c r="I31" s="1">
        <v>2</v>
      </c>
      <c r="J31" s="14" t="s">
        <v>624</v>
      </c>
      <c r="K31" s="14" t="s">
        <v>649</v>
      </c>
      <c r="L31" s="14"/>
      <c r="M31" s="1" t="s">
        <v>5986</v>
      </c>
      <c r="N31" s="14" t="s">
        <v>5989</v>
      </c>
      <c r="O31" s="1">
        <f>IF(G31="D1",MATCH(C31,'RPI calculation'!$A$9:$A$356,0),0)</f>
        <v>13</v>
      </c>
      <c r="P31" s="1">
        <f>IF(H31="D1",MATCH(D31,'RPI calculation'!$A$9:$A$356,0),0)</f>
        <v>256</v>
      </c>
      <c r="Q31" s="1">
        <f t="shared" si="0"/>
        <v>1</v>
      </c>
      <c r="R31" s="1">
        <f t="shared" si="1"/>
        <v>1</v>
      </c>
      <c r="S31" s="1">
        <f t="shared" si="2"/>
        <v>0</v>
      </c>
      <c r="T31" s="9">
        <f>IF(Q31=0,0,(INDEX('RPI calculation'!$H$9:$H$356,P31)-(COUNTIFS(Matches!$C$9:$C$1954,C31,Matches!$D$9:$D$1954,D31,Matches!$Q$9:$Q$1954,1,Matches!$F$9:$F$1954,3)+COUNTIFS(Matches!$C$9:$C$1954,D31,Matches!$D$9:$D$1954,C31,Matches!$Q$9:$Q$1954,1,Matches!$E$9:$E$1954,3)))/((INDEX('RPI calculation'!$H$9:$H$356,P31)+INDEX('RPI calculation'!$I$9:$I$356,P31))-(COUNTIFS(Matches!$C$9:$C$1954,C31,Matches!$D$9:$D$1954,D31,Matches!$Q$9:$Q$1954,1)+COUNTIFS(Matches!$C$9:$C$1954,D31,Matches!$D$9:$D$1954,C31,Matches!$Q$9:$Q$1954,1))))</f>
        <v>0.1</v>
      </c>
      <c r="U31" s="9">
        <f>IF(Q31=0,0,(INDEX('RPI calculation'!$H$9:$H$356,O31)-(COUNTIFS(Matches!$C$9:$C$1954,C31,Matches!$D$9:$D$1954,D31,Matches!$Q$9:$Q$1954,1,Matches!$E$9:$E$1954,3)+COUNTIFS(Matches!$C$9:$C$1954,D31,Matches!$D$9:$D$1954,C31,Matches!$Q$9:$Q$1954,1,Matches!$F$9:$F$1954,3)))/((INDEX('RPI calculation'!$H$9:$H$356,O31)+INDEX('RPI calculation'!$I$9:$I$356,O31))-(COUNTIFS(Matches!$C$9:$C$1954,C31,Matches!$D$9:$D$1954,D31,Matches!$Q$9:$Q$1954,1)+COUNTIFS(Matches!$C$9:$C$1954,D31,Matches!$D$9:$D$1954,C31,Matches!$Q$9:$Q$1954,1))))</f>
        <v>0.125</v>
      </c>
      <c r="V31" s="9">
        <f>IF(Q31=0,0,INDEX('RPI calculation'!$K$9:$K$356,P31))</f>
        <v>0.35117079889807168</v>
      </c>
      <c r="W31" s="9">
        <f>IF(Q31=0,0,INDEX('RPI calculation'!$K$9:$K$356,O31))</f>
        <v>0.26324354657687993</v>
      </c>
      <c r="X31" s="1">
        <f>IF(G31="D1",INDEX('RPI calculation'!$N$9:$N$356,O31),0)</f>
        <v>346</v>
      </c>
      <c r="Y31" s="1">
        <f>IF(H31="D1",INDEX('RPI calculation'!$N$9:$N$356,P31),0)</f>
        <v>345</v>
      </c>
    </row>
    <row r="32" spans="1:25" ht="25">
      <c r="A32" s="1" t="s">
        <v>650</v>
      </c>
      <c r="B32" s="12">
        <v>46262</v>
      </c>
      <c r="C32" s="1" t="s">
        <v>97</v>
      </c>
      <c r="D32" s="1" t="s">
        <v>330</v>
      </c>
      <c r="E32" s="1">
        <v>3</v>
      </c>
      <c r="F32" s="1">
        <v>0</v>
      </c>
      <c r="G32" s="1" t="s">
        <v>584</v>
      </c>
      <c r="H32" s="1" t="s">
        <v>584</v>
      </c>
      <c r="I32" s="1">
        <v>2</v>
      </c>
      <c r="J32" s="14" t="s">
        <v>651</v>
      </c>
      <c r="K32" s="14" t="s">
        <v>652</v>
      </c>
      <c r="L32" s="14"/>
      <c r="M32" s="1" t="s">
        <v>5986</v>
      </c>
      <c r="N32" s="14" t="s">
        <v>5988</v>
      </c>
      <c r="O32" s="1">
        <f>IF(G32="D1",MATCH(C32,'RPI calculation'!$A$9:$A$356,0),0)</f>
        <v>14</v>
      </c>
      <c r="P32" s="1">
        <f>IF(H32="D1",MATCH(D32,'RPI calculation'!$A$9:$A$356,0),0)</f>
        <v>252</v>
      </c>
      <c r="Q32" s="1">
        <f t="shared" si="0"/>
        <v>1</v>
      </c>
      <c r="R32" s="1">
        <f t="shared" si="1"/>
        <v>1</v>
      </c>
      <c r="S32" s="1">
        <f t="shared" si="2"/>
        <v>0</v>
      </c>
      <c r="T32" s="9">
        <f>IF(Q32=0,0,(INDEX('RPI calculation'!$H$9:$H$356,P32)-(COUNTIFS(Matches!$C$9:$C$1954,C32,Matches!$D$9:$D$1954,D32,Matches!$Q$9:$Q$1954,1,Matches!$F$9:$F$1954,3)+COUNTIFS(Matches!$C$9:$C$1954,D32,Matches!$D$9:$D$1954,C32,Matches!$Q$9:$Q$1954,1,Matches!$E$9:$E$1954,3)))/((INDEX('RPI calculation'!$H$9:$H$356,P32)+INDEX('RPI calculation'!$I$9:$I$356,P32))-(COUNTIFS(Matches!$C$9:$C$1954,C32,Matches!$D$9:$D$1954,D32,Matches!$Q$9:$Q$1954,1)+COUNTIFS(Matches!$C$9:$C$1954,D32,Matches!$D$9:$D$1954,C32,Matches!$Q$9:$Q$1954,1))))</f>
        <v>0.18181818181818182</v>
      </c>
      <c r="U32" s="9">
        <f>IF(Q32=0,0,(INDEX('RPI calculation'!$H$9:$H$356,O32)-(COUNTIFS(Matches!$C$9:$C$1954,C32,Matches!$D$9:$D$1954,D32,Matches!$Q$9:$Q$1954,1,Matches!$E$9:$E$1954,3)+COUNTIFS(Matches!$C$9:$C$1954,D32,Matches!$D$9:$D$1954,C32,Matches!$Q$9:$Q$1954,1,Matches!$F$9:$F$1954,3)))/((INDEX('RPI calculation'!$H$9:$H$356,O32)+INDEX('RPI calculation'!$I$9:$I$356,O32))-(COUNTIFS(Matches!$C$9:$C$1954,C32,Matches!$D$9:$D$1954,D32,Matches!$Q$9:$Q$1954,1)+COUNTIFS(Matches!$C$9:$C$1954,D32,Matches!$D$9:$D$1954,C32,Matches!$Q$9:$Q$1954,1))))</f>
        <v>0.7</v>
      </c>
      <c r="V32" s="9">
        <f>IF(Q32=0,0,INDEX('RPI calculation'!$K$9:$K$356,P32))</f>
        <v>0.50084175084175075</v>
      </c>
      <c r="W32" s="9">
        <f>IF(Q32=0,0,INDEX('RPI calculation'!$K$9:$K$356,O32))</f>
        <v>0.5526859504132231</v>
      </c>
      <c r="X32" s="1">
        <f>IF(G32="D1",INDEX('RPI calculation'!$N$9:$N$356,O32),0)</f>
        <v>74</v>
      </c>
      <c r="Y32" s="1">
        <f>IF(H32="D1",INDEX('RPI calculation'!$N$9:$N$356,P32),0)</f>
        <v>307</v>
      </c>
    </row>
    <row r="33" spans="1:25" ht="25">
      <c r="A33" s="1" t="s">
        <v>653</v>
      </c>
      <c r="B33" s="12">
        <v>46262</v>
      </c>
      <c r="C33" s="1" t="s">
        <v>200</v>
      </c>
      <c r="D33" s="1" t="s">
        <v>78</v>
      </c>
      <c r="E33" s="1">
        <v>0</v>
      </c>
      <c r="F33" s="1">
        <v>3</v>
      </c>
      <c r="G33" s="1" t="s">
        <v>584</v>
      </c>
      <c r="H33" s="1" t="s">
        <v>584</v>
      </c>
      <c r="I33" s="1">
        <v>2</v>
      </c>
      <c r="J33" s="14" t="s">
        <v>654</v>
      </c>
      <c r="K33" s="14" t="s">
        <v>655</v>
      </c>
      <c r="L33" s="14"/>
      <c r="M33" s="1" t="s">
        <v>5986</v>
      </c>
      <c r="N33" s="14" t="s">
        <v>5990</v>
      </c>
      <c r="O33" s="1">
        <f>IF(G33="D1",MATCH(C33,'RPI calculation'!$A$9:$A$356,0),0)</f>
        <v>15</v>
      </c>
      <c r="P33" s="1">
        <f>IF(H33="D1",MATCH(D33,'RPI calculation'!$A$9:$A$356,0),0)</f>
        <v>282</v>
      </c>
      <c r="Q33" s="1">
        <f t="shared" si="0"/>
        <v>1</v>
      </c>
      <c r="R33" s="1">
        <f t="shared" si="1"/>
        <v>0</v>
      </c>
      <c r="S33" s="1">
        <f t="shared" si="2"/>
        <v>1</v>
      </c>
      <c r="T33" s="9">
        <f>IF(Q33=0,0,(INDEX('RPI calculation'!$H$9:$H$356,P33)-(COUNTIFS(Matches!$C$9:$C$1954,C33,Matches!$D$9:$D$1954,D33,Matches!$Q$9:$Q$1954,1,Matches!$F$9:$F$1954,3)+COUNTIFS(Matches!$C$9:$C$1954,D33,Matches!$D$9:$D$1954,C33,Matches!$Q$9:$Q$1954,1,Matches!$E$9:$E$1954,3)))/((INDEX('RPI calculation'!$H$9:$H$356,P33)+INDEX('RPI calculation'!$I$9:$I$356,P33))-(COUNTIFS(Matches!$C$9:$C$1954,C33,Matches!$D$9:$D$1954,D33,Matches!$Q$9:$Q$1954,1)+COUNTIFS(Matches!$C$9:$C$1954,D33,Matches!$D$9:$D$1954,C33,Matches!$Q$9:$Q$1954,1))))</f>
        <v>0.5</v>
      </c>
      <c r="U33" s="9">
        <f>IF(Q33=0,0,(INDEX('RPI calculation'!$H$9:$H$356,O33)-(COUNTIFS(Matches!$C$9:$C$1954,C33,Matches!$D$9:$D$1954,D33,Matches!$Q$9:$Q$1954,1,Matches!$E$9:$E$1954,3)+COUNTIFS(Matches!$C$9:$C$1954,D33,Matches!$D$9:$D$1954,C33,Matches!$Q$9:$Q$1954,1,Matches!$F$9:$F$1954,3)))/((INDEX('RPI calculation'!$H$9:$H$356,O33)+INDEX('RPI calculation'!$I$9:$I$356,O33))-(COUNTIFS(Matches!$C$9:$C$1954,C33,Matches!$D$9:$D$1954,D33,Matches!$Q$9:$Q$1954,1)+COUNTIFS(Matches!$C$9:$C$1954,D33,Matches!$D$9:$D$1954,C33,Matches!$Q$9:$Q$1954,1))))</f>
        <v>0.4</v>
      </c>
      <c r="V33" s="9">
        <f>IF(Q33=0,0,INDEX('RPI calculation'!$K$9:$K$356,P33))</f>
        <v>0.62075298438934801</v>
      </c>
      <c r="W33" s="9">
        <f>IF(Q33=0,0,INDEX('RPI calculation'!$K$9:$K$356,O33))</f>
        <v>0.52984389348025718</v>
      </c>
      <c r="X33" s="1">
        <f>IF(G33="D1",INDEX('RPI calculation'!$N$9:$N$356,O33),0)</f>
        <v>177</v>
      </c>
      <c r="Y33" s="1">
        <f>IF(H33="D1",INDEX('RPI calculation'!$N$9:$N$356,P33),0)</f>
        <v>55</v>
      </c>
    </row>
    <row r="34" spans="1:25" ht="25">
      <c r="A34" s="1" t="s">
        <v>656</v>
      </c>
      <c r="B34" s="12">
        <v>46262</v>
      </c>
      <c r="C34" s="1" t="s">
        <v>105</v>
      </c>
      <c r="D34" s="1" t="s">
        <v>60</v>
      </c>
      <c r="E34" s="1">
        <v>0</v>
      </c>
      <c r="F34" s="1">
        <v>3</v>
      </c>
      <c r="G34" s="1" t="s">
        <v>584</v>
      </c>
      <c r="H34" s="1" t="s">
        <v>584</v>
      </c>
      <c r="I34" s="1">
        <v>2</v>
      </c>
      <c r="J34" s="14" t="s">
        <v>657</v>
      </c>
      <c r="K34" s="14" t="s">
        <v>658</v>
      </c>
      <c r="L34" s="14"/>
      <c r="M34" s="1" t="s">
        <v>5986</v>
      </c>
      <c r="N34" s="14" t="s">
        <v>5989</v>
      </c>
      <c r="O34" s="1">
        <f>IF(G34="D1",MATCH(C34,'RPI calculation'!$A$9:$A$356,0),0)</f>
        <v>16</v>
      </c>
      <c r="P34" s="1">
        <f>IF(H34="D1",MATCH(D34,'RPI calculation'!$A$9:$A$356,0),0)</f>
        <v>120</v>
      </c>
      <c r="Q34" s="1">
        <f t="shared" si="0"/>
        <v>1</v>
      </c>
      <c r="R34" s="1">
        <f t="shared" si="1"/>
        <v>0</v>
      </c>
      <c r="S34" s="1">
        <f t="shared" si="2"/>
        <v>1</v>
      </c>
      <c r="T34" s="9">
        <f>IF(Q34=0,0,(INDEX('RPI calculation'!$H$9:$H$356,P34)-(COUNTIFS(Matches!$C$9:$C$1954,C34,Matches!$D$9:$D$1954,D34,Matches!$Q$9:$Q$1954,1,Matches!$F$9:$F$1954,3)+COUNTIFS(Matches!$C$9:$C$1954,D34,Matches!$D$9:$D$1954,C34,Matches!$Q$9:$Q$1954,1,Matches!$E$9:$E$1954,3)))/((INDEX('RPI calculation'!$H$9:$H$356,P34)+INDEX('RPI calculation'!$I$9:$I$356,P34))-(COUNTIFS(Matches!$C$9:$C$1954,C34,Matches!$D$9:$D$1954,D34,Matches!$Q$9:$Q$1954,1)+COUNTIFS(Matches!$C$9:$C$1954,D34,Matches!$D$9:$D$1954,C34,Matches!$Q$9:$Q$1954,1))))</f>
        <v>0.75</v>
      </c>
      <c r="U34" s="9">
        <f>IF(Q34=0,0,(INDEX('RPI calculation'!$H$9:$H$356,O34)-(COUNTIFS(Matches!$C$9:$C$1954,C34,Matches!$D$9:$D$1954,D34,Matches!$Q$9:$Q$1954,1,Matches!$E$9:$E$1954,3)+COUNTIFS(Matches!$C$9:$C$1954,D34,Matches!$D$9:$D$1954,C34,Matches!$Q$9:$Q$1954,1,Matches!$F$9:$F$1954,3)))/((INDEX('RPI calculation'!$H$9:$H$356,O34)+INDEX('RPI calculation'!$I$9:$I$356,O34))-(COUNTIFS(Matches!$C$9:$C$1954,C34,Matches!$D$9:$D$1954,D34,Matches!$Q$9:$Q$1954,1)+COUNTIFS(Matches!$C$9:$C$1954,D34,Matches!$D$9:$D$1954,C34,Matches!$Q$9:$Q$1954,1))))</f>
        <v>0.7</v>
      </c>
      <c r="V34" s="9">
        <f>IF(Q34=0,0,INDEX('RPI calculation'!$K$9:$K$356,P34))</f>
        <v>0.59353146853146854</v>
      </c>
      <c r="W34" s="9">
        <f>IF(Q34=0,0,INDEX('RPI calculation'!$K$9:$K$356,O34))</f>
        <v>0.57254361799816345</v>
      </c>
      <c r="X34" s="1">
        <f>IF(G34="D1",INDEX('RPI calculation'!$N$9:$N$356,O34),0)</f>
        <v>82</v>
      </c>
      <c r="Y34" s="1">
        <f>IF(H34="D1",INDEX('RPI calculation'!$N$9:$N$356,P34),0)</f>
        <v>37</v>
      </c>
    </row>
    <row r="35" spans="1:25" ht="25">
      <c r="A35" s="1" t="s">
        <v>659</v>
      </c>
      <c r="B35" s="12">
        <v>46262</v>
      </c>
      <c r="C35" s="1" t="s">
        <v>87</v>
      </c>
      <c r="D35" s="1" t="s">
        <v>272</v>
      </c>
      <c r="E35" s="1">
        <v>3</v>
      </c>
      <c r="F35" s="1">
        <v>1</v>
      </c>
      <c r="G35" s="1" t="s">
        <v>584</v>
      </c>
      <c r="H35" s="1" t="s">
        <v>584</v>
      </c>
      <c r="I35" s="1">
        <v>2</v>
      </c>
      <c r="J35" s="14" t="s">
        <v>660</v>
      </c>
      <c r="K35" s="14" t="s">
        <v>661</v>
      </c>
      <c r="L35" s="14"/>
      <c r="M35" s="1" t="s">
        <v>5986</v>
      </c>
      <c r="N35" s="14" t="s">
        <v>5987</v>
      </c>
      <c r="O35" s="1">
        <f>IF(G35="D1",MATCH(C35,'RPI calculation'!$A$9:$A$356,0),0)</f>
        <v>17</v>
      </c>
      <c r="P35" s="1">
        <f>IF(H35="D1",MATCH(D35,'RPI calculation'!$A$9:$A$356,0),0)</f>
        <v>79</v>
      </c>
      <c r="Q35" s="1">
        <f t="shared" si="0"/>
        <v>1</v>
      </c>
      <c r="R35" s="1">
        <f t="shared" si="1"/>
        <v>1</v>
      </c>
      <c r="S35" s="1">
        <f t="shared" si="2"/>
        <v>0</v>
      </c>
      <c r="T35" s="9">
        <f>IF(Q35=0,0,(INDEX('RPI calculation'!$H$9:$H$356,P35)-(COUNTIFS(Matches!$C$9:$C$1954,C35,Matches!$D$9:$D$1954,D35,Matches!$Q$9:$Q$1954,1,Matches!$F$9:$F$1954,3)+COUNTIFS(Matches!$C$9:$C$1954,D35,Matches!$D$9:$D$1954,C35,Matches!$Q$9:$Q$1954,1,Matches!$E$9:$E$1954,3)))/((INDEX('RPI calculation'!$H$9:$H$356,P35)+INDEX('RPI calculation'!$I$9:$I$356,P35))-(COUNTIFS(Matches!$C$9:$C$1954,C35,Matches!$D$9:$D$1954,D35,Matches!$Q$9:$Q$1954,1)+COUNTIFS(Matches!$C$9:$C$1954,D35,Matches!$D$9:$D$1954,C35,Matches!$Q$9:$Q$1954,1))))</f>
        <v>0.2</v>
      </c>
      <c r="U35" s="9">
        <f>IF(Q35=0,0,(INDEX('RPI calculation'!$H$9:$H$356,O35)-(COUNTIFS(Matches!$C$9:$C$1954,C35,Matches!$D$9:$D$1954,D35,Matches!$Q$9:$Q$1954,1,Matches!$E$9:$E$1954,3)+COUNTIFS(Matches!$C$9:$C$1954,D35,Matches!$D$9:$D$1954,C35,Matches!$Q$9:$Q$1954,1,Matches!$F$9:$F$1954,3)))/((INDEX('RPI calculation'!$H$9:$H$356,O35)+INDEX('RPI calculation'!$I$9:$I$356,O35))-(COUNTIFS(Matches!$C$9:$C$1954,C35,Matches!$D$9:$D$1954,D35,Matches!$Q$9:$Q$1954,1)+COUNTIFS(Matches!$C$9:$C$1954,D35,Matches!$D$9:$D$1954,C35,Matches!$Q$9:$Q$1954,1))))</f>
        <v>0.81818181818181823</v>
      </c>
      <c r="V35" s="9">
        <f>IF(Q35=0,0,INDEX('RPI calculation'!$K$9:$K$356,P35))</f>
        <v>0.54691722418995148</v>
      </c>
      <c r="W35" s="9">
        <f>IF(Q35=0,0,INDEX('RPI calculation'!$K$9:$K$356,O35))</f>
        <v>0.47534872534872535</v>
      </c>
      <c r="X35" s="1">
        <f>IF(G35="D1",INDEX('RPI calculation'!$N$9:$N$356,O35),0)</f>
        <v>64</v>
      </c>
      <c r="Y35" s="1">
        <f>IF(H35="D1",INDEX('RPI calculation'!$N$9:$N$356,P35),0)</f>
        <v>249</v>
      </c>
    </row>
    <row r="36" spans="1:25" ht="25">
      <c r="A36" s="1" t="s">
        <v>662</v>
      </c>
      <c r="B36" s="12">
        <v>46262</v>
      </c>
      <c r="C36" s="1" t="s">
        <v>87</v>
      </c>
      <c r="D36" s="1" t="s">
        <v>101</v>
      </c>
      <c r="E36" s="1">
        <v>3</v>
      </c>
      <c r="F36" s="1">
        <v>0</v>
      </c>
      <c r="G36" s="1" t="s">
        <v>584</v>
      </c>
      <c r="H36" s="1" t="s">
        <v>584</v>
      </c>
      <c r="I36" s="1">
        <v>2</v>
      </c>
      <c r="J36" s="14" t="s">
        <v>663</v>
      </c>
      <c r="K36" s="14" t="s">
        <v>664</v>
      </c>
      <c r="L36" s="14"/>
      <c r="M36" s="1" t="s">
        <v>5986</v>
      </c>
      <c r="N36" s="14" t="s">
        <v>5988</v>
      </c>
      <c r="O36" s="1">
        <f>IF(G36="D1",MATCH(C36,'RPI calculation'!$A$9:$A$356,0),0)</f>
        <v>17</v>
      </c>
      <c r="P36" s="1">
        <f>IF(H36="D1",MATCH(D36,'RPI calculation'!$A$9:$A$356,0),0)</f>
        <v>137</v>
      </c>
      <c r="Q36" s="1">
        <f t="shared" si="0"/>
        <v>1</v>
      </c>
      <c r="R36" s="1">
        <f t="shared" si="1"/>
        <v>1</v>
      </c>
      <c r="S36" s="1">
        <f t="shared" si="2"/>
        <v>0</v>
      </c>
      <c r="T36" s="9">
        <f>IF(Q36=0,0,(INDEX('RPI calculation'!$H$9:$H$356,P36)-(COUNTIFS(Matches!$C$9:$C$1954,C36,Matches!$D$9:$D$1954,D36,Matches!$Q$9:$Q$1954,1,Matches!$F$9:$F$1954,3)+COUNTIFS(Matches!$C$9:$C$1954,D36,Matches!$D$9:$D$1954,C36,Matches!$Q$9:$Q$1954,1,Matches!$E$9:$E$1954,3)))/((INDEX('RPI calculation'!$H$9:$H$356,P36)+INDEX('RPI calculation'!$I$9:$I$356,P36))-(COUNTIFS(Matches!$C$9:$C$1954,C36,Matches!$D$9:$D$1954,D36,Matches!$Q$9:$Q$1954,1)+COUNTIFS(Matches!$C$9:$C$1954,D36,Matches!$D$9:$D$1954,C36,Matches!$Q$9:$Q$1954,1))))</f>
        <v>0.72727272727272729</v>
      </c>
      <c r="U36" s="9">
        <f>IF(Q36=0,0,(INDEX('RPI calculation'!$H$9:$H$356,O36)-(COUNTIFS(Matches!$C$9:$C$1954,C36,Matches!$D$9:$D$1954,D36,Matches!$Q$9:$Q$1954,1,Matches!$E$9:$E$1954,3)+COUNTIFS(Matches!$C$9:$C$1954,D36,Matches!$D$9:$D$1954,C36,Matches!$Q$9:$Q$1954,1,Matches!$F$9:$F$1954,3)))/((INDEX('RPI calculation'!$H$9:$H$356,O36)+INDEX('RPI calculation'!$I$9:$I$356,O36))-(COUNTIFS(Matches!$C$9:$C$1954,C36,Matches!$D$9:$D$1954,D36,Matches!$Q$9:$Q$1954,1)+COUNTIFS(Matches!$C$9:$C$1954,D36,Matches!$D$9:$D$1954,C36,Matches!$Q$9:$Q$1954,1))))</f>
        <v>0.81818181818181823</v>
      </c>
      <c r="V36" s="9">
        <f>IF(Q36=0,0,INDEX('RPI calculation'!$K$9:$K$356,P36))</f>
        <v>0.57589840714840712</v>
      </c>
      <c r="W36" s="9">
        <f>IF(Q36=0,0,INDEX('RPI calculation'!$K$9:$K$356,O36))</f>
        <v>0.47534872534872535</v>
      </c>
      <c r="X36" s="1">
        <f>IF(G36="D1",INDEX('RPI calculation'!$N$9:$N$356,O36),0)</f>
        <v>64</v>
      </c>
      <c r="Y36" s="1">
        <f>IF(H36="D1",INDEX('RPI calculation'!$N$9:$N$356,P36),0)</f>
        <v>78</v>
      </c>
    </row>
    <row r="37" spans="1:25" ht="25">
      <c r="A37" s="1" t="s">
        <v>665</v>
      </c>
      <c r="B37" s="12">
        <v>46262</v>
      </c>
      <c r="C37" s="1" t="s">
        <v>220</v>
      </c>
      <c r="D37" s="1" t="s">
        <v>290</v>
      </c>
      <c r="E37" s="1">
        <v>2</v>
      </c>
      <c r="F37" s="1">
        <v>3</v>
      </c>
      <c r="G37" s="1" t="s">
        <v>584</v>
      </c>
      <c r="H37" s="1" t="s">
        <v>584</v>
      </c>
      <c r="I37" s="1">
        <v>2</v>
      </c>
      <c r="J37" s="14" t="s">
        <v>629</v>
      </c>
      <c r="K37" s="14" t="s">
        <v>666</v>
      </c>
      <c r="L37" s="14"/>
      <c r="M37" s="1" t="s">
        <v>5986</v>
      </c>
      <c r="N37" s="14" t="s">
        <v>5989</v>
      </c>
      <c r="O37" s="1">
        <f>IF(G37="D1",MATCH(C37,'RPI calculation'!$A$9:$A$356,0),0)</f>
        <v>18</v>
      </c>
      <c r="P37" s="1">
        <f>IF(H37="D1",MATCH(D37,'RPI calculation'!$A$9:$A$356,0),0)</f>
        <v>123</v>
      </c>
      <c r="Q37" s="1">
        <f t="shared" si="0"/>
        <v>1</v>
      </c>
      <c r="R37" s="1">
        <f t="shared" si="1"/>
        <v>0</v>
      </c>
      <c r="S37" s="1">
        <f t="shared" si="2"/>
        <v>1</v>
      </c>
      <c r="T37" s="9">
        <f>IF(Q37=0,0,(INDEX('RPI calculation'!$H$9:$H$356,P37)-(COUNTIFS(Matches!$C$9:$C$1954,C37,Matches!$D$9:$D$1954,D37,Matches!$Q$9:$Q$1954,1,Matches!$F$9:$F$1954,3)+COUNTIFS(Matches!$C$9:$C$1954,D37,Matches!$D$9:$D$1954,C37,Matches!$Q$9:$Q$1954,1,Matches!$E$9:$E$1954,3)))/((INDEX('RPI calculation'!$H$9:$H$356,P37)+INDEX('RPI calculation'!$I$9:$I$356,P37))-(COUNTIFS(Matches!$C$9:$C$1954,C37,Matches!$D$9:$D$1954,D37,Matches!$Q$9:$Q$1954,1)+COUNTIFS(Matches!$C$9:$C$1954,D37,Matches!$D$9:$D$1954,C37,Matches!$Q$9:$Q$1954,1))))</f>
        <v>0.25</v>
      </c>
      <c r="U37" s="9">
        <f>IF(Q37=0,0,(INDEX('RPI calculation'!$H$9:$H$356,O37)-(COUNTIFS(Matches!$C$9:$C$1954,C37,Matches!$D$9:$D$1954,D37,Matches!$Q$9:$Q$1954,1,Matches!$E$9:$E$1954,3)+COUNTIFS(Matches!$C$9:$C$1954,D37,Matches!$D$9:$D$1954,C37,Matches!$Q$9:$Q$1954,1,Matches!$F$9:$F$1954,3)))/((INDEX('RPI calculation'!$H$9:$H$356,O37)+INDEX('RPI calculation'!$I$9:$I$356,O37))-(COUNTIFS(Matches!$C$9:$C$1954,C37,Matches!$D$9:$D$1954,D37,Matches!$Q$9:$Q$1954,1)+COUNTIFS(Matches!$C$9:$C$1954,D37,Matches!$D$9:$D$1954,C37,Matches!$Q$9:$Q$1954,1))))</f>
        <v>0.66666666666666663</v>
      </c>
      <c r="V37" s="9">
        <f>IF(Q37=0,0,INDEX('RPI calculation'!$K$9:$K$356,P37))</f>
        <v>0.51402486402486403</v>
      </c>
      <c r="W37" s="9">
        <f>IF(Q37=0,0,INDEX('RPI calculation'!$K$9:$K$356,O37))</f>
        <v>0.42226107226107218</v>
      </c>
      <c r="X37" s="1">
        <f>IF(G37="D1",INDEX('RPI calculation'!$N$9:$N$356,O37),0)</f>
        <v>197</v>
      </c>
      <c r="Y37" s="1">
        <f>IF(H37="D1",INDEX('RPI calculation'!$N$9:$N$356,P37),0)</f>
        <v>267</v>
      </c>
    </row>
    <row r="38" spans="1:25" ht="25">
      <c r="A38" s="1" t="s">
        <v>667</v>
      </c>
      <c r="B38" s="12">
        <v>46262</v>
      </c>
      <c r="C38" s="1" t="s">
        <v>220</v>
      </c>
      <c r="D38" s="1" t="s">
        <v>325</v>
      </c>
      <c r="E38" s="1">
        <v>3</v>
      </c>
      <c r="F38" s="1">
        <v>0</v>
      </c>
      <c r="G38" s="1" t="s">
        <v>584</v>
      </c>
      <c r="H38" s="1" t="s">
        <v>584</v>
      </c>
      <c r="I38" s="1">
        <v>2</v>
      </c>
      <c r="J38" s="14" t="s">
        <v>668</v>
      </c>
      <c r="K38" s="14" t="s">
        <v>669</v>
      </c>
      <c r="L38" s="14"/>
      <c r="M38" s="1" t="s">
        <v>5986</v>
      </c>
      <c r="N38" s="14" t="s">
        <v>5989</v>
      </c>
      <c r="O38" s="1">
        <f>IF(G38="D1",MATCH(C38,'RPI calculation'!$A$9:$A$356,0),0)</f>
        <v>18</v>
      </c>
      <c r="P38" s="1">
        <f>IF(H38="D1",MATCH(D38,'RPI calculation'!$A$9:$A$356,0),0)</f>
        <v>314</v>
      </c>
      <c r="Q38" s="1">
        <f t="shared" si="0"/>
        <v>1</v>
      </c>
      <c r="R38" s="1">
        <f t="shared" si="1"/>
        <v>1</v>
      </c>
      <c r="S38" s="1">
        <f t="shared" si="2"/>
        <v>0</v>
      </c>
      <c r="T38" s="9">
        <f>IF(Q38=0,0,(INDEX('RPI calculation'!$H$9:$H$356,P38)-(COUNTIFS(Matches!$C$9:$C$1954,C38,Matches!$D$9:$D$1954,D38,Matches!$Q$9:$Q$1954,1,Matches!$F$9:$F$1954,3)+COUNTIFS(Matches!$C$9:$C$1954,D38,Matches!$D$9:$D$1954,C38,Matches!$Q$9:$Q$1954,1,Matches!$E$9:$E$1954,3)))/((INDEX('RPI calculation'!$H$9:$H$356,P38)+INDEX('RPI calculation'!$I$9:$I$356,P38))-(COUNTIFS(Matches!$C$9:$C$1954,C38,Matches!$D$9:$D$1954,D38,Matches!$Q$9:$Q$1954,1)+COUNTIFS(Matches!$C$9:$C$1954,D38,Matches!$D$9:$D$1954,C38,Matches!$Q$9:$Q$1954,1))))</f>
        <v>0.5</v>
      </c>
      <c r="U38" s="9">
        <f>IF(Q38=0,0,(INDEX('RPI calculation'!$H$9:$H$356,O38)-(COUNTIFS(Matches!$C$9:$C$1954,C38,Matches!$D$9:$D$1954,D38,Matches!$Q$9:$Q$1954,1,Matches!$E$9:$E$1954,3)+COUNTIFS(Matches!$C$9:$C$1954,D38,Matches!$D$9:$D$1954,C38,Matches!$Q$9:$Q$1954,1,Matches!$F$9:$F$1954,3)))/((INDEX('RPI calculation'!$H$9:$H$356,O38)+INDEX('RPI calculation'!$I$9:$I$356,O38))-(COUNTIFS(Matches!$C$9:$C$1954,C38,Matches!$D$9:$D$1954,D38,Matches!$Q$9:$Q$1954,1)+COUNTIFS(Matches!$C$9:$C$1954,D38,Matches!$D$9:$D$1954,C38,Matches!$Q$9:$Q$1954,1))))</f>
        <v>0.58333333333333337</v>
      </c>
      <c r="V38" s="9">
        <f>IF(Q38=0,0,INDEX('RPI calculation'!$K$9:$K$356,P38))</f>
        <v>0.37811885084612357</v>
      </c>
      <c r="W38" s="9">
        <f>IF(Q38=0,0,INDEX('RPI calculation'!$K$9:$K$356,O38))</f>
        <v>0.42226107226107218</v>
      </c>
      <c r="X38" s="1">
        <f>IF(G38="D1",INDEX('RPI calculation'!$N$9:$N$356,O38),0)</f>
        <v>197</v>
      </c>
      <c r="Y38" s="1">
        <f>IF(H38="D1",INDEX('RPI calculation'!$N$9:$N$356,P38),0)</f>
        <v>302</v>
      </c>
    </row>
    <row r="39" spans="1:25" ht="25">
      <c r="A39" s="1" t="s">
        <v>670</v>
      </c>
      <c r="B39" s="12">
        <v>46262</v>
      </c>
      <c r="C39" s="1" t="s">
        <v>57</v>
      </c>
      <c r="D39" s="1" t="s">
        <v>176</v>
      </c>
      <c r="E39" s="1">
        <v>3</v>
      </c>
      <c r="F39" s="1">
        <v>2</v>
      </c>
      <c r="G39" s="1" t="s">
        <v>584</v>
      </c>
      <c r="H39" s="1" t="s">
        <v>584</v>
      </c>
      <c r="I39" s="1">
        <v>2</v>
      </c>
      <c r="J39" s="14" t="s">
        <v>671</v>
      </c>
      <c r="K39" s="14" t="s">
        <v>672</v>
      </c>
      <c r="L39" s="14"/>
      <c r="M39" s="1" t="s">
        <v>5986</v>
      </c>
      <c r="N39" s="14" t="s">
        <v>5989</v>
      </c>
      <c r="O39" s="1">
        <f>IF(G39="D1",MATCH(C39,'RPI calculation'!$A$9:$A$356,0),0)</f>
        <v>19</v>
      </c>
      <c r="P39" s="1">
        <f>IF(H39="D1",MATCH(D39,'RPI calculation'!$A$9:$A$356,0),0)</f>
        <v>204</v>
      </c>
      <c r="Q39" s="1">
        <f t="shared" si="0"/>
        <v>1</v>
      </c>
      <c r="R39" s="1">
        <f t="shared" si="1"/>
        <v>1</v>
      </c>
      <c r="S39" s="1">
        <f t="shared" si="2"/>
        <v>0</v>
      </c>
      <c r="T39" s="9">
        <f>IF(Q39=0,0,(INDEX('RPI calculation'!$H$9:$H$356,P39)-(COUNTIFS(Matches!$C$9:$C$1954,C39,Matches!$D$9:$D$1954,D39,Matches!$Q$9:$Q$1954,1,Matches!$F$9:$F$1954,3)+COUNTIFS(Matches!$C$9:$C$1954,D39,Matches!$D$9:$D$1954,C39,Matches!$Q$9:$Q$1954,1,Matches!$E$9:$E$1954,3)))/((INDEX('RPI calculation'!$H$9:$H$356,P39)+INDEX('RPI calculation'!$I$9:$I$356,P39))-(COUNTIFS(Matches!$C$9:$C$1954,C39,Matches!$D$9:$D$1954,D39,Matches!$Q$9:$Q$1954,1)+COUNTIFS(Matches!$C$9:$C$1954,D39,Matches!$D$9:$D$1954,C39,Matches!$Q$9:$Q$1954,1))))</f>
        <v>0.375</v>
      </c>
      <c r="U39" s="9">
        <f>IF(Q39=0,0,(INDEX('RPI calculation'!$H$9:$H$356,O39)-(COUNTIFS(Matches!$C$9:$C$1954,C39,Matches!$D$9:$D$1954,D39,Matches!$Q$9:$Q$1954,1,Matches!$E$9:$E$1954,3)+COUNTIFS(Matches!$C$9:$C$1954,D39,Matches!$D$9:$D$1954,C39,Matches!$Q$9:$Q$1954,1,Matches!$F$9:$F$1954,3)))/((INDEX('RPI calculation'!$H$9:$H$356,O39)+INDEX('RPI calculation'!$I$9:$I$356,O39))-(COUNTIFS(Matches!$C$9:$C$1954,C39,Matches!$D$9:$D$1954,D39,Matches!$Q$9:$Q$1954,1)+COUNTIFS(Matches!$C$9:$C$1954,D39,Matches!$D$9:$D$1954,C39,Matches!$Q$9:$Q$1954,1))))</f>
        <v>0.8</v>
      </c>
      <c r="V39" s="9">
        <f>IF(Q39=0,0,INDEX('RPI calculation'!$K$9:$K$356,P39))</f>
        <v>0.58967452300785639</v>
      </c>
      <c r="W39" s="9">
        <f>IF(Q39=0,0,INDEX('RPI calculation'!$K$9:$K$356,O39))</f>
        <v>0.53872819100091818</v>
      </c>
      <c r="X39" s="1">
        <f>IF(G39="D1",INDEX('RPI calculation'!$N$9:$N$356,O39),0)</f>
        <v>34</v>
      </c>
      <c r="Y39" s="1">
        <f>IF(H39="D1",INDEX('RPI calculation'!$N$9:$N$356,P39),0)</f>
        <v>153</v>
      </c>
    </row>
    <row r="40" spans="1:25" ht="25">
      <c r="A40" s="1" t="s">
        <v>673</v>
      </c>
      <c r="B40" s="12">
        <v>46262</v>
      </c>
      <c r="C40" s="1" t="s">
        <v>32</v>
      </c>
      <c r="D40" s="1" t="s">
        <v>74</v>
      </c>
      <c r="E40" s="1">
        <v>3</v>
      </c>
      <c r="F40" s="1">
        <v>0</v>
      </c>
      <c r="G40" s="1" t="s">
        <v>584</v>
      </c>
      <c r="H40" s="1" t="s">
        <v>584</v>
      </c>
      <c r="I40" s="1">
        <v>2</v>
      </c>
      <c r="J40" s="14" t="s">
        <v>674</v>
      </c>
      <c r="K40" s="14" t="s">
        <v>675</v>
      </c>
      <c r="L40" s="14"/>
      <c r="M40" s="1" t="s">
        <v>5986</v>
      </c>
      <c r="N40" s="14" t="s">
        <v>5989</v>
      </c>
      <c r="O40" s="1">
        <f>IF(G40="D1",MATCH(C40,'RPI calculation'!$A$9:$A$356,0),0)</f>
        <v>20</v>
      </c>
      <c r="P40" s="1">
        <f>IF(H40="D1",MATCH(D40,'RPI calculation'!$A$9:$A$356,0),0)</f>
        <v>243</v>
      </c>
      <c r="Q40" s="1">
        <f t="shared" si="0"/>
        <v>1</v>
      </c>
      <c r="R40" s="1">
        <f t="shared" si="1"/>
        <v>1</v>
      </c>
      <c r="S40" s="1">
        <f t="shared" si="2"/>
        <v>0</v>
      </c>
      <c r="T40" s="9">
        <f>IF(Q40=0,0,(INDEX('RPI calculation'!$H$9:$H$356,P40)-(COUNTIFS(Matches!$C$9:$C$1954,C40,Matches!$D$9:$D$1954,D40,Matches!$Q$9:$Q$1954,1,Matches!$F$9:$F$1954,3)+COUNTIFS(Matches!$C$9:$C$1954,D40,Matches!$D$9:$D$1954,C40,Matches!$Q$9:$Q$1954,1,Matches!$E$9:$E$1954,3)))/((INDEX('RPI calculation'!$H$9:$H$356,P40)+INDEX('RPI calculation'!$I$9:$I$356,P40))-(COUNTIFS(Matches!$C$9:$C$1954,C40,Matches!$D$9:$D$1954,D40,Matches!$Q$9:$Q$1954,1)+COUNTIFS(Matches!$C$9:$C$1954,D40,Matches!$D$9:$D$1954,C40,Matches!$Q$9:$Q$1954,1))))</f>
        <v>0.55555555555555558</v>
      </c>
      <c r="U40" s="9">
        <f>IF(Q40=0,0,(INDEX('RPI calculation'!$H$9:$H$356,O40)-(COUNTIFS(Matches!$C$9:$C$1954,C40,Matches!$D$9:$D$1954,D40,Matches!$Q$9:$Q$1954,1,Matches!$E$9:$E$1954,3)+COUNTIFS(Matches!$C$9:$C$1954,D40,Matches!$D$9:$D$1954,C40,Matches!$Q$9:$Q$1954,1,Matches!$F$9:$F$1954,3)))/((INDEX('RPI calculation'!$H$9:$H$356,O40)+INDEX('RPI calculation'!$I$9:$I$356,O40))-(COUNTIFS(Matches!$C$9:$C$1954,C40,Matches!$D$9:$D$1954,D40,Matches!$Q$9:$Q$1954,1)+COUNTIFS(Matches!$C$9:$C$1954,D40,Matches!$D$9:$D$1954,C40,Matches!$Q$9:$Q$1954,1))))</f>
        <v>0.77777777777777779</v>
      </c>
      <c r="V40" s="9">
        <f>IF(Q40=0,0,INDEX('RPI calculation'!$K$9:$K$356,P40))</f>
        <v>0.67272727272727262</v>
      </c>
      <c r="W40" s="9">
        <f>IF(Q40=0,0,INDEX('RPI calculation'!$K$9:$K$356,O40))</f>
        <v>0.67300505050505044</v>
      </c>
      <c r="X40" s="1">
        <f>IF(G40="D1",INDEX('RPI calculation'!$N$9:$N$356,O40),0)</f>
        <v>9</v>
      </c>
      <c r="Y40" s="1">
        <f>IF(H40="D1",INDEX('RPI calculation'!$N$9:$N$356,P40),0)</f>
        <v>51</v>
      </c>
    </row>
    <row r="41" spans="1:25" ht="25">
      <c r="A41" s="1" t="s">
        <v>676</v>
      </c>
      <c r="B41" s="12">
        <v>46262</v>
      </c>
      <c r="C41" s="1" t="s">
        <v>232</v>
      </c>
      <c r="D41" s="1" t="s">
        <v>79</v>
      </c>
      <c r="E41" s="1">
        <v>1</v>
      </c>
      <c r="F41" s="1">
        <v>3</v>
      </c>
      <c r="G41" s="1" t="s">
        <v>584</v>
      </c>
      <c r="H41" s="1" t="s">
        <v>584</v>
      </c>
      <c r="I41" s="1">
        <v>2</v>
      </c>
      <c r="J41" s="14" t="s">
        <v>677</v>
      </c>
      <c r="K41" s="14" t="s">
        <v>678</v>
      </c>
      <c r="L41" s="14"/>
      <c r="M41" s="1" t="s">
        <v>5986</v>
      </c>
      <c r="N41" s="14" t="s">
        <v>5989</v>
      </c>
      <c r="O41" s="1">
        <f>IF(G41="D1",MATCH(C41,'RPI calculation'!$A$9:$A$356,0),0)</f>
        <v>21</v>
      </c>
      <c r="P41" s="1">
        <f>IF(H41="D1",MATCH(D41,'RPI calculation'!$A$9:$A$356,0),0)</f>
        <v>235</v>
      </c>
      <c r="Q41" s="1">
        <f t="shared" si="0"/>
        <v>1</v>
      </c>
      <c r="R41" s="1">
        <f t="shared" si="1"/>
        <v>0</v>
      </c>
      <c r="S41" s="1">
        <f t="shared" si="2"/>
        <v>1</v>
      </c>
      <c r="T41" s="9">
        <f>IF(Q41=0,0,(INDEX('RPI calculation'!$H$9:$H$356,P41)-(COUNTIFS(Matches!$C$9:$C$1954,C41,Matches!$D$9:$D$1954,D41,Matches!$Q$9:$Q$1954,1,Matches!$F$9:$F$1954,3)+COUNTIFS(Matches!$C$9:$C$1954,D41,Matches!$D$9:$D$1954,C41,Matches!$Q$9:$Q$1954,1,Matches!$E$9:$E$1954,3)))/((INDEX('RPI calculation'!$H$9:$H$356,P41)+INDEX('RPI calculation'!$I$9:$I$356,P41))-(COUNTIFS(Matches!$C$9:$C$1954,C41,Matches!$D$9:$D$1954,D41,Matches!$Q$9:$Q$1954,1)+COUNTIFS(Matches!$C$9:$C$1954,D41,Matches!$D$9:$D$1954,C41,Matches!$Q$9:$Q$1954,1))))</f>
        <v>0.72727272727272729</v>
      </c>
      <c r="U41" s="9">
        <f>IF(Q41=0,0,(INDEX('RPI calculation'!$H$9:$H$356,O41)-(COUNTIFS(Matches!$C$9:$C$1954,C41,Matches!$D$9:$D$1954,D41,Matches!$Q$9:$Q$1954,1,Matches!$E$9:$E$1954,3)+COUNTIFS(Matches!$C$9:$C$1954,D41,Matches!$D$9:$D$1954,C41,Matches!$Q$9:$Q$1954,1,Matches!$F$9:$F$1954,3)))/((INDEX('RPI calculation'!$H$9:$H$356,O41)+INDEX('RPI calculation'!$I$9:$I$356,O41))-(COUNTIFS(Matches!$C$9:$C$1954,C41,Matches!$D$9:$D$1954,D41,Matches!$Q$9:$Q$1954,1)+COUNTIFS(Matches!$C$9:$C$1954,D41,Matches!$D$9:$D$1954,C41,Matches!$Q$9:$Q$1954,1))))</f>
        <v>0.6</v>
      </c>
      <c r="V41" s="9">
        <f>IF(Q41=0,0,INDEX('RPI calculation'!$K$9:$K$356,P41))</f>
        <v>0.56458333333333333</v>
      </c>
      <c r="W41" s="9">
        <f>IF(Q41=0,0,INDEX('RPI calculation'!$K$9:$K$356,O41))</f>
        <v>0.43919262555626193</v>
      </c>
      <c r="X41" s="1">
        <f>IF(G41="D1",INDEX('RPI calculation'!$N$9:$N$356,O41),0)</f>
        <v>209</v>
      </c>
      <c r="Y41" s="1">
        <f>IF(H41="D1",INDEX('RPI calculation'!$N$9:$N$356,P41),0)</f>
        <v>56</v>
      </c>
    </row>
    <row r="42" spans="1:25" ht="25">
      <c r="A42" s="1" t="s">
        <v>679</v>
      </c>
      <c r="B42" s="12">
        <v>46262</v>
      </c>
      <c r="C42" s="1" t="s">
        <v>160</v>
      </c>
      <c r="D42" s="1" t="s">
        <v>191</v>
      </c>
      <c r="E42" s="1">
        <v>3</v>
      </c>
      <c r="F42" s="1">
        <v>2</v>
      </c>
      <c r="G42" s="1" t="s">
        <v>584</v>
      </c>
      <c r="H42" s="1" t="s">
        <v>584</v>
      </c>
      <c r="I42" s="1">
        <v>2</v>
      </c>
      <c r="J42" s="14" t="s">
        <v>680</v>
      </c>
      <c r="K42" s="14" t="s">
        <v>681</v>
      </c>
      <c r="L42" s="14"/>
      <c r="M42" s="1" t="s">
        <v>5986</v>
      </c>
      <c r="N42" s="14" t="s">
        <v>5989</v>
      </c>
      <c r="O42" s="1">
        <f>IF(G42="D1",MATCH(C42,'RPI calculation'!$A$9:$A$356,0),0)</f>
        <v>22</v>
      </c>
      <c r="P42" s="1">
        <f>IF(H42="D1",MATCH(D42,'RPI calculation'!$A$9:$A$356,0),0)</f>
        <v>246</v>
      </c>
      <c r="Q42" s="1">
        <f t="shared" si="0"/>
        <v>1</v>
      </c>
      <c r="R42" s="1">
        <f t="shared" si="1"/>
        <v>1</v>
      </c>
      <c r="S42" s="1">
        <f t="shared" si="2"/>
        <v>0</v>
      </c>
      <c r="T42" s="9">
        <f>IF(Q42=0,0,(INDEX('RPI calculation'!$H$9:$H$356,P42)-(COUNTIFS(Matches!$C$9:$C$1954,C42,Matches!$D$9:$D$1954,D42,Matches!$Q$9:$Q$1954,1,Matches!$F$9:$F$1954,3)+COUNTIFS(Matches!$C$9:$C$1954,D42,Matches!$D$9:$D$1954,C42,Matches!$Q$9:$Q$1954,1,Matches!$E$9:$E$1954,3)))/((INDEX('RPI calculation'!$H$9:$H$356,P42)+INDEX('RPI calculation'!$I$9:$I$356,P42))-(COUNTIFS(Matches!$C$9:$C$1954,C42,Matches!$D$9:$D$1954,D42,Matches!$Q$9:$Q$1954,1)+COUNTIFS(Matches!$C$9:$C$1954,D42,Matches!$D$9:$D$1954,C42,Matches!$Q$9:$Q$1954,1))))</f>
        <v>0.5</v>
      </c>
      <c r="U42" s="9">
        <f>IF(Q42=0,0,(INDEX('RPI calculation'!$H$9:$H$356,O42)-(COUNTIFS(Matches!$C$9:$C$1954,C42,Matches!$D$9:$D$1954,D42,Matches!$Q$9:$Q$1954,1,Matches!$E$9:$E$1954,3)+COUNTIFS(Matches!$C$9:$C$1954,D42,Matches!$D$9:$D$1954,C42,Matches!$Q$9:$Q$1954,1,Matches!$F$9:$F$1954,3)))/((INDEX('RPI calculation'!$H$9:$H$356,O42)+INDEX('RPI calculation'!$I$9:$I$356,O42))-(COUNTIFS(Matches!$C$9:$C$1954,C42,Matches!$D$9:$D$1954,D42,Matches!$Q$9:$Q$1954,1)+COUNTIFS(Matches!$C$9:$C$1954,D42,Matches!$D$9:$D$1954,C42,Matches!$Q$9:$Q$1954,1))))</f>
        <v>0.2</v>
      </c>
      <c r="V42" s="9">
        <f>IF(Q42=0,0,INDEX('RPI calculation'!$K$9:$K$356,P42))</f>
        <v>0.53482552800734617</v>
      </c>
      <c r="W42" s="9">
        <f>IF(Q42=0,0,INDEX('RPI calculation'!$K$9:$K$356,O42))</f>
        <v>0.64152892561983466</v>
      </c>
      <c r="X42" s="1">
        <f>IF(G42="D1",INDEX('RPI calculation'!$N$9:$N$356,O42),0)</f>
        <v>137</v>
      </c>
      <c r="Y42" s="1">
        <f>IF(H42="D1",INDEX('RPI calculation'!$N$9:$N$356,P42),0)</f>
        <v>168</v>
      </c>
    </row>
    <row r="43" spans="1:25" ht="25">
      <c r="A43" s="1" t="s">
        <v>682</v>
      </c>
      <c r="B43" s="12">
        <v>46262</v>
      </c>
      <c r="C43" s="1" t="s">
        <v>350</v>
      </c>
      <c r="D43" s="1" t="s">
        <v>185</v>
      </c>
      <c r="E43" s="1">
        <v>0</v>
      </c>
      <c r="F43" s="1">
        <v>3</v>
      </c>
      <c r="G43" s="1" t="s">
        <v>584</v>
      </c>
      <c r="H43" s="1" t="s">
        <v>584</v>
      </c>
      <c r="I43" s="1">
        <v>2</v>
      </c>
      <c r="J43" s="14" t="s">
        <v>683</v>
      </c>
      <c r="K43" s="14" t="s">
        <v>684</v>
      </c>
      <c r="L43" s="14"/>
      <c r="M43" s="1" t="s">
        <v>5986</v>
      </c>
      <c r="N43" s="14" t="s">
        <v>5989</v>
      </c>
      <c r="O43" s="1">
        <f>IF(G43="D1",MATCH(C43,'RPI calculation'!$A$9:$A$356,0),0)</f>
        <v>23</v>
      </c>
      <c r="P43" s="1">
        <f>IF(H43="D1",MATCH(D43,'RPI calculation'!$A$9:$A$356,0),0)</f>
        <v>72</v>
      </c>
      <c r="Q43" s="1">
        <f t="shared" si="0"/>
        <v>1</v>
      </c>
      <c r="R43" s="1">
        <f t="shared" si="1"/>
        <v>0</v>
      </c>
      <c r="S43" s="1">
        <f t="shared" si="2"/>
        <v>1</v>
      </c>
      <c r="T43" s="9">
        <f>IF(Q43=0,0,(INDEX('RPI calculation'!$H$9:$H$356,P43)-(COUNTIFS(Matches!$C$9:$C$1954,C43,Matches!$D$9:$D$1954,D43,Matches!$Q$9:$Q$1954,1,Matches!$F$9:$F$1954,3)+COUNTIFS(Matches!$C$9:$C$1954,D43,Matches!$D$9:$D$1954,C43,Matches!$Q$9:$Q$1954,1,Matches!$E$9:$E$1954,3)))/((INDEX('RPI calculation'!$H$9:$H$356,P43)+INDEX('RPI calculation'!$I$9:$I$356,P43))-(COUNTIFS(Matches!$C$9:$C$1954,C43,Matches!$D$9:$D$1954,D43,Matches!$Q$9:$Q$1954,1)+COUNTIFS(Matches!$C$9:$C$1954,D43,Matches!$D$9:$D$1954,C43,Matches!$Q$9:$Q$1954,1))))</f>
        <v>0.54545454545454541</v>
      </c>
      <c r="U43" s="9">
        <f>IF(Q43=0,0,(INDEX('RPI calculation'!$H$9:$H$356,O43)-(COUNTIFS(Matches!$C$9:$C$1954,C43,Matches!$D$9:$D$1954,D43,Matches!$Q$9:$Q$1954,1,Matches!$E$9:$E$1954,3)+COUNTIFS(Matches!$C$9:$C$1954,D43,Matches!$D$9:$D$1954,C43,Matches!$Q$9:$Q$1954,1,Matches!$F$9:$F$1954,3)))/((INDEX('RPI calculation'!$H$9:$H$356,O43)+INDEX('RPI calculation'!$I$9:$I$356,O43))-(COUNTIFS(Matches!$C$9:$C$1954,C43,Matches!$D$9:$D$1954,D43,Matches!$Q$9:$Q$1954,1)+COUNTIFS(Matches!$C$9:$C$1954,D43,Matches!$D$9:$D$1954,C43,Matches!$Q$9:$Q$1954,1))))</f>
        <v>0.44444444444444442</v>
      </c>
      <c r="V43" s="9">
        <f>IF(Q43=0,0,INDEX('RPI calculation'!$K$9:$K$356,P43))</f>
        <v>0.47794612794612795</v>
      </c>
      <c r="W43" s="9">
        <f>IF(Q43=0,0,INDEX('RPI calculation'!$K$9:$K$356,O43))</f>
        <v>0.29630536130536134</v>
      </c>
      <c r="X43" s="1">
        <f>IF(G43="D1",INDEX('RPI calculation'!$N$9:$N$356,O43),0)</f>
        <v>327</v>
      </c>
      <c r="Y43" s="1">
        <f>IF(H43="D1",INDEX('RPI calculation'!$N$9:$N$356,P43),0)</f>
        <v>162</v>
      </c>
    </row>
    <row r="44" spans="1:25" ht="25">
      <c r="A44" s="1" t="s">
        <v>685</v>
      </c>
      <c r="B44" s="12">
        <v>46262</v>
      </c>
      <c r="C44" s="1" t="s">
        <v>350</v>
      </c>
      <c r="D44" s="1" t="s">
        <v>346</v>
      </c>
      <c r="E44" s="1">
        <v>0</v>
      </c>
      <c r="F44" s="1">
        <v>3</v>
      </c>
      <c r="G44" s="1" t="s">
        <v>584</v>
      </c>
      <c r="H44" s="1" t="s">
        <v>584</v>
      </c>
      <c r="I44" s="1">
        <v>2</v>
      </c>
      <c r="J44" s="14" t="s">
        <v>686</v>
      </c>
      <c r="K44" s="14" t="s">
        <v>687</v>
      </c>
      <c r="L44" s="14"/>
      <c r="M44" s="1" t="s">
        <v>5986</v>
      </c>
      <c r="N44" s="14" t="s">
        <v>5989</v>
      </c>
      <c r="O44" s="1">
        <f>IF(G44="D1",MATCH(C44,'RPI calculation'!$A$9:$A$356,0),0)</f>
        <v>23</v>
      </c>
      <c r="P44" s="1">
        <f>IF(H44="D1",MATCH(D44,'RPI calculation'!$A$9:$A$356,0),0)</f>
        <v>104</v>
      </c>
      <c r="Q44" s="1">
        <f t="shared" si="0"/>
        <v>1</v>
      </c>
      <c r="R44" s="1">
        <f t="shared" si="1"/>
        <v>0</v>
      </c>
      <c r="S44" s="1">
        <f t="shared" si="2"/>
        <v>1</v>
      </c>
      <c r="T44" s="9">
        <f>IF(Q44=0,0,(INDEX('RPI calculation'!$H$9:$H$356,P44)-(COUNTIFS(Matches!$C$9:$C$1954,C44,Matches!$D$9:$D$1954,D44,Matches!$Q$9:$Q$1954,1,Matches!$F$9:$F$1954,3)+COUNTIFS(Matches!$C$9:$C$1954,D44,Matches!$D$9:$D$1954,C44,Matches!$Q$9:$Q$1954,1,Matches!$E$9:$E$1954,3)))/((INDEX('RPI calculation'!$H$9:$H$356,P44)+INDEX('RPI calculation'!$I$9:$I$356,P44))-(COUNTIFS(Matches!$C$9:$C$1954,C44,Matches!$D$9:$D$1954,D44,Matches!$Q$9:$Q$1954,1)+COUNTIFS(Matches!$C$9:$C$1954,D44,Matches!$D$9:$D$1954,C44,Matches!$Q$9:$Q$1954,1))))</f>
        <v>0.1</v>
      </c>
      <c r="U44" s="9">
        <f>IF(Q44=0,0,(INDEX('RPI calculation'!$H$9:$H$356,O44)-(COUNTIFS(Matches!$C$9:$C$1954,C44,Matches!$D$9:$D$1954,D44,Matches!$Q$9:$Q$1954,1,Matches!$E$9:$E$1954,3)+COUNTIFS(Matches!$C$9:$C$1954,D44,Matches!$D$9:$D$1954,C44,Matches!$Q$9:$Q$1954,1,Matches!$F$9:$F$1954,3)))/((INDEX('RPI calculation'!$H$9:$H$356,O44)+INDEX('RPI calculation'!$I$9:$I$356,O44))-(COUNTIFS(Matches!$C$9:$C$1954,C44,Matches!$D$9:$D$1954,D44,Matches!$Q$9:$Q$1954,1)+COUNTIFS(Matches!$C$9:$C$1954,D44,Matches!$D$9:$D$1954,C44,Matches!$Q$9:$Q$1954,1))))</f>
        <v>0.44444444444444442</v>
      </c>
      <c r="V44" s="9">
        <f>IF(Q44=0,0,INDEX('RPI calculation'!$K$9:$K$356,P44))</f>
        <v>0.43583739492830403</v>
      </c>
      <c r="W44" s="9">
        <f>IF(Q44=0,0,INDEX('RPI calculation'!$K$9:$K$356,O44))</f>
        <v>0.29630536130536134</v>
      </c>
      <c r="X44" s="1">
        <f>IF(G44="D1",INDEX('RPI calculation'!$N$9:$N$356,O44),0)</f>
        <v>327</v>
      </c>
      <c r="Y44" s="1">
        <f>IF(H44="D1",INDEX('RPI calculation'!$N$9:$N$356,P44),0)</f>
        <v>323</v>
      </c>
    </row>
    <row r="45" spans="1:25" ht="25">
      <c r="A45" s="1" t="s">
        <v>688</v>
      </c>
      <c r="B45" s="12">
        <v>46262</v>
      </c>
      <c r="C45" s="1" t="s">
        <v>182</v>
      </c>
      <c r="D45" s="1" t="s">
        <v>246</v>
      </c>
      <c r="E45" s="1">
        <v>0</v>
      </c>
      <c r="F45" s="1">
        <v>3</v>
      </c>
      <c r="G45" s="1" t="s">
        <v>584</v>
      </c>
      <c r="H45" s="1" t="s">
        <v>584</v>
      </c>
      <c r="I45" s="1">
        <v>2</v>
      </c>
      <c r="J45" s="14" t="s">
        <v>689</v>
      </c>
      <c r="K45" s="14" t="s">
        <v>690</v>
      </c>
      <c r="L45" s="14"/>
      <c r="M45" s="1" t="s">
        <v>5986</v>
      </c>
      <c r="N45" s="14" t="s">
        <v>5989</v>
      </c>
      <c r="O45" s="1">
        <f>IF(G45="D1",MATCH(C45,'RPI calculation'!$A$9:$A$356,0),0)</f>
        <v>24</v>
      </c>
      <c r="P45" s="1">
        <f>IF(H45="D1",MATCH(D45,'RPI calculation'!$A$9:$A$356,0),0)</f>
        <v>28</v>
      </c>
      <c r="Q45" s="1">
        <f t="shared" si="0"/>
        <v>1</v>
      </c>
      <c r="R45" s="1">
        <f t="shared" si="1"/>
        <v>0</v>
      </c>
      <c r="S45" s="1">
        <f t="shared" si="2"/>
        <v>1</v>
      </c>
      <c r="T45" s="9">
        <f>IF(Q45=0,0,(INDEX('RPI calculation'!$H$9:$H$356,P45)-(COUNTIFS(Matches!$C$9:$C$1954,C45,Matches!$D$9:$D$1954,D45,Matches!$Q$9:$Q$1954,1,Matches!$F$9:$F$1954,3)+COUNTIFS(Matches!$C$9:$C$1954,D45,Matches!$D$9:$D$1954,C45,Matches!$Q$9:$Q$1954,1,Matches!$E$9:$E$1954,3)))/((INDEX('RPI calculation'!$H$9:$H$356,P45)+INDEX('RPI calculation'!$I$9:$I$356,P45))-(COUNTIFS(Matches!$C$9:$C$1954,C45,Matches!$D$9:$D$1954,D45,Matches!$Q$9:$Q$1954,1)+COUNTIFS(Matches!$C$9:$C$1954,D45,Matches!$D$9:$D$1954,C45,Matches!$Q$9:$Q$1954,1))))</f>
        <v>0.36363636363636365</v>
      </c>
      <c r="U45" s="9">
        <f>IF(Q45=0,0,(INDEX('RPI calculation'!$H$9:$H$356,O45)-(COUNTIFS(Matches!$C$9:$C$1954,C45,Matches!$D$9:$D$1954,D45,Matches!$Q$9:$Q$1954,1,Matches!$E$9:$E$1954,3)+COUNTIFS(Matches!$C$9:$C$1954,D45,Matches!$D$9:$D$1954,C45,Matches!$Q$9:$Q$1954,1,Matches!$F$9:$F$1954,3)))/((INDEX('RPI calculation'!$H$9:$H$356,O45)+INDEX('RPI calculation'!$I$9:$I$356,O45))-(COUNTIFS(Matches!$C$9:$C$1954,C45,Matches!$D$9:$D$1954,D45,Matches!$Q$9:$Q$1954,1)+COUNTIFS(Matches!$C$9:$C$1954,D45,Matches!$D$9:$D$1954,C45,Matches!$Q$9:$Q$1954,1))))</f>
        <v>0.72727272727272729</v>
      </c>
      <c r="V45" s="9">
        <f>IF(Q45=0,0,INDEX('RPI calculation'!$K$9:$K$356,P45))</f>
        <v>0.47878787878787876</v>
      </c>
      <c r="W45" s="9">
        <f>IF(Q45=0,0,INDEX('RPI calculation'!$K$9:$K$356,O45))</f>
        <v>0.4484638047138047</v>
      </c>
      <c r="X45" s="1">
        <f>IF(G45="D1",INDEX('RPI calculation'!$N$9:$N$356,O45),0)</f>
        <v>159</v>
      </c>
      <c r="Y45" s="1">
        <f>IF(H45="D1",INDEX('RPI calculation'!$N$9:$N$356,P45),0)</f>
        <v>223</v>
      </c>
    </row>
    <row r="46" spans="1:25" ht="25">
      <c r="A46" s="1" t="s">
        <v>691</v>
      </c>
      <c r="B46" s="12">
        <v>46262</v>
      </c>
      <c r="C46" s="1" t="s">
        <v>182</v>
      </c>
      <c r="D46" s="1" t="s">
        <v>192</v>
      </c>
      <c r="E46" s="1">
        <v>0</v>
      </c>
      <c r="F46" s="1">
        <v>3</v>
      </c>
      <c r="G46" s="1" t="s">
        <v>584</v>
      </c>
      <c r="H46" s="1" t="s">
        <v>584</v>
      </c>
      <c r="I46" s="1">
        <v>2</v>
      </c>
      <c r="J46" s="14" t="s">
        <v>692</v>
      </c>
      <c r="K46" s="14" t="s">
        <v>693</v>
      </c>
      <c r="L46" s="14"/>
      <c r="M46" s="1" t="s">
        <v>5986</v>
      </c>
      <c r="N46" s="14" t="s">
        <v>5989</v>
      </c>
      <c r="O46" s="1">
        <f>IF(G46="D1",MATCH(C46,'RPI calculation'!$A$9:$A$356,0),0)</f>
        <v>24</v>
      </c>
      <c r="P46" s="1">
        <f>IF(H46="D1",MATCH(D46,'RPI calculation'!$A$9:$A$356,0),0)</f>
        <v>205</v>
      </c>
      <c r="Q46" s="1">
        <f t="shared" si="0"/>
        <v>1</v>
      </c>
      <c r="R46" s="1">
        <f t="shared" si="1"/>
        <v>0</v>
      </c>
      <c r="S46" s="1">
        <f t="shared" si="2"/>
        <v>1</v>
      </c>
      <c r="T46" s="9">
        <f>IF(Q46=0,0,(INDEX('RPI calculation'!$H$9:$H$356,P46)-(COUNTIFS(Matches!$C$9:$C$1954,C46,Matches!$D$9:$D$1954,D46,Matches!$Q$9:$Q$1954,1,Matches!$F$9:$F$1954,3)+COUNTIFS(Matches!$C$9:$C$1954,D46,Matches!$D$9:$D$1954,C46,Matches!$Q$9:$Q$1954,1,Matches!$E$9:$E$1954,3)))/((INDEX('RPI calculation'!$H$9:$H$356,P46)+INDEX('RPI calculation'!$I$9:$I$356,P46))-(COUNTIFS(Matches!$C$9:$C$1954,C46,Matches!$D$9:$D$1954,D46,Matches!$Q$9:$Q$1954,1)+COUNTIFS(Matches!$C$9:$C$1954,D46,Matches!$D$9:$D$1954,C46,Matches!$Q$9:$Q$1954,1))))</f>
        <v>0.36363636363636365</v>
      </c>
      <c r="U46" s="9">
        <f>IF(Q46=0,0,(INDEX('RPI calculation'!$H$9:$H$356,O46)-(COUNTIFS(Matches!$C$9:$C$1954,C46,Matches!$D$9:$D$1954,D46,Matches!$Q$9:$Q$1954,1,Matches!$E$9:$E$1954,3)+COUNTIFS(Matches!$C$9:$C$1954,D46,Matches!$D$9:$D$1954,C46,Matches!$Q$9:$Q$1954,1,Matches!$F$9:$F$1954,3)))/((INDEX('RPI calculation'!$H$9:$H$356,O46)+INDEX('RPI calculation'!$I$9:$I$356,O46))-(COUNTIFS(Matches!$C$9:$C$1954,C46,Matches!$D$9:$D$1954,D46,Matches!$Q$9:$Q$1954,1)+COUNTIFS(Matches!$C$9:$C$1954,D46,Matches!$D$9:$D$1954,C46,Matches!$Q$9:$Q$1954,1))))</f>
        <v>0.72727272727272729</v>
      </c>
      <c r="V46" s="9">
        <f>IF(Q46=0,0,INDEX('RPI calculation'!$K$9:$K$356,P46))</f>
        <v>0.56127946127946127</v>
      </c>
      <c r="W46" s="9">
        <f>IF(Q46=0,0,INDEX('RPI calculation'!$K$9:$K$356,O46))</f>
        <v>0.4484638047138047</v>
      </c>
      <c r="X46" s="1">
        <f>IF(G46="D1",INDEX('RPI calculation'!$N$9:$N$356,O46),0)</f>
        <v>159</v>
      </c>
      <c r="Y46" s="1">
        <f>IF(H46="D1",INDEX('RPI calculation'!$N$9:$N$356,P46),0)</f>
        <v>169</v>
      </c>
    </row>
    <row r="47" spans="1:25" ht="25">
      <c r="A47" s="1" t="s">
        <v>694</v>
      </c>
      <c r="B47" s="12">
        <v>46262</v>
      </c>
      <c r="C47" s="1" t="s">
        <v>81</v>
      </c>
      <c r="D47" s="1" t="s">
        <v>132</v>
      </c>
      <c r="E47" s="1">
        <v>2</v>
      </c>
      <c r="F47" s="1">
        <v>3</v>
      </c>
      <c r="G47" s="1" t="s">
        <v>584</v>
      </c>
      <c r="H47" s="1" t="s">
        <v>584</v>
      </c>
      <c r="I47" s="1">
        <v>2</v>
      </c>
      <c r="J47" s="14" t="s">
        <v>695</v>
      </c>
      <c r="K47" s="14" t="s">
        <v>696</v>
      </c>
      <c r="L47" s="14"/>
      <c r="M47" s="1" t="s">
        <v>5986</v>
      </c>
      <c r="N47" s="14" t="s">
        <v>5989</v>
      </c>
      <c r="O47" s="1">
        <f>IF(G47="D1",MATCH(C47,'RPI calculation'!$A$9:$A$356,0),0)</f>
        <v>25</v>
      </c>
      <c r="P47" s="1">
        <f>IF(H47="D1",MATCH(D47,'RPI calculation'!$A$9:$A$356,0),0)</f>
        <v>164</v>
      </c>
      <c r="Q47" s="1">
        <f t="shared" si="0"/>
        <v>1</v>
      </c>
      <c r="R47" s="1">
        <f t="shared" si="1"/>
        <v>0</v>
      </c>
      <c r="S47" s="1">
        <f t="shared" si="2"/>
        <v>1</v>
      </c>
      <c r="T47" s="9">
        <f>IF(Q47=0,0,(INDEX('RPI calculation'!$H$9:$H$356,P47)-(COUNTIFS(Matches!$C$9:$C$1954,C47,Matches!$D$9:$D$1954,D47,Matches!$Q$9:$Q$1954,1,Matches!$F$9:$F$1954,3)+COUNTIFS(Matches!$C$9:$C$1954,D47,Matches!$D$9:$D$1954,C47,Matches!$Q$9:$Q$1954,1,Matches!$E$9:$E$1954,3)))/((INDEX('RPI calculation'!$H$9:$H$356,P47)+INDEX('RPI calculation'!$I$9:$I$356,P47))-(COUNTIFS(Matches!$C$9:$C$1954,C47,Matches!$D$9:$D$1954,D47,Matches!$Q$9:$Q$1954,1)+COUNTIFS(Matches!$C$9:$C$1954,D47,Matches!$D$9:$D$1954,C47,Matches!$Q$9:$Q$1954,1))))</f>
        <v>0.7</v>
      </c>
      <c r="U47" s="9">
        <f>IF(Q47=0,0,(INDEX('RPI calculation'!$H$9:$H$356,O47)-(COUNTIFS(Matches!$C$9:$C$1954,C47,Matches!$D$9:$D$1954,D47,Matches!$Q$9:$Q$1954,1,Matches!$E$9:$E$1954,3)+COUNTIFS(Matches!$C$9:$C$1954,D47,Matches!$D$9:$D$1954,C47,Matches!$Q$9:$Q$1954,1,Matches!$F$9:$F$1954,3)))/((INDEX('RPI calculation'!$H$9:$H$356,O47)+INDEX('RPI calculation'!$I$9:$I$356,O47))-(COUNTIFS(Matches!$C$9:$C$1954,C47,Matches!$D$9:$D$1954,D47,Matches!$Q$9:$Q$1954,1)+COUNTIFS(Matches!$C$9:$C$1954,D47,Matches!$D$9:$D$1954,C47,Matches!$Q$9:$Q$1954,1))))</f>
        <v>0.72727272727272729</v>
      </c>
      <c r="V47" s="9">
        <f>IF(Q47=0,0,INDEX('RPI calculation'!$K$9:$K$356,P47))</f>
        <v>0.44296259296259288</v>
      </c>
      <c r="W47" s="9">
        <f>IF(Q47=0,0,INDEX('RPI calculation'!$K$9:$K$356,O47))</f>
        <v>0.63643685374454584</v>
      </c>
      <c r="X47" s="1">
        <f>IF(G47="D1",INDEX('RPI calculation'!$N$9:$N$356,O47),0)</f>
        <v>58</v>
      </c>
      <c r="Y47" s="1">
        <f>IF(H47="D1",INDEX('RPI calculation'!$N$9:$N$356,P47),0)</f>
        <v>109</v>
      </c>
    </row>
    <row r="48" spans="1:25" ht="25">
      <c r="A48" s="1" t="s">
        <v>697</v>
      </c>
      <c r="B48" s="12">
        <v>46262</v>
      </c>
      <c r="C48" s="1" t="s">
        <v>81</v>
      </c>
      <c r="D48" s="1" t="s">
        <v>129</v>
      </c>
      <c r="E48" s="1">
        <v>3</v>
      </c>
      <c r="F48" s="1">
        <v>0</v>
      </c>
      <c r="G48" s="1" t="s">
        <v>584</v>
      </c>
      <c r="H48" s="1" t="s">
        <v>584</v>
      </c>
      <c r="I48" s="1">
        <v>2</v>
      </c>
      <c r="J48" s="14" t="s">
        <v>698</v>
      </c>
      <c r="K48" s="14" t="s">
        <v>699</v>
      </c>
      <c r="L48" s="14"/>
      <c r="M48" s="1" t="s">
        <v>5986</v>
      </c>
      <c r="N48" s="14" t="s">
        <v>5989</v>
      </c>
      <c r="O48" s="1">
        <f>IF(G48="D1",MATCH(C48,'RPI calculation'!$A$9:$A$356,0),0)</f>
        <v>25</v>
      </c>
      <c r="P48" s="1">
        <f>IF(H48="D1",MATCH(D48,'RPI calculation'!$A$9:$A$356,0),0)</f>
        <v>307</v>
      </c>
      <c r="Q48" s="1">
        <f t="shared" si="0"/>
        <v>1</v>
      </c>
      <c r="R48" s="1">
        <f t="shared" si="1"/>
        <v>1</v>
      </c>
      <c r="S48" s="1">
        <f t="shared" si="2"/>
        <v>0</v>
      </c>
      <c r="T48" s="9">
        <f>IF(Q48=0,0,(INDEX('RPI calculation'!$H$9:$H$356,P48)-(COUNTIFS(Matches!$C$9:$C$1954,C48,Matches!$D$9:$D$1954,D48,Matches!$Q$9:$Q$1954,1,Matches!$F$9:$F$1954,3)+COUNTIFS(Matches!$C$9:$C$1954,D48,Matches!$D$9:$D$1954,C48,Matches!$Q$9:$Q$1954,1,Matches!$E$9:$E$1954,3)))/((INDEX('RPI calculation'!$H$9:$H$356,P48)+INDEX('RPI calculation'!$I$9:$I$356,P48))-(COUNTIFS(Matches!$C$9:$C$1954,C48,Matches!$D$9:$D$1954,D48,Matches!$Q$9:$Q$1954,1)+COUNTIFS(Matches!$C$9:$C$1954,D48,Matches!$D$9:$D$1954,C48,Matches!$Q$9:$Q$1954,1))))</f>
        <v>0.84615384615384615</v>
      </c>
      <c r="U48" s="9">
        <f>IF(Q48=0,0,(INDEX('RPI calculation'!$H$9:$H$356,O48)-(COUNTIFS(Matches!$C$9:$C$1954,C48,Matches!$D$9:$D$1954,D48,Matches!$Q$9:$Q$1954,1,Matches!$E$9:$E$1954,3)+COUNTIFS(Matches!$C$9:$C$1954,D48,Matches!$D$9:$D$1954,C48,Matches!$Q$9:$Q$1954,1,Matches!$F$9:$F$1954,3)))/((INDEX('RPI calculation'!$H$9:$H$356,O48)+INDEX('RPI calculation'!$I$9:$I$356,O48))-(COUNTIFS(Matches!$C$9:$C$1954,C48,Matches!$D$9:$D$1954,D48,Matches!$Q$9:$Q$1954,1)+COUNTIFS(Matches!$C$9:$C$1954,D48,Matches!$D$9:$D$1954,C48,Matches!$Q$9:$Q$1954,1))))</f>
        <v>0.58333333333333337</v>
      </c>
      <c r="V48" s="9">
        <f>IF(Q48=0,0,INDEX('RPI calculation'!$K$9:$K$356,P48))</f>
        <v>0.46547619047619049</v>
      </c>
      <c r="W48" s="9">
        <f>IF(Q48=0,0,INDEX('RPI calculation'!$K$9:$K$356,O48))</f>
        <v>0.63643685374454584</v>
      </c>
      <c r="X48" s="1">
        <f>IF(G48="D1",INDEX('RPI calculation'!$N$9:$N$356,O48),0)</f>
        <v>58</v>
      </c>
      <c r="Y48" s="1">
        <f>IF(H48="D1",INDEX('RPI calculation'!$N$9:$N$356,P48),0)</f>
        <v>106</v>
      </c>
    </row>
    <row r="49" spans="1:25" ht="25">
      <c r="A49" s="1" t="s">
        <v>700</v>
      </c>
      <c r="B49" s="12">
        <v>46262</v>
      </c>
      <c r="C49" s="1" t="s">
        <v>63</v>
      </c>
      <c r="D49" s="1" t="s">
        <v>96</v>
      </c>
      <c r="E49" s="1">
        <v>3</v>
      </c>
      <c r="F49" s="1">
        <v>1</v>
      </c>
      <c r="G49" s="1" t="s">
        <v>584</v>
      </c>
      <c r="H49" s="1" t="s">
        <v>584</v>
      </c>
      <c r="I49" s="1">
        <v>2</v>
      </c>
      <c r="J49" s="14" t="s">
        <v>701</v>
      </c>
      <c r="K49" s="14" t="s">
        <v>702</v>
      </c>
      <c r="L49" s="14"/>
      <c r="M49" s="1" t="s">
        <v>5986</v>
      </c>
      <c r="N49" s="14" t="s">
        <v>5989</v>
      </c>
      <c r="O49" s="1">
        <f>IF(G49="D1",MATCH(C49,'RPI calculation'!$A$9:$A$356,0),0)</f>
        <v>27</v>
      </c>
      <c r="P49" s="1">
        <f>IF(H49="D1",MATCH(D49,'RPI calculation'!$A$9:$A$356,0),0)</f>
        <v>207</v>
      </c>
      <c r="Q49" s="1">
        <f t="shared" si="0"/>
        <v>1</v>
      </c>
      <c r="R49" s="1">
        <f t="shared" si="1"/>
        <v>1</v>
      </c>
      <c r="S49" s="1">
        <f t="shared" si="2"/>
        <v>0</v>
      </c>
      <c r="T49" s="9">
        <f>IF(Q49=0,0,(INDEX('RPI calculation'!$H$9:$H$356,P49)-(COUNTIFS(Matches!$C$9:$C$1954,C49,Matches!$D$9:$D$1954,D49,Matches!$Q$9:$Q$1954,1,Matches!$F$9:$F$1954,3)+COUNTIFS(Matches!$C$9:$C$1954,D49,Matches!$D$9:$D$1954,C49,Matches!$Q$9:$Q$1954,1,Matches!$E$9:$E$1954,3)))/((INDEX('RPI calculation'!$H$9:$H$356,P49)+INDEX('RPI calculation'!$I$9:$I$356,P49))-(COUNTIFS(Matches!$C$9:$C$1954,C49,Matches!$D$9:$D$1954,D49,Matches!$Q$9:$Q$1954,1)+COUNTIFS(Matches!$C$9:$C$1954,D49,Matches!$D$9:$D$1954,C49,Matches!$Q$9:$Q$1954,1))))</f>
        <v>0.77777777777777779</v>
      </c>
      <c r="U49" s="9">
        <f>IF(Q49=0,0,(INDEX('RPI calculation'!$H$9:$H$356,O49)-(COUNTIFS(Matches!$C$9:$C$1954,C49,Matches!$D$9:$D$1954,D49,Matches!$Q$9:$Q$1954,1,Matches!$E$9:$E$1954,3)+COUNTIFS(Matches!$C$9:$C$1954,D49,Matches!$D$9:$D$1954,C49,Matches!$Q$9:$Q$1954,1,Matches!$F$9:$F$1954,3)))/((INDEX('RPI calculation'!$H$9:$H$356,O49)+INDEX('RPI calculation'!$I$9:$I$356,O49))-(COUNTIFS(Matches!$C$9:$C$1954,C49,Matches!$D$9:$D$1954,D49,Matches!$Q$9:$Q$1954,1)+COUNTIFS(Matches!$C$9:$C$1954,D49,Matches!$D$9:$D$1954,C49,Matches!$Q$9:$Q$1954,1))))</f>
        <v>0.7</v>
      </c>
      <c r="V49" s="9">
        <f>IF(Q49=0,0,INDEX('RPI calculation'!$K$9:$K$356,P49))</f>
        <v>0.54474025974025975</v>
      </c>
      <c r="W49" s="9">
        <f>IF(Q49=0,0,INDEX('RPI calculation'!$K$9:$K$356,O49))</f>
        <v>0.58383838383838382</v>
      </c>
      <c r="X49" s="1">
        <f>IF(G49="D1",INDEX('RPI calculation'!$N$9:$N$356,O49),0)</f>
        <v>40</v>
      </c>
      <c r="Y49" s="1">
        <f>IF(H49="D1",INDEX('RPI calculation'!$N$9:$N$356,P49),0)</f>
        <v>73</v>
      </c>
    </row>
    <row r="50" spans="1:25" ht="25">
      <c r="A50" s="1" t="s">
        <v>703</v>
      </c>
      <c r="B50" s="12">
        <v>46262</v>
      </c>
      <c r="C50" s="1" t="s">
        <v>246</v>
      </c>
      <c r="D50" s="1" t="s">
        <v>61</v>
      </c>
      <c r="E50" s="1">
        <v>0</v>
      </c>
      <c r="F50" s="1">
        <v>3</v>
      </c>
      <c r="G50" s="1" t="s">
        <v>584</v>
      </c>
      <c r="H50" s="1" t="s">
        <v>584</v>
      </c>
      <c r="I50" s="1">
        <v>2</v>
      </c>
      <c r="J50" s="14" t="s">
        <v>704</v>
      </c>
      <c r="K50" s="14" t="s">
        <v>705</v>
      </c>
      <c r="L50" s="14"/>
      <c r="M50" s="1" t="s">
        <v>5986</v>
      </c>
      <c r="N50" s="14" t="s">
        <v>5989</v>
      </c>
      <c r="O50" s="1">
        <f>IF(G50="D1",MATCH(C50,'RPI calculation'!$A$9:$A$356,0),0)</f>
        <v>28</v>
      </c>
      <c r="P50" s="1">
        <f>IF(H50="D1",MATCH(D50,'RPI calculation'!$A$9:$A$356,0),0)</f>
        <v>287</v>
      </c>
      <c r="Q50" s="1">
        <f t="shared" si="0"/>
        <v>1</v>
      </c>
      <c r="R50" s="1">
        <f t="shared" si="1"/>
        <v>0</v>
      </c>
      <c r="S50" s="1">
        <f t="shared" si="2"/>
        <v>1</v>
      </c>
      <c r="T50" s="9">
        <f>IF(Q50=0,0,(INDEX('RPI calculation'!$H$9:$H$356,P50)-(COUNTIFS(Matches!$C$9:$C$1954,C50,Matches!$D$9:$D$1954,D50,Matches!$Q$9:$Q$1954,1,Matches!$F$9:$F$1954,3)+COUNTIFS(Matches!$C$9:$C$1954,D50,Matches!$D$9:$D$1954,C50,Matches!$Q$9:$Q$1954,1,Matches!$E$9:$E$1954,3)))/((INDEX('RPI calculation'!$H$9:$H$356,P50)+INDEX('RPI calculation'!$I$9:$I$356,P50))-(COUNTIFS(Matches!$C$9:$C$1954,C50,Matches!$D$9:$D$1954,D50,Matches!$Q$9:$Q$1954,1)+COUNTIFS(Matches!$C$9:$C$1954,D50,Matches!$D$9:$D$1954,C50,Matches!$Q$9:$Q$1954,1))))</f>
        <v>0.77777777777777779</v>
      </c>
      <c r="U50" s="9">
        <f>IF(Q50=0,0,(INDEX('RPI calculation'!$H$9:$H$356,O50)-(COUNTIFS(Matches!$C$9:$C$1954,C50,Matches!$D$9:$D$1954,D50,Matches!$Q$9:$Q$1954,1,Matches!$E$9:$E$1954,3)+COUNTIFS(Matches!$C$9:$C$1954,D50,Matches!$D$9:$D$1954,C50,Matches!$Q$9:$Q$1954,1,Matches!$F$9:$F$1954,3)))/((INDEX('RPI calculation'!$H$9:$H$356,O50)+INDEX('RPI calculation'!$I$9:$I$356,O50))-(COUNTIFS(Matches!$C$9:$C$1954,C50,Matches!$D$9:$D$1954,D50,Matches!$Q$9:$Q$1954,1)+COUNTIFS(Matches!$C$9:$C$1954,D50,Matches!$D$9:$D$1954,C50,Matches!$Q$9:$Q$1954,1))))</f>
        <v>0.45454545454545453</v>
      </c>
      <c r="V50" s="9">
        <f>IF(Q50=0,0,INDEX('RPI calculation'!$K$9:$K$356,P50))</f>
        <v>0.57331890331890334</v>
      </c>
      <c r="W50" s="9">
        <f>IF(Q50=0,0,INDEX('RPI calculation'!$K$9:$K$356,O50))</f>
        <v>0.47878787878787876</v>
      </c>
      <c r="X50" s="1">
        <f>IF(G50="D1",INDEX('RPI calculation'!$N$9:$N$356,O50),0)</f>
        <v>223</v>
      </c>
      <c r="Y50" s="1">
        <f>IF(H50="D1",INDEX('RPI calculation'!$N$9:$N$356,P50),0)</f>
        <v>38</v>
      </c>
    </row>
    <row r="51" spans="1:25" ht="25">
      <c r="A51" s="1" t="s">
        <v>706</v>
      </c>
      <c r="B51" s="12">
        <v>46262</v>
      </c>
      <c r="C51" s="1" t="s">
        <v>334</v>
      </c>
      <c r="D51" s="1" t="s">
        <v>335</v>
      </c>
      <c r="E51" s="1">
        <v>0</v>
      </c>
      <c r="F51" s="1">
        <v>3</v>
      </c>
      <c r="G51" s="1" t="s">
        <v>584</v>
      </c>
      <c r="H51" s="1" t="s">
        <v>584</v>
      </c>
      <c r="I51" s="1">
        <v>2</v>
      </c>
      <c r="J51" s="14" t="s">
        <v>707</v>
      </c>
      <c r="K51" s="14" t="s">
        <v>708</v>
      </c>
      <c r="L51" s="14"/>
      <c r="M51" s="1" t="s">
        <v>5986</v>
      </c>
      <c r="N51" s="14" t="s">
        <v>5989</v>
      </c>
      <c r="O51" s="1">
        <f>IF(G51="D1",MATCH(C51,'RPI calculation'!$A$9:$A$356,0),0)</f>
        <v>30</v>
      </c>
      <c r="P51" s="1">
        <f>IF(H51="D1",MATCH(D51,'RPI calculation'!$A$9:$A$356,0),0)</f>
        <v>45</v>
      </c>
      <c r="Q51" s="1">
        <f t="shared" si="0"/>
        <v>1</v>
      </c>
      <c r="R51" s="1">
        <f t="shared" si="1"/>
        <v>0</v>
      </c>
      <c r="S51" s="1">
        <f t="shared" si="2"/>
        <v>1</v>
      </c>
      <c r="T51" s="9">
        <f>IF(Q51=0,0,(INDEX('RPI calculation'!$H$9:$H$356,P51)-(COUNTIFS(Matches!$C$9:$C$1954,C51,Matches!$D$9:$D$1954,D51,Matches!$Q$9:$Q$1954,1,Matches!$F$9:$F$1954,3)+COUNTIFS(Matches!$C$9:$C$1954,D51,Matches!$D$9:$D$1954,C51,Matches!$Q$9:$Q$1954,1,Matches!$E$9:$E$1954,3)))/((INDEX('RPI calculation'!$H$9:$H$356,P51)+INDEX('RPI calculation'!$I$9:$I$356,P51))-(COUNTIFS(Matches!$C$9:$C$1954,C51,Matches!$D$9:$D$1954,D51,Matches!$Q$9:$Q$1954,1)+COUNTIFS(Matches!$C$9:$C$1954,D51,Matches!$D$9:$D$1954,C51,Matches!$Q$9:$Q$1954,1))))</f>
        <v>0.2</v>
      </c>
      <c r="U51" s="9">
        <f>IF(Q51=0,0,(INDEX('RPI calculation'!$H$9:$H$356,O51)-(COUNTIFS(Matches!$C$9:$C$1954,C51,Matches!$D$9:$D$1954,D51,Matches!$Q$9:$Q$1954,1,Matches!$E$9:$E$1954,3)+COUNTIFS(Matches!$C$9:$C$1954,D51,Matches!$D$9:$D$1954,C51,Matches!$Q$9:$Q$1954,1,Matches!$F$9:$F$1954,3)))/((INDEX('RPI calculation'!$H$9:$H$356,O51)+INDEX('RPI calculation'!$I$9:$I$356,O51))-(COUNTIFS(Matches!$C$9:$C$1954,C51,Matches!$D$9:$D$1954,D51,Matches!$Q$9:$Q$1954,1)+COUNTIFS(Matches!$C$9:$C$1954,D51,Matches!$D$9:$D$1954,C51,Matches!$Q$9:$Q$1954,1))))</f>
        <v>0.33333333333333331</v>
      </c>
      <c r="V51" s="9">
        <f>IF(Q51=0,0,INDEX('RPI calculation'!$K$9:$K$356,P51))</f>
        <v>0.40890019071837264</v>
      </c>
      <c r="W51" s="9">
        <f>IF(Q51=0,0,INDEX('RPI calculation'!$K$9:$K$356,O51))</f>
        <v>0.39923756798756799</v>
      </c>
      <c r="X51" s="1">
        <f>IF(G51="D1",INDEX('RPI calculation'!$N$9:$N$356,O51),0)</f>
        <v>311</v>
      </c>
      <c r="Y51" s="1">
        <f>IF(H51="D1",INDEX('RPI calculation'!$N$9:$N$356,P51),0)</f>
        <v>312</v>
      </c>
    </row>
    <row r="52" spans="1:25" ht="25">
      <c r="A52" s="1" t="s">
        <v>709</v>
      </c>
      <c r="B52" s="12">
        <v>46262</v>
      </c>
      <c r="C52" s="1" t="s">
        <v>242</v>
      </c>
      <c r="D52" s="1" t="s">
        <v>152</v>
      </c>
      <c r="E52" s="1">
        <v>0</v>
      </c>
      <c r="F52" s="1">
        <v>3</v>
      </c>
      <c r="G52" s="1" t="s">
        <v>584</v>
      </c>
      <c r="H52" s="1" t="s">
        <v>584</v>
      </c>
      <c r="I52" s="1">
        <v>2</v>
      </c>
      <c r="J52" s="14" t="s">
        <v>710</v>
      </c>
      <c r="K52" s="14" t="s">
        <v>711</v>
      </c>
      <c r="L52" s="14"/>
      <c r="M52" s="1" t="s">
        <v>5986</v>
      </c>
      <c r="N52" s="14" t="s">
        <v>5989</v>
      </c>
      <c r="O52" s="1">
        <f>IF(G52="D1",MATCH(C52,'RPI calculation'!$A$9:$A$356,0),0)</f>
        <v>31</v>
      </c>
      <c r="P52" s="1">
        <f>IF(H52="D1",MATCH(D52,'RPI calculation'!$A$9:$A$356,0),0)</f>
        <v>153</v>
      </c>
      <c r="Q52" s="1">
        <f t="shared" si="0"/>
        <v>1</v>
      </c>
      <c r="R52" s="1">
        <f t="shared" si="1"/>
        <v>0</v>
      </c>
      <c r="S52" s="1">
        <f t="shared" si="2"/>
        <v>1</v>
      </c>
      <c r="T52" s="9">
        <f>IF(Q52=0,0,(INDEX('RPI calculation'!$H$9:$H$356,P52)-(COUNTIFS(Matches!$C$9:$C$1954,C52,Matches!$D$9:$D$1954,D52,Matches!$Q$9:$Q$1954,1,Matches!$F$9:$F$1954,3)+COUNTIFS(Matches!$C$9:$C$1954,D52,Matches!$D$9:$D$1954,C52,Matches!$Q$9:$Q$1954,1,Matches!$E$9:$E$1954,3)))/((INDEX('RPI calculation'!$H$9:$H$356,P52)+INDEX('RPI calculation'!$I$9:$I$356,P52))-(COUNTIFS(Matches!$C$9:$C$1954,C52,Matches!$D$9:$D$1954,D52,Matches!$Q$9:$Q$1954,1)+COUNTIFS(Matches!$C$9:$C$1954,D52,Matches!$D$9:$D$1954,C52,Matches!$Q$9:$Q$1954,1))))</f>
        <v>0.6</v>
      </c>
      <c r="U52" s="9">
        <f>IF(Q52=0,0,(INDEX('RPI calculation'!$H$9:$H$356,O52)-(COUNTIFS(Matches!$C$9:$C$1954,C52,Matches!$D$9:$D$1954,D52,Matches!$Q$9:$Q$1954,1,Matches!$E$9:$E$1954,3)+COUNTIFS(Matches!$C$9:$C$1954,D52,Matches!$D$9:$D$1954,C52,Matches!$Q$9:$Q$1954,1,Matches!$F$9:$F$1954,3)))/((INDEX('RPI calculation'!$H$9:$H$356,O52)+INDEX('RPI calculation'!$I$9:$I$356,O52))-(COUNTIFS(Matches!$C$9:$C$1954,C52,Matches!$D$9:$D$1954,D52,Matches!$Q$9:$Q$1954,1)+COUNTIFS(Matches!$C$9:$C$1954,D52,Matches!$D$9:$D$1954,C52,Matches!$Q$9:$Q$1954,1))))</f>
        <v>0.5</v>
      </c>
      <c r="V52" s="9">
        <f>IF(Q52=0,0,INDEX('RPI calculation'!$K$9:$K$356,P52))</f>
        <v>0.48272989636626007</v>
      </c>
      <c r="W52" s="9">
        <f>IF(Q52=0,0,INDEX('RPI calculation'!$K$9:$K$356,O52))</f>
        <v>0.50446018627836808</v>
      </c>
      <c r="X52" s="1">
        <f>IF(G52="D1",INDEX('RPI calculation'!$N$9:$N$356,O52),0)</f>
        <v>219</v>
      </c>
      <c r="Y52" s="1">
        <f>IF(H52="D1",INDEX('RPI calculation'!$N$9:$N$356,P52),0)</f>
        <v>129</v>
      </c>
    </row>
    <row r="53" spans="1:25" ht="25">
      <c r="A53" s="1" t="s">
        <v>712</v>
      </c>
      <c r="B53" s="12">
        <v>46262</v>
      </c>
      <c r="C53" s="1" t="s">
        <v>242</v>
      </c>
      <c r="D53" s="1" t="s">
        <v>156</v>
      </c>
      <c r="E53" s="1">
        <v>0</v>
      </c>
      <c r="F53" s="1">
        <v>3</v>
      </c>
      <c r="G53" s="1" t="s">
        <v>584</v>
      </c>
      <c r="H53" s="1" t="s">
        <v>584</v>
      </c>
      <c r="I53" s="1">
        <v>2</v>
      </c>
      <c r="J53" s="14" t="s">
        <v>713</v>
      </c>
      <c r="K53" s="14" t="s">
        <v>714</v>
      </c>
      <c r="L53" s="14"/>
      <c r="M53" s="1" t="s">
        <v>5986</v>
      </c>
      <c r="N53" s="14" t="s">
        <v>5989</v>
      </c>
      <c r="O53" s="1">
        <f>IF(G53="D1",MATCH(C53,'RPI calculation'!$A$9:$A$356,0),0)</f>
        <v>31</v>
      </c>
      <c r="P53" s="1">
        <f>IF(H53="D1",MATCH(D53,'RPI calculation'!$A$9:$A$356,0),0)</f>
        <v>206</v>
      </c>
      <c r="Q53" s="1">
        <f t="shared" si="0"/>
        <v>1</v>
      </c>
      <c r="R53" s="1">
        <f t="shared" si="1"/>
        <v>0</v>
      </c>
      <c r="S53" s="1">
        <f t="shared" si="2"/>
        <v>1</v>
      </c>
      <c r="T53" s="9">
        <f>IF(Q53=0,0,(INDEX('RPI calculation'!$H$9:$H$356,P53)-(COUNTIFS(Matches!$C$9:$C$1954,C53,Matches!$D$9:$D$1954,D53,Matches!$Q$9:$Q$1954,1,Matches!$F$9:$F$1954,3)+COUNTIFS(Matches!$C$9:$C$1954,D53,Matches!$D$9:$D$1954,C53,Matches!$Q$9:$Q$1954,1,Matches!$E$9:$E$1954,3)))/((INDEX('RPI calculation'!$H$9:$H$356,P53)+INDEX('RPI calculation'!$I$9:$I$356,P53))-(COUNTIFS(Matches!$C$9:$C$1954,C53,Matches!$D$9:$D$1954,D53,Matches!$Q$9:$Q$1954,1)+COUNTIFS(Matches!$C$9:$C$1954,D53,Matches!$D$9:$D$1954,C53,Matches!$Q$9:$Q$1954,1))))</f>
        <v>0.6</v>
      </c>
      <c r="U53" s="9">
        <f>IF(Q53=0,0,(INDEX('RPI calculation'!$H$9:$H$356,O53)-(COUNTIFS(Matches!$C$9:$C$1954,C53,Matches!$D$9:$D$1954,D53,Matches!$Q$9:$Q$1954,1,Matches!$E$9:$E$1954,3)+COUNTIFS(Matches!$C$9:$C$1954,D53,Matches!$D$9:$D$1954,C53,Matches!$Q$9:$Q$1954,1,Matches!$F$9:$F$1954,3)))/((INDEX('RPI calculation'!$H$9:$H$356,O53)+INDEX('RPI calculation'!$I$9:$I$356,O53))-(COUNTIFS(Matches!$C$9:$C$1954,C53,Matches!$D$9:$D$1954,D53,Matches!$Q$9:$Q$1954,1)+COUNTIFS(Matches!$C$9:$C$1954,D53,Matches!$D$9:$D$1954,C53,Matches!$Q$9:$Q$1954,1))))</f>
        <v>0.5</v>
      </c>
      <c r="V53" s="9">
        <f>IF(Q53=0,0,INDEX('RPI calculation'!$K$9:$K$356,P53))</f>
        <v>0.47962542507997052</v>
      </c>
      <c r="W53" s="9">
        <f>IF(Q53=0,0,INDEX('RPI calculation'!$K$9:$K$356,O53))</f>
        <v>0.50446018627836808</v>
      </c>
      <c r="X53" s="1">
        <f>IF(G53="D1",INDEX('RPI calculation'!$N$9:$N$356,O53),0)</f>
        <v>219</v>
      </c>
      <c r="Y53" s="1">
        <f>IF(H53="D1",INDEX('RPI calculation'!$N$9:$N$356,P53),0)</f>
        <v>133</v>
      </c>
    </row>
    <row r="54" spans="1:25" ht="25">
      <c r="A54" s="1" t="s">
        <v>715</v>
      </c>
      <c r="B54" s="12">
        <v>46262</v>
      </c>
      <c r="C54" s="1" t="s">
        <v>164</v>
      </c>
      <c r="D54" s="1" t="s">
        <v>165</v>
      </c>
      <c r="E54" s="1">
        <v>1</v>
      </c>
      <c r="F54" s="1">
        <v>3</v>
      </c>
      <c r="G54" s="1" t="s">
        <v>584</v>
      </c>
      <c r="H54" s="1" t="s">
        <v>584</v>
      </c>
      <c r="I54" s="1">
        <v>2</v>
      </c>
      <c r="J54" s="14" t="s">
        <v>716</v>
      </c>
      <c r="K54" s="14" t="s">
        <v>717</v>
      </c>
      <c r="L54" s="14"/>
      <c r="M54" s="1" t="s">
        <v>5986</v>
      </c>
      <c r="N54" s="14" t="s">
        <v>5989</v>
      </c>
      <c r="O54" s="1">
        <f>IF(G54="D1",MATCH(C54,'RPI calculation'!$A$9:$A$356,0),0)</f>
        <v>32</v>
      </c>
      <c r="P54" s="1">
        <f>IF(H54="D1",MATCH(D54,'RPI calculation'!$A$9:$A$356,0),0)</f>
        <v>238</v>
      </c>
      <c r="Q54" s="1">
        <f t="shared" si="0"/>
        <v>1</v>
      </c>
      <c r="R54" s="1">
        <f t="shared" si="1"/>
        <v>0</v>
      </c>
      <c r="S54" s="1">
        <f t="shared" si="2"/>
        <v>1</v>
      </c>
      <c r="T54" s="9">
        <f>IF(Q54=0,0,(INDEX('RPI calculation'!$H$9:$H$356,P54)-(COUNTIFS(Matches!$C$9:$C$1954,C54,Matches!$D$9:$D$1954,D54,Matches!$Q$9:$Q$1954,1,Matches!$F$9:$F$1954,3)+COUNTIFS(Matches!$C$9:$C$1954,D54,Matches!$D$9:$D$1954,C54,Matches!$Q$9:$Q$1954,1,Matches!$E$9:$E$1954,3)))/((INDEX('RPI calculation'!$H$9:$H$356,P54)+INDEX('RPI calculation'!$I$9:$I$356,P54))-(COUNTIFS(Matches!$C$9:$C$1954,C54,Matches!$D$9:$D$1954,D54,Matches!$Q$9:$Q$1954,1)+COUNTIFS(Matches!$C$9:$C$1954,D54,Matches!$D$9:$D$1954,C54,Matches!$Q$9:$Q$1954,1))))</f>
        <v>0.4</v>
      </c>
      <c r="U54" s="9">
        <f>IF(Q54=0,0,(INDEX('RPI calculation'!$H$9:$H$356,O54)-(COUNTIFS(Matches!$C$9:$C$1954,C54,Matches!$D$9:$D$1954,D54,Matches!$Q$9:$Q$1954,1,Matches!$E$9:$E$1954,3)+COUNTIFS(Matches!$C$9:$C$1954,D54,Matches!$D$9:$D$1954,C54,Matches!$Q$9:$Q$1954,1,Matches!$F$9:$F$1954,3)))/((INDEX('RPI calculation'!$H$9:$H$356,O54)+INDEX('RPI calculation'!$I$9:$I$356,O54))-(COUNTIFS(Matches!$C$9:$C$1954,C54,Matches!$D$9:$D$1954,D54,Matches!$Q$9:$Q$1954,1)+COUNTIFS(Matches!$C$9:$C$1954,D54,Matches!$D$9:$D$1954,C54,Matches!$Q$9:$Q$1954,1))))</f>
        <v>0.8</v>
      </c>
      <c r="V54" s="9">
        <f>IF(Q54=0,0,INDEX('RPI calculation'!$K$9:$K$356,P54))</f>
        <v>0.56212121212121202</v>
      </c>
      <c r="W54" s="9">
        <f>IF(Q54=0,0,INDEX('RPI calculation'!$K$9:$K$356,O54))</f>
        <v>0.42922582468037013</v>
      </c>
      <c r="X54" s="1">
        <f>IF(G54="D1",INDEX('RPI calculation'!$N$9:$N$356,O54),0)</f>
        <v>141</v>
      </c>
      <c r="Y54" s="1">
        <f>IF(H54="D1",INDEX('RPI calculation'!$N$9:$N$356,P54),0)</f>
        <v>142</v>
      </c>
    </row>
    <row r="55" spans="1:25" ht="25">
      <c r="A55" s="1" t="s">
        <v>718</v>
      </c>
      <c r="B55" s="12">
        <v>46262</v>
      </c>
      <c r="C55" s="1" t="s">
        <v>164</v>
      </c>
      <c r="D55" s="1" t="s">
        <v>235</v>
      </c>
      <c r="E55" s="1">
        <v>3</v>
      </c>
      <c r="F55" s="1">
        <v>2</v>
      </c>
      <c r="G55" s="1" t="s">
        <v>584</v>
      </c>
      <c r="H55" s="1" t="s">
        <v>584</v>
      </c>
      <c r="I55" s="1">
        <v>2</v>
      </c>
      <c r="J55" s="14" t="s">
        <v>704</v>
      </c>
      <c r="K55" s="14" t="s">
        <v>719</v>
      </c>
      <c r="L55" s="14"/>
      <c r="M55" s="1" t="s">
        <v>5986</v>
      </c>
      <c r="N55" s="14" t="s">
        <v>5989</v>
      </c>
      <c r="O55" s="1">
        <f>IF(G55="D1",MATCH(C55,'RPI calculation'!$A$9:$A$356,0),0)</f>
        <v>32</v>
      </c>
      <c r="P55" s="1">
        <f>IF(H55="D1",MATCH(D55,'RPI calculation'!$A$9:$A$356,0),0)</f>
        <v>302</v>
      </c>
      <c r="Q55" s="1">
        <f t="shared" si="0"/>
        <v>1</v>
      </c>
      <c r="R55" s="1">
        <f t="shared" si="1"/>
        <v>1</v>
      </c>
      <c r="S55" s="1">
        <f t="shared" si="2"/>
        <v>0</v>
      </c>
      <c r="T55" s="9">
        <f>IF(Q55=0,0,(INDEX('RPI calculation'!$H$9:$H$356,P55)-(COUNTIFS(Matches!$C$9:$C$1954,C55,Matches!$D$9:$D$1954,D55,Matches!$Q$9:$Q$1954,1,Matches!$F$9:$F$1954,3)+COUNTIFS(Matches!$C$9:$C$1954,D55,Matches!$D$9:$D$1954,C55,Matches!$Q$9:$Q$1954,1,Matches!$E$9:$E$1954,3)))/((INDEX('RPI calculation'!$H$9:$H$356,P55)+INDEX('RPI calculation'!$I$9:$I$356,P55))-(COUNTIFS(Matches!$C$9:$C$1954,C55,Matches!$D$9:$D$1954,D55,Matches!$Q$9:$Q$1954,1)+COUNTIFS(Matches!$C$9:$C$1954,D55,Matches!$D$9:$D$1954,C55,Matches!$Q$9:$Q$1954,1))))</f>
        <v>0.36363636363636365</v>
      </c>
      <c r="U55" s="9">
        <f>IF(Q55=0,0,(INDEX('RPI calculation'!$H$9:$H$356,O55)-(COUNTIFS(Matches!$C$9:$C$1954,C55,Matches!$D$9:$D$1954,D55,Matches!$Q$9:$Q$1954,1,Matches!$E$9:$E$1954,3)+COUNTIFS(Matches!$C$9:$C$1954,D55,Matches!$D$9:$D$1954,C55,Matches!$Q$9:$Q$1954,1,Matches!$F$9:$F$1954,3)))/((INDEX('RPI calculation'!$H$9:$H$356,O55)+INDEX('RPI calculation'!$I$9:$I$356,O55))-(COUNTIFS(Matches!$C$9:$C$1954,C55,Matches!$D$9:$D$1954,D55,Matches!$Q$9:$Q$1954,1)+COUNTIFS(Matches!$C$9:$C$1954,D55,Matches!$D$9:$D$1954,C55,Matches!$Q$9:$Q$1954,1))))</f>
        <v>0.7</v>
      </c>
      <c r="V55" s="9">
        <f>IF(Q55=0,0,INDEX('RPI calculation'!$K$9:$K$356,P55))</f>
        <v>0.53127104377104373</v>
      </c>
      <c r="W55" s="9">
        <f>IF(Q55=0,0,INDEX('RPI calculation'!$K$9:$K$356,O55))</f>
        <v>0.42922582468037013</v>
      </c>
      <c r="X55" s="1">
        <f>IF(G55="D1",INDEX('RPI calculation'!$N$9:$N$356,O55),0)</f>
        <v>141</v>
      </c>
      <c r="Y55" s="1">
        <f>IF(H55="D1",INDEX('RPI calculation'!$N$9:$N$356,P55),0)</f>
        <v>212</v>
      </c>
    </row>
    <row r="56" spans="1:25" ht="25">
      <c r="A56" s="1" t="s">
        <v>720</v>
      </c>
      <c r="B56" s="12">
        <v>46262</v>
      </c>
      <c r="C56" s="1" t="s">
        <v>179</v>
      </c>
      <c r="D56" s="1" t="s">
        <v>259</v>
      </c>
      <c r="E56" s="1">
        <v>3</v>
      </c>
      <c r="F56" s="1">
        <v>2</v>
      </c>
      <c r="G56" s="1" t="s">
        <v>584</v>
      </c>
      <c r="H56" s="1" t="s">
        <v>584</v>
      </c>
      <c r="I56" s="1">
        <v>2</v>
      </c>
      <c r="J56" s="14" t="s">
        <v>721</v>
      </c>
      <c r="K56" s="14" t="s">
        <v>722</v>
      </c>
      <c r="L56" s="14"/>
      <c r="M56" s="1" t="s">
        <v>5986</v>
      </c>
      <c r="N56" s="14" t="s">
        <v>5989</v>
      </c>
      <c r="O56" s="1">
        <f>IF(G56="D1",MATCH(C56,'RPI calculation'!$A$9:$A$356,0),0)</f>
        <v>33</v>
      </c>
      <c r="P56" s="1">
        <f>IF(H56="D1",MATCH(D56,'RPI calculation'!$A$9:$A$356,0),0)</f>
        <v>335</v>
      </c>
      <c r="Q56" s="1">
        <f t="shared" si="0"/>
        <v>1</v>
      </c>
      <c r="R56" s="1">
        <f t="shared" si="1"/>
        <v>1</v>
      </c>
      <c r="S56" s="1">
        <f t="shared" si="2"/>
        <v>0</v>
      </c>
      <c r="T56" s="9">
        <f>IF(Q56=0,0,(INDEX('RPI calculation'!$H$9:$H$356,P56)-(COUNTIFS(Matches!$C$9:$C$1954,C56,Matches!$D$9:$D$1954,D56,Matches!$Q$9:$Q$1954,1,Matches!$F$9:$F$1954,3)+COUNTIFS(Matches!$C$9:$C$1954,D56,Matches!$D$9:$D$1954,C56,Matches!$Q$9:$Q$1954,1,Matches!$E$9:$E$1954,3)))/((INDEX('RPI calculation'!$H$9:$H$356,P56)+INDEX('RPI calculation'!$I$9:$I$356,P56))-(COUNTIFS(Matches!$C$9:$C$1954,C56,Matches!$D$9:$D$1954,D56,Matches!$Q$9:$Q$1954,1)+COUNTIFS(Matches!$C$9:$C$1954,D56,Matches!$D$9:$D$1954,C56,Matches!$Q$9:$Q$1954,1))))</f>
        <v>0.33333333333333331</v>
      </c>
      <c r="U56" s="9">
        <f>IF(Q56=0,0,(INDEX('RPI calculation'!$H$9:$H$356,O56)-(COUNTIFS(Matches!$C$9:$C$1954,C56,Matches!$D$9:$D$1954,D56,Matches!$Q$9:$Q$1954,1,Matches!$E$9:$E$1954,3)+COUNTIFS(Matches!$C$9:$C$1954,D56,Matches!$D$9:$D$1954,C56,Matches!$Q$9:$Q$1954,1,Matches!$F$9:$F$1954,3)))/((INDEX('RPI calculation'!$H$9:$H$356,O56)+INDEX('RPI calculation'!$I$9:$I$356,O56))-(COUNTIFS(Matches!$C$9:$C$1954,C56,Matches!$D$9:$D$1954,D56,Matches!$Q$9:$Q$1954,1)+COUNTIFS(Matches!$C$9:$C$1954,D56,Matches!$D$9:$D$1954,C56,Matches!$Q$9:$Q$1954,1))))</f>
        <v>0.45454545454545453</v>
      </c>
      <c r="V56" s="9">
        <f>IF(Q56=0,0,INDEX('RPI calculation'!$K$9:$K$356,P56))</f>
        <v>0.54145000298846457</v>
      </c>
      <c r="W56" s="9">
        <f>IF(Q56=0,0,INDEX('RPI calculation'!$K$9:$K$356,O56))</f>
        <v>0.50509259259259254</v>
      </c>
      <c r="X56" s="1">
        <f>IF(G56="D1",INDEX('RPI calculation'!$N$9:$N$356,O56),0)</f>
        <v>156</v>
      </c>
      <c r="Y56" s="1">
        <f>IF(H56="D1",INDEX('RPI calculation'!$N$9:$N$356,P56),0)</f>
        <v>236</v>
      </c>
    </row>
    <row r="57" spans="1:25" ht="25">
      <c r="A57" s="1" t="s">
        <v>723</v>
      </c>
      <c r="B57" s="12">
        <v>46262</v>
      </c>
      <c r="C57" s="1" t="s">
        <v>54</v>
      </c>
      <c r="D57" s="1" t="s">
        <v>100</v>
      </c>
      <c r="E57" s="1">
        <v>3</v>
      </c>
      <c r="F57" s="1">
        <v>2</v>
      </c>
      <c r="G57" s="1" t="s">
        <v>584</v>
      </c>
      <c r="H57" s="1" t="s">
        <v>584</v>
      </c>
      <c r="I57" s="1">
        <v>2</v>
      </c>
      <c r="J57" s="14" t="s">
        <v>724</v>
      </c>
      <c r="K57" s="14" t="s">
        <v>725</v>
      </c>
      <c r="L57" s="14"/>
      <c r="M57" s="1" t="s">
        <v>5986</v>
      </c>
      <c r="N57" s="14" t="s">
        <v>5989</v>
      </c>
      <c r="O57" s="1">
        <f>IF(G57="D1",MATCH(C57,'RPI calculation'!$A$9:$A$356,0),0)</f>
        <v>34</v>
      </c>
      <c r="P57" s="1">
        <f>IF(H57="D1",MATCH(D57,'RPI calculation'!$A$9:$A$356,0),0)</f>
        <v>88</v>
      </c>
      <c r="Q57" s="1">
        <f t="shared" si="0"/>
        <v>1</v>
      </c>
      <c r="R57" s="1">
        <f t="shared" si="1"/>
        <v>1</v>
      </c>
      <c r="S57" s="1">
        <f t="shared" si="2"/>
        <v>0</v>
      </c>
      <c r="T57" s="9">
        <f>IF(Q57=0,0,(INDEX('RPI calculation'!$H$9:$H$356,P57)-(COUNTIFS(Matches!$C$9:$C$1954,C57,Matches!$D$9:$D$1954,D57,Matches!$Q$9:$Q$1954,1,Matches!$F$9:$F$1954,3)+COUNTIFS(Matches!$C$9:$C$1954,D57,Matches!$D$9:$D$1954,C57,Matches!$Q$9:$Q$1954,1,Matches!$E$9:$E$1954,3)))/((INDEX('RPI calculation'!$H$9:$H$356,P57)+INDEX('RPI calculation'!$I$9:$I$356,P57))-(COUNTIFS(Matches!$C$9:$C$1954,C57,Matches!$D$9:$D$1954,D57,Matches!$Q$9:$Q$1954,1)+COUNTIFS(Matches!$C$9:$C$1954,D57,Matches!$D$9:$D$1954,C57,Matches!$Q$9:$Q$1954,1))))</f>
        <v>0.55555555555555558</v>
      </c>
      <c r="U57" s="9">
        <f>IF(Q57=0,0,(INDEX('RPI calculation'!$H$9:$H$356,O57)-(COUNTIFS(Matches!$C$9:$C$1954,C57,Matches!$D$9:$D$1954,D57,Matches!$Q$9:$Q$1954,1,Matches!$E$9:$E$1954,3)+COUNTIFS(Matches!$C$9:$C$1954,D57,Matches!$D$9:$D$1954,C57,Matches!$Q$9:$Q$1954,1,Matches!$F$9:$F$1954,3)))/((INDEX('RPI calculation'!$H$9:$H$356,O57)+INDEX('RPI calculation'!$I$9:$I$356,O57))-(COUNTIFS(Matches!$C$9:$C$1954,C57,Matches!$D$9:$D$1954,D57,Matches!$Q$9:$Q$1954,1)+COUNTIFS(Matches!$C$9:$C$1954,D57,Matches!$D$9:$D$1954,C57,Matches!$Q$9:$Q$1954,1))))</f>
        <v>0.875</v>
      </c>
      <c r="V57" s="9">
        <f>IF(Q57=0,0,INDEX('RPI calculation'!$K$9:$K$356,P57))</f>
        <v>0.65066738816738812</v>
      </c>
      <c r="W57" s="9">
        <f>IF(Q57=0,0,INDEX('RPI calculation'!$K$9:$K$356,O57))</f>
        <v>0.51402918069584724</v>
      </c>
      <c r="X57" s="1">
        <f>IF(G57="D1",INDEX('RPI calculation'!$N$9:$N$356,O57),0)</f>
        <v>31</v>
      </c>
      <c r="Y57" s="1">
        <f>IF(H57="D1",INDEX('RPI calculation'!$N$9:$N$356,P57),0)</f>
        <v>77</v>
      </c>
    </row>
    <row r="58" spans="1:25">
      <c r="A58" s="1" t="s">
        <v>726</v>
      </c>
      <c r="B58" s="12">
        <v>46262</v>
      </c>
      <c r="C58" s="1" t="s">
        <v>216</v>
      </c>
      <c r="D58" s="1" t="s">
        <v>162</v>
      </c>
      <c r="E58" s="1">
        <v>3</v>
      </c>
      <c r="F58" s="1">
        <v>0</v>
      </c>
      <c r="G58" s="1" t="s">
        <v>584</v>
      </c>
      <c r="H58" s="1" t="s">
        <v>584</v>
      </c>
      <c r="I58" s="1">
        <v>1</v>
      </c>
      <c r="J58" s="14" t="s">
        <v>727</v>
      </c>
      <c r="K58" s="14" t="s">
        <v>728</v>
      </c>
      <c r="L58" s="14"/>
      <c r="M58" s="1" t="s">
        <v>5986</v>
      </c>
      <c r="N58" s="14" t="s">
        <v>5989</v>
      </c>
      <c r="O58" s="1">
        <f>IF(G58="D1",MATCH(C58,'RPI calculation'!$A$9:$A$356,0),0)</f>
        <v>35</v>
      </c>
      <c r="P58" s="1">
        <f>IF(H58="D1",MATCH(D58,'RPI calculation'!$A$9:$A$356,0),0)</f>
        <v>102</v>
      </c>
      <c r="Q58" s="1">
        <f t="shared" si="0"/>
        <v>1</v>
      </c>
      <c r="R58" s="1">
        <f t="shared" si="1"/>
        <v>1</v>
      </c>
      <c r="S58" s="1">
        <f t="shared" si="2"/>
        <v>0</v>
      </c>
      <c r="T58" s="9">
        <f>IF(Q58=0,0,(INDEX('RPI calculation'!$H$9:$H$356,P58)-(COUNTIFS(Matches!$C$9:$C$1954,C58,Matches!$D$9:$D$1954,D58,Matches!$Q$9:$Q$1954,1,Matches!$F$9:$F$1954,3)+COUNTIFS(Matches!$C$9:$C$1954,D58,Matches!$D$9:$D$1954,C58,Matches!$Q$9:$Q$1954,1,Matches!$E$9:$E$1954,3)))/((INDEX('RPI calculation'!$H$9:$H$356,P58)+INDEX('RPI calculation'!$I$9:$I$356,P58))-(COUNTIFS(Matches!$C$9:$C$1954,C58,Matches!$D$9:$D$1954,D58,Matches!$Q$9:$Q$1954,1)+COUNTIFS(Matches!$C$9:$C$1954,D58,Matches!$D$9:$D$1954,C58,Matches!$Q$9:$Q$1954,1))))</f>
        <v>0.6</v>
      </c>
      <c r="U58" s="9">
        <f>IF(Q58=0,0,(INDEX('RPI calculation'!$H$9:$H$356,O58)-(COUNTIFS(Matches!$C$9:$C$1954,C58,Matches!$D$9:$D$1954,D58,Matches!$Q$9:$Q$1954,1,Matches!$E$9:$E$1954,3)+COUNTIFS(Matches!$C$9:$C$1954,D58,Matches!$D$9:$D$1954,C58,Matches!$Q$9:$Q$1954,1,Matches!$F$9:$F$1954,3)))/((INDEX('RPI calculation'!$H$9:$H$356,O58)+INDEX('RPI calculation'!$I$9:$I$356,O58))-(COUNTIFS(Matches!$C$9:$C$1954,C58,Matches!$D$9:$D$1954,D58,Matches!$Q$9:$Q$1954,1)+COUNTIFS(Matches!$C$9:$C$1954,D58,Matches!$D$9:$D$1954,C58,Matches!$Q$9:$Q$1954,1))))</f>
        <v>0.33333333333333331</v>
      </c>
      <c r="V58" s="9">
        <f>IF(Q58=0,0,INDEX('RPI calculation'!$K$9:$K$356,P58))</f>
        <v>0.52653810835629011</v>
      </c>
      <c r="W58" s="9">
        <f>IF(Q58=0,0,INDEX('RPI calculation'!$K$9:$K$356,O58))</f>
        <v>0.4944949494949496</v>
      </c>
      <c r="X58" s="1">
        <f>IF(G58="D1",INDEX('RPI calculation'!$N$9:$N$356,O58),0)</f>
        <v>193</v>
      </c>
      <c r="Y58" s="1">
        <f>IF(H58="D1",INDEX('RPI calculation'!$N$9:$N$356,P58),0)</f>
        <v>139</v>
      </c>
    </row>
    <row r="59" spans="1:25" ht="25">
      <c r="A59" s="1" t="s">
        <v>729</v>
      </c>
      <c r="B59" s="12">
        <v>46262</v>
      </c>
      <c r="C59" s="1" t="s">
        <v>276</v>
      </c>
      <c r="D59" s="1" t="s">
        <v>280</v>
      </c>
      <c r="E59" s="1">
        <v>3</v>
      </c>
      <c r="F59" s="1">
        <v>0</v>
      </c>
      <c r="G59" s="1" t="s">
        <v>584</v>
      </c>
      <c r="H59" s="1" t="s">
        <v>584</v>
      </c>
      <c r="I59" s="1">
        <v>2</v>
      </c>
      <c r="J59" s="14" t="s">
        <v>730</v>
      </c>
      <c r="K59" s="14" t="s">
        <v>731</v>
      </c>
      <c r="L59" s="14"/>
      <c r="M59" s="1" t="s">
        <v>5986</v>
      </c>
      <c r="N59" s="14" t="s">
        <v>5989</v>
      </c>
      <c r="O59" s="1">
        <f>IF(G59="D1",MATCH(C59,'RPI calculation'!$A$9:$A$356,0),0)</f>
        <v>36</v>
      </c>
      <c r="P59" s="1">
        <f>IF(H59="D1",MATCH(D59,'RPI calculation'!$A$9:$A$356,0),0)</f>
        <v>155</v>
      </c>
      <c r="Q59" s="1">
        <f t="shared" si="0"/>
        <v>1</v>
      </c>
      <c r="R59" s="1">
        <f t="shared" si="1"/>
        <v>1</v>
      </c>
      <c r="S59" s="1">
        <f t="shared" si="2"/>
        <v>0</v>
      </c>
      <c r="T59" s="9">
        <f>IF(Q59=0,0,(INDEX('RPI calculation'!$H$9:$H$356,P59)-(COUNTIFS(Matches!$C$9:$C$1954,C59,Matches!$D$9:$D$1954,D59,Matches!$Q$9:$Q$1954,1,Matches!$F$9:$F$1954,3)+COUNTIFS(Matches!$C$9:$C$1954,D59,Matches!$D$9:$D$1954,C59,Matches!$Q$9:$Q$1954,1,Matches!$E$9:$E$1954,3)))/((INDEX('RPI calculation'!$H$9:$H$356,P59)+INDEX('RPI calculation'!$I$9:$I$356,P59))-(COUNTIFS(Matches!$C$9:$C$1954,C59,Matches!$D$9:$D$1954,D59,Matches!$Q$9:$Q$1954,1)+COUNTIFS(Matches!$C$9:$C$1954,D59,Matches!$D$9:$D$1954,C59,Matches!$Q$9:$Q$1954,1))))</f>
        <v>0.4</v>
      </c>
      <c r="U59" s="9">
        <f>IF(Q59=0,0,(INDEX('RPI calculation'!$H$9:$H$356,O59)-(COUNTIFS(Matches!$C$9:$C$1954,C59,Matches!$D$9:$D$1954,D59,Matches!$Q$9:$Q$1954,1,Matches!$E$9:$E$1954,3)+COUNTIFS(Matches!$C$9:$C$1954,D59,Matches!$D$9:$D$1954,C59,Matches!$Q$9:$Q$1954,1,Matches!$F$9:$F$1954,3)))/((INDEX('RPI calculation'!$H$9:$H$356,O59)+INDEX('RPI calculation'!$I$9:$I$356,O59))-(COUNTIFS(Matches!$C$9:$C$1954,C59,Matches!$D$9:$D$1954,D59,Matches!$Q$9:$Q$1954,1)+COUNTIFS(Matches!$C$9:$C$1954,D59,Matches!$D$9:$D$1954,C59,Matches!$Q$9:$Q$1954,1))))</f>
        <v>0.33333333333333331</v>
      </c>
      <c r="V59" s="9">
        <f>IF(Q59=0,0,INDEX('RPI calculation'!$K$9:$K$356,P59))</f>
        <v>0.48834498834498841</v>
      </c>
      <c r="W59" s="9">
        <f>IF(Q59=0,0,INDEX('RPI calculation'!$K$9:$K$356,O59))</f>
        <v>0.49797979797979802</v>
      </c>
      <c r="X59" s="1">
        <f>IF(G59="D1",INDEX('RPI calculation'!$N$9:$N$356,O59),0)</f>
        <v>253</v>
      </c>
      <c r="Y59" s="1">
        <f>IF(H59="D1",INDEX('RPI calculation'!$N$9:$N$356,P59),0)</f>
        <v>257</v>
      </c>
    </row>
    <row r="60" spans="1:25" ht="25">
      <c r="A60" s="1" t="s">
        <v>732</v>
      </c>
      <c r="B60" s="12">
        <v>46262</v>
      </c>
      <c r="C60" s="1" t="s">
        <v>276</v>
      </c>
      <c r="D60" s="1" t="s">
        <v>155</v>
      </c>
      <c r="E60" s="1">
        <v>0</v>
      </c>
      <c r="F60" s="1">
        <v>3</v>
      </c>
      <c r="G60" s="1" t="s">
        <v>584</v>
      </c>
      <c r="H60" s="1" t="s">
        <v>584</v>
      </c>
      <c r="I60" s="1">
        <v>2</v>
      </c>
      <c r="J60" s="14" t="s">
        <v>733</v>
      </c>
      <c r="K60" s="14" t="s">
        <v>734</v>
      </c>
      <c r="L60" s="14"/>
      <c r="M60" s="1" t="s">
        <v>5986</v>
      </c>
      <c r="N60" s="14" t="s">
        <v>5989</v>
      </c>
      <c r="O60" s="1">
        <f>IF(G60="D1",MATCH(C60,'RPI calculation'!$A$9:$A$356,0),0)</f>
        <v>36</v>
      </c>
      <c r="P60" s="1">
        <f>IF(H60="D1",MATCH(D60,'RPI calculation'!$A$9:$A$356,0),0)</f>
        <v>241</v>
      </c>
      <c r="Q60" s="1">
        <f t="shared" si="0"/>
        <v>1</v>
      </c>
      <c r="R60" s="1">
        <f t="shared" si="1"/>
        <v>0</v>
      </c>
      <c r="S60" s="1">
        <f t="shared" si="2"/>
        <v>1</v>
      </c>
      <c r="T60" s="9">
        <f>IF(Q60=0,0,(INDEX('RPI calculation'!$H$9:$H$356,P60)-(COUNTIFS(Matches!$C$9:$C$1954,C60,Matches!$D$9:$D$1954,D60,Matches!$Q$9:$Q$1954,1,Matches!$F$9:$F$1954,3)+COUNTIFS(Matches!$C$9:$C$1954,D60,Matches!$D$9:$D$1954,C60,Matches!$Q$9:$Q$1954,1,Matches!$E$9:$E$1954,3)))/((INDEX('RPI calculation'!$H$9:$H$356,P60)+INDEX('RPI calculation'!$I$9:$I$356,P60))-(COUNTIFS(Matches!$C$9:$C$1954,C60,Matches!$D$9:$D$1954,D60,Matches!$Q$9:$Q$1954,1)+COUNTIFS(Matches!$C$9:$C$1954,D60,Matches!$D$9:$D$1954,C60,Matches!$Q$9:$Q$1954,1))))</f>
        <v>0.66666666666666663</v>
      </c>
      <c r="U60" s="9">
        <f>IF(Q60=0,0,(INDEX('RPI calculation'!$H$9:$H$356,O60)-(COUNTIFS(Matches!$C$9:$C$1954,C60,Matches!$D$9:$D$1954,D60,Matches!$Q$9:$Q$1954,1,Matches!$E$9:$E$1954,3)+COUNTIFS(Matches!$C$9:$C$1954,D60,Matches!$D$9:$D$1954,C60,Matches!$Q$9:$Q$1954,1,Matches!$F$9:$F$1954,3)))/((INDEX('RPI calculation'!$H$9:$H$356,O60)+INDEX('RPI calculation'!$I$9:$I$356,O60))-(COUNTIFS(Matches!$C$9:$C$1954,C60,Matches!$D$9:$D$1954,D60,Matches!$Q$9:$Q$1954,1)+COUNTIFS(Matches!$C$9:$C$1954,D60,Matches!$D$9:$D$1954,C60,Matches!$Q$9:$Q$1954,1))))</f>
        <v>0.41666666666666669</v>
      </c>
      <c r="V60" s="9">
        <f>IF(Q60=0,0,INDEX('RPI calculation'!$K$9:$K$356,P60))</f>
        <v>0.4663947163947163</v>
      </c>
      <c r="W60" s="9">
        <f>IF(Q60=0,0,INDEX('RPI calculation'!$K$9:$K$356,O60))</f>
        <v>0.49797979797979802</v>
      </c>
      <c r="X60" s="1">
        <f>IF(G60="D1",INDEX('RPI calculation'!$N$9:$N$356,O60),0)</f>
        <v>253</v>
      </c>
      <c r="Y60" s="1">
        <f>IF(H60="D1",INDEX('RPI calculation'!$N$9:$N$356,P60),0)</f>
        <v>132</v>
      </c>
    </row>
    <row r="61" spans="1:25" ht="25">
      <c r="A61" s="1" t="s">
        <v>735</v>
      </c>
      <c r="B61" s="12">
        <v>46262</v>
      </c>
      <c r="C61" s="1" t="s">
        <v>88</v>
      </c>
      <c r="D61" s="1" t="s">
        <v>288</v>
      </c>
      <c r="E61" s="1">
        <v>3</v>
      </c>
      <c r="F61" s="1">
        <v>0</v>
      </c>
      <c r="G61" s="1" t="s">
        <v>584</v>
      </c>
      <c r="H61" s="1" t="s">
        <v>584</v>
      </c>
      <c r="I61" s="1">
        <v>2</v>
      </c>
      <c r="J61" s="14" t="s">
        <v>736</v>
      </c>
      <c r="K61" s="14" t="s">
        <v>737</v>
      </c>
      <c r="L61" s="14"/>
      <c r="M61" s="1" t="s">
        <v>5986</v>
      </c>
      <c r="N61" s="14" t="s">
        <v>5989</v>
      </c>
      <c r="O61" s="1">
        <f>IF(G61="D1",MATCH(C61,'RPI calculation'!$A$9:$A$356,0),0)</f>
        <v>37</v>
      </c>
      <c r="P61" s="1">
        <f>IF(H61="D1",MATCH(D61,'RPI calculation'!$A$9:$A$356,0),0)</f>
        <v>215</v>
      </c>
      <c r="Q61" s="1">
        <f t="shared" si="0"/>
        <v>1</v>
      </c>
      <c r="R61" s="1">
        <f t="shared" si="1"/>
        <v>1</v>
      </c>
      <c r="S61" s="1">
        <f t="shared" si="2"/>
        <v>0</v>
      </c>
      <c r="T61" s="9">
        <f>IF(Q61=0,0,(INDEX('RPI calculation'!$H$9:$H$356,P61)-(COUNTIFS(Matches!$C$9:$C$1954,C61,Matches!$D$9:$D$1954,D61,Matches!$Q$9:$Q$1954,1,Matches!$F$9:$F$1954,3)+COUNTIFS(Matches!$C$9:$C$1954,D61,Matches!$D$9:$D$1954,C61,Matches!$Q$9:$Q$1954,1,Matches!$E$9:$E$1954,3)))/((INDEX('RPI calculation'!$H$9:$H$356,P61)+INDEX('RPI calculation'!$I$9:$I$356,P61))-(COUNTIFS(Matches!$C$9:$C$1954,C61,Matches!$D$9:$D$1954,D61,Matches!$Q$9:$Q$1954,1)+COUNTIFS(Matches!$C$9:$C$1954,D61,Matches!$D$9:$D$1954,C61,Matches!$Q$9:$Q$1954,1))))</f>
        <v>0.36363636363636365</v>
      </c>
      <c r="U61" s="9">
        <f>IF(Q61=0,0,(INDEX('RPI calculation'!$H$9:$H$356,O61)-(COUNTIFS(Matches!$C$9:$C$1954,C61,Matches!$D$9:$D$1954,D61,Matches!$Q$9:$Q$1954,1,Matches!$E$9:$E$1954,3)+COUNTIFS(Matches!$C$9:$C$1954,D61,Matches!$D$9:$D$1954,C61,Matches!$Q$9:$Q$1954,1,Matches!$F$9:$F$1954,3)))/((INDEX('RPI calculation'!$H$9:$H$356,O61)+INDEX('RPI calculation'!$I$9:$I$356,O61))-(COUNTIFS(Matches!$C$9:$C$1954,C61,Matches!$D$9:$D$1954,D61,Matches!$Q$9:$Q$1954,1)+COUNTIFS(Matches!$C$9:$C$1954,D61,Matches!$D$9:$D$1954,C61,Matches!$Q$9:$Q$1954,1))))</f>
        <v>0.9</v>
      </c>
      <c r="V61" s="9">
        <f>IF(Q61=0,0,INDEX('RPI calculation'!$K$9:$K$356,P61))</f>
        <v>0.47933501683501684</v>
      </c>
      <c r="W61" s="9">
        <f>IF(Q61=0,0,INDEX('RPI calculation'!$K$9:$K$356,O61))</f>
        <v>0.45977961432506886</v>
      </c>
      <c r="X61" s="1">
        <f>IF(G61="D1",INDEX('RPI calculation'!$N$9:$N$356,O61),0)</f>
        <v>65</v>
      </c>
      <c r="Y61" s="1">
        <f>IF(H61="D1",INDEX('RPI calculation'!$N$9:$N$356,P61),0)</f>
        <v>265</v>
      </c>
    </row>
    <row r="62" spans="1:25" ht="25">
      <c r="A62" s="1" t="s">
        <v>738</v>
      </c>
      <c r="B62" s="12">
        <v>46262</v>
      </c>
      <c r="C62" s="1" t="s">
        <v>332</v>
      </c>
      <c r="D62" s="1" t="s">
        <v>236</v>
      </c>
      <c r="E62" s="1">
        <v>3</v>
      </c>
      <c r="F62" s="1">
        <v>1</v>
      </c>
      <c r="G62" s="1" t="s">
        <v>584</v>
      </c>
      <c r="H62" s="1" t="s">
        <v>584</v>
      </c>
      <c r="I62" s="1">
        <v>2</v>
      </c>
      <c r="J62" s="14" t="s">
        <v>739</v>
      </c>
      <c r="K62" s="14" t="s">
        <v>740</v>
      </c>
      <c r="L62" s="14"/>
      <c r="M62" s="1" t="s">
        <v>5986</v>
      </c>
      <c r="N62" s="14" t="s">
        <v>5989</v>
      </c>
      <c r="O62" s="1">
        <f>IF(G62="D1",MATCH(C62,'RPI calculation'!$A$9:$A$356,0),0)</f>
        <v>38</v>
      </c>
      <c r="P62" s="1">
        <f>IF(H62="D1",MATCH(D62,'RPI calculation'!$A$9:$A$356,0),0)</f>
        <v>184</v>
      </c>
      <c r="Q62" s="1">
        <f t="shared" si="0"/>
        <v>1</v>
      </c>
      <c r="R62" s="1">
        <f t="shared" si="1"/>
        <v>1</v>
      </c>
      <c r="S62" s="1">
        <f t="shared" si="2"/>
        <v>0</v>
      </c>
      <c r="T62" s="9">
        <f>IF(Q62=0,0,(INDEX('RPI calculation'!$H$9:$H$356,P62)-(COUNTIFS(Matches!$C$9:$C$1954,C62,Matches!$D$9:$D$1954,D62,Matches!$Q$9:$Q$1954,1,Matches!$F$9:$F$1954,3)+COUNTIFS(Matches!$C$9:$C$1954,D62,Matches!$D$9:$D$1954,C62,Matches!$Q$9:$Q$1954,1,Matches!$E$9:$E$1954,3)))/((INDEX('RPI calculation'!$H$9:$H$356,P62)+INDEX('RPI calculation'!$I$9:$I$356,P62))-(COUNTIFS(Matches!$C$9:$C$1954,C62,Matches!$D$9:$D$1954,D62,Matches!$Q$9:$Q$1954,1)+COUNTIFS(Matches!$C$9:$C$1954,D62,Matches!$D$9:$D$1954,C62,Matches!$Q$9:$Q$1954,1))))</f>
        <v>0.22222222222222221</v>
      </c>
      <c r="U62" s="9">
        <f>IF(Q62=0,0,(INDEX('RPI calculation'!$H$9:$H$356,O62)-(COUNTIFS(Matches!$C$9:$C$1954,C62,Matches!$D$9:$D$1954,D62,Matches!$Q$9:$Q$1954,1,Matches!$E$9:$E$1954,3)+COUNTIFS(Matches!$C$9:$C$1954,D62,Matches!$D$9:$D$1954,C62,Matches!$Q$9:$Q$1954,1,Matches!$F$9:$F$1954,3)))/((INDEX('RPI calculation'!$H$9:$H$356,O62)+INDEX('RPI calculation'!$I$9:$I$356,O62))-(COUNTIFS(Matches!$C$9:$C$1954,C62,Matches!$D$9:$D$1954,D62,Matches!$Q$9:$Q$1954,1)+COUNTIFS(Matches!$C$9:$C$1954,D62,Matches!$D$9:$D$1954,C62,Matches!$Q$9:$Q$1954,1))))</f>
        <v>0.2</v>
      </c>
      <c r="V62" s="9">
        <f>IF(Q62=0,0,INDEX('RPI calculation'!$K$9:$K$356,P62))</f>
        <v>0.60136363636363632</v>
      </c>
      <c r="W62" s="9">
        <f>IF(Q62=0,0,INDEX('RPI calculation'!$K$9:$K$356,O62))</f>
        <v>0.43163452708907246</v>
      </c>
      <c r="X62" s="1">
        <f>IF(G62="D1",INDEX('RPI calculation'!$N$9:$N$356,O62),0)</f>
        <v>309</v>
      </c>
      <c r="Y62" s="1">
        <f>IF(H62="D1",INDEX('RPI calculation'!$N$9:$N$356,P62),0)</f>
        <v>213</v>
      </c>
    </row>
    <row r="63" spans="1:25" ht="25">
      <c r="A63" s="1" t="s">
        <v>741</v>
      </c>
      <c r="B63" s="12">
        <v>46262</v>
      </c>
      <c r="C63" s="1" t="s">
        <v>353</v>
      </c>
      <c r="D63" s="1" t="s">
        <v>180</v>
      </c>
      <c r="E63" s="1">
        <v>0</v>
      </c>
      <c r="F63" s="1">
        <v>3</v>
      </c>
      <c r="G63" s="1" t="s">
        <v>584</v>
      </c>
      <c r="H63" s="1" t="s">
        <v>584</v>
      </c>
      <c r="I63" s="1">
        <v>2</v>
      </c>
      <c r="J63" s="14" t="s">
        <v>742</v>
      </c>
      <c r="K63" s="14" t="s">
        <v>743</v>
      </c>
      <c r="L63" s="14"/>
      <c r="M63" s="1" t="s">
        <v>5986</v>
      </c>
      <c r="N63" s="14" t="s">
        <v>5989</v>
      </c>
      <c r="O63" s="1">
        <f>IF(G63="D1",MATCH(C63,'RPI calculation'!$A$9:$A$356,0),0)</f>
        <v>40</v>
      </c>
      <c r="P63" s="1">
        <f>IF(H63="D1",MATCH(D63,'RPI calculation'!$A$9:$A$356,0),0)</f>
        <v>71</v>
      </c>
      <c r="Q63" s="1">
        <f t="shared" si="0"/>
        <v>1</v>
      </c>
      <c r="R63" s="1">
        <f t="shared" si="1"/>
        <v>0</v>
      </c>
      <c r="S63" s="1">
        <f t="shared" si="2"/>
        <v>1</v>
      </c>
      <c r="T63" s="9">
        <f>IF(Q63=0,0,(INDEX('RPI calculation'!$H$9:$H$356,P63)-(COUNTIFS(Matches!$C$9:$C$1954,C63,Matches!$D$9:$D$1954,D63,Matches!$Q$9:$Q$1954,1,Matches!$F$9:$F$1954,3)+COUNTIFS(Matches!$C$9:$C$1954,D63,Matches!$D$9:$D$1954,C63,Matches!$Q$9:$Q$1954,1,Matches!$E$9:$E$1954,3)))/((INDEX('RPI calculation'!$H$9:$H$356,P63)+INDEX('RPI calculation'!$I$9:$I$356,P63))-(COUNTIFS(Matches!$C$9:$C$1954,C63,Matches!$D$9:$D$1954,D63,Matches!$Q$9:$Q$1954,1)+COUNTIFS(Matches!$C$9:$C$1954,D63,Matches!$D$9:$D$1954,C63,Matches!$Q$9:$Q$1954,1))))</f>
        <v>0.8</v>
      </c>
      <c r="U63" s="9">
        <f>IF(Q63=0,0,(INDEX('RPI calculation'!$H$9:$H$356,O63)-(COUNTIFS(Matches!$C$9:$C$1954,C63,Matches!$D$9:$D$1954,D63,Matches!$Q$9:$Q$1954,1,Matches!$E$9:$E$1954,3)+COUNTIFS(Matches!$C$9:$C$1954,D63,Matches!$D$9:$D$1954,C63,Matches!$Q$9:$Q$1954,1,Matches!$F$9:$F$1954,3)))/((INDEX('RPI calculation'!$H$9:$H$356,O63)+INDEX('RPI calculation'!$I$9:$I$356,O63))-(COUNTIFS(Matches!$C$9:$C$1954,C63,Matches!$D$9:$D$1954,D63,Matches!$Q$9:$Q$1954,1)+COUNTIFS(Matches!$C$9:$C$1954,D63,Matches!$D$9:$D$1954,C63,Matches!$Q$9:$Q$1954,1))))</f>
        <v>0.1111111111111111</v>
      </c>
      <c r="V63" s="9">
        <f>IF(Q63=0,0,INDEX('RPI calculation'!$K$9:$K$356,P63))</f>
        <v>0.36733241505968778</v>
      </c>
      <c r="W63" s="9">
        <f>IF(Q63=0,0,INDEX('RPI calculation'!$K$9:$K$356,O63))</f>
        <v>0.44412337662337659</v>
      </c>
      <c r="X63" s="1">
        <f>IF(G63="D1",INDEX('RPI calculation'!$N$9:$N$356,O63),0)</f>
        <v>330</v>
      </c>
      <c r="Y63" s="1">
        <f>IF(H63="D1",INDEX('RPI calculation'!$N$9:$N$356,P63),0)</f>
        <v>157</v>
      </c>
    </row>
    <row r="64" spans="1:25" ht="25">
      <c r="A64" s="1" t="s">
        <v>744</v>
      </c>
      <c r="B64" s="12">
        <v>46262</v>
      </c>
      <c r="C64" s="1" t="s">
        <v>353</v>
      </c>
      <c r="D64" s="1" t="s">
        <v>326</v>
      </c>
      <c r="E64" s="1">
        <v>2</v>
      </c>
      <c r="F64" s="1">
        <v>3</v>
      </c>
      <c r="G64" s="1" t="s">
        <v>584</v>
      </c>
      <c r="H64" s="1" t="s">
        <v>584</v>
      </c>
      <c r="I64" s="1">
        <v>2</v>
      </c>
      <c r="J64" s="14" t="s">
        <v>745</v>
      </c>
      <c r="K64" s="14" t="s">
        <v>746</v>
      </c>
      <c r="L64" s="14"/>
      <c r="M64" s="1" t="s">
        <v>5986</v>
      </c>
      <c r="N64" s="14" t="s">
        <v>5989</v>
      </c>
      <c r="O64" s="1">
        <f>IF(G64="D1",MATCH(C64,'RPI calculation'!$A$9:$A$356,0),0)</f>
        <v>40</v>
      </c>
      <c r="P64" s="1">
        <f>IF(H64="D1",MATCH(D64,'RPI calculation'!$A$9:$A$356,0),0)</f>
        <v>158</v>
      </c>
      <c r="Q64" s="1">
        <f t="shared" si="0"/>
        <v>1</v>
      </c>
      <c r="R64" s="1">
        <f t="shared" si="1"/>
        <v>0</v>
      </c>
      <c r="S64" s="1">
        <f t="shared" si="2"/>
        <v>1</v>
      </c>
      <c r="T64" s="9">
        <f>IF(Q64=0,0,(INDEX('RPI calculation'!$H$9:$H$356,P64)-(COUNTIFS(Matches!$C$9:$C$1954,C64,Matches!$D$9:$D$1954,D64,Matches!$Q$9:$Q$1954,1,Matches!$F$9:$F$1954,3)+COUNTIFS(Matches!$C$9:$C$1954,D64,Matches!$D$9:$D$1954,C64,Matches!$Q$9:$Q$1954,1,Matches!$E$9:$E$1954,3)))/((INDEX('RPI calculation'!$H$9:$H$356,P64)+INDEX('RPI calculation'!$I$9:$I$356,P64))-(COUNTIFS(Matches!$C$9:$C$1954,C64,Matches!$D$9:$D$1954,D64,Matches!$Q$9:$Q$1954,1)+COUNTIFS(Matches!$C$9:$C$1954,D64,Matches!$D$9:$D$1954,C64,Matches!$Q$9:$Q$1954,1))))</f>
        <v>0.27272727272727271</v>
      </c>
      <c r="U64" s="9">
        <f>IF(Q64=0,0,(INDEX('RPI calculation'!$H$9:$H$356,O64)-(COUNTIFS(Matches!$C$9:$C$1954,C64,Matches!$D$9:$D$1954,D64,Matches!$Q$9:$Q$1954,1,Matches!$E$9:$E$1954,3)+COUNTIFS(Matches!$C$9:$C$1954,D64,Matches!$D$9:$D$1954,C64,Matches!$Q$9:$Q$1954,1,Matches!$F$9:$F$1954,3)))/((INDEX('RPI calculation'!$H$9:$H$356,O64)+INDEX('RPI calculation'!$I$9:$I$356,O64))-(COUNTIFS(Matches!$C$9:$C$1954,C64,Matches!$D$9:$D$1954,D64,Matches!$Q$9:$Q$1954,1)+COUNTIFS(Matches!$C$9:$C$1954,D64,Matches!$D$9:$D$1954,C64,Matches!$Q$9:$Q$1954,1))))</f>
        <v>0.1111111111111111</v>
      </c>
      <c r="V64" s="9">
        <f>IF(Q64=0,0,INDEX('RPI calculation'!$K$9:$K$356,P64))</f>
        <v>0.41058224183224185</v>
      </c>
      <c r="W64" s="9">
        <f>IF(Q64=0,0,INDEX('RPI calculation'!$K$9:$K$356,O64))</f>
        <v>0.44412337662337659</v>
      </c>
      <c r="X64" s="1">
        <f>IF(G64="D1",INDEX('RPI calculation'!$N$9:$N$356,O64),0)</f>
        <v>330</v>
      </c>
      <c r="Y64" s="1">
        <f>IF(H64="D1",INDEX('RPI calculation'!$N$9:$N$356,P64),0)</f>
        <v>303</v>
      </c>
    </row>
    <row r="65" spans="1:25">
      <c r="A65" s="1" t="s">
        <v>747</v>
      </c>
      <c r="B65" s="12">
        <v>46262</v>
      </c>
      <c r="C65" s="1" t="s">
        <v>282</v>
      </c>
      <c r="D65" s="1" t="s">
        <v>209</v>
      </c>
      <c r="E65" s="1">
        <v>1</v>
      </c>
      <c r="F65" s="1">
        <v>3</v>
      </c>
      <c r="G65" s="1" t="s">
        <v>584</v>
      </c>
      <c r="H65" s="1" t="s">
        <v>584</v>
      </c>
      <c r="I65" s="1">
        <v>1</v>
      </c>
      <c r="J65" s="14" t="s">
        <v>748</v>
      </c>
      <c r="K65" s="14" t="s">
        <v>749</v>
      </c>
      <c r="L65" s="14"/>
      <c r="M65" s="1" t="s">
        <v>5986</v>
      </c>
      <c r="N65" s="14" t="s">
        <v>5989</v>
      </c>
      <c r="O65" s="1">
        <f>IF(G65="D1",MATCH(C65,'RPI calculation'!$A$9:$A$356,0),0)</f>
        <v>41</v>
      </c>
      <c r="P65" s="1">
        <f>IF(H65="D1",MATCH(D65,'RPI calculation'!$A$9:$A$356,0),0)</f>
        <v>67</v>
      </c>
      <c r="Q65" s="1">
        <f t="shared" si="0"/>
        <v>1</v>
      </c>
      <c r="R65" s="1">
        <f t="shared" si="1"/>
        <v>0</v>
      </c>
      <c r="S65" s="1">
        <f t="shared" si="2"/>
        <v>1</v>
      </c>
      <c r="T65" s="9">
        <f>IF(Q65=0,0,(INDEX('RPI calculation'!$H$9:$H$356,P65)-(COUNTIFS(Matches!$C$9:$C$1954,C65,Matches!$D$9:$D$1954,D65,Matches!$Q$9:$Q$1954,1,Matches!$F$9:$F$1954,3)+COUNTIFS(Matches!$C$9:$C$1954,D65,Matches!$D$9:$D$1954,C65,Matches!$Q$9:$Q$1954,1,Matches!$E$9:$E$1954,3)))/((INDEX('RPI calculation'!$H$9:$H$356,P65)+INDEX('RPI calculation'!$I$9:$I$356,P65))-(COUNTIFS(Matches!$C$9:$C$1954,C65,Matches!$D$9:$D$1954,D65,Matches!$Q$9:$Q$1954,1)+COUNTIFS(Matches!$C$9:$C$1954,D65,Matches!$D$9:$D$1954,C65,Matches!$Q$9:$Q$1954,1))))</f>
        <v>0.54545454545454541</v>
      </c>
      <c r="U65" s="9">
        <f>IF(Q65=0,0,(INDEX('RPI calculation'!$H$9:$H$356,O65)-(COUNTIFS(Matches!$C$9:$C$1954,C65,Matches!$D$9:$D$1954,D65,Matches!$Q$9:$Q$1954,1,Matches!$E$9:$E$1954,3)+COUNTIFS(Matches!$C$9:$C$1954,D65,Matches!$D$9:$D$1954,C65,Matches!$Q$9:$Q$1954,1,Matches!$F$9:$F$1954,3)))/((INDEX('RPI calculation'!$H$9:$H$356,O65)+INDEX('RPI calculation'!$I$9:$I$356,O65))-(COUNTIFS(Matches!$C$9:$C$1954,C65,Matches!$D$9:$D$1954,D65,Matches!$Q$9:$Q$1954,1)+COUNTIFS(Matches!$C$9:$C$1954,D65,Matches!$D$9:$D$1954,C65,Matches!$Q$9:$Q$1954,1))))</f>
        <v>0</v>
      </c>
      <c r="V65" s="9">
        <f>IF(Q65=0,0,INDEX('RPI calculation'!$K$9:$K$356,P65))</f>
        <v>0.43400673400673401</v>
      </c>
      <c r="W65" s="9">
        <f>IF(Q65=0,0,INDEX('RPI calculation'!$K$9:$K$356,O65))</f>
        <v>0.65873737373737362</v>
      </c>
      <c r="X65" s="1">
        <f>IF(G65="D1",INDEX('RPI calculation'!$N$9:$N$356,O65),0)</f>
        <v>259</v>
      </c>
      <c r="Y65" s="1">
        <f>IF(H65="D1",INDEX('RPI calculation'!$N$9:$N$356,P65),0)</f>
        <v>186</v>
      </c>
    </row>
    <row r="66" spans="1:25" ht="25">
      <c r="A66" s="1" t="s">
        <v>750</v>
      </c>
      <c r="B66" s="12">
        <v>46262</v>
      </c>
      <c r="C66" s="1" t="s">
        <v>351</v>
      </c>
      <c r="D66" s="1" t="s">
        <v>314</v>
      </c>
      <c r="E66" s="1">
        <v>3</v>
      </c>
      <c r="F66" s="1">
        <v>2</v>
      </c>
      <c r="G66" s="1" t="s">
        <v>584</v>
      </c>
      <c r="H66" s="1" t="s">
        <v>584</v>
      </c>
      <c r="I66" s="1">
        <v>2</v>
      </c>
      <c r="J66" s="14" t="s">
        <v>751</v>
      </c>
      <c r="K66" s="14" t="s">
        <v>752</v>
      </c>
      <c r="L66" s="14"/>
      <c r="M66" s="1" t="s">
        <v>5986</v>
      </c>
      <c r="N66" s="14" t="s">
        <v>5989</v>
      </c>
      <c r="O66" s="1">
        <f>IF(G66="D1",MATCH(C66,'RPI calculation'!$A$9:$A$356,0),0)</f>
        <v>42</v>
      </c>
      <c r="P66" s="1">
        <f>IF(H66="D1",MATCH(D66,'RPI calculation'!$A$9:$A$356,0),0)</f>
        <v>109</v>
      </c>
      <c r="Q66" s="1">
        <f t="shared" si="0"/>
        <v>1</v>
      </c>
      <c r="R66" s="1">
        <f t="shared" si="1"/>
        <v>1</v>
      </c>
      <c r="S66" s="1">
        <f t="shared" si="2"/>
        <v>0</v>
      </c>
      <c r="T66" s="9">
        <f>IF(Q66=0,0,(INDEX('RPI calculation'!$H$9:$H$356,P66)-(COUNTIFS(Matches!$C$9:$C$1954,C66,Matches!$D$9:$D$1954,D66,Matches!$Q$9:$Q$1954,1,Matches!$F$9:$F$1954,3)+COUNTIFS(Matches!$C$9:$C$1954,D66,Matches!$D$9:$D$1954,C66,Matches!$Q$9:$Q$1954,1,Matches!$E$9:$E$1954,3)))/((INDEX('RPI calculation'!$H$9:$H$356,P66)+INDEX('RPI calculation'!$I$9:$I$356,P66))-(COUNTIFS(Matches!$C$9:$C$1954,C66,Matches!$D$9:$D$1954,D66,Matches!$Q$9:$Q$1954,1)+COUNTIFS(Matches!$C$9:$C$1954,D66,Matches!$D$9:$D$1954,C66,Matches!$Q$9:$Q$1954,1))))</f>
        <v>0.46153846153846156</v>
      </c>
      <c r="U66" s="9">
        <f>IF(Q66=0,0,(INDEX('RPI calculation'!$H$9:$H$356,O66)-(COUNTIFS(Matches!$C$9:$C$1954,C66,Matches!$D$9:$D$1954,D66,Matches!$Q$9:$Q$1954,1,Matches!$E$9:$E$1954,3)+COUNTIFS(Matches!$C$9:$C$1954,D66,Matches!$D$9:$D$1954,C66,Matches!$Q$9:$Q$1954,1,Matches!$F$9:$F$1954,3)))/((INDEX('RPI calculation'!$H$9:$H$356,O66)+INDEX('RPI calculation'!$I$9:$I$356,O66))-(COUNTIFS(Matches!$C$9:$C$1954,C66,Matches!$D$9:$D$1954,D66,Matches!$Q$9:$Q$1954,1)+COUNTIFS(Matches!$C$9:$C$1954,D66,Matches!$D$9:$D$1954,C66,Matches!$Q$9:$Q$1954,1))))</f>
        <v>9.0909090909090912E-2</v>
      </c>
      <c r="V66" s="9">
        <f>IF(Q66=0,0,INDEX('RPI calculation'!$K$9:$K$356,P66))</f>
        <v>0.38657453657453661</v>
      </c>
      <c r="W66" s="9">
        <f>IF(Q66=0,0,INDEX('RPI calculation'!$K$9:$K$356,O66))</f>
        <v>0.41094322344322348</v>
      </c>
      <c r="X66" s="1">
        <f>IF(G66="D1",INDEX('RPI calculation'!$N$9:$N$356,O66),0)</f>
        <v>328</v>
      </c>
      <c r="Y66" s="1">
        <f>IF(H66="D1",INDEX('RPI calculation'!$N$9:$N$356,P66),0)</f>
        <v>291</v>
      </c>
    </row>
    <row r="67" spans="1:25" ht="25">
      <c r="A67" s="1" t="s">
        <v>753</v>
      </c>
      <c r="B67" s="12">
        <v>46262</v>
      </c>
      <c r="C67" s="1" t="s">
        <v>324</v>
      </c>
      <c r="D67" s="1" t="s">
        <v>323</v>
      </c>
      <c r="E67" s="1">
        <v>0</v>
      </c>
      <c r="F67" s="1">
        <v>3</v>
      </c>
      <c r="G67" s="1" t="s">
        <v>584</v>
      </c>
      <c r="H67" s="1" t="s">
        <v>584</v>
      </c>
      <c r="I67" s="1">
        <v>2</v>
      </c>
      <c r="J67" s="14" t="s">
        <v>754</v>
      </c>
      <c r="K67" s="14" t="s">
        <v>755</v>
      </c>
      <c r="L67" s="14"/>
      <c r="M67" s="1" t="s">
        <v>5986</v>
      </c>
      <c r="N67" s="14" t="s">
        <v>5989</v>
      </c>
      <c r="O67" s="1">
        <f>IF(G67="D1",MATCH(C67,'RPI calculation'!$A$9:$A$356,0),0)</f>
        <v>43</v>
      </c>
      <c r="P67" s="1">
        <f>IF(H67="D1",MATCH(D67,'RPI calculation'!$A$9:$A$356,0),0)</f>
        <v>171</v>
      </c>
      <c r="Q67" s="1">
        <f t="shared" si="0"/>
        <v>1</v>
      </c>
      <c r="R67" s="1">
        <f t="shared" si="1"/>
        <v>0</v>
      </c>
      <c r="S67" s="1">
        <f t="shared" si="2"/>
        <v>1</v>
      </c>
      <c r="T67" s="9">
        <f>IF(Q67=0,0,(INDEX('RPI calculation'!$H$9:$H$356,P67)-(COUNTIFS(Matches!$C$9:$C$1954,C67,Matches!$D$9:$D$1954,D67,Matches!$Q$9:$Q$1954,1,Matches!$F$9:$F$1954,3)+COUNTIFS(Matches!$C$9:$C$1954,D67,Matches!$D$9:$D$1954,C67,Matches!$Q$9:$Q$1954,1,Matches!$E$9:$E$1954,3)))/((INDEX('RPI calculation'!$H$9:$H$356,P67)+INDEX('RPI calculation'!$I$9:$I$356,P67))-(COUNTIFS(Matches!$C$9:$C$1954,C67,Matches!$D$9:$D$1954,D67,Matches!$Q$9:$Q$1954,1)+COUNTIFS(Matches!$C$9:$C$1954,D67,Matches!$D$9:$D$1954,C67,Matches!$Q$9:$Q$1954,1))))</f>
        <v>0.3</v>
      </c>
      <c r="U67" s="9">
        <f>IF(Q67=0,0,(INDEX('RPI calculation'!$H$9:$H$356,O67)-(COUNTIFS(Matches!$C$9:$C$1954,C67,Matches!$D$9:$D$1954,D67,Matches!$Q$9:$Q$1954,1,Matches!$E$9:$E$1954,3)+COUNTIFS(Matches!$C$9:$C$1954,D67,Matches!$D$9:$D$1954,C67,Matches!$Q$9:$Q$1954,1,Matches!$F$9:$F$1954,3)))/((INDEX('RPI calculation'!$H$9:$H$356,O67)+INDEX('RPI calculation'!$I$9:$I$356,O67))-(COUNTIFS(Matches!$C$9:$C$1954,C67,Matches!$D$9:$D$1954,D67,Matches!$Q$9:$Q$1954,1)+COUNTIFS(Matches!$C$9:$C$1954,D67,Matches!$D$9:$D$1954,C67,Matches!$Q$9:$Q$1954,1))))</f>
        <v>0</v>
      </c>
      <c r="V67" s="9">
        <f>IF(Q67=0,0,INDEX('RPI calculation'!$K$9:$K$356,P67))</f>
        <v>0.3916896235078054</v>
      </c>
      <c r="W67" s="9">
        <f>IF(Q67=0,0,INDEX('RPI calculation'!$K$9:$K$356,O67))</f>
        <v>0.58061383061383054</v>
      </c>
      <c r="X67" s="1">
        <f>IF(G67="D1",INDEX('RPI calculation'!$N$9:$N$356,O67),0)</f>
        <v>301</v>
      </c>
      <c r="Y67" s="1">
        <f>IF(H67="D1",INDEX('RPI calculation'!$N$9:$N$356,P67),0)</f>
        <v>300</v>
      </c>
    </row>
    <row r="68" spans="1:25" ht="25">
      <c r="A68" s="1" t="s">
        <v>756</v>
      </c>
      <c r="B68" s="12">
        <v>46262</v>
      </c>
      <c r="C68" s="1" t="s">
        <v>187</v>
      </c>
      <c r="D68" s="1" t="s">
        <v>145</v>
      </c>
      <c r="E68" s="1">
        <v>1</v>
      </c>
      <c r="F68" s="1">
        <v>3</v>
      </c>
      <c r="G68" s="1" t="s">
        <v>584</v>
      </c>
      <c r="H68" s="1" t="s">
        <v>584</v>
      </c>
      <c r="I68" s="1">
        <v>2</v>
      </c>
      <c r="J68" s="14" t="s">
        <v>757</v>
      </c>
      <c r="K68" s="14" t="s">
        <v>758</v>
      </c>
      <c r="L68" s="14"/>
      <c r="M68" s="1" t="s">
        <v>5986</v>
      </c>
      <c r="N68" s="14" t="s">
        <v>5989</v>
      </c>
      <c r="O68" s="1">
        <f>IF(G68="D1",MATCH(C68,'RPI calculation'!$A$9:$A$356,0),0)</f>
        <v>44</v>
      </c>
      <c r="P68" s="1">
        <f>IF(H68="D1",MATCH(D68,'RPI calculation'!$A$9:$A$356,0),0)</f>
        <v>49</v>
      </c>
      <c r="Q68" s="1">
        <f t="shared" si="0"/>
        <v>1</v>
      </c>
      <c r="R68" s="1">
        <f t="shared" si="1"/>
        <v>0</v>
      </c>
      <c r="S68" s="1">
        <f t="shared" si="2"/>
        <v>1</v>
      </c>
      <c r="T68" s="9">
        <f>IF(Q68=0,0,(INDEX('RPI calculation'!$H$9:$H$356,P68)-(COUNTIFS(Matches!$C$9:$C$1954,C68,Matches!$D$9:$D$1954,D68,Matches!$Q$9:$Q$1954,1,Matches!$F$9:$F$1954,3)+COUNTIFS(Matches!$C$9:$C$1954,D68,Matches!$D$9:$D$1954,C68,Matches!$Q$9:$Q$1954,1,Matches!$E$9:$E$1954,3)))/((INDEX('RPI calculation'!$H$9:$H$356,P68)+INDEX('RPI calculation'!$I$9:$I$356,P68))-(COUNTIFS(Matches!$C$9:$C$1954,C68,Matches!$D$9:$D$1954,D68,Matches!$Q$9:$Q$1954,1)+COUNTIFS(Matches!$C$9:$C$1954,D68,Matches!$D$9:$D$1954,C68,Matches!$Q$9:$Q$1954,1))))</f>
        <v>0.45454545454545453</v>
      </c>
      <c r="U68" s="9">
        <f>IF(Q68=0,0,(INDEX('RPI calculation'!$H$9:$H$356,O68)-(COUNTIFS(Matches!$C$9:$C$1954,C68,Matches!$D$9:$D$1954,D68,Matches!$Q$9:$Q$1954,1,Matches!$E$9:$E$1954,3)+COUNTIFS(Matches!$C$9:$C$1954,D68,Matches!$D$9:$D$1954,C68,Matches!$Q$9:$Q$1954,1,Matches!$F$9:$F$1954,3)))/((INDEX('RPI calculation'!$H$9:$H$356,O68)+INDEX('RPI calculation'!$I$9:$I$356,O68))-(COUNTIFS(Matches!$C$9:$C$1954,C68,Matches!$D$9:$D$1954,D68,Matches!$Q$9:$Q$1954,1)+COUNTIFS(Matches!$C$9:$C$1954,D68,Matches!$D$9:$D$1954,C68,Matches!$Q$9:$Q$1954,1))))</f>
        <v>0.66666666666666663</v>
      </c>
      <c r="V68" s="9">
        <f>IF(Q68=0,0,INDEX('RPI calculation'!$K$9:$K$356,P68))</f>
        <v>0.57694250194250196</v>
      </c>
      <c r="W68" s="9">
        <f>IF(Q68=0,0,INDEX('RPI calculation'!$K$9:$K$356,O68))</f>
        <v>0.4697746697746697</v>
      </c>
      <c r="X68" s="1">
        <f>IF(G68="D1",INDEX('RPI calculation'!$N$9:$N$356,O68),0)</f>
        <v>164</v>
      </c>
      <c r="Y68" s="1">
        <f>IF(H68="D1",INDEX('RPI calculation'!$N$9:$N$356,P68),0)</f>
        <v>122</v>
      </c>
    </row>
    <row r="69" spans="1:25" ht="25">
      <c r="A69" s="1" t="s">
        <v>759</v>
      </c>
      <c r="B69" s="12">
        <v>46262</v>
      </c>
      <c r="C69" s="1" t="s">
        <v>299</v>
      </c>
      <c r="D69" s="1" t="s">
        <v>362</v>
      </c>
      <c r="E69" s="1">
        <v>3</v>
      </c>
      <c r="F69" s="1">
        <v>0</v>
      </c>
      <c r="G69" s="1" t="s">
        <v>584</v>
      </c>
      <c r="H69" s="1" t="s">
        <v>584</v>
      </c>
      <c r="I69" s="1">
        <v>2</v>
      </c>
      <c r="J69" s="14" t="s">
        <v>760</v>
      </c>
      <c r="K69" s="14" t="s">
        <v>761</v>
      </c>
      <c r="L69" s="14"/>
      <c r="M69" s="1" t="s">
        <v>5986</v>
      </c>
      <c r="N69" s="14" t="s">
        <v>5989</v>
      </c>
      <c r="O69" s="1">
        <f>IF(G69="D1",MATCH(C69,'RPI calculation'!$A$9:$A$356,0),0)</f>
        <v>46</v>
      </c>
      <c r="P69" s="1">
        <f>IF(H69="D1",MATCH(D69,'RPI calculation'!$A$9:$A$356,0),0)</f>
        <v>279</v>
      </c>
      <c r="Q69" s="1">
        <f t="shared" si="0"/>
        <v>1</v>
      </c>
      <c r="R69" s="1">
        <f t="shared" si="1"/>
        <v>1</v>
      </c>
      <c r="S69" s="1">
        <f t="shared" si="2"/>
        <v>0</v>
      </c>
      <c r="T69" s="9">
        <f>IF(Q69=0,0,(INDEX('RPI calculation'!$H$9:$H$356,P69)-(COUNTIFS(Matches!$C$9:$C$1954,C69,Matches!$D$9:$D$1954,D69,Matches!$Q$9:$Q$1954,1,Matches!$F$9:$F$1954,3)+COUNTIFS(Matches!$C$9:$C$1954,D69,Matches!$D$9:$D$1954,C69,Matches!$Q$9:$Q$1954,1,Matches!$E$9:$E$1954,3)))/((INDEX('RPI calculation'!$H$9:$H$356,P69)+INDEX('RPI calculation'!$I$9:$I$356,P69))-(COUNTIFS(Matches!$C$9:$C$1954,C69,Matches!$D$9:$D$1954,D69,Matches!$Q$9:$Q$1954,1)+COUNTIFS(Matches!$C$9:$C$1954,D69,Matches!$D$9:$D$1954,C69,Matches!$Q$9:$Q$1954,1))))</f>
        <v>0</v>
      </c>
      <c r="U69" s="9">
        <f>IF(Q69=0,0,(INDEX('RPI calculation'!$H$9:$H$356,O69)-(COUNTIFS(Matches!$C$9:$C$1954,C69,Matches!$D$9:$D$1954,D69,Matches!$Q$9:$Q$1954,1,Matches!$E$9:$E$1954,3)+COUNTIFS(Matches!$C$9:$C$1954,D69,Matches!$D$9:$D$1954,C69,Matches!$Q$9:$Q$1954,1,Matches!$F$9:$F$1954,3)))/((INDEX('RPI calculation'!$H$9:$H$356,O69)+INDEX('RPI calculation'!$I$9:$I$356,O69))-(COUNTIFS(Matches!$C$9:$C$1954,C69,Matches!$D$9:$D$1954,D69,Matches!$Q$9:$Q$1954,1)+COUNTIFS(Matches!$C$9:$C$1954,D69,Matches!$D$9:$D$1954,C69,Matches!$Q$9:$Q$1954,1))))</f>
        <v>0.36363636363636365</v>
      </c>
      <c r="V69" s="9">
        <f>IF(Q69=0,0,INDEX('RPI calculation'!$K$9:$K$356,P69))</f>
        <v>0.43954545454545457</v>
      </c>
      <c r="W69" s="9">
        <f>IF(Q69=0,0,INDEX('RPI calculation'!$K$9:$K$356,O69))</f>
        <v>0.42518453768453773</v>
      </c>
      <c r="X69" s="1">
        <f>IF(G69="D1",INDEX('RPI calculation'!$N$9:$N$356,O69),0)</f>
        <v>276</v>
      </c>
      <c r="Y69" s="1">
        <f>IF(H69="D1",INDEX('RPI calculation'!$N$9:$N$356,P69),0)</f>
        <v>339</v>
      </c>
    </row>
    <row r="70" spans="1:25" ht="25">
      <c r="A70" s="1" t="s">
        <v>762</v>
      </c>
      <c r="B70" s="12">
        <v>46262</v>
      </c>
      <c r="C70" s="1" t="s">
        <v>299</v>
      </c>
      <c r="D70" s="1" t="s">
        <v>243</v>
      </c>
      <c r="E70" s="1">
        <v>1</v>
      </c>
      <c r="F70" s="1">
        <v>3</v>
      </c>
      <c r="G70" s="1" t="s">
        <v>584</v>
      </c>
      <c r="H70" s="1" t="s">
        <v>584</v>
      </c>
      <c r="I70" s="1">
        <v>2</v>
      </c>
      <c r="J70" s="14" t="s">
        <v>763</v>
      </c>
      <c r="K70" s="14" t="s">
        <v>764</v>
      </c>
      <c r="L70" s="14"/>
      <c r="M70" s="1" t="s">
        <v>5986</v>
      </c>
      <c r="N70" s="14" t="s">
        <v>5989</v>
      </c>
      <c r="O70" s="1">
        <f>IF(G70="D1",MATCH(C70,'RPI calculation'!$A$9:$A$356,0),0)</f>
        <v>46</v>
      </c>
      <c r="P70" s="1">
        <f>IF(H70="D1",MATCH(D70,'RPI calculation'!$A$9:$A$356,0),0)</f>
        <v>322</v>
      </c>
      <c r="Q70" s="1">
        <f t="shared" si="0"/>
        <v>1</v>
      </c>
      <c r="R70" s="1">
        <f t="shared" si="1"/>
        <v>0</v>
      </c>
      <c r="S70" s="1">
        <f t="shared" si="2"/>
        <v>1</v>
      </c>
      <c r="T70" s="9">
        <f>IF(Q70=0,0,(INDEX('RPI calculation'!$H$9:$H$356,P70)-(COUNTIFS(Matches!$C$9:$C$1954,C70,Matches!$D$9:$D$1954,D70,Matches!$Q$9:$Q$1954,1,Matches!$F$9:$F$1954,3)+COUNTIFS(Matches!$C$9:$C$1954,D70,Matches!$D$9:$D$1954,C70,Matches!$Q$9:$Q$1954,1,Matches!$E$9:$E$1954,3)))/((INDEX('RPI calculation'!$H$9:$H$356,P70)+INDEX('RPI calculation'!$I$9:$I$356,P70))-(COUNTIFS(Matches!$C$9:$C$1954,C70,Matches!$D$9:$D$1954,D70,Matches!$Q$9:$Q$1954,1)+COUNTIFS(Matches!$C$9:$C$1954,D70,Matches!$D$9:$D$1954,C70,Matches!$Q$9:$Q$1954,1))))</f>
        <v>0.63636363636363635</v>
      </c>
      <c r="U70" s="9">
        <f>IF(Q70=0,0,(INDEX('RPI calculation'!$H$9:$H$356,O70)-(COUNTIFS(Matches!$C$9:$C$1954,C70,Matches!$D$9:$D$1954,D70,Matches!$Q$9:$Q$1954,1,Matches!$E$9:$E$1954,3)+COUNTIFS(Matches!$C$9:$C$1954,D70,Matches!$D$9:$D$1954,C70,Matches!$Q$9:$Q$1954,1,Matches!$F$9:$F$1954,3)))/((INDEX('RPI calculation'!$H$9:$H$356,O70)+INDEX('RPI calculation'!$I$9:$I$356,O70))-(COUNTIFS(Matches!$C$9:$C$1954,C70,Matches!$D$9:$D$1954,D70,Matches!$Q$9:$Q$1954,1)+COUNTIFS(Matches!$C$9:$C$1954,D70,Matches!$D$9:$D$1954,C70,Matches!$Q$9:$Q$1954,1))))</f>
        <v>0.45454545454545453</v>
      </c>
      <c r="V70" s="9">
        <f>IF(Q70=0,0,INDEX('RPI calculation'!$K$9:$K$356,P70))</f>
        <v>0.36851250601250601</v>
      </c>
      <c r="W70" s="9">
        <f>IF(Q70=0,0,INDEX('RPI calculation'!$K$9:$K$356,O70))</f>
        <v>0.42518453768453773</v>
      </c>
      <c r="X70" s="1">
        <f>IF(G70="D1",INDEX('RPI calculation'!$N$9:$N$356,O70),0)</f>
        <v>276</v>
      </c>
      <c r="Y70" s="1">
        <f>IF(H70="D1",INDEX('RPI calculation'!$N$9:$N$356,P70),0)</f>
        <v>220</v>
      </c>
    </row>
    <row r="71" spans="1:25">
      <c r="A71" s="1" t="s">
        <v>765</v>
      </c>
      <c r="B71" s="12">
        <v>46262</v>
      </c>
      <c r="C71" s="1" t="s">
        <v>367</v>
      </c>
      <c r="D71" s="1" t="s">
        <v>355</v>
      </c>
      <c r="E71" s="1">
        <v>0</v>
      </c>
      <c r="F71" s="1">
        <v>3</v>
      </c>
      <c r="G71" s="1" t="s">
        <v>584</v>
      </c>
      <c r="H71" s="1" t="s">
        <v>584</v>
      </c>
      <c r="I71" s="1">
        <v>1</v>
      </c>
      <c r="J71" s="14" t="s">
        <v>766</v>
      </c>
      <c r="K71" s="14" t="s">
        <v>767</v>
      </c>
      <c r="L71" s="14"/>
      <c r="M71" s="1" t="s">
        <v>5986</v>
      </c>
      <c r="N71" s="14" t="s">
        <v>5989</v>
      </c>
      <c r="O71" s="1">
        <f>IF(G71="D1",MATCH(C71,'RPI calculation'!$A$9:$A$356,0),0)</f>
        <v>47</v>
      </c>
      <c r="P71" s="1">
        <f>IF(H71="D1",MATCH(D71,'RPI calculation'!$A$9:$A$356,0),0)</f>
        <v>248</v>
      </c>
      <c r="Q71" s="1">
        <f t="shared" si="0"/>
        <v>1</v>
      </c>
      <c r="R71" s="1">
        <f t="shared" si="1"/>
        <v>0</v>
      </c>
      <c r="S71" s="1">
        <f t="shared" si="2"/>
        <v>1</v>
      </c>
      <c r="T71" s="9">
        <f>IF(Q71=0,0,(INDEX('RPI calculation'!$H$9:$H$356,P71)-(COUNTIFS(Matches!$C$9:$C$1954,C71,Matches!$D$9:$D$1954,D71,Matches!$Q$9:$Q$1954,1,Matches!$F$9:$F$1954,3)+COUNTIFS(Matches!$C$9:$C$1954,D71,Matches!$D$9:$D$1954,C71,Matches!$Q$9:$Q$1954,1,Matches!$E$9:$E$1954,3)))/((INDEX('RPI calculation'!$H$9:$H$356,P71)+INDEX('RPI calculation'!$I$9:$I$356,P71))-(COUNTIFS(Matches!$C$9:$C$1954,C71,Matches!$D$9:$D$1954,D71,Matches!$Q$9:$Q$1954,1)+COUNTIFS(Matches!$C$9:$C$1954,D71,Matches!$D$9:$D$1954,C71,Matches!$Q$9:$Q$1954,1))))</f>
        <v>0.22222222222222221</v>
      </c>
      <c r="U71" s="9">
        <f>IF(Q71=0,0,(INDEX('RPI calculation'!$H$9:$H$356,O71)-(COUNTIFS(Matches!$C$9:$C$1954,C71,Matches!$D$9:$D$1954,D71,Matches!$Q$9:$Q$1954,1,Matches!$E$9:$E$1954,3)+COUNTIFS(Matches!$C$9:$C$1954,D71,Matches!$D$9:$D$1954,C71,Matches!$Q$9:$Q$1954,1,Matches!$F$9:$F$1954,3)))/((INDEX('RPI calculation'!$H$9:$H$356,O71)+INDEX('RPI calculation'!$I$9:$I$356,O71))-(COUNTIFS(Matches!$C$9:$C$1954,C71,Matches!$D$9:$D$1954,D71,Matches!$Q$9:$Q$1954,1)+COUNTIFS(Matches!$C$9:$C$1954,D71,Matches!$D$9:$D$1954,C71,Matches!$Q$9:$Q$1954,1))))</f>
        <v>0</v>
      </c>
      <c r="V71" s="9">
        <f>IF(Q71=0,0,INDEX('RPI calculation'!$K$9:$K$356,P71))</f>
        <v>0.33515151515151514</v>
      </c>
      <c r="W71" s="9">
        <f>IF(Q71=0,0,INDEX('RPI calculation'!$K$9:$K$356,O71))</f>
        <v>0.38599941724941722</v>
      </c>
      <c r="X71" s="1">
        <f>IF(G71="D1",INDEX('RPI calculation'!$N$9:$N$356,O71),0)</f>
        <v>344</v>
      </c>
      <c r="Y71" s="1">
        <f>IF(H71="D1",INDEX('RPI calculation'!$N$9:$N$356,P71),0)</f>
        <v>332</v>
      </c>
    </row>
    <row r="72" spans="1:25" ht="25">
      <c r="A72" s="1" t="s">
        <v>768</v>
      </c>
      <c r="B72" s="12">
        <v>46262</v>
      </c>
      <c r="C72" s="1" t="s">
        <v>47</v>
      </c>
      <c r="D72" s="1" t="s">
        <v>65</v>
      </c>
      <c r="E72" s="1">
        <v>3</v>
      </c>
      <c r="F72" s="1">
        <v>2</v>
      </c>
      <c r="G72" s="1" t="s">
        <v>584</v>
      </c>
      <c r="H72" s="1" t="s">
        <v>584</v>
      </c>
      <c r="I72" s="1">
        <v>2</v>
      </c>
      <c r="J72" s="14" t="s">
        <v>644</v>
      </c>
      <c r="K72" s="14" t="s">
        <v>769</v>
      </c>
      <c r="L72" s="14"/>
      <c r="M72" s="1" t="s">
        <v>5986</v>
      </c>
      <c r="N72" s="14" t="s">
        <v>5989</v>
      </c>
      <c r="O72" s="1">
        <f>IF(G72="D1",MATCH(C72,'RPI calculation'!$A$9:$A$356,0),0)</f>
        <v>48</v>
      </c>
      <c r="P72" s="1">
        <f>IF(H72="D1",MATCH(D72,'RPI calculation'!$A$9:$A$356,0),0)</f>
        <v>115</v>
      </c>
      <c r="Q72" s="1">
        <f t="shared" si="0"/>
        <v>1</v>
      </c>
      <c r="R72" s="1">
        <f t="shared" si="1"/>
        <v>1</v>
      </c>
      <c r="S72" s="1">
        <f t="shared" si="2"/>
        <v>0</v>
      </c>
      <c r="T72" s="9">
        <f>IF(Q72=0,0,(INDEX('RPI calculation'!$H$9:$H$356,P72)-(COUNTIFS(Matches!$C$9:$C$1954,C72,Matches!$D$9:$D$1954,D72,Matches!$Q$9:$Q$1954,1,Matches!$F$9:$F$1954,3)+COUNTIFS(Matches!$C$9:$C$1954,D72,Matches!$D$9:$D$1954,C72,Matches!$Q$9:$Q$1954,1,Matches!$E$9:$E$1954,3)))/((INDEX('RPI calculation'!$H$9:$H$356,P72)+INDEX('RPI calculation'!$I$9:$I$356,P72))-(COUNTIFS(Matches!$C$9:$C$1954,C72,Matches!$D$9:$D$1954,D72,Matches!$Q$9:$Q$1954,1)+COUNTIFS(Matches!$C$9:$C$1954,D72,Matches!$D$9:$D$1954,C72,Matches!$Q$9:$Q$1954,1))))</f>
        <v>0.8</v>
      </c>
      <c r="U72" s="9">
        <f>IF(Q72=0,0,(INDEX('RPI calculation'!$H$9:$H$356,O72)-(COUNTIFS(Matches!$C$9:$C$1954,C72,Matches!$D$9:$D$1954,D72,Matches!$Q$9:$Q$1954,1,Matches!$E$9:$E$1954,3)+COUNTIFS(Matches!$C$9:$C$1954,D72,Matches!$D$9:$D$1954,C72,Matches!$Q$9:$Q$1954,1,Matches!$F$9:$F$1954,3)))/((INDEX('RPI calculation'!$H$9:$H$356,O72)+INDEX('RPI calculation'!$I$9:$I$356,O72))-(COUNTIFS(Matches!$C$9:$C$1954,C72,Matches!$D$9:$D$1954,D72,Matches!$Q$9:$Q$1954,1)+COUNTIFS(Matches!$C$9:$C$1954,D72,Matches!$D$9:$D$1954,C72,Matches!$Q$9:$Q$1954,1))))</f>
        <v>0.66666666666666663</v>
      </c>
      <c r="V72" s="9">
        <f>IF(Q72=0,0,INDEX('RPI calculation'!$K$9:$K$356,P72))</f>
        <v>0.58087695133149675</v>
      </c>
      <c r="W72" s="9">
        <f>IF(Q72=0,0,INDEX('RPI calculation'!$K$9:$K$356,O72))</f>
        <v>0.67239898989898994</v>
      </c>
      <c r="X72" s="1">
        <f>IF(G72="D1",INDEX('RPI calculation'!$N$9:$N$356,O72),0)</f>
        <v>24</v>
      </c>
      <c r="Y72" s="1">
        <f>IF(H72="D1",INDEX('RPI calculation'!$N$9:$N$356,P72),0)</f>
        <v>42</v>
      </c>
    </row>
    <row r="73" spans="1:25" ht="25">
      <c r="A73" s="1" t="s">
        <v>770</v>
      </c>
      <c r="B73" s="12">
        <v>46262</v>
      </c>
      <c r="C73" s="1" t="s">
        <v>316</v>
      </c>
      <c r="D73" s="1" t="s">
        <v>108</v>
      </c>
      <c r="E73" s="1">
        <v>0</v>
      </c>
      <c r="F73" s="1">
        <v>3</v>
      </c>
      <c r="G73" s="1" t="s">
        <v>584</v>
      </c>
      <c r="H73" s="1" t="s">
        <v>584</v>
      </c>
      <c r="I73" s="1">
        <v>2</v>
      </c>
      <c r="J73" s="14" t="s">
        <v>771</v>
      </c>
      <c r="K73" s="14" t="s">
        <v>772</v>
      </c>
      <c r="L73" s="14"/>
      <c r="M73" s="1" t="s">
        <v>5986</v>
      </c>
      <c r="N73" s="14" t="s">
        <v>5989</v>
      </c>
      <c r="O73" s="1">
        <f>IF(G73="D1",MATCH(C73,'RPI calculation'!$A$9:$A$356,0),0)</f>
        <v>50</v>
      </c>
      <c r="P73" s="1">
        <f>IF(H73="D1",MATCH(D73,'RPI calculation'!$A$9:$A$356,0),0)</f>
        <v>136</v>
      </c>
      <c r="Q73" s="1">
        <f t="shared" ref="Q73:Q136" si="3">IF(AND(G73="D1",H73="D1"),1,0)</f>
        <v>1</v>
      </c>
      <c r="R73" s="1">
        <f t="shared" ref="R73:R136" si="4">IF(E73&gt;F73,1,0)</f>
        <v>0</v>
      </c>
      <c r="S73" s="1">
        <f t="shared" ref="S73:S136" si="5">IF(F73&gt;E73,1,0)</f>
        <v>1</v>
      </c>
      <c r="T73" s="9">
        <f>IF(Q73=0,0,(INDEX('RPI calculation'!$H$9:$H$356,P73)-(COUNTIFS(Matches!$C$9:$C$1954,C73,Matches!$D$9:$D$1954,D73,Matches!$Q$9:$Q$1954,1,Matches!$F$9:$F$1954,3)+COUNTIFS(Matches!$C$9:$C$1954,D73,Matches!$D$9:$D$1954,C73,Matches!$Q$9:$Q$1954,1,Matches!$E$9:$E$1954,3)))/((INDEX('RPI calculation'!$H$9:$H$356,P73)+INDEX('RPI calculation'!$I$9:$I$356,P73))-(COUNTIFS(Matches!$C$9:$C$1954,C73,Matches!$D$9:$D$1954,D73,Matches!$Q$9:$Q$1954,1)+COUNTIFS(Matches!$C$9:$C$1954,D73,Matches!$D$9:$D$1954,C73,Matches!$Q$9:$Q$1954,1))))</f>
        <v>0.88888888888888884</v>
      </c>
      <c r="U73" s="9">
        <f>IF(Q73=0,0,(INDEX('RPI calculation'!$H$9:$H$356,O73)-(COUNTIFS(Matches!$C$9:$C$1954,C73,Matches!$D$9:$D$1954,D73,Matches!$Q$9:$Q$1954,1,Matches!$E$9:$E$1954,3)+COUNTIFS(Matches!$C$9:$C$1954,D73,Matches!$D$9:$D$1954,C73,Matches!$Q$9:$Q$1954,1,Matches!$F$9:$F$1954,3)))/((INDEX('RPI calculation'!$H$9:$H$356,O73)+INDEX('RPI calculation'!$I$9:$I$356,O73))-(COUNTIFS(Matches!$C$9:$C$1954,C73,Matches!$D$9:$D$1954,D73,Matches!$Q$9:$Q$1954,1)+COUNTIFS(Matches!$C$9:$C$1954,D73,Matches!$D$9:$D$1954,C73,Matches!$Q$9:$Q$1954,1))))</f>
        <v>0.3</v>
      </c>
      <c r="V73" s="9">
        <f>IF(Q73=0,0,INDEX('RPI calculation'!$K$9:$K$356,P73))</f>
        <v>0.45855089355089351</v>
      </c>
      <c r="W73" s="9">
        <f>IF(Q73=0,0,INDEX('RPI calculation'!$K$9:$K$356,O73))</f>
        <v>0.46455463728190999</v>
      </c>
      <c r="X73" s="1">
        <f>IF(G73="D1",INDEX('RPI calculation'!$N$9:$N$356,O73),0)</f>
        <v>293</v>
      </c>
      <c r="Y73" s="1">
        <f>IF(H73="D1",INDEX('RPI calculation'!$N$9:$N$356,P73),0)</f>
        <v>85</v>
      </c>
    </row>
    <row r="74" spans="1:25" ht="25">
      <c r="A74" s="1" t="s">
        <v>773</v>
      </c>
      <c r="B74" s="12">
        <v>46262</v>
      </c>
      <c r="C74" s="1" t="s">
        <v>316</v>
      </c>
      <c r="D74" s="1" t="s">
        <v>343</v>
      </c>
      <c r="E74" s="1">
        <v>3</v>
      </c>
      <c r="F74" s="1">
        <v>0</v>
      </c>
      <c r="G74" s="1" t="s">
        <v>584</v>
      </c>
      <c r="H74" s="1" t="s">
        <v>584</v>
      </c>
      <c r="I74" s="1">
        <v>2</v>
      </c>
      <c r="J74" s="14" t="s">
        <v>774</v>
      </c>
      <c r="K74" s="14" t="s">
        <v>775</v>
      </c>
      <c r="L74" s="14"/>
      <c r="M74" s="1" t="s">
        <v>5986</v>
      </c>
      <c r="N74" s="14" t="s">
        <v>5989</v>
      </c>
      <c r="O74" s="1">
        <f>IF(G74="D1",MATCH(C74,'RPI calculation'!$A$9:$A$356,0),0)</f>
        <v>50</v>
      </c>
      <c r="P74" s="1">
        <f>IF(H74="D1",MATCH(D74,'RPI calculation'!$A$9:$A$356,0),0)</f>
        <v>174</v>
      </c>
      <c r="Q74" s="1">
        <f t="shared" si="3"/>
        <v>1</v>
      </c>
      <c r="R74" s="1">
        <f t="shared" si="4"/>
        <v>1</v>
      </c>
      <c r="S74" s="1">
        <f t="shared" si="5"/>
        <v>0</v>
      </c>
      <c r="T74" s="9">
        <f>IF(Q74=0,0,(INDEX('RPI calculation'!$H$9:$H$356,P74)-(COUNTIFS(Matches!$C$9:$C$1954,C74,Matches!$D$9:$D$1954,D74,Matches!$Q$9:$Q$1954,1,Matches!$F$9:$F$1954,3)+COUNTIFS(Matches!$C$9:$C$1954,D74,Matches!$D$9:$D$1954,C74,Matches!$Q$9:$Q$1954,1,Matches!$E$9:$E$1954,3)))/((INDEX('RPI calculation'!$H$9:$H$356,P74)+INDEX('RPI calculation'!$I$9:$I$356,P74))-(COUNTIFS(Matches!$C$9:$C$1954,C74,Matches!$D$9:$D$1954,D74,Matches!$Q$9:$Q$1954,1)+COUNTIFS(Matches!$C$9:$C$1954,D74,Matches!$D$9:$D$1954,C74,Matches!$Q$9:$Q$1954,1))))</f>
        <v>9.0909090909090912E-2</v>
      </c>
      <c r="U74" s="9">
        <f>IF(Q74=0,0,(INDEX('RPI calculation'!$H$9:$H$356,O74)-(COUNTIFS(Matches!$C$9:$C$1954,C74,Matches!$D$9:$D$1954,D74,Matches!$Q$9:$Q$1954,1,Matches!$E$9:$E$1954,3)+COUNTIFS(Matches!$C$9:$C$1954,D74,Matches!$D$9:$D$1954,C74,Matches!$Q$9:$Q$1954,1,Matches!$F$9:$F$1954,3)))/((INDEX('RPI calculation'!$H$9:$H$356,O74)+INDEX('RPI calculation'!$I$9:$I$356,O74))-(COUNTIFS(Matches!$C$9:$C$1954,C74,Matches!$D$9:$D$1954,D74,Matches!$Q$9:$Q$1954,1)+COUNTIFS(Matches!$C$9:$C$1954,D74,Matches!$D$9:$D$1954,C74,Matches!$Q$9:$Q$1954,1))))</f>
        <v>0.2</v>
      </c>
      <c r="V74" s="9">
        <f>IF(Q74=0,0,INDEX('RPI calculation'!$K$9:$K$356,P74))</f>
        <v>0.49238539238539231</v>
      </c>
      <c r="W74" s="9">
        <f>IF(Q74=0,0,INDEX('RPI calculation'!$K$9:$K$356,O74))</f>
        <v>0.46455463728190999</v>
      </c>
      <c r="X74" s="1">
        <f>IF(G74="D1",INDEX('RPI calculation'!$N$9:$N$356,O74),0)</f>
        <v>293</v>
      </c>
      <c r="Y74" s="1">
        <f>IF(H74="D1",INDEX('RPI calculation'!$N$9:$N$356,P74),0)</f>
        <v>320</v>
      </c>
    </row>
    <row r="75" spans="1:25" ht="25">
      <c r="A75" s="1" t="s">
        <v>776</v>
      </c>
      <c r="B75" s="12">
        <v>46262</v>
      </c>
      <c r="C75" s="1" t="s">
        <v>127</v>
      </c>
      <c r="D75" s="1" t="s">
        <v>68</v>
      </c>
      <c r="E75" s="1">
        <v>1</v>
      </c>
      <c r="F75" s="1">
        <v>3</v>
      </c>
      <c r="G75" s="1" t="s">
        <v>584</v>
      </c>
      <c r="H75" s="1" t="s">
        <v>584</v>
      </c>
      <c r="I75" s="1">
        <v>2</v>
      </c>
      <c r="J75" s="14" t="s">
        <v>777</v>
      </c>
      <c r="K75" s="14" t="s">
        <v>778</v>
      </c>
      <c r="L75" s="14"/>
      <c r="M75" s="1" t="s">
        <v>5986</v>
      </c>
      <c r="N75" s="14" t="s">
        <v>5989</v>
      </c>
      <c r="O75" s="1">
        <f>IF(G75="D1",MATCH(C75,'RPI calculation'!$A$9:$A$356,0),0)</f>
        <v>51</v>
      </c>
      <c r="P75" s="1">
        <f>IF(H75="D1",MATCH(D75,'RPI calculation'!$A$9:$A$356,0),0)</f>
        <v>70</v>
      </c>
      <c r="Q75" s="1">
        <f t="shared" si="3"/>
        <v>1</v>
      </c>
      <c r="R75" s="1">
        <f t="shared" si="4"/>
        <v>0</v>
      </c>
      <c r="S75" s="1">
        <f t="shared" si="5"/>
        <v>1</v>
      </c>
      <c r="T75" s="9">
        <f>IF(Q75=0,0,(INDEX('RPI calculation'!$H$9:$H$356,P75)-(COUNTIFS(Matches!$C$9:$C$1954,C75,Matches!$D$9:$D$1954,D75,Matches!$Q$9:$Q$1954,1,Matches!$F$9:$F$1954,3)+COUNTIFS(Matches!$C$9:$C$1954,D75,Matches!$D$9:$D$1954,C75,Matches!$Q$9:$Q$1954,1,Matches!$E$9:$E$1954,3)))/((INDEX('RPI calculation'!$H$9:$H$356,P75)+INDEX('RPI calculation'!$I$9:$I$356,P75))-(COUNTIFS(Matches!$C$9:$C$1954,C75,Matches!$D$9:$D$1954,D75,Matches!$Q$9:$Q$1954,1)+COUNTIFS(Matches!$C$9:$C$1954,D75,Matches!$D$9:$D$1954,C75,Matches!$Q$9:$Q$1954,1))))</f>
        <v>0.77777777777777779</v>
      </c>
      <c r="U75" s="9">
        <f>IF(Q75=0,0,(INDEX('RPI calculation'!$H$9:$H$356,O75)-(COUNTIFS(Matches!$C$9:$C$1954,C75,Matches!$D$9:$D$1954,D75,Matches!$Q$9:$Q$1954,1,Matches!$E$9:$E$1954,3)+COUNTIFS(Matches!$C$9:$C$1954,D75,Matches!$D$9:$D$1954,C75,Matches!$Q$9:$Q$1954,1,Matches!$F$9:$F$1954,3)))/((INDEX('RPI calculation'!$H$9:$H$356,O75)+INDEX('RPI calculation'!$I$9:$I$356,O75))-(COUNTIFS(Matches!$C$9:$C$1954,C75,Matches!$D$9:$D$1954,D75,Matches!$Q$9:$Q$1954,1)+COUNTIFS(Matches!$C$9:$C$1954,D75,Matches!$D$9:$D$1954,C75,Matches!$Q$9:$Q$1954,1))))</f>
        <v>0.5</v>
      </c>
      <c r="V75" s="9">
        <f>IF(Q75=0,0,INDEX('RPI calculation'!$K$9:$K$356,P75))</f>
        <v>0.53712121212121211</v>
      </c>
      <c r="W75" s="9">
        <f>IF(Q75=0,0,INDEX('RPI calculation'!$K$9:$K$356,O75))</f>
        <v>0.61683501683501685</v>
      </c>
      <c r="X75" s="1">
        <f>IF(G75="D1",INDEX('RPI calculation'!$N$9:$N$356,O75),0)</f>
        <v>104</v>
      </c>
      <c r="Y75" s="1">
        <f>IF(H75="D1",INDEX('RPI calculation'!$N$9:$N$356,P75),0)</f>
        <v>45</v>
      </c>
    </row>
    <row r="76" spans="1:25" ht="25">
      <c r="A76" s="1" t="s">
        <v>779</v>
      </c>
      <c r="B76" s="12">
        <v>46262</v>
      </c>
      <c r="C76" s="1" t="s">
        <v>84</v>
      </c>
      <c r="D76" s="1" t="s">
        <v>25</v>
      </c>
      <c r="E76" s="1">
        <v>0</v>
      </c>
      <c r="F76" s="1">
        <v>3</v>
      </c>
      <c r="G76" s="1" t="s">
        <v>584</v>
      </c>
      <c r="H76" s="1" t="s">
        <v>584</v>
      </c>
      <c r="I76" s="1">
        <v>2</v>
      </c>
      <c r="J76" s="14" t="s">
        <v>780</v>
      </c>
      <c r="K76" s="14" t="s">
        <v>781</v>
      </c>
      <c r="L76" s="14"/>
      <c r="M76" s="1" t="s">
        <v>5986</v>
      </c>
      <c r="N76" s="14" t="s">
        <v>5988</v>
      </c>
      <c r="O76" s="1">
        <f>IF(G76="D1",MATCH(C76,'RPI calculation'!$A$9:$A$356,0),0)</f>
        <v>52</v>
      </c>
      <c r="P76" s="1">
        <f>IF(H76="D1",MATCH(D76,'RPI calculation'!$A$9:$A$356,0),0)</f>
        <v>323</v>
      </c>
      <c r="Q76" s="1">
        <f t="shared" si="3"/>
        <v>1</v>
      </c>
      <c r="R76" s="1">
        <f t="shared" si="4"/>
        <v>0</v>
      </c>
      <c r="S76" s="1">
        <f t="shared" si="5"/>
        <v>1</v>
      </c>
      <c r="T76" s="9">
        <f>IF(Q76=0,0,(INDEX('RPI calculation'!$H$9:$H$356,P76)-(COUNTIFS(Matches!$C$9:$C$1954,C76,Matches!$D$9:$D$1954,D76,Matches!$Q$9:$Q$1954,1,Matches!$F$9:$F$1954,3)+COUNTIFS(Matches!$C$9:$C$1954,D76,Matches!$D$9:$D$1954,C76,Matches!$Q$9:$Q$1954,1,Matches!$E$9:$E$1954,3)))/((INDEX('RPI calculation'!$H$9:$H$356,P76)+INDEX('RPI calculation'!$I$9:$I$356,P76))-(COUNTIFS(Matches!$C$9:$C$1954,C76,Matches!$D$9:$D$1954,D76,Matches!$Q$9:$Q$1954,1)+COUNTIFS(Matches!$C$9:$C$1954,D76,Matches!$D$9:$D$1954,C76,Matches!$Q$9:$Q$1954,1))))</f>
        <v>1</v>
      </c>
      <c r="U76" s="9">
        <f>IF(Q76=0,0,(INDEX('RPI calculation'!$H$9:$H$356,O76)-(COUNTIFS(Matches!$C$9:$C$1954,C76,Matches!$D$9:$D$1954,D76,Matches!$Q$9:$Q$1954,1,Matches!$E$9:$E$1954,3)+COUNTIFS(Matches!$C$9:$C$1954,D76,Matches!$D$9:$D$1954,C76,Matches!$Q$9:$Q$1954,1,Matches!$F$9:$F$1954,3)))/((INDEX('RPI calculation'!$H$9:$H$356,O76)+INDEX('RPI calculation'!$I$9:$I$356,O76))-(COUNTIFS(Matches!$C$9:$C$1954,C76,Matches!$D$9:$D$1954,D76,Matches!$Q$9:$Q$1954,1)+COUNTIFS(Matches!$C$9:$C$1954,D76,Matches!$D$9:$D$1954,C76,Matches!$Q$9:$Q$1954,1))))</f>
        <v>0.90909090909090906</v>
      </c>
      <c r="V76" s="9">
        <f>IF(Q76=0,0,INDEX('RPI calculation'!$K$9:$K$356,P76))</f>
        <v>0.69165464165464163</v>
      </c>
      <c r="W76" s="9">
        <f>IF(Q76=0,0,INDEX('RPI calculation'!$K$9:$K$356,O76))</f>
        <v>0.50007770007770003</v>
      </c>
      <c r="X76" s="1">
        <f>IF(G76="D1",INDEX('RPI calculation'!$N$9:$N$356,O76),0)</f>
        <v>61</v>
      </c>
      <c r="Y76" s="1">
        <f>IF(H76="D1",INDEX('RPI calculation'!$N$9:$N$356,P76),0)</f>
        <v>2</v>
      </c>
    </row>
    <row r="77" spans="1:25" ht="25">
      <c r="A77" s="1" t="s">
        <v>782</v>
      </c>
      <c r="B77" s="12">
        <v>46262</v>
      </c>
      <c r="C77" s="1" t="s">
        <v>181</v>
      </c>
      <c r="D77" s="1" t="s">
        <v>34</v>
      </c>
      <c r="E77" s="1">
        <v>0</v>
      </c>
      <c r="F77" s="1">
        <v>3</v>
      </c>
      <c r="G77" s="1" t="s">
        <v>584</v>
      </c>
      <c r="H77" s="1" t="s">
        <v>584</v>
      </c>
      <c r="I77" s="1">
        <v>2</v>
      </c>
      <c r="J77" s="14" t="s">
        <v>783</v>
      </c>
      <c r="K77" s="14" t="s">
        <v>784</v>
      </c>
      <c r="L77" s="14"/>
      <c r="M77" s="1" t="s">
        <v>5986</v>
      </c>
      <c r="N77" s="14" t="s">
        <v>5988</v>
      </c>
      <c r="O77" s="1">
        <f>IF(G77="D1",MATCH(C77,'RPI calculation'!$A$9:$A$356,0),0)</f>
        <v>53</v>
      </c>
      <c r="P77" s="1">
        <f>IF(H77="D1",MATCH(D77,'RPI calculation'!$A$9:$A$356,0),0)</f>
        <v>278</v>
      </c>
      <c r="Q77" s="1">
        <f t="shared" si="3"/>
        <v>1</v>
      </c>
      <c r="R77" s="1">
        <f t="shared" si="4"/>
        <v>0</v>
      </c>
      <c r="S77" s="1">
        <f t="shared" si="5"/>
        <v>1</v>
      </c>
      <c r="T77" s="9">
        <f>IF(Q77=0,0,(INDEX('RPI calculation'!$H$9:$H$356,P77)-(COUNTIFS(Matches!$C$9:$C$1954,C77,Matches!$D$9:$D$1954,D77,Matches!$Q$9:$Q$1954,1,Matches!$F$9:$F$1954,3)+COUNTIFS(Matches!$C$9:$C$1954,D77,Matches!$D$9:$D$1954,C77,Matches!$Q$9:$Q$1954,1,Matches!$E$9:$E$1954,3)))/((INDEX('RPI calculation'!$H$9:$H$356,P77)+INDEX('RPI calculation'!$I$9:$I$356,P77))-(COUNTIFS(Matches!$C$9:$C$1954,C77,Matches!$D$9:$D$1954,D77,Matches!$Q$9:$Q$1954,1)+COUNTIFS(Matches!$C$9:$C$1954,D77,Matches!$D$9:$D$1954,C77,Matches!$Q$9:$Q$1954,1))))</f>
        <v>0.88888888888888884</v>
      </c>
      <c r="U77" s="9">
        <f>IF(Q77=0,0,(INDEX('RPI calculation'!$H$9:$H$356,O77)-(COUNTIFS(Matches!$C$9:$C$1954,C77,Matches!$D$9:$D$1954,D77,Matches!$Q$9:$Q$1954,1,Matches!$E$9:$E$1954,3)+COUNTIFS(Matches!$C$9:$C$1954,D77,Matches!$D$9:$D$1954,C77,Matches!$Q$9:$Q$1954,1,Matches!$F$9:$F$1954,3)))/((INDEX('RPI calculation'!$H$9:$H$356,O77)+INDEX('RPI calculation'!$I$9:$I$356,O77))-(COUNTIFS(Matches!$C$9:$C$1954,C77,Matches!$D$9:$D$1954,D77,Matches!$Q$9:$Q$1954,1)+COUNTIFS(Matches!$C$9:$C$1954,D77,Matches!$D$9:$D$1954,C77,Matches!$Q$9:$Q$1954,1))))</f>
        <v>0.6</v>
      </c>
      <c r="V77" s="9">
        <f>IF(Q77=0,0,INDEX('RPI calculation'!$K$9:$K$356,P77))</f>
        <v>0.6092171717171716</v>
      </c>
      <c r="W77" s="9">
        <f>IF(Q77=0,0,INDEX('RPI calculation'!$K$9:$K$356,O77))</f>
        <v>0.4747113997113997</v>
      </c>
      <c r="X77" s="1">
        <f>IF(G77="D1",INDEX('RPI calculation'!$N$9:$N$356,O77),0)</f>
        <v>158</v>
      </c>
      <c r="Y77" s="1">
        <f>IF(H77="D1",INDEX('RPI calculation'!$N$9:$N$356,P77),0)</f>
        <v>11</v>
      </c>
    </row>
    <row r="78" spans="1:25" ht="25">
      <c r="A78" s="1" t="s">
        <v>785</v>
      </c>
      <c r="B78" s="12">
        <v>46262</v>
      </c>
      <c r="C78" s="1" t="s">
        <v>49</v>
      </c>
      <c r="D78" s="1" t="s">
        <v>146</v>
      </c>
      <c r="E78" s="1">
        <v>3</v>
      </c>
      <c r="F78" s="1">
        <v>0</v>
      </c>
      <c r="G78" s="1" t="s">
        <v>584</v>
      </c>
      <c r="H78" s="1" t="s">
        <v>584</v>
      </c>
      <c r="I78" s="1">
        <v>2</v>
      </c>
      <c r="J78" s="14" t="s">
        <v>786</v>
      </c>
      <c r="K78" s="14" t="s">
        <v>787</v>
      </c>
      <c r="L78" s="14"/>
      <c r="M78" s="1" t="s">
        <v>5986</v>
      </c>
      <c r="N78" s="14" t="s">
        <v>5989</v>
      </c>
      <c r="O78" s="1">
        <f>IF(G78="D1",MATCH(C78,'RPI calculation'!$A$9:$A$356,0),0)</f>
        <v>55</v>
      </c>
      <c r="P78" s="1">
        <f>IF(H78="D1",MATCH(D78,'RPI calculation'!$A$9:$A$356,0),0)</f>
        <v>294</v>
      </c>
      <c r="Q78" s="1">
        <f t="shared" si="3"/>
        <v>1</v>
      </c>
      <c r="R78" s="1">
        <f t="shared" si="4"/>
        <v>1</v>
      </c>
      <c r="S78" s="1">
        <f t="shared" si="5"/>
        <v>0</v>
      </c>
      <c r="T78" s="9">
        <f>IF(Q78=0,0,(INDEX('RPI calculation'!$H$9:$H$356,P78)-(COUNTIFS(Matches!$C$9:$C$1954,C78,Matches!$D$9:$D$1954,D78,Matches!$Q$9:$Q$1954,1,Matches!$F$9:$F$1954,3)+COUNTIFS(Matches!$C$9:$C$1954,D78,Matches!$D$9:$D$1954,C78,Matches!$Q$9:$Q$1954,1,Matches!$E$9:$E$1954,3)))/((INDEX('RPI calculation'!$H$9:$H$356,P78)+INDEX('RPI calculation'!$I$9:$I$356,P78))-(COUNTIFS(Matches!$C$9:$C$1954,C78,Matches!$D$9:$D$1954,D78,Matches!$Q$9:$Q$1954,1)+COUNTIFS(Matches!$C$9:$C$1954,D78,Matches!$D$9:$D$1954,C78,Matches!$Q$9:$Q$1954,1))))</f>
        <v>0.4</v>
      </c>
      <c r="U78" s="9">
        <f>IF(Q78=0,0,(INDEX('RPI calculation'!$H$9:$H$356,O78)-(COUNTIFS(Matches!$C$9:$C$1954,C78,Matches!$D$9:$D$1954,D78,Matches!$Q$9:$Q$1954,1,Matches!$E$9:$E$1954,3)+COUNTIFS(Matches!$C$9:$C$1954,D78,Matches!$D$9:$D$1954,C78,Matches!$Q$9:$Q$1954,1,Matches!$F$9:$F$1954,3)))/((INDEX('RPI calculation'!$H$9:$H$356,O78)+INDEX('RPI calculation'!$I$9:$I$356,O78))-(COUNTIFS(Matches!$C$9:$C$1954,C78,Matches!$D$9:$D$1954,D78,Matches!$Q$9:$Q$1954,1)+COUNTIFS(Matches!$C$9:$C$1954,D78,Matches!$D$9:$D$1954,C78,Matches!$Q$9:$Q$1954,1))))</f>
        <v>0.66666666666666663</v>
      </c>
      <c r="V78" s="9">
        <f>IF(Q78=0,0,INDEX('RPI calculation'!$K$9:$K$356,P78))</f>
        <v>0.62020202020202031</v>
      </c>
      <c r="W78" s="9">
        <f>IF(Q78=0,0,INDEX('RPI calculation'!$K$9:$K$356,O78))</f>
        <v>0.65047619047619043</v>
      </c>
      <c r="X78" s="1">
        <f>IF(G78="D1",INDEX('RPI calculation'!$N$9:$N$356,O78),0)</f>
        <v>26</v>
      </c>
      <c r="Y78" s="1">
        <f>IF(H78="D1",INDEX('RPI calculation'!$N$9:$N$356,P78),0)</f>
        <v>123</v>
      </c>
    </row>
    <row r="79" spans="1:25" ht="25">
      <c r="A79" s="1" t="s">
        <v>788</v>
      </c>
      <c r="B79" s="12">
        <v>46262</v>
      </c>
      <c r="C79" s="1" t="s">
        <v>207</v>
      </c>
      <c r="D79" s="1" t="s">
        <v>233</v>
      </c>
      <c r="E79" s="1">
        <v>2</v>
      </c>
      <c r="F79" s="1">
        <v>3</v>
      </c>
      <c r="G79" s="1" t="s">
        <v>584</v>
      </c>
      <c r="H79" s="1" t="s">
        <v>584</v>
      </c>
      <c r="I79" s="1">
        <v>2</v>
      </c>
      <c r="J79" s="14" t="s">
        <v>789</v>
      </c>
      <c r="K79" s="14" t="s">
        <v>790</v>
      </c>
      <c r="L79" s="14"/>
      <c r="M79" s="1" t="s">
        <v>5986</v>
      </c>
      <c r="N79" s="14" t="s">
        <v>5989</v>
      </c>
      <c r="O79" s="1">
        <f>IF(G79="D1",MATCH(C79,'RPI calculation'!$A$9:$A$356,0),0)</f>
        <v>57</v>
      </c>
      <c r="P79" s="1">
        <f>IF(H79="D1",MATCH(D79,'RPI calculation'!$A$9:$A$356,0),0)</f>
        <v>131</v>
      </c>
      <c r="Q79" s="1">
        <f t="shared" si="3"/>
        <v>1</v>
      </c>
      <c r="R79" s="1">
        <f t="shared" si="4"/>
        <v>0</v>
      </c>
      <c r="S79" s="1">
        <f t="shared" si="5"/>
        <v>1</v>
      </c>
      <c r="T79" s="9">
        <f>IF(Q79=0,0,(INDEX('RPI calculation'!$H$9:$H$356,P79)-(COUNTIFS(Matches!$C$9:$C$1954,C79,Matches!$D$9:$D$1954,D79,Matches!$Q$9:$Q$1954,1,Matches!$F$9:$F$1954,3)+COUNTIFS(Matches!$C$9:$C$1954,D79,Matches!$D$9:$D$1954,C79,Matches!$Q$9:$Q$1954,1,Matches!$E$9:$E$1954,3)))/((INDEX('RPI calculation'!$H$9:$H$356,P79)+INDEX('RPI calculation'!$I$9:$I$356,P79))-(COUNTIFS(Matches!$C$9:$C$1954,C79,Matches!$D$9:$D$1954,D79,Matches!$Q$9:$Q$1954,1)+COUNTIFS(Matches!$C$9:$C$1954,D79,Matches!$D$9:$D$1954,C79,Matches!$Q$9:$Q$1954,1))))</f>
        <v>0.5</v>
      </c>
      <c r="U79" s="9">
        <f>IF(Q79=0,0,(INDEX('RPI calculation'!$H$9:$H$356,O79)-(COUNTIFS(Matches!$C$9:$C$1954,C79,Matches!$D$9:$D$1954,D79,Matches!$Q$9:$Q$1954,1,Matches!$E$9:$E$1954,3)+COUNTIFS(Matches!$C$9:$C$1954,D79,Matches!$D$9:$D$1954,C79,Matches!$Q$9:$Q$1954,1,Matches!$F$9:$F$1954,3)))/((INDEX('RPI calculation'!$H$9:$H$356,O79)+INDEX('RPI calculation'!$I$9:$I$356,O79))-(COUNTIFS(Matches!$C$9:$C$1954,C79,Matches!$D$9:$D$1954,D79,Matches!$Q$9:$Q$1954,1)+COUNTIFS(Matches!$C$9:$C$1954,D79,Matches!$D$9:$D$1954,C79,Matches!$Q$9:$Q$1954,1))))</f>
        <v>0.66666666666666663</v>
      </c>
      <c r="V79" s="9">
        <f>IF(Q79=0,0,INDEX('RPI calculation'!$K$9:$K$356,P79))</f>
        <v>0.44494293585202677</v>
      </c>
      <c r="W79" s="9">
        <f>IF(Q79=0,0,INDEX('RPI calculation'!$K$9:$K$356,O79))</f>
        <v>0.44234654234654225</v>
      </c>
      <c r="X79" s="1">
        <f>IF(G79="D1",INDEX('RPI calculation'!$N$9:$N$356,O79),0)</f>
        <v>184</v>
      </c>
      <c r="Y79" s="1">
        <f>IF(H79="D1",INDEX('RPI calculation'!$N$9:$N$356,P79),0)</f>
        <v>210</v>
      </c>
    </row>
    <row r="80" spans="1:25" ht="25">
      <c r="A80" s="1" t="s">
        <v>791</v>
      </c>
      <c r="B80" s="12">
        <v>46262</v>
      </c>
      <c r="C80" s="1" t="s">
        <v>207</v>
      </c>
      <c r="D80" s="1" t="s">
        <v>292</v>
      </c>
      <c r="E80" s="1">
        <v>3</v>
      </c>
      <c r="F80" s="1">
        <v>1</v>
      </c>
      <c r="G80" s="1" t="s">
        <v>584</v>
      </c>
      <c r="H80" s="1" t="s">
        <v>584</v>
      </c>
      <c r="I80" s="1">
        <v>2</v>
      </c>
      <c r="J80" s="14" t="s">
        <v>792</v>
      </c>
      <c r="K80" s="14" t="s">
        <v>793</v>
      </c>
      <c r="L80" s="14"/>
      <c r="M80" s="1" t="s">
        <v>5986</v>
      </c>
      <c r="N80" s="14" t="s">
        <v>5989</v>
      </c>
      <c r="O80" s="1">
        <f>IF(G80="D1",MATCH(C80,'RPI calculation'!$A$9:$A$356,0),0)</f>
        <v>57</v>
      </c>
      <c r="P80" s="1">
        <f>IF(H80="D1",MATCH(D80,'RPI calculation'!$A$9:$A$356,0),0)</f>
        <v>340</v>
      </c>
      <c r="Q80" s="1">
        <f t="shared" si="3"/>
        <v>1</v>
      </c>
      <c r="R80" s="1">
        <f t="shared" si="4"/>
        <v>1</v>
      </c>
      <c r="S80" s="1">
        <f t="shared" si="5"/>
        <v>0</v>
      </c>
      <c r="T80" s="9">
        <f>IF(Q80=0,0,(INDEX('RPI calculation'!$H$9:$H$356,P80)-(COUNTIFS(Matches!$C$9:$C$1954,C80,Matches!$D$9:$D$1954,D80,Matches!$Q$9:$Q$1954,1,Matches!$F$9:$F$1954,3)+COUNTIFS(Matches!$C$9:$C$1954,D80,Matches!$D$9:$D$1954,C80,Matches!$Q$9:$Q$1954,1,Matches!$E$9:$E$1954,3)))/((INDEX('RPI calculation'!$H$9:$H$356,P80)+INDEX('RPI calculation'!$I$9:$I$356,P80))-(COUNTIFS(Matches!$C$9:$C$1954,C80,Matches!$D$9:$D$1954,D80,Matches!$Q$9:$Q$1954,1)+COUNTIFS(Matches!$C$9:$C$1954,D80,Matches!$D$9:$D$1954,C80,Matches!$Q$9:$Q$1954,1))))</f>
        <v>0.4</v>
      </c>
      <c r="U80" s="9">
        <f>IF(Q80=0,0,(INDEX('RPI calculation'!$H$9:$H$356,O80)-(COUNTIFS(Matches!$C$9:$C$1954,C80,Matches!$D$9:$D$1954,D80,Matches!$Q$9:$Q$1954,1,Matches!$E$9:$E$1954,3)+COUNTIFS(Matches!$C$9:$C$1954,D80,Matches!$D$9:$D$1954,C80,Matches!$Q$9:$Q$1954,1,Matches!$F$9:$F$1954,3)))/((INDEX('RPI calculation'!$H$9:$H$356,O80)+INDEX('RPI calculation'!$I$9:$I$356,O80))-(COUNTIFS(Matches!$C$9:$C$1954,C80,Matches!$D$9:$D$1954,D80,Matches!$Q$9:$Q$1954,1)+COUNTIFS(Matches!$C$9:$C$1954,D80,Matches!$D$9:$D$1954,C80,Matches!$Q$9:$Q$1954,1))))</f>
        <v>0.58333333333333337</v>
      </c>
      <c r="V80" s="9">
        <f>IF(Q80=0,0,INDEX('RPI calculation'!$K$9:$K$356,P80))</f>
        <v>0.43465776647594828</v>
      </c>
      <c r="W80" s="9">
        <f>IF(Q80=0,0,INDEX('RPI calculation'!$K$9:$K$356,O80))</f>
        <v>0.44234654234654225</v>
      </c>
      <c r="X80" s="1">
        <f>IF(G80="D1",INDEX('RPI calculation'!$N$9:$N$356,O80),0)</f>
        <v>184</v>
      </c>
      <c r="Y80" s="1">
        <f>IF(H80="D1",INDEX('RPI calculation'!$N$9:$N$356,P80),0)</f>
        <v>269</v>
      </c>
    </row>
    <row r="81" spans="1:25" ht="25">
      <c r="A81" s="1" t="s">
        <v>794</v>
      </c>
      <c r="B81" s="12">
        <v>46262</v>
      </c>
      <c r="C81" s="1" t="s">
        <v>75</v>
      </c>
      <c r="D81" s="1" t="s">
        <v>37</v>
      </c>
      <c r="E81" s="1">
        <v>3</v>
      </c>
      <c r="F81" s="1">
        <v>2</v>
      </c>
      <c r="G81" s="1" t="s">
        <v>584</v>
      </c>
      <c r="H81" s="1" t="s">
        <v>584</v>
      </c>
      <c r="I81" s="1">
        <v>2</v>
      </c>
      <c r="J81" s="14" t="s">
        <v>795</v>
      </c>
      <c r="K81" s="14" t="s">
        <v>796</v>
      </c>
      <c r="L81" s="14"/>
      <c r="M81" s="1" t="s">
        <v>5986</v>
      </c>
      <c r="N81" s="14" t="s">
        <v>5989</v>
      </c>
      <c r="O81" s="1">
        <f>IF(G81="D1",MATCH(C81,'RPI calculation'!$A$9:$A$356,0),0)</f>
        <v>59</v>
      </c>
      <c r="P81" s="1">
        <f>IF(H81="D1",MATCH(D81,'RPI calculation'!$A$9:$A$356,0),0)</f>
        <v>226</v>
      </c>
      <c r="Q81" s="1">
        <f t="shared" si="3"/>
        <v>1</v>
      </c>
      <c r="R81" s="1">
        <f t="shared" si="4"/>
        <v>1</v>
      </c>
      <c r="S81" s="1">
        <f t="shared" si="5"/>
        <v>0</v>
      </c>
      <c r="T81" s="9">
        <f>IF(Q81=0,0,(INDEX('RPI calculation'!$H$9:$H$356,P81)-(COUNTIFS(Matches!$C$9:$C$1954,C81,Matches!$D$9:$D$1954,D81,Matches!$Q$9:$Q$1954,1,Matches!$F$9:$F$1954,3)+COUNTIFS(Matches!$C$9:$C$1954,D81,Matches!$D$9:$D$1954,C81,Matches!$Q$9:$Q$1954,1,Matches!$E$9:$E$1954,3)))/((INDEX('RPI calculation'!$H$9:$H$356,P81)+INDEX('RPI calculation'!$I$9:$I$356,P81))-(COUNTIFS(Matches!$C$9:$C$1954,C81,Matches!$D$9:$D$1954,D81,Matches!$Q$9:$Q$1954,1)+COUNTIFS(Matches!$C$9:$C$1954,D81,Matches!$D$9:$D$1954,C81,Matches!$Q$9:$Q$1954,1))))</f>
        <v>0.875</v>
      </c>
      <c r="U81" s="9">
        <f>IF(Q81=0,0,(INDEX('RPI calculation'!$H$9:$H$356,O81)-(COUNTIFS(Matches!$C$9:$C$1954,C81,Matches!$D$9:$D$1954,D81,Matches!$Q$9:$Q$1954,1,Matches!$E$9:$E$1954,3)+COUNTIFS(Matches!$C$9:$C$1954,D81,Matches!$D$9:$D$1954,C81,Matches!$Q$9:$Q$1954,1,Matches!$F$9:$F$1954,3)))/((INDEX('RPI calculation'!$H$9:$H$356,O81)+INDEX('RPI calculation'!$I$9:$I$356,O81))-(COUNTIFS(Matches!$C$9:$C$1954,C81,Matches!$D$9:$D$1954,D81,Matches!$Q$9:$Q$1954,1)+COUNTIFS(Matches!$C$9:$C$1954,D81,Matches!$D$9:$D$1954,C81,Matches!$Q$9:$Q$1954,1))))</f>
        <v>0.36363636363636365</v>
      </c>
      <c r="V81" s="9">
        <f>IF(Q81=0,0,INDEX('RPI calculation'!$K$9:$K$356,P81))</f>
        <v>0.64966329966329961</v>
      </c>
      <c r="W81" s="9">
        <f>IF(Q81=0,0,INDEX('RPI calculation'!$K$9:$K$356,O81))</f>
        <v>0.718214886964887</v>
      </c>
      <c r="X81" s="1">
        <f>IF(G81="D1",INDEX('RPI calculation'!$N$9:$N$356,O81),0)</f>
        <v>52</v>
      </c>
      <c r="Y81" s="1">
        <f>IF(H81="D1",INDEX('RPI calculation'!$N$9:$N$356,P81),0)</f>
        <v>14</v>
      </c>
    </row>
    <row r="82" spans="1:25" ht="25">
      <c r="A82" s="1" t="s">
        <v>797</v>
      </c>
      <c r="B82" s="12">
        <v>46262</v>
      </c>
      <c r="C82" s="1" t="s">
        <v>222</v>
      </c>
      <c r="D82" s="1" t="s">
        <v>317</v>
      </c>
      <c r="E82" s="1">
        <v>3</v>
      </c>
      <c r="F82" s="1">
        <v>0</v>
      </c>
      <c r="G82" s="1" t="s">
        <v>584</v>
      </c>
      <c r="H82" s="1" t="s">
        <v>584</v>
      </c>
      <c r="I82" s="1">
        <v>2</v>
      </c>
      <c r="J82" s="14" t="s">
        <v>730</v>
      </c>
      <c r="K82" s="14" t="s">
        <v>798</v>
      </c>
      <c r="L82" s="14"/>
      <c r="M82" s="1" t="s">
        <v>5986</v>
      </c>
      <c r="N82" s="14" t="s">
        <v>5989</v>
      </c>
      <c r="O82" s="1">
        <f>IF(G82="D1",MATCH(C82,'RPI calculation'!$A$9:$A$356,0),0)</f>
        <v>60</v>
      </c>
      <c r="P82" s="1">
        <f>IF(H82="D1",MATCH(D82,'RPI calculation'!$A$9:$A$356,0),0)</f>
        <v>134</v>
      </c>
      <c r="Q82" s="1">
        <f t="shared" si="3"/>
        <v>1</v>
      </c>
      <c r="R82" s="1">
        <f t="shared" si="4"/>
        <v>1</v>
      </c>
      <c r="S82" s="1">
        <f t="shared" si="5"/>
        <v>0</v>
      </c>
      <c r="T82" s="9">
        <f>IF(Q82=0,0,(INDEX('RPI calculation'!$H$9:$H$356,P82)-(COUNTIFS(Matches!$C$9:$C$1954,C82,Matches!$D$9:$D$1954,D82,Matches!$Q$9:$Q$1954,1,Matches!$F$9:$F$1954,3)+COUNTIFS(Matches!$C$9:$C$1954,D82,Matches!$D$9:$D$1954,C82,Matches!$Q$9:$Q$1954,1,Matches!$E$9:$E$1954,3)))/((INDEX('RPI calculation'!$H$9:$H$356,P82)+INDEX('RPI calculation'!$I$9:$I$356,P82))-(COUNTIFS(Matches!$C$9:$C$1954,C82,Matches!$D$9:$D$1954,D82,Matches!$Q$9:$Q$1954,1)+COUNTIFS(Matches!$C$9:$C$1954,D82,Matches!$D$9:$D$1954,C82,Matches!$Q$9:$Q$1954,1))))</f>
        <v>0.25</v>
      </c>
      <c r="U82" s="9">
        <f>IF(Q82=0,0,(INDEX('RPI calculation'!$H$9:$H$356,O82)-(COUNTIFS(Matches!$C$9:$C$1954,C82,Matches!$D$9:$D$1954,D82,Matches!$Q$9:$Q$1954,1,Matches!$E$9:$E$1954,3)+COUNTIFS(Matches!$C$9:$C$1954,D82,Matches!$D$9:$D$1954,C82,Matches!$Q$9:$Q$1954,1,Matches!$F$9:$F$1954,3)))/((INDEX('RPI calculation'!$H$9:$H$356,O82)+INDEX('RPI calculation'!$I$9:$I$356,O82))-(COUNTIFS(Matches!$C$9:$C$1954,C82,Matches!$D$9:$D$1954,D82,Matches!$Q$9:$Q$1954,1)+COUNTIFS(Matches!$C$9:$C$1954,D82,Matches!$D$9:$D$1954,C82,Matches!$Q$9:$Q$1954,1))))</f>
        <v>0.36363636363636365</v>
      </c>
      <c r="V82" s="9">
        <f>IF(Q82=0,0,INDEX('RPI calculation'!$K$9:$K$356,P82))</f>
        <v>0.47202797202797203</v>
      </c>
      <c r="W82" s="9">
        <f>IF(Q82=0,0,INDEX('RPI calculation'!$K$9:$K$356,O82))</f>
        <v>0.51990740740740737</v>
      </c>
      <c r="X82" s="1">
        <f>IF(G82="D1",INDEX('RPI calculation'!$N$9:$N$356,O82),0)</f>
        <v>199</v>
      </c>
      <c r="Y82" s="1">
        <f>IF(H82="D1",INDEX('RPI calculation'!$N$9:$N$356,P82),0)</f>
        <v>294</v>
      </c>
    </row>
    <row r="83" spans="1:25" ht="25">
      <c r="A83" s="1" t="s">
        <v>799</v>
      </c>
      <c r="B83" s="12">
        <v>46262</v>
      </c>
      <c r="C83" s="1" t="s">
        <v>222</v>
      </c>
      <c r="D83" s="1" t="s">
        <v>112</v>
      </c>
      <c r="E83" s="1">
        <v>1</v>
      </c>
      <c r="F83" s="1">
        <v>3</v>
      </c>
      <c r="G83" s="1" t="s">
        <v>584</v>
      </c>
      <c r="H83" s="1" t="s">
        <v>584</v>
      </c>
      <c r="I83" s="1">
        <v>2</v>
      </c>
      <c r="J83" s="14" t="s">
        <v>800</v>
      </c>
      <c r="K83" s="14" t="s">
        <v>801</v>
      </c>
      <c r="L83" s="14"/>
      <c r="M83" s="1" t="s">
        <v>5986</v>
      </c>
      <c r="N83" s="14" t="s">
        <v>5989</v>
      </c>
      <c r="O83" s="1">
        <f>IF(G83="D1",MATCH(C83,'RPI calculation'!$A$9:$A$356,0),0)</f>
        <v>60</v>
      </c>
      <c r="P83" s="1">
        <f>IF(H83="D1",MATCH(D83,'RPI calculation'!$A$9:$A$356,0),0)</f>
        <v>197</v>
      </c>
      <c r="Q83" s="1">
        <f t="shared" si="3"/>
        <v>1</v>
      </c>
      <c r="R83" s="1">
        <f t="shared" si="4"/>
        <v>0</v>
      </c>
      <c r="S83" s="1">
        <f t="shared" si="5"/>
        <v>1</v>
      </c>
      <c r="T83" s="9">
        <f>IF(Q83=0,0,(INDEX('RPI calculation'!$H$9:$H$356,P83)-(COUNTIFS(Matches!$C$9:$C$1954,C83,Matches!$D$9:$D$1954,D83,Matches!$Q$9:$Q$1954,1,Matches!$F$9:$F$1954,3)+COUNTIFS(Matches!$C$9:$C$1954,D83,Matches!$D$9:$D$1954,C83,Matches!$Q$9:$Q$1954,1,Matches!$E$9:$E$1954,3)))/((INDEX('RPI calculation'!$H$9:$H$356,P83)+INDEX('RPI calculation'!$I$9:$I$356,P83))-(COUNTIFS(Matches!$C$9:$C$1954,C83,Matches!$D$9:$D$1954,D83,Matches!$Q$9:$Q$1954,1)+COUNTIFS(Matches!$C$9:$C$1954,D83,Matches!$D$9:$D$1954,C83,Matches!$Q$9:$Q$1954,1))))</f>
        <v>0.6</v>
      </c>
      <c r="U83" s="9">
        <f>IF(Q83=0,0,(INDEX('RPI calculation'!$H$9:$H$356,O83)-(COUNTIFS(Matches!$C$9:$C$1954,C83,Matches!$D$9:$D$1954,D83,Matches!$Q$9:$Q$1954,1,Matches!$E$9:$E$1954,3)+COUNTIFS(Matches!$C$9:$C$1954,D83,Matches!$D$9:$D$1954,C83,Matches!$Q$9:$Q$1954,1,Matches!$F$9:$F$1954,3)))/((INDEX('RPI calculation'!$H$9:$H$356,O83)+INDEX('RPI calculation'!$I$9:$I$356,O83))-(COUNTIFS(Matches!$C$9:$C$1954,C83,Matches!$D$9:$D$1954,D83,Matches!$Q$9:$Q$1954,1)+COUNTIFS(Matches!$C$9:$C$1954,D83,Matches!$D$9:$D$1954,C83,Matches!$Q$9:$Q$1954,1))))</f>
        <v>0.45454545454545453</v>
      </c>
      <c r="V83" s="9">
        <f>IF(Q83=0,0,INDEX('RPI calculation'!$K$9:$K$356,P83))</f>
        <v>0.54901285583103765</v>
      </c>
      <c r="W83" s="9">
        <f>IF(Q83=0,0,INDEX('RPI calculation'!$K$9:$K$356,O83))</f>
        <v>0.51990740740740737</v>
      </c>
      <c r="X83" s="1">
        <f>IF(G83="D1",INDEX('RPI calculation'!$N$9:$N$356,O83),0)</f>
        <v>199</v>
      </c>
      <c r="Y83" s="1">
        <f>IF(H83="D1",INDEX('RPI calculation'!$N$9:$N$356,P83),0)</f>
        <v>89</v>
      </c>
    </row>
    <row r="84" spans="1:25" ht="25">
      <c r="A84" s="1" t="s">
        <v>802</v>
      </c>
      <c r="B84" s="12">
        <v>46262</v>
      </c>
      <c r="C84" s="1" t="s">
        <v>163</v>
      </c>
      <c r="D84" s="1" t="s">
        <v>77</v>
      </c>
      <c r="E84" s="1">
        <v>0</v>
      </c>
      <c r="F84" s="1">
        <v>3</v>
      </c>
      <c r="G84" s="1" t="s">
        <v>584</v>
      </c>
      <c r="H84" s="1" t="s">
        <v>584</v>
      </c>
      <c r="I84" s="1">
        <v>2</v>
      </c>
      <c r="J84" s="14" t="s">
        <v>803</v>
      </c>
      <c r="K84" s="14" t="s">
        <v>804</v>
      </c>
      <c r="L84" s="14"/>
      <c r="M84" s="1" t="s">
        <v>5986</v>
      </c>
      <c r="N84" s="14" t="s">
        <v>5989</v>
      </c>
      <c r="O84" s="1">
        <f>IF(G84="D1",MATCH(C84,'RPI calculation'!$A$9:$A$356,0),0)</f>
        <v>61</v>
      </c>
      <c r="P84" s="1">
        <f>IF(H84="D1",MATCH(D84,'RPI calculation'!$A$9:$A$356,0),0)</f>
        <v>54</v>
      </c>
      <c r="Q84" s="1">
        <f t="shared" si="3"/>
        <v>1</v>
      </c>
      <c r="R84" s="1">
        <f t="shared" si="4"/>
        <v>0</v>
      </c>
      <c r="S84" s="1">
        <f t="shared" si="5"/>
        <v>1</v>
      </c>
      <c r="T84" s="9">
        <f>IF(Q84=0,0,(INDEX('RPI calculation'!$H$9:$H$356,P84)-(COUNTIFS(Matches!$C$9:$C$1954,C84,Matches!$D$9:$D$1954,D84,Matches!$Q$9:$Q$1954,1,Matches!$F$9:$F$1954,3)+COUNTIFS(Matches!$C$9:$C$1954,D84,Matches!$D$9:$D$1954,C84,Matches!$Q$9:$Q$1954,1,Matches!$E$9:$E$1954,3)))/((INDEX('RPI calculation'!$H$9:$H$356,P84)+INDEX('RPI calculation'!$I$9:$I$356,P84))-(COUNTIFS(Matches!$C$9:$C$1954,C84,Matches!$D$9:$D$1954,D84,Matches!$Q$9:$Q$1954,1)+COUNTIFS(Matches!$C$9:$C$1954,D84,Matches!$D$9:$D$1954,C84,Matches!$Q$9:$Q$1954,1))))</f>
        <v>0.88888888888888884</v>
      </c>
      <c r="U84" s="9">
        <f>IF(Q84=0,0,(INDEX('RPI calculation'!$H$9:$H$356,O84)-(COUNTIFS(Matches!$C$9:$C$1954,C84,Matches!$D$9:$D$1954,D84,Matches!$Q$9:$Q$1954,1,Matches!$E$9:$E$1954,3)+COUNTIFS(Matches!$C$9:$C$1954,D84,Matches!$D$9:$D$1954,C84,Matches!$Q$9:$Q$1954,1,Matches!$F$9:$F$1954,3)))/((INDEX('RPI calculation'!$H$9:$H$356,O84)+INDEX('RPI calculation'!$I$9:$I$356,O84))-(COUNTIFS(Matches!$C$9:$C$1954,C84,Matches!$D$9:$D$1954,D84,Matches!$Q$9:$Q$1954,1)+COUNTIFS(Matches!$C$9:$C$1954,D84,Matches!$D$9:$D$1954,C84,Matches!$Q$9:$Q$1954,1))))</f>
        <v>0.44444444444444442</v>
      </c>
      <c r="V84" s="9">
        <f>IF(Q84=0,0,INDEX('RPI calculation'!$K$9:$K$356,P84))</f>
        <v>0.46424242424242423</v>
      </c>
      <c r="W84" s="9">
        <f>IF(Q84=0,0,INDEX('RPI calculation'!$K$9:$K$356,O84))</f>
        <v>0.59202020202020189</v>
      </c>
      <c r="X84" s="1">
        <f>IF(G84="D1",INDEX('RPI calculation'!$N$9:$N$356,O84),0)</f>
        <v>140</v>
      </c>
      <c r="Y84" s="1">
        <f>IF(H84="D1",INDEX('RPI calculation'!$N$9:$N$356,P84),0)</f>
        <v>54</v>
      </c>
    </row>
    <row r="85" spans="1:25" ht="25">
      <c r="A85" s="1" t="s">
        <v>805</v>
      </c>
      <c r="B85" s="12">
        <v>46262</v>
      </c>
      <c r="C85" s="1" t="s">
        <v>128</v>
      </c>
      <c r="D85" s="1" t="s">
        <v>284</v>
      </c>
      <c r="E85" s="1">
        <v>3</v>
      </c>
      <c r="F85" s="1">
        <v>2</v>
      </c>
      <c r="G85" s="1" t="s">
        <v>584</v>
      </c>
      <c r="H85" s="1" t="s">
        <v>584</v>
      </c>
      <c r="I85" s="1">
        <v>2</v>
      </c>
      <c r="J85" s="14" t="s">
        <v>806</v>
      </c>
      <c r="K85" s="14" t="s">
        <v>807</v>
      </c>
      <c r="L85" s="14"/>
      <c r="M85" s="1" t="s">
        <v>5986</v>
      </c>
      <c r="N85" s="14" t="s">
        <v>5989</v>
      </c>
      <c r="O85" s="1">
        <f>IF(G85="D1",MATCH(C85,'RPI calculation'!$A$9:$A$356,0),0)</f>
        <v>63</v>
      </c>
      <c r="P85" s="1">
        <f>IF(H85="D1",MATCH(D85,'RPI calculation'!$A$9:$A$356,0),0)</f>
        <v>341</v>
      </c>
      <c r="Q85" s="1">
        <f t="shared" si="3"/>
        <v>1</v>
      </c>
      <c r="R85" s="1">
        <f t="shared" si="4"/>
        <v>1</v>
      </c>
      <c r="S85" s="1">
        <f t="shared" si="5"/>
        <v>0</v>
      </c>
      <c r="T85" s="9">
        <f>IF(Q85=0,0,(INDEX('RPI calculation'!$H$9:$H$356,P85)-(COUNTIFS(Matches!$C$9:$C$1954,C85,Matches!$D$9:$D$1954,D85,Matches!$Q$9:$Q$1954,1,Matches!$F$9:$F$1954,3)+COUNTIFS(Matches!$C$9:$C$1954,D85,Matches!$D$9:$D$1954,C85,Matches!$Q$9:$Q$1954,1,Matches!$E$9:$E$1954,3)))/((INDEX('RPI calculation'!$H$9:$H$356,P85)+INDEX('RPI calculation'!$I$9:$I$356,P85))-(COUNTIFS(Matches!$C$9:$C$1954,C85,Matches!$D$9:$D$1954,D85,Matches!$Q$9:$Q$1954,1)+COUNTIFS(Matches!$C$9:$C$1954,D85,Matches!$D$9:$D$1954,C85,Matches!$Q$9:$Q$1954,1))))</f>
        <v>0.5</v>
      </c>
      <c r="U85" s="9">
        <f>IF(Q85=0,0,(INDEX('RPI calculation'!$H$9:$H$356,O85)-(COUNTIFS(Matches!$C$9:$C$1954,C85,Matches!$D$9:$D$1954,D85,Matches!$Q$9:$Q$1954,1,Matches!$E$9:$E$1954,3)+COUNTIFS(Matches!$C$9:$C$1954,D85,Matches!$D$9:$D$1954,C85,Matches!$Q$9:$Q$1954,1,Matches!$F$9:$F$1954,3)))/((INDEX('RPI calculation'!$H$9:$H$356,O85)+INDEX('RPI calculation'!$I$9:$I$356,O85))-(COUNTIFS(Matches!$C$9:$C$1954,C85,Matches!$D$9:$D$1954,D85,Matches!$Q$9:$Q$1954,1)+COUNTIFS(Matches!$C$9:$C$1954,D85,Matches!$D$9:$D$1954,C85,Matches!$Q$9:$Q$1954,1))))</f>
        <v>0.6</v>
      </c>
      <c r="V85" s="9">
        <f>IF(Q85=0,0,INDEX('RPI calculation'!$K$9:$K$356,P85))</f>
        <v>0.4288720538720539</v>
      </c>
      <c r="W85" s="9">
        <f>IF(Q85=0,0,INDEX('RPI calculation'!$K$9:$K$356,O85))</f>
        <v>0.51769644496917211</v>
      </c>
      <c r="X85" s="1">
        <f>IF(G85="D1",INDEX('RPI calculation'!$N$9:$N$356,O85),0)</f>
        <v>105</v>
      </c>
      <c r="Y85" s="1">
        <f>IF(H85="D1",INDEX('RPI calculation'!$N$9:$N$356,P85),0)</f>
        <v>261</v>
      </c>
    </row>
    <row r="86" spans="1:25" ht="25">
      <c r="A86" s="1" t="s">
        <v>808</v>
      </c>
      <c r="B86" s="12">
        <v>46262</v>
      </c>
      <c r="C86" s="1" t="s">
        <v>92</v>
      </c>
      <c r="D86" s="1" t="s">
        <v>147</v>
      </c>
      <c r="E86" s="1">
        <v>3</v>
      </c>
      <c r="F86" s="1">
        <v>1</v>
      </c>
      <c r="G86" s="1" t="s">
        <v>584</v>
      </c>
      <c r="H86" s="1" t="s">
        <v>584</v>
      </c>
      <c r="I86" s="1">
        <v>2</v>
      </c>
      <c r="J86" s="14" t="s">
        <v>809</v>
      </c>
      <c r="K86" s="14" t="s">
        <v>810</v>
      </c>
      <c r="L86" s="14"/>
      <c r="M86" s="1" t="s">
        <v>5986</v>
      </c>
      <c r="N86" s="14" t="s">
        <v>5989</v>
      </c>
      <c r="O86" s="1">
        <f>IF(G86="D1",MATCH(C86,'RPI calculation'!$A$9:$A$356,0),0)</f>
        <v>64</v>
      </c>
      <c r="P86" s="1">
        <f>IF(H86="D1",MATCH(D86,'RPI calculation'!$A$9:$A$356,0),0)</f>
        <v>152</v>
      </c>
      <c r="Q86" s="1">
        <f t="shared" si="3"/>
        <v>1</v>
      </c>
      <c r="R86" s="1">
        <f t="shared" si="4"/>
        <v>1</v>
      </c>
      <c r="S86" s="1">
        <f t="shared" si="5"/>
        <v>0</v>
      </c>
      <c r="T86" s="9">
        <f>IF(Q86=0,0,(INDEX('RPI calculation'!$H$9:$H$356,P86)-(COUNTIFS(Matches!$C$9:$C$1954,C86,Matches!$D$9:$D$1954,D86,Matches!$Q$9:$Q$1954,1,Matches!$F$9:$F$1954,3)+COUNTIFS(Matches!$C$9:$C$1954,D86,Matches!$D$9:$D$1954,C86,Matches!$Q$9:$Q$1954,1,Matches!$E$9:$E$1954,3)))/((INDEX('RPI calculation'!$H$9:$H$356,P86)+INDEX('RPI calculation'!$I$9:$I$356,P86))-(COUNTIFS(Matches!$C$9:$C$1954,C86,Matches!$D$9:$D$1954,D86,Matches!$Q$9:$Q$1954,1)+COUNTIFS(Matches!$C$9:$C$1954,D86,Matches!$D$9:$D$1954,C86,Matches!$Q$9:$Q$1954,1))))</f>
        <v>0.55555555555555558</v>
      </c>
      <c r="U86" s="9">
        <f>IF(Q86=0,0,(INDEX('RPI calculation'!$H$9:$H$356,O86)-(COUNTIFS(Matches!$C$9:$C$1954,C86,Matches!$D$9:$D$1954,D86,Matches!$Q$9:$Q$1954,1,Matches!$E$9:$E$1954,3)+COUNTIFS(Matches!$C$9:$C$1954,D86,Matches!$D$9:$D$1954,C86,Matches!$Q$9:$Q$1954,1,Matches!$F$9:$F$1954,3)))/((INDEX('RPI calculation'!$H$9:$H$356,O86)+INDEX('RPI calculation'!$I$9:$I$356,O86))-(COUNTIFS(Matches!$C$9:$C$1954,C86,Matches!$D$9:$D$1954,D86,Matches!$Q$9:$Q$1954,1)+COUNTIFS(Matches!$C$9:$C$1954,D86,Matches!$D$9:$D$1954,C86,Matches!$Q$9:$Q$1954,1))))</f>
        <v>0.58333333333333337</v>
      </c>
      <c r="V86" s="9">
        <f>IF(Q86=0,0,INDEX('RPI calculation'!$K$9:$K$356,P86))</f>
        <v>0.52063492063492056</v>
      </c>
      <c r="W86" s="9">
        <f>IF(Q86=0,0,INDEX('RPI calculation'!$K$9:$K$356,O86))</f>
        <v>0.57902097902097904</v>
      </c>
      <c r="X86" s="1">
        <f>IF(G86="D1",INDEX('RPI calculation'!$N$9:$N$356,O86),0)</f>
        <v>69</v>
      </c>
      <c r="Y86" s="1">
        <f>IF(H86="D1",INDEX('RPI calculation'!$N$9:$N$356,P86),0)</f>
        <v>124</v>
      </c>
    </row>
    <row r="87" spans="1:25">
      <c r="A87" s="1" t="s">
        <v>811</v>
      </c>
      <c r="B87" s="12">
        <v>46262</v>
      </c>
      <c r="C87" s="1" t="s">
        <v>301</v>
      </c>
      <c r="D87" s="1" t="s">
        <v>320</v>
      </c>
      <c r="E87" s="1">
        <v>3</v>
      </c>
      <c r="F87" s="1">
        <v>1</v>
      </c>
      <c r="G87" s="1" t="s">
        <v>584</v>
      </c>
      <c r="H87" s="1" t="s">
        <v>584</v>
      </c>
      <c r="I87" s="1">
        <v>1</v>
      </c>
      <c r="J87" s="14" t="s">
        <v>812</v>
      </c>
      <c r="K87" s="14" t="s">
        <v>813</v>
      </c>
      <c r="L87" s="14"/>
      <c r="M87" s="1" t="s">
        <v>5986</v>
      </c>
      <c r="N87" s="14" t="s">
        <v>5989</v>
      </c>
      <c r="O87" s="1">
        <f>IF(G87="D1",MATCH(C87,'RPI calculation'!$A$9:$A$356,0),0)</f>
        <v>66</v>
      </c>
      <c r="P87" s="1">
        <f>IF(H87="D1",MATCH(D87,'RPI calculation'!$A$9:$A$356,0),0)</f>
        <v>87</v>
      </c>
      <c r="Q87" s="1">
        <f t="shared" si="3"/>
        <v>1</v>
      </c>
      <c r="R87" s="1">
        <f t="shared" si="4"/>
        <v>1</v>
      </c>
      <c r="S87" s="1">
        <f t="shared" si="5"/>
        <v>0</v>
      </c>
      <c r="T87" s="9">
        <f>IF(Q87=0,0,(INDEX('RPI calculation'!$H$9:$H$356,P87)-(COUNTIFS(Matches!$C$9:$C$1954,C87,Matches!$D$9:$D$1954,D87,Matches!$Q$9:$Q$1954,1,Matches!$F$9:$F$1954,3)+COUNTIFS(Matches!$C$9:$C$1954,D87,Matches!$D$9:$D$1954,C87,Matches!$Q$9:$Q$1954,1,Matches!$E$9:$E$1954,3)))/((INDEX('RPI calculation'!$H$9:$H$356,P87)+INDEX('RPI calculation'!$I$9:$I$356,P87))-(COUNTIFS(Matches!$C$9:$C$1954,C87,Matches!$D$9:$D$1954,D87,Matches!$Q$9:$Q$1954,1)+COUNTIFS(Matches!$C$9:$C$1954,D87,Matches!$D$9:$D$1954,C87,Matches!$Q$9:$Q$1954,1))))</f>
        <v>0.41666666666666669</v>
      </c>
      <c r="U87" s="9">
        <f>IF(Q87=0,0,(INDEX('RPI calculation'!$H$9:$H$356,O87)-(COUNTIFS(Matches!$C$9:$C$1954,C87,Matches!$D$9:$D$1954,D87,Matches!$Q$9:$Q$1954,1,Matches!$E$9:$E$1954,3)+COUNTIFS(Matches!$C$9:$C$1954,D87,Matches!$D$9:$D$1954,C87,Matches!$Q$9:$Q$1954,1,Matches!$F$9:$F$1954,3)))/((INDEX('RPI calculation'!$H$9:$H$356,O87)+INDEX('RPI calculation'!$I$9:$I$356,O87))-(COUNTIFS(Matches!$C$9:$C$1954,C87,Matches!$D$9:$D$1954,D87,Matches!$Q$9:$Q$1954,1)+COUNTIFS(Matches!$C$9:$C$1954,D87,Matches!$D$9:$D$1954,C87,Matches!$Q$9:$Q$1954,1))))</f>
        <v>0.58333333333333337</v>
      </c>
      <c r="V87" s="9">
        <f>IF(Q87=0,0,INDEX('RPI calculation'!$K$9:$K$356,P87))</f>
        <v>0.39702797202797202</v>
      </c>
      <c r="W87" s="9">
        <f>IF(Q87=0,0,INDEX('RPI calculation'!$K$9:$K$356,O87))</f>
        <v>0.32829478214093599</v>
      </c>
      <c r="X87" s="1">
        <f>IF(G87="D1",INDEX('RPI calculation'!$N$9:$N$356,O87),0)</f>
        <v>278</v>
      </c>
      <c r="Y87" s="1">
        <f>IF(H87="D1",INDEX('RPI calculation'!$N$9:$N$356,P87),0)</f>
        <v>297</v>
      </c>
    </row>
    <row r="88" spans="1:25" ht="25">
      <c r="A88" s="1" t="s">
        <v>814</v>
      </c>
      <c r="B88" s="12">
        <v>46262</v>
      </c>
      <c r="C88" s="1" t="s">
        <v>76</v>
      </c>
      <c r="D88" s="1" t="s">
        <v>158</v>
      </c>
      <c r="E88" s="1">
        <v>3</v>
      </c>
      <c r="F88" s="1">
        <v>0</v>
      </c>
      <c r="G88" s="1" t="s">
        <v>584</v>
      </c>
      <c r="H88" s="1" t="s">
        <v>584</v>
      </c>
      <c r="I88" s="1">
        <v>2</v>
      </c>
      <c r="J88" s="14" t="s">
        <v>815</v>
      </c>
      <c r="K88" s="14" t="s">
        <v>816</v>
      </c>
      <c r="L88" s="14"/>
      <c r="M88" s="1" t="s">
        <v>5986</v>
      </c>
      <c r="N88" s="14" t="s">
        <v>5989</v>
      </c>
      <c r="O88" s="1">
        <f>IF(G88="D1",MATCH(C88,'RPI calculation'!$A$9:$A$356,0),0)</f>
        <v>68</v>
      </c>
      <c r="P88" s="1">
        <f>IF(H88="D1",MATCH(D88,'RPI calculation'!$A$9:$A$356,0),0)</f>
        <v>165</v>
      </c>
      <c r="Q88" s="1">
        <f t="shared" si="3"/>
        <v>1</v>
      </c>
      <c r="R88" s="1">
        <f t="shared" si="4"/>
        <v>1</v>
      </c>
      <c r="S88" s="1">
        <f t="shared" si="5"/>
        <v>0</v>
      </c>
      <c r="T88" s="9">
        <f>IF(Q88=0,0,(INDEX('RPI calculation'!$H$9:$H$356,P88)-(COUNTIFS(Matches!$C$9:$C$1954,C88,Matches!$D$9:$D$1954,D88,Matches!$Q$9:$Q$1954,1,Matches!$F$9:$F$1954,3)+COUNTIFS(Matches!$C$9:$C$1954,D88,Matches!$D$9:$D$1954,C88,Matches!$Q$9:$Q$1954,1,Matches!$E$9:$E$1954,3)))/((INDEX('RPI calculation'!$H$9:$H$356,P88)+INDEX('RPI calculation'!$I$9:$I$356,P88))-(COUNTIFS(Matches!$C$9:$C$1954,C88,Matches!$D$9:$D$1954,D88,Matches!$Q$9:$Q$1954,1)+COUNTIFS(Matches!$C$9:$C$1954,D88,Matches!$D$9:$D$1954,C88,Matches!$Q$9:$Q$1954,1))))</f>
        <v>0.5</v>
      </c>
      <c r="U88" s="9">
        <f>IF(Q88=0,0,(INDEX('RPI calculation'!$H$9:$H$356,O88)-(COUNTIFS(Matches!$C$9:$C$1954,C88,Matches!$D$9:$D$1954,D88,Matches!$Q$9:$Q$1954,1,Matches!$E$9:$E$1954,3)+COUNTIFS(Matches!$C$9:$C$1954,D88,Matches!$D$9:$D$1954,C88,Matches!$Q$9:$Q$1954,1,Matches!$F$9:$F$1954,3)))/((INDEX('RPI calculation'!$H$9:$H$356,O88)+INDEX('RPI calculation'!$I$9:$I$356,O88))-(COUNTIFS(Matches!$C$9:$C$1954,C88,Matches!$D$9:$D$1954,D88,Matches!$Q$9:$Q$1954,1)+COUNTIFS(Matches!$C$9:$C$1954,D88,Matches!$D$9:$D$1954,C88,Matches!$Q$9:$Q$1954,1))))</f>
        <v>0.7</v>
      </c>
      <c r="V88" s="9">
        <f>IF(Q88=0,0,INDEX('RPI calculation'!$K$9:$K$356,P88))</f>
        <v>0.54641873278236919</v>
      </c>
      <c r="W88" s="9">
        <f>IF(Q88=0,0,INDEX('RPI calculation'!$K$9:$K$356,O88))</f>
        <v>0.55886134067952242</v>
      </c>
      <c r="X88" s="1">
        <f>IF(G88="D1",INDEX('RPI calculation'!$N$9:$N$356,O88),0)</f>
        <v>53</v>
      </c>
      <c r="Y88" s="1">
        <f>IF(H88="D1",INDEX('RPI calculation'!$N$9:$N$356,P88),0)</f>
        <v>135</v>
      </c>
    </row>
    <row r="89" spans="1:25" ht="25">
      <c r="A89" s="1" t="s">
        <v>817</v>
      </c>
      <c r="B89" s="12">
        <v>46262</v>
      </c>
      <c r="C89" s="1" t="s">
        <v>153</v>
      </c>
      <c r="D89" s="1" t="s">
        <v>98</v>
      </c>
      <c r="E89" s="1">
        <v>1</v>
      </c>
      <c r="F89" s="1">
        <v>3</v>
      </c>
      <c r="G89" s="1" t="s">
        <v>584</v>
      </c>
      <c r="H89" s="1" t="s">
        <v>584</v>
      </c>
      <c r="I89" s="1">
        <v>2</v>
      </c>
      <c r="J89" s="14" t="s">
        <v>818</v>
      </c>
      <c r="K89" s="14" t="s">
        <v>819</v>
      </c>
      <c r="L89" s="14"/>
      <c r="M89" s="1" t="s">
        <v>5986</v>
      </c>
      <c r="N89" s="14" t="s">
        <v>5989</v>
      </c>
      <c r="O89" s="1">
        <f>IF(G89="D1",MATCH(C89,'RPI calculation'!$A$9:$A$356,0),0)</f>
        <v>69</v>
      </c>
      <c r="P89" s="1">
        <f>IF(H89="D1",MATCH(D89,'RPI calculation'!$A$9:$A$356,0),0)</f>
        <v>257</v>
      </c>
      <c r="Q89" s="1">
        <f t="shared" si="3"/>
        <v>1</v>
      </c>
      <c r="R89" s="1">
        <f t="shared" si="4"/>
        <v>0</v>
      </c>
      <c r="S89" s="1">
        <f t="shared" si="5"/>
        <v>1</v>
      </c>
      <c r="T89" s="9">
        <f>IF(Q89=0,0,(INDEX('RPI calculation'!$H$9:$H$356,P89)-(COUNTIFS(Matches!$C$9:$C$1954,C89,Matches!$D$9:$D$1954,D89,Matches!$Q$9:$Q$1954,1,Matches!$F$9:$F$1954,3)+COUNTIFS(Matches!$C$9:$C$1954,D89,Matches!$D$9:$D$1954,C89,Matches!$Q$9:$Q$1954,1,Matches!$E$9:$E$1954,3)))/((INDEX('RPI calculation'!$H$9:$H$356,P89)+INDEX('RPI calculation'!$I$9:$I$356,P89))-(COUNTIFS(Matches!$C$9:$C$1954,C89,Matches!$D$9:$D$1954,D89,Matches!$Q$9:$Q$1954,1)+COUNTIFS(Matches!$C$9:$C$1954,D89,Matches!$D$9:$D$1954,C89,Matches!$Q$9:$Q$1954,1))))</f>
        <v>0.6</v>
      </c>
      <c r="U89" s="9">
        <f>IF(Q89=0,0,(INDEX('RPI calculation'!$H$9:$H$356,O89)-(COUNTIFS(Matches!$C$9:$C$1954,C89,Matches!$D$9:$D$1954,D89,Matches!$Q$9:$Q$1954,1,Matches!$E$9:$E$1954,3)+COUNTIFS(Matches!$C$9:$C$1954,D89,Matches!$D$9:$D$1954,C89,Matches!$Q$9:$Q$1954,1,Matches!$F$9:$F$1954,3)))/((INDEX('RPI calculation'!$H$9:$H$356,O89)+INDEX('RPI calculation'!$I$9:$I$356,O89))-(COUNTIFS(Matches!$C$9:$C$1954,C89,Matches!$D$9:$D$1954,D89,Matches!$Q$9:$Q$1954,1)+COUNTIFS(Matches!$C$9:$C$1954,D89,Matches!$D$9:$D$1954,C89,Matches!$Q$9:$Q$1954,1))))</f>
        <v>0.45454545454545453</v>
      </c>
      <c r="V89" s="9">
        <f>IF(Q89=0,0,INDEX('RPI calculation'!$K$9:$K$356,P89))</f>
        <v>0.5743014561196379</v>
      </c>
      <c r="W89" s="9">
        <f>IF(Q89=0,0,INDEX('RPI calculation'!$K$9:$K$356,O89))</f>
        <v>0.5986046361046361</v>
      </c>
      <c r="X89" s="1">
        <f>IF(G89="D1",INDEX('RPI calculation'!$N$9:$N$356,O89),0)</f>
        <v>130</v>
      </c>
      <c r="Y89" s="1">
        <f>IF(H89="D1",INDEX('RPI calculation'!$N$9:$N$356,P89),0)</f>
        <v>75</v>
      </c>
    </row>
    <row r="90" spans="1:25" ht="25">
      <c r="A90" s="1" t="s">
        <v>820</v>
      </c>
      <c r="B90" s="12">
        <v>46262</v>
      </c>
      <c r="C90" s="1" t="s">
        <v>180</v>
      </c>
      <c r="D90" s="1" t="s">
        <v>274</v>
      </c>
      <c r="E90" s="1">
        <v>3</v>
      </c>
      <c r="F90" s="1">
        <v>1</v>
      </c>
      <c r="G90" s="1" t="s">
        <v>584</v>
      </c>
      <c r="H90" s="1" t="s">
        <v>584</v>
      </c>
      <c r="I90" s="1">
        <v>2</v>
      </c>
      <c r="J90" s="14" t="s">
        <v>821</v>
      </c>
      <c r="K90" s="14" t="s">
        <v>822</v>
      </c>
      <c r="L90" s="14"/>
      <c r="M90" s="1" t="s">
        <v>5986</v>
      </c>
      <c r="N90" s="14" t="s">
        <v>5989</v>
      </c>
      <c r="O90" s="1">
        <f>IF(G90="D1",MATCH(C90,'RPI calculation'!$A$9:$A$356,0),0)</f>
        <v>71</v>
      </c>
      <c r="P90" s="1">
        <f>IF(H90="D1",MATCH(D90,'RPI calculation'!$A$9:$A$356,0),0)</f>
        <v>348</v>
      </c>
      <c r="Q90" s="1">
        <f t="shared" si="3"/>
        <v>1</v>
      </c>
      <c r="R90" s="1">
        <f t="shared" si="4"/>
        <v>1</v>
      </c>
      <c r="S90" s="1">
        <f t="shared" si="5"/>
        <v>0</v>
      </c>
      <c r="T90" s="9">
        <f>IF(Q90=0,0,(INDEX('RPI calculation'!$H$9:$H$356,P90)-(COUNTIFS(Matches!$C$9:$C$1954,C90,Matches!$D$9:$D$1954,D90,Matches!$Q$9:$Q$1954,1,Matches!$F$9:$F$1954,3)+COUNTIFS(Matches!$C$9:$C$1954,D90,Matches!$D$9:$D$1954,C90,Matches!$Q$9:$Q$1954,1,Matches!$E$9:$E$1954,3)))/((INDEX('RPI calculation'!$H$9:$H$356,P90)+INDEX('RPI calculation'!$I$9:$I$356,P90))-(COUNTIFS(Matches!$C$9:$C$1954,C90,Matches!$D$9:$D$1954,D90,Matches!$Q$9:$Q$1954,1)+COUNTIFS(Matches!$C$9:$C$1954,D90,Matches!$D$9:$D$1954,C90,Matches!$Q$9:$Q$1954,1))))</f>
        <v>0.4</v>
      </c>
      <c r="U90" s="9">
        <f>IF(Q90=0,0,(INDEX('RPI calculation'!$H$9:$H$356,O90)-(COUNTIFS(Matches!$C$9:$C$1954,C90,Matches!$D$9:$D$1954,D90,Matches!$Q$9:$Q$1954,1,Matches!$E$9:$E$1954,3)+COUNTIFS(Matches!$C$9:$C$1954,D90,Matches!$D$9:$D$1954,C90,Matches!$Q$9:$Q$1954,1,Matches!$F$9:$F$1954,3)))/((INDEX('RPI calculation'!$H$9:$H$356,O90)+INDEX('RPI calculation'!$I$9:$I$356,O90))-(COUNTIFS(Matches!$C$9:$C$1954,C90,Matches!$D$9:$D$1954,D90,Matches!$Q$9:$Q$1954,1)+COUNTIFS(Matches!$C$9:$C$1954,D90,Matches!$D$9:$D$1954,C90,Matches!$Q$9:$Q$1954,1))))</f>
        <v>0.8</v>
      </c>
      <c r="V90" s="9">
        <f>IF(Q90=0,0,INDEX('RPI calculation'!$K$9:$K$356,P90))</f>
        <v>0.49302112029384754</v>
      </c>
      <c r="W90" s="9">
        <f>IF(Q90=0,0,INDEX('RPI calculation'!$K$9:$K$356,O90))</f>
        <v>0.36733241505968778</v>
      </c>
      <c r="X90" s="1">
        <f>IF(G90="D1",INDEX('RPI calculation'!$N$9:$N$356,O90),0)</f>
        <v>157</v>
      </c>
      <c r="Y90" s="1">
        <f>IF(H90="D1",INDEX('RPI calculation'!$N$9:$N$356,P90),0)</f>
        <v>251</v>
      </c>
    </row>
    <row r="91" spans="1:25" ht="25">
      <c r="A91" s="1" t="s">
        <v>823</v>
      </c>
      <c r="B91" s="12">
        <v>46262</v>
      </c>
      <c r="C91" s="1" t="s">
        <v>230</v>
      </c>
      <c r="D91" s="1" t="s">
        <v>365</v>
      </c>
      <c r="E91" s="1">
        <v>3</v>
      </c>
      <c r="F91" s="1">
        <v>0</v>
      </c>
      <c r="G91" s="1" t="s">
        <v>584</v>
      </c>
      <c r="H91" s="1" t="s">
        <v>584</v>
      </c>
      <c r="I91" s="1">
        <v>2</v>
      </c>
      <c r="J91" s="14" t="s">
        <v>632</v>
      </c>
      <c r="K91" s="14" t="s">
        <v>824</v>
      </c>
      <c r="L91" s="14"/>
      <c r="M91" s="1" t="s">
        <v>5986</v>
      </c>
      <c r="N91" s="14" t="s">
        <v>5989</v>
      </c>
      <c r="O91" s="1">
        <f>IF(G91="D1",MATCH(C91,'RPI calculation'!$A$9:$A$356,0),0)</f>
        <v>73</v>
      </c>
      <c r="P91" s="1">
        <f>IF(H91="D1",MATCH(D91,'RPI calculation'!$A$9:$A$356,0),0)</f>
        <v>283</v>
      </c>
      <c r="Q91" s="1">
        <f t="shared" si="3"/>
        <v>1</v>
      </c>
      <c r="R91" s="1">
        <f t="shared" si="4"/>
        <v>1</v>
      </c>
      <c r="S91" s="1">
        <f t="shared" si="5"/>
        <v>0</v>
      </c>
      <c r="T91" s="9">
        <f>IF(Q91=0,0,(INDEX('RPI calculation'!$H$9:$H$356,P91)-(COUNTIFS(Matches!$C$9:$C$1954,C91,Matches!$D$9:$D$1954,D91,Matches!$Q$9:$Q$1954,1,Matches!$F$9:$F$1954,3)+COUNTIFS(Matches!$C$9:$C$1954,D91,Matches!$D$9:$D$1954,C91,Matches!$Q$9:$Q$1954,1,Matches!$E$9:$E$1954,3)))/((INDEX('RPI calculation'!$H$9:$H$356,P91)+INDEX('RPI calculation'!$I$9:$I$356,P91))-(COUNTIFS(Matches!$C$9:$C$1954,C91,Matches!$D$9:$D$1954,D91,Matches!$Q$9:$Q$1954,1)+COUNTIFS(Matches!$C$9:$C$1954,D91,Matches!$D$9:$D$1954,C91,Matches!$Q$9:$Q$1954,1))))</f>
        <v>9.0909090909090912E-2</v>
      </c>
      <c r="U91" s="9">
        <f>IF(Q91=0,0,(INDEX('RPI calculation'!$H$9:$H$356,O91)-(COUNTIFS(Matches!$C$9:$C$1954,C91,Matches!$D$9:$D$1954,D91,Matches!$Q$9:$Q$1954,1,Matches!$E$9:$E$1954,3)+COUNTIFS(Matches!$C$9:$C$1954,D91,Matches!$D$9:$D$1954,C91,Matches!$Q$9:$Q$1954,1,Matches!$F$9:$F$1954,3)))/((INDEX('RPI calculation'!$H$9:$H$356,O91)+INDEX('RPI calculation'!$I$9:$I$356,O91))-(COUNTIFS(Matches!$C$9:$C$1954,C91,Matches!$D$9:$D$1954,D91,Matches!$Q$9:$Q$1954,1)+COUNTIFS(Matches!$C$9:$C$1954,D91,Matches!$D$9:$D$1954,C91,Matches!$Q$9:$Q$1954,1))))</f>
        <v>0.41666666666666669</v>
      </c>
      <c r="V91" s="9">
        <f>IF(Q91=0,0,INDEX('RPI calculation'!$K$9:$K$356,P91))</f>
        <v>0.38560606060606056</v>
      </c>
      <c r="W91" s="9">
        <f>IF(Q91=0,0,INDEX('RPI calculation'!$K$9:$K$356,O91))</f>
        <v>0.48618881118881119</v>
      </c>
      <c r="X91" s="1">
        <f>IF(G91="D1",INDEX('RPI calculation'!$N$9:$N$356,O91),0)</f>
        <v>207</v>
      </c>
      <c r="Y91" s="1">
        <f>IF(H91="D1",INDEX('RPI calculation'!$N$9:$N$356,P91),0)</f>
        <v>342</v>
      </c>
    </row>
    <row r="92" spans="1:25" ht="25">
      <c r="A92" s="1" t="s">
        <v>825</v>
      </c>
      <c r="B92" s="12">
        <v>46262</v>
      </c>
      <c r="C92" s="1" t="s">
        <v>303</v>
      </c>
      <c r="D92" s="1" t="s">
        <v>241</v>
      </c>
      <c r="E92" s="1">
        <v>3</v>
      </c>
      <c r="F92" s="1">
        <v>2</v>
      </c>
      <c r="G92" s="1" t="s">
        <v>584</v>
      </c>
      <c r="H92" s="1" t="s">
        <v>584</v>
      </c>
      <c r="I92" s="1">
        <v>2</v>
      </c>
      <c r="J92" s="14" t="s">
        <v>826</v>
      </c>
      <c r="K92" s="14" t="s">
        <v>827</v>
      </c>
      <c r="L92" s="14"/>
      <c r="M92" s="1" t="s">
        <v>5986</v>
      </c>
      <c r="N92" s="14" t="s">
        <v>5989</v>
      </c>
      <c r="O92" s="1">
        <f>IF(G92="D1",MATCH(C92,'RPI calculation'!$A$9:$A$356,0),0)</f>
        <v>74</v>
      </c>
      <c r="P92" s="1">
        <f>IF(H92="D1",MATCH(D92,'RPI calculation'!$A$9:$A$356,0),0)</f>
        <v>247</v>
      </c>
      <c r="Q92" s="1">
        <f t="shared" si="3"/>
        <v>1</v>
      </c>
      <c r="R92" s="1">
        <f t="shared" si="4"/>
        <v>1</v>
      </c>
      <c r="S92" s="1">
        <f t="shared" si="5"/>
        <v>0</v>
      </c>
      <c r="T92" s="9">
        <f>IF(Q92=0,0,(INDEX('RPI calculation'!$H$9:$H$356,P92)-(COUNTIFS(Matches!$C$9:$C$1954,C92,Matches!$D$9:$D$1954,D92,Matches!$Q$9:$Q$1954,1,Matches!$F$9:$F$1954,3)+COUNTIFS(Matches!$C$9:$C$1954,D92,Matches!$D$9:$D$1954,C92,Matches!$Q$9:$Q$1954,1,Matches!$E$9:$E$1954,3)))/((INDEX('RPI calculation'!$H$9:$H$356,P92)+INDEX('RPI calculation'!$I$9:$I$356,P92))-(COUNTIFS(Matches!$C$9:$C$1954,C92,Matches!$D$9:$D$1954,D92,Matches!$Q$9:$Q$1954,1)+COUNTIFS(Matches!$C$9:$C$1954,D92,Matches!$D$9:$D$1954,C92,Matches!$Q$9:$Q$1954,1))))</f>
        <v>0.36363636363636365</v>
      </c>
      <c r="U92" s="9">
        <f>IF(Q92=0,0,(INDEX('RPI calculation'!$H$9:$H$356,O92)-(COUNTIFS(Matches!$C$9:$C$1954,C92,Matches!$D$9:$D$1954,D92,Matches!$Q$9:$Q$1954,1,Matches!$E$9:$E$1954,3)+COUNTIFS(Matches!$C$9:$C$1954,D92,Matches!$D$9:$D$1954,C92,Matches!$Q$9:$Q$1954,1,Matches!$F$9:$F$1954,3)))/((INDEX('RPI calculation'!$H$9:$H$356,O92)+INDEX('RPI calculation'!$I$9:$I$356,O92))-(COUNTIFS(Matches!$C$9:$C$1954,C92,Matches!$D$9:$D$1954,D92,Matches!$Q$9:$Q$1954,1)+COUNTIFS(Matches!$C$9:$C$1954,D92,Matches!$D$9:$D$1954,C92,Matches!$Q$9:$Q$1954,1))))</f>
        <v>0</v>
      </c>
      <c r="V92" s="9">
        <f>IF(Q92=0,0,INDEX('RPI calculation'!$K$9:$K$356,P92))</f>
        <v>0.51638407888407889</v>
      </c>
      <c r="W92" s="9">
        <f>IF(Q92=0,0,INDEX('RPI calculation'!$K$9:$K$356,O92))</f>
        <v>0.5193854125672307</v>
      </c>
      <c r="X92" s="1">
        <f>IF(G92="D1",INDEX('RPI calculation'!$N$9:$N$356,O92),0)</f>
        <v>280</v>
      </c>
      <c r="Y92" s="1">
        <f>IF(H92="D1",INDEX('RPI calculation'!$N$9:$N$356,P92),0)</f>
        <v>218</v>
      </c>
    </row>
    <row r="93" spans="1:25" ht="25">
      <c r="A93" s="1" t="s">
        <v>828</v>
      </c>
      <c r="B93" s="12">
        <v>46262</v>
      </c>
      <c r="C93" s="1" t="s">
        <v>119</v>
      </c>
      <c r="D93" s="1" t="s">
        <v>190</v>
      </c>
      <c r="E93" s="1">
        <v>3</v>
      </c>
      <c r="F93" s="1">
        <v>2</v>
      </c>
      <c r="G93" s="1" t="s">
        <v>584</v>
      </c>
      <c r="H93" s="1" t="s">
        <v>584</v>
      </c>
      <c r="I93" s="1">
        <v>2</v>
      </c>
      <c r="J93" s="14" t="s">
        <v>829</v>
      </c>
      <c r="K93" s="14" t="s">
        <v>830</v>
      </c>
      <c r="L93" s="14"/>
      <c r="M93" s="1" t="s">
        <v>5986</v>
      </c>
      <c r="N93" s="14" t="s">
        <v>5989</v>
      </c>
      <c r="O93" s="1">
        <f>IF(G93="D1",MATCH(C93,'RPI calculation'!$A$9:$A$356,0),0)</f>
        <v>75</v>
      </c>
      <c r="P93" s="1">
        <f>IF(H93="D1",MATCH(D93,'RPI calculation'!$A$9:$A$356,0),0)</f>
        <v>259</v>
      </c>
      <c r="Q93" s="1">
        <f t="shared" si="3"/>
        <v>1</v>
      </c>
      <c r="R93" s="1">
        <f t="shared" si="4"/>
        <v>1</v>
      </c>
      <c r="S93" s="1">
        <f t="shared" si="5"/>
        <v>0</v>
      </c>
      <c r="T93" s="9">
        <f>IF(Q93=0,0,(INDEX('RPI calculation'!$H$9:$H$356,P93)-(COUNTIFS(Matches!$C$9:$C$1954,C93,Matches!$D$9:$D$1954,D93,Matches!$Q$9:$Q$1954,1,Matches!$F$9:$F$1954,3)+COUNTIFS(Matches!$C$9:$C$1954,D93,Matches!$D$9:$D$1954,C93,Matches!$Q$9:$Q$1954,1,Matches!$E$9:$E$1954,3)))/((INDEX('RPI calculation'!$H$9:$H$356,P93)+INDEX('RPI calculation'!$I$9:$I$356,P93))-(COUNTIFS(Matches!$C$9:$C$1954,C93,Matches!$D$9:$D$1954,D93,Matches!$Q$9:$Q$1954,1)+COUNTIFS(Matches!$C$9:$C$1954,D93,Matches!$D$9:$D$1954,C93,Matches!$Q$9:$Q$1954,1))))</f>
        <v>0.1111111111111111</v>
      </c>
      <c r="U93" s="9">
        <f>IF(Q93=0,0,(INDEX('RPI calculation'!$H$9:$H$356,O93)-(COUNTIFS(Matches!$C$9:$C$1954,C93,Matches!$D$9:$D$1954,D93,Matches!$Q$9:$Q$1954,1,Matches!$E$9:$E$1954,3)+COUNTIFS(Matches!$C$9:$C$1954,D93,Matches!$D$9:$D$1954,C93,Matches!$Q$9:$Q$1954,1,Matches!$F$9:$F$1954,3)))/((INDEX('RPI calculation'!$H$9:$H$356,O93)+INDEX('RPI calculation'!$I$9:$I$356,O93))-(COUNTIFS(Matches!$C$9:$C$1954,C93,Matches!$D$9:$D$1954,D93,Matches!$Q$9:$Q$1954,1)+COUNTIFS(Matches!$C$9:$C$1954,D93,Matches!$D$9:$D$1954,C93,Matches!$Q$9:$Q$1954,1))))</f>
        <v>0.81818181818181823</v>
      </c>
      <c r="V93" s="9">
        <f>IF(Q93=0,0,INDEX('RPI calculation'!$K$9:$K$356,P93))</f>
        <v>0.66681818181818187</v>
      </c>
      <c r="W93" s="9">
        <f>IF(Q93=0,0,INDEX('RPI calculation'!$K$9:$K$356,O93))</f>
        <v>0.43509453509453516</v>
      </c>
      <c r="X93" s="1">
        <f>IF(G93="D1",INDEX('RPI calculation'!$N$9:$N$356,O93),0)</f>
        <v>96</v>
      </c>
      <c r="Y93" s="1">
        <f>IF(H93="D1",INDEX('RPI calculation'!$N$9:$N$356,P93),0)</f>
        <v>167</v>
      </c>
    </row>
    <row r="94" spans="1:25" ht="25">
      <c r="A94" s="1" t="s">
        <v>831</v>
      </c>
      <c r="B94" s="12">
        <v>46262</v>
      </c>
      <c r="C94" s="1" t="s">
        <v>228</v>
      </c>
      <c r="D94" s="1" t="s">
        <v>308</v>
      </c>
      <c r="E94" s="1">
        <v>3</v>
      </c>
      <c r="F94" s="1">
        <v>2</v>
      </c>
      <c r="G94" s="1" t="s">
        <v>584</v>
      </c>
      <c r="H94" s="1" t="s">
        <v>584</v>
      </c>
      <c r="I94" s="1">
        <v>2</v>
      </c>
      <c r="J94" s="14" t="s">
        <v>832</v>
      </c>
      <c r="K94" s="14" t="s">
        <v>833</v>
      </c>
      <c r="L94" s="14"/>
      <c r="M94" s="1" t="s">
        <v>5986</v>
      </c>
      <c r="N94" s="14" t="s">
        <v>5989</v>
      </c>
      <c r="O94" s="1">
        <f>IF(G94="D1",MATCH(C94,'RPI calculation'!$A$9:$A$356,0),0)</f>
        <v>76</v>
      </c>
      <c r="P94" s="1">
        <f>IF(H94="D1",MATCH(D94,'RPI calculation'!$A$9:$A$356,0),0)</f>
        <v>189</v>
      </c>
      <c r="Q94" s="1">
        <f t="shared" si="3"/>
        <v>1</v>
      </c>
      <c r="R94" s="1">
        <f t="shared" si="4"/>
        <v>1</v>
      </c>
      <c r="S94" s="1">
        <f t="shared" si="5"/>
        <v>0</v>
      </c>
      <c r="T94" s="9">
        <f>IF(Q94=0,0,(INDEX('RPI calculation'!$H$9:$H$356,P94)-(COUNTIFS(Matches!$C$9:$C$1954,C94,Matches!$D$9:$D$1954,D94,Matches!$Q$9:$Q$1954,1,Matches!$F$9:$F$1954,3)+COUNTIFS(Matches!$C$9:$C$1954,D94,Matches!$D$9:$D$1954,C94,Matches!$Q$9:$Q$1954,1,Matches!$E$9:$E$1954,3)))/((INDEX('RPI calculation'!$H$9:$H$356,P94)+INDEX('RPI calculation'!$I$9:$I$356,P94))-(COUNTIFS(Matches!$C$9:$C$1954,C94,Matches!$D$9:$D$1954,D94,Matches!$Q$9:$Q$1954,1)+COUNTIFS(Matches!$C$9:$C$1954,D94,Matches!$D$9:$D$1954,C94,Matches!$Q$9:$Q$1954,1))))</f>
        <v>0.66666666666666663</v>
      </c>
      <c r="U94" s="9">
        <f>IF(Q94=0,0,(INDEX('RPI calculation'!$H$9:$H$356,O94)-(COUNTIFS(Matches!$C$9:$C$1954,C94,Matches!$D$9:$D$1954,D94,Matches!$Q$9:$Q$1954,1,Matches!$E$9:$E$1954,3)+COUNTIFS(Matches!$C$9:$C$1954,D94,Matches!$D$9:$D$1954,C94,Matches!$Q$9:$Q$1954,1,Matches!$F$9:$F$1954,3)))/((INDEX('RPI calculation'!$H$9:$H$356,O94)+INDEX('RPI calculation'!$I$9:$I$356,O94))-(COUNTIFS(Matches!$C$9:$C$1954,C94,Matches!$D$9:$D$1954,D94,Matches!$Q$9:$Q$1954,1)+COUNTIFS(Matches!$C$9:$C$1954,D94,Matches!$D$9:$D$1954,C94,Matches!$Q$9:$Q$1954,1))))</f>
        <v>0.45454545454545453</v>
      </c>
      <c r="V94" s="9">
        <f>IF(Q94=0,0,INDEX('RPI calculation'!$K$9:$K$356,P94))</f>
        <v>0.30318181818181816</v>
      </c>
      <c r="W94" s="9">
        <f>IF(Q94=0,0,INDEX('RPI calculation'!$K$9:$K$356,O94))</f>
        <v>0.48074494949494945</v>
      </c>
      <c r="X94" s="1">
        <f>IF(G94="D1",INDEX('RPI calculation'!$N$9:$N$356,O94),0)</f>
        <v>205</v>
      </c>
      <c r="Y94" s="1">
        <f>IF(H94="D1",INDEX('RPI calculation'!$N$9:$N$356,P94),0)</f>
        <v>285</v>
      </c>
    </row>
    <row r="95" spans="1:25" ht="25">
      <c r="A95" s="1" t="s">
        <v>834</v>
      </c>
      <c r="B95" s="12">
        <v>46262</v>
      </c>
      <c r="C95" s="1" t="s">
        <v>228</v>
      </c>
      <c r="D95" s="1" t="s">
        <v>253</v>
      </c>
      <c r="E95" s="1">
        <v>3</v>
      </c>
      <c r="F95" s="1">
        <v>1</v>
      </c>
      <c r="G95" s="1" t="s">
        <v>584</v>
      </c>
      <c r="H95" s="1" t="s">
        <v>584</v>
      </c>
      <c r="I95" s="1">
        <v>2</v>
      </c>
      <c r="J95" s="14" t="s">
        <v>835</v>
      </c>
      <c r="K95" s="14" t="s">
        <v>836</v>
      </c>
      <c r="L95" s="14"/>
      <c r="M95" s="1" t="s">
        <v>5986</v>
      </c>
      <c r="N95" s="14" t="s">
        <v>5989</v>
      </c>
      <c r="O95" s="1">
        <f>IF(G95="D1",MATCH(C95,'RPI calculation'!$A$9:$A$356,0),0)</f>
        <v>76</v>
      </c>
      <c r="P95" s="1">
        <f>IF(H95="D1",MATCH(D95,'RPI calculation'!$A$9:$A$356,0),0)</f>
        <v>264</v>
      </c>
      <c r="Q95" s="1">
        <f t="shared" si="3"/>
        <v>1</v>
      </c>
      <c r="R95" s="1">
        <f t="shared" si="4"/>
        <v>1</v>
      </c>
      <c r="S95" s="1">
        <f t="shared" si="5"/>
        <v>0</v>
      </c>
      <c r="T95" s="9">
        <f>IF(Q95=0,0,(INDEX('RPI calculation'!$H$9:$H$356,P95)-(COUNTIFS(Matches!$C$9:$C$1954,C95,Matches!$D$9:$D$1954,D95,Matches!$Q$9:$Q$1954,1,Matches!$F$9:$F$1954,3)+COUNTIFS(Matches!$C$9:$C$1954,D95,Matches!$D$9:$D$1954,C95,Matches!$Q$9:$Q$1954,1,Matches!$E$9:$E$1954,3)))/((INDEX('RPI calculation'!$H$9:$H$356,P95)+INDEX('RPI calculation'!$I$9:$I$356,P95))-(COUNTIFS(Matches!$C$9:$C$1954,C95,Matches!$D$9:$D$1954,D95,Matches!$Q$9:$Q$1954,1)+COUNTIFS(Matches!$C$9:$C$1954,D95,Matches!$D$9:$D$1954,C95,Matches!$Q$9:$Q$1954,1))))</f>
        <v>0.45454545454545453</v>
      </c>
      <c r="U95" s="9">
        <f>IF(Q95=0,0,(INDEX('RPI calculation'!$H$9:$H$356,O95)-(COUNTIFS(Matches!$C$9:$C$1954,C95,Matches!$D$9:$D$1954,D95,Matches!$Q$9:$Q$1954,1,Matches!$E$9:$E$1954,3)+COUNTIFS(Matches!$C$9:$C$1954,D95,Matches!$D$9:$D$1954,C95,Matches!$Q$9:$Q$1954,1,Matches!$F$9:$F$1954,3)))/((INDEX('RPI calculation'!$H$9:$H$356,O95)+INDEX('RPI calculation'!$I$9:$I$356,O95))-(COUNTIFS(Matches!$C$9:$C$1954,C95,Matches!$D$9:$D$1954,D95,Matches!$Q$9:$Q$1954,1)+COUNTIFS(Matches!$C$9:$C$1954,D95,Matches!$D$9:$D$1954,C95,Matches!$Q$9:$Q$1954,1))))</f>
        <v>0.45454545454545453</v>
      </c>
      <c r="V95" s="9">
        <f>IF(Q95=0,0,INDEX('RPI calculation'!$K$9:$K$356,P95))</f>
        <v>0.46830808080808078</v>
      </c>
      <c r="W95" s="9">
        <f>IF(Q95=0,0,INDEX('RPI calculation'!$K$9:$K$356,O95))</f>
        <v>0.48074494949494945</v>
      </c>
      <c r="X95" s="1">
        <f>IF(G95="D1",INDEX('RPI calculation'!$N$9:$N$356,O95),0)</f>
        <v>205</v>
      </c>
      <c r="Y95" s="1">
        <f>IF(H95="D1",INDEX('RPI calculation'!$N$9:$N$356,P95),0)</f>
        <v>230</v>
      </c>
    </row>
    <row r="96" spans="1:25" ht="25">
      <c r="A96" s="1" t="s">
        <v>837</v>
      </c>
      <c r="B96" s="12">
        <v>46262</v>
      </c>
      <c r="C96" s="1" t="s">
        <v>281</v>
      </c>
      <c r="D96" s="1" t="s">
        <v>263</v>
      </c>
      <c r="E96" s="1">
        <v>3</v>
      </c>
      <c r="F96" s="1">
        <v>0</v>
      </c>
      <c r="G96" s="1" t="s">
        <v>584</v>
      </c>
      <c r="H96" s="1" t="s">
        <v>584</v>
      </c>
      <c r="I96" s="1">
        <v>2</v>
      </c>
      <c r="J96" s="14" t="s">
        <v>838</v>
      </c>
      <c r="K96" s="14" t="s">
        <v>839</v>
      </c>
      <c r="L96" s="14"/>
      <c r="M96" s="1" t="s">
        <v>5986</v>
      </c>
      <c r="N96" s="14" t="s">
        <v>5989</v>
      </c>
      <c r="O96" s="1">
        <f>IF(G96="D1",MATCH(C96,'RPI calculation'!$A$9:$A$356,0),0)</f>
        <v>77</v>
      </c>
      <c r="P96" s="1">
        <f>IF(H96="D1",MATCH(D96,'RPI calculation'!$A$9:$A$356,0),0)</f>
        <v>194</v>
      </c>
      <c r="Q96" s="1">
        <f t="shared" si="3"/>
        <v>1</v>
      </c>
      <c r="R96" s="1">
        <f t="shared" si="4"/>
        <v>1</v>
      </c>
      <c r="S96" s="1">
        <f t="shared" si="5"/>
        <v>0</v>
      </c>
      <c r="T96" s="9">
        <f>IF(Q96=0,0,(INDEX('RPI calculation'!$H$9:$H$356,P96)-(COUNTIFS(Matches!$C$9:$C$1954,C96,Matches!$D$9:$D$1954,D96,Matches!$Q$9:$Q$1954,1,Matches!$F$9:$F$1954,3)+COUNTIFS(Matches!$C$9:$C$1954,D96,Matches!$D$9:$D$1954,C96,Matches!$Q$9:$Q$1954,1,Matches!$E$9:$E$1954,3)))/((INDEX('RPI calculation'!$H$9:$H$356,P96)+INDEX('RPI calculation'!$I$9:$I$356,P96))-(COUNTIFS(Matches!$C$9:$C$1954,C96,Matches!$D$9:$D$1954,D96,Matches!$Q$9:$Q$1954,1)+COUNTIFS(Matches!$C$9:$C$1954,D96,Matches!$D$9:$D$1954,C96,Matches!$Q$9:$Q$1954,1))))</f>
        <v>0.6</v>
      </c>
      <c r="U96" s="9">
        <f>IF(Q96=0,0,(INDEX('RPI calculation'!$H$9:$H$356,O96)-(COUNTIFS(Matches!$C$9:$C$1954,C96,Matches!$D$9:$D$1954,D96,Matches!$Q$9:$Q$1954,1,Matches!$E$9:$E$1954,3)+COUNTIFS(Matches!$C$9:$C$1954,D96,Matches!$D$9:$D$1954,C96,Matches!$Q$9:$Q$1954,1,Matches!$F$9:$F$1954,3)))/((INDEX('RPI calculation'!$H$9:$H$356,O96)+INDEX('RPI calculation'!$I$9:$I$356,O96))-(COUNTIFS(Matches!$C$9:$C$1954,C96,Matches!$D$9:$D$1954,D96,Matches!$Q$9:$Q$1954,1)+COUNTIFS(Matches!$C$9:$C$1954,D96,Matches!$D$9:$D$1954,C96,Matches!$Q$9:$Q$1954,1))))</f>
        <v>0.45454545454545453</v>
      </c>
      <c r="V96" s="9">
        <f>IF(Q96=0,0,INDEX('RPI calculation'!$K$9:$K$356,P96))</f>
        <v>0.42488521579430666</v>
      </c>
      <c r="W96" s="9">
        <f>IF(Q96=0,0,INDEX('RPI calculation'!$K$9:$K$356,O96))</f>
        <v>0.4160774410774411</v>
      </c>
      <c r="X96" s="1">
        <f>IF(G96="D1",INDEX('RPI calculation'!$N$9:$N$356,O96),0)</f>
        <v>258</v>
      </c>
      <c r="Y96" s="1">
        <f>IF(H96="D1",INDEX('RPI calculation'!$N$9:$N$356,P96),0)</f>
        <v>240</v>
      </c>
    </row>
    <row r="97" spans="1:25" ht="25">
      <c r="A97" s="1" t="s">
        <v>840</v>
      </c>
      <c r="B97" s="12">
        <v>46262</v>
      </c>
      <c r="C97" s="1" t="s">
        <v>257</v>
      </c>
      <c r="D97" s="1" t="s">
        <v>171</v>
      </c>
      <c r="E97" s="1">
        <v>1</v>
      </c>
      <c r="F97" s="1">
        <v>3</v>
      </c>
      <c r="G97" s="1" t="s">
        <v>584</v>
      </c>
      <c r="H97" s="1" t="s">
        <v>584</v>
      </c>
      <c r="I97" s="1">
        <v>2</v>
      </c>
      <c r="J97" s="14" t="s">
        <v>841</v>
      </c>
      <c r="K97" s="14" t="s">
        <v>842</v>
      </c>
      <c r="L97" s="14"/>
      <c r="M97" s="1" t="s">
        <v>5986</v>
      </c>
      <c r="N97" s="14" t="s">
        <v>5989</v>
      </c>
      <c r="O97" s="1">
        <f>IF(G97="D1",MATCH(C97,'RPI calculation'!$A$9:$A$356,0),0)</f>
        <v>78</v>
      </c>
      <c r="P97" s="1">
        <f>IF(H97="D1",MATCH(D97,'RPI calculation'!$A$9:$A$356,0),0)</f>
        <v>268</v>
      </c>
      <c r="Q97" s="1">
        <f t="shared" si="3"/>
        <v>1</v>
      </c>
      <c r="R97" s="1">
        <f t="shared" si="4"/>
        <v>0</v>
      </c>
      <c r="S97" s="1">
        <f t="shared" si="5"/>
        <v>1</v>
      </c>
      <c r="T97" s="9">
        <f>IF(Q97=0,0,(INDEX('RPI calculation'!$H$9:$H$356,P97)-(COUNTIFS(Matches!$C$9:$C$1954,C97,Matches!$D$9:$D$1954,D97,Matches!$Q$9:$Q$1954,1,Matches!$F$9:$F$1954,3)+COUNTIFS(Matches!$C$9:$C$1954,D97,Matches!$D$9:$D$1954,C97,Matches!$Q$9:$Q$1954,1,Matches!$E$9:$E$1954,3)))/((INDEX('RPI calculation'!$H$9:$H$356,P97)+INDEX('RPI calculation'!$I$9:$I$356,P97))-(COUNTIFS(Matches!$C$9:$C$1954,C97,Matches!$D$9:$D$1954,D97,Matches!$Q$9:$Q$1954,1)+COUNTIFS(Matches!$C$9:$C$1954,D97,Matches!$D$9:$D$1954,C97,Matches!$Q$9:$Q$1954,1))))</f>
        <v>0.75</v>
      </c>
      <c r="U97" s="9">
        <f>IF(Q97=0,0,(INDEX('RPI calculation'!$H$9:$H$356,O97)-(COUNTIFS(Matches!$C$9:$C$1954,C97,Matches!$D$9:$D$1954,D97,Matches!$Q$9:$Q$1954,1,Matches!$E$9:$E$1954,3)+COUNTIFS(Matches!$C$9:$C$1954,D97,Matches!$D$9:$D$1954,C97,Matches!$Q$9:$Q$1954,1,Matches!$F$9:$F$1954,3)))/((INDEX('RPI calculation'!$H$9:$H$356,O97)+INDEX('RPI calculation'!$I$9:$I$356,O97))-(COUNTIFS(Matches!$C$9:$C$1954,C97,Matches!$D$9:$D$1954,D97,Matches!$Q$9:$Q$1954,1)+COUNTIFS(Matches!$C$9:$C$1954,D97,Matches!$D$9:$D$1954,C97,Matches!$Q$9:$Q$1954,1))))</f>
        <v>0.27272727272727271</v>
      </c>
      <c r="V97" s="9">
        <f>IF(Q97=0,0,INDEX('RPI calculation'!$K$9:$K$356,P97))</f>
        <v>0.42481770366385752</v>
      </c>
      <c r="W97" s="9">
        <f>IF(Q97=0,0,INDEX('RPI calculation'!$K$9:$K$356,O97))</f>
        <v>0.56960955710955707</v>
      </c>
      <c r="X97" s="1">
        <f>IF(G97="D1",INDEX('RPI calculation'!$N$9:$N$356,O97),0)</f>
        <v>234</v>
      </c>
      <c r="Y97" s="1">
        <f>IF(H97="D1",INDEX('RPI calculation'!$N$9:$N$356,P97),0)</f>
        <v>148</v>
      </c>
    </row>
    <row r="98" spans="1:25" ht="25">
      <c r="A98" s="1" t="s">
        <v>843</v>
      </c>
      <c r="B98" s="12">
        <v>46262</v>
      </c>
      <c r="C98" s="1" t="s">
        <v>341</v>
      </c>
      <c r="D98" s="1" t="s">
        <v>202</v>
      </c>
      <c r="E98" s="1">
        <v>1</v>
      </c>
      <c r="F98" s="1">
        <v>3</v>
      </c>
      <c r="G98" s="1" t="s">
        <v>584</v>
      </c>
      <c r="H98" s="1" t="s">
        <v>584</v>
      </c>
      <c r="I98" s="1">
        <v>2</v>
      </c>
      <c r="J98" s="14" t="s">
        <v>844</v>
      </c>
      <c r="K98" s="14" t="s">
        <v>845</v>
      </c>
      <c r="L98" s="14"/>
      <c r="M98" s="1" t="s">
        <v>5986</v>
      </c>
      <c r="N98" s="14" t="s">
        <v>5989</v>
      </c>
      <c r="O98" s="1">
        <f>IF(G98="D1",MATCH(C98,'RPI calculation'!$A$9:$A$356,0),0)</f>
        <v>80</v>
      </c>
      <c r="P98" s="1">
        <f>IF(H98="D1",MATCH(D98,'RPI calculation'!$A$9:$A$356,0),0)</f>
        <v>227</v>
      </c>
      <c r="Q98" s="1">
        <f t="shared" si="3"/>
        <v>1</v>
      </c>
      <c r="R98" s="1">
        <f t="shared" si="4"/>
        <v>0</v>
      </c>
      <c r="S98" s="1">
        <f t="shared" si="5"/>
        <v>1</v>
      </c>
      <c r="T98" s="9">
        <f>IF(Q98=0,0,(INDEX('RPI calculation'!$H$9:$H$356,P98)-(COUNTIFS(Matches!$C$9:$C$1954,C98,Matches!$D$9:$D$1954,D98,Matches!$Q$9:$Q$1954,1,Matches!$F$9:$F$1954,3)+COUNTIFS(Matches!$C$9:$C$1954,D98,Matches!$D$9:$D$1954,C98,Matches!$Q$9:$Q$1954,1,Matches!$E$9:$E$1954,3)))/((INDEX('RPI calculation'!$H$9:$H$356,P98)+INDEX('RPI calculation'!$I$9:$I$356,P98))-(COUNTIFS(Matches!$C$9:$C$1954,C98,Matches!$D$9:$D$1954,D98,Matches!$Q$9:$Q$1954,1)+COUNTIFS(Matches!$C$9:$C$1954,D98,Matches!$D$9:$D$1954,C98,Matches!$Q$9:$Q$1954,1))))</f>
        <v>0.36363636363636365</v>
      </c>
      <c r="U98" s="9">
        <f>IF(Q98=0,0,(INDEX('RPI calculation'!$H$9:$H$356,O98)-(COUNTIFS(Matches!$C$9:$C$1954,C98,Matches!$D$9:$D$1954,D98,Matches!$Q$9:$Q$1954,1,Matches!$E$9:$E$1954,3)+COUNTIFS(Matches!$C$9:$C$1954,D98,Matches!$D$9:$D$1954,C98,Matches!$Q$9:$Q$1954,1,Matches!$F$9:$F$1954,3)))/((INDEX('RPI calculation'!$H$9:$H$356,O98)+INDEX('RPI calculation'!$I$9:$I$356,O98))-(COUNTIFS(Matches!$C$9:$C$1954,C98,Matches!$D$9:$D$1954,D98,Matches!$Q$9:$Q$1954,1)+COUNTIFS(Matches!$C$9:$C$1954,D98,Matches!$D$9:$D$1954,C98,Matches!$Q$9:$Q$1954,1))))</f>
        <v>0.3</v>
      </c>
      <c r="V98" s="9">
        <f>IF(Q98=0,0,INDEX('RPI calculation'!$K$9:$K$356,P98))</f>
        <v>0.53330558330558331</v>
      </c>
      <c r="W98" s="9">
        <f>IF(Q98=0,0,INDEX('RPI calculation'!$K$9:$K$356,O98))</f>
        <v>0.40075757575757581</v>
      </c>
      <c r="X98" s="1">
        <f>IF(G98="D1",INDEX('RPI calculation'!$N$9:$N$356,O98),0)</f>
        <v>318</v>
      </c>
      <c r="Y98" s="1">
        <f>IF(H98="D1",INDEX('RPI calculation'!$N$9:$N$356,P98),0)</f>
        <v>179</v>
      </c>
    </row>
    <row r="99" spans="1:25" ht="25">
      <c r="A99" s="1" t="s">
        <v>846</v>
      </c>
      <c r="B99" s="12">
        <v>46262</v>
      </c>
      <c r="C99" s="1" t="s">
        <v>143</v>
      </c>
      <c r="D99" s="1" t="s">
        <v>169</v>
      </c>
      <c r="E99" s="1">
        <v>2</v>
      </c>
      <c r="F99" s="1">
        <v>3</v>
      </c>
      <c r="G99" s="1" t="s">
        <v>584</v>
      </c>
      <c r="H99" s="1" t="s">
        <v>584</v>
      </c>
      <c r="I99" s="1">
        <v>2</v>
      </c>
      <c r="J99" s="14" t="s">
        <v>847</v>
      </c>
      <c r="K99" s="14" t="s">
        <v>848</v>
      </c>
      <c r="L99" s="14"/>
      <c r="M99" s="1" t="s">
        <v>5986</v>
      </c>
      <c r="N99" s="14" t="s">
        <v>5989</v>
      </c>
      <c r="O99" s="1">
        <f>IF(G99="D1",MATCH(C99,'RPI calculation'!$A$9:$A$356,0),0)</f>
        <v>81</v>
      </c>
      <c r="P99" s="1">
        <f>IF(H99="D1",MATCH(D99,'RPI calculation'!$A$9:$A$356,0),0)</f>
        <v>173</v>
      </c>
      <c r="Q99" s="1">
        <f t="shared" si="3"/>
        <v>1</v>
      </c>
      <c r="R99" s="1">
        <f t="shared" si="4"/>
        <v>0</v>
      </c>
      <c r="S99" s="1">
        <f t="shared" si="5"/>
        <v>1</v>
      </c>
      <c r="T99" s="9">
        <f>IF(Q99=0,0,(INDEX('RPI calculation'!$H$9:$H$356,P99)-(COUNTIFS(Matches!$C$9:$C$1954,C99,Matches!$D$9:$D$1954,D99,Matches!$Q$9:$Q$1954,1,Matches!$F$9:$F$1954,3)+COUNTIFS(Matches!$C$9:$C$1954,D99,Matches!$D$9:$D$1954,C99,Matches!$Q$9:$Q$1954,1,Matches!$E$9:$E$1954,3)))/((INDEX('RPI calculation'!$H$9:$H$356,P99)+INDEX('RPI calculation'!$I$9:$I$356,P99))-(COUNTIFS(Matches!$C$9:$C$1954,C99,Matches!$D$9:$D$1954,D99,Matches!$Q$9:$Q$1954,1)+COUNTIFS(Matches!$C$9:$C$1954,D99,Matches!$D$9:$D$1954,C99,Matches!$Q$9:$Q$1954,1))))</f>
        <v>0.33333333333333331</v>
      </c>
      <c r="U99" s="9">
        <f>IF(Q99=0,0,(INDEX('RPI calculation'!$H$9:$H$356,O99)-(COUNTIFS(Matches!$C$9:$C$1954,C99,Matches!$D$9:$D$1954,D99,Matches!$Q$9:$Q$1954,1,Matches!$E$9:$E$1954,3)+COUNTIFS(Matches!$C$9:$C$1954,D99,Matches!$D$9:$D$1954,C99,Matches!$Q$9:$Q$1954,1,Matches!$F$9:$F$1954,3)))/((INDEX('RPI calculation'!$H$9:$H$356,O99)+INDEX('RPI calculation'!$I$9:$I$356,O99))-(COUNTIFS(Matches!$C$9:$C$1954,C99,Matches!$D$9:$D$1954,D99,Matches!$Q$9:$Q$1954,1)+COUNTIFS(Matches!$C$9:$C$1954,D99,Matches!$D$9:$D$1954,C99,Matches!$Q$9:$Q$1954,1))))</f>
        <v>0.6</v>
      </c>
      <c r="V99" s="9">
        <f>IF(Q99=0,0,INDEX('RPI calculation'!$K$9:$K$356,P99))</f>
        <v>0.5884848484848485</v>
      </c>
      <c r="W99" s="9">
        <f>IF(Q99=0,0,INDEX('RPI calculation'!$K$9:$K$356,O99))</f>
        <v>0.54883197610470336</v>
      </c>
      <c r="X99" s="1">
        <f>IF(G99="D1",INDEX('RPI calculation'!$N$9:$N$356,O99),0)</f>
        <v>120</v>
      </c>
      <c r="Y99" s="1">
        <f>IF(H99="D1",INDEX('RPI calculation'!$N$9:$N$356,P99),0)</f>
        <v>146</v>
      </c>
    </row>
    <row r="100" spans="1:25" ht="25">
      <c r="A100" s="1" t="s">
        <v>849</v>
      </c>
      <c r="B100" s="12">
        <v>46262</v>
      </c>
      <c r="C100" s="1" t="s">
        <v>306</v>
      </c>
      <c r="D100" s="1" t="s">
        <v>358</v>
      </c>
      <c r="E100" s="1">
        <v>3</v>
      </c>
      <c r="F100" s="1">
        <v>0</v>
      </c>
      <c r="G100" s="1" t="s">
        <v>584</v>
      </c>
      <c r="H100" s="1" t="s">
        <v>584</v>
      </c>
      <c r="I100" s="1">
        <v>2</v>
      </c>
      <c r="J100" s="14" t="s">
        <v>850</v>
      </c>
      <c r="K100" s="14" t="s">
        <v>851</v>
      </c>
      <c r="L100" s="14"/>
      <c r="M100" s="1" t="s">
        <v>5986</v>
      </c>
      <c r="N100" s="14" t="s">
        <v>5989</v>
      </c>
      <c r="O100" s="1">
        <f>IF(G100="D1",MATCH(C100,'RPI calculation'!$A$9:$A$356,0),0)</f>
        <v>82</v>
      </c>
      <c r="P100" s="1">
        <f>IF(H100="D1",MATCH(D100,'RPI calculation'!$A$9:$A$356,0),0)</f>
        <v>190</v>
      </c>
      <c r="Q100" s="1">
        <f t="shared" si="3"/>
        <v>1</v>
      </c>
      <c r="R100" s="1">
        <f t="shared" si="4"/>
        <v>1</v>
      </c>
      <c r="S100" s="1">
        <f t="shared" si="5"/>
        <v>0</v>
      </c>
      <c r="T100" s="9">
        <f>IF(Q100=0,0,(INDEX('RPI calculation'!$H$9:$H$356,P100)-(COUNTIFS(Matches!$C$9:$C$1954,C100,Matches!$D$9:$D$1954,D100,Matches!$Q$9:$Q$1954,1,Matches!$F$9:$F$1954,3)+COUNTIFS(Matches!$C$9:$C$1954,D100,Matches!$D$9:$D$1954,C100,Matches!$Q$9:$Q$1954,1,Matches!$E$9:$E$1954,3)))/((INDEX('RPI calculation'!$H$9:$H$356,P100)+INDEX('RPI calculation'!$I$9:$I$356,P100))-(COUNTIFS(Matches!$C$9:$C$1954,C100,Matches!$D$9:$D$1954,D100,Matches!$Q$9:$Q$1954,1)+COUNTIFS(Matches!$C$9:$C$1954,D100,Matches!$D$9:$D$1954,C100,Matches!$Q$9:$Q$1954,1))))</f>
        <v>7.6923076923076927E-2</v>
      </c>
      <c r="U100" s="9">
        <f>IF(Q100=0,0,(INDEX('RPI calculation'!$H$9:$H$356,O100)-(COUNTIFS(Matches!$C$9:$C$1954,C100,Matches!$D$9:$D$1954,D100,Matches!$Q$9:$Q$1954,1,Matches!$E$9:$E$1954,3)+COUNTIFS(Matches!$C$9:$C$1954,D100,Matches!$D$9:$D$1954,C100,Matches!$Q$9:$Q$1954,1,Matches!$F$9:$F$1954,3)))/((INDEX('RPI calculation'!$H$9:$H$356,O100)+INDEX('RPI calculation'!$I$9:$I$356,O100))-(COUNTIFS(Matches!$C$9:$C$1954,C100,Matches!$D$9:$D$1954,D100,Matches!$Q$9:$Q$1954,1)+COUNTIFS(Matches!$C$9:$C$1954,D100,Matches!$D$9:$D$1954,C100,Matches!$Q$9:$Q$1954,1))))</f>
        <v>8.3333333333333329E-2</v>
      </c>
      <c r="V100" s="9">
        <f>IF(Q100=0,0,INDEX('RPI calculation'!$K$9:$K$356,P100))</f>
        <v>0.41435786435786437</v>
      </c>
      <c r="W100" s="9">
        <f>IF(Q100=0,0,INDEX('RPI calculation'!$K$9:$K$356,O100))</f>
        <v>0.55008132892748285</v>
      </c>
      <c r="X100" s="1">
        <f>IF(G100="D1",INDEX('RPI calculation'!$N$9:$N$356,O100),0)</f>
        <v>283</v>
      </c>
      <c r="Y100" s="1">
        <f>IF(H100="D1",INDEX('RPI calculation'!$N$9:$N$356,P100),0)</f>
        <v>335</v>
      </c>
    </row>
    <row r="101" spans="1:25" ht="25">
      <c r="A101" s="1" t="s">
        <v>852</v>
      </c>
      <c r="B101" s="12">
        <v>46262</v>
      </c>
      <c r="C101" s="1" t="s">
        <v>198</v>
      </c>
      <c r="D101" s="1" t="s">
        <v>300</v>
      </c>
      <c r="E101" s="1">
        <v>3</v>
      </c>
      <c r="F101" s="1">
        <v>1</v>
      </c>
      <c r="G101" s="1" t="s">
        <v>584</v>
      </c>
      <c r="H101" s="1" t="s">
        <v>584</v>
      </c>
      <c r="I101" s="1">
        <v>2</v>
      </c>
      <c r="J101" s="14" t="s">
        <v>853</v>
      </c>
      <c r="K101" s="14" t="s">
        <v>854</v>
      </c>
      <c r="L101" s="14"/>
      <c r="M101" s="1" t="s">
        <v>5986</v>
      </c>
      <c r="N101" s="14" t="s">
        <v>5989</v>
      </c>
      <c r="O101" s="1">
        <f>IF(G101="D1",MATCH(C101,'RPI calculation'!$A$9:$A$356,0),0)</f>
        <v>83</v>
      </c>
      <c r="P101" s="1">
        <f>IF(H101="D1",MATCH(D101,'RPI calculation'!$A$9:$A$356,0),0)</f>
        <v>324</v>
      </c>
      <c r="Q101" s="1">
        <f t="shared" si="3"/>
        <v>1</v>
      </c>
      <c r="R101" s="1">
        <f t="shared" si="4"/>
        <v>1</v>
      </c>
      <c r="S101" s="1">
        <f t="shared" si="5"/>
        <v>0</v>
      </c>
      <c r="T101" s="9">
        <f>IF(Q101=0,0,(INDEX('RPI calculation'!$H$9:$H$356,P101)-(COUNTIFS(Matches!$C$9:$C$1954,C101,Matches!$D$9:$D$1954,D101,Matches!$Q$9:$Q$1954,1,Matches!$F$9:$F$1954,3)+COUNTIFS(Matches!$C$9:$C$1954,D101,Matches!$D$9:$D$1954,C101,Matches!$Q$9:$Q$1954,1,Matches!$E$9:$E$1954,3)))/((INDEX('RPI calculation'!$H$9:$H$356,P101)+INDEX('RPI calculation'!$I$9:$I$356,P101))-(COUNTIFS(Matches!$C$9:$C$1954,C101,Matches!$D$9:$D$1954,D101,Matches!$Q$9:$Q$1954,1)+COUNTIFS(Matches!$C$9:$C$1954,D101,Matches!$D$9:$D$1954,C101,Matches!$Q$9:$Q$1954,1))))</f>
        <v>0.2857142857142857</v>
      </c>
      <c r="U101" s="9">
        <f>IF(Q101=0,0,(INDEX('RPI calculation'!$H$9:$H$356,O101)-(COUNTIFS(Matches!$C$9:$C$1954,C101,Matches!$D$9:$D$1954,D101,Matches!$Q$9:$Q$1954,1,Matches!$E$9:$E$1954,3)+COUNTIFS(Matches!$C$9:$C$1954,D101,Matches!$D$9:$D$1954,C101,Matches!$Q$9:$Q$1954,1,Matches!$F$9:$F$1954,3)))/((INDEX('RPI calculation'!$H$9:$H$356,O101)+INDEX('RPI calculation'!$I$9:$I$356,O101))-(COUNTIFS(Matches!$C$9:$C$1954,C101,Matches!$D$9:$D$1954,D101,Matches!$Q$9:$Q$1954,1)+COUNTIFS(Matches!$C$9:$C$1954,D101,Matches!$D$9:$D$1954,C101,Matches!$Q$9:$Q$1954,1))))</f>
        <v>0.22222222222222221</v>
      </c>
      <c r="V101" s="9">
        <f>IF(Q101=0,0,INDEX('RPI calculation'!$K$9:$K$356,P101))</f>
        <v>0.46076388888888886</v>
      </c>
      <c r="W101" s="9">
        <f>IF(Q101=0,0,INDEX('RPI calculation'!$K$9:$K$356,O101))</f>
        <v>0.57250721500721491</v>
      </c>
      <c r="X101" s="1">
        <f>IF(G101="D1",INDEX('RPI calculation'!$N$9:$N$356,O101),0)</f>
        <v>175</v>
      </c>
      <c r="Y101" s="1">
        <f>IF(H101="D1",INDEX('RPI calculation'!$N$9:$N$356,P101),0)</f>
        <v>277</v>
      </c>
    </row>
    <row r="102" spans="1:25" ht="25">
      <c r="A102" s="1" t="s">
        <v>855</v>
      </c>
      <c r="B102" s="12">
        <v>46262</v>
      </c>
      <c r="C102" s="1" t="s">
        <v>167</v>
      </c>
      <c r="D102" s="1" t="s">
        <v>345</v>
      </c>
      <c r="E102" s="1">
        <v>3</v>
      </c>
      <c r="F102" s="1">
        <v>0</v>
      </c>
      <c r="G102" s="1" t="s">
        <v>584</v>
      </c>
      <c r="H102" s="1" t="s">
        <v>584</v>
      </c>
      <c r="I102" s="1">
        <v>2</v>
      </c>
      <c r="J102" s="14" t="s">
        <v>856</v>
      </c>
      <c r="K102" s="14" t="s">
        <v>857</v>
      </c>
      <c r="L102" s="14"/>
      <c r="M102" s="1" t="s">
        <v>5986</v>
      </c>
      <c r="N102" s="14" t="s">
        <v>5989</v>
      </c>
      <c r="O102" s="1">
        <f>IF(G102="D1",MATCH(C102,'RPI calculation'!$A$9:$A$356,0),0)</f>
        <v>84</v>
      </c>
      <c r="P102" s="1">
        <f>IF(H102="D1",MATCH(D102,'RPI calculation'!$A$9:$A$356,0),0)</f>
        <v>159</v>
      </c>
      <c r="Q102" s="1">
        <f t="shared" si="3"/>
        <v>1</v>
      </c>
      <c r="R102" s="1">
        <f t="shared" si="4"/>
        <v>1</v>
      </c>
      <c r="S102" s="1">
        <f t="shared" si="5"/>
        <v>0</v>
      </c>
      <c r="T102" s="9">
        <f>IF(Q102=0,0,(INDEX('RPI calculation'!$H$9:$H$356,P102)-(COUNTIFS(Matches!$C$9:$C$1954,C102,Matches!$D$9:$D$1954,D102,Matches!$Q$9:$Q$1954,1,Matches!$F$9:$F$1954,3)+COUNTIFS(Matches!$C$9:$C$1954,D102,Matches!$D$9:$D$1954,C102,Matches!$Q$9:$Q$1954,1,Matches!$E$9:$E$1954,3)))/((INDEX('RPI calculation'!$H$9:$H$356,P102)+INDEX('RPI calculation'!$I$9:$I$356,P102))-(COUNTIFS(Matches!$C$9:$C$1954,C102,Matches!$D$9:$D$1954,D102,Matches!$Q$9:$Q$1954,1)+COUNTIFS(Matches!$C$9:$C$1954,D102,Matches!$D$9:$D$1954,C102,Matches!$Q$9:$Q$1954,1))))</f>
        <v>0</v>
      </c>
      <c r="U102" s="9">
        <f>IF(Q102=0,0,(INDEX('RPI calculation'!$H$9:$H$356,O102)-(COUNTIFS(Matches!$C$9:$C$1954,C102,Matches!$D$9:$D$1954,D102,Matches!$Q$9:$Q$1954,1,Matches!$E$9:$E$1954,3)+COUNTIFS(Matches!$C$9:$C$1954,D102,Matches!$D$9:$D$1954,C102,Matches!$Q$9:$Q$1954,1,Matches!$F$9:$F$1954,3)))/((INDEX('RPI calculation'!$H$9:$H$356,O102)+INDEX('RPI calculation'!$I$9:$I$356,O102))-(COUNTIFS(Matches!$C$9:$C$1954,C102,Matches!$D$9:$D$1954,D102,Matches!$Q$9:$Q$1954,1)+COUNTIFS(Matches!$C$9:$C$1954,D102,Matches!$D$9:$D$1954,C102,Matches!$Q$9:$Q$1954,1))))</f>
        <v>0.66666666666666663</v>
      </c>
      <c r="V102" s="9">
        <f>IF(Q102=0,0,INDEX('RPI calculation'!$K$9:$K$356,P102))</f>
        <v>0.52144522144522143</v>
      </c>
      <c r="W102" s="9">
        <f>IF(Q102=0,0,INDEX('RPI calculation'!$K$9:$K$356,O102))</f>
        <v>0.44118104118104112</v>
      </c>
      <c r="X102" s="1">
        <f>IF(G102="D1",INDEX('RPI calculation'!$N$9:$N$356,O102),0)</f>
        <v>144</v>
      </c>
      <c r="Y102" s="1">
        <f>IF(H102="D1",INDEX('RPI calculation'!$N$9:$N$356,P102),0)</f>
        <v>322</v>
      </c>
    </row>
    <row r="103" spans="1:25" ht="25">
      <c r="A103" s="1" t="s">
        <v>858</v>
      </c>
      <c r="B103" s="12">
        <v>46262</v>
      </c>
      <c r="C103" s="1" t="s">
        <v>167</v>
      </c>
      <c r="D103" s="1" t="s">
        <v>279</v>
      </c>
      <c r="E103" s="1">
        <v>3</v>
      </c>
      <c r="F103" s="1">
        <v>2</v>
      </c>
      <c r="G103" s="1" t="s">
        <v>584</v>
      </c>
      <c r="H103" s="1" t="s">
        <v>584</v>
      </c>
      <c r="I103" s="1">
        <v>2</v>
      </c>
      <c r="J103" s="14" t="s">
        <v>859</v>
      </c>
      <c r="K103" s="14" t="s">
        <v>860</v>
      </c>
      <c r="L103" s="14"/>
      <c r="M103" s="1" t="s">
        <v>5986</v>
      </c>
      <c r="N103" s="14" t="s">
        <v>5989</v>
      </c>
      <c r="O103" s="1">
        <f>IF(G103="D1",MATCH(C103,'RPI calculation'!$A$9:$A$356,0),0)</f>
        <v>84</v>
      </c>
      <c r="P103" s="1">
        <f>IF(H103="D1",MATCH(D103,'RPI calculation'!$A$9:$A$356,0),0)</f>
        <v>271</v>
      </c>
      <c r="Q103" s="1">
        <f t="shared" si="3"/>
        <v>1</v>
      </c>
      <c r="R103" s="1">
        <f t="shared" si="4"/>
        <v>1</v>
      </c>
      <c r="S103" s="1">
        <f t="shared" si="5"/>
        <v>0</v>
      </c>
      <c r="T103" s="9">
        <f>IF(Q103=0,0,(INDEX('RPI calculation'!$H$9:$H$356,P103)-(COUNTIFS(Matches!$C$9:$C$1954,C103,Matches!$D$9:$D$1954,D103,Matches!$Q$9:$Q$1954,1,Matches!$F$9:$F$1954,3)+COUNTIFS(Matches!$C$9:$C$1954,D103,Matches!$D$9:$D$1954,C103,Matches!$Q$9:$Q$1954,1,Matches!$E$9:$E$1954,3)))/((INDEX('RPI calculation'!$H$9:$H$356,P103)+INDEX('RPI calculation'!$I$9:$I$356,P103))-(COUNTIFS(Matches!$C$9:$C$1954,C103,Matches!$D$9:$D$1954,D103,Matches!$Q$9:$Q$1954,1)+COUNTIFS(Matches!$C$9:$C$1954,D103,Matches!$D$9:$D$1954,C103,Matches!$Q$9:$Q$1954,1))))</f>
        <v>0.4</v>
      </c>
      <c r="U103" s="9">
        <f>IF(Q103=0,0,(INDEX('RPI calculation'!$H$9:$H$356,O103)-(COUNTIFS(Matches!$C$9:$C$1954,C103,Matches!$D$9:$D$1954,D103,Matches!$Q$9:$Q$1954,1,Matches!$E$9:$E$1954,3)+COUNTIFS(Matches!$C$9:$C$1954,D103,Matches!$D$9:$D$1954,C103,Matches!$Q$9:$Q$1954,1,Matches!$F$9:$F$1954,3)))/((INDEX('RPI calculation'!$H$9:$H$356,O103)+INDEX('RPI calculation'!$I$9:$I$356,O103))-(COUNTIFS(Matches!$C$9:$C$1954,C103,Matches!$D$9:$D$1954,D103,Matches!$Q$9:$Q$1954,1)+COUNTIFS(Matches!$C$9:$C$1954,D103,Matches!$D$9:$D$1954,C103,Matches!$Q$9:$Q$1954,1))))</f>
        <v>0.66666666666666663</v>
      </c>
      <c r="V103" s="9">
        <f>IF(Q103=0,0,INDEX('RPI calculation'!$K$9:$K$356,P103))</f>
        <v>0.48383838383838379</v>
      </c>
      <c r="W103" s="9">
        <f>IF(Q103=0,0,INDEX('RPI calculation'!$K$9:$K$356,O103))</f>
        <v>0.44118104118104112</v>
      </c>
      <c r="X103" s="1">
        <f>IF(G103="D1",INDEX('RPI calculation'!$N$9:$N$356,O103),0)</f>
        <v>144</v>
      </c>
      <c r="Y103" s="1">
        <f>IF(H103="D1",INDEX('RPI calculation'!$N$9:$N$356,P103),0)</f>
        <v>256</v>
      </c>
    </row>
    <row r="104" spans="1:25" ht="25">
      <c r="A104" s="1" t="s">
        <v>861</v>
      </c>
      <c r="B104" s="12">
        <v>46262</v>
      </c>
      <c r="C104" s="1" t="s">
        <v>172</v>
      </c>
      <c r="D104" s="1" t="s">
        <v>345</v>
      </c>
      <c r="E104" s="1">
        <v>3</v>
      </c>
      <c r="F104" s="1">
        <v>0</v>
      </c>
      <c r="G104" s="1" t="s">
        <v>584</v>
      </c>
      <c r="H104" s="1" t="s">
        <v>584</v>
      </c>
      <c r="I104" s="1">
        <v>2</v>
      </c>
      <c r="J104" s="14" t="s">
        <v>862</v>
      </c>
      <c r="K104" s="14" t="s">
        <v>863</v>
      </c>
      <c r="L104" s="14"/>
      <c r="M104" s="1" t="s">
        <v>5986</v>
      </c>
      <c r="N104" s="14" t="s">
        <v>5989</v>
      </c>
      <c r="O104" s="1">
        <f>IF(G104="D1",MATCH(C104,'RPI calculation'!$A$9:$A$356,0),0)</f>
        <v>85</v>
      </c>
      <c r="P104" s="1">
        <f>IF(H104="D1",MATCH(D104,'RPI calculation'!$A$9:$A$356,0),0)</f>
        <v>159</v>
      </c>
      <c r="Q104" s="1">
        <f t="shared" si="3"/>
        <v>1</v>
      </c>
      <c r="R104" s="1">
        <f t="shared" si="4"/>
        <v>1</v>
      </c>
      <c r="S104" s="1">
        <f t="shared" si="5"/>
        <v>0</v>
      </c>
      <c r="T104" s="9">
        <f>IF(Q104=0,0,(INDEX('RPI calculation'!$H$9:$H$356,P104)-(COUNTIFS(Matches!$C$9:$C$1954,C104,Matches!$D$9:$D$1954,D104,Matches!$Q$9:$Q$1954,1,Matches!$F$9:$F$1954,3)+COUNTIFS(Matches!$C$9:$C$1954,D104,Matches!$D$9:$D$1954,C104,Matches!$Q$9:$Q$1954,1,Matches!$E$9:$E$1954,3)))/((INDEX('RPI calculation'!$H$9:$H$356,P104)+INDEX('RPI calculation'!$I$9:$I$356,P104))-(COUNTIFS(Matches!$C$9:$C$1954,C104,Matches!$D$9:$D$1954,D104,Matches!$Q$9:$Q$1954,1)+COUNTIFS(Matches!$C$9:$C$1954,D104,Matches!$D$9:$D$1954,C104,Matches!$Q$9:$Q$1954,1))))</f>
        <v>0</v>
      </c>
      <c r="U104" s="9">
        <f>IF(Q104=0,0,(INDEX('RPI calculation'!$H$9:$H$356,O104)-(COUNTIFS(Matches!$C$9:$C$1954,C104,Matches!$D$9:$D$1954,D104,Matches!$Q$9:$Q$1954,1,Matches!$E$9:$E$1954,3)+COUNTIFS(Matches!$C$9:$C$1954,D104,Matches!$D$9:$D$1954,C104,Matches!$Q$9:$Q$1954,1,Matches!$F$9:$F$1954,3)))/((INDEX('RPI calculation'!$H$9:$H$356,O104)+INDEX('RPI calculation'!$I$9:$I$356,O104))-(COUNTIFS(Matches!$C$9:$C$1954,C104,Matches!$D$9:$D$1954,D104,Matches!$Q$9:$Q$1954,1)+COUNTIFS(Matches!$C$9:$C$1954,D104,Matches!$D$9:$D$1954,C104,Matches!$Q$9:$Q$1954,1))))</f>
        <v>0.6</v>
      </c>
      <c r="V104" s="9">
        <f>IF(Q104=0,0,INDEX('RPI calculation'!$K$9:$K$356,P104))</f>
        <v>0.52144522144522143</v>
      </c>
      <c r="W104" s="9">
        <f>IF(Q104=0,0,INDEX('RPI calculation'!$K$9:$K$356,O104))</f>
        <v>0.45224977043158865</v>
      </c>
      <c r="X104" s="1">
        <f>IF(G104="D1",INDEX('RPI calculation'!$N$9:$N$356,O104),0)</f>
        <v>149</v>
      </c>
      <c r="Y104" s="1">
        <f>IF(H104="D1",INDEX('RPI calculation'!$N$9:$N$356,P104),0)</f>
        <v>322</v>
      </c>
    </row>
    <row r="105" spans="1:25" ht="25">
      <c r="A105" s="1" t="s">
        <v>864</v>
      </c>
      <c r="B105" s="12">
        <v>46262</v>
      </c>
      <c r="C105" s="1" t="s">
        <v>172</v>
      </c>
      <c r="D105" s="1" t="s">
        <v>279</v>
      </c>
      <c r="E105" s="1">
        <v>3</v>
      </c>
      <c r="F105" s="1">
        <v>0</v>
      </c>
      <c r="G105" s="1" t="s">
        <v>584</v>
      </c>
      <c r="H105" s="1" t="s">
        <v>584</v>
      </c>
      <c r="I105" s="1">
        <v>2</v>
      </c>
      <c r="J105" s="14" t="s">
        <v>865</v>
      </c>
      <c r="K105" s="14" t="s">
        <v>866</v>
      </c>
      <c r="L105" s="14"/>
      <c r="M105" s="1" t="s">
        <v>5986</v>
      </c>
      <c r="N105" s="14" t="s">
        <v>5989</v>
      </c>
      <c r="O105" s="1">
        <f>IF(G105="D1",MATCH(C105,'RPI calculation'!$A$9:$A$356,0),0)</f>
        <v>85</v>
      </c>
      <c r="P105" s="1">
        <f>IF(H105="D1",MATCH(D105,'RPI calculation'!$A$9:$A$356,0),0)</f>
        <v>271</v>
      </c>
      <c r="Q105" s="1">
        <f t="shared" si="3"/>
        <v>1</v>
      </c>
      <c r="R105" s="1">
        <f t="shared" si="4"/>
        <v>1</v>
      </c>
      <c r="S105" s="1">
        <f t="shared" si="5"/>
        <v>0</v>
      </c>
      <c r="T105" s="9">
        <f>IF(Q105=0,0,(INDEX('RPI calculation'!$H$9:$H$356,P105)-(COUNTIFS(Matches!$C$9:$C$1954,C105,Matches!$D$9:$D$1954,D105,Matches!$Q$9:$Q$1954,1,Matches!$F$9:$F$1954,3)+COUNTIFS(Matches!$C$9:$C$1954,D105,Matches!$D$9:$D$1954,C105,Matches!$Q$9:$Q$1954,1,Matches!$E$9:$E$1954,3)))/((INDEX('RPI calculation'!$H$9:$H$356,P105)+INDEX('RPI calculation'!$I$9:$I$356,P105))-(COUNTIFS(Matches!$C$9:$C$1954,C105,Matches!$D$9:$D$1954,D105,Matches!$Q$9:$Q$1954,1)+COUNTIFS(Matches!$C$9:$C$1954,D105,Matches!$D$9:$D$1954,C105,Matches!$Q$9:$Q$1954,1))))</f>
        <v>0.44444444444444442</v>
      </c>
      <c r="U105" s="9">
        <f>IF(Q105=0,0,(INDEX('RPI calculation'!$H$9:$H$356,O105)-(COUNTIFS(Matches!$C$9:$C$1954,C105,Matches!$D$9:$D$1954,D105,Matches!$Q$9:$Q$1954,1,Matches!$E$9:$E$1954,3)+COUNTIFS(Matches!$C$9:$C$1954,D105,Matches!$D$9:$D$1954,C105,Matches!$Q$9:$Q$1954,1,Matches!$F$9:$F$1954,3)))/((INDEX('RPI calculation'!$H$9:$H$356,O105)+INDEX('RPI calculation'!$I$9:$I$356,O105))-(COUNTIFS(Matches!$C$9:$C$1954,C105,Matches!$D$9:$D$1954,D105,Matches!$Q$9:$Q$1954,1)+COUNTIFS(Matches!$C$9:$C$1954,D105,Matches!$D$9:$D$1954,C105,Matches!$Q$9:$Q$1954,1))))</f>
        <v>0.55555555555555558</v>
      </c>
      <c r="V105" s="9">
        <f>IF(Q105=0,0,INDEX('RPI calculation'!$K$9:$K$356,P105))</f>
        <v>0.48383838383838379</v>
      </c>
      <c r="W105" s="9">
        <f>IF(Q105=0,0,INDEX('RPI calculation'!$K$9:$K$356,O105))</f>
        <v>0.45224977043158865</v>
      </c>
      <c r="X105" s="1">
        <f>IF(G105="D1",INDEX('RPI calculation'!$N$9:$N$356,O105),0)</f>
        <v>149</v>
      </c>
      <c r="Y105" s="1">
        <f>IF(H105="D1",INDEX('RPI calculation'!$N$9:$N$356,P105),0)</f>
        <v>256</v>
      </c>
    </row>
    <row r="106" spans="1:25" ht="25">
      <c r="A106" s="1" t="s">
        <v>867</v>
      </c>
      <c r="B106" s="12">
        <v>46262</v>
      </c>
      <c r="C106" s="1" t="s">
        <v>320</v>
      </c>
      <c r="D106" s="1" t="s">
        <v>340</v>
      </c>
      <c r="E106" s="1">
        <v>1</v>
      </c>
      <c r="F106" s="1">
        <v>3</v>
      </c>
      <c r="G106" s="1" t="s">
        <v>584</v>
      </c>
      <c r="H106" s="1" t="s">
        <v>584</v>
      </c>
      <c r="I106" s="1">
        <v>3</v>
      </c>
      <c r="J106" s="14" t="s">
        <v>624</v>
      </c>
      <c r="K106" s="14" t="s">
        <v>868</v>
      </c>
      <c r="L106" s="14"/>
      <c r="M106" s="1" t="s">
        <v>5986</v>
      </c>
      <c r="N106" s="14" t="s">
        <v>5989</v>
      </c>
      <c r="O106" s="1">
        <f>IF(G106="D1",MATCH(C106,'RPI calculation'!$A$9:$A$356,0),0)</f>
        <v>87</v>
      </c>
      <c r="P106" s="1">
        <f>IF(H106="D1",MATCH(D106,'RPI calculation'!$A$9:$A$356,0),0)</f>
        <v>177</v>
      </c>
      <c r="Q106" s="1">
        <f t="shared" si="3"/>
        <v>1</v>
      </c>
      <c r="R106" s="1">
        <f t="shared" si="4"/>
        <v>0</v>
      </c>
      <c r="S106" s="1">
        <f t="shared" si="5"/>
        <v>1</v>
      </c>
      <c r="T106" s="9">
        <f>IF(Q106=0,0,(INDEX('RPI calculation'!$H$9:$H$356,P106)-(COUNTIFS(Matches!$C$9:$C$1954,C106,Matches!$D$9:$D$1954,D106,Matches!$Q$9:$Q$1954,1,Matches!$F$9:$F$1954,3)+COUNTIFS(Matches!$C$9:$C$1954,D106,Matches!$D$9:$D$1954,C106,Matches!$Q$9:$Q$1954,1,Matches!$E$9:$E$1954,3)))/((INDEX('RPI calculation'!$H$9:$H$356,P106)+INDEX('RPI calculation'!$I$9:$I$356,P106))-(COUNTIFS(Matches!$C$9:$C$1954,C106,Matches!$D$9:$D$1954,D106,Matches!$Q$9:$Q$1954,1)+COUNTIFS(Matches!$C$9:$C$1954,D106,Matches!$D$9:$D$1954,C106,Matches!$Q$9:$Q$1954,1))))</f>
        <v>0.1</v>
      </c>
      <c r="U106" s="9">
        <f>IF(Q106=0,0,(INDEX('RPI calculation'!$H$9:$H$356,O106)-(COUNTIFS(Matches!$C$9:$C$1954,C106,Matches!$D$9:$D$1954,D106,Matches!$Q$9:$Q$1954,1,Matches!$E$9:$E$1954,3)+COUNTIFS(Matches!$C$9:$C$1954,D106,Matches!$D$9:$D$1954,C106,Matches!$Q$9:$Q$1954,1,Matches!$F$9:$F$1954,3)))/((INDEX('RPI calculation'!$H$9:$H$356,O106)+INDEX('RPI calculation'!$I$9:$I$356,O106))-(COUNTIFS(Matches!$C$9:$C$1954,C106,Matches!$D$9:$D$1954,D106,Matches!$Q$9:$Q$1954,1)+COUNTIFS(Matches!$C$9:$C$1954,D106,Matches!$D$9:$D$1954,C106,Matches!$Q$9:$Q$1954,1))))</f>
        <v>0.41666666666666669</v>
      </c>
      <c r="V106" s="9">
        <f>IF(Q106=0,0,INDEX('RPI calculation'!$K$9:$K$356,P106))</f>
        <v>0.476589319771138</v>
      </c>
      <c r="W106" s="9">
        <f>IF(Q106=0,0,INDEX('RPI calculation'!$K$9:$K$356,O106))</f>
        <v>0.39702797202797202</v>
      </c>
      <c r="X106" s="1">
        <f>IF(G106="D1",INDEX('RPI calculation'!$N$9:$N$356,O106),0)</f>
        <v>297</v>
      </c>
      <c r="Y106" s="1">
        <f>IF(H106="D1",INDEX('RPI calculation'!$N$9:$N$356,P106),0)</f>
        <v>317</v>
      </c>
    </row>
    <row r="107" spans="1:25" ht="25">
      <c r="A107" s="1" t="s">
        <v>869</v>
      </c>
      <c r="B107" s="12">
        <v>46262</v>
      </c>
      <c r="C107" s="1" t="s">
        <v>311</v>
      </c>
      <c r="D107" s="1" t="s">
        <v>294</v>
      </c>
      <c r="E107" s="1">
        <v>2</v>
      </c>
      <c r="F107" s="1">
        <v>3</v>
      </c>
      <c r="G107" s="1" t="s">
        <v>584</v>
      </c>
      <c r="H107" s="1" t="s">
        <v>584</v>
      </c>
      <c r="I107" s="1">
        <v>2</v>
      </c>
      <c r="J107" s="14" t="s">
        <v>742</v>
      </c>
      <c r="K107" s="14" t="s">
        <v>870</v>
      </c>
      <c r="L107" s="14"/>
      <c r="M107" s="1" t="s">
        <v>5986</v>
      </c>
      <c r="N107" s="14" t="s">
        <v>5989</v>
      </c>
      <c r="O107" s="1">
        <f>IF(G107="D1",MATCH(C107,'RPI calculation'!$A$9:$A$356,0),0)</f>
        <v>89</v>
      </c>
      <c r="P107" s="1">
        <f>IF(H107="D1",MATCH(D107,'RPI calculation'!$A$9:$A$356,0),0)</f>
        <v>233</v>
      </c>
      <c r="Q107" s="1">
        <f t="shared" si="3"/>
        <v>1</v>
      </c>
      <c r="R107" s="1">
        <f t="shared" si="4"/>
        <v>0</v>
      </c>
      <c r="S107" s="1">
        <f t="shared" si="5"/>
        <v>1</v>
      </c>
      <c r="T107" s="9">
        <f>IF(Q107=0,0,(INDEX('RPI calculation'!$H$9:$H$356,P107)-(COUNTIFS(Matches!$C$9:$C$1954,C107,Matches!$D$9:$D$1954,D107,Matches!$Q$9:$Q$1954,1,Matches!$F$9:$F$1954,3)+COUNTIFS(Matches!$C$9:$C$1954,D107,Matches!$D$9:$D$1954,C107,Matches!$Q$9:$Q$1954,1,Matches!$E$9:$E$1954,3)))/((INDEX('RPI calculation'!$H$9:$H$356,P107)+INDEX('RPI calculation'!$I$9:$I$356,P107))-(COUNTIFS(Matches!$C$9:$C$1954,C107,Matches!$D$9:$D$1954,D107,Matches!$Q$9:$Q$1954,1)+COUNTIFS(Matches!$C$9:$C$1954,D107,Matches!$D$9:$D$1954,C107,Matches!$Q$9:$Q$1954,1))))</f>
        <v>0</v>
      </c>
      <c r="U107" s="9">
        <f>IF(Q107=0,0,(INDEX('RPI calculation'!$H$9:$H$356,O107)-(COUNTIFS(Matches!$C$9:$C$1954,C107,Matches!$D$9:$D$1954,D107,Matches!$Q$9:$Q$1954,1,Matches!$E$9:$E$1954,3)+COUNTIFS(Matches!$C$9:$C$1954,D107,Matches!$D$9:$D$1954,C107,Matches!$Q$9:$Q$1954,1,Matches!$F$9:$F$1954,3)))/((INDEX('RPI calculation'!$H$9:$H$356,O107)+INDEX('RPI calculation'!$I$9:$I$356,O107))-(COUNTIFS(Matches!$C$9:$C$1954,C107,Matches!$D$9:$D$1954,D107,Matches!$Q$9:$Q$1954,1)+COUNTIFS(Matches!$C$9:$C$1954,D107,Matches!$D$9:$D$1954,C107,Matches!$Q$9:$Q$1954,1))))</f>
        <v>0.5</v>
      </c>
      <c r="V107" s="9">
        <f>IF(Q107=0,0,INDEX('RPI calculation'!$K$9:$K$356,P107))</f>
        <v>0.58967452300785639</v>
      </c>
      <c r="W107" s="9">
        <f>IF(Q107=0,0,INDEX('RPI calculation'!$K$9:$K$356,O107))</f>
        <v>0.36437451437451435</v>
      </c>
      <c r="X107" s="1">
        <f>IF(G107="D1",INDEX('RPI calculation'!$N$9:$N$356,O107),0)</f>
        <v>288</v>
      </c>
      <c r="Y107" s="1">
        <f>IF(H107="D1",INDEX('RPI calculation'!$N$9:$N$356,P107),0)</f>
        <v>271</v>
      </c>
    </row>
    <row r="108" spans="1:25" ht="25">
      <c r="A108" s="1" t="s">
        <v>871</v>
      </c>
      <c r="B108" s="12">
        <v>46262</v>
      </c>
      <c r="C108" s="1" t="s">
        <v>285</v>
      </c>
      <c r="D108" s="1" t="s">
        <v>109</v>
      </c>
      <c r="E108" s="1">
        <v>2</v>
      </c>
      <c r="F108" s="1">
        <v>3</v>
      </c>
      <c r="G108" s="1" t="s">
        <v>584</v>
      </c>
      <c r="H108" s="1" t="s">
        <v>584</v>
      </c>
      <c r="I108" s="1">
        <v>2</v>
      </c>
      <c r="J108" s="14" t="s">
        <v>872</v>
      </c>
      <c r="K108" s="14" t="s">
        <v>873</v>
      </c>
      <c r="L108" s="14"/>
      <c r="M108" s="1" t="s">
        <v>5986</v>
      </c>
      <c r="N108" s="14" t="s">
        <v>5989</v>
      </c>
      <c r="O108" s="1">
        <f>IF(G108="D1",MATCH(C108,'RPI calculation'!$A$9:$A$356,0),0)</f>
        <v>90</v>
      </c>
      <c r="P108" s="1">
        <f>IF(H108="D1",MATCH(D108,'RPI calculation'!$A$9:$A$356,0),0)</f>
        <v>201</v>
      </c>
      <c r="Q108" s="1">
        <f t="shared" si="3"/>
        <v>1</v>
      </c>
      <c r="R108" s="1">
        <f t="shared" si="4"/>
        <v>0</v>
      </c>
      <c r="S108" s="1">
        <f t="shared" si="5"/>
        <v>1</v>
      </c>
      <c r="T108" s="9">
        <f>IF(Q108=0,0,(INDEX('RPI calculation'!$H$9:$H$356,P108)-(COUNTIFS(Matches!$C$9:$C$1954,C108,Matches!$D$9:$D$1954,D108,Matches!$Q$9:$Q$1954,1,Matches!$F$9:$F$1954,3)+COUNTIFS(Matches!$C$9:$C$1954,D108,Matches!$D$9:$D$1954,C108,Matches!$Q$9:$Q$1954,1,Matches!$E$9:$E$1954,3)))/((INDEX('RPI calculation'!$H$9:$H$356,P108)+INDEX('RPI calculation'!$I$9:$I$356,P108))-(COUNTIFS(Matches!$C$9:$C$1954,C108,Matches!$D$9:$D$1954,D108,Matches!$Q$9:$Q$1954,1)+COUNTIFS(Matches!$C$9:$C$1954,D108,Matches!$D$9:$D$1954,C108,Matches!$Q$9:$Q$1954,1))))</f>
        <v>0.4</v>
      </c>
      <c r="U108" s="9">
        <f>IF(Q108=0,0,(INDEX('RPI calculation'!$H$9:$H$356,O108)-(COUNTIFS(Matches!$C$9:$C$1954,C108,Matches!$D$9:$D$1954,D108,Matches!$Q$9:$Q$1954,1,Matches!$E$9:$E$1954,3)+COUNTIFS(Matches!$C$9:$C$1954,D108,Matches!$D$9:$D$1954,C108,Matches!$Q$9:$Q$1954,1,Matches!$F$9:$F$1954,3)))/((INDEX('RPI calculation'!$H$9:$H$356,O108)+INDEX('RPI calculation'!$I$9:$I$356,O108))-(COUNTIFS(Matches!$C$9:$C$1954,C108,Matches!$D$9:$D$1954,D108,Matches!$Q$9:$Q$1954,1)+COUNTIFS(Matches!$C$9:$C$1954,D108,Matches!$D$9:$D$1954,C108,Matches!$Q$9:$Q$1954,1))))</f>
        <v>0.5</v>
      </c>
      <c r="V108" s="9">
        <f>IF(Q108=0,0,INDEX('RPI calculation'!$K$9:$K$356,P108))</f>
        <v>0.66099632690541776</v>
      </c>
      <c r="W108" s="9">
        <f>IF(Q108=0,0,INDEX('RPI calculation'!$K$9:$K$356,O108))</f>
        <v>0.41404958677685949</v>
      </c>
      <c r="X108" s="1">
        <f>IF(G108="D1",INDEX('RPI calculation'!$N$9:$N$356,O108),0)</f>
        <v>262</v>
      </c>
      <c r="Y108" s="1">
        <f>IF(H108="D1",INDEX('RPI calculation'!$N$9:$N$356,P108),0)</f>
        <v>86</v>
      </c>
    </row>
    <row r="109" spans="1:25" ht="25">
      <c r="A109" s="1" t="s">
        <v>874</v>
      </c>
      <c r="B109" s="12">
        <v>46262</v>
      </c>
      <c r="C109" s="1" t="s">
        <v>154</v>
      </c>
      <c r="D109" s="1" t="s">
        <v>260</v>
      </c>
      <c r="E109" s="1">
        <v>3</v>
      </c>
      <c r="F109" s="1">
        <v>2</v>
      </c>
      <c r="G109" s="1" t="s">
        <v>584</v>
      </c>
      <c r="H109" s="1" t="s">
        <v>584</v>
      </c>
      <c r="I109" s="1">
        <v>2</v>
      </c>
      <c r="J109" s="14" t="s">
        <v>875</v>
      </c>
      <c r="K109" s="14" t="s">
        <v>876</v>
      </c>
      <c r="L109" s="14"/>
      <c r="M109" s="1" t="s">
        <v>5986</v>
      </c>
      <c r="N109" s="14" t="s">
        <v>5989</v>
      </c>
      <c r="O109" s="1">
        <f>IF(G109="D1",MATCH(C109,'RPI calculation'!$A$9:$A$356,0),0)</f>
        <v>91</v>
      </c>
      <c r="P109" s="1">
        <f>IF(H109="D1",MATCH(D109,'RPI calculation'!$A$9:$A$356,0),0)</f>
        <v>95</v>
      </c>
      <c r="Q109" s="1">
        <f t="shared" si="3"/>
        <v>1</v>
      </c>
      <c r="R109" s="1">
        <f t="shared" si="4"/>
        <v>1</v>
      </c>
      <c r="S109" s="1">
        <f t="shared" si="5"/>
        <v>0</v>
      </c>
      <c r="T109" s="9">
        <f>IF(Q109=0,0,(INDEX('RPI calculation'!$H$9:$H$356,P109)-(COUNTIFS(Matches!$C$9:$C$1954,C109,Matches!$D$9:$D$1954,D109,Matches!$Q$9:$Q$1954,1,Matches!$F$9:$F$1954,3)+COUNTIFS(Matches!$C$9:$C$1954,D109,Matches!$D$9:$D$1954,C109,Matches!$Q$9:$Q$1954,1,Matches!$E$9:$E$1954,3)))/((INDEX('RPI calculation'!$H$9:$H$356,P109)+INDEX('RPI calculation'!$I$9:$I$356,P109))-(COUNTIFS(Matches!$C$9:$C$1954,C109,Matches!$D$9:$D$1954,D109,Matches!$Q$9:$Q$1954,1)+COUNTIFS(Matches!$C$9:$C$1954,D109,Matches!$D$9:$D$1954,C109,Matches!$Q$9:$Q$1954,1))))</f>
        <v>0.45454545454545453</v>
      </c>
      <c r="U109" s="9">
        <f>IF(Q109=0,0,(INDEX('RPI calculation'!$H$9:$H$356,O109)-(COUNTIFS(Matches!$C$9:$C$1954,C109,Matches!$D$9:$D$1954,D109,Matches!$Q$9:$Q$1954,1,Matches!$E$9:$E$1954,3)+COUNTIFS(Matches!$C$9:$C$1954,D109,Matches!$D$9:$D$1954,C109,Matches!$Q$9:$Q$1954,1,Matches!$F$9:$F$1954,3)))/((INDEX('RPI calculation'!$H$9:$H$356,O109)+INDEX('RPI calculation'!$I$9:$I$356,O109))-(COUNTIFS(Matches!$C$9:$C$1954,C109,Matches!$D$9:$D$1954,D109,Matches!$Q$9:$Q$1954,1)+COUNTIFS(Matches!$C$9:$C$1954,D109,Matches!$D$9:$D$1954,C109,Matches!$Q$9:$Q$1954,1))))</f>
        <v>0.5</v>
      </c>
      <c r="V109" s="9">
        <f>IF(Q109=0,0,INDEX('RPI calculation'!$K$9:$K$356,P109))</f>
        <v>0.45094696969696968</v>
      </c>
      <c r="W109" s="9">
        <f>IF(Q109=0,0,INDEX('RPI calculation'!$K$9:$K$356,O109))</f>
        <v>0.52588825316098042</v>
      </c>
      <c r="X109" s="1">
        <f>IF(G109="D1",INDEX('RPI calculation'!$N$9:$N$356,O109),0)</f>
        <v>131</v>
      </c>
      <c r="Y109" s="1">
        <f>IF(H109="D1",INDEX('RPI calculation'!$N$9:$N$356,P109),0)</f>
        <v>237</v>
      </c>
    </row>
    <row r="110" spans="1:25" ht="25">
      <c r="A110" s="1" t="s">
        <v>877</v>
      </c>
      <c r="B110" s="12">
        <v>46262</v>
      </c>
      <c r="C110" s="1" t="s">
        <v>154</v>
      </c>
      <c r="D110" s="1" t="s">
        <v>117</v>
      </c>
      <c r="E110" s="1">
        <v>1</v>
      </c>
      <c r="F110" s="1">
        <v>3</v>
      </c>
      <c r="G110" s="1" t="s">
        <v>584</v>
      </c>
      <c r="H110" s="1" t="s">
        <v>584</v>
      </c>
      <c r="I110" s="1">
        <v>2</v>
      </c>
      <c r="J110" s="14" t="s">
        <v>878</v>
      </c>
      <c r="K110" s="14" t="s">
        <v>879</v>
      </c>
      <c r="L110" s="14"/>
      <c r="M110" s="1" t="s">
        <v>5986</v>
      </c>
      <c r="N110" s="14" t="s">
        <v>5989</v>
      </c>
      <c r="O110" s="1">
        <f>IF(G110="D1",MATCH(C110,'RPI calculation'!$A$9:$A$356,0),0)</f>
        <v>91</v>
      </c>
      <c r="P110" s="1">
        <f>IF(H110="D1",MATCH(D110,'RPI calculation'!$A$9:$A$356,0),0)</f>
        <v>196</v>
      </c>
      <c r="Q110" s="1">
        <f t="shared" si="3"/>
        <v>1</v>
      </c>
      <c r="R110" s="1">
        <f t="shared" si="4"/>
        <v>0</v>
      </c>
      <c r="S110" s="1">
        <f t="shared" si="5"/>
        <v>1</v>
      </c>
      <c r="T110" s="9">
        <f>IF(Q110=0,0,(INDEX('RPI calculation'!$H$9:$H$356,P110)-(COUNTIFS(Matches!$C$9:$C$1954,C110,Matches!$D$9:$D$1954,D110,Matches!$Q$9:$Q$1954,1,Matches!$F$9:$F$1954,3)+COUNTIFS(Matches!$C$9:$C$1954,D110,Matches!$D$9:$D$1954,C110,Matches!$Q$9:$Q$1954,1,Matches!$E$9:$E$1954,3)))/((INDEX('RPI calculation'!$H$9:$H$356,P110)+INDEX('RPI calculation'!$I$9:$I$356,P110))-(COUNTIFS(Matches!$C$9:$C$1954,C110,Matches!$D$9:$D$1954,D110,Matches!$Q$9:$Q$1954,1)+COUNTIFS(Matches!$C$9:$C$1954,D110,Matches!$D$9:$D$1954,C110,Matches!$Q$9:$Q$1954,1))))</f>
        <v>0.54545454545454541</v>
      </c>
      <c r="U110" s="9">
        <f>IF(Q110=0,0,(INDEX('RPI calculation'!$H$9:$H$356,O110)-(COUNTIFS(Matches!$C$9:$C$1954,C110,Matches!$D$9:$D$1954,D110,Matches!$Q$9:$Q$1954,1,Matches!$E$9:$E$1954,3)+COUNTIFS(Matches!$C$9:$C$1954,D110,Matches!$D$9:$D$1954,C110,Matches!$Q$9:$Q$1954,1,Matches!$F$9:$F$1954,3)))/((INDEX('RPI calculation'!$H$9:$H$356,O110)+INDEX('RPI calculation'!$I$9:$I$356,O110))-(COUNTIFS(Matches!$C$9:$C$1954,C110,Matches!$D$9:$D$1954,D110,Matches!$Q$9:$Q$1954,1)+COUNTIFS(Matches!$C$9:$C$1954,D110,Matches!$D$9:$D$1954,C110,Matches!$Q$9:$Q$1954,1))))</f>
        <v>0.6</v>
      </c>
      <c r="V110" s="9">
        <f>IF(Q110=0,0,INDEX('RPI calculation'!$K$9:$K$356,P110))</f>
        <v>0.58262432012432008</v>
      </c>
      <c r="W110" s="9">
        <f>IF(Q110=0,0,INDEX('RPI calculation'!$K$9:$K$356,O110))</f>
        <v>0.52588825316098042</v>
      </c>
      <c r="X110" s="1">
        <f>IF(G110="D1",INDEX('RPI calculation'!$N$9:$N$356,O110),0)</f>
        <v>131</v>
      </c>
      <c r="Y110" s="1">
        <f>IF(H110="D1",INDEX('RPI calculation'!$N$9:$N$356,P110),0)</f>
        <v>94</v>
      </c>
    </row>
    <row r="111" spans="1:25" ht="25">
      <c r="A111" s="1" t="s">
        <v>880</v>
      </c>
      <c r="B111" s="12">
        <v>46262</v>
      </c>
      <c r="C111" s="1" t="s">
        <v>121</v>
      </c>
      <c r="D111" s="1" t="s">
        <v>94</v>
      </c>
      <c r="E111" s="1">
        <v>1</v>
      </c>
      <c r="F111" s="1">
        <v>3</v>
      </c>
      <c r="G111" s="1" t="s">
        <v>584</v>
      </c>
      <c r="H111" s="1" t="s">
        <v>584</v>
      </c>
      <c r="I111" s="1">
        <v>2</v>
      </c>
      <c r="J111" s="14" t="s">
        <v>881</v>
      </c>
      <c r="K111" s="14" t="s">
        <v>882</v>
      </c>
      <c r="L111" s="14"/>
      <c r="M111" s="1" t="s">
        <v>5986</v>
      </c>
      <c r="N111" s="14" t="s">
        <v>5989</v>
      </c>
      <c r="O111" s="1">
        <f>IF(G111="D1",MATCH(C111,'RPI calculation'!$A$9:$A$356,0),0)</f>
        <v>92</v>
      </c>
      <c r="P111" s="1">
        <f>IF(H111="D1",MATCH(D111,'RPI calculation'!$A$9:$A$356,0),0)</f>
        <v>106</v>
      </c>
      <c r="Q111" s="1">
        <f t="shared" si="3"/>
        <v>1</v>
      </c>
      <c r="R111" s="1">
        <f t="shared" si="4"/>
        <v>0</v>
      </c>
      <c r="S111" s="1">
        <f t="shared" si="5"/>
        <v>1</v>
      </c>
      <c r="T111" s="9">
        <f>IF(Q111=0,0,(INDEX('RPI calculation'!$H$9:$H$356,P111)-(COUNTIFS(Matches!$C$9:$C$1954,C111,Matches!$D$9:$D$1954,D111,Matches!$Q$9:$Q$1954,1,Matches!$F$9:$F$1954,3)+COUNTIFS(Matches!$C$9:$C$1954,D111,Matches!$D$9:$D$1954,C111,Matches!$Q$9:$Q$1954,1,Matches!$E$9:$E$1954,3)))/((INDEX('RPI calculation'!$H$9:$H$356,P111)+INDEX('RPI calculation'!$I$9:$I$356,P111))-(COUNTIFS(Matches!$C$9:$C$1954,C111,Matches!$D$9:$D$1954,D111,Matches!$Q$9:$Q$1954,1)+COUNTIFS(Matches!$C$9:$C$1954,D111,Matches!$D$9:$D$1954,C111,Matches!$Q$9:$Q$1954,1))))</f>
        <v>0.7</v>
      </c>
      <c r="U111" s="9">
        <f>IF(Q111=0,0,(INDEX('RPI calculation'!$H$9:$H$356,O111)-(COUNTIFS(Matches!$C$9:$C$1954,C111,Matches!$D$9:$D$1954,D111,Matches!$Q$9:$Q$1954,1,Matches!$E$9:$E$1954,3)+COUNTIFS(Matches!$C$9:$C$1954,D111,Matches!$D$9:$D$1954,C111,Matches!$Q$9:$Q$1954,1,Matches!$F$9:$F$1954,3)))/((INDEX('RPI calculation'!$H$9:$H$356,O111)+INDEX('RPI calculation'!$I$9:$I$356,O111))-(COUNTIFS(Matches!$C$9:$C$1954,C111,Matches!$D$9:$D$1954,D111,Matches!$Q$9:$Q$1954,1)+COUNTIFS(Matches!$C$9:$C$1954,D111,Matches!$D$9:$D$1954,C111,Matches!$Q$9:$Q$1954,1))))</f>
        <v>0.72727272727272729</v>
      </c>
      <c r="V111" s="9">
        <f>IF(Q111=0,0,INDEX('RPI calculation'!$K$9:$K$356,P111))</f>
        <v>0.51359044995408631</v>
      </c>
      <c r="W111" s="9">
        <f>IF(Q111=0,0,INDEX('RPI calculation'!$K$9:$K$356,O111))</f>
        <v>0.52591945091945091</v>
      </c>
      <c r="X111" s="1">
        <f>IF(G111="D1",INDEX('RPI calculation'!$N$9:$N$356,O111),0)</f>
        <v>98</v>
      </c>
      <c r="Y111" s="1">
        <f>IF(H111="D1",INDEX('RPI calculation'!$N$9:$N$356,P111),0)</f>
        <v>71</v>
      </c>
    </row>
    <row r="112" spans="1:25" ht="25">
      <c r="A112" s="1" t="s">
        <v>883</v>
      </c>
      <c r="B112" s="12">
        <v>46262</v>
      </c>
      <c r="C112" s="1" t="s">
        <v>247</v>
      </c>
      <c r="D112" s="1" t="s">
        <v>108</v>
      </c>
      <c r="E112" s="1">
        <v>0</v>
      </c>
      <c r="F112" s="1">
        <v>3</v>
      </c>
      <c r="G112" s="1" t="s">
        <v>584</v>
      </c>
      <c r="H112" s="1" t="s">
        <v>584</v>
      </c>
      <c r="I112" s="1">
        <v>2</v>
      </c>
      <c r="J112" s="14" t="s">
        <v>884</v>
      </c>
      <c r="K112" s="14" t="s">
        <v>885</v>
      </c>
      <c r="L112" s="14"/>
      <c r="M112" s="1" t="s">
        <v>5986</v>
      </c>
      <c r="N112" s="14" t="s">
        <v>5989</v>
      </c>
      <c r="O112" s="1">
        <f>IF(G112="D1",MATCH(C112,'RPI calculation'!$A$9:$A$356,0),0)</f>
        <v>93</v>
      </c>
      <c r="P112" s="1">
        <f>IF(H112="D1",MATCH(D112,'RPI calculation'!$A$9:$A$356,0),0)</f>
        <v>136</v>
      </c>
      <c r="Q112" s="1">
        <f t="shared" si="3"/>
        <v>1</v>
      </c>
      <c r="R112" s="1">
        <f t="shared" si="4"/>
        <v>0</v>
      </c>
      <c r="S112" s="1">
        <f t="shared" si="5"/>
        <v>1</v>
      </c>
      <c r="T112" s="9">
        <f>IF(Q112=0,0,(INDEX('RPI calculation'!$H$9:$H$356,P112)-(COUNTIFS(Matches!$C$9:$C$1954,C112,Matches!$D$9:$D$1954,D112,Matches!$Q$9:$Q$1954,1,Matches!$F$9:$F$1954,3)+COUNTIFS(Matches!$C$9:$C$1954,D112,Matches!$D$9:$D$1954,C112,Matches!$Q$9:$Q$1954,1,Matches!$E$9:$E$1954,3)))/((INDEX('RPI calculation'!$H$9:$H$356,P112)+INDEX('RPI calculation'!$I$9:$I$356,P112))-(COUNTIFS(Matches!$C$9:$C$1954,C112,Matches!$D$9:$D$1954,D112,Matches!$Q$9:$Q$1954,1)+COUNTIFS(Matches!$C$9:$C$1954,D112,Matches!$D$9:$D$1954,C112,Matches!$Q$9:$Q$1954,1))))</f>
        <v>0.88888888888888884</v>
      </c>
      <c r="U112" s="9">
        <f>IF(Q112=0,0,(INDEX('RPI calculation'!$H$9:$H$356,O112)-(COUNTIFS(Matches!$C$9:$C$1954,C112,Matches!$D$9:$D$1954,D112,Matches!$Q$9:$Q$1954,1,Matches!$E$9:$E$1954,3)+COUNTIFS(Matches!$C$9:$C$1954,D112,Matches!$D$9:$D$1954,C112,Matches!$Q$9:$Q$1954,1,Matches!$F$9:$F$1954,3)))/((INDEX('RPI calculation'!$H$9:$H$356,O112)+INDEX('RPI calculation'!$I$9:$I$356,O112))-(COUNTIFS(Matches!$C$9:$C$1954,C112,Matches!$D$9:$D$1954,D112,Matches!$Q$9:$Q$1954,1)+COUNTIFS(Matches!$C$9:$C$1954,D112,Matches!$D$9:$D$1954,C112,Matches!$Q$9:$Q$1954,1))))</f>
        <v>0.75</v>
      </c>
      <c r="V112" s="9">
        <f>IF(Q112=0,0,INDEX('RPI calculation'!$K$9:$K$356,P112))</f>
        <v>0.45855089355089351</v>
      </c>
      <c r="W112" s="9">
        <f>IF(Q112=0,0,INDEX('RPI calculation'!$K$9:$K$356,O112))</f>
        <v>0.3561383061383061</v>
      </c>
      <c r="X112" s="1">
        <f>IF(G112="D1",INDEX('RPI calculation'!$N$9:$N$356,O112),0)</f>
        <v>224</v>
      </c>
      <c r="Y112" s="1">
        <f>IF(H112="D1",INDEX('RPI calculation'!$N$9:$N$356,P112),0)</f>
        <v>85</v>
      </c>
    </row>
    <row r="113" spans="1:25" ht="25">
      <c r="A113" s="1" t="s">
        <v>886</v>
      </c>
      <c r="B113" s="12">
        <v>46262</v>
      </c>
      <c r="C113" s="1" t="s">
        <v>186</v>
      </c>
      <c r="D113" s="1" t="s">
        <v>69</v>
      </c>
      <c r="E113" s="1">
        <v>3</v>
      </c>
      <c r="F113" s="1">
        <v>1</v>
      </c>
      <c r="G113" s="1" t="s">
        <v>584</v>
      </c>
      <c r="H113" s="1" t="s">
        <v>584</v>
      </c>
      <c r="I113" s="1">
        <v>2</v>
      </c>
      <c r="J113" s="14" t="s">
        <v>887</v>
      </c>
      <c r="K113" s="14" t="s">
        <v>888</v>
      </c>
      <c r="L113" s="14"/>
      <c r="M113" s="1" t="s">
        <v>5986</v>
      </c>
      <c r="N113" s="14" t="s">
        <v>5989</v>
      </c>
      <c r="O113" s="1">
        <f>IF(G113="D1",MATCH(C113,'RPI calculation'!$A$9:$A$356,0),0)</f>
        <v>94</v>
      </c>
      <c r="P113" s="1">
        <f>IF(H113="D1",MATCH(D113,'RPI calculation'!$A$9:$A$356,0),0)</f>
        <v>202</v>
      </c>
      <c r="Q113" s="1">
        <f t="shared" si="3"/>
        <v>1</v>
      </c>
      <c r="R113" s="1">
        <f t="shared" si="4"/>
        <v>1</v>
      </c>
      <c r="S113" s="1">
        <f t="shared" si="5"/>
        <v>0</v>
      </c>
      <c r="T113" s="9">
        <f>IF(Q113=0,0,(INDEX('RPI calculation'!$H$9:$H$356,P113)-(COUNTIFS(Matches!$C$9:$C$1954,C113,Matches!$D$9:$D$1954,D113,Matches!$Q$9:$Q$1954,1,Matches!$F$9:$F$1954,3)+COUNTIFS(Matches!$C$9:$C$1954,D113,Matches!$D$9:$D$1954,C113,Matches!$Q$9:$Q$1954,1,Matches!$E$9:$E$1954,3)))/((INDEX('RPI calculation'!$H$9:$H$356,P113)+INDEX('RPI calculation'!$I$9:$I$356,P113))-(COUNTIFS(Matches!$C$9:$C$1954,C113,Matches!$D$9:$D$1954,D113,Matches!$Q$9:$Q$1954,1)+COUNTIFS(Matches!$C$9:$C$1954,D113,Matches!$D$9:$D$1954,C113,Matches!$Q$9:$Q$1954,1))))</f>
        <v>0.7</v>
      </c>
      <c r="U113" s="9">
        <f>IF(Q113=0,0,(INDEX('RPI calculation'!$H$9:$H$356,O113)-(COUNTIFS(Matches!$C$9:$C$1954,C113,Matches!$D$9:$D$1954,D113,Matches!$Q$9:$Q$1954,1,Matches!$E$9:$E$1954,3)+COUNTIFS(Matches!$C$9:$C$1954,D113,Matches!$D$9:$D$1954,C113,Matches!$Q$9:$Q$1954,1,Matches!$F$9:$F$1954,3)))/((INDEX('RPI calculation'!$H$9:$H$356,O113)+INDEX('RPI calculation'!$I$9:$I$356,O113))-(COUNTIFS(Matches!$C$9:$C$1954,C113,Matches!$D$9:$D$1954,D113,Matches!$Q$9:$Q$1954,1)+COUNTIFS(Matches!$C$9:$C$1954,D113,Matches!$D$9:$D$1954,C113,Matches!$Q$9:$Q$1954,1))))</f>
        <v>0.63636363636363635</v>
      </c>
      <c r="V113" s="9">
        <f>IF(Q113=0,0,INDEX('RPI calculation'!$K$9:$K$356,P113))</f>
        <v>0.64607438016528917</v>
      </c>
      <c r="W113" s="9">
        <f>IF(Q113=0,0,INDEX('RPI calculation'!$K$9:$K$356,O113))</f>
        <v>0.43535353535353538</v>
      </c>
      <c r="X113" s="1">
        <f>IF(G113="D1",INDEX('RPI calculation'!$N$9:$N$356,O113),0)</f>
        <v>163</v>
      </c>
      <c r="Y113" s="1">
        <f>IF(H113="D1",INDEX('RPI calculation'!$N$9:$N$356,P113),0)</f>
        <v>46</v>
      </c>
    </row>
    <row r="114" spans="1:25" ht="25">
      <c r="A114" s="1" t="s">
        <v>889</v>
      </c>
      <c r="B114" s="12">
        <v>46262</v>
      </c>
      <c r="C114" s="1" t="s">
        <v>260</v>
      </c>
      <c r="D114" s="1" t="s">
        <v>40</v>
      </c>
      <c r="E114" s="1">
        <v>0</v>
      </c>
      <c r="F114" s="1">
        <v>3</v>
      </c>
      <c r="G114" s="1" t="s">
        <v>584</v>
      </c>
      <c r="H114" s="1" t="s">
        <v>584</v>
      </c>
      <c r="I114" s="1">
        <v>2</v>
      </c>
      <c r="J114" s="14" t="s">
        <v>890</v>
      </c>
      <c r="K114" s="14" t="s">
        <v>891</v>
      </c>
      <c r="L114" s="14"/>
      <c r="M114" s="1" t="s">
        <v>5986</v>
      </c>
      <c r="N114" s="14" t="s">
        <v>5988</v>
      </c>
      <c r="O114" s="1">
        <f>IF(G114="D1",MATCH(C114,'RPI calculation'!$A$9:$A$356,0),0)</f>
        <v>95</v>
      </c>
      <c r="P114" s="1">
        <f>IF(H114="D1",MATCH(D114,'RPI calculation'!$A$9:$A$356,0),0)</f>
        <v>97</v>
      </c>
      <c r="Q114" s="1">
        <f t="shared" si="3"/>
        <v>1</v>
      </c>
      <c r="R114" s="1">
        <f t="shared" si="4"/>
        <v>0</v>
      </c>
      <c r="S114" s="1">
        <f t="shared" si="5"/>
        <v>1</v>
      </c>
      <c r="T114" s="9">
        <f>IF(Q114=0,0,(INDEX('RPI calculation'!$H$9:$H$356,P114)-(COUNTIFS(Matches!$C$9:$C$1954,C114,Matches!$D$9:$D$1954,D114,Matches!$Q$9:$Q$1954,1,Matches!$F$9:$F$1954,3)+COUNTIFS(Matches!$C$9:$C$1954,D114,Matches!$D$9:$D$1954,C114,Matches!$Q$9:$Q$1954,1,Matches!$E$9:$E$1954,3)))/((INDEX('RPI calculation'!$H$9:$H$356,P114)+INDEX('RPI calculation'!$I$9:$I$356,P114))-(COUNTIFS(Matches!$C$9:$C$1954,C114,Matches!$D$9:$D$1954,D114,Matches!$Q$9:$Q$1954,1)+COUNTIFS(Matches!$C$9:$C$1954,D114,Matches!$D$9:$D$1954,C114,Matches!$Q$9:$Q$1954,1))))</f>
        <v>0.77777777777777779</v>
      </c>
      <c r="U114" s="9">
        <f>IF(Q114=0,0,(INDEX('RPI calculation'!$H$9:$H$356,O114)-(COUNTIFS(Matches!$C$9:$C$1954,C114,Matches!$D$9:$D$1954,D114,Matches!$Q$9:$Q$1954,1,Matches!$E$9:$E$1954,3)+COUNTIFS(Matches!$C$9:$C$1954,D114,Matches!$D$9:$D$1954,C114,Matches!$Q$9:$Q$1954,1,Matches!$F$9:$F$1954,3)))/((INDEX('RPI calculation'!$H$9:$H$356,O114)+INDEX('RPI calculation'!$I$9:$I$356,O114))-(COUNTIFS(Matches!$C$9:$C$1954,C114,Matches!$D$9:$D$1954,D114,Matches!$Q$9:$Q$1954,1)+COUNTIFS(Matches!$C$9:$C$1954,D114,Matches!$D$9:$D$1954,C114,Matches!$Q$9:$Q$1954,1))))</f>
        <v>0.45454545454545453</v>
      </c>
      <c r="V114" s="9">
        <f>IF(Q114=0,0,INDEX('RPI calculation'!$K$9:$K$356,P114))</f>
        <v>0.62547979797979791</v>
      </c>
      <c r="W114" s="9">
        <f>IF(Q114=0,0,INDEX('RPI calculation'!$K$9:$K$356,O114))</f>
        <v>0.45094696969696968</v>
      </c>
      <c r="X114" s="1">
        <f>IF(G114="D1",INDEX('RPI calculation'!$N$9:$N$356,O114),0)</f>
        <v>237</v>
      </c>
      <c r="Y114" s="1">
        <f>IF(H114="D1",INDEX('RPI calculation'!$N$9:$N$356,P114),0)</f>
        <v>17</v>
      </c>
    </row>
    <row r="115" spans="1:25" ht="25">
      <c r="A115" s="1" t="s">
        <v>892</v>
      </c>
      <c r="B115" s="12">
        <v>46262</v>
      </c>
      <c r="C115" s="1" t="s">
        <v>40</v>
      </c>
      <c r="D115" s="1" t="s">
        <v>117</v>
      </c>
      <c r="E115" s="1">
        <v>3</v>
      </c>
      <c r="F115" s="1">
        <v>0</v>
      </c>
      <c r="G115" s="1" t="s">
        <v>584</v>
      </c>
      <c r="H115" s="1" t="s">
        <v>584</v>
      </c>
      <c r="I115" s="1">
        <v>2</v>
      </c>
      <c r="J115" s="14" t="s">
        <v>893</v>
      </c>
      <c r="K115" s="14" t="s">
        <v>894</v>
      </c>
      <c r="L115" s="14"/>
      <c r="M115" s="1" t="s">
        <v>5986</v>
      </c>
      <c r="N115" s="14" t="s">
        <v>5988</v>
      </c>
      <c r="O115" s="1">
        <f>IF(G115="D1",MATCH(C115,'RPI calculation'!$A$9:$A$356,0),0)</f>
        <v>97</v>
      </c>
      <c r="P115" s="1">
        <f>IF(H115="D1",MATCH(D115,'RPI calculation'!$A$9:$A$356,0),0)</f>
        <v>196</v>
      </c>
      <c r="Q115" s="1">
        <f t="shared" si="3"/>
        <v>1</v>
      </c>
      <c r="R115" s="1">
        <f t="shared" si="4"/>
        <v>1</v>
      </c>
      <c r="S115" s="1">
        <f t="shared" si="5"/>
        <v>0</v>
      </c>
      <c r="T115" s="9">
        <f>IF(Q115=0,0,(INDEX('RPI calculation'!$H$9:$H$356,P115)-(COUNTIFS(Matches!$C$9:$C$1954,C115,Matches!$D$9:$D$1954,D115,Matches!$Q$9:$Q$1954,1,Matches!$F$9:$F$1954,3)+COUNTIFS(Matches!$C$9:$C$1954,D115,Matches!$D$9:$D$1954,C115,Matches!$Q$9:$Q$1954,1,Matches!$E$9:$E$1954,3)))/((INDEX('RPI calculation'!$H$9:$H$356,P115)+INDEX('RPI calculation'!$I$9:$I$356,P115))-(COUNTIFS(Matches!$C$9:$C$1954,C115,Matches!$D$9:$D$1954,D115,Matches!$Q$9:$Q$1954,1)+COUNTIFS(Matches!$C$9:$C$1954,D115,Matches!$D$9:$D$1954,C115,Matches!$Q$9:$Q$1954,1))))</f>
        <v>0.63636363636363635</v>
      </c>
      <c r="U115" s="9">
        <f>IF(Q115=0,0,(INDEX('RPI calculation'!$H$9:$H$356,O115)-(COUNTIFS(Matches!$C$9:$C$1954,C115,Matches!$D$9:$D$1954,D115,Matches!$Q$9:$Q$1954,1,Matches!$E$9:$E$1954,3)+COUNTIFS(Matches!$C$9:$C$1954,D115,Matches!$D$9:$D$1954,C115,Matches!$Q$9:$Q$1954,1,Matches!$F$9:$F$1954,3)))/((INDEX('RPI calculation'!$H$9:$H$356,O115)+INDEX('RPI calculation'!$I$9:$I$356,O115))-(COUNTIFS(Matches!$C$9:$C$1954,C115,Matches!$D$9:$D$1954,D115,Matches!$Q$9:$Q$1954,1)+COUNTIFS(Matches!$C$9:$C$1954,D115,Matches!$D$9:$D$1954,C115,Matches!$Q$9:$Q$1954,1))))</f>
        <v>0.77777777777777779</v>
      </c>
      <c r="V115" s="9">
        <f>IF(Q115=0,0,INDEX('RPI calculation'!$K$9:$K$356,P115))</f>
        <v>0.58262432012432008</v>
      </c>
      <c r="W115" s="9">
        <f>IF(Q115=0,0,INDEX('RPI calculation'!$K$9:$K$356,O115))</f>
        <v>0.62547979797979791</v>
      </c>
      <c r="X115" s="1">
        <f>IF(G115="D1",INDEX('RPI calculation'!$N$9:$N$356,O115),0)</f>
        <v>17</v>
      </c>
      <c r="Y115" s="1">
        <f>IF(H115="D1",INDEX('RPI calculation'!$N$9:$N$356,P115),0)</f>
        <v>94</v>
      </c>
    </row>
    <row r="116" spans="1:25" ht="25">
      <c r="A116" s="1" t="s">
        <v>895</v>
      </c>
      <c r="B116" s="12">
        <v>46262</v>
      </c>
      <c r="C116" s="1" t="s">
        <v>188</v>
      </c>
      <c r="D116" s="1" t="s">
        <v>62</v>
      </c>
      <c r="E116" s="1">
        <v>0</v>
      </c>
      <c r="F116" s="1">
        <v>3</v>
      </c>
      <c r="G116" s="1" t="s">
        <v>584</v>
      </c>
      <c r="H116" s="1" t="s">
        <v>584</v>
      </c>
      <c r="I116" s="1">
        <v>2</v>
      </c>
      <c r="J116" s="14" t="s">
        <v>896</v>
      </c>
      <c r="K116" s="14" t="s">
        <v>897</v>
      </c>
      <c r="L116" s="14"/>
      <c r="M116" s="1" t="s">
        <v>5986</v>
      </c>
      <c r="N116" s="14" t="s">
        <v>5990</v>
      </c>
      <c r="O116" s="1">
        <f>IF(G116="D1",MATCH(C116,'RPI calculation'!$A$9:$A$356,0),0)</f>
        <v>98</v>
      </c>
      <c r="P116" s="1">
        <f>IF(H116="D1",MATCH(D116,'RPI calculation'!$A$9:$A$356,0),0)</f>
        <v>167</v>
      </c>
      <c r="Q116" s="1">
        <f t="shared" si="3"/>
        <v>1</v>
      </c>
      <c r="R116" s="1">
        <f t="shared" si="4"/>
        <v>0</v>
      </c>
      <c r="S116" s="1">
        <f t="shared" si="5"/>
        <v>1</v>
      </c>
      <c r="T116" s="9">
        <f>IF(Q116=0,0,(INDEX('RPI calculation'!$H$9:$H$356,P116)-(COUNTIFS(Matches!$C$9:$C$1954,C116,Matches!$D$9:$D$1954,D116,Matches!$Q$9:$Q$1954,1,Matches!$F$9:$F$1954,3)+COUNTIFS(Matches!$C$9:$C$1954,D116,Matches!$D$9:$D$1954,C116,Matches!$Q$9:$Q$1954,1,Matches!$E$9:$E$1954,3)))/((INDEX('RPI calculation'!$H$9:$H$356,P116)+INDEX('RPI calculation'!$I$9:$I$356,P116))-(COUNTIFS(Matches!$C$9:$C$1954,C116,Matches!$D$9:$D$1954,D116,Matches!$Q$9:$Q$1954,1)+COUNTIFS(Matches!$C$9:$C$1954,D116,Matches!$D$9:$D$1954,C116,Matches!$Q$9:$Q$1954,1))))</f>
        <v>0.9</v>
      </c>
      <c r="U116" s="9">
        <f>IF(Q116=0,0,(INDEX('RPI calculation'!$H$9:$H$356,O116)-(COUNTIFS(Matches!$C$9:$C$1954,C116,Matches!$D$9:$D$1954,D116,Matches!$Q$9:$Q$1954,1,Matches!$E$9:$E$1954,3)+COUNTIFS(Matches!$C$9:$C$1954,D116,Matches!$D$9:$D$1954,C116,Matches!$Q$9:$Q$1954,1,Matches!$F$9:$F$1954,3)))/((INDEX('RPI calculation'!$H$9:$H$356,O116)+INDEX('RPI calculation'!$I$9:$I$356,O116))-(COUNTIFS(Matches!$C$9:$C$1954,C116,Matches!$D$9:$D$1954,D116,Matches!$Q$9:$Q$1954,1)+COUNTIFS(Matches!$C$9:$C$1954,D116,Matches!$D$9:$D$1954,C116,Matches!$Q$9:$Q$1954,1))))</f>
        <v>0.54545454545454541</v>
      </c>
      <c r="V116" s="9">
        <f>IF(Q116=0,0,INDEX('RPI calculation'!$K$9:$K$356,P116))</f>
        <v>0.49352617079889805</v>
      </c>
      <c r="W116" s="9">
        <f>IF(Q116=0,0,INDEX('RPI calculation'!$K$9:$K$356,O116))</f>
        <v>0.51755050505050504</v>
      </c>
      <c r="X116" s="1">
        <f>IF(G116="D1",INDEX('RPI calculation'!$N$9:$N$356,O116),0)</f>
        <v>165</v>
      </c>
      <c r="Y116" s="1">
        <f>IF(H116="D1",INDEX('RPI calculation'!$N$9:$N$356,P116),0)</f>
        <v>39</v>
      </c>
    </row>
    <row r="117" spans="1:25" ht="25">
      <c r="A117" s="1" t="s">
        <v>898</v>
      </c>
      <c r="B117" s="12">
        <v>46262</v>
      </c>
      <c r="C117" s="1" t="s">
        <v>50</v>
      </c>
      <c r="D117" s="1" t="s">
        <v>178</v>
      </c>
      <c r="E117" s="1">
        <v>3</v>
      </c>
      <c r="F117" s="1">
        <v>0</v>
      </c>
      <c r="G117" s="1" t="s">
        <v>584</v>
      </c>
      <c r="H117" s="1" t="s">
        <v>584</v>
      </c>
      <c r="I117" s="1">
        <v>2</v>
      </c>
      <c r="J117" s="14" t="s">
        <v>899</v>
      </c>
      <c r="K117" s="14" t="s">
        <v>900</v>
      </c>
      <c r="L117" s="14"/>
      <c r="M117" s="1" t="s">
        <v>5986</v>
      </c>
      <c r="N117" s="14" t="s">
        <v>5989</v>
      </c>
      <c r="O117" s="1">
        <f>IF(G117="D1",MATCH(C117,'RPI calculation'!$A$9:$A$356,0),0)</f>
        <v>99</v>
      </c>
      <c r="P117" s="1">
        <f>IF(H117="D1",MATCH(D117,'RPI calculation'!$A$9:$A$356,0),0)</f>
        <v>310</v>
      </c>
      <c r="Q117" s="1">
        <f t="shared" si="3"/>
        <v>1</v>
      </c>
      <c r="R117" s="1">
        <f t="shared" si="4"/>
        <v>1</v>
      </c>
      <c r="S117" s="1">
        <f t="shared" si="5"/>
        <v>0</v>
      </c>
      <c r="T117" s="9">
        <f>IF(Q117=0,0,(INDEX('RPI calculation'!$H$9:$H$356,P117)-(COUNTIFS(Matches!$C$9:$C$1954,C117,Matches!$D$9:$D$1954,D117,Matches!$Q$9:$Q$1954,1,Matches!$F$9:$F$1954,3)+COUNTIFS(Matches!$C$9:$C$1954,D117,Matches!$D$9:$D$1954,C117,Matches!$Q$9:$Q$1954,1,Matches!$E$9:$E$1954,3)))/((INDEX('RPI calculation'!$H$9:$H$356,P117)+INDEX('RPI calculation'!$I$9:$I$356,P117))-(COUNTIFS(Matches!$C$9:$C$1954,C117,Matches!$D$9:$D$1954,D117,Matches!$Q$9:$Q$1954,1)+COUNTIFS(Matches!$C$9:$C$1954,D117,Matches!$D$9:$D$1954,C117,Matches!$Q$9:$Q$1954,1))))</f>
        <v>0.6</v>
      </c>
      <c r="U117" s="9">
        <f>IF(Q117=0,0,(INDEX('RPI calculation'!$H$9:$H$356,O117)-(COUNTIFS(Matches!$C$9:$C$1954,C117,Matches!$D$9:$D$1954,D117,Matches!$Q$9:$Q$1954,1,Matches!$E$9:$E$1954,3)+COUNTIFS(Matches!$C$9:$C$1954,D117,Matches!$D$9:$D$1954,C117,Matches!$Q$9:$Q$1954,1,Matches!$F$9:$F$1954,3)))/((INDEX('RPI calculation'!$H$9:$H$356,O117)+INDEX('RPI calculation'!$I$9:$I$356,O117))-(COUNTIFS(Matches!$C$9:$C$1954,C117,Matches!$D$9:$D$1954,D117,Matches!$Q$9:$Q$1954,1)+COUNTIFS(Matches!$C$9:$C$1954,D117,Matches!$D$9:$D$1954,C117,Matches!$Q$9:$Q$1954,1))))</f>
        <v>0.7</v>
      </c>
      <c r="V117" s="9">
        <f>IF(Q117=0,0,INDEX('RPI calculation'!$K$9:$K$356,P117))</f>
        <v>0.46336088154269978</v>
      </c>
      <c r="W117" s="9">
        <f>IF(Q117=0,0,INDEX('RPI calculation'!$K$9:$K$356,O117))</f>
        <v>0.6127869605142332</v>
      </c>
      <c r="X117" s="1">
        <f>IF(G117="D1",INDEX('RPI calculation'!$N$9:$N$356,O117),0)</f>
        <v>27</v>
      </c>
      <c r="Y117" s="1">
        <f>IF(H117="D1",INDEX('RPI calculation'!$N$9:$N$356,P117),0)</f>
        <v>155</v>
      </c>
    </row>
    <row r="118" spans="1:25" ht="25">
      <c r="A118" s="1" t="s">
        <v>901</v>
      </c>
      <c r="B118" s="12">
        <v>46262</v>
      </c>
      <c r="C118" s="1" t="s">
        <v>295</v>
      </c>
      <c r="D118" s="1" t="s">
        <v>370</v>
      </c>
      <c r="E118" s="1">
        <v>3</v>
      </c>
      <c r="F118" s="1">
        <v>0</v>
      </c>
      <c r="G118" s="1" t="s">
        <v>584</v>
      </c>
      <c r="H118" s="1" t="s">
        <v>584</v>
      </c>
      <c r="I118" s="1">
        <v>2</v>
      </c>
      <c r="J118" s="14" t="s">
        <v>902</v>
      </c>
      <c r="K118" s="14" t="s">
        <v>903</v>
      </c>
      <c r="L118" s="14"/>
      <c r="M118" s="1" t="s">
        <v>5986</v>
      </c>
      <c r="N118" s="14" t="s">
        <v>5989</v>
      </c>
      <c r="O118" s="1">
        <f>IF(G118="D1",MATCH(C118,'RPI calculation'!$A$9:$A$356,0),0)</f>
        <v>100</v>
      </c>
      <c r="P118" s="1">
        <f>IF(H118="D1",MATCH(D118,'RPI calculation'!$A$9:$A$356,0),0)</f>
        <v>267</v>
      </c>
      <c r="Q118" s="1">
        <f t="shared" si="3"/>
        <v>1</v>
      </c>
      <c r="R118" s="1">
        <f t="shared" si="4"/>
        <v>1</v>
      </c>
      <c r="S118" s="1">
        <f t="shared" si="5"/>
        <v>0</v>
      </c>
      <c r="T118" s="9">
        <f>IF(Q118=0,0,(INDEX('RPI calculation'!$H$9:$H$356,P118)-(COUNTIFS(Matches!$C$9:$C$1954,C118,Matches!$D$9:$D$1954,D118,Matches!$Q$9:$Q$1954,1,Matches!$F$9:$F$1954,3)+COUNTIFS(Matches!$C$9:$C$1954,D118,Matches!$D$9:$D$1954,C118,Matches!$Q$9:$Q$1954,1,Matches!$E$9:$E$1954,3)))/((INDEX('RPI calculation'!$H$9:$H$356,P118)+INDEX('RPI calculation'!$I$9:$I$356,P118))-(COUNTIFS(Matches!$C$9:$C$1954,C118,Matches!$D$9:$D$1954,D118,Matches!$Q$9:$Q$1954,1)+COUNTIFS(Matches!$C$9:$C$1954,D118,Matches!$D$9:$D$1954,C118,Matches!$Q$9:$Q$1954,1))))</f>
        <v>0.1111111111111111</v>
      </c>
      <c r="U118" s="9">
        <f>IF(Q118=0,0,(INDEX('RPI calculation'!$H$9:$H$356,O118)-(COUNTIFS(Matches!$C$9:$C$1954,C118,Matches!$D$9:$D$1954,D118,Matches!$Q$9:$Q$1954,1,Matches!$E$9:$E$1954,3)+COUNTIFS(Matches!$C$9:$C$1954,D118,Matches!$D$9:$D$1954,C118,Matches!$Q$9:$Q$1954,1,Matches!$F$9:$F$1954,3)))/((INDEX('RPI calculation'!$H$9:$H$356,O118)+INDEX('RPI calculation'!$I$9:$I$356,O118))-(COUNTIFS(Matches!$C$9:$C$1954,C118,Matches!$D$9:$D$1954,D118,Matches!$Q$9:$Q$1954,1)+COUNTIFS(Matches!$C$9:$C$1954,D118,Matches!$D$9:$D$1954,C118,Matches!$Q$9:$Q$1954,1))))</f>
        <v>0.36363636363636365</v>
      </c>
      <c r="V118" s="9">
        <f>IF(Q118=0,0,INDEX('RPI calculation'!$K$9:$K$356,P118))</f>
        <v>0.29666666666666669</v>
      </c>
      <c r="W118" s="9">
        <f>IF(Q118=0,0,INDEX('RPI calculation'!$K$9:$K$356,O118))</f>
        <v>0.43329124579124584</v>
      </c>
      <c r="X118" s="1">
        <f>IF(G118="D1",INDEX('RPI calculation'!$N$9:$N$356,O118),0)</f>
        <v>272</v>
      </c>
      <c r="Y118" s="1">
        <f>IF(H118="D1",INDEX('RPI calculation'!$N$9:$N$356,P118),0)</f>
        <v>347</v>
      </c>
    </row>
    <row r="119" spans="1:25" ht="25">
      <c r="A119" s="1" t="s">
        <v>904</v>
      </c>
      <c r="B119" s="12">
        <v>46262</v>
      </c>
      <c r="C119" s="1" t="s">
        <v>331</v>
      </c>
      <c r="D119" s="1" t="s">
        <v>251</v>
      </c>
      <c r="E119" s="1">
        <v>1</v>
      </c>
      <c r="F119" s="1">
        <v>3</v>
      </c>
      <c r="G119" s="1" t="s">
        <v>584</v>
      </c>
      <c r="H119" s="1" t="s">
        <v>584</v>
      </c>
      <c r="I119" s="1">
        <v>2</v>
      </c>
      <c r="J119" s="14" t="s">
        <v>905</v>
      </c>
      <c r="K119" s="14" t="s">
        <v>906</v>
      </c>
      <c r="L119" s="14"/>
      <c r="M119" s="1" t="s">
        <v>5986</v>
      </c>
      <c r="N119" s="14" t="s">
        <v>5989</v>
      </c>
      <c r="O119" s="1">
        <f>IF(G119="D1",MATCH(C119,'RPI calculation'!$A$9:$A$356,0),0)</f>
        <v>101</v>
      </c>
      <c r="P119" s="1">
        <f>IF(H119="D1",MATCH(D119,'RPI calculation'!$A$9:$A$356,0),0)</f>
        <v>223</v>
      </c>
      <c r="Q119" s="1">
        <f t="shared" si="3"/>
        <v>1</v>
      </c>
      <c r="R119" s="1">
        <f t="shared" si="4"/>
        <v>0</v>
      </c>
      <c r="S119" s="1">
        <f t="shared" si="5"/>
        <v>1</v>
      </c>
      <c r="T119" s="9">
        <f>IF(Q119=0,0,(INDEX('RPI calculation'!$H$9:$H$356,P119)-(COUNTIFS(Matches!$C$9:$C$1954,C119,Matches!$D$9:$D$1954,D119,Matches!$Q$9:$Q$1954,1,Matches!$F$9:$F$1954,3)+COUNTIFS(Matches!$C$9:$C$1954,D119,Matches!$D$9:$D$1954,C119,Matches!$Q$9:$Q$1954,1,Matches!$E$9:$E$1954,3)))/((INDEX('RPI calculation'!$H$9:$H$356,P119)+INDEX('RPI calculation'!$I$9:$I$356,P119))-(COUNTIFS(Matches!$C$9:$C$1954,C119,Matches!$D$9:$D$1954,D119,Matches!$Q$9:$Q$1954,1)+COUNTIFS(Matches!$C$9:$C$1954,D119,Matches!$D$9:$D$1954,C119,Matches!$Q$9:$Q$1954,1))))</f>
        <v>0.38461538461538464</v>
      </c>
      <c r="U119" s="9">
        <f>IF(Q119=0,0,(INDEX('RPI calculation'!$H$9:$H$356,O119)-(COUNTIFS(Matches!$C$9:$C$1954,C119,Matches!$D$9:$D$1954,D119,Matches!$Q$9:$Q$1954,1,Matches!$E$9:$E$1954,3)+COUNTIFS(Matches!$C$9:$C$1954,D119,Matches!$D$9:$D$1954,C119,Matches!$Q$9:$Q$1954,1,Matches!$F$9:$F$1954,3)))/((INDEX('RPI calculation'!$H$9:$H$356,O119)+INDEX('RPI calculation'!$I$9:$I$356,O119))-(COUNTIFS(Matches!$C$9:$C$1954,C119,Matches!$D$9:$D$1954,D119,Matches!$Q$9:$Q$1954,1)+COUNTIFS(Matches!$C$9:$C$1954,D119,Matches!$D$9:$D$1954,C119,Matches!$Q$9:$Q$1954,1))))</f>
        <v>0.3</v>
      </c>
      <c r="V119" s="9">
        <f>IF(Q119=0,0,INDEX('RPI calculation'!$K$9:$K$356,P119))</f>
        <v>0.47832881404309979</v>
      </c>
      <c r="W119" s="9">
        <f>IF(Q119=0,0,INDEX('RPI calculation'!$K$9:$K$356,O119))</f>
        <v>0.46839196157377982</v>
      </c>
      <c r="X119" s="1">
        <f>IF(G119="D1",INDEX('RPI calculation'!$N$9:$N$356,O119),0)</f>
        <v>308</v>
      </c>
      <c r="Y119" s="1">
        <f>IF(H119="D1",INDEX('RPI calculation'!$N$9:$N$356,P119),0)</f>
        <v>228</v>
      </c>
    </row>
    <row r="120" spans="1:25" ht="25">
      <c r="A120" s="1" t="s">
        <v>907</v>
      </c>
      <c r="B120" s="12">
        <v>46262</v>
      </c>
      <c r="C120" s="1" t="s">
        <v>331</v>
      </c>
      <c r="D120" s="1" t="s">
        <v>339</v>
      </c>
      <c r="E120" s="1">
        <v>3</v>
      </c>
      <c r="F120" s="1">
        <v>2</v>
      </c>
      <c r="G120" s="1" t="s">
        <v>584</v>
      </c>
      <c r="H120" s="1" t="s">
        <v>584</v>
      </c>
      <c r="I120" s="1">
        <v>2</v>
      </c>
      <c r="J120" s="14" t="s">
        <v>629</v>
      </c>
      <c r="K120" s="14" t="s">
        <v>908</v>
      </c>
      <c r="L120" s="14"/>
      <c r="M120" s="1" t="s">
        <v>5986</v>
      </c>
      <c r="N120" s="14" t="s">
        <v>5989</v>
      </c>
      <c r="O120" s="1">
        <f>IF(G120="D1",MATCH(C120,'RPI calculation'!$A$9:$A$356,0),0)</f>
        <v>101</v>
      </c>
      <c r="P120" s="1">
        <f>IF(H120="D1",MATCH(D120,'RPI calculation'!$A$9:$A$356,0),0)</f>
        <v>333</v>
      </c>
      <c r="Q120" s="1">
        <f t="shared" si="3"/>
        <v>1</v>
      </c>
      <c r="R120" s="1">
        <f t="shared" si="4"/>
        <v>1</v>
      </c>
      <c r="S120" s="1">
        <f t="shared" si="5"/>
        <v>0</v>
      </c>
      <c r="T120" s="9">
        <f>IF(Q120=0,0,(INDEX('RPI calculation'!$H$9:$H$356,P120)-(COUNTIFS(Matches!$C$9:$C$1954,C120,Matches!$D$9:$D$1954,D120,Matches!$Q$9:$Q$1954,1,Matches!$F$9:$F$1954,3)+COUNTIFS(Matches!$C$9:$C$1954,D120,Matches!$D$9:$D$1954,C120,Matches!$Q$9:$Q$1954,1,Matches!$E$9:$E$1954,3)))/((INDEX('RPI calculation'!$H$9:$H$356,P120)+INDEX('RPI calculation'!$I$9:$I$356,P120))-(COUNTIFS(Matches!$C$9:$C$1954,C120,Matches!$D$9:$D$1954,D120,Matches!$Q$9:$Q$1954,1)+COUNTIFS(Matches!$C$9:$C$1954,D120,Matches!$D$9:$D$1954,C120,Matches!$Q$9:$Q$1954,1))))</f>
        <v>0.36363636363636365</v>
      </c>
      <c r="U120" s="9">
        <f>IF(Q120=0,0,(INDEX('RPI calculation'!$H$9:$H$356,O120)-(COUNTIFS(Matches!$C$9:$C$1954,C120,Matches!$D$9:$D$1954,D120,Matches!$Q$9:$Q$1954,1,Matches!$E$9:$E$1954,3)+COUNTIFS(Matches!$C$9:$C$1954,D120,Matches!$D$9:$D$1954,C120,Matches!$Q$9:$Q$1954,1,Matches!$F$9:$F$1954,3)))/((INDEX('RPI calculation'!$H$9:$H$356,O120)+INDEX('RPI calculation'!$I$9:$I$356,O120))-(COUNTIFS(Matches!$C$9:$C$1954,C120,Matches!$D$9:$D$1954,D120,Matches!$Q$9:$Q$1954,1)+COUNTIFS(Matches!$C$9:$C$1954,D120,Matches!$D$9:$D$1954,C120,Matches!$Q$9:$Q$1954,1))))</f>
        <v>0.2</v>
      </c>
      <c r="V120" s="9">
        <f>IF(Q120=0,0,INDEX('RPI calculation'!$K$9:$K$356,P120))</f>
        <v>0.39747335997335992</v>
      </c>
      <c r="W120" s="9">
        <f>IF(Q120=0,0,INDEX('RPI calculation'!$K$9:$K$356,O120))</f>
        <v>0.46839196157377982</v>
      </c>
      <c r="X120" s="1">
        <f>IF(G120="D1",INDEX('RPI calculation'!$N$9:$N$356,O120),0)</f>
        <v>308</v>
      </c>
      <c r="Y120" s="1">
        <f>IF(H120="D1",INDEX('RPI calculation'!$N$9:$N$356,P120),0)</f>
        <v>316</v>
      </c>
    </row>
    <row r="121" spans="1:25">
      <c r="A121" s="1" t="s">
        <v>909</v>
      </c>
      <c r="B121" s="12">
        <v>46262</v>
      </c>
      <c r="C121" s="1" t="s">
        <v>162</v>
      </c>
      <c r="D121" s="1" t="s">
        <v>78</v>
      </c>
      <c r="E121" s="1">
        <v>1</v>
      </c>
      <c r="F121" s="1">
        <v>3</v>
      </c>
      <c r="G121" s="1" t="s">
        <v>584</v>
      </c>
      <c r="H121" s="1" t="s">
        <v>584</v>
      </c>
      <c r="I121" s="1">
        <v>1</v>
      </c>
      <c r="J121" s="14" t="s">
        <v>910</v>
      </c>
      <c r="K121" s="14" t="s">
        <v>911</v>
      </c>
      <c r="L121" s="14"/>
      <c r="M121" s="1" t="s">
        <v>5986</v>
      </c>
      <c r="N121" s="14" t="s">
        <v>5987</v>
      </c>
      <c r="O121" s="1">
        <f>IF(G121="D1",MATCH(C121,'RPI calculation'!$A$9:$A$356,0),0)</f>
        <v>102</v>
      </c>
      <c r="P121" s="1">
        <f>IF(H121="D1",MATCH(D121,'RPI calculation'!$A$9:$A$356,0),0)</f>
        <v>282</v>
      </c>
      <c r="Q121" s="1">
        <f t="shared" si="3"/>
        <v>1</v>
      </c>
      <c r="R121" s="1">
        <f t="shared" si="4"/>
        <v>0</v>
      </c>
      <c r="S121" s="1">
        <f t="shared" si="5"/>
        <v>1</v>
      </c>
      <c r="T121" s="9">
        <f>IF(Q121=0,0,(INDEX('RPI calculation'!$H$9:$H$356,P121)-(COUNTIFS(Matches!$C$9:$C$1954,C121,Matches!$D$9:$D$1954,D121,Matches!$Q$9:$Q$1954,1,Matches!$F$9:$F$1954,3)+COUNTIFS(Matches!$C$9:$C$1954,D121,Matches!$D$9:$D$1954,C121,Matches!$Q$9:$Q$1954,1,Matches!$E$9:$E$1954,3)))/((INDEX('RPI calculation'!$H$9:$H$356,P121)+INDEX('RPI calculation'!$I$9:$I$356,P121))-(COUNTIFS(Matches!$C$9:$C$1954,C121,Matches!$D$9:$D$1954,D121,Matches!$Q$9:$Q$1954,1)+COUNTIFS(Matches!$C$9:$C$1954,D121,Matches!$D$9:$D$1954,C121,Matches!$Q$9:$Q$1954,1))))</f>
        <v>0.5</v>
      </c>
      <c r="U121" s="9">
        <f>IF(Q121=0,0,(INDEX('RPI calculation'!$H$9:$H$356,O121)-(COUNTIFS(Matches!$C$9:$C$1954,C121,Matches!$D$9:$D$1954,D121,Matches!$Q$9:$Q$1954,1,Matches!$E$9:$E$1954,3)+COUNTIFS(Matches!$C$9:$C$1954,D121,Matches!$D$9:$D$1954,C121,Matches!$Q$9:$Q$1954,1,Matches!$F$9:$F$1954,3)))/((INDEX('RPI calculation'!$H$9:$H$356,O121)+INDEX('RPI calculation'!$I$9:$I$356,O121))-(COUNTIFS(Matches!$C$9:$C$1954,C121,Matches!$D$9:$D$1954,D121,Matches!$Q$9:$Q$1954,1)+COUNTIFS(Matches!$C$9:$C$1954,D121,Matches!$D$9:$D$1954,C121,Matches!$Q$9:$Q$1954,1))))</f>
        <v>0.6</v>
      </c>
      <c r="V121" s="9">
        <f>IF(Q121=0,0,INDEX('RPI calculation'!$K$9:$K$356,P121))</f>
        <v>0.62075298438934801</v>
      </c>
      <c r="W121" s="9">
        <f>IF(Q121=0,0,INDEX('RPI calculation'!$K$9:$K$356,O121))</f>
        <v>0.52653810835629011</v>
      </c>
      <c r="X121" s="1">
        <f>IF(G121="D1",INDEX('RPI calculation'!$N$9:$N$356,O121),0)</f>
        <v>139</v>
      </c>
      <c r="Y121" s="1">
        <f>IF(H121="D1",INDEX('RPI calculation'!$N$9:$N$356,P121),0)</f>
        <v>55</v>
      </c>
    </row>
    <row r="122" spans="1:25" ht="25">
      <c r="A122" s="1" t="s">
        <v>912</v>
      </c>
      <c r="B122" s="12">
        <v>46262</v>
      </c>
      <c r="C122" s="1" t="s">
        <v>240</v>
      </c>
      <c r="D122" s="1" t="s">
        <v>118</v>
      </c>
      <c r="E122" s="1">
        <v>1</v>
      </c>
      <c r="F122" s="1">
        <v>3</v>
      </c>
      <c r="G122" s="1" t="s">
        <v>584</v>
      </c>
      <c r="H122" s="1" t="s">
        <v>584</v>
      </c>
      <c r="I122" s="1">
        <v>2</v>
      </c>
      <c r="J122" s="14" t="s">
        <v>832</v>
      </c>
      <c r="K122" s="14" t="s">
        <v>913</v>
      </c>
      <c r="L122" s="14"/>
      <c r="M122" s="1" t="s">
        <v>5986</v>
      </c>
      <c r="N122" s="14" t="s">
        <v>5989</v>
      </c>
      <c r="O122" s="1">
        <f>IF(G122="D1",MATCH(C122,'RPI calculation'!$A$9:$A$356,0),0)</f>
        <v>103</v>
      </c>
      <c r="P122" s="1">
        <f>IF(H122="D1",MATCH(D122,'RPI calculation'!$A$9:$A$356,0),0)</f>
        <v>338</v>
      </c>
      <c r="Q122" s="1">
        <f t="shared" si="3"/>
        <v>1</v>
      </c>
      <c r="R122" s="1">
        <f t="shared" si="4"/>
        <v>0</v>
      </c>
      <c r="S122" s="1">
        <f t="shared" si="5"/>
        <v>1</v>
      </c>
      <c r="T122" s="9">
        <f>IF(Q122=0,0,(INDEX('RPI calculation'!$H$9:$H$356,P122)-(COUNTIFS(Matches!$C$9:$C$1954,C122,Matches!$D$9:$D$1954,D122,Matches!$Q$9:$Q$1954,1,Matches!$F$9:$F$1954,3)+COUNTIFS(Matches!$C$9:$C$1954,D122,Matches!$D$9:$D$1954,C122,Matches!$Q$9:$Q$1954,1,Matches!$E$9:$E$1954,3)))/((INDEX('RPI calculation'!$H$9:$H$356,P122)+INDEX('RPI calculation'!$I$9:$I$356,P122))-(COUNTIFS(Matches!$C$9:$C$1954,C122,Matches!$D$9:$D$1954,D122,Matches!$Q$9:$Q$1954,1)+COUNTIFS(Matches!$C$9:$C$1954,D122,Matches!$D$9:$D$1954,C122,Matches!$Q$9:$Q$1954,1))))</f>
        <v>0.7</v>
      </c>
      <c r="U122" s="9">
        <f>IF(Q122=0,0,(INDEX('RPI calculation'!$H$9:$H$356,O122)-(COUNTIFS(Matches!$C$9:$C$1954,C122,Matches!$D$9:$D$1954,D122,Matches!$Q$9:$Q$1954,1,Matches!$E$9:$E$1954,3)+COUNTIFS(Matches!$C$9:$C$1954,D122,Matches!$D$9:$D$1954,C122,Matches!$Q$9:$Q$1954,1,Matches!$F$9:$F$1954,3)))/((INDEX('RPI calculation'!$H$9:$H$356,O122)+INDEX('RPI calculation'!$I$9:$I$356,O122))-(COUNTIFS(Matches!$C$9:$C$1954,C122,Matches!$D$9:$D$1954,D122,Matches!$Q$9:$Q$1954,1)+COUNTIFS(Matches!$C$9:$C$1954,D122,Matches!$D$9:$D$1954,C122,Matches!$Q$9:$Q$1954,1))))</f>
        <v>0.7</v>
      </c>
      <c r="V122" s="9">
        <f>IF(Q122=0,0,INDEX('RPI calculation'!$K$9:$K$356,P122))</f>
        <v>0.51566362929999288</v>
      </c>
      <c r="W122" s="9">
        <f>IF(Q122=0,0,INDEX('RPI calculation'!$K$9:$K$356,O122))</f>
        <v>0.35782828282828283</v>
      </c>
      <c r="X122" s="1">
        <f>IF(G122="D1",INDEX('RPI calculation'!$N$9:$N$356,O122),0)</f>
        <v>217</v>
      </c>
      <c r="Y122" s="1">
        <f>IF(H122="D1",INDEX('RPI calculation'!$N$9:$N$356,P122),0)</f>
        <v>95</v>
      </c>
    </row>
    <row r="123" spans="1:25" ht="25">
      <c r="A123" s="1" t="s">
        <v>914</v>
      </c>
      <c r="B123" s="12">
        <v>46262</v>
      </c>
      <c r="C123" s="1" t="s">
        <v>85</v>
      </c>
      <c r="D123" s="1" t="s">
        <v>183</v>
      </c>
      <c r="E123" s="1">
        <v>3</v>
      </c>
      <c r="F123" s="1">
        <v>2</v>
      </c>
      <c r="G123" s="1" t="s">
        <v>584</v>
      </c>
      <c r="H123" s="1" t="s">
        <v>584</v>
      </c>
      <c r="I123" s="1">
        <v>2</v>
      </c>
      <c r="J123" s="14" t="s">
        <v>915</v>
      </c>
      <c r="K123" s="14" t="s">
        <v>916</v>
      </c>
      <c r="L123" s="14"/>
      <c r="M123" s="1" t="s">
        <v>5986</v>
      </c>
      <c r="N123" s="14" t="s">
        <v>5989</v>
      </c>
      <c r="O123" s="1">
        <f>IF(G123="D1",MATCH(C123,'RPI calculation'!$A$9:$A$356,0),0)</f>
        <v>107</v>
      </c>
      <c r="P123" s="1">
        <f>IF(H123="D1",MATCH(D123,'RPI calculation'!$A$9:$A$356,0),0)</f>
        <v>301</v>
      </c>
      <c r="Q123" s="1">
        <f t="shared" si="3"/>
        <v>1</v>
      </c>
      <c r="R123" s="1">
        <f t="shared" si="4"/>
        <v>1</v>
      </c>
      <c r="S123" s="1">
        <f t="shared" si="5"/>
        <v>0</v>
      </c>
      <c r="T123" s="9">
        <f>IF(Q123=0,0,(INDEX('RPI calculation'!$H$9:$H$356,P123)-(COUNTIFS(Matches!$C$9:$C$1954,C123,Matches!$D$9:$D$1954,D123,Matches!$Q$9:$Q$1954,1,Matches!$F$9:$F$1954,3)+COUNTIFS(Matches!$C$9:$C$1954,D123,Matches!$D$9:$D$1954,C123,Matches!$Q$9:$Q$1954,1,Matches!$E$9:$E$1954,3)))/((INDEX('RPI calculation'!$H$9:$H$356,P123)+INDEX('RPI calculation'!$I$9:$I$356,P123))-(COUNTIFS(Matches!$C$9:$C$1954,C123,Matches!$D$9:$D$1954,D123,Matches!$Q$9:$Q$1954,1)+COUNTIFS(Matches!$C$9:$C$1954,D123,Matches!$D$9:$D$1954,C123,Matches!$Q$9:$Q$1954,1))))</f>
        <v>0.58333333333333337</v>
      </c>
      <c r="U123" s="9">
        <f>IF(Q123=0,0,(INDEX('RPI calculation'!$H$9:$H$356,O123)-(COUNTIFS(Matches!$C$9:$C$1954,C123,Matches!$D$9:$D$1954,D123,Matches!$Q$9:$Q$1954,1,Matches!$E$9:$E$1954,3)+COUNTIFS(Matches!$C$9:$C$1954,D123,Matches!$D$9:$D$1954,C123,Matches!$Q$9:$Q$1954,1,Matches!$F$9:$F$1954,3)))/((INDEX('RPI calculation'!$H$9:$H$356,O123)+INDEX('RPI calculation'!$I$9:$I$356,O123))-(COUNTIFS(Matches!$C$9:$C$1954,C123,Matches!$D$9:$D$1954,D123,Matches!$Q$9:$Q$1954,1)+COUNTIFS(Matches!$C$9:$C$1954,D123,Matches!$D$9:$D$1954,C123,Matches!$Q$9:$Q$1954,1))))</f>
        <v>0.55555555555555558</v>
      </c>
      <c r="V123" s="9">
        <f>IF(Q123=0,0,INDEX('RPI calculation'!$K$9:$K$356,P123))</f>
        <v>0.49608724608724608</v>
      </c>
      <c r="W123" s="9">
        <f>IF(Q123=0,0,INDEX('RPI calculation'!$K$9:$K$356,O123))</f>
        <v>0.60949494949494942</v>
      </c>
      <c r="X123" s="1">
        <f>IF(G123="D1",INDEX('RPI calculation'!$N$9:$N$356,O123),0)</f>
        <v>62</v>
      </c>
      <c r="Y123" s="1">
        <f>IF(H123="D1",INDEX('RPI calculation'!$N$9:$N$356,P123),0)</f>
        <v>160</v>
      </c>
    </row>
    <row r="124" spans="1:25" ht="25">
      <c r="A124" s="1" t="s">
        <v>917</v>
      </c>
      <c r="B124" s="12">
        <v>46262</v>
      </c>
      <c r="C124" s="1" t="s">
        <v>168</v>
      </c>
      <c r="D124" s="1" t="s">
        <v>195</v>
      </c>
      <c r="E124" s="1">
        <v>3</v>
      </c>
      <c r="F124" s="1">
        <v>0</v>
      </c>
      <c r="G124" s="1" t="s">
        <v>584</v>
      </c>
      <c r="H124" s="1" t="s">
        <v>584</v>
      </c>
      <c r="I124" s="1">
        <v>2</v>
      </c>
      <c r="J124" s="14" t="s">
        <v>609</v>
      </c>
      <c r="K124" s="14" t="s">
        <v>918</v>
      </c>
      <c r="L124" s="14"/>
      <c r="M124" s="1" t="s">
        <v>5986</v>
      </c>
      <c r="N124" s="14" t="s">
        <v>5989</v>
      </c>
      <c r="O124" s="1">
        <f>IF(G124="D1",MATCH(C124,'RPI calculation'!$A$9:$A$356,0),0)</f>
        <v>110</v>
      </c>
      <c r="P124" s="1">
        <f>IF(H124="D1",MATCH(D124,'RPI calculation'!$A$9:$A$356,0),0)</f>
        <v>303</v>
      </c>
      <c r="Q124" s="1">
        <f t="shared" si="3"/>
        <v>1</v>
      </c>
      <c r="R124" s="1">
        <f t="shared" si="4"/>
        <v>1</v>
      </c>
      <c r="S124" s="1">
        <f t="shared" si="5"/>
        <v>0</v>
      </c>
      <c r="T124" s="9">
        <f>IF(Q124=0,0,(INDEX('RPI calculation'!$H$9:$H$356,P124)-(COUNTIFS(Matches!$C$9:$C$1954,C124,Matches!$D$9:$D$1954,D124,Matches!$Q$9:$Q$1954,1,Matches!$F$9:$F$1954,3)+COUNTIFS(Matches!$C$9:$C$1954,D124,Matches!$D$9:$D$1954,C124,Matches!$Q$9:$Q$1954,1,Matches!$E$9:$E$1954,3)))/((INDEX('RPI calculation'!$H$9:$H$356,P124)+INDEX('RPI calculation'!$I$9:$I$356,P124))-(COUNTIFS(Matches!$C$9:$C$1954,C124,Matches!$D$9:$D$1954,D124,Matches!$Q$9:$Q$1954,1)+COUNTIFS(Matches!$C$9:$C$1954,D124,Matches!$D$9:$D$1954,C124,Matches!$Q$9:$Q$1954,1))))</f>
        <v>0.25</v>
      </c>
      <c r="U124" s="9">
        <f>IF(Q124=0,0,(INDEX('RPI calculation'!$H$9:$H$356,O124)-(COUNTIFS(Matches!$C$9:$C$1954,C124,Matches!$D$9:$D$1954,D124,Matches!$Q$9:$Q$1954,1,Matches!$E$9:$E$1954,3)+COUNTIFS(Matches!$C$9:$C$1954,D124,Matches!$D$9:$D$1954,C124,Matches!$Q$9:$Q$1954,1,Matches!$F$9:$F$1954,3)))/((INDEX('RPI calculation'!$H$9:$H$356,O124)+INDEX('RPI calculation'!$I$9:$I$356,O124))-(COUNTIFS(Matches!$C$9:$C$1954,C124,Matches!$D$9:$D$1954,D124,Matches!$Q$9:$Q$1954,1)+COUNTIFS(Matches!$C$9:$C$1954,D124,Matches!$D$9:$D$1954,C124,Matches!$Q$9:$Q$1954,1))))</f>
        <v>0.6</v>
      </c>
      <c r="V124" s="9">
        <f>IF(Q124=0,0,INDEX('RPI calculation'!$K$9:$K$356,P124))</f>
        <v>0.63709315375982045</v>
      </c>
      <c r="W124" s="9">
        <f>IF(Q124=0,0,INDEX('RPI calculation'!$K$9:$K$356,O124))</f>
        <v>0.45872359963269055</v>
      </c>
      <c r="X124" s="1">
        <f>IF(G124="D1",INDEX('RPI calculation'!$N$9:$N$356,O124),0)</f>
        <v>145</v>
      </c>
      <c r="Y124" s="1">
        <f>IF(H124="D1",INDEX('RPI calculation'!$N$9:$N$356,P124),0)</f>
        <v>172</v>
      </c>
    </row>
    <row r="125" spans="1:25" ht="25">
      <c r="A125" s="1" t="s">
        <v>919</v>
      </c>
      <c r="B125" s="12">
        <v>46262</v>
      </c>
      <c r="C125" s="1" t="s">
        <v>342</v>
      </c>
      <c r="D125" s="1" t="s">
        <v>208</v>
      </c>
      <c r="E125" s="1">
        <v>2</v>
      </c>
      <c r="F125" s="1">
        <v>3</v>
      </c>
      <c r="G125" s="1" t="s">
        <v>584</v>
      </c>
      <c r="H125" s="1" t="s">
        <v>584</v>
      </c>
      <c r="I125" s="1">
        <v>2</v>
      </c>
      <c r="J125" s="14" t="s">
        <v>612</v>
      </c>
      <c r="K125" s="14" t="s">
        <v>920</v>
      </c>
      <c r="L125" s="14"/>
      <c r="M125" s="1" t="s">
        <v>5986</v>
      </c>
      <c r="N125" s="14" t="s">
        <v>5989</v>
      </c>
      <c r="O125" s="1">
        <f>IF(G125="D1",MATCH(C125,'RPI calculation'!$A$9:$A$356,0),0)</f>
        <v>111</v>
      </c>
      <c r="P125" s="1">
        <f>IF(H125="D1",MATCH(D125,'RPI calculation'!$A$9:$A$356,0),0)</f>
        <v>140</v>
      </c>
      <c r="Q125" s="1">
        <f t="shared" si="3"/>
        <v>1</v>
      </c>
      <c r="R125" s="1">
        <f t="shared" si="4"/>
        <v>0</v>
      </c>
      <c r="S125" s="1">
        <f t="shared" si="5"/>
        <v>1</v>
      </c>
      <c r="T125" s="9">
        <f>IF(Q125=0,0,(INDEX('RPI calculation'!$H$9:$H$356,P125)-(COUNTIFS(Matches!$C$9:$C$1954,C125,Matches!$D$9:$D$1954,D125,Matches!$Q$9:$Q$1954,1,Matches!$F$9:$F$1954,3)+COUNTIFS(Matches!$C$9:$C$1954,D125,Matches!$D$9:$D$1954,C125,Matches!$Q$9:$Q$1954,1,Matches!$E$9:$E$1954,3)))/((INDEX('RPI calculation'!$H$9:$H$356,P125)+INDEX('RPI calculation'!$I$9:$I$356,P125))-(COUNTIFS(Matches!$C$9:$C$1954,C125,Matches!$D$9:$D$1954,D125,Matches!$Q$9:$Q$1954,1)+COUNTIFS(Matches!$C$9:$C$1954,D125,Matches!$D$9:$D$1954,C125,Matches!$Q$9:$Q$1954,1))))</f>
        <v>0.45454545454545453</v>
      </c>
      <c r="U125" s="9">
        <f>IF(Q125=0,0,(INDEX('RPI calculation'!$H$9:$H$356,O125)-(COUNTIFS(Matches!$C$9:$C$1954,C125,Matches!$D$9:$D$1954,D125,Matches!$Q$9:$Q$1954,1,Matches!$E$9:$E$1954,3)+COUNTIFS(Matches!$C$9:$C$1954,D125,Matches!$D$9:$D$1954,C125,Matches!$Q$9:$Q$1954,1,Matches!$F$9:$F$1954,3)))/((INDEX('RPI calculation'!$H$9:$H$356,O125)+INDEX('RPI calculation'!$I$9:$I$356,O125))-(COUNTIFS(Matches!$C$9:$C$1954,C125,Matches!$D$9:$D$1954,D125,Matches!$Q$9:$Q$1954,1)+COUNTIFS(Matches!$C$9:$C$1954,D125,Matches!$D$9:$D$1954,C125,Matches!$Q$9:$Q$1954,1))))</f>
        <v>0.18181818181818182</v>
      </c>
      <c r="V125" s="9">
        <f>IF(Q125=0,0,INDEX('RPI calculation'!$K$9:$K$356,P125))</f>
        <v>0.50915750915750912</v>
      </c>
      <c r="W125" s="9">
        <f>IF(Q125=0,0,INDEX('RPI calculation'!$K$9:$K$356,O125))</f>
        <v>0.45660126910126914</v>
      </c>
      <c r="X125" s="1">
        <f>IF(G125="D1",INDEX('RPI calculation'!$N$9:$N$356,O125),0)</f>
        <v>319</v>
      </c>
      <c r="Y125" s="1">
        <f>IF(H125="D1",INDEX('RPI calculation'!$N$9:$N$356,P125),0)</f>
        <v>185</v>
      </c>
    </row>
    <row r="126" spans="1:25" ht="25">
      <c r="A126" s="1" t="s">
        <v>921</v>
      </c>
      <c r="B126" s="12">
        <v>46262</v>
      </c>
      <c r="C126" s="1" t="s">
        <v>321</v>
      </c>
      <c r="D126" s="1" t="s">
        <v>91</v>
      </c>
      <c r="E126" s="1">
        <v>0</v>
      </c>
      <c r="F126" s="1">
        <v>3</v>
      </c>
      <c r="G126" s="1" t="s">
        <v>584</v>
      </c>
      <c r="H126" s="1" t="s">
        <v>584</v>
      </c>
      <c r="I126" s="1">
        <v>2</v>
      </c>
      <c r="J126" s="14" t="s">
        <v>922</v>
      </c>
      <c r="K126" s="14" t="s">
        <v>923</v>
      </c>
      <c r="L126" s="14"/>
      <c r="M126" s="1" t="s">
        <v>5986</v>
      </c>
      <c r="N126" s="14" t="s">
        <v>5989</v>
      </c>
      <c r="O126" s="1">
        <f>IF(G126="D1",MATCH(C126,'RPI calculation'!$A$9:$A$356,0),0)</f>
        <v>112</v>
      </c>
      <c r="P126" s="1">
        <f>IF(H126="D1",MATCH(D126,'RPI calculation'!$A$9:$A$356,0),0)</f>
        <v>154</v>
      </c>
      <c r="Q126" s="1">
        <f t="shared" si="3"/>
        <v>1</v>
      </c>
      <c r="R126" s="1">
        <f t="shared" si="4"/>
        <v>0</v>
      </c>
      <c r="S126" s="1">
        <f t="shared" si="5"/>
        <v>1</v>
      </c>
      <c r="T126" s="9">
        <f>IF(Q126=0,0,(INDEX('RPI calculation'!$H$9:$H$356,P126)-(COUNTIFS(Matches!$C$9:$C$1954,C126,Matches!$D$9:$D$1954,D126,Matches!$Q$9:$Q$1954,1,Matches!$F$9:$F$1954,3)+COUNTIFS(Matches!$C$9:$C$1954,D126,Matches!$D$9:$D$1954,C126,Matches!$Q$9:$Q$1954,1,Matches!$E$9:$E$1954,3)))/((INDEX('RPI calculation'!$H$9:$H$356,P126)+INDEX('RPI calculation'!$I$9:$I$356,P126))-(COUNTIFS(Matches!$C$9:$C$1954,C126,Matches!$D$9:$D$1954,D126,Matches!$Q$9:$Q$1954,1)+COUNTIFS(Matches!$C$9:$C$1954,D126,Matches!$D$9:$D$1954,C126,Matches!$Q$9:$Q$1954,1))))</f>
        <v>0.9</v>
      </c>
      <c r="U126" s="9">
        <f>IF(Q126=0,0,(INDEX('RPI calculation'!$H$9:$H$356,O126)-(COUNTIFS(Matches!$C$9:$C$1954,C126,Matches!$D$9:$D$1954,D126,Matches!$Q$9:$Q$1954,1,Matches!$E$9:$E$1954,3)+COUNTIFS(Matches!$C$9:$C$1954,D126,Matches!$D$9:$D$1954,C126,Matches!$Q$9:$Q$1954,1,Matches!$F$9:$F$1954,3)))/((INDEX('RPI calculation'!$H$9:$H$356,O126)+INDEX('RPI calculation'!$I$9:$I$356,O126))-(COUNTIFS(Matches!$C$9:$C$1954,C126,Matches!$D$9:$D$1954,D126,Matches!$Q$9:$Q$1954,1)+COUNTIFS(Matches!$C$9:$C$1954,D126,Matches!$D$9:$D$1954,C126,Matches!$Q$9:$Q$1954,1))))</f>
        <v>0.1</v>
      </c>
      <c r="V126" s="9">
        <f>IF(Q126=0,0,INDEX('RPI calculation'!$K$9:$K$356,P126))</f>
        <v>0.47060212514757976</v>
      </c>
      <c r="W126" s="9">
        <f>IF(Q126=0,0,INDEX('RPI calculation'!$K$9:$K$356,O126))</f>
        <v>0.53409090909090906</v>
      </c>
      <c r="X126" s="1">
        <f>IF(G126="D1",INDEX('RPI calculation'!$N$9:$N$356,O126),0)</f>
        <v>298</v>
      </c>
      <c r="Y126" s="1">
        <f>IF(H126="D1",INDEX('RPI calculation'!$N$9:$N$356,P126),0)</f>
        <v>68</v>
      </c>
    </row>
    <row r="127" spans="1:25" ht="25">
      <c r="A127" s="1" t="s">
        <v>924</v>
      </c>
      <c r="B127" s="12">
        <v>46262</v>
      </c>
      <c r="C127" s="1" t="s">
        <v>184</v>
      </c>
      <c r="D127" s="1" t="s">
        <v>269</v>
      </c>
      <c r="E127" s="1">
        <v>3</v>
      </c>
      <c r="F127" s="1">
        <v>2</v>
      </c>
      <c r="G127" s="1" t="s">
        <v>584</v>
      </c>
      <c r="H127" s="1" t="s">
        <v>584</v>
      </c>
      <c r="I127" s="1">
        <v>2</v>
      </c>
      <c r="J127" s="14" t="s">
        <v>925</v>
      </c>
      <c r="K127" s="14" t="s">
        <v>926</v>
      </c>
      <c r="L127" s="14"/>
      <c r="M127" s="1" t="s">
        <v>5986</v>
      </c>
      <c r="N127" s="14" t="s">
        <v>5989</v>
      </c>
      <c r="O127" s="1">
        <f>IF(G127="D1",MATCH(C127,'RPI calculation'!$A$9:$A$356,0),0)</f>
        <v>113</v>
      </c>
      <c r="P127" s="1">
        <f>IF(H127="D1",MATCH(D127,'RPI calculation'!$A$9:$A$356,0),0)</f>
        <v>288</v>
      </c>
      <c r="Q127" s="1">
        <f t="shared" si="3"/>
        <v>1</v>
      </c>
      <c r="R127" s="1">
        <f t="shared" si="4"/>
        <v>1</v>
      </c>
      <c r="S127" s="1">
        <f t="shared" si="5"/>
        <v>0</v>
      </c>
      <c r="T127" s="9">
        <f>IF(Q127=0,0,(INDEX('RPI calculation'!$H$9:$H$356,P127)-(COUNTIFS(Matches!$C$9:$C$1954,C127,Matches!$D$9:$D$1954,D127,Matches!$Q$9:$Q$1954,1,Matches!$F$9:$F$1954,3)+COUNTIFS(Matches!$C$9:$C$1954,D127,Matches!$D$9:$D$1954,C127,Matches!$Q$9:$Q$1954,1,Matches!$E$9:$E$1954,3)))/((INDEX('RPI calculation'!$H$9:$H$356,P127)+INDEX('RPI calculation'!$I$9:$I$356,P127))-(COUNTIFS(Matches!$C$9:$C$1954,C127,Matches!$D$9:$D$1954,D127,Matches!$Q$9:$Q$1954,1)+COUNTIFS(Matches!$C$9:$C$1954,D127,Matches!$D$9:$D$1954,C127,Matches!$Q$9:$Q$1954,1))))</f>
        <v>0.8</v>
      </c>
      <c r="U127" s="9">
        <f>IF(Q127=0,0,(INDEX('RPI calculation'!$H$9:$H$356,O127)-(COUNTIFS(Matches!$C$9:$C$1954,C127,Matches!$D$9:$D$1954,D127,Matches!$Q$9:$Q$1954,1,Matches!$E$9:$E$1954,3)+COUNTIFS(Matches!$C$9:$C$1954,D127,Matches!$D$9:$D$1954,C127,Matches!$Q$9:$Q$1954,1,Matches!$F$9:$F$1954,3)))/((INDEX('RPI calculation'!$H$9:$H$356,O127)+INDEX('RPI calculation'!$I$9:$I$356,O127))-(COUNTIFS(Matches!$C$9:$C$1954,C127,Matches!$D$9:$D$1954,D127,Matches!$Q$9:$Q$1954,1)+COUNTIFS(Matches!$C$9:$C$1954,D127,Matches!$D$9:$D$1954,C127,Matches!$Q$9:$Q$1954,1))))</f>
        <v>0.72727272727272729</v>
      </c>
      <c r="V127" s="9">
        <f>IF(Q127=0,0,INDEX('RPI calculation'!$K$9:$K$356,P127))</f>
        <v>0.28549127640036737</v>
      </c>
      <c r="W127" s="9">
        <f>IF(Q127=0,0,INDEX('RPI calculation'!$K$9:$K$356,O127))</f>
        <v>0.41136363636363638</v>
      </c>
      <c r="X127" s="1">
        <f>IF(G127="D1",INDEX('RPI calculation'!$N$9:$N$356,O127),0)</f>
        <v>161</v>
      </c>
      <c r="Y127" s="1">
        <f>IF(H127="D1",INDEX('RPI calculation'!$N$9:$N$356,P127),0)</f>
        <v>246</v>
      </c>
    </row>
    <row r="128" spans="1:25" ht="25">
      <c r="A128" s="1" t="s">
        <v>927</v>
      </c>
      <c r="B128" s="12">
        <v>46262</v>
      </c>
      <c r="C128" s="1" t="s">
        <v>116</v>
      </c>
      <c r="D128" s="1" t="s">
        <v>107</v>
      </c>
      <c r="E128" s="1">
        <v>0</v>
      </c>
      <c r="F128" s="1">
        <v>3</v>
      </c>
      <c r="G128" s="1" t="s">
        <v>584</v>
      </c>
      <c r="H128" s="1" t="s">
        <v>584</v>
      </c>
      <c r="I128" s="1">
        <v>2</v>
      </c>
      <c r="J128" s="14" t="s">
        <v>928</v>
      </c>
      <c r="K128" s="14" t="s">
        <v>929</v>
      </c>
      <c r="L128" s="14"/>
      <c r="M128" s="1" t="s">
        <v>5986</v>
      </c>
      <c r="N128" s="14" t="s">
        <v>5989</v>
      </c>
      <c r="O128" s="1">
        <f>IF(G128="D1",MATCH(C128,'RPI calculation'!$A$9:$A$356,0),0)</f>
        <v>114</v>
      </c>
      <c r="P128" s="1">
        <f>IF(H128="D1",MATCH(D128,'RPI calculation'!$A$9:$A$356,0),0)</f>
        <v>170</v>
      </c>
      <c r="Q128" s="1">
        <f t="shared" si="3"/>
        <v>1</v>
      </c>
      <c r="R128" s="1">
        <f t="shared" si="4"/>
        <v>0</v>
      </c>
      <c r="S128" s="1">
        <f t="shared" si="5"/>
        <v>1</v>
      </c>
      <c r="T128" s="9">
        <f>IF(Q128=0,0,(INDEX('RPI calculation'!$H$9:$H$356,P128)-(COUNTIFS(Matches!$C$9:$C$1954,C128,Matches!$D$9:$D$1954,D128,Matches!$Q$9:$Q$1954,1,Matches!$F$9:$F$1954,3)+COUNTIFS(Matches!$C$9:$C$1954,D128,Matches!$D$9:$D$1954,C128,Matches!$Q$9:$Q$1954,1,Matches!$E$9:$E$1954,3)))/((INDEX('RPI calculation'!$H$9:$H$356,P128)+INDEX('RPI calculation'!$I$9:$I$356,P128))-(COUNTIFS(Matches!$C$9:$C$1954,C128,Matches!$D$9:$D$1954,D128,Matches!$Q$9:$Q$1954,1)+COUNTIFS(Matches!$C$9:$C$1954,D128,Matches!$D$9:$D$1954,C128,Matches!$Q$9:$Q$1954,1))))</f>
        <v>0.72727272727272729</v>
      </c>
      <c r="U128" s="9">
        <f>IF(Q128=0,0,(INDEX('RPI calculation'!$H$9:$H$356,O128)-(COUNTIFS(Matches!$C$9:$C$1954,C128,Matches!$D$9:$D$1954,D128,Matches!$Q$9:$Q$1954,1,Matches!$E$9:$E$1954,3)+COUNTIFS(Matches!$C$9:$C$1954,D128,Matches!$D$9:$D$1954,C128,Matches!$Q$9:$Q$1954,1,Matches!$F$9:$F$1954,3)))/((INDEX('RPI calculation'!$H$9:$H$356,O128)+INDEX('RPI calculation'!$I$9:$I$356,O128))-(COUNTIFS(Matches!$C$9:$C$1954,C128,Matches!$D$9:$D$1954,D128,Matches!$Q$9:$Q$1954,1)+COUNTIFS(Matches!$C$9:$C$1954,D128,Matches!$D$9:$D$1954,C128,Matches!$Q$9:$Q$1954,1))))</f>
        <v>0.72727272727272729</v>
      </c>
      <c r="V128" s="9">
        <f>IF(Q128=0,0,INDEX('RPI calculation'!$K$9:$K$356,P128))</f>
        <v>0.51668470418470414</v>
      </c>
      <c r="W128" s="9">
        <f>IF(Q128=0,0,INDEX('RPI calculation'!$K$9:$K$356,O128))</f>
        <v>0.52163299663299656</v>
      </c>
      <c r="X128" s="1">
        <f>IF(G128="D1",INDEX('RPI calculation'!$N$9:$N$356,O128),0)</f>
        <v>93</v>
      </c>
      <c r="Y128" s="1">
        <f>IF(H128="D1",INDEX('RPI calculation'!$N$9:$N$356,P128),0)</f>
        <v>84</v>
      </c>
    </row>
    <row r="129" spans="1:25" ht="25">
      <c r="A129" s="1" t="s">
        <v>930</v>
      </c>
      <c r="B129" s="12">
        <v>46262</v>
      </c>
      <c r="C129" s="1" t="s">
        <v>116</v>
      </c>
      <c r="D129" s="1" t="s">
        <v>194</v>
      </c>
      <c r="E129" s="1">
        <v>3</v>
      </c>
      <c r="F129" s="1">
        <v>1</v>
      </c>
      <c r="G129" s="1" t="s">
        <v>584</v>
      </c>
      <c r="H129" s="1" t="s">
        <v>584</v>
      </c>
      <c r="I129" s="1">
        <v>2</v>
      </c>
      <c r="J129" s="14" t="s">
        <v>931</v>
      </c>
      <c r="K129" s="14" t="s">
        <v>932</v>
      </c>
      <c r="L129" s="14"/>
      <c r="M129" s="1" t="s">
        <v>5986</v>
      </c>
      <c r="N129" s="14" t="s">
        <v>5989</v>
      </c>
      <c r="O129" s="1">
        <f>IF(G129="D1",MATCH(C129,'RPI calculation'!$A$9:$A$356,0),0)</f>
        <v>114</v>
      </c>
      <c r="P129" s="1">
        <f>IF(H129="D1",MATCH(D129,'RPI calculation'!$A$9:$A$356,0),0)</f>
        <v>250</v>
      </c>
      <c r="Q129" s="1">
        <f t="shared" si="3"/>
        <v>1</v>
      </c>
      <c r="R129" s="1">
        <f t="shared" si="4"/>
        <v>1</v>
      </c>
      <c r="S129" s="1">
        <f t="shared" si="5"/>
        <v>0</v>
      </c>
      <c r="T129" s="9">
        <f>IF(Q129=0,0,(INDEX('RPI calculation'!$H$9:$H$356,P129)-(COUNTIFS(Matches!$C$9:$C$1954,C129,Matches!$D$9:$D$1954,D129,Matches!$Q$9:$Q$1954,1,Matches!$F$9:$F$1954,3)+COUNTIFS(Matches!$C$9:$C$1954,D129,Matches!$D$9:$D$1954,C129,Matches!$Q$9:$Q$1954,1,Matches!$E$9:$E$1954,3)))/((INDEX('RPI calculation'!$H$9:$H$356,P129)+INDEX('RPI calculation'!$I$9:$I$356,P129))-(COUNTIFS(Matches!$C$9:$C$1954,C129,Matches!$D$9:$D$1954,D129,Matches!$Q$9:$Q$1954,1)+COUNTIFS(Matches!$C$9:$C$1954,D129,Matches!$D$9:$D$1954,C129,Matches!$Q$9:$Q$1954,1))))</f>
        <v>0.5</v>
      </c>
      <c r="U129" s="9">
        <f>IF(Q129=0,0,(INDEX('RPI calculation'!$H$9:$H$356,O129)-(COUNTIFS(Matches!$C$9:$C$1954,C129,Matches!$D$9:$D$1954,D129,Matches!$Q$9:$Q$1954,1,Matches!$E$9:$E$1954,3)+COUNTIFS(Matches!$C$9:$C$1954,D129,Matches!$D$9:$D$1954,C129,Matches!$Q$9:$Q$1954,1,Matches!$F$9:$F$1954,3)))/((INDEX('RPI calculation'!$H$9:$H$356,O129)+INDEX('RPI calculation'!$I$9:$I$356,O129))-(COUNTIFS(Matches!$C$9:$C$1954,C129,Matches!$D$9:$D$1954,D129,Matches!$Q$9:$Q$1954,1)+COUNTIFS(Matches!$C$9:$C$1954,D129,Matches!$D$9:$D$1954,C129,Matches!$Q$9:$Q$1954,1))))</f>
        <v>0.63636363636363635</v>
      </c>
      <c r="V129" s="9">
        <f>IF(Q129=0,0,INDEX('RPI calculation'!$K$9:$K$356,P129))</f>
        <v>0.52615205307513002</v>
      </c>
      <c r="W129" s="9">
        <f>IF(Q129=0,0,INDEX('RPI calculation'!$K$9:$K$356,O129))</f>
        <v>0.52163299663299656</v>
      </c>
      <c r="X129" s="1">
        <f>IF(G129="D1",INDEX('RPI calculation'!$N$9:$N$356,O129),0)</f>
        <v>93</v>
      </c>
      <c r="Y129" s="1">
        <f>IF(H129="D1",INDEX('RPI calculation'!$N$9:$N$356,P129),0)</f>
        <v>171</v>
      </c>
    </row>
    <row r="130" spans="1:25" ht="25">
      <c r="A130" s="1" t="s">
        <v>933</v>
      </c>
      <c r="B130" s="12">
        <v>46262</v>
      </c>
      <c r="C130" s="1" t="s">
        <v>206</v>
      </c>
      <c r="D130" s="1" t="s">
        <v>252</v>
      </c>
      <c r="E130" s="1">
        <v>0</v>
      </c>
      <c r="F130" s="1">
        <v>3</v>
      </c>
      <c r="G130" s="1" t="s">
        <v>584</v>
      </c>
      <c r="H130" s="1" t="s">
        <v>584</v>
      </c>
      <c r="I130" s="1">
        <v>2</v>
      </c>
      <c r="J130" s="14" t="s">
        <v>934</v>
      </c>
      <c r="K130" s="14" t="s">
        <v>935</v>
      </c>
      <c r="L130" s="14"/>
      <c r="M130" s="1" t="s">
        <v>5986</v>
      </c>
      <c r="N130" s="14" t="s">
        <v>5989</v>
      </c>
      <c r="O130" s="1">
        <f>IF(G130="D1",MATCH(C130,'RPI calculation'!$A$9:$A$356,0),0)</f>
        <v>116</v>
      </c>
      <c r="P130" s="1">
        <f>IF(H130="D1",MATCH(D130,'RPI calculation'!$A$9:$A$356,0),0)</f>
        <v>249</v>
      </c>
      <c r="Q130" s="1">
        <f t="shared" si="3"/>
        <v>1</v>
      </c>
      <c r="R130" s="1">
        <f t="shared" si="4"/>
        <v>0</v>
      </c>
      <c r="S130" s="1">
        <f t="shared" si="5"/>
        <v>1</v>
      </c>
      <c r="T130" s="9">
        <f>IF(Q130=0,0,(INDEX('RPI calculation'!$H$9:$H$356,P130)-(COUNTIFS(Matches!$C$9:$C$1954,C130,Matches!$D$9:$D$1954,D130,Matches!$Q$9:$Q$1954,1,Matches!$F$9:$F$1954,3)+COUNTIFS(Matches!$C$9:$C$1954,D130,Matches!$D$9:$D$1954,C130,Matches!$Q$9:$Q$1954,1,Matches!$E$9:$E$1954,3)))/((INDEX('RPI calculation'!$H$9:$H$356,P130)+INDEX('RPI calculation'!$I$9:$I$356,P130))-(COUNTIFS(Matches!$C$9:$C$1954,C130,Matches!$D$9:$D$1954,D130,Matches!$Q$9:$Q$1954,1)+COUNTIFS(Matches!$C$9:$C$1954,D130,Matches!$D$9:$D$1954,C130,Matches!$Q$9:$Q$1954,1))))</f>
        <v>0.63636363636363635</v>
      </c>
      <c r="U130" s="9">
        <f>IF(Q130=0,0,(INDEX('RPI calculation'!$H$9:$H$356,O130)-(COUNTIFS(Matches!$C$9:$C$1954,C130,Matches!$D$9:$D$1954,D130,Matches!$Q$9:$Q$1954,1,Matches!$E$9:$E$1954,3)+COUNTIFS(Matches!$C$9:$C$1954,D130,Matches!$D$9:$D$1954,C130,Matches!$Q$9:$Q$1954,1,Matches!$F$9:$F$1954,3)))/((INDEX('RPI calculation'!$H$9:$H$356,O130)+INDEX('RPI calculation'!$I$9:$I$356,O130))-(COUNTIFS(Matches!$C$9:$C$1954,C130,Matches!$D$9:$D$1954,D130,Matches!$Q$9:$Q$1954,1)+COUNTIFS(Matches!$C$9:$C$1954,D130,Matches!$D$9:$D$1954,C130,Matches!$Q$9:$Q$1954,1))))</f>
        <v>0.9</v>
      </c>
      <c r="V130" s="9">
        <f>IF(Q130=0,0,INDEX('RPI calculation'!$K$9:$K$356,P130))</f>
        <v>0.36300227550227548</v>
      </c>
      <c r="W130" s="9">
        <f>IF(Q130=0,0,INDEX('RPI calculation'!$K$9:$K$356,O130))</f>
        <v>0.32379741470650564</v>
      </c>
      <c r="X130" s="1">
        <f>IF(G130="D1",INDEX('RPI calculation'!$N$9:$N$356,O130),0)</f>
        <v>183</v>
      </c>
      <c r="Y130" s="1">
        <f>IF(H130="D1",INDEX('RPI calculation'!$N$9:$N$356,P130),0)</f>
        <v>229</v>
      </c>
    </row>
    <row r="131" spans="1:25" ht="25">
      <c r="A131" s="1" t="s">
        <v>936</v>
      </c>
      <c r="B131" s="12">
        <v>46262</v>
      </c>
      <c r="C131" s="1" t="s">
        <v>43</v>
      </c>
      <c r="D131" s="1" t="s">
        <v>29</v>
      </c>
      <c r="E131" s="1">
        <v>0</v>
      </c>
      <c r="F131" s="1">
        <v>3</v>
      </c>
      <c r="G131" s="1" t="s">
        <v>584</v>
      </c>
      <c r="H131" s="1" t="s">
        <v>584</v>
      </c>
      <c r="I131" s="1">
        <v>2</v>
      </c>
      <c r="J131" s="14" t="s">
        <v>594</v>
      </c>
      <c r="K131" s="14" t="s">
        <v>937</v>
      </c>
      <c r="L131" s="14"/>
      <c r="M131" s="1" t="s">
        <v>5986</v>
      </c>
      <c r="N131" s="14" t="s">
        <v>5989</v>
      </c>
      <c r="O131" s="1">
        <f>IF(G131="D1",MATCH(C131,'RPI calculation'!$A$9:$A$356,0),0)</f>
        <v>117</v>
      </c>
      <c r="P131" s="1">
        <f>IF(H131="D1",MATCH(D131,'RPI calculation'!$A$9:$A$356,0),0)</f>
        <v>146</v>
      </c>
      <c r="Q131" s="1">
        <f t="shared" si="3"/>
        <v>1</v>
      </c>
      <c r="R131" s="1">
        <f t="shared" si="4"/>
        <v>0</v>
      </c>
      <c r="S131" s="1">
        <f t="shared" si="5"/>
        <v>1</v>
      </c>
      <c r="T131" s="9">
        <f>IF(Q131=0,0,(INDEX('RPI calculation'!$H$9:$H$356,P131)-(COUNTIFS(Matches!$C$9:$C$1954,C131,Matches!$D$9:$D$1954,D131,Matches!$Q$9:$Q$1954,1,Matches!$F$9:$F$1954,3)+COUNTIFS(Matches!$C$9:$C$1954,D131,Matches!$D$9:$D$1954,C131,Matches!$Q$9:$Q$1954,1,Matches!$E$9:$E$1954,3)))/((INDEX('RPI calculation'!$H$9:$H$356,P131)+INDEX('RPI calculation'!$I$9:$I$356,P131))-(COUNTIFS(Matches!$C$9:$C$1954,C131,Matches!$D$9:$D$1954,D131,Matches!$Q$9:$Q$1954,1)+COUNTIFS(Matches!$C$9:$C$1954,D131,Matches!$D$9:$D$1954,C131,Matches!$Q$9:$Q$1954,1))))</f>
        <v>0.81818181818181823</v>
      </c>
      <c r="U131" s="9">
        <f>IF(Q131=0,0,(INDEX('RPI calculation'!$H$9:$H$356,O131)-(COUNTIFS(Matches!$C$9:$C$1954,C131,Matches!$D$9:$D$1954,D131,Matches!$Q$9:$Q$1954,1,Matches!$E$9:$E$1954,3)+COUNTIFS(Matches!$C$9:$C$1954,D131,Matches!$D$9:$D$1954,C131,Matches!$Q$9:$Q$1954,1,Matches!$F$9:$F$1954,3)))/((INDEX('RPI calculation'!$H$9:$H$356,O131)+INDEX('RPI calculation'!$I$9:$I$356,O131))-(COUNTIFS(Matches!$C$9:$C$1954,C131,Matches!$D$9:$D$1954,D131,Matches!$Q$9:$Q$1954,1)+COUNTIFS(Matches!$C$9:$C$1954,D131,Matches!$D$9:$D$1954,C131,Matches!$Q$9:$Q$1954,1))))</f>
        <v>0.875</v>
      </c>
      <c r="V131" s="9">
        <f>IF(Q131=0,0,INDEX('RPI calculation'!$K$9:$K$356,P131))</f>
        <v>0.65386904761904752</v>
      </c>
      <c r="W131" s="9">
        <f>IF(Q131=0,0,INDEX('RPI calculation'!$K$9:$K$356,O131))</f>
        <v>0.6216610549943884</v>
      </c>
      <c r="X131" s="1">
        <f>IF(G131="D1",INDEX('RPI calculation'!$N$9:$N$356,O131),0)</f>
        <v>20</v>
      </c>
      <c r="Y131" s="1">
        <f>IF(H131="D1",INDEX('RPI calculation'!$N$9:$N$356,P131),0)</f>
        <v>6</v>
      </c>
    </row>
    <row r="132" spans="1:25" ht="25">
      <c r="A132" s="1" t="s">
        <v>938</v>
      </c>
      <c r="B132" s="12">
        <v>46262</v>
      </c>
      <c r="C132" s="1" t="s">
        <v>174</v>
      </c>
      <c r="D132" s="1" t="s">
        <v>223</v>
      </c>
      <c r="E132" s="1">
        <v>3</v>
      </c>
      <c r="F132" s="1">
        <v>2</v>
      </c>
      <c r="G132" s="1" t="s">
        <v>584</v>
      </c>
      <c r="H132" s="1" t="s">
        <v>584</v>
      </c>
      <c r="I132" s="1">
        <v>2</v>
      </c>
      <c r="J132" s="14" t="s">
        <v>939</v>
      </c>
      <c r="K132" s="14" t="s">
        <v>940</v>
      </c>
      <c r="L132" s="14"/>
      <c r="M132" s="1" t="s">
        <v>5986</v>
      </c>
      <c r="N132" s="14" t="s">
        <v>5989</v>
      </c>
      <c r="O132" s="1">
        <f>IF(G132="D1",MATCH(C132,'RPI calculation'!$A$9:$A$356,0),0)</f>
        <v>118</v>
      </c>
      <c r="P132" s="1">
        <f>IF(H132="D1",MATCH(D132,'RPI calculation'!$A$9:$A$356,0),0)</f>
        <v>178</v>
      </c>
      <c r="Q132" s="1">
        <f t="shared" si="3"/>
        <v>1</v>
      </c>
      <c r="R132" s="1">
        <f t="shared" si="4"/>
        <v>1</v>
      </c>
      <c r="S132" s="1">
        <f t="shared" si="5"/>
        <v>0</v>
      </c>
      <c r="T132" s="9">
        <f>IF(Q132=0,0,(INDEX('RPI calculation'!$H$9:$H$356,P132)-(COUNTIFS(Matches!$C$9:$C$1954,C132,Matches!$D$9:$D$1954,D132,Matches!$Q$9:$Q$1954,1,Matches!$F$9:$F$1954,3)+COUNTIFS(Matches!$C$9:$C$1954,D132,Matches!$D$9:$D$1954,C132,Matches!$Q$9:$Q$1954,1,Matches!$E$9:$E$1954,3)))/((INDEX('RPI calculation'!$H$9:$H$356,P132)+INDEX('RPI calculation'!$I$9:$I$356,P132))-(COUNTIFS(Matches!$C$9:$C$1954,C132,Matches!$D$9:$D$1954,D132,Matches!$Q$9:$Q$1954,1)+COUNTIFS(Matches!$C$9:$C$1954,D132,Matches!$D$9:$D$1954,C132,Matches!$Q$9:$Q$1954,1))))</f>
        <v>0.44444444444444442</v>
      </c>
      <c r="U132" s="9">
        <f>IF(Q132=0,0,(INDEX('RPI calculation'!$H$9:$H$356,O132)-(COUNTIFS(Matches!$C$9:$C$1954,C132,Matches!$D$9:$D$1954,D132,Matches!$Q$9:$Q$1954,1,Matches!$E$9:$E$1954,3)+COUNTIFS(Matches!$C$9:$C$1954,D132,Matches!$D$9:$D$1954,C132,Matches!$Q$9:$Q$1954,1,Matches!$F$9:$F$1954,3)))/((INDEX('RPI calculation'!$H$9:$H$356,O132)+INDEX('RPI calculation'!$I$9:$I$356,O132))-(COUNTIFS(Matches!$C$9:$C$1954,C132,Matches!$D$9:$D$1954,D132,Matches!$Q$9:$Q$1954,1)+COUNTIFS(Matches!$C$9:$C$1954,D132,Matches!$D$9:$D$1954,C132,Matches!$Q$9:$Q$1954,1))))</f>
        <v>0.5</v>
      </c>
      <c r="V132" s="9">
        <f>IF(Q132=0,0,INDEX('RPI calculation'!$K$9:$K$356,P132))</f>
        <v>0.53423465423465422</v>
      </c>
      <c r="W132" s="9">
        <f>IF(Q132=0,0,INDEX('RPI calculation'!$K$9:$K$356,O132))</f>
        <v>0.52078577987668906</v>
      </c>
      <c r="X132" s="1">
        <f>IF(G132="D1",INDEX('RPI calculation'!$N$9:$N$356,O132),0)</f>
        <v>151</v>
      </c>
      <c r="Y132" s="1">
        <f>IF(H132="D1",INDEX('RPI calculation'!$N$9:$N$356,P132),0)</f>
        <v>200</v>
      </c>
    </row>
    <row r="133" spans="1:25" ht="25">
      <c r="A133" s="1" t="s">
        <v>941</v>
      </c>
      <c r="B133" s="12">
        <v>46262</v>
      </c>
      <c r="C133" s="1" t="s">
        <v>333</v>
      </c>
      <c r="D133" s="1" t="s">
        <v>329</v>
      </c>
      <c r="E133" s="1">
        <v>0</v>
      </c>
      <c r="F133" s="1">
        <v>3</v>
      </c>
      <c r="G133" s="1" t="s">
        <v>584</v>
      </c>
      <c r="H133" s="1" t="s">
        <v>584</v>
      </c>
      <c r="I133" s="1">
        <v>2</v>
      </c>
      <c r="J133" s="14" t="s">
        <v>942</v>
      </c>
      <c r="K133" s="14" t="s">
        <v>943</v>
      </c>
      <c r="L133" s="14"/>
      <c r="M133" s="1" t="s">
        <v>5986</v>
      </c>
      <c r="N133" s="14" t="s">
        <v>5989</v>
      </c>
      <c r="O133" s="1">
        <f>IF(G133="D1",MATCH(C133,'RPI calculation'!$A$9:$A$356,0),0)</f>
        <v>119</v>
      </c>
      <c r="P133" s="1">
        <f>IF(H133="D1",MATCH(D133,'RPI calculation'!$A$9:$A$356,0),0)</f>
        <v>145</v>
      </c>
      <c r="Q133" s="1">
        <f t="shared" si="3"/>
        <v>1</v>
      </c>
      <c r="R133" s="1">
        <f t="shared" si="4"/>
        <v>0</v>
      </c>
      <c r="S133" s="1">
        <f t="shared" si="5"/>
        <v>1</v>
      </c>
      <c r="T133" s="9">
        <f>IF(Q133=0,0,(INDEX('RPI calculation'!$H$9:$H$356,P133)-(COUNTIFS(Matches!$C$9:$C$1954,C133,Matches!$D$9:$D$1954,D133,Matches!$Q$9:$Q$1954,1,Matches!$F$9:$F$1954,3)+COUNTIFS(Matches!$C$9:$C$1954,D133,Matches!$D$9:$D$1954,C133,Matches!$Q$9:$Q$1954,1,Matches!$E$9:$E$1954,3)))/((INDEX('RPI calculation'!$H$9:$H$356,P133)+INDEX('RPI calculation'!$I$9:$I$356,P133))-(COUNTIFS(Matches!$C$9:$C$1954,C133,Matches!$D$9:$D$1954,D133,Matches!$Q$9:$Q$1954,1)+COUNTIFS(Matches!$C$9:$C$1954,D133,Matches!$D$9:$D$1954,C133,Matches!$Q$9:$Q$1954,1))))</f>
        <v>0.46153846153846156</v>
      </c>
      <c r="U133" s="9">
        <f>IF(Q133=0,0,(INDEX('RPI calculation'!$H$9:$H$356,O133)-(COUNTIFS(Matches!$C$9:$C$1954,C133,Matches!$D$9:$D$1954,D133,Matches!$Q$9:$Q$1954,1,Matches!$E$9:$E$1954,3)+COUNTIFS(Matches!$C$9:$C$1954,D133,Matches!$D$9:$D$1954,C133,Matches!$Q$9:$Q$1954,1,Matches!$F$9:$F$1954,3)))/((INDEX('RPI calculation'!$H$9:$H$356,O133)+INDEX('RPI calculation'!$I$9:$I$356,O133))-(COUNTIFS(Matches!$C$9:$C$1954,C133,Matches!$D$9:$D$1954,D133,Matches!$Q$9:$Q$1954,1)+COUNTIFS(Matches!$C$9:$C$1954,D133,Matches!$D$9:$D$1954,C133,Matches!$Q$9:$Q$1954,1))))</f>
        <v>0.45454545454545453</v>
      </c>
      <c r="V133" s="9">
        <f>IF(Q133=0,0,INDEX('RPI calculation'!$K$9:$K$356,P133))</f>
        <v>0.32139249639249634</v>
      </c>
      <c r="W133" s="9">
        <f>IF(Q133=0,0,INDEX('RPI calculation'!$K$9:$K$356,O133))</f>
        <v>0.36137820512820512</v>
      </c>
      <c r="X133" s="1">
        <f>IF(G133="D1",INDEX('RPI calculation'!$N$9:$N$356,O133),0)</f>
        <v>310</v>
      </c>
      <c r="Y133" s="1">
        <f>IF(H133="D1",INDEX('RPI calculation'!$N$9:$N$356,P133),0)</f>
        <v>306</v>
      </c>
    </row>
    <row r="134" spans="1:25" ht="25">
      <c r="A134" s="1" t="s">
        <v>944</v>
      </c>
      <c r="B134" s="12">
        <v>46262</v>
      </c>
      <c r="C134" s="1" t="s">
        <v>137</v>
      </c>
      <c r="D134" s="1" t="s">
        <v>234</v>
      </c>
      <c r="E134" s="1">
        <v>3</v>
      </c>
      <c r="F134" s="1">
        <v>0</v>
      </c>
      <c r="G134" s="1" t="s">
        <v>584</v>
      </c>
      <c r="H134" s="1" t="s">
        <v>584</v>
      </c>
      <c r="I134" s="1">
        <v>2</v>
      </c>
      <c r="J134" s="14" t="s">
        <v>945</v>
      </c>
      <c r="K134" s="14" t="s">
        <v>946</v>
      </c>
      <c r="L134" s="14"/>
      <c r="M134" s="1" t="s">
        <v>5986</v>
      </c>
      <c r="N134" s="14" t="s">
        <v>5989</v>
      </c>
      <c r="O134" s="1">
        <f>IF(G134="D1",MATCH(C134,'RPI calculation'!$A$9:$A$356,0),0)</f>
        <v>121</v>
      </c>
      <c r="P134" s="1">
        <f>IF(H134="D1",MATCH(D134,'RPI calculation'!$A$9:$A$356,0),0)</f>
        <v>147</v>
      </c>
      <c r="Q134" s="1">
        <f t="shared" si="3"/>
        <v>1</v>
      </c>
      <c r="R134" s="1">
        <f t="shared" si="4"/>
        <v>1</v>
      </c>
      <c r="S134" s="1">
        <f t="shared" si="5"/>
        <v>0</v>
      </c>
      <c r="T134" s="9">
        <f>IF(Q134=0,0,(INDEX('RPI calculation'!$H$9:$H$356,P134)-(COUNTIFS(Matches!$C$9:$C$1954,C134,Matches!$D$9:$D$1954,D134,Matches!$Q$9:$Q$1954,1,Matches!$F$9:$F$1954,3)+COUNTIFS(Matches!$C$9:$C$1954,D134,Matches!$D$9:$D$1954,C134,Matches!$Q$9:$Q$1954,1,Matches!$E$9:$E$1954,3)))/((INDEX('RPI calculation'!$H$9:$H$356,P134)+INDEX('RPI calculation'!$I$9:$I$356,P134))-(COUNTIFS(Matches!$C$9:$C$1954,C134,Matches!$D$9:$D$1954,D134,Matches!$Q$9:$Q$1954,1)+COUNTIFS(Matches!$C$9:$C$1954,D134,Matches!$D$9:$D$1954,C134,Matches!$Q$9:$Q$1954,1))))</f>
        <v>0.33333333333333331</v>
      </c>
      <c r="U134" s="9">
        <f>IF(Q134=0,0,(INDEX('RPI calculation'!$H$9:$H$356,O134)-(COUNTIFS(Matches!$C$9:$C$1954,C134,Matches!$D$9:$D$1954,D134,Matches!$Q$9:$Q$1954,1,Matches!$E$9:$E$1954,3)+COUNTIFS(Matches!$C$9:$C$1954,D134,Matches!$D$9:$D$1954,C134,Matches!$Q$9:$Q$1954,1,Matches!$F$9:$F$1954,3)))/((INDEX('RPI calculation'!$H$9:$H$356,O134)+INDEX('RPI calculation'!$I$9:$I$356,O134))-(COUNTIFS(Matches!$C$9:$C$1954,C134,Matches!$D$9:$D$1954,D134,Matches!$Q$9:$Q$1954,1)+COUNTIFS(Matches!$C$9:$C$1954,D134,Matches!$D$9:$D$1954,C134,Matches!$Q$9:$Q$1954,1))))</f>
        <v>0.5</v>
      </c>
      <c r="V134" s="9">
        <f>IF(Q134=0,0,INDEX('RPI calculation'!$K$9:$K$356,P134))</f>
        <v>0.55272727272727273</v>
      </c>
      <c r="W134" s="9">
        <f>IF(Q134=0,0,INDEX('RPI calculation'!$K$9:$K$356,O134))</f>
        <v>0.53787878787878796</v>
      </c>
      <c r="X134" s="1">
        <f>IF(G134="D1",INDEX('RPI calculation'!$N$9:$N$356,O134),0)</f>
        <v>114</v>
      </c>
      <c r="Y134" s="1">
        <f>IF(H134="D1",INDEX('RPI calculation'!$N$9:$N$356,P134),0)</f>
        <v>211</v>
      </c>
    </row>
    <row r="135" spans="1:25" ht="25">
      <c r="A135" s="1" t="s">
        <v>947</v>
      </c>
      <c r="B135" s="12">
        <v>46262</v>
      </c>
      <c r="C135" s="1" t="s">
        <v>161</v>
      </c>
      <c r="D135" s="1" t="s">
        <v>196</v>
      </c>
      <c r="E135" s="1">
        <v>1</v>
      </c>
      <c r="F135" s="1">
        <v>3</v>
      </c>
      <c r="G135" s="1" t="s">
        <v>584</v>
      </c>
      <c r="H135" s="1" t="s">
        <v>584</v>
      </c>
      <c r="I135" s="1">
        <v>2</v>
      </c>
      <c r="J135" s="14" t="s">
        <v>872</v>
      </c>
      <c r="K135" s="14" t="s">
        <v>948</v>
      </c>
      <c r="L135" s="14"/>
      <c r="M135" s="1" t="s">
        <v>5986</v>
      </c>
      <c r="N135" s="14" t="s">
        <v>5989</v>
      </c>
      <c r="O135" s="1">
        <f>IF(G135="D1",MATCH(C135,'RPI calculation'!$A$9:$A$356,0),0)</f>
        <v>122</v>
      </c>
      <c r="P135" s="1">
        <f>IF(H135="D1",MATCH(D135,'RPI calculation'!$A$9:$A$356,0),0)</f>
        <v>244</v>
      </c>
      <c r="Q135" s="1">
        <f t="shared" si="3"/>
        <v>1</v>
      </c>
      <c r="R135" s="1">
        <f t="shared" si="4"/>
        <v>0</v>
      </c>
      <c r="S135" s="1">
        <f t="shared" si="5"/>
        <v>1</v>
      </c>
      <c r="T135" s="9">
        <f>IF(Q135=0,0,(INDEX('RPI calculation'!$H$9:$H$356,P135)-(COUNTIFS(Matches!$C$9:$C$1954,C135,Matches!$D$9:$D$1954,D135,Matches!$Q$9:$Q$1954,1,Matches!$F$9:$F$1954,3)+COUNTIFS(Matches!$C$9:$C$1954,D135,Matches!$D$9:$D$1954,C135,Matches!$Q$9:$Q$1954,1,Matches!$E$9:$E$1954,3)))/((INDEX('RPI calculation'!$H$9:$H$356,P135)+INDEX('RPI calculation'!$I$9:$I$356,P135))-(COUNTIFS(Matches!$C$9:$C$1954,C135,Matches!$D$9:$D$1954,D135,Matches!$Q$9:$Q$1954,1)+COUNTIFS(Matches!$C$9:$C$1954,D135,Matches!$D$9:$D$1954,C135,Matches!$Q$9:$Q$1954,1))))</f>
        <v>0.44444444444444442</v>
      </c>
      <c r="U135" s="9">
        <f>IF(Q135=0,0,(INDEX('RPI calculation'!$H$9:$H$356,O135)-(COUNTIFS(Matches!$C$9:$C$1954,C135,Matches!$D$9:$D$1954,D135,Matches!$Q$9:$Q$1954,1,Matches!$E$9:$E$1954,3)+COUNTIFS(Matches!$C$9:$C$1954,D135,Matches!$D$9:$D$1954,C135,Matches!$Q$9:$Q$1954,1,Matches!$F$9:$F$1954,3)))/((INDEX('RPI calculation'!$H$9:$H$356,O135)+INDEX('RPI calculation'!$I$9:$I$356,O135))-(COUNTIFS(Matches!$C$9:$C$1954,C135,Matches!$D$9:$D$1954,D135,Matches!$Q$9:$Q$1954,1)+COUNTIFS(Matches!$C$9:$C$1954,D135,Matches!$D$9:$D$1954,C135,Matches!$Q$9:$Q$1954,1))))</f>
        <v>0.41666666666666669</v>
      </c>
      <c r="V135" s="9">
        <f>IF(Q135=0,0,INDEX('RPI calculation'!$K$9:$K$356,P135))</f>
        <v>0.48459595959595958</v>
      </c>
      <c r="W135" s="9">
        <f>IF(Q135=0,0,INDEX('RPI calculation'!$K$9:$K$356,O135))</f>
        <v>0.59677544677544681</v>
      </c>
      <c r="X135" s="1">
        <f>IF(G135="D1",INDEX('RPI calculation'!$N$9:$N$356,O135),0)</f>
        <v>138</v>
      </c>
      <c r="Y135" s="1">
        <f>IF(H135="D1",INDEX('RPI calculation'!$N$9:$N$356,P135),0)</f>
        <v>173</v>
      </c>
    </row>
    <row r="136" spans="1:25" ht="25">
      <c r="A136" s="1" t="s">
        <v>949</v>
      </c>
      <c r="B136" s="12">
        <v>46262</v>
      </c>
      <c r="C136" s="1" t="s">
        <v>290</v>
      </c>
      <c r="D136" s="1" t="s">
        <v>239</v>
      </c>
      <c r="E136" s="1">
        <v>0</v>
      </c>
      <c r="F136" s="1">
        <v>3</v>
      </c>
      <c r="G136" s="1" t="s">
        <v>584</v>
      </c>
      <c r="H136" s="1" t="s">
        <v>584</v>
      </c>
      <c r="I136" s="1">
        <v>2</v>
      </c>
      <c r="J136" s="14" t="s">
        <v>950</v>
      </c>
      <c r="K136" s="14" t="s">
        <v>951</v>
      </c>
      <c r="L136" s="14"/>
      <c r="M136" s="1" t="s">
        <v>5986</v>
      </c>
      <c r="N136" s="14" t="s">
        <v>5989</v>
      </c>
      <c r="O136" s="1">
        <f>IF(G136="D1",MATCH(C136,'RPI calculation'!$A$9:$A$356,0),0)</f>
        <v>123</v>
      </c>
      <c r="P136" s="1">
        <f>IF(H136="D1",MATCH(D136,'RPI calculation'!$A$9:$A$356,0),0)</f>
        <v>128</v>
      </c>
      <c r="Q136" s="1">
        <f t="shared" si="3"/>
        <v>1</v>
      </c>
      <c r="R136" s="1">
        <f t="shared" si="4"/>
        <v>0</v>
      </c>
      <c r="S136" s="1">
        <f t="shared" si="5"/>
        <v>1</v>
      </c>
      <c r="T136" s="9">
        <f>IF(Q136=0,0,(INDEX('RPI calculation'!$H$9:$H$356,P136)-(COUNTIFS(Matches!$C$9:$C$1954,C136,Matches!$D$9:$D$1954,D136,Matches!$Q$9:$Q$1954,1,Matches!$F$9:$F$1954,3)+COUNTIFS(Matches!$C$9:$C$1954,D136,Matches!$D$9:$D$1954,C136,Matches!$Q$9:$Q$1954,1,Matches!$E$9:$E$1954,3)))/((INDEX('RPI calculation'!$H$9:$H$356,P136)+INDEX('RPI calculation'!$I$9:$I$356,P136))-(COUNTIFS(Matches!$C$9:$C$1954,C136,Matches!$D$9:$D$1954,D136,Matches!$Q$9:$Q$1954,1)+COUNTIFS(Matches!$C$9:$C$1954,D136,Matches!$D$9:$D$1954,C136,Matches!$Q$9:$Q$1954,1))))</f>
        <v>0.45454545454545453</v>
      </c>
      <c r="U136" s="9">
        <f>IF(Q136=0,0,(INDEX('RPI calculation'!$H$9:$H$356,O136)-(COUNTIFS(Matches!$C$9:$C$1954,C136,Matches!$D$9:$D$1954,D136,Matches!$Q$9:$Q$1954,1,Matches!$E$9:$E$1954,3)+COUNTIFS(Matches!$C$9:$C$1954,D136,Matches!$D$9:$D$1954,C136,Matches!$Q$9:$Q$1954,1,Matches!$F$9:$F$1954,3)))/((INDEX('RPI calculation'!$H$9:$H$356,O136)+INDEX('RPI calculation'!$I$9:$I$356,O136))-(COUNTIFS(Matches!$C$9:$C$1954,C136,Matches!$D$9:$D$1954,D136,Matches!$Q$9:$Q$1954,1)+COUNTIFS(Matches!$C$9:$C$1954,D136,Matches!$D$9:$D$1954,C136,Matches!$Q$9:$Q$1954,1))))</f>
        <v>0.33333333333333331</v>
      </c>
      <c r="V136" s="9">
        <f>IF(Q136=0,0,INDEX('RPI calculation'!$K$9:$K$356,P136))</f>
        <v>0.46106254856254852</v>
      </c>
      <c r="W136" s="9">
        <f>IF(Q136=0,0,INDEX('RPI calculation'!$K$9:$K$356,O136))</f>
        <v>0.51402486402486403</v>
      </c>
      <c r="X136" s="1">
        <f>IF(G136="D1",INDEX('RPI calculation'!$N$9:$N$356,O136),0)</f>
        <v>267</v>
      </c>
      <c r="Y136" s="1">
        <f>IF(H136="D1",INDEX('RPI calculation'!$N$9:$N$356,P136),0)</f>
        <v>216</v>
      </c>
    </row>
    <row r="137" spans="1:25" ht="25">
      <c r="A137" s="1" t="s">
        <v>952</v>
      </c>
      <c r="B137" s="12">
        <v>46262</v>
      </c>
      <c r="C137" s="1" t="s">
        <v>213</v>
      </c>
      <c r="D137" s="1" t="s">
        <v>310</v>
      </c>
      <c r="E137" s="1">
        <v>3</v>
      </c>
      <c r="F137" s="1">
        <v>0</v>
      </c>
      <c r="G137" s="1" t="s">
        <v>584</v>
      </c>
      <c r="H137" s="1" t="s">
        <v>584</v>
      </c>
      <c r="I137" s="1">
        <v>2</v>
      </c>
      <c r="J137" s="14" t="s">
        <v>859</v>
      </c>
      <c r="K137" s="14" t="s">
        <v>953</v>
      </c>
      <c r="L137" s="14"/>
      <c r="M137" s="1" t="s">
        <v>5986</v>
      </c>
      <c r="N137" s="14" t="s">
        <v>5989</v>
      </c>
      <c r="O137" s="1">
        <f>IF(G137="D1",MATCH(C137,'RPI calculation'!$A$9:$A$356,0),0)</f>
        <v>124</v>
      </c>
      <c r="P137" s="1">
        <f>IF(H137="D1",MATCH(D137,'RPI calculation'!$A$9:$A$356,0),0)</f>
        <v>125</v>
      </c>
      <c r="Q137" s="1">
        <f t="shared" ref="Q137:Q200" si="6">IF(AND(G137="D1",H137="D1"),1,0)</f>
        <v>1</v>
      </c>
      <c r="R137" s="1">
        <f t="shared" ref="R137:R200" si="7">IF(E137&gt;F137,1,0)</f>
        <v>1</v>
      </c>
      <c r="S137" s="1">
        <f t="shared" ref="S137:S200" si="8">IF(F137&gt;E137,1,0)</f>
        <v>0</v>
      </c>
      <c r="T137" s="9">
        <f>IF(Q137=0,0,(INDEX('RPI calculation'!$H$9:$H$356,P137)-(COUNTIFS(Matches!$C$9:$C$1954,C137,Matches!$D$9:$D$1954,D137,Matches!$Q$9:$Q$1954,1,Matches!$F$9:$F$1954,3)+COUNTIFS(Matches!$C$9:$C$1954,D137,Matches!$D$9:$D$1954,C137,Matches!$Q$9:$Q$1954,1,Matches!$E$9:$E$1954,3)))/((INDEX('RPI calculation'!$H$9:$H$356,P137)+INDEX('RPI calculation'!$I$9:$I$356,P137))-(COUNTIFS(Matches!$C$9:$C$1954,C137,Matches!$D$9:$D$1954,D137,Matches!$Q$9:$Q$1954,1)+COUNTIFS(Matches!$C$9:$C$1954,D137,Matches!$D$9:$D$1954,C137,Matches!$Q$9:$Q$1954,1))))</f>
        <v>0.27272727272727271</v>
      </c>
      <c r="U137" s="9">
        <f>IF(Q137=0,0,(INDEX('RPI calculation'!$H$9:$H$356,O137)-(COUNTIFS(Matches!$C$9:$C$1954,C137,Matches!$D$9:$D$1954,D137,Matches!$Q$9:$Q$1954,1,Matches!$E$9:$E$1954,3)+COUNTIFS(Matches!$C$9:$C$1954,D137,Matches!$D$9:$D$1954,C137,Matches!$Q$9:$Q$1954,1,Matches!$F$9:$F$1954,3)))/((INDEX('RPI calculation'!$H$9:$H$356,O137)+INDEX('RPI calculation'!$I$9:$I$356,O137))-(COUNTIFS(Matches!$C$9:$C$1954,C137,Matches!$D$9:$D$1954,D137,Matches!$Q$9:$Q$1954,1)+COUNTIFS(Matches!$C$9:$C$1954,D137,Matches!$D$9:$D$1954,C137,Matches!$Q$9:$Q$1954,1))))</f>
        <v>0.45454545454545453</v>
      </c>
      <c r="V137" s="9">
        <f>IF(Q137=0,0,INDEX('RPI calculation'!$K$9:$K$356,P137))</f>
        <v>0.5044013856513857</v>
      </c>
      <c r="W137" s="9">
        <f>IF(Q137=0,0,INDEX('RPI calculation'!$K$9:$K$356,O137))</f>
        <v>0.47944023569023564</v>
      </c>
      <c r="X137" s="1">
        <f>IF(G137="D1",INDEX('RPI calculation'!$N$9:$N$356,O137),0)</f>
        <v>190</v>
      </c>
      <c r="Y137" s="1">
        <f>IF(H137="D1",INDEX('RPI calculation'!$N$9:$N$356,P137),0)</f>
        <v>287</v>
      </c>
    </row>
    <row r="138" spans="1:25" ht="25">
      <c r="A138" s="1" t="s">
        <v>954</v>
      </c>
      <c r="B138" s="12">
        <v>46262</v>
      </c>
      <c r="C138" s="1" t="s">
        <v>213</v>
      </c>
      <c r="D138" s="1" t="s">
        <v>361</v>
      </c>
      <c r="E138" s="1">
        <v>3</v>
      </c>
      <c r="F138" s="1">
        <v>0</v>
      </c>
      <c r="G138" s="1" t="s">
        <v>584</v>
      </c>
      <c r="H138" s="1" t="s">
        <v>584</v>
      </c>
      <c r="I138" s="1">
        <v>2</v>
      </c>
      <c r="J138" s="14" t="s">
        <v>955</v>
      </c>
      <c r="K138" s="14" t="s">
        <v>956</v>
      </c>
      <c r="L138" s="14"/>
      <c r="M138" s="1" t="s">
        <v>5986</v>
      </c>
      <c r="N138" s="14" t="s">
        <v>5989</v>
      </c>
      <c r="O138" s="1">
        <f>IF(G138="D1",MATCH(C138,'RPI calculation'!$A$9:$A$356,0),0)</f>
        <v>124</v>
      </c>
      <c r="P138" s="1">
        <f>IF(H138="D1",MATCH(D138,'RPI calculation'!$A$9:$A$356,0),0)</f>
        <v>266</v>
      </c>
      <c r="Q138" s="1">
        <f t="shared" si="6"/>
        <v>1</v>
      </c>
      <c r="R138" s="1">
        <f t="shared" si="7"/>
        <v>1</v>
      </c>
      <c r="S138" s="1">
        <f t="shared" si="8"/>
        <v>0</v>
      </c>
      <c r="T138" s="9">
        <f>IF(Q138=0,0,(INDEX('RPI calculation'!$H$9:$H$356,P138)-(COUNTIFS(Matches!$C$9:$C$1954,C138,Matches!$D$9:$D$1954,D138,Matches!$Q$9:$Q$1954,1,Matches!$F$9:$F$1954,3)+COUNTIFS(Matches!$C$9:$C$1954,D138,Matches!$D$9:$D$1954,C138,Matches!$Q$9:$Q$1954,1,Matches!$E$9:$E$1954,3)))/((INDEX('RPI calculation'!$H$9:$H$356,P138)+INDEX('RPI calculation'!$I$9:$I$356,P138))-(COUNTIFS(Matches!$C$9:$C$1954,C138,Matches!$D$9:$D$1954,D138,Matches!$Q$9:$Q$1954,1)+COUNTIFS(Matches!$C$9:$C$1954,D138,Matches!$D$9:$D$1954,C138,Matches!$Q$9:$Q$1954,1))))</f>
        <v>0.1111111111111111</v>
      </c>
      <c r="U138" s="9">
        <f>IF(Q138=0,0,(INDEX('RPI calculation'!$H$9:$H$356,O138)-(COUNTIFS(Matches!$C$9:$C$1954,C138,Matches!$D$9:$D$1954,D138,Matches!$Q$9:$Q$1954,1,Matches!$E$9:$E$1954,3)+COUNTIFS(Matches!$C$9:$C$1954,D138,Matches!$D$9:$D$1954,C138,Matches!$Q$9:$Q$1954,1,Matches!$F$9:$F$1954,3)))/((INDEX('RPI calculation'!$H$9:$H$356,O138)+INDEX('RPI calculation'!$I$9:$I$356,O138))-(COUNTIFS(Matches!$C$9:$C$1954,C138,Matches!$D$9:$D$1954,D138,Matches!$Q$9:$Q$1954,1)+COUNTIFS(Matches!$C$9:$C$1954,D138,Matches!$D$9:$D$1954,C138,Matches!$Q$9:$Q$1954,1))))</f>
        <v>0.45454545454545453</v>
      </c>
      <c r="V138" s="9">
        <f>IF(Q138=0,0,INDEX('RPI calculation'!$K$9:$K$356,P138))</f>
        <v>0.40472222222222226</v>
      </c>
      <c r="W138" s="9">
        <f>IF(Q138=0,0,INDEX('RPI calculation'!$K$9:$K$356,O138))</f>
        <v>0.47944023569023564</v>
      </c>
      <c r="X138" s="1">
        <f>IF(G138="D1",INDEX('RPI calculation'!$N$9:$N$356,O138),0)</f>
        <v>190</v>
      </c>
      <c r="Y138" s="1">
        <f>IF(H138="D1",INDEX('RPI calculation'!$N$9:$N$356,P138),0)</f>
        <v>338</v>
      </c>
    </row>
    <row r="139" spans="1:25" ht="25">
      <c r="A139" s="1" t="s">
        <v>957</v>
      </c>
      <c r="B139" s="12">
        <v>46262</v>
      </c>
      <c r="C139" s="1" t="s">
        <v>136</v>
      </c>
      <c r="D139" s="1" t="s">
        <v>336</v>
      </c>
      <c r="E139" s="1">
        <v>3</v>
      </c>
      <c r="F139" s="1">
        <v>0</v>
      </c>
      <c r="G139" s="1" t="s">
        <v>584</v>
      </c>
      <c r="H139" s="1" t="s">
        <v>584</v>
      </c>
      <c r="I139" s="1">
        <v>2</v>
      </c>
      <c r="J139" s="14" t="s">
        <v>710</v>
      </c>
      <c r="K139" s="14" t="s">
        <v>958</v>
      </c>
      <c r="L139" s="14"/>
      <c r="M139" s="1" t="s">
        <v>5986</v>
      </c>
      <c r="N139" s="14" t="s">
        <v>5989</v>
      </c>
      <c r="O139" s="1">
        <f>IF(G139="D1",MATCH(C139,'RPI calculation'!$A$9:$A$356,0),0)</f>
        <v>126</v>
      </c>
      <c r="P139" s="1">
        <f>IF(H139="D1",MATCH(D139,'RPI calculation'!$A$9:$A$356,0),0)</f>
        <v>148</v>
      </c>
      <c r="Q139" s="1">
        <f t="shared" si="6"/>
        <v>1</v>
      </c>
      <c r="R139" s="1">
        <f t="shared" si="7"/>
        <v>1</v>
      </c>
      <c r="S139" s="1">
        <f t="shared" si="8"/>
        <v>0</v>
      </c>
      <c r="T139" s="9">
        <f>IF(Q139=0,0,(INDEX('RPI calculation'!$H$9:$H$356,P139)-(COUNTIFS(Matches!$C$9:$C$1954,C139,Matches!$D$9:$D$1954,D139,Matches!$Q$9:$Q$1954,1,Matches!$F$9:$F$1954,3)+COUNTIFS(Matches!$C$9:$C$1954,D139,Matches!$D$9:$D$1954,C139,Matches!$Q$9:$Q$1954,1,Matches!$E$9:$E$1954,3)))/((INDEX('RPI calculation'!$H$9:$H$356,P139)+INDEX('RPI calculation'!$I$9:$I$356,P139))-(COUNTIFS(Matches!$C$9:$C$1954,C139,Matches!$D$9:$D$1954,D139,Matches!$Q$9:$Q$1954,1)+COUNTIFS(Matches!$C$9:$C$1954,D139,Matches!$D$9:$D$1954,C139,Matches!$Q$9:$Q$1954,1))))</f>
        <v>0.25</v>
      </c>
      <c r="U139" s="9">
        <f>IF(Q139=0,0,(INDEX('RPI calculation'!$H$9:$H$356,O139)-(COUNTIFS(Matches!$C$9:$C$1954,C139,Matches!$D$9:$D$1954,D139,Matches!$Q$9:$Q$1954,1,Matches!$E$9:$E$1954,3)+COUNTIFS(Matches!$C$9:$C$1954,D139,Matches!$D$9:$D$1954,C139,Matches!$Q$9:$Q$1954,1,Matches!$F$9:$F$1954,3)))/((INDEX('RPI calculation'!$H$9:$H$356,O139)+INDEX('RPI calculation'!$I$9:$I$356,O139))-(COUNTIFS(Matches!$C$9:$C$1954,C139,Matches!$D$9:$D$1954,D139,Matches!$Q$9:$Q$1954,1)+COUNTIFS(Matches!$C$9:$C$1954,D139,Matches!$D$9:$D$1954,C139,Matches!$Q$9:$Q$1954,1))))</f>
        <v>0.375</v>
      </c>
      <c r="V139" s="9">
        <f>IF(Q139=0,0,INDEX('RPI calculation'!$K$9:$K$356,P139))</f>
        <v>0.43409090909090908</v>
      </c>
      <c r="W139" s="9">
        <f>IF(Q139=0,0,INDEX('RPI calculation'!$K$9:$K$356,O139))</f>
        <v>0.58047619047619048</v>
      </c>
      <c r="X139" s="1">
        <f>IF(G139="D1",INDEX('RPI calculation'!$N$9:$N$356,O139),0)</f>
        <v>113</v>
      </c>
      <c r="Y139" s="1">
        <f>IF(H139="D1",INDEX('RPI calculation'!$N$9:$N$356,P139),0)</f>
        <v>313</v>
      </c>
    </row>
    <row r="140" spans="1:25" ht="25">
      <c r="A140" s="1" t="s">
        <v>959</v>
      </c>
      <c r="B140" s="12">
        <v>46262</v>
      </c>
      <c r="C140" s="1" t="s">
        <v>59</v>
      </c>
      <c r="D140" s="1" t="s">
        <v>21</v>
      </c>
      <c r="E140" s="1">
        <v>1</v>
      </c>
      <c r="F140" s="1">
        <v>3</v>
      </c>
      <c r="G140" s="1" t="s">
        <v>584</v>
      </c>
      <c r="H140" s="1" t="s">
        <v>584</v>
      </c>
      <c r="I140" s="1">
        <v>2</v>
      </c>
      <c r="J140" s="14" t="s">
        <v>724</v>
      </c>
      <c r="K140" s="14" t="s">
        <v>960</v>
      </c>
      <c r="L140" s="14"/>
      <c r="M140" s="1" t="s">
        <v>5986</v>
      </c>
      <c r="N140" s="14" t="s">
        <v>5989</v>
      </c>
      <c r="O140" s="1">
        <f>IF(G140="D1",MATCH(C140,'RPI calculation'!$A$9:$A$356,0),0)</f>
        <v>127</v>
      </c>
      <c r="P140" s="1">
        <f>IF(H140="D1",MATCH(D140,'RPI calculation'!$A$9:$A$356,0),0)</f>
        <v>219</v>
      </c>
      <c r="Q140" s="1">
        <f t="shared" si="6"/>
        <v>1</v>
      </c>
      <c r="R140" s="1">
        <f t="shared" si="7"/>
        <v>0</v>
      </c>
      <c r="S140" s="1">
        <f t="shared" si="8"/>
        <v>1</v>
      </c>
      <c r="T140" s="9">
        <f>IF(Q140=0,0,(INDEX('RPI calculation'!$H$9:$H$356,P140)-(COUNTIFS(Matches!$C$9:$C$1954,C140,Matches!$D$9:$D$1954,D140,Matches!$Q$9:$Q$1954,1,Matches!$F$9:$F$1954,3)+COUNTIFS(Matches!$C$9:$C$1954,D140,Matches!$D$9:$D$1954,C140,Matches!$Q$9:$Q$1954,1,Matches!$E$9:$E$1954,3)))/((INDEX('RPI calculation'!$H$9:$H$356,P140)+INDEX('RPI calculation'!$I$9:$I$356,P140))-(COUNTIFS(Matches!$C$9:$C$1954,C140,Matches!$D$9:$D$1954,D140,Matches!$Q$9:$Q$1954,1)+COUNTIFS(Matches!$C$9:$C$1954,D140,Matches!$D$9:$D$1954,C140,Matches!$Q$9:$Q$1954,1))))</f>
        <v>1</v>
      </c>
      <c r="U140" s="9">
        <f>IF(Q140=0,0,(INDEX('RPI calculation'!$H$9:$H$356,O140)-(COUNTIFS(Matches!$C$9:$C$1954,C140,Matches!$D$9:$D$1954,D140,Matches!$Q$9:$Q$1954,1,Matches!$E$9:$E$1954,3)+COUNTIFS(Matches!$C$9:$C$1954,D140,Matches!$D$9:$D$1954,C140,Matches!$Q$9:$Q$1954,1,Matches!$F$9:$F$1954,3)))/((INDEX('RPI calculation'!$H$9:$H$356,O140)+INDEX('RPI calculation'!$I$9:$I$356,O140))-(COUNTIFS(Matches!$C$9:$C$1954,C140,Matches!$D$9:$D$1954,D140,Matches!$Q$9:$Q$1954,1)+COUNTIFS(Matches!$C$9:$C$1954,D140,Matches!$D$9:$D$1954,C140,Matches!$Q$9:$Q$1954,1))))</f>
        <v>0.77777777777777779</v>
      </c>
      <c r="V140" s="9">
        <f>IF(Q140=0,0,INDEX('RPI calculation'!$K$9:$K$356,P140))</f>
        <v>0.76010101010101006</v>
      </c>
      <c r="W140" s="9">
        <f>IF(Q140=0,0,INDEX('RPI calculation'!$K$9:$K$356,O140))</f>
        <v>0.58611111111111103</v>
      </c>
      <c r="X140" s="1">
        <f>IF(G140="D1",INDEX('RPI calculation'!$N$9:$N$356,O140),0)</f>
        <v>36</v>
      </c>
      <c r="Y140" s="1">
        <f>IF(H140="D1",INDEX('RPI calculation'!$N$9:$N$356,P140),0)</f>
        <v>1</v>
      </c>
    </row>
    <row r="141" spans="1:25" ht="25">
      <c r="A141" s="1" t="s">
        <v>961</v>
      </c>
      <c r="B141" s="12">
        <v>46262</v>
      </c>
      <c r="C141" s="1" t="s">
        <v>239</v>
      </c>
      <c r="D141" s="1" t="s">
        <v>325</v>
      </c>
      <c r="E141" s="1">
        <v>3</v>
      </c>
      <c r="F141" s="1">
        <v>2</v>
      </c>
      <c r="G141" s="1" t="s">
        <v>584</v>
      </c>
      <c r="H141" s="1" t="s">
        <v>584</v>
      </c>
      <c r="I141" s="1">
        <v>2</v>
      </c>
      <c r="J141" s="14" t="s">
        <v>962</v>
      </c>
      <c r="K141" s="14" t="s">
        <v>963</v>
      </c>
      <c r="L141" s="14"/>
      <c r="M141" s="1" t="s">
        <v>5986</v>
      </c>
      <c r="N141" s="14" t="s">
        <v>5989</v>
      </c>
      <c r="O141" s="1">
        <f>IF(G141="D1",MATCH(C141,'RPI calculation'!$A$9:$A$356,0),0)</f>
        <v>128</v>
      </c>
      <c r="P141" s="1">
        <f>IF(H141="D1",MATCH(D141,'RPI calculation'!$A$9:$A$356,0),0)</f>
        <v>314</v>
      </c>
      <c r="Q141" s="1">
        <f t="shared" si="6"/>
        <v>1</v>
      </c>
      <c r="R141" s="1">
        <f t="shared" si="7"/>
        <v>1</v>
      </c>
      <c r="S141" s="1">
        <f t="shared" si="8"/>
        <v>0</v>
      </c>
      <c r="T141" s="9">
        <f>IF(Q141=0,0,(INDEX('RPI calculation'!$H$9:$H$356,P141)-(COUNTIFS(Matches!$C$9:$C$1954,C141,Matches!$D$9:$D$1954,D141,Matches!$Q$9:$Q$1954,1,Matches!$F$9:$F$1954,3)+COUNTIFS(Matches!$C$9:$C$1954,D141,Matches!$D$9:$D$1954,C141,Matches!$Q$9:$Q$1954,1,Matches!$E$9:$E$1954,3)))/((INDEX('RPI calculation'!$H$9:$H$356,P141)+INDEX('RPI calculation'!$I$9:$I$356,P141))-(COUNTIFS(Matches!$C$9:$C$1954,C141,Matches!$D$9:$D$1954,D141,Matches!$Q$9:$Q$1954,1)+COUNTIFS(Matches!$C$9:$C$1954,D141,Matches!$D$9:$D$1954,C141,Matches!$Q$9:$Q$1954,1))))</f>
        <v>0.5</v>
      </c>
      <c r="U141" s="9">
        <f>IF(Q141=0,0,(INDEX('RPI calculation'!$H$9:$H$356,O141)-(COUNTIFS(Matches!$C$9:$C$1954,C141,Matches!$D$9:$D$1954,D141,Matches!$Q$9:$Q$1954,1,Matches!$E$9:$E$1954,3)+COUNTIFS(Matches!$C$9:$C$1954,D141,Matches!$D$9:$D$1954,C141,Matches!$Q$9:$Q$1954,1,Matches!$F$9:$F$1954,3)))/((INDEX('RPI calculation'!$H$9:$H$356,O141)+INDEX('RPI calculation'!$I$9:$I$356,O141))-(COUNTIFS(Matches!$C$9:$C$1954,C141,Matches!$D$9:$D$1954,D141,Matches!$Q$9:$Q$1954,1)+COUNTIFS(Matches!$C$9:$C$1954,D141,Matches!$D$9:$D$1954,C141,Matches!$Q$9:$Q$1954,1))))</f>
        <v>0.45454545454545453</v>
      </c>
      <c r="V141" s="9">
        <f>IF(Q141=0,0,INDEX('RPI calculation'!$K$9:$K$356,P141))</f>
        <v>0.37811885084612357</v>
      </c>
      <c r="W141" s="9">
        <f>IF(Q141=0,0,INDEX('RPI calculation'!$K$9:$K$356,O141))</f>
        <v>0.46106254856254852</v>
      </c>
      <c r="X141" s="1">
        <f>IF(G141="D1",INDEX('RPI calculation'!$N$9:$N$356,O141),0)</f>
        <v>216</v>
      </c>
      <c r="Y141" s="1">
        <f>IF(H141="D1",INDEX('RPI calculation'!$N$9:$N$356,P141),0)</f>
        <v>302</v>
      </c>
    </row>
    <row r="142" spans="1:25" ht="25">
      <c r="A142" s="1" t="s">
        <v>964</v>
      </c>
      <c r="B142" s="12">
        <v>46262</v>
      </c>
      <c r="C142" s="1" t="s">
        <v>225</v>
      </c>
      <c r="D142" s="1" t="s">
        <v>347</v>
      </c>
      <c r="E142" s="1">
        <v>3</v>
      </c>
      <c r="F142" s="1">
        <v>0</v>
      </c>
      <c r="G142" s="1" t="s">
        <v>584</v>
      </c>
      <c r="H142" s="1" t="s">
        <v>584</v>
      </c>
      <c r="I142" s="1">
        <v>2</v>
      </c>
      <c r="J142" s="14" t="s">
        <v>965</v>
      </c>
      <c r="K142" s="14" t="s">
        <v>966</v>
      </c>
      <c r="L142" s="14"/>
      <c r="M142" s="1" t="s">
        <v>5986</v>
      </c>
      <c r="N142" s="14" t="s">
        <v>5989</v>
      </c>
      <c r="O142" s="1">
        <f>IF(G142="D1",MATCH(C142,'RPI calculation'!$A$9:$A$356,0),0)</f>
        <v>130</v>
      </c>
      <c r="P142" s="1">
        <f>IF(H142="D1",MATCH(D142,'RPI calculation'!$A$9:$A$356,0),0)</f>
        <v>286</v>
      </c>
      <c r="Q142" s="1">
        <f t="shared" si="6"/>
        <v>1</v>
      </c>
      <c r="R142" s="1">
        <f t="shared" si="7"/>
        <v>1</v>
      </c>
      <c r="S142" s="1">
        <f t="shared" si="8"/>
        <v>0</v>
      </c>
      <c r="T142" s="9">
        <f>IF(Q142=0,0,(INDEX('RPI calculation'!$H$9:$H$356,P142)-(COUNTIFS(Matches!$C$9:$C$1954,C142,Matches!$D$9:$D$1954,D142,Matches!$Q$9:$Q$1954,1,Matches!$F$9:$F$1954,3)+COUNTIFS(Matches!$C$9:$C$1954,D142,Matches!$D$9:$D$1954,C142,Matches!$Q$9:$Q$1954,1,Matches!$E$9:$E$1954,3)))/((INDEX('RPI calculation'!$H$9:$H$356,P142)+INDEX('RPI calculation'!$I$9:$I$356,P142))-(COUNTIFS(Matches!$C$9:$C$1954,C142,Matches!$D$9:$D$1954,D142,Matches!$Q$9:$Q$1954,1)+COUNTIFS(Matches!$C$9:$C$1954,D142,Matches!$D$9:$D$1954,C142,Matches!$Q$9:$Q$1954,1))))</f>
        <v>0.27272727272727271</v>
      </c>
      <c r="U142" s="9">
        <f>IF(Q142=0,0,(INDEX('RPI calculation'!$H$9:$H$356,O142)-(COUNTIFS(Matches!$C$9:$C$1954,C142,Matches!$D$9:$D$1954,D142,Matches!$Q$9:$Q$1954,1,Matches!$E$9:$E$1954,3)+COUNTIFS(Matches!$C$9:$C$1954,D142,Matches!$D$9:$D$1954,C142,Matches!$Q$9:$Q$1954,1,Matches!$F$9:$F$1954,3)))/((INDEX('RPI calculation'!$H$9:$H$356,O142)+INDEX('RPI calculation'!$I$9:$I$356,O142))-(COUNTIFS(Matches!$C$9:$C$1954,C142,Matches!$D$9:$D$1954,D142,Matches!$Q$9:$Q$1954,1)+COUNTIFS(Matches!$C$9:$C$1954,D142,Matches!$D$9:$D$1954,C142,Matches!$Q$9:$Q$1954,1))))</f>
        <v>0.45454545454545453</v>
      </c>
      <c r="V142" s="9">
        <f>IF(Q142=0,0,INDEX('RPI calculation'!$K$9:$K$356,P142))</f>
        <v>0.38901515151515148</v>
      </c>
      <c r="W142" s="9">
        <f>IF(Q142=0,0,INDEX('RPI calculation'!$K$9:$K$356,O142))</f>
        <v>0.47053872053872053</v>
      </c>
      <c r="X142" s="1">
        <f>IF(G142="D1",INDEX('RPI calculation'!$N$9:$N$356,O142),0)</f>
        <v>202</v>
      </c>
      <c r="Y142" s="1">
        <f>IF(H142="D1",INDEX('RPI calculation'!$N$9:$N$356,P142),0)</f>
        <v>324</v>
      </c>
    </row>
    <row r="143" spans="1:25" ht="25">
      <c r="A143" s="1" t="s">
        <v>967</v>
      </c>
      <c r="B143" s="12">
        <v>46262</v>
      </c>
      <c r="C143" s="1" t="s">
        <v>225</v>
      </c>
      <c r="D143" s="1" t="s">
        <v>283</v>
      </c>
      <c r="E143" s="1">
        <v>3</v>
      </c>
      <c r="F143" s="1">
        <v>1</v>
      </c>
      <c r="G143" s="1" t="s">
        <v>584</v>
      </c>
      <c r="H143" s="1" t="s">
        <v>584</v>
      </c>
      <c r="I143" s="1">
        <v>2</v>
      </c>
      <c r="J143" s="14" t="s">
        <v>968</v>
      </c>
      <c r="K143" s="14" t="s">
        <v>969</v>
      </c>
      <c r="L143" s="14"/>
      <c r="M143" s="1" t="s">
        <v>5986</v>
      </c>
      <c r="N143" s="14" t="s">
        <v>5989</v>
      </c>
      <c r="O143" s="1">
        <f>IF(G143="D1",MATCH(C143,'RPI calculation'!$A$9:$A$356,0),0)</f>
        <v>130</v>
      </c>
      <c r="P143" s="1">
        <f>IF(H143="D1",MATCH(D143,'RPI calculation'!$A$9:$A$356,0),0)</f>
        <v>309</v>
      </c>
      <c r="Q143" s="1">
        <f t="shared" si="6"/>
        <v>1</v>
      </c>
      <c r="R143" s="1">
        <f t="shared" si="7"/>
        <v>1</v>
      </c>
      <c r="S143" s="1">
        <f t="shared" si="8"/>
        <v>0</v>
      </c>
      <c r="T143" s="9">
        <f>IF(Q143=0,0,(INDEX('RPI calculation'!$H$9:$H$356,P143)-(COUNTIFS(Matches!$C$9:$C$1954,C143,Matches!$D$9:$D$1954,D143,Matches!$Q$9:$Q$1954,1,Matches!$F$9:$F$1954,3)+COUNTIFS(Matches!$C$9:$C$1954,D143,Matches!$D$9:$D$1954,C143,Matches!$Q$9:$Q$1954,1,Matches!$E$9:$E$1954,3)))/((INDEX('RPI calculation'!$H$9:$H$356,P143)+INDEX('RPI calculation'!$I$9:$I$356,P143))-(COUNTIFS(Matches!$C$9:$C$1954,C143,Matches!$D$9:$D$1954,D143,Matches!$Q$9:$Q$1954,1)+COUNTIFS(Matches!$C$9:$C$1954,D143,Matches!$D$9:$D$1954,C143,Matches!$Q$9:$Q$1954,1))))</f>
        <v>0.45454545454545453</v>
      </c>
      <c r="U143" s="9">
        <f>IF(Q143=0,0,(INDEX('RPI calculation'!$H$9:$H$356,O143)-(COUNTIFS(Matches!$C$9:$C$1954,C143,Matches!$D$9:$D$1954,D143,Matches!$Q$9:$Q$1954,1,Matches!$E$9:$E$1954,3)+COUNTIFS(Matches!$C$9:$C$1954,D143,Matches!$D$9:$D$1954,C143,Matches!$Q$9:$Q$1954,1,Matches!$F$9:$F$1954,3)))/((INDEX('RPI calculation'!$H$9:$H$356,O143)+INDEX('RPI calculation'!$I$9:$I$356,O143))-(COUNTIFS(Matches!$C$9:$C$1954,C143,Matches!$D$9:$D$1954,D143,Matches!$Q$9:$Q$1954,1)+COUNTIFS(Matches!$C$9:$C$1954,D143,Matches!$D$9:$D$1954,C143,Matches!$Q$9:$Q$1954,1))))</f>
        <v>0.45454545454545453</v>
      </c>
      <c r="V143" s="9">
        <f>IF(Q143=0,0,INDEX('RPI calculation'!$K$9:$K$356,P143))</f>
        <v>0.45635545010545009</v>
      </c>
      <c r="W143" s="9">
        <f>IF(Q143=0,0,INDEX('RPI calculation'!$K$9:$K$356,O143))</f>
        <v>0.47053872053872053</v>
      </c>
      <c r="X143" s="1">
        <f>IF(G143="D1",INDEX('RPI calculation'!$N$9:$N$356,O143),0)</f>
        <v>202</v>
      </c>
      <c r="Y143" s="1">
        <f>IF(H143="D1",INDEX('RPI calculation'!$N$9:$N$356,P143),0)</f>
        <v>260</v>
      </c>
    </row>
    <row r="144" spans="1:25" ht="25">
      <c r="A144" s="1" t="s">
        <v>970</v>
      </c>
      <c r="B144" s="12">
        <v>46262</v>
      </c>
      <c r="C144" s="1" t="s">
        <v>233</v>
      </c>
      <c r="D144" s="1" t="s">
        <v>273</v>
      </c>
      <c r="E144" s="1">
        <v>0</v>
      </c>
      <c r="F144" s="1">
        <v>3</v>
      </c>
      <c r="G144" s="1" t="s">
        <v>584</v>
      </c>
      <c r="H144" s="1" t="s">
        <v>584</v>
      </c>
      <c r="I144" s="1">
        <v>2</v>
      </c>
      <c r="J144" s="14" t="s">
        <v>671</v>
      </c>
      <c r="K144" s="14" t="s">
        <v>971</v>
      </c>
      <c r="L144" s="14"/>
      <c r="M144" s="1" t="s">
        <v>5986</v>
      </c>
      <c r="N144" s="14" t="s">
        <v>5989</v>
      </c>
      <c r="O144" s="1">
        <f>IF(G144="D1",MATCH(C144,'RPI calculation'!$A$9:$A$356,0),0)</f>
        <v>131</v>
      </c>
      <c r="P144" s="1">
        <f>IF(H144="D1",MATCH(D144,'RPI calculation'!$A$9:$A$356,0),0)</f>
        <v>327</v>
      </c>
      <c r="Q144" s="1">
        <f t="shared" si="6"/>
        <v>1</v>
      </c>
      <c r="R144" s="1">
        <f t="shared" si="7"/>
        <v>0</v>
      </c>
      <c r="S144" s="1">
        <f t="shared" si="8"/>
        <v>1</v>
      </c>
      <c r="T144" s="9">
        <f>IF(Q144=0,0,(INDEX('RPI calculation'!$H$9:$H$356,P144)-(COUNTIFS(Matches!$C$9:$C$1954,C144,Matches!$D$9:$D$1954,D144,Matches!$Q$9:$Q$1954,1,Matches!$F$9:$F$1954,3)+COUNTIFS(Matches!$C$9:$C$1954,D144,Matches!$D$9:$D$1954,C144,Matches!$Q$9:$Q$1954,1,Matches!$E$9:$E$1954,3)))/((INDEX('RPI calculation'!$H$9:$H$356,P144)+INDEX('RPI calculation'!$I$9:$I$356,P144))-(COUNTIFS(Matches!$C$9:$C$1954,C144,Matches!$D$9:$D$1954,D144,Matches!$Q$9:$Q$1954,1)+COUNTIFS(Matches!$C$9:$C$1954,D144,Matches!$D$9:$D$1954,C144,Matches!$Q$9:$Q$1954,1))))</f>
        <v>0.25</v>
      </c>
      <c r="U144" s="9">
        <f>IF(Q144=0,0,(INDEX('RPI calculation'!$H$9:$H$356,O144)-(COUNTIFS(Matches!$C$9:$C$1954,C144,Matches!$D$9:$D$1954,D144,Matches!$Q$9:$Q$1954,1,Matches!$E$9:$E$1954,3)+COUNTIFS(Matches!$C$9:$C$1954,D144,Matches!$D$9:$D$1954,C144,Matches!$Q$9:$Q$1954,1,Matches!$F$9:$F$1954,3)))/((INDEX('RPI calculation'!$H$9:$H$356,O144)+INDEX('RPI calculation'!$I$9:$I$356,O144))-(COUNTIFS(Matches!$C$9:$C$1954,C144,Matches!$D$9:$D$1954,D144,Matches!$Q$9:$Q$1954,1)+COUNTIFS(Matches!$C$9:$C$1954,D144,Matches!$D$9:$D$1954,C144,Matches!$Q$9:$Q$1954,1))))</f>
        <v>0.6</v>
      </c>
      <c r="V144" s="9">
        <f>IF(Q144=0,0,INDEX('RPI calculation'!$K$9:$K$356,P144))</f>
        <v>0.49228395061728392</v>
      </c>
      <c r="W144" s="9">
        <f>IF(Q144=0,0,INDEX('RPI calculation'!$K$9:$K$356,O144))</f>
        <v>0.44494293585202677</v>
      </c>
      <c r="X144" s="1">
        <f>IF(G144="D1",INDEX('RPI calculation'!$N$9:$N$356,O144),0)</f>
        <v>210</v>
      </c>
      <c r="Y144" s="1">
        <f>IF(H144="D1",INDEX('RPI calculation'!$N$9:$N$356,P144),0)</f>
        <v>250</v>
      </c>
    </row>
    <row r="145" spans="1:25" ht="25">
      <c r="A145" s="1" t="s">
        <v>972</v>
      </c>
      <c r="B145" s="12">
        <v>46262</v>
      </c>
      <c r="C145" s="1" t="s">
        <v>27</v>
      </c>
      <c r="D145" s="1" t="s">
        <v>289</v>
      </c>
      <c r="E145" s="1">
        <v>3</v>
      </c>
      <c r="F145" s="1">
        <v>0</v>
      </c>
      <c r="G145" s="1" t="s">
        <v>584</v>
      </c>
      <c r="H145" s="1" t="s">
        <v>584</v>
      </c>
      <c r="I145" s="1">
        <v>2</v>
      </c>
      <c r="J145" s="14" t="s">
        <v>973</v>
      </c>
      <c r="K145" s="14" t="s">
        <v>974</v>
      </c>
      <c r="L145" s="14"/>
      <c r="M145" s="1" t="s">
        <v>5986</v>
      </c>
      <c r="N145" s="14" t="s">
        <v>5988</v>
      </c>
      <c r="O145" s="1">
        <f>IF(G145="D1",MATCH(C145,'RPI calculation'!$A$9:$A$356,0),0)</f>
        <v>132</v>
      </c>
      <c r="P145" s="1">
        <f>IF(H145="D1",MATCH(D145,'RPI calculation'!$A$9:$A$356,0),0)</f>
        <v>316</v>
      </c>
      <c r="Q145" s="1">
        <f t="shared" si="6"/>
        <v>1</v>
      </c>
      <c r="R145" s="1">
        <f t="shared" si="7"/>
        <v>1</v>
      </c>
      <c r="S145" s="1">
        <f t="shared" si="8"/>
        <v>0</v>
      </c>
      <c r="T145" s="9">
        <f>IF(Q145=0,0,(INDEX('RPI calculation'!$H$9:$H$356,P145)-(COUNTIFS(Matches!$C$9:$C$1954,C145,Matches!$D$9:$D$1954,D145,Matches!$Q$9:$Q$1954,1,Matches!$F$9:$F$1954,3)+COUNTIFS(Matches!$C$9:$C$1954,D145,Matches!$D$9:$D$1954,C145,Matches!$Q$9:$Q$1954,1,Matches!$E$9:$E$1954,3)))/((INDEX('RPI calculation'!$H$9:$H$356,P145)+INDEX('RPI calculation'!$I$9:$I$356,P145))-(COUNTIFS(Matches!$C$9:$C$1954,C145,Matches!$D$9:$D$1954,D145,Matches!$Q$9:$Q$1954,1)+COUNTIFS(Matches!$C$9:$C$1954,D145,Matches!$D$9:$D$1954,C145,Matches!$Q$9:$Q$1954,1))))</f>
        <v>0.1111111111111111</v>
      </c>
      <c r="U145" s="9">
        <f>IF(Q145=0,0,(INDEX('RPI calculation'!$H$9:$H$356,O145)-(COUNTIFS(Matches!$C$9:$C$1954,C145,Matches!$D$9:$D$1954,D145,Matches!$Q$9:$Q$1954,1,Matches!$E$9:$E$1954,3)+COUNTIFS(Matches!$C$9:$C$1954,D145,Matches!$D$9:$D$1954,C145,Matches!$Q$9:$Q$1954,1,Matches!$F$9:$F$1954,3)))/((INDEX('RPI calculation'!$H$9:$H$356,O145)+INDEX('RPI calculation'!$I$9:$I$356,O145))-(COUNTIFS(Matches!$C$9:$C$1954,C145,Matches!$D$9:$D$1954,D145,Matches!$Q$9:$Q$1954,1)+COUNTIFS(Matches!$C$9:$C$1954,D145,Matches!$D$9:$D$1954,C145,Matches!$Q$9:$Q$1954,1))))</f>
        <v>0.77777777777777779</v>
      </c>
      <c r="V145" s="9">
        <f>IF(Q145=0,0,INDEX('RPI calculation'!$K$9:$K$356,P145))</f>
        <v>0.56194444444444447</v>
      </c>
      <c r="W145" s="9">
        <f>IF(Q145=0,0,INDEX('RPI calculation'!$K$9:$K$356,O145))</f>
        <v>0.67789321789321788</v>
      </c>
      <c r="X145" s="1">
        <f>IF(G145="D1",INDEX('RPI calculation'!$N$9:$N$356,O145),0)</f>
        <v>4</v>
      </c>
      <c r="Y145" s="1">
        <f>IF(H145="D1",INDEX('RPI calculation'!$N$9:$N$356,P145),0)</f>
        <v>266</v>
      </c>
    </row>
    <row r="146" spans="1:25" ht="25">
      <c r="A146" s="1" t="s">
        <v>975</v>
      </c>
      <c r="B146" s="12">
        <v>46262</v>
      </c>
      <c r="C146" s="1" t="s">
        <v>366</v>
      </c>
      <c r="D146" s="1" t="s">
        <v>347</v>
      </c>
      <c r="E146" s="1">
        <v>0</v>
      </c>
      <c r="F146" s="1">
        <v>3</v>
      </c>
      <c r="G146" s="1" t="s">
        <v>584</v>
      </c>
      <c r="H146" s="1" t="s">
        <v>584</v>
      </c>
      <c r="I146" s="1">
        <v>2</v>
      </c>
      <c r="J146" s="14" t="s">
        <v>976</v>
      </c>
      <c r="K146" s="14" t="s">
        <v>977</v>
      </c>
      <c r="L146" s="14"/>
      <c r="M146" s="1" t="s">
        <v>5986</v>
      </c>
      <c r="N146" s="14" t="s">
        <v>5989</v>
      </c>
      <c r="O146" s="1">
        <f>IF(G146="D1",MATCH(C146,'RPI calculation'!$A$9:$A$356,0),0)</f>
        <v>135</v>
      </c>
      <c r="P146" s="1">
        <f>IF(H146="D1",MATCH(D146,'RPI calculation'!$A$9:$A$356,0),0)</f>
        <v>286</v>
      </c>
      <c r="Q146" s="1">
        <f t="shared" si="6"/>
        <v>1</v>
      </c>
      <c r="R146" s="1">
        <f t="shared" si="7"/>
        <v>0</v>
      </c>
      <c r="S146" s="1">
        <f t="shared" si="8"/>
        <v>1</v>
      </c>
      <c r="T146" s="9">
        <f>IF(Q146=0,0,(INDEX('RPI calculation'!$H$9:$H$356,P146)-(COUNTIFS(Matches!$C$9:$C$1954,C146,Matches!$D$9:$D$1954,D146,Matches!$Q$9:$Q$1954,1,Matches!$F$9:$F$1954,3)+COUNTIFS(Matches!$C$9:$C$1954,D146,Matches!$D$9:$D$1954,C146,Matches!$Q$9:$Q$1954,1,Matches!$E$9:$E$1954,3)))/((INDEX('RPI calculation'!$H$9:$H$356,P146)+INDEX('RPI calculation'!$I$9:$I$356,P146))-(COUNTIFS(Matches!$C$9:$C$1954,C146,Matches!$D$9:$D$1954,D146,Matches!$Q$9:$Q$1954,1)+COUNTIFS(Matches!$C$9:$C$1954,D146,Matches!$D$9:$D$1954,C146,Matches!$Q$9:$Q$1954,1))))</f>
        <v>0.18181818181818182</v>
      </c>
      <c r="U146" s="9">
        <f>IF(Q146=0,0,(INDEX('RPI calculation'!$H$9:$H$356,O146)-(COUNTIFS(Matches!$C$9:$C$1954,C146,Matches!$D$9:$D$1954,D146,Matches!$Q$9:$Q$1954,1,Matches!$E$9:$E$1954,3)+COUNTIFS(Matches!$C$9:$C$1954,D146,Matches!$D$9:$D$1954,C146,Matches!$Q$9:$Q$1954,1,Matches!$F$9:$F$1954,3)))/((INDEX('RPI calculation'!$H$9:$H$356,O146)+INDEX('RPI calculation'!$I$9:$I$356,O146))-(COUNTIFS(Matches!$C$9:$C$1954,C146,Matches!$D$9:$D$1954,D146,Matches!$Q$9:$Q$1954,1)+COUNTIFS(Matches!$C$9:$C$1954,D146,Matches!$D$9:$D$1954,C146,Matches!$Q$9:$Q$1954,1))))</f>
        <v>0</v>
      </c>
      <c r="V146" s="9">
        <f>IF(Q146=0,0,INDEX('RPI calculation'!$K$9:$K$356,P146))</f>
        <v>0.38901515151515148</v>
      </c>
      <c r="W146" s="9">
        <f>IF(Q146=0,0,INDEX('RPI calculation'!$K$9:$K$356,O146))</f>
        <v>0.37865013774104683</v>
      </c>
      <c r="X146" s="1">
        <f>IF(G146="D1",INDEX('RPI calculation'!$N$9:$N$356,O146),0)</f>
        <v>343</v>
      </c>
      <c r="Y146" s="1">
        <f>IF(H146="D1",INDEX('RPI calculation'!$N$9:$N$356,P146),0)</f>
        <v>324</v>
      </c>
    </row>
    <row r="147" spans="1:25" ht="25">
      <c r="A147" s="1" t="s">
        <v>978</v>
      </c>
      <c r="B147" s="12">
        <v>46262</v>
      </c>
      <c r="C147" s="1" t="s">
        <v>366</v>
      </c>
      <c r="D147" s="1" t="s">
        <v>283</v>
      </c>
      <c r="E147" s="1">
        <v>0</v>
      </c>
      <c r="F147" s="1">
        <v>3</v>
      </c>
      <c r="G147" s="1" t="s">
        <v>584</v>
      </c>
      <c r="H147" s="1" t="s">
        <v>584</v>
      </c>
      <c r="I147" s="1">
        <v>2</v>
      </c>
      <c r="J147" s="14" t="s">
        <v>979</v>
      </c>
      <c r="K147" s="14" t="s">
        <v>980</v>
      </c>
      <c r="L147" s="14"/>
      <c r="M147" s="1" t="s">
        <v>5986</v>
      </c>
      <c r="N147" s="14" t="s">
        <v>5989</v>
      </c>
      <c r="O147" s="1">
        <f>IF(G147="D1",MATCH(C147,'RPI calculation'!$A$9:$A$356,0),0)</f>
        <v>135</v>
      </c>
      <c r="P147" s="1">
        <f>IF(H147="D1",MATCH(D147,'RPI calculation'!$A$9:$A$356,0),0)</f>
        <v>309</v>
      </c>
      <c r="Q147" s="1">
        <f t="shared" si="6"/>
        <v>1</v>
      </c>
      <c r="R147" s="1">
        <f t="shared" si="7"/>
        <v>0</v>
      </c>
      <c r="S147" s="1">
        <f t="shared" si="8"/>
        <v>1</v>
      </c>
      <c r="T147" s="9">
        <f>IF(Q147=0,0,(INDEX('RPI calculation'!$H$9:$H$356,P147)-(COUNTIFS(Matches!$C$9:$C$1954,C147,Matches!$D$9:$D$1954,D147,Matches!$Q$9:$Q$1954,1,Matches!$F$9:$F$1954,3)+COUNTIFS(Matches!$C$9:$C$1954,D147,Matches!$D$9:$D$1954,C147,Matches!$Q$9:$Q$1954,1,Matches!$E$9:$E$1954,3)))/((INDEX('RPI calculation'!$H$9:$H$356,P147)+INDEX('RPI calculation'!$I$9:$I$356,P147))-(COUNTIFS(Matches!$C$9:$C$1954,C147,Matches!$D$9:$D$1954,D147,Matches!$Q$9:$Q$1954,1)+COUNTIFS(Matches!$C$9:$C$1954,D147,Matches!$D$9:$D$1954,C147,Matches!$Q$9:$Q$1954,1))))</f>
        <v>0.36363636363636365</v>
      </c>
      <c r="U147" s="9">
        <f>IF(Q147=0,0,(INDEX('RPI calculation'!$H$9:$H$356,O147)-(COUNTIFS(Matches!$C$9:$C$1954,C147,Matches!$D$9:$D$1954,D147,Matches!$Q$9:$Q$1954,1,Matches!$E$9:$E$1954,3)+COUNTIFS(Matches!$C$9:$C$1954,D147,Matches!$D$9:$D$1954,C147,Matches!$Q$9:$Q$1954,1,Matches!$F$9:$F$1954,3)))/((INDEX('RPI calculation'!$H$9:$H$356,O147)+INDEX('RPI calculation'!$I$9:$I$356,O147))-(COUNTIFS(Matches!$C$9:$C$1954,C147,Matches!$D$9:$D$1954,D147,Matches!$Q$9:$Q$1954,1)+COUNTIFS(Matches!$C$9:$C$1954,D147,Matches!$D$9:$D$1954,C147,Matches!$Q$9:$Q$1954,1))))</f>
        <v>0</v>
      </c>
      <c r="V147" s="9">
        <f>IF(Q147=0,0,INDEX('RPI calculation'!$K$9:$K$356,P147))</f>
        <v>0.45635545010545009</v>
      </c>
      <c r="W147" s="9">
        <f>IF(Q147=0,0,INDEX('RPI calculation'!$K$9:$K$356,O147))</f>
        <v>0.37865013774104683</v>
      </c>
      <c r="X147" s="1">
        <f>IF(G147="D1",INDEX('RPI calculation'!$N$9:$N$356,O147),0)</f>
        <v>343</v>
      </c>
      <c r="Y147" s="1">
        <f>IF(H147="D1",INDEX('RPI calculation'!$N$9:$N$356,P147),0)</f>
        <v>260</v>
      </c>
    </row>
    <row r="148" spans="1:25" ht="25">
      <c r="A148" s="1" t="s">
        <v>981</v>
      </c>
      <c r="B148" s="12">
        <v>46262</v>
      </c>
      <c r="C148" s="1" t="s">
        <v>86</v>
      </c>
      <c r="D148" s="1" t="s">
        <v>235</v>
      </c>
      <c r="E148" s="1">
        <v>3</v>
      </c>
      <c r="F148" s="1">
        <v>0</v>
      </c>
      <c r="G148" s="1" t="s">
        <v>584</v>
      </c>
      <c r="H148" s="1" t="s">
        <v>584</v>
      </c>
      <c r="I148" s="1">
        <v>2</v>
      </c>
      <c r="J148" s="14" t="s">
        <v>982</v>
      </c>
      <c r="K148" s="14" t="s">
        <v>983</v>
      </c>
      <c r="L148" s="14"/>
      <c r="M148" s="1" t="s">
        <v>5986</v>
      </c>
      <c r="N148" s="14" t="s">
        <v>5989</v>
      </c>
      <c r="O148" s="1">
        <f>IF(G148="D1",MATCH(C148,'RPI calculation'!$A$9:$A$356,0),0)</f>
        <v>138</v>
      </c>
      <c r="P148" s="1">
        <f>IF(H148="D1",MATCH(D148,'RPI calculation'!$A$9:$A$356,0),0)</f>
        <v>302</v>
      </c>
      <c r="Q148" s="1">
        <f t="shared" si="6"/>
        <v>1</v>
      </c>
      <c r="R148" s="1">
        <f t="shared" si="7"/>
        <v>1</v>
      </c>
      <c r="S148" s="1">
        <f t="shared" si="8"/>
        <v>0</v>
      </c>
      <c r="T148" s="9">
        <f>IF(Q148=0,0,(INDEX('RPI calculation'!$H$9:$H$356,P148)-(COUNTIFS(Matches!$C$9:$C$1954,C148,Matches!$D$9:$D$1954,D148,Matches!$Q$9:$Q$1954,1,Matches!$F$9:$F$1954,3)+COUNTIFS(Matches!$C$9:$C$1954,D148,Matches!$D$9:$D$1954,C148,Matches!$Q$9:$Q$1954,1,Matches!$E$9:$E$1954,3)))/((INDEX('RPI calculation'!$H$9:$H$356,P148)+INDEX('RPI calculation'!$I$9:$I$356,P148))-(COUNTIFS(Matches!$C$9:$C$1954,C148,Matches!$D$9:$D$1954,D148,Matches!$Q$9:$Q$1954,1)+COUNTIFS(Matches!$C$9:$C$1954,D148,Matches!$D$9:$D$1954,C148,Matches!$Q$9:$Q$1954,1))))</f>
        <v>0.36363636363636365</v>
      </c>
      <c r="U148" s="9">
        <f>IF(Q148=0,0,(INDEX('RPI calculation'!$H$9:$H$356,O148)-(COUNTIFS(Matches!$C$9:$C$1954,C148,Matches!$D$9:$D$1954,D148,Matches!$Q$9:$Q$1954,1,Matches!$E$9:$E$1954,3)+COUNTIFS(Matches!$C$9:$C$1954,D148,Matches!$D$9:$D$1954,C148,Matches!$Q$9:$Q$1954,1,Matches!$F$9:$F$1954,3)))/((INDEX('RPI calculation'!$H$9:$H$356,O148)+INDEX('RPI calculation'!$I$9:$I$356,O148))-(COUNTIFS(Matches!$C$9:$C$1954,C148,Matches!$D$9:$D$1954,D148,Matches!$Q$9:$Q$1954,1)+COUNTIFS(Matches!$C$9:$C$1954,D148,Matches!$D$9:$D$1954,C148,Matches!$Q$9:$Q$1954,1))))</f>
        <v>0.81818181818181823</v>
      </c>
      <c r="V148" s="9">
        <f>IF(Q148=0,0,INDEX('RPI calculation'!$K$9:$K$356,P148))</f>
        <v>0.53127104377104373</v>
      </c>
      <c r="W148" s="9">
        <f>IF(Q148=0,0,INDEX('RPI calculation'!$K$9:$K$356,O148))</f>
        <v>0.52916666666666667</v>
      </c>
      <c r="X148" s="1">
        <f>IF(G148="D1",INDEX('RPI calculation'!$N$9:$N$356,O148),0)</f>
        <v>63</v>
      </c>
      <c r="Y148" s="1">
        <f>IF(H148="D1",INDEX('RPI calculation'!$N$9:$N$356,P148),0)</f>
        <v>212</v>
      </c>
    </row>
    <row r="149" spans="1:25" ht="25">
      <c r="A149" s="1" t="s">
        <v>984</v>
      </c>
      <c r="B149" s="12">
        <v>46262</v>
      </c>
      <c r="C149" s="1" t="s">
        <v>45</v>
      </c>
      <c r="D149" s="1" t="s">
        <v>134</v>
      </c>
      <c r="E149" s="1">
        <v>3</v>
      </c>
      <c r="F149" s="1">
        <v>1</v>
      </c>
      <c r="G149" s="1" t="s">
        <v>584</v>
      </c>
      <c r="H149" s="1" t="s">
        <v>584</v>
      </c>
      <c r="I149" s="1">
        <v>2</v>
      </c>
      <c r="J149" s="14" t="s">
        <v>865</v>
      </c>
      <c r="K149" s="14" t="s">
        <v>985</v>
      </c>
      <c r="L149" s="14"/>
      <c r="M149" s="1" t="s">
        <v>5986</v>
      </c>
      <c r="N149" s="14" t="s">
        <v>5989</v>
      </c>
      <c r="O149" s="1">
        <f>IF(G149="D1",MATCH(C149,'RPI calculation'!$A$9:$A$356,0),0)</f>
        <v>139</v>
      </c>
      <c r="P149" s="1">
        <f>IF(H149="D1",MATCH(D149,'RPI calculation'!$A$9:$A$356,0),0)</f>
        <v>156</v>
      </c>
      <c r="Q149" s="1">
        <f t="shared" si="6"/>
        <v>1</v>
      </c>
      <c r="R149" s="1">
        <f t="shared" si="7"/>
        <v>1</v>
      </c>
      <c r="S149" s="1">
        <f t="shared" si="8"/>
        <v>0</v>
      </c>
      <c r="T149" s="9">
        <f>IF(Q149=0,0,(INDEX('RPI calculation'!$H$9:$H$356,P149)-(COUNTIFS(Matches!$C$9:$C$1954,C149,Matches!$D$9:$D$1954,D149,Matches!$Q$9:$Q$1954,1,Matches!$F$9:$F$1954,3)+COUNTIFS(Matches!$C$9:$C$1954,D149,Matches!$D$9:$D$1954,C149,Matches!$Q$9:$Q$1954,1,Matches!$E$9:$E$1954,3)))/((INDEX('RPI calculation'!$H$9:$H$356,P149)+INDEX('RPI calculation'!$I$9:$I$356,P149))-(COUNTIFS(Matches!$C$9:$C$1954,C149,Matches!$D$9:$D$1954,D149,Matches!$Q$9:$Q$1954,1)+COUNTIFS(Matches!$C$9:$C$1954,D149,Matches!$D$9:$D$1954,C149,Matches!$Q$9:$Q$1954,1))))</f>
        <v>0.5</v>
      </c>
      <c r="U149" s="9">
        <f>IF(Q149=0,0,(INDEX('RPI calculation'!$H$9:$H$356,O149)-(COUNTIFS(Matches!$C$9:$C$1954,C149,Matches!$D$9:$D$1954,D149,Matches!$Q$9:$Q$1954,1,Matches!$E$9:$E$1954,3)+COUNTIFS(Matches!$C$9:$C$1954,D149,Matches!$D$9:$D$1954,C149,Matches!$Q$9:$Q$1954,1,Matches!$F$9:$F$1954,3)))/((INDEX('RPI calculation'!$H$9:$H$356,O149)+INDEX('RPI calculation'!$I$9:$I$356,O149))-(COUNTIFS(Matches!$C$9:$C$1954,C149,Matches!$D$9:$D$1954,D149,Matches!$Q$9:$Q$1954,1)+COUNTIFS(Matches!$C$9:$C$1954,D149,Matches!$D$9:$D$1954,C149,Matches!$Q$9:$Q$1954,1))))</f>
        <v>0.625</v>
      </c>
      <c r="V149" s="9">
        <f>IF(Q149=0,0,INDEX('RPI calculation'!$K$9:$K$356,P149))</f>
        <v>0.61563360881542706</v>
      </c>
      <c r="W149" s="9">
        <f>IF(Q149=0,0,INDEX('RPI calculation'!$K$9:$K$356,O149))</f>
        <v>0.66015712682379357</v>
      </c>
      <c r="X149" s="1">
        <f>IF(G149="D1",INDEX('RPI calculation'!$N$9:$N$356,O149),0)</f>
        <v>22</v>
      </c>
      <c r="Y149" s="1">
        <f>IF(H149="D1",INDEX('RPI calculation'!$N$9:$N$356,P149),0)</f>
        <v>111</v>
      </c>
    </row>
    <row r="150" spans="1:25" ht="25">
      <c r="A150" s="1" t="s">
        <v>986</v>
      </c>
      <c r="B150" s="12">
        <v>46262</v>
      </c>
      <c r="C150" s="1" t="s">
        <v>130</v>
      </c>
      <c r="D150" s="1" t="s">
        <v>56</v>
      </c>
      <c r="E150" s="1">
        <v>0</v>
      </c>
      <c r="F150" s="1">
        <v>3</v>
      </c>
      <c r="G150" s="1" t="s">
        <v>584</v>
      </c>
      <c r="H150" s="1" t="s">
        <v>584</v>
      </c>
      <c r="I150" s="1">
        <v>2</v>
      </c>
      <c r="J150" s="14" t="s">
        <v>987</v>
      </c>
      <c r="K150" s="14" t="s">
        <v>988</v>
      </c>
      <c r="L150" s="14"/>
      <c r="M150" s="1" t="s">
        <v>5986</v>
      </c>
      <c r="N150" s="14" t="s">
        <v>5989</v>
      </c>
      <c r="O150" s="1">
        <f>IF(G150="D1",MATCH(C150,'RPI calculation'!$A$9:$A$356,0),0)</f>
        <v>141</v>
      </c>
      <c r="P150" s="1">
        <f>IF(H150="D1",MATCH(D150,'RPI calculation'!$A$9:$A$356,0),0)</f>
        <v>162</v>
      </c>
      <c r="Q150" s="1">
        <f t="shared" si="6"/>
        <v>1</v>
      </c>
      <c r="R150" s="1">
        <f t="shared" si="7"/>
        <v>0</v>
      </c>
      <c r="S150" s="1">
        <f t="shared" si="8"/>
        <v>1</v>
      </c>
      <c r="T150" s="9">
        <f>IF(Q150=0,0,(INDEX('RPI calculation'!$H$9:$H$356,P150)-(COUNTIFS(Matches!$C$9:$C$1954,C150,Matches!$D$9:$D$1954,D150,Matches!$Q$9:$Q$1954,1,Matches!$F$9:$F$1954,3)+COUNTIFS(Matches!$C$9:$C$1954,D150,Matches!$D$9:$D$1954,C150,Matches!$Q$9:$Q$1954,1,Matches!$E$9:$E$1954,3)))/((INDEX('RPI calculation'!$H$9:$H$356,P150)+INDEX('RPI calculation'!$I$9:$I$356,P150))-(COUNTIFS(Matches!$C$9:$C$1954,C150,Matches!$D$9:$D$1954,D150,Matches!$Q$9:$Q$1954,1)+COUNTIFS(Matches!$C$9:$C$1954,D150,Matches!$D$9:$D$1954,C150,Matches!$Q$9:$Q$1954,1))))</f>
        <v>0.8</v>
      </c>
      <c r="U150" s="9">
        <f>IF(Q150=0,0,(INDEX('RPI calculation'!$H$9:$H$356,O150)-(COUNTIFS(Matches!$C$9:$C$1954,C150,Matches!$D$9:$D$1954,D150,Matches!$Q$9:$Q$1954,1,Matches!$E$9:$E$1954,3)+COUNTIFS(Matches!$C$9:$C$1954,D150,Matches!$D$9:$D$1954,C150,Matches!$Q$9:$Q$1954,1,Matches!$F$9:$F$1954,3)))/((INDEX('RPI calculation'!$H$9:$H$356,O150)+INDEX('RPI calculation'!$I$9:$I$356,O150))-(COUNTIFS(Matches!$C$9:$C$1954,C150,Matches!$D$9:$D$1954,D150,Matches!$Q$9:$Q$1954,1)+COUNTIFS(Matches!$C$9:$C$1954,D150,Matches!$D$9:$D$1954,C150,Matches!$Q$9:$Q$1954,1))))</f>
        <v>0.33333333333333331</v>
      </c>
      <c r="V150" s="9">
        <f>IF(Q150=0,0,INDEX('RPI calculation'!$K$9:$K$356,P150))</f>
        <v>0.54358848222484579</v>
      </c>
      <c r="W150" s="9">
        <f>IF(Q150=0,0,INDEX('RPI calculation'!$K$9:$K$356,O150))</f>
        <v>0.68699494949494944</v>
      </c>
      <c r="X150" s="1">
        <f>IF(G150="D1",INDEX('RPI calculation'!$N$9:$N$356,O150),0)</f>
        <v>107</v>
      </c>
      <c r="Y150" s="1">
        <f>IF(H150="D1",INDEX('RPI calculation'!$N$9:$N$356,P150),0)</f>
        <v>33</v>
      </c>
    </row>
    <row r="151" spans="1:25">
      <c r="A151" s="1" t="s">
        <v>989</v>
      </c>
      <c r="B151" s="12">
        <v>46262</v>
      </c>
      <c r="C151" s="1" t="s">
        <v>89</v>
      </c>
      <c r="D151" s="1" t="s">
        <v>245</v>
      </c>
      <c r="E151" s="1">
        <v>3</v>
      </c>
      <c r="F151" s="1">
        <v>0</v>
      </c>
      <c r="G151" s="1" t="s">
        <v>584</v>
      </c>
      <c r="H151" s="1" t="s">
        <v>584</v>
      </c>
      <c r="I151" s="1">
        <v>1</v>
      </c>
      <c r="J151" s="14" t="s">
        <v>990</v>
      </c>
      <c r="K151" s="14" t="s">
        <v>991</v>
      </c>
      <c r="L151" s="14"/>
      <c r="M151" s="1" t="s">
        <v>5986</v>
      </c>
      <c r="N151" s="14" t="s">
        <v>5989</v>
      </c>
      <c r="O151" s="1">
        <f>IF(G151="D1",MATCH(C151,'RPI calculation'!$A$9:$A$356,0),0)</f>
        <v>142</v>
      </c>
      <c r="P151" s="1">
        <f>IF(H151="D1",MATCH(D151,'RPI calculation'!$A$9:$A$356,0),0)</f>
        <v>199</v>
      </c>
      <c r="Q151" s="1">
        <f t="shared" si="6"/>
        <v>1</v>
      </c>
      <c r="R151" s="1">
        <f t="shared" si="7"/>
        <v>1</v>
      </c>
      <c r="S151" s="1">
        <f t="shared" si="8"/>
        <v>0</v>
      </c>
      <c r="T151" s="9">
        <f>IF(Q151=0,0,(INDEX('RPI calculation'!$H$9:$H$356,P151)-(COUNTIFS(Matches!$C$9:$C$1954,C151,Matches!$D$9:$D$1954,D151,Matches!$Q$9:$Q$1954,1,Matches!$F$9:$F$1954,3)+COUNTIFS(Matches!$C$9:$C$1954,D151,Matches!$D$9:$D$1954,C151,Matches!$Q$9:$Q$1954,1,Matches!$E$9:$E$1954,3)))/((INDEX('RPI calculation'!$H$9:$H$356,P151)+INDEX('RPI calculation'!$I$9:$I$356,P151))-(COUNTIFS(Matches!$C$9:$C$1954,C151,Matches!$D$9:$D$1954,D151,Matches!$Q$9:$Q$1954,1)+COUNTIFS(Matches!$C$9:$C$1954,D151,Matches!$D$9:$D$1954,C151,Matches!$Q$9:$Q$1954,1))))</f>
        <v>0.63636363636363635</v>
      </c>
      <c r="U151" s="9">
        <f>IF(Q151=0,0,(INDEX('RPI calculation'!$H$9:$H$356,O151)-(COUNTIFS(Matches!$C$9:$C$1954,C151,Matches!$D$9:$D$1954,D151,Matches!$Q$9:$Q$1954,1,Matches!$E$9:$E$1954,3)+COUNTIFS(Matches!$C$9:$C$1954,D151,Matches!$D$9:$D$1954,C151,Matches!$Q$9:$Q$1954,1,Matches!$F$9:$F$1954,3)))/((INDEX('RPI calculation'!$H$9:$H$356,O151)+INDEX('RPI calculation'!$I$9:$I$356,O151))-(COUNTIFS(Matches!$C$9:$C$1954,C151,Matches!$D$9:$D$1954,D151,Matches!$Q$9:$Q$1954,1)+COUNTIFS(Matches!$C$9:$C$1954,D151,Matches!$D$9:$D$1954,C151,Matches!$Q$9:$Q$1954,1))))</f>
        <v>0.8</v>
      </c>
      <c r="V151" s="9">
        <f>IF(Q151=0,0,INDEX('RPI calculation'!$K$9:$K$356,P151))</f>
        <v>0.40378787878787881</v>
      </c>
      <c r="W151" s="9">
        <f>IF(Q151=0,0,INDEX('RPI calculation'!$K$9:$K$356,O151))</f>
        <v>0.5116030434212252</v>
      </c>
      <c r="X151" s="1">
        <f>IF(G151="D1",INDEX('RPI calculation'!$N$9:$N$356,O151),0)</f>
        <v>66</v>
      </c>
      <c r="Y151" s="1">
        <f>IF(H151="D1",INDEX('RPI calculation'!$N$9:$N$356,P151),0)</f>
        <v>222</v>
      </c>
    </row>
    <row r="152" spans="1:25" ht="25">
      <c r="A152" s="1" t="s">
        <v>992</v>
      </c>
      <c r="B152" s="12">
        <v>46262</v>
      </c>
      <c r="C152" s="1" t="s">
        <v>46</v>
      </c>
      <c r="D152" s="1" t="s">
        <v>39</v>
      </c>
      <c r="E152" s="1">
        <v>1</v>
      </c>
      <c r="F152" s="1">
        <v>3</v>
      </c>
      <c r="G152" s="1" t="s">
        <v>584</v>
      </c>
      <c r="H152" s="1" t="s">
        <v>584</v>
      </c>
      <c r="I152" s="1">
        <v>2</v>
      </c>
      <c r="J152" s="14" t="s">
        <v>993</v>
      </c>
      <c r="K152" s="14" t="s">
        <v>994</v>
      </c>
      <c r="L152" s="14"/>
      <c r="M152" s="1" t="s">
        <v>5986</v>
      </c>
      <c r="N152" s="14" t="s">
        <v>5989</v>
      </c>
      <c r="O152" s="1">
        <f>IF(G152="D1",MATCH(C152,'RPI calculation'!$A$9:$A$356,0),0)</f>
        <v>143</v>
      </c>
      <c r="P152" s="1">
        <f>IF(H152="D1",MATCH(D152,'RPI calculation'!$A$9:$A$356,0),0)</f>
        <v>300</v>
      </c>
      <c r="Q152" s="1">
        <f t="shared" si="6"/>
        <v>1</v>
      </c>
      <c r="R152" s="1">
        <f t="shared" si="7"/>
        <v>0</v>
      </c>
      <c r="S152" s="1">
        <f t="shared" si="8"/>
        <v>1</v>
      </c>
      <c r="T152" s="9">
        <f>IF(Q152=0,0,(INDEX('RPI calculation'!$H$9:$H$356,P152)-(COUNTIFS(Matches!$C$9:$C$1954,C152,Matches!$D$9:$D$1954,D152,Matches!$Q$9:$Q$1954,1,Matches!$F$9:$F$1954,3)+COUNTIFS(Matches!$C$9:$C$1954,D152,Matches!$D$9:$D$1954,C152,Matches!$Q$9:$Q$1954,1,Matches!$E$9:$E$1954,3)))/((INDEX('RPI calculation'!$H$9:$H$356,P152)+INDEX('RPI calculation'!$I$9:$I$356,P152))-(COUNTIFS(Matches!$C$9:$C$1954,C152,Matches!$D$9:$D$1954,D152,Matches!$Q$9:$Q$1954,1)+COUNTIFS(Matches!$C$9:$C$1954,D152,Matches!$D$9:$D$1954,C152,Matches!$Q$9:$Q$1954,1))))</f>
        <v>0.77777777777777779</v>
      </c>
      <c r="U152" s="9">
        <f>IF(Q152=0,0,(INDEX('RPI calculation'!$H$9:$H$356,O152)-(COUNTIFS(Matches!$C$9:$C$1954,C152,Matches!$D$9:$D$1954,D152,Matches!$Q$9:$Q$1954,1,Matches!$E$9:$E$1954,3)+COUNTIFS(Matches!$C$9:$C$1954,D152,Matches!$D$9:$D$1954,C152,Matches!$Q$9:$Q$1954,1,Matches!$F$9:$F$1954,3)))/((INDEX('RPI calculation'!$H$9:$H$356,O152)+INDEX('RPI calculation'!$I$9:$I$356,O152))-(COUNTIFS(Matches!$C$9:$C$1954,C152,Matches!$D$9:$D$1954,D152,Matches!$Q$9:$Q$1954,1)+COUNTIFS(Matches!$C$9:$C$1954,D152,Matches!$D$9:$D$1954,C152,Matches!$Q$9:$Q$1954,1))))</f>
        <v>1</v>
      </c>
      <c r="V152" s="9">
        <f>IF(Q152=0,0,INDEX('RPI calculation'!$K$9:$K$356,P152))</f>
        <v>0.61432178932178927</v>
      </c>
      <c r="W152" s="9">
        <f>IF(Q152=0,0,INDEX('RPI calculation'!$K$9:$K$356,O152))</f>
        <v>0.60912698412698407</v>
      </c>
      <c r="X152" s="1">
        <f>IF(G152="D1",INDEX('RPI calculation'!$N$9:$N$356,O152),0)</f>
        <v>23</v>
      </c>
      <c r="Y152" s="1">
        <f>IF(H152="D1",INDEX('RPI calculation'!$N$9:$N$356,P152),0)</f>
        <v>16</v>
      </c>
    </row>
    <row r="153" spans="1:25" ht="25">
      <c r="A153" s="1" t="s">
        <v>995</v>
      </c>
      <c r="B153" s="12">
        <v>46262</v>
      </c>
      <c r="C153" s="1" t="s">
        <v>133</v>
      </c>
      <c r="D153" s="1" t="s">
        <v>104</v>
      </c>
      <c r="E153" s="1">
        <v>3</v>
      </c>
      <c r="F153" s="1">
        <v>2</v>
      </c>
      <c r="G153" s="1" t="s">
        <v>584</v>
      </c>
      <c r="H153" s="1" t="s">
        <v>584</v>
      </c>
      <c r="I153" s="1">
        <v>2</v>
      </c>
      <c r="J153" s="14" t="s">
        <v>996</v>
      </c>
      <c r="K153" s="14" t="s">
        <v>997</v>
      </c>
      <c r="L153" s="14"/>
      <c r="M153" s="1" t="s">
        <v>5986</v>
      </c>
      <c r="N153" s="14" t="s">
        <v>5988</v>
      </c>
      <c r="O153" s="1">
        <f>IF(G153="D1",MATCH(C153,'RPI calculation'!$A$9:$A$356,0),0)</f>
        <v>149</v>
      </c>
      <c r="P153" s="1">
        <f>IF(H153="D1",MATCH(D153,'RPI calculation'!$A$9:$A$356,0),0)</f>
        <v>328</v>
      </c>
      <c r="Q153" s="1">
        <f t="shared" si="6"/>
        <v>1</v>
      </c>
      <c r="R153" s="1">
        <f t="shared" si="7"/>
        <v>1</v>
      </c>
      <c r="S153" s="1">
        <f t="shared" si="8"/>
        <v>0</v>
      </c>
      <c r="T153" s="9">
        <f>IF(Q153=0,0,(INDEX('RPI calculation'!$H$9:$H$356,P153)-(COUNTIFS(Matches!$C$9:$C$1954,C153,Matches!$D$9:$D$1954,D153,Matches!$Q$9:$Q$1954,1,Matches!$F$9:$F$1954,3)+COUNTIFS(Matches!$C$9:$C$1954,D153,Matches!$D$9:$D$1954,C153,Matches!$Q$9:$Q$1954,1,Matches!$E$9:$E$1954,3)))/((INDEX('RPI calculation'!$H$9:$H$356,P153)+INDEX('RPI calculation'!$I$9:$I$356,P153))-(COUNTIFS(Matches!$C$9:$C$1954,C153,Matches!$D$9:$D$1954,D153,Matches!$Q$9:$Q$1954,1)+COUNTIFS(Matches!$C$9:$C$1954,D153,Matches!$D$9:$D$1954,C153,Matches!$Q$9:$Q$1954,1))))</f>
        <v>0.6</v>
      </c>
      <c r="U153" s="9">
        <f>IF(Q153=0,0,(INDEX('RPI calculation'!$H$9:$H$356,O153)-(COUNTIFS(Matches!$C$9:$C$1954,C153,Matches!$D$9:$D$1954,D153,Matches!$Q$9:$Q$1954,1,Matches!$E$9:$E$1954,3)+COUNTIFS(Matches!$C$9:$C$1954,D153,Matches!$D$9:$D$1954,C153,Matches!$Q$9:$Q$1954,1,Matches!$F$9:$F$1954,3)))/((INDEX('RPI calculation'!$H$9:$H$356,O153)+INDEX('RPI calculation'!$I$9:$I$356,O153))-(COUNTIFS(Matches!$C$9:$C$1954,C153,Matches!$D$9:$D$1954,D153,Matches!$Q$9:$Q$1954,1)+COUNTIFS(Matches!$C$9:$C$1954,D153,Matches!$D$9:$D$1954,C153,Matches!$Q$9:$Q$1954,1))))</f>
        <v>0.5</v>
      </c>
      <c r="V153" s="9">
        <f>IF(Q153=0,0,INDEX('RPI calculation'!$K$9:$K$356,P153))</f>
        <v>0.62378328741965106</v>
      </c>
      <c r="W153" s="9">
        <f>IF(Q153=0,0,INDEX('RPI calculation'!$K$9:$K$356,O153))</f>
        <v>0.54722222222222217</v>
      </c>
      <c r="X153" s="1">
        <f>IF(G153="D1",INDEX('RPI calculation'!$N$9:$N$356,O153),0)</f>
        <v>110</v>
      </c>
      <c r="Y153" s="1">
        <f>IF(H153="D1",INDEX('RPI calculation'!$N$9:$N$356,P153),0)</f>
        <v>81</v>
      </c>
    </row>
    <row r="154" spans="1:25" ht="25">
      <c r="A154" s="1" t="s">
        <v>998</v>
      </c>
      <c r="B154" s="12">
        <v>46262</v>
      </c>
      <c r="C154" s="1" t="s">
        <v>359</v>
      </c>
      <c r="D154" s="1" t="s">
        <v>231</v>
      </c>
      <c r="E154" s="1">
        <v>0</v>
      </c>
      <c r="F154" s="1">
        <v>3</v>
      </c>
      <c r="G154" s="1" t="s">
        <v>584</v>
      </c>
      <c r="H154" s="1" t="s">
        <v>584</v>
      </c>
      <c r="I154" s="1">
        <v>2</v>
      </c>
      <c r="J154" s="14" t="s">
        <v>862</v>
      </c>
      <c r="K154" s="14" t="s">
        <v>999</v>
      </c>
      <c r="L154" s="14"/>
      <c r="M154" s="1" t="s">
        <v>5986</v>
      </c>
      <c r="N154" s="14" t="s">
        <v>5989</v>
      </c>
      <c r="O154" s="1">
        <f>IF(G154="D1",MATCH(C154,'RPI calculation'!$A$9:$A$356,0),0)</f>
        <v>150</v>
      </c>
      <c r="P154" s="1">
        <f>IF(H154="D1",MATCH(D154,'RPI calculation'!$A$9:$A$356,0),0)</f>
        <v>277</v>
      </c>
      <c r="Q154" s="1">
        <f t="shared" si="6"/>
        <v>1</v>
      </c>
      <c r="R154" s="1">
        <f t="shared" si="7"/>
        <v>0</v>
      </c>
      <c r="S154" s="1">
        <f t="shared" si="8"/>
        <v>1</v>
      </c>
      <c r="T154" s="9">
        <f>IF(Q154=0,0,(INDEX('RPI calculation'!$H$9:$H$356,P154)-(COUNTIFS(Matches!$C$9:$C$1954,C154,Matches!$D$9:$D$1954,D154,Matches!$Q$9:$Q$1954,1,Matches!$F$9:$F$1954,3)+COUNTIFS(Matches!$C$9:$C$1954,D154,Matches!$D$9:$D$1954,C154,Matches!$Q$9:$Q$1954,1,Matches!$E$9:$E$1954,3)))/((INDEX('RPI calculation'!$H$9:$H$356,P154)+INDEX('RPI calculation'!$I$9:$I$356,P154))-(COUNTIFS(Matches!$C$9:$C$1954,C154,Matches!$D$9:$D$1954,D154,Matches!$Q$9:$Q$1954,1)+COUNTIFS(Matches!$C$9:$C$1954,D154,Matches!$D$9:$D$1954,C154,Matches!$Q$9:$Q$1954,1))))</f>
        <v>0.6</v>
      </c>
      <c r="U154" s="9">
        <f>IF(Q154=0,0,(INDEX('RPI calculation'!$H$9:$H$356,O154)-(COUNTIFS(Matches!$C$9:$C$1954,C154,Matches!$D$9:$D$1954,D154,Matches!$Q$9:$Q$1954,1,Matches!$E$9:$E$1954,3)+COUNTIFS(Matches!$C$9:$C$1954,D154,Matches!$D$9:$D$1954,C154,Matches!$Q$9:$Q$1954,1,Matches!$F$9:$F$1954,3)))/((INDEX('RPI calculation'!$H$9:$H$356,O154)+INDEX('RPI calculation'!$I$9:$I$356,O154))-(COUNTIFS(Matches!$C$9:$C$1954,C154,Matches!$D$9:$D$1954,D154,Matches!$Q$9:$Q$1954,1)+COUNTIFS(Matches!$C$9:$C$1954,D154,Matches!$D$9:$D$1954,C154,Matches!$Q$9:$Q$1954,1))))</f>
        <v>0.1</v>
      </c>
      <c r="V154" s="9">
        <f>IF(Q154=0,0,INDEX('RPI calculation'!$K$9:$K$356,P154))</f>
        <v>0.39594647776465963</v>
      </c>
      <c r="W154" s="9">
        <f>IF(Q154=0,0,INDEX('RPI calculation'!$K$9:$K$356,O154))</f>
        <v>0.39511851784579055</v>
      </c>
      <c r="X154" s="1">
        <f>IF(G154="D1",INDEX('RPI calculation'!$N$9:$N$356,O154),0)</f>
        <v>336</v>
      </c>
      <c r="Y154" s="1">
        <f>IF(H154="D1",INDEX('RPI calculation'!$N$9:$N$356,P154),0)</f>
        <v>208</v>
      </c>
    </row>
    <row r="155" spans="1:25" ht="25">
      <c r="A155" s="1" t="s">
        <v>1000</v>
      </c>
      <c r="B155" s="12">
        <v>46262</v>
      </c>
      <c r="C155" s="1" t="s">
        <v>152</v>
      </c>
      <c r="D155" s="1" t="s">
        <v>348</v>
      </c>
      <c r="E155" s="1">
        <v>3</v>
      </c>
      <c r="F155" s="1">
        <v>0</v>
      </c>
      <c r="G155" s="1" t="s">
        <v>584</v>
      </c>
      <c r="H155" s="1" t="s">
        <v>584</v>
      </c>
      <c r="I155" s="1">
        <v>2</v>
      </c>
      <c r="J155" s="14" t="s">
        <v>942</v>
      </c>
      <c r="K155" s="14" t="s">
        <v>1001</v>
      </c>
      <c r="L155" s="14"/>
      <c r="M155" s="1" t="s">
        <v>5986</v>
      </c>
      <c r="N155" s="14" t="s">
        <v>5989</v>
      </c>
      <c r="O155" s="1">
        <f>IF(G155="D1",MATCH(C155,'RPI calculation'!$A$9:$A$356,0),0)</f>
        <v>153</v>
      </c>
      <c r="P155" s="1">
        <f>IF(H155="D1",MATCH(D155,'RPI calculation'!$A$9:$A$356,0),0)</f>
        <v>187</v>
      </c>
      <c r="Q155" s="1">
        <f t="shared" si="6"/>
        <v>1</v>
      </c>
      <c r="R155" s="1">
        <f t="shared" si="7"/>
        <v>1</v>
      </c>
      <c r="S155" s="1">
        <f t="shared" si="8"/>
        <v>0</v>
      </c>
      <c r="T155" s="9">
        <f>IF(Q155=0,0,(INDEX('RPI calculation'!$H$9:$H$356,P155)-(COUNTIFS(Matches!$C$9:$C$1954,C155,Matches!$D$9:$D$1954,D155,Matches!$Q$9:$Q$1954,1,Matches!$F$9:$F$1954,3)+COUNTIFS(Matches!$C$9:$C$1954,D155,Matches!$D$9:$D$1954,C155,Matches!$Q$9:$Q$1954,1,Matches!$E$9:$E$1954,3)))/((INDEX('RPI calculation'!$H$9:$H$356,P155)+INDEX('RPI calculation'!$I$9:$I$356,P155))-(COUNTIFS(Matches!$C$9:$C$1954,C155,Matches!$D$9:$D$1954,D155,Matches!$Q$9:$Q$1954,1)+COUNTIFS(Matches!$C$9:$C$1954,D155,Matches!$D$9:$D$1954,C155,Matches!$Q$9:$Q$1954,1))))</f>
        <v>0.14285714285714285</v>
      </c>
      <c r="U155" s="9">
        <f>IF(Q155=0,0,(INDEX('RPI calculation'!$H$9:$H$356,O155)-(COUNTIFS(Matches!$C$9:$C$1954,C155,Matches!$D$9:$D$1954,D155,Matches!$Q$9:$Q$1954,1,Matches!$E$9:$E$1954,3)+COUNTIFS(Matches!$C$9:$C$1954,D155,Matches!$D$9:$D$1954,C155,Matches!$Q$9:$Q$1954,1,Matches!$F$9:$F$1954,3)))/((INDEX('RPI calculation'!$H$9:$H$356,O155)+INDEX('RPI calculation'!$I$9:$I$356,O155))-(COUNTIFS(Matches!$C$9:$C$1954,C155,Matches!$D$9:$D$1954,D155,Matches!$Q$9:$Q$1954,1)+COUNTIFS(Matches!$C$9:$C$1954,D155,Matches!$D$9:$D$1954,C155,Matches!$Q$9:$Q$1954,1))))</f>
        <v>0.6</v>
      </c>
      <c r="V155" s="9">
        <f>IF(Q155=0,0,INDEX('RPI calculation'!$K$9:$K$356,P155))</f>
        <v>0.4542613636363636</v>
      </c>
      <c r="W155" s="9">
        <f>IF(Q155=0,0,INDEX('RPI calculation'!$K$9:$K$356,O155))</f>
        <v>0.48272989636626007</v>
      </c>
      <c r="X155" s="1">
        <f>IF(G155="D1",INDEX('RPI calculation'!$N$9:$N$356,O155),0)</f>
        <v>129</v>
      </c>
      <c r="Y155" s="1">
        <f>IF(H155="D1",INDEX('RPI calculation'!$N$9:$N$356,P155),0)</f>
        <v>325</v>
      </c>
    </row>
    <row r="156" spans="1:25" ht="25">
      <c r="A156" s="1" t="s">
        <v>1002</v>
      </c>
      <c r="B156" s="12">
        <v>46262</v>
      </c>
      <c r="C156" s="1" t="s">
        <v>280</v>
      </c>
      <c r="D156" s="1" t="s">
        <v>205</v>
      </c>
      <c r="E156" s="1">
        <v>0</v>
      </c>
      <c r="F156" s="1">
        <v>3</v>
      </c>
      <c r="G156" s="1" t="s">
        <v>584</v>
      </c>
      <c r="H156" s="1" t="s">
        <v>584</v>
      </c>
      <c r="I156" s="1">
        <v>2</v>
      </c>
      <c r="J156" s="14" t="s">
        <v>1003</v>
      </c>
      <c r="K156" s="14" t="s">
        <v>1004</v>
      </c>
      <c r="L156" s="14"/>
      <c r="M156" s="1" t="s">
        <v>5986</v>
      </c>
      <c r="N156" s="14" t="s">
        <v>5989</v>
      </c>
      <c r="O156" s="1">
        <f>IF(G156="D1",MATCH(C156,'RPI calculation'!$A$9:$A$356,0),0)</f>
        <v>155</v>
      </c>
      <c r="P156" s="1">
        <f>IF(H156="D1",MATCH(D156,'RPI calculation'!$A$9:$A$356,0),0)</f>
        <v>161</v>
      </c>
      <c r="Q156" s="1">
        <f t="shared" si="6"/>
        <v>1</v>
      </c>
      <c r="R156" s="1">
        <f t="shared" si="7"/>
        <v>0</v>
      </c>
      <c r="S156" s="1">
        <f t="shared" si="8"/>
        <v>1</v>
      </c>
      <c r="T156" s="9">
        <f>IF(Q156=0,0,(INDEX('RPI calculation'!$H$9:$H$356,P156)-(COUNTIFS(Matches!$C$9:$C$1954,C156,Matches!$D$9:$D$1954,D156,Matches!$Q$9:$Q$1954,1,Matches!$F$9:$F$1954,3)+COUNTIFS(Matches!$C$9:$C$1954,D156,Matches!$D$9:$D$1954,C156,Matches!$Q$9:$Q$1954,1,Matches!$E$9:$E$1954,3)))/((INDEX('RPI calculation'!$H$9:$H$356,P156)+INDEX('RPI calculation'!$I$9:$I$356,P156))-(COUNTIFS(Matches!$C$9:$C$1954,C156,Matches!$D$9:$D$1954,D156,Matches!$Q$9:$Q$1954,1)+COUNTIFS(Matches!$C$9:$C$1954,D156,Matches!$D$9:$D$1954,C156,Matches!$Q$9:$Q$1954,1))))</f>
        <v>0.7</v>
      </c>
      <c r="U156" s="9">
        <f>IF(Q156=0,0,(INDEX('RPI calculation'!$H$9:$H$356,O156)-(COUNTIFS(Matches!$C$9:$C$1954,C156,Matches!$D$9:$D$1954,D156,Matches!$Q$9:$Q$1954,1,Matches!$E$9:$E$1954,3)+COUNTIFS(Matches!$C$9:$C$1954,D156,Matches!$D$9:$D$1954,C156,Matches!$Q$9:$Q$1954,1,Matches!$F$9:$F$1954,3)))/((INDEX('RPI calculation'!$H$9:$H$356,O156)+INDEX('RPI calculation'!$I$9:$I$356,O156))-(COUNTIFS(Matches!$C$9:$C$1954,C156,Matches!$D$9:$D$1954,D156,Matches!$Q$9:$Q$1954,1)+COUNTIFS(Matches!$C$9:$C$1954,D156,Matches!$D$9:$D$1954,C156,Matches!$Q$9:$Q$1954,1))))</f>
        <v>0.4</v>
      </c>
      <c r="V156" s="9">
        <f>IF(Q156=0,0,INDEX('RPI calculation'!$K$9:$K$356,P156))</f>
        <v>0.3891184573002755</v>
      </c>
      <c r="W156" s="9">
        <f>IF(Q156=0,0,INDEX('RPI calculation'!$K$9:$K$356,O156))</f>
        <v>0.48834498834498841</v>
      </c>
      <c r="X156" s="1">
        <f>IF(G156="D1",INDEX('RPI calculation'!$N$9:$N$356,O156),0)</f>
        <v>257</v>
      </c>
      <c r="Y156" s="1">
        <f>IF(H156="D1",INDEX('RPI calculation'!$N$9:$N$356,P156),0)</f>
        <v>182</v>
      </c>
    </row>
    <row r="157" spans="1:25" ht="25">
      <c r="A157" s="1" t="s">
        <v>1005</v>
      </c>
      <c r="B157" s="12">
        <v>46262</v>
      </c>
      <c r="C157" s="1" t="s">
        <v>224</v>
      </c>
      <c r="D157" s="1" t="s">
        <v>170</v>
      </c>
      <c r="E157" s="1">
        <v>0</v>
      </c>
      <c r="F157" s="1">
        <v>3</v>
      </c>
      <c r="G157" s="1" t="s">
        <v>584</v>
      </c>
      <c r="H157" s="1" t="s">
        <v>584</v>
      </c>
      <c r="I157" s="1">
        <v>2</v>
      </c>
      <c r="J157" s="14" t="s">
        <v>1006</v>
      </c>
      <c r="K157" s="14" t="s">
        <v>1007</v>
      </c>
      <c r="L157" s="14"/>
      <c r="M157" s="1" t="s">
        <v>5986</v>
      </c>
      <c r="N157" s="14" t="s">
        <v>5989</v>
      </c>
      <c r="O157" s="1">
        <f>IF(G157="D1",MATCH(C157,'RPI calculation'!$A$9:$A$356,0),0)</f>
        <v>157</v>
      </c>
      <c r="P157" s="1">
        <f>IF(H157="D1",MATCH(D157,'RPI calculation'!$A$9:$A$356,0),0)</f>
        <v>289</v>
      </c>
      <c r="Q157" s="1">
        <f t="shared" si="6"/>
        <v>1</v>
      </c>
      <c r="R157" s="1">
        <f t="shared" si="7"/>
        <v>0</v>
      </c>
      <c r="S157" s="1">
        <f t="shared" si="8"/>
        <v>1</v>
      </c>
      <c r="T157" s="9">
        <f>IF(Q157=0,0,(INDEX('RPI calculation'!$H$9:$H$356,P157)-(COUNTIFS(Matches!$C$9:$C$1954,C157,Matches!$D$9:$D$1954,D157,Matches!$Q$9:$Q$1954,1,Matches!$F$9:$F$1954,3)+COUNTIFS(Matches!$C$9:$C$1954,D157,Matches!$D$9:$D$1954,C157,Matches!$Q$9:$Q$1954,1,Matches!$E$9:$E$1954,3)))/((INDEX('RPI calculation'!$H$9:$H$356,P157)+INDEX('RPI calculation'!$I$9:$I$356,P157))-(COUNTIFS(Matches!$C$9:$C$1954,C157,Matches!$D$9:$D$1954,D157,Matches!$Q$9:$Q$1954,1)+COUNTIFS(Matches!$C$9:$C$1954,D157,Matches!$D$9:$D$1954,C157,Matches!$Q$9:$Q$1954,1))))</f>
        <v>0.5</v>
      </c>
      <c r="U157" s="9">
        <f>IF(Q157=0,0,(INDEX('RPI calculation'!$H$9:$H$356,O157)-(COUNTIFS(Matches!$C$9:$C$1954,C157,Matches!$D$9:$D$1954,D157,Matches!$Q$9:$Q$1954,1,Matches!$E$9:$E$1954,3)+COUNTIFS(Matches!$C$9:$C$1954,D157,Matches!$D$9:$D$1954,C157,Matches!$Q$9:$Q$1954,1,Matches!$F$9:$F$1954,3)))/((INDEX('RPI calculation'!$H$9:$H$356,O157)+INDEX('RPI calculation'!$I$9:$I$356,O157))-(COUNTIFS(Matches!$C$9:$C$1954,C157,Matches!$D$9:$D$1954,D157,Matches!$Q$9:$Q$1954,1)+COUNTIFS(Matches!$C$9:$C$1954,D157,Matches!$D$9:$D$1954,C157,Matches!$Q$9:$Q$1954,1))))</f>
        <v>0.54545454545454541</v>
      </c>
      <c r="V157" s="9">
        <f>IF(Q157=0,0,INDEX('RPI calculation'!$K$9:$K$356,P157))</f>
        <v>0.51441798941798944</v>
      </c>
      <c r="W157" s="9">
        <f>IF(Q157=0,0,INDEX('RPI calculation'!$K$9:$K$356,O157))</f>
        <v>0.48918350168350172</v>
      </c>
      <c r="X157" s="1">
        <f>IF(G157="D1",INDEX('RPI calculation'!$N$9:$N$356,O157),0)</f>
        <v>201</v>
      </c>
      <c r="Y157" s="1">
        <f>IF(H157="D1",INDEX('RPI calculation'!$N$9:$N$356,P157),0)</f>
        <v>147</v>
      </c>
    </row>
    <row r="158" spans="1:25" ht="25">
      <c r="A158" s="1" t="s">
        <v>1008</v>
      </c>
      <c r="B158" s="12">
        <v>46262</v>
      </c>
      <c r="C158" s="1" t="s">
        <v>326</v>
      </c>
      <c r="D158" s="1" t="s">
        <v>274</v>
      </c>
      <c r="E158" s="1">
        <v>0</v>
      </c>
      <c r="F158" s="1">
        <v>3</v>
      </c>
      <c r="G158" s="1" t="s">
        <v>584</v>
      </c>
      <c r="H158" s="1" t="s">
        <v>584</v>
      </c>
      <c r="I158" s="1">
        <v>2</v>
      </c>
      <c r="J158" s="14" t="s">
        <v>1009</v>
      </c>
      <c r="K158" s="14" t="s">
        <v>1010</v>
      </c>
      <c r="L158" s="14"/>
      <c r="M158" s="1" t="s">
        <v>5986</v>
      </c>
      <c r="N158" s="14" t="s">
        <v>5989</v>
      </c>
      <c r="O158" s="1">
        <f>IF(G158="D1",MATCH(C158,'RPI calculation'!$A$9:$A$356,0),0)</f>
        <v>158</v>
      </c>
      <c r="P158" s="1">
        <f>IF(H158="D1",MATCH(D158,'RPI calculation'!$A$9:$A$356,0),0)</f>
        <v>348</v>
      </c>
      <c r="Q158" s="1">
        <f t="shared" si="6"/>
        <v>1</v>
      </c>
      <c r="R158" s="1">
        <f t="shared" si="7"/>
        <v>0</v>
      </c>
      <c r="S158" s="1">
        <f t="shared" si="8"/>
        <v>1</v>
      </c>
      <c r="T158" s="9">
        <f>IF(Q158=0,0,(INDEX('RPI calculation'!$H$9:$H$356,P158)-(COUNTIFS(Matches!$C$9:$C$1954,C158,Matches!$D$9:$D$1954,D158,Matches!$Q$9:$Q$1954,1,Matches!$F$9:$F$1954,3)+COUNTIFS(Matches!$C$9:$C$1954,D158,Matches!$D$9:$D$1954,C158,Matches!$Q$9:$Q$1954,1,Matches!$E$9:$E$1954,3)))/((INDEX('RPI calculation'!$H$9:$H$356,P158)+INDEX('RPI calculation'!$I$9:$I$356,P158))-(COUNTIFS(Matches!$C$9:$C$1954,C158,Matches!$D$9:$D$1954,D158,Matches!$Q$9:$Q$1954,1)+COUNTIFS(Matches!$C$9:$C$1954,D158,Matches!$D$9:$D$1954,C158,Matches!$Q$9:$Q$1954,1))))</f>
        <v>0.3</v>
      </c>
      <c r="U158" s="9">
        <f>IF(Q158=0,0,(INDEX('RPI calculation'!$H$9:$H$356,O158)-(COUNTIFS(Matches!$C$9:$C$1954,C158,Matches!$D$9:$D$1954,D158,Matches!$Q$9:$Q$1954,1,Matches!$E$9:$E$1954,3)+COUNTIFS(Matches!$C$9:$C$1954,D158,Matches!$D$9:$D$1954,C158,Matches!$Q$9:$Q$1954,1,Matches!$F$9:$F$1954,3)))/((INDEX('RPI calculation'!$H$9:$H$356,O158)+INDEX('RPI calculation'!$I$9:$I$356,O158))-(COUNTIFS(Matches!$C$9:$C$1954,C158,Matches!$D$9:$D$1954,D158,Matches!$Q$9:$Q$1954,1)+COUNTIFS(Matches!$C$9:$C$1954,D158,Matches!$D$9:$D$1954,C158,Matches!$Q$9:$Q$1954,1))))</f>
        <v>0.36363636363636365</v>
      </c>
      <c r="V158" s="9">
        <f>IF(Q158=0,0,INDEX('RPI calculation'!$K$9:$K$356,P158))</f>
        <v>0.49302112029384754</v>
      </c>
      <c r="W158" s="9">
        <f>IF(Q158=0,0,INDEX('RPI calculation'!$K$9:$K$356,O158))</f>
        <v>0.41058224183224185</v>
      </c>
      <c r="X158" s="1">
        <f>IF(G158="D1",INDEX('RPI calculation'!$N$9:$N$356,O158),0)</f>
        <v>303</v>
      </c>
      <c r="Y158" s="1">
        <f>IF(H158="D1",INDEX('RPI calculation'!$N$9:$N$356,P158),0)</f>
        <v>251</v>
      </c>
    </row>
    <row r="159" spans="1:25" ht="25">
      <c r="A159" s="1" t="s">
        <v>1011</v>
      </c>
      <c r="B159" s="12">
        <v>46262</v>
      </c>
      <c r="C159" s="1" t="s">
        <v>122</v>
      </c>
      <c r="D159" s="1" t="s">
        <v>44</v>
      </c>
      <c r="E159" s="1">
        <v>2</v>
      </c>
      <c r="F159" s="1">
        <v>3</v>
      </c>
      <c r="G159" s="1" t="s">
        <v>584</v>
      </c>
      <c r="H159" s="1" t="s">
        <v>584</v>
      </c>
      <c r="I159" s="1">
        <v>2</v>
      </c>
      <c r="J159" s="14" t="s">
        <v>594</v>
      </c>
      <c r="K159" s="14" t="s">
        <v>1012</v>
      </c>
      <c r="L159" s="14"/>
      <c r="M159" s="1" t="s">
        <v>5986</v>
      </c>
      <c r="N159" s="14" t="s">
        <v>5989</v>
      </c>
      <c r="O159" s="1">
        <f>IF(G159="D1",MATCH(C159,'RPI calculation'!$A$9:$A$356,0),0)</f>
        <v>160</v>
      </c>
      <c r="P159" s="1">
        <f>IF(H159="D1",MATCH(D159,'RPI calculation'!$A$9:$A$356,0),0)</f>
        <v>163</v>
      </c>
      <c r="Q159" s="1">
        <f t="shared" si="6"/>
        <v>1</v>
      </c>
      <c r="R159" s="1">
        <f t="shared" si="7"/>
        <v>0</v>
      </c>
      <c r="S159" s="1">
        <f t="shared" si="8"/>
        <v>1</v>
      </c>
      <c r="T159" s="9">
        <f>IF(Q159=0,0,(INDEX('RPI calculation'!$H$9:$H$356,P159)-(COUNTIFS(Matches!$C$9:$C$1954,C159,Matches!$D$9:$D$1954,D159,Matches!$Q$9:$Q$1954,1,Matches!$F$9:$F$1954,3)+COUNTIFS(Matches!$C$9:$C$1954,D159,Matches!$D$9:$D$1954,C159,Matches!$Q$9:$Q$1954,1,Matches!$E$9:$E$1954,3)))/((INDEX('RPI calculation'!$H$9:$H$356,P159)+INDEX('RPI calculation'!$I$9:$I$356,P159))-(COUNTIFS(Matches!$C$9:$C$1954,C159,Matches!$D$9:$D$1954,D159,Matches!$Q$9:$Q$1954,1)+COUNTIFS(Matches!$C$9:$C$1954,D159,Matches!$D$9:$D$1954,C159,Matches!$Q$9:$Q$1954,1))))</f>
        <v>1</v>
      </c>
      <c r="U159" s="9">
        <f>IF(Q159=0,0,(INDEX('RPI calculation'!$H$9:$H$356,O159)-(COUNTIFS(Matches!$C$9:$C$1954,C159,Matches!$D$9:$D$1954,D159,Matches!$Q$9:$Q$1954,1,Matches!$E$9:$E$1954,3)+COUNTIFS(Matches!$C$9:$C$1954,D159,Matches!$D$9:$D$1954,C159,Matches!$Q$9:$Q$1954,1,Matches!$F$9:$F$1954,3)))/((INDEX('RPI calculation'!$H$9:$H$356,O159)+INDEX('RPI calculation'!$I$9:$I$356,O159))-(COUNTIFS(Matches!$C$9:$C$1954,C159,Matches!$D$9:$D$1954,D159,Matches!$Q$9:$Q$1954,1)+COUNTIFS(Matches!$C$9:$C$1954,D159,Matches!$D$9:$D$1954,C159,Matches!$Q$9:$Q$1954,1))))</f>
        <v>0.25</v>
      </c>
      <c r="V159" s="9">
        <f>IF(Q159=0,0,INDEX('RPI calculation'!$K$9:$K$356,P159))</f>
        <v>0.49174242424242431</v>
      </c>
      <c r="W159" s="9">
        <f>IF(Q159=0,0,INDEX('RPI calculation'!$K$9:$K$356,O159))</f>
        <v>0.72164902998236324</v>
      </c>
      <c r="X159" s="1">
        <f>IF(G159="D1",INDEX('RPI calculation'!$N$9:$N$356,O159),0)</f>
        <v>99</v>
      </c>
      <c r="Y159" s="1">
        <f>IF(H159="D1",INDEX('RPI calculation'!$N$9:$N$356,P159),0)</f>
        <v>21</v>
      </c>
    </row>
    <row r="160" spans="1:25" ht="25">
      <c r="A160" s="1" t="s">
        <v>1013</v>
      </c>
      <c r="B160" s="12">
        <v>46262</v>
      </c>
      <c r="C160" s="1" t="s">
        <v>205</v>
      </c>
      <c r="D160" s="1" t="s">
        <v>155</v>
      </c>
      <c r="E160" s="1">
        <v>2</v>
      </c>
      <c r="F160" s="1">
        <v>3</v>
      </c>
      <c r="G160" s="1" t="s">
        <v>584</v>
      </c>
      <c r="H160" s="1" t="s">
        <v>584</v>
      </c>
      <c r="I160" s="1">
        <v>2</v>
      </c>
      <c r="J160" s="14" t="s">
        <v>1014</v>
      </c>
      <c r="K160" s="14" t="s">
        <v>1015</v>
      </c>
      <c r="L160" s="14"/>
      <c r="M160" s="1" t="s">
        <v>5986</v>
      </c>
      <c r="N160" s="14" t="s">
        <v>5989</v>
      </c>
      <c r="O160" s="1">
        <f>IF(G160="D1",MATCH(C160,'RPI calculation'!$A$9:$A$356,0),0)</f>
        <v>161</v>
      </c>
      <c r="P160" s="1">
        <f>IF(H160="D1",MATCH(D160,'RPI calculation'!$A$9:$A$356,0),0)</f>
        <v>241</v>
      </c>
      <c r="Q160" s="1">
        <f t="shared" si="6"/>
        <v>1</v>
      </c>
      <c r="R160" s="1">
        <f t="shared" si="7"/>
        <v>0</v>
      </c>
      <c r="S160" s="1">
        <f t="shared" si="8"/>
        <v>1</v>
      </c>
      <c r="T160" s="9">
        <f>IF(Q160=0,0,(INDEX('RPI calculation'!$H$9:$H$356,P160)-(COUNTIFS(Matches!$C$9:$C$1954,C160,Matches!$D$9:$D$1954,D160,Matches!$Q$9:$Q$1954,1,Matches!$F$9:$F$1954,3)+COUNTIFS(Matches!$C$9:$C$1954,D160,Matches!$D$9:$D$1954,C160,Matches!$Q$9:$Q$1954,1,Matches!$E$9:$E$1954,3)))/((INDEX('RPI calculation'!$H$9:$H$356,P160)+INDEX('RPI calculation'!$I$9:$I$356,P160))-(COUNTIFS(Matches!$C$9:$C$1954,C160,Matches!$D$9:$D$1954,D160,Matches!$Q$9:$Q$1954,1)+COUNTIFS(Matches!$C$9:$C$1954,D160,Matches!$D$9:$D$1954,C160,Matches!$Q$9:$Q$1954,1))))</f>
        <v>0.66666666666666663</v>
      </c>
      <c r="U160" s="9">
        <f>IF(Q160=0,0,(INDEX('RPI calculation'!$H$9:$H$356,O160)-(COUNTIFS(Matches!$C$9:$C$1954,C160,Matches!$D$9:$D$1954,D160,Matches!$Q$9:$Q$1954,1,Matches!$E$9:$E$1954,3)+COUNTIFS(Matches!$C$9:$C$1954,D160,Matches!$D$9:$D$1954,C160,Matches!$Q$9:$Q$1954,1,Matches!$F$9:$F$1954,3)))/((INDEX('RPI calculation'!$H$9:$H$356,O160)+INDEX('RPI calculation'!$I$9:$I$356,O160))-(COUNTIFS(Matches!$C$9:$C$1954,C160,Matches!$D$9:$D$1954,D160,Matches!$Q$9:$Q$1954,1)+COUNTIFS(Matches!$C$9:$C$1954,D160,Matches!$D$9:$D$1954,C160,Matches!$Q$9:$Q$1954,1))))</f>
        <v>0.8</v>
      </c>
      <c r="V160" s="9">
        <f>IF(Q160=0,0,INDEX('RPI calculation'!$K$9:$K$356,P160))</f>
        <v>0.4663947163947163</v>
      </c>
      <c r="W160" s="9">
        <f>IF(Q160=0,0,INDEX('RPI calculation'!$K$9:$K$356,O160))</f>
        <v>0.3891184573002755</v>
      </c>
      <c r="X160" s="1">
        <f>IF(G160="D1",INDEX('RPI calculation'!$N$9:$N$356,O160),0)</f>
        <v>182</v>
      </c>
      <c r="Y160" s="1">
        <f>IF(H160="D1",INDEX('RPI calculation'!$N$9:$N$356,P160),0)</f>
        <v>132</v>
      </c>
    </row>
    <row r="161" spans="1:25" ht="25">
      <c r="A161" s="1" t="s">
        <v>1016</v>
      </c>
      <c r="B161" s="12">
        <v>46262</v>
      </c>
      <c r="C161" s="1" t="s">
        <v>371</v>
      </c>
      <c r="D161" s="1" t="s">
        <v>368</v>
      </c>
      <c r="E161" s="1">
        <v>2</v>
      </c>
      <c r="F161" s="1">
        <v>3</v>
      </c>
      <c r="G161" s="1" t="s">
        <v>584</v>
      </c>
      <c r="H161" s="1" t="s">
        <v>584</v>
      </c>
      <c r="I161" s="1">
        <v>2</v>
      </c>
      <c r="J161" s="14" t="s">
        <v>624</v>
      </c>
      <c r="K161" s="14" t="s">
        <v>1017</v>
      </c>
      <c r="L161" s="14"/>
      <c r="M161" s="1" t="s">
        <v>5986</v>
      </c>
      <c r="N161" s="14" t="s">
        <v>5989</v>
      </c>
      <c r="O161" s="1">
        <f>IF(G161="D1",MATCH(C161,'RPI calculation'!$A$9:$A$356,0),0)</f>
        <v>168</v>
      </c>
      <c r="P161" s="1">
        <f>IF(H161="D1",MATCH(D161,'RPI calculation'!$A$9:$A$356,0),0)</f>
        <v>256</v>
      </c>
      <c r="Q161" s="1">
        <f t="shared" si="6"/>
        <v>1</v>
      </c>
      <c r="R161" s="1">
        <f t="shared" si="7"/>
        <v>0</v>
      </c>
      <c r="S161" s="1">
        <f t="shared" si="8"/>
        <v>1</v>
      </c>
      <c r="T161" s="9">
        <f>IF(Q161=0,0,(INDEX('RPI calculation'!$H$9:$H$356,P161)-(COUNTIFS(Matches!$C$9:$C$1954,C161,Matches!$D$9:$D$1954,D161,Matches!$Q$9:$Q$1954,1,Matches!$F$9:$F$1954,3)+COUNTIFS(Matches!$C$9:$C$1954,D161,Matches!$D$9:$D$1954,C161,Matches!$Q$9:$Q$1954,1,Matches!$E$9:$E$1954,3)))/((INDEX('RPI calculation'!$H$9:$H$356,P161)+INDEX('RPI calculation'!$I$9:$I$356,P161))-(COUNTIFS(Matches!$C$9:$C$1954,C161,Matches!$D$9:$D$1954,D161,Matches!$Q$9:$Q$1954,1)+COUNTIFS(Matches!$C$9:$C$1954,D161,Matches!$D$9:$D$1954,C161,Matches!$Q$9:$Q$1954,1))))</f>
        <v>0</v>
      </c>
      <c r="U161" s="9">
        <f>IF(Q161=0,0,(INDEX('RPI calculation'!$H$9:$H$356,O161)-(COUNTIFS(Matches!$C$9:$C$1954,C161,Matches!$D$9:$D$1954,D161,Matches!$Q$9:$Q$1954,1,Matches!$E$9:$E$1954,3)+COUNTIFS(Matches!$C$9:$C$1954,D161,Matches!$D$9:$D$1954,C161,Matches!$Q$9:$Q$1954,1,Matches!$F$9:$F$1954,3)))/((INDEX('RPI calculation'!$H$9:$H$356,O161)+INDEX('RPI calculation'!$I$9:$I$356,O161))-(COUNTIFS(Matches!$C$9:$C$1954,C161,Matches!$D$9:$D$1954,D161,Matches!$Q$9:$Q$1954,1)+COUNTIFS(Matches!$C$9:$C$1954,D161,Matches!$D$9:$D$1954,C161,Matches!$Q$9:$Q$1954,1))))</f>
        <v>0</v>
      </c>
      <c r="V161" s="9">
        <f>IF(Q161=0,0,INDEX('RPI calculation'!$K$9:$K$356,P161))</f>
        <v>0.35117079889807168</v>
      </c>
      <c r="W161" s="9">
        <f>IF(Q161=0,0,INDEX('RPI calculation'!$K$9:$K$356,O161))</f>
        <v>0.33325008325008326</v>
      </c>
      <c r="X161" s="1">
        <f>IF(G161="D1",INDEX('RPI calculation'!$N$9:$N$356,O161),0)</f>
        <v>348</v>
      </c>
      <c r="Y161" s="1">
        <f>IF(H161="D1",INDEX('RPI calculation'!$N$9:$N$356,P161),0)</f>
        <v>345</v>
      </c>
    </row>
    <row r="162" spans="1:25" ht="25">
      <c r="A162" s="1" t="s">
        <v>1018</v>
      </c>
      <c r="B162" s="12">
        <v>46262</v>
      </c>
      <c r="C162" s="1" t="s">
        <v>371</v>
      </c>
      <c r="D162" s="1" t="s">
        <v>364</v>
      </c>
      <c r="E162" s="1">
        <v>0</v>
      </c>
      <c r="F162" s="1">
        <v>3</v>
      </c>
      <c r="G162" s="1" t="s">
        <v>584</v>
      </c>
      <c r="H162" s="1" t="s">
        <v>584</v>
      </c>
      <c r="I162" s="1">
        <v>2</v>
      </c>
      <c r="J162" s="14" t="s">
        <v>624</v>
      </c>
      <c r="K162" s="14" t="s">
        <v>1019</v>
      </c>
      <c r="L162" s="14"/>
      <c r="M162" s="1" t="s">
        <v>5986</v>
      </c>
      <c r="N162" s="14" t="s">
        <v>5989</v>
      </c>
      <c r="O162" s="1">
        <f>IF(G162="D1",MATCH(C162,'RPI calculation'!$A$9:$A$356,0),0)</f>
        <v>168</v>
      </c>
      <c r="P162" s="1">
        <f>IF(H162="D1",MATCH(D162,'RPI calculation'!$A$9:$A$356,0),0)</f>
        <v>306</v>
      </c>
      <c r="Q162" s="1">
        <f t="shared" si="6"/>
        <v>1</v>
      </c>
      <c r="R162" s="1">
        <f t="shared" si="7"/>
        <v>0</v>
      </c>
      <c r="S162" s="1">
        <f t="shared" si="8"/>
        <v>1</v>
      </c>
      <c r="T162" s="9">
        <f>IF(Q162=0,0,(INDEX('RPI calculation'!$H$9:$H$356,P162)-(COUNTIFS(Matches!$C$9:$C$1954,C162,Matches!$D$9:$D$1954,D162,Matches!$Q$9:$Q$1954,1,Matches!$F$9:$F$1954,3)+COUNTIFS(Matches!$C$9:$C$1954,D162,Matches!$D$9:$D$1954,C162,Matches!$Q$9:$Q$1954,1,Matches!$E$9:$E$1954,3)))/((INDEX('RPI calculation'!$H$9:$H$356,P162)+INDEX('RPI calculation'!$I$9:$I$356,P162))-(COUNTIFS(Matches!$C$9:$C$1954,C162,Matches!$D$9:$D$1954,D162,Matches!$Q$9:$Q$1954,1)+COUNTIFS(Matches!$C$9:$C$1954,D162,Matches!$D$9:$D$1954,C162,Matches!$Q$9:$Q$1954,1))))</f>
        <v>0</v>
      </c>
      <c r="U162" s="9">
        <f>IF(Q162=0,0,(INDEX('RPI calculation'!$H$9:$H$356,O162)-(COUNTIFS(Matches!$C$9:$C$1954,C162,Matches!$D$9:$D$1954,D162,Matches!$Q$9:$Q$1954,1,Matches!$E$9:$E$1954,3)+COUNTIFS(Matches!$C$9:$C$1954,D162,Matches!$D$9:$D$1954,C162,Matches!$Q$9:$Q$1954,1,Matches!$F$9:$F$1954,3)))/((INDEX('RPI calculation'!$H$9:$H$356,O162)+INDEX('RPI calculation'!$I$9:$I$356,O162))-(COUNTIFS(Matches!$C$9:$C$1954,C162,Matches!$D$9:$D$1954,D162,Matches!$Q$9:$Q$1954,1)+COUNTIFS(Matches!$C$9:$C$1954,D162,Matches!$D$9:$D$1954,C162,Matches!$Q$9:$Q$1954,1))))</f>
        <v>0</v>
      </c>
      <c r="V162" s="9">
        <f>IF(Q162=0,0,INDEX('RPI calculation'!$K$9:$K$356,P162))</f>
        <v>0.38939393939393929</v>
      </c>
      <c r="W162" s="9">
        <f>IF(Q162=0,0,INDEX('RPI calculation'!$K$9:$K$356,O162))</f>
        <v>0.33325008325008326</v>
      </c>
      <c r="X162" s="1">
        <f>IF(G162="D1",INDEX('RPI calculation'!$N$9:$N$356,O162),0)</f>
        <v>348</v>
      </c>
      <c r="Y162" s="1">
        <f>IF(H162="D1",INDEX('RPI calculation'!$N$9:$N$356,P162),0)</f>
        <v>341</v>
      </c>
    </row>
    <row r="163" spans="1:25" ht="25">
      <c r="A163" s="1" t="s">
        <v>1020</v>
      </c>
      <c r="B163" s="12">
        <v>46262</v>
      </c>
      <c r="C163" s="1" t="s">
        <v>93</v>
      </c>
      <c r="D163" s="1" t="s">
        <v>269</v>
      </c>
      <c r="E163" s="1">
        <v>3</v>
      </c>
      <c r="F163" s="1">
        <v>0</v>
      </c>
      <c r="G163" s="1" t="s">
        <v>584</v>
      </c>
      <c r="H163" s="1" t="s">
        <v>584</v>
      </c>
      <c r="I163" s="1">
        <v>2</v>
      </c>
      <c r="J163" s="14" t="s">
        <v>1021</v>
      </c>
      <c r="K163" s="14" t="s">
        <v>1022</v>
      </c>
      <c r="L163" s="14"/>
      <c r="M163" s="1" t="s">
        <v>5986</v>
      </c>
      <c r="N163" s="14" t="s">
        <v>5988</v>
      </c>
      <c r="O163" s="1">
        <f>IF(G163="D1",MATCH(C163,'RPI calculation'!$A$9:$A$356,0),0)</f>
        <v>169</v>
      </c>
      <c r="P163" s="1">
        <f>IF(H163="D1",MATCH(D163,'RPI calculation'!$A$9:$A$356,0),0)</f>
        <v>288</v>
      </c>
      <c r="Q163" s="1">
        <f t="shared" si="6"/>
        <v>1</v>
      </c>
      <c r="R163" s="1">
        <f t="shared" si="7"/>
        <v>1</v>
      </c>
      <c r="S163" s="1">
        <f t="shared" si="8"/>
        <v>0</v>
      </c>
      <c r="T163" s="9">
        <f>IF(Q163=0,0,(INDEX('RPI calculation'!$H$9:$H$356,P163)-(COUNTIFS(Matches!$C$9:$C$1954,C163,Matches!$D$9:$D$1954,D163,Matches!$Q$9:$Q$1954,1,Matches!$F$9:$F$1954,3)+COUNTIFS(Matches!$C$9:$C$1954,D163,Matches!$D$9:$D$1954,C163,Matches!$Q$9:$Q$1954,1,Matches!$E$9:$E$1954,3)))/((INDEX('RPI calculation'!$H$9:$H$356,P163)+INDEX('RPI calculation'!$I$9:$I$356,P163))-(COUNTIFS(Matches!$C$9:$C$1954,C163,Matches!$D$9:$D$1954,D163,Matches!$Q$9:$Q$1954,1)+COUNTIFS(Matches!$C$9:$C$1954,D163,Matches!$D$9:$D$1954,C163,Matches!$Q$9:$Q$1954,1))))</f>
        <v>0.8</v>
      </c>
      <c r="U163" s="9">
        <f>IF(Q163=0,0,(INDEX('RPI calculation'!$H$9:$H$356,O163)-(COUNTIFS(Matches!$C$9:$C$1954,C163,Matches!$D$9:$D$1954,D163,Matches!$Q$9:$Q$1954,1,Matches!$E$9:$E$1954,3)+COUNTIFS(Matches!$C$9:$C$1954,D163,Matches!$D$9:$D$1954,C163,Matches!$Q$9:$Q$1954,1,Matches!$F$9:$F$1954,3)))/((INDEX('RPI calculation'!$H$9:$H$356,O163)+INDEX('RPI calculation'!$I$9:$I$356,O163))-(COUNTIFS(Matches!$C$9:$C$1954,C163,Matches!$D$9:$D$1954,D163,Matches!$Q$9:$Q$1954,1)+COUNTIFS(Matches!$C$9:$C$1954,D163,Matches!$D$9:$D$1954,C163,Matches!$Q$9:$Q$1954,1))))</f>
        <v>0.6</v>
      </c>
      <c r="V163" s="9">
        <f>IF(Q163=0,0,INDEX('RPI calculation'!$K$9:$K$356,P163))</f>
        <v>0.28549127640036737</v>
      </c>
      <c r="W163" s="9">
        <f>IF(Q163=0,0,INDEX('RPI calculation'!$K$9:$K$356,O163))</f>
        <v>0.59022038567493118</v>
      </c>
      <c r="X163" s="1">
        <f>IF(G163="D1",INDEX('RPI calculation'!$N$9:$N$356,O163),0)</f>
        <v>70</v>
      </c>
      <c r="Y163" s="1">
        <f>IF(H163="D1",INDEX('RPI calculation'!$N$9:$N$356,P163),0)</f>
        <v>246</v>
      </c>
    </row>
    <row r="164" spans="1:25" ht="25">
      <c r="A164" s="1" t="s">
        <v>1023</v>
      </c>
      <c r="B164" s="12">
        <v>46262</v>
      </c>
      <c r="C164" s="1" t="s">
        <v>93</v>
      </c>
      <c r="D164" s="1" t="s">
        <v>337</v>
      </c>
      <c r="E164" s="1">
        <v>3</v>
      </c>
      <c r="F164" s="1">
        <v>0</v>
      </c>
      <c r="G164" s="1" t="s">
        <v>584</v>
      </c>
      <c r="H164" s="1" t="s">
        <v>584</v>
      </c>
      <c r="I164" s="1">
        <v>2</v>
      </c>
      <c r="J164" s="14" t="s">
        <v>1024</v>
      </c>
      <c r="K164" s="14" t="s">
        <v>1025</v>
      </c>
      <c r="L164" s="14"/>
      <c r="M164" s="1" t="s">
        <v>5986</v>
      </c>
      <c r="N164" s="14" t="s">
        <v>5988</v>
      </c>
      <c r="O164" s="1">
        <f>IF(G164="D1",MATCH(C164,'RPI calculation'!$A$9:$A$356,0),0)</f>
        <v>169</v>
      </c>
      <c r="P164" s="1">
        <f>IF(H164="D1",MATCH(D164,'RPI calculation'!$A$9:$A$356,0),0)</f>
        <v>336</v>
      </c>
      <c r="Q164" s="1">
        <f t="shared" si="6"/>
        <v>1</v>
      </c>
      <c r="R164" s="1">
        <f t="shared" si="7"/>
        <v>1</v>
      </c>
      <c r="S164" s="1">
        <f t="shared" si="8"/>
        <v>0</v>
      </c>
      <c r="T164" s="9">
        <f>IF(Q164=0,0,(INDEX('RPI calculation'!$H$9:$H$356,P164)-(COUNTIFS(Matches!$C$9:$C$1954,C164,Matches!$D$9:$D$1954,D164,Matches!$Q$9:$Q$1954,1,Matches!$F$9:$F$1954,3)+COUNTIFS(Matches!$C$9:$C$1954,D164,Matches!$D$9:$D$1954,C164,Matches!$Q$9:$Q$1954,1,Matches!$E$9:$E$1954,3)))/((INDEX('RPI calculation'!$H$9:$H$356,P164)+INDEX('RPI calculation'!$I$9:$I$356,P164))-(COUNTIFS(Matches!$C$9:$C$1954,C164,Matches!$D$9:$D$1954,D164,Matches!$Q$9:$Q$1954,1)+COUNTIFS(Matches!$C$9:$C$1954,D164,Matches!$D$9:$D$1954,C164,Matches!$Q$9:$Q$1954,1))))</f>
        <v>0</v>
      </c>
      <c r="U164" s="9">
        <f>IF(Q164=0,0,(INDEX('RPI calculation'!$H$9:$H$356,O164)-(COUNTIFS(Matches!$C$9:$C$1954,C164,Matches!$D$9:$D$1954,D164,Matches!$Q$9:$Q$1954,1,Matches!$E$9:$E$1954,3)+COUNTIFS(Matches!$C$9:$C$1954,D164,Matches!$D$9:$D$1954,C164,Matches!$Q$9:$Q$1954,1,Matches!$F$9:$F$1954,3)))/((INDEX('RPI calculation'!$H$9:$H$356,O164)+INDEX('RPI calculation'!$I$9:$I$356,O164))-(COUNTIFS(Matches!$C$9:$C$1954,C164,Matches!$D$9:$D$1954,D164,Matches!$Q$9:$Q$1954,1)+COUNTIFS(Matches!$C$9:$C$1954,D164,Matches!$D$9:$D$1954,C164,Matches!$Q$9:$Q$1954,1))))</f>
        <v>0.6</v>
      </c>
      <c r="V164" s="9">
        <f>IF(Q164=0,0,INDEX('RPI calculation'!$K$9:$K$356,P164))</f>
        <v>0.55641414141414136</v>
      </c>
      <c r="W164" s="9">
        <f>IF(Q164=0,0,INDEX('RPI calculation'!$K$9:$K$356,O164))</f>
        <v>0.59022038567493118</v>
      </c>
      <c r="X164" s="1">
        <f>IF(G164="D1",INDEX('RPI calculation'!$N$9:$N$356,O164),0)</f>
        <v>70</v>
      </c>
      <c r="Y164" s="1">
        <f>IF(H164="D1",INDEX('RPI calculation'!$N$9:$N$356,P164),0)</f>
        <v>314</v>
      </c>
    </row>
    <row r="165" spans="1:25">
      <c r="A165" s="1" t="s">
        <v>1026</v>
      </c>
      <c r="B165" s="12">
        <v>46262</v>
      </c>
      <c r="C165" s="1" t="s">
        <v>1027</v>
      </c>
      <c r="D165" s="1" t="s">
        <v>129</v>
      </c>
      <c r="E165" s="1">
        <v>0</v>
      </c>
      <c r="F165" s="1">
        <v>3</v>
      </c>
      <c r="G165" s="1" t="s">
        <v>1028</v>
      </c>
      <c r="H165" s="1" t="s">
        <v>584</v>
      </c>
      <c r="I165" s="1">
        <v>1</v>
      </c>
      <c r="J165" s="14" t="s">
        <v>1029</v>
      </c>
      <c r="K165" s="14" t="s">
        <v>1030</v>
      </c>
      <c r="L165" s="14"/>
      <c r="M165" s="1" t="s">
        <v>5986</v>
      </c>
      <c r="N165" s="14" t="s">
        <v>5989</v>
      </c>
      <c r="O165" s="1">
        <f>IF(G165="D1",MATCH(C165,'RPI calculation'!$A$9:$A$356,0),0)</f>
        <v>0</v>
      </c>
      <c r="P165" s="1">
        <f>IF(H165="D1",MATCH(D165,'RPI calculation'!$A$9:$A$356,0),0)</f>
        <v>307</v>
      </c>
      <c r="Q165" s="1">
        <f t="shared" si="6"/>
        <v>0</v>
      </c>
      <c r="R165" s="1">
        <f t="shared" si="7"/>
        <v>0</v>
      </c>
      <c r="S165" s="1">
        <f t="shared" si="8"/>
        <v>1</v>
      </c>
      <c r="T165" s="9">
        <f>IF(Q165=0,0,(INDEX('RPI calculation'!$H$9:$H$356,P165)-(COUNTIFS(Matches!$C$9:$C$1954,C165,Matches!$D$9:$D$1954,D165,Matches!$Q$9:$Q$1954,1,Matches!$F$9:$F$1954,3)+COUNTIFS(Matches!$C$9:$C$1954,D165,Matches!$D$9:$D$1954,C165,Matches!$Q$9:$Q$1954,1,Matches!$E$9:$E$1954,3)))/((INDEX('RPI calculation'!$H$9:$H$356,P165)+INDEX('RPI calculation'!$I$9:$I$356,P165))-(COUNTIFS(Matches!$C$9:$C$1954,C165,Matches!$D$9:$D$1954,D165,Matches!$Q$9:$Q$1954,1)+COUNTIFS(Matches!$C$9:$C$1954,D165,Matches!$D$9:$D$1954,C165,Matches!$Q$9:$Q$1954,1))))</f>
        <v>0</v>
      </c>
      <c r="U165" s="9">
        <f>IF(Q165=0,0,(INDEX('RPI calculation'!$H$9:$H$356,O165)-(COUNTIFS(Matches!$C$9:$C$1954,C165,Matches!$D$9:$D$1954,D165,Matches!$Q$9:$Q$1954,1,Matches!$E$9:$E$1954,3)+COUNTIFS(Matches!$C$9:$C$1954,D165,Matches!$D$9:$D$1954,C165,Matches!$Q$9:$Q$1954,1,Matches!$F$9:$F$1954,3)))/((INDEX('RPI calculation'!$H$9:$H$356,O165)+INDEX('RPI calculation'!$I$9:$I$356,O165))-(COUNTIFS(Matches!$C$9:$C$1954,C165,Matches!$D$9:$D$1954,D165,Matches!$Q$9:$Q$1954,1)+COUNTIFS(Matches!$C$9:$C$1954,D165,Matches!$D$9:$D$1954,C165,Matches!$Q$9:$Q$1954,1))))</f>
        <v>0</v>
      </c>
      <c r="V165" s="9">
        <f>IF(Q165=0,0,INDEX('RPI calculation'!$K$9:$K$356,P165))</f>
        <v>0</v>
      </c>
      <c r="W165" s="9">
        <f>IF(Q165=0,0,INDEX('RPI calculation'!$K$9:$K$356,O165))</f>
        <v>0</v>
      </c>
      <c r="X165" s="1">
        <f>IF(G165="D1",INDEX('RPI calculation'!$N$9:$N$356,O165),0)</f>
        <v>0</v>
      </c>
      <c r="Y165" s="1">
        <f>IF(H165="D1",INDEX('RPI calculation'!$N$9:$N$356,P165),0)</f>
        <v>106</v>
      </c>
    </row>
    <row r="166" spans="1:25" ht="25">
      <c r="A166" s="1" t="s">
        <v>1031</v>
      </c>
      <c r="B166" s="12">
        <v>46262</v>
      </c>
      <c r="C166" s="1" t="s">
        <v>327</v>
      </c>
      <c r="D166" s="1" t="s">
        <v>308</v>
      </c>
      <c r="E166" s="1">
        <v>0</v>
      </c>
      <c r="F166" s="1">
        <v>3</v>
      </c>
      <c r="G166" s="1" t="s">
        <v>584</v>
      </c>
      <c r="H166" s="1" t="s">
        <v>584</v>
      </c>
      <c r="I166" s="1">
        <v>2</v>
      </c>
      <c r="J166" s="14" t="s">
        <v>844</v>
      </c>
      <c r="K166" s="14" t="s">
        <v>1032</v>
      </c>
      <c r="L166" s="14"/>
      <c r="M166" s="1" t="s">
        <v>5986</v>
      </c>
      <c r="N166" s="14" t="s">
        <v>5989</v>
      </c>
      <c r="O166" s="1">
        <f>IF(G166="D1",MATCH(C166,'RPI calculation'!$A$9:$A$356,0),0)</f>
        <v>175</v>
      </c>
      <c r="P166" s="1">
        <f>IF(H166="D1",MATCH(D166,'RPI calculation'!$A$9:$A$356,0),0)</f>
        <v>189</v>
      </c>
      <c r="Q166" s="1">
        <f t="shared" si="6"/>
        <v>1</v>
      </c>
      <c r="R166" s="1">
        <f t="shared" si="7"/>
        <v>0</v>
      </c>
      <c r="S166" s="1">
        <f t="shared" si="8"/>
        <v>1</v>
      </c>
      <c r="T166" s="9">
        <f>IF(Q166=0,0,(INDEX('RPI calculation'!$H$9:$H$356,P166)-(COUNTIFS(Matches!$C$9:$C$1954,C166,Matches!$D$9:$D$1954,D166,Matches!$Q$9:$Q$1954,1,Matches!$F$9:$F$1954,3)+COUNTIFS(Matches!$C$9:$C$1954,D166,Matches!$D$9:$D$1954,C166,Matches!$Q$9:$Q$1954,1,Matches!$E$9:$E$1954,3)))/((INDEX('RPI calculation'!$H$9:$H$356,P166)+INDEX('RPI calculation'!$I$9:$I$356,P166))-(COUNTIFS(Matches!$C$9:$C$1954,C166,Matches!$D$9:$D$1954,D166,Matches!$Q$9:$Q$1954,1)+COUNTIFS(Matches!$C$9:$C$1954,D166,Matches!$D$9:$D$1954,C166,Matches!$Q$9:$Q$1954,1))))</f>
        <v>0.625</v>
      </c>
      <c r="U166" s="9">
        <f>IF(Q166=0,0,(INDEX('RPI calculation'!$H$9:$H$356,O166)-(COUNTIFS(Matches!$C$9:$C$1954,C166,Matches!$D$9:$D$1954,D166,Matches!$Q$9:$Q$1954,1,Matches!$E$9:$E$1954,3)+COUNTIFS(Matches!$C$9:$C$1954,D166,Matches!$D$9:$D$1954,C166,Matches!$Q$9:$Q$1954,1,Matches!$F$9:$F$1954,3)))/((INDEX('RPI calculation'!$H$9:$H$356,O166)+INDEX('RPI calculation'!$I$9:$I$356,O166))-(COUNTIFS(Matches!$C$9:$C$1954,C166,Matches!$D$9:$D$1954,D166,Matches!$Q$9:$Q$1954,1)+COUNTIFS(Matches!$C$9:$C$1954,D166,Matches!$D$9:$D$1954,C166,Matches!$Q$9:$Q$1954,1))))</f>
        <v>0.1</v>
      </c>
      <c r="V166" s="9">
        <f>IF(Q166=0,0,INDEX('RPI calculation'!$K$9:$K$356,P166))</f>
        <v>0.30318181818181816</v>
      </c>
      <c r="W166" s="9">
        <f>IF(Q166=0,0,INDEX('RPI calculation'!$K$9:$K$356,O166))</f>
        <v>0.49507575757575761</v>
      </c>
      <c r="X166" s="1">
        <f>IF(G166="D1",INDEX('RPI calculation'!$N$9:$N$356,O166),0)</f>
        <v>304</v>
      </c>
      <c r="Y166" s="1">
        <f>IF(H166="D1",INDEX('RPI calculation'!$N$9:$N$356,P166),0)</f>
        <v>285</v>
      </c>
    </row>
    <row r="167" spans="1:25" ht="25">
      <c r="A167" s="1" t="s">
        <v>1033</v>
      </c>
      <c r="B167" s="12">
        <v>46262</v>
      </c>
      <c r="C167" s="1" t="s">
        <v>327</v>
      </c>
      <c r="D167" s="1" t="s">
        <v>253</v>
      </c>
      <c r="E167" s="1">
        <v>1</v>
      </c>
      <c r="F167" s="1">
        <v>3</v>
      </c>
      <c r="G167" s="1" t="s">
        <v>584</v>
      </c>
      <c r="H167" s="1" t="s">
        <v>584</v>
      </c>
      <c r="I167" s="1">
        <v>2</v>
      </c>
      <c r="J167" s="14" t="s">
        <v>982</v>
      </c>
      <c r="K167" s="14" t="s">
        <v>1034</v>
      </c>
      <c r="L167" s="14"/>
      <c r="M167" s="1" t="s">
        <v>5986</v>
      </c>
      <c r="N167" s="14" t="s">
        <v>5989</v>
      </c>
      <c r="O167" s="1">
        <f>IF(G167="D1",MATCH(C167,'RPI calculation'!$A$9:$A$356,0),0)</f>
        <v>175</v>
      </c>
      <c r="P167" s="1">
        <f>IF(H167="D1",MATCH(D167,'RPI calculation'!$A$9:$A$356,0),0)</f>
        <v>264</v>
      </c>
      <c r="Q167" s="1">
        <f t="shared" si="6"/>
        <v>1</v>
      </c>
      <c r="R167" s="1">
        <f t="shared" si="7"/>
        <v>0</v>
      </c>
      <c r="S167" s="1">
        <f t="shared" si="8"/>
        <v>1</v>
      </c>
      <c r="T167" s="9">
        <f>IF(Q167=0,0,(INDEX('RPI calculation'!$H$9:$H$356,P167)-(COUNTIFS(Matches!$C$9:$C$1954,C167,Matches!$D$9:$D$1954,D167,Matches!$Q$9:$Q$1954,1,Matches!$F$9:$F$1954,3)+COUNTIFS(Matches!$C$9:$C$1954,D167,Matches!$D$9:$D$1954,C167,Matches!$Q$9:$Q$1954,1,Matches!$E$9:$E$1954,3)))/((INDEX('RPI calculation'!$H$9:$H$356,P167)+INDEX('RPI calculation'!$I$9:$I$356,P167))-(COUNTIFS(Matches!$C$9:$C$1954,C167,Matches!$D$9:$D$1954,D167,Matches!$Q$9:$Q$1954,1)+COUNTIFS(Matches!$C$9:$C$1954,D167,Matches!$D$9:$D$1954,C167,Matches!$Q$9:$Q$1954,1))))</f>
        <v>0.36363636363636365</v>
      </c>
      <c r="U167" s="9">
        <f>IF(Q167=0,0,(INDEX('RPI calculation'!$H$9:$H$356,O167)-(COUNTIFS(Matches!$C$9:$C$1954,C167,Matches!$D$9:$D$1954,D167,Matches!$Q$9:$Q$1954,1,Matches!$E$9:$E$1954,3)+COUNTIFS(Matches!$C$9:$C$1954,D167,Matches!$D$9:$D$1954,C167,Matches!$Q$9:$Q$1954,1,Matches!$F$9:$F$1954,3)))/((INDEX('RPI calculation'!$H$9:$H$356,O167)+INDEX('RPI calculation'!$I$9:$I$356,O167))-(COUNTIFS(Matches!$C$9:$C$1954,C167,Matches!$D$9:$D$1954,D167,Matches!$Q$9:$Q$1954,1)+COUNTIFS(Matches!$C$9:$C$1954,D167,Matches!$D$9:$D$1954,C167,Matches!$Q$9:$Q$1954,1))))</f>
        <v>0.18181818181818182</v>
      </c>
      <c r="V167" s="9">
        <f>IF(Q167=0,0,INDEX('RPI calculation'!$K$9:$K$356,P167))</f>
        <v>0.46830808080808078</v>
      </c>
      <c r="W167" s="9">
        <f>IF(Q167=0,0,INDEX('RPI calculation'!$K$9:$K$356,O167))</f>
        <v>0.49507575757575761</v>
      </c>
      <c r="X167" s="1">
        <f>IF(G167="D1",INDEX('RPI calculation'!$N$9:$N$356,O167),0)</f>
        <v>304</v>
      </c>
      <c r="Y167" s="1">
        <f>IF(H167="D1",INDEX('RPI calculation'!$N$9:$N$356,P167),0)</f>
        <v>230</v>
      </c>
    </row>
    <row r="168" spans="1:25" ht="25">
      <c r="A168" s="1" t="s">
        <v>1035</v>
      </c>
      <c r="B168" s="12">
        <v>46262</v>
      </c>
      <c r="C168" s="1" t="s">
        <v>73</v>
      </c>
      <c r="D168" s="1" t="s">
        <v>95</v>
      </c>
      <c r="E168" s="1">
        <v>3</v>
      </c>
      <c r="F168" s="1">
        <v>0</v>
      </c>
      <c r="G168" s="1" t="s">
        <v>584</v>
      </c>
      <c r="H168" s="1" t="s">
        <v>584</v>
      </c>
      <c r="I168" s="1">
        <v>2</v>
      </c>
      <c r="J168" s="14" t="s">
        <v>1036</v>
      </c>
      <c r="K168" s="14" t="s">
        <v>1037</v>
      </c>
      <c r="L168" s="14"/>
      <c r="M168" s="1" t="s">
        <v>5986</v>
      </c>
      <c r="N168" s="14" t="s">
        <v>5989</v>
      </c>
      <c r="O168" s="1">
        <f>IF(G168="D1",MATCH(C168,'RPI calculation'!$A$9:$A$356,0),0)</f>
        <v>179</v>
      </c>
      <c r="P168" s="1">
        <f>IF(H168="D1",MATCH(D168,'RPI calculation'!$A$9:$A$356,0),0)</f>
        <v>273</v>
      </c>
      <c r="Q168" s="1">
        <f t="shared" si="6"/>
        <v>1</v>
      </c>
      <c r="R168" s="1">
        <f t="shared" si="7"/>
        <v>1</v>
      </c>
      <c r="S168" s="1">
        <f t="shared" si="8"/>
        <v>0</v>
      </c>
      <c r="T168" s="9">
        <f>IF(Q168=0,0,(INDEX('RPI calculation'!$H$9:$H$356,P168)-(COUNTIFS(Matches!$C$9:$C$1954,C168,Matches!$D$9:$D$1954,D168,Matches!$Q$9:$Q$1954,1,Matches!$F$9:$F$1954,3)+COUNTIFS(Matches!$C$9:$C$1954,D168,Matches!$D$9:$D$1954,C168,Matches!$Q$9:$Q$1954,1,Matches!$E$9:$E$1954,3)))/((INDEX('RPI calculation'!$H$9:$H$356,P168)+INDEX('RPI calculation'!$I$9:$I$356,P168))-(COUNTIFS(Matches!$C$9:$C$1954,C168,Matches!$D$9:$D$1954,D168,Matches!$Q$9:$Q$1954,1)+COUNTIFS(Matches!$C$9:$C$1954,D168,Matches!$D$9:$D$1954,C168,Matches!$Q$9:$Q$1954,1))))</f>
        <v>0.72727272727272729</v>
      </c>
      <c r="U168" s="9">
        <f>IF(Q168=0,0,(INDEX('RPI calculation'!$H$9:$H$356,O168)-(COUNTIFS(Matches!$C$9:$C$1954,C168,Matches!$D$9:$D$1954,D168,Matches!$Q$9:$Q$1954,1,Matches!$E$9:$E$1954,3)+COUNTIFS(Matches!$C$9:$C$1954,D168,Matches!$D$9:$D$1954,C168,Matches!$Q$9:$Q$1954,1,Matches!$F$9:$F$1954,3)))/((INDEX('RPI calculation'!$H$9:$H$356,O168)+INDEX('RPI calculation'!$I$9:$I$356,O168))-(COUNTIFS(Matches!$C$9:$C$1954,C168,Matches!$D$9:$D$1954,D168,Matches!$Q$9:$Q$1954,1)+COUNTIFS(Matches!$C$9:$C$1954,D168,Matches!$D$9:$D$1954,C168,Matches!$Q$9:$Q$1954,1))))</f>
        <v>0.8</v>
      </c>
      <c r="V168" s="9">
        <f>IF(Q168=0,0,INDEX('RPI calculation'!$K$9:$K$356,P168))</f>
        <v>0.57912457912457915</v>
      </c>
      <c r="W168" s="9">
        <f>IF(Q168=0,0,INDEX('RPI calculation'!$K$9:$K$356,O168))</f>
        <v>0.524823408914318</v>
      </c>
      <c r="X168" s="1">
        <f>IF(G168="D1",INDEX('RPI calculation'!$N$9:$N$356,O168),0)</f>
        <v>50</v>
      </c>
      <c r="Y168" s="1">
        <f>IF(H168="D1",INDEX('RPI calculation'!$N$9:$N$356,P168),0)</f>
        <v>72</v>
      </c>
    </row>
    <row r="169" spans="1:25" ht="25">
      <c r="A169" s="1" t="s">
        <v>1038</v>
      </c>
      <c r="B169" s="12">
        <v>46262</v>
      </c>
      <c r="C169" s="1" t="s">
        <v>157</v>
      </c>
      <c r="D169" s="1" t="s">
        <v>312</v>
      </c>
      <c r="E169" s="1">
        <v>3</v>
      </c>
      <c r="F169" s="1">
        <v>2</v>
      </c>
      <c r="G169" s="1" t="s">
        <v>584</v>
      </c>
      <c r="H169" s="1" t="s">
        <v>584</v>
      </c>
      <c r="I169" s="1">
        <v>2</v>
      </c>
      <c r="J169" s="14" t="s">
        <v>850</v>
      </c>
      <c r="K169" s="14" t="s">
        <v>1039</v>
      </c>
      <c r="L169" s="14"/>
      <c r="M169" s="1" t="s">
        <v>5986</v>
      </c>
      <c r="N169" s="14" t="s">
        <v>5989</v>
      </c>
      <c r="O169" s="1">
        <f>IF(G169="D1",MATCH(C169,'RPI calculation'!$A$9:$A$356,0),0)</f>
        <v>182</v>
      </c>
      <c r="P169" s="1">
        <f>IF(H169="D1",MATCH(D169,'RPI calculation'!$A$9:$A$356,0),0)</f>
        <v>183</v>
      </c>
      <c r="Q169" s="1">
        <f t="shared" si="6"/>
        <v>1</v>
      </c>
      <c r="R169" s="1">
        <f t="shared" si="7"/>
        <v>1</v>
      </c>
      <c r="S169" s="1">
        <f t="shared" si="8"/>
        <v>0</v>
      </c>
      <c r="T169" s="9">
        <f>IF(Q169=0,0,(INDEX('RPI calculation'!$H$9:$H$356,P169)-(COUNTIFS(Matches!$C$9:$C$1954,C169,Matches!$D$9:$D$1954,D169,Matches!$Q$9:$Q$1954,1,Matches!$F$9:$F$1954,3)+COUNTIFS(Matches!$C$9:$C$1954,D169,Matches!$D$9:$D$1954,C169,Matches!$Q$9:$Q$1954,1,Matches!$E$9:$E$1954,3)))/((INDEX('RPI calculation'!$H$9:$H$356,P169)+INDEX('RPI calculation'!$I$9:$I$356,P169))-(COUNTIFS(Matches!$C$9:$C$1954,C169,Matches!$D$9:$D$1954,D169,Matches!$Q$9:$Q$1954,1)+COUNTIFS(Matches!$C$9:$C$1954,D169,Matches!$D$9:$D$1954,C169,Matches!$Q$9:$Q$1954,1))))</f>
        <v>0.33333333333333331</v>
      </c>
      <c r="U169" s="9">
        <f>IF(Q169=0,0,(INDEX('RPI calculation'!$H$9:$H$356,O169)-(COUNTIFS(Matches!$C$9:$C$1954,C169,Matches!$D$9:$D$1954,D169,Matches!$Q$9:$Q$1954,1,Matches!$E$9:$E$1954,3)+COUNTIFS(Matches!$C$9:$C$1954,D169,Matches!$D$9:$D$1954,C169,Matches!$Q$9:$Q$1954,1,Matches!$F$9:$F$1954,3)))/((INDEX('RPI calculation'!$H$9:$H$356,O169)+INDEX('RPI calculation'!$I$9:$I$356,O169))-(COUNTIFS(Matches!$C$9:$C$1954,C169,Matches!$D$9:$D$1954,D169,Matches!$Q$9:$Q$1954,1)+COUNTIFS(Matches!$C$9:$C$1954,D169,Matches!$D$9:$D$1954,C169,Matches!$Q$9:$Q$1954,1))))</f>
        <v>0.72727272727272729</v>
      </c>
      <c r="V169" s="9">
        <f>IF(Q169=0,0,INDEX('RPI calculation'!$K$9:$K$356,P169))</f>
        <v>0.47126441934134244</v>
      </c>
      <c r="W169" s="9">
        <f>IF(Q169=0,0,INDEX('RPI calculation'!$K$9:$K$356,O169))</f>
        <v>0.43116883116883115</v>
      </c>
      <c r="X169" s="1">
        <f>IF(G169="D1",INDEX('RPI calculation'!$N$9:$N$356,O169),0)</f>
        <v>134</v>
      </c>
      <c r="Y169" s="1">
        <f>IF(H169="D1",INDEX('RPI calculation'!$N$9:$N$356,P169),0)</f>
        <v>289</v>
      </c>
    </row>
    <row r="170" spans="1:25" ht="25">
      <c r="A170" s="1" t="s">
        <v>1040</v>
      </c>
      <c r="B170" s="12">
        <v>46262</v>
      </c>
      <c r="C170" s="1" t="s">
        <v>244</v>
      </c>
      <c r="D170" s="1" t="s">
        <v>102</v>
      </c>
      <c r="E170" s="1">
        <v>1</v>
      </c>
      <c r="F170" s="1">
        <v>3</v>
      </c>
      <c r="G170" s="1" t="s">
        <v>584</v>
      </c>
      <c r="H170" s="1" t="s">
        <v>584</v>
      </c>
      <c r="I170" s="1">
        <v>2</v>
      </c>
      <c r="J170" s="14" t="s">
        <v>1041</v>
      </c>
      <c r="K170" s="14" t="s">
        <v>1042</v>
      </c>
      <c r="L170" s="14"/>
      <c r="M170" s="1" t="s">
        <v>5986</v>
      </c>
      <c r="N170" s="14" t="s">
        <v>5989</v>
      </c>
      <c r="O170" s="1">
        <f>IF(G170="D1",MATCH(C170,'RPI calculation'!$A$9:$A$356,0),0)</f>
        <v>185</v>
      </c>
      <c r="P170" s="1">
        <f>IF(H170="D1",MATCH(D170,'RPI calculation'!$A$9:$A$356,0),0)</f>
        <v>291</v>
      </c>
      <c r="Q170" s="1">
        <f t="shared" si="6"/>
        <v>1</v>
      </c>
      <c r="R170" s="1">
        <f t="shared" si="7"/>
        <v>0</v>
      </c>
      <c r="S170" s="1">
        <f t="shared" si="8"/>
        <v>1</v>
      </c>
      <c r="T170" s="9">
        <f>IF(Q170=0,0,(INDEX('RPI calculation'!$H$9:$H$356,P170)-(COUNTIFS(Matches!$C$9:$C$1954,C170,Matches!$D$9:$D$1954,D170,Matches!$Q$9:$Q$1954,1,Matches!$F$9:$F$1954,3)+COUNTIFS(Matches!$C$9:$C$1954,D170,Matches!$D$9:$D$1954,C170,Matches!$Q$9:$Q$1954,1,Matches!$E$9:$E$1954,3)))/((INDEX('RPI calculation'!$H$9:$H$356,P170)+INDEX('RPI calculation'!$I$9:$I$356,P170))-(COUNTIFS(Matches!$C$9:$C$1954,C170,Matches!$D$9:$D$1954,D170,Matches!$Q$9:$Q$1954,1)+COUNTIFS(Matches!$C$9:$C$1954,D170,Matches!$D$9:$D$1954,C170,Matches!$Q$9:$Q$1954,1))))</f>
        <v>0.7</v>
      </c>
      <c r="U170" s="9">
        <f>IF(Q170=0,0,(INDEX('RPI calculation'!$H$9:$H$356,O170)-(COUNTIFS(Matches!$C$9:$C$1954,C170,Matches!$D$9:$D$1954,D170,Matches!$Q$9:$Q$1954,1,Matches!$E$9:$E$1954,3)+COUNTIFS(Matches!$C$9:$C$1954,D170,Matches!$D$9:$D$1954,C170,Matches!$Q$9:$Q$1954,1,Matches!$F$9:$F$1954,3)))/((INDEX('RPI calculation'!$H$9:$H$356,O170)+INDEX('RPI calculation'!$I$9:$I$356,O170))-(COUNTIFS(Matches!$C$9:$C$1954,C170,Matches!$D$9:$D$1954,D170,Matches!$Q$9:$Q$1954,1)+COUNTIFS(Matches!$C$9:$C$1954,D170,Matches!$D$9:$D$1954,C170,Matches!$Q$9:$Q$1954,1))))</f>
        <v>0.58333333333333337</v>
      </c>
      <c r="V170" s="9">
        <f>IF(Q170=0,0,INDEX('RPI calculation'!$K$9:$K$356,P170))</f>
        <v>0.50874655647382916</v>
      </c>
      <c r="W170" s="9">
        <f>IF(Q170=0,0,INDEX('RPI calculation'!$K$9:$K$356,O170))</f>
        <v>0.43014763014763019</v>
      </c>
      <c r="X170" s="1">
        <f>IF(G170="D1",INDEX('RPI calculation'!$N$9:$N$356,O170),0)</f>
        <v>221</v>
      </c>
      <c r="Y170" s="1">
        <f>IF(H170="D1",INDEX('RPI calculation'!$N$9:$N$356,P170),0)</f>
        <v>79</v>
      </c>
    </row>
    <row r="171" spans="1:25" ht="25">
      <c r="A171" s="1" t="s">
        <v>1043</v>
      </c>
      <c r="B171" s="12">
        <v>46262</v>
      </c>
      <c r="C171" s="1" t="s">
        <v>348</v>
      </c>
      <c r="D171" s="1" t="s">
        <v>156</v>
      </c>
      <c r="E171" s="1">
        <v>0</v>
      </c>
      <c r="F171" s="1">
        <v>3</v>
      </c>
      <c r="G171" s="1" t="s">
        <v>584</v>
      </c>
      <c r="H171" s="1" t="s">
        <v>584</v>
      </c>
      <c r="I171" s="1">
        <v>2</v>
      </c>
      <c r="J171" s="14" t="s">
        <v>1044</v>
      </c>
      <c r="K171" s="14" t="s">
        <v>1045</v>
      </c>
      <c r="L171" s="14"/>
      <c r="M171" s="1" t="s">
        <v>5986</v>
      </c>
      <c r="N171" s="14" t="s">
        <v>5989</v>
      </c>
      <c r="O171" s="1">
        <f>IF(G171="D1",MATCH(C171,'RPI calculation'!$A$9:$A$356,0),0)</f>
        <v>187</v>
      </c>
      <c r="P171" s="1">
        <f>IF(H171="D1",MATCH(D171,'RPI calculation'!$A$9:$A$356,0),0)</f>
        <v>206</v>
      </c>
      <c r="Q171" s="1">
        <f t="shared" si="6"/>
        <v>1</v>
      </c>
      <c r="R171" s="1">
        <f t="shared" si="7"/>
        <v>0</v>
      </c>
      <c r="S171" s="1">
        <f t="shared" si="8"/>
        <v>1</v>
      </c>
      <c r="T171" s="9">
        <f>IF(Q171=0,0,(INDEX('RPI calculation'!$H$9:$H$356,P171)-(COUNTIFS(Matches!$C$9:$C$1954,C171,Matches!$D$9:$D$1954,D171,Matches!$Q$9:$Q$1954,1,Matches!$F$9:$F$1954,3)+COUNTIFS(Matches!$C$9:$C$1954,D171,Matches!$D$9:$D$1954,C171,Matches!$Q$9:$Q$1954,1,Matches!$E$9:$E$1954,3)))/((INDEX('RPI calculation'!$H$9:$H$356,P171)+INDEX('RPI calculation'!$I$9:$I$356,P171))-(COUNTIFS(Matches!$C$9:$C$1954,C171,Matches!$D$9:$D$1954,D171,Matches!$Q$9:$Q$1954,1)+COUNTIFS(Matches!$C$9:$C$1954,D171,Matches!$D$9:$D$1954,C171,Matches!$Q$9:$Q$1954,1))))</f>
        <v>0.6</v>
      </c>
      <c r="U171" s="9">
        <f>IF(Q171=0,0,(INDEX('RPI calculation'!$H$9:$H$356,O171)-(COUNTIFS(Matches!$C$9:$C$1954,C171,Matches!$D$9:$D$1954,D171,Matches!$Q$9:$Q$1954,1,Matches!$E$9:$E$1954,3)+COUNTIFS(Matches!$C$9:$C$1954,D171,Matches!$D$9:$D$1954,C171,Matches!$Q$9:$Q$1954,1,Matches!$F$9:$F$1954,3)))/((INDEX('RPI calculation'!$H$9:$H$356,O171)+INDEX('RPI calculation'!$I$9:$I$356,O171))-(COUNTIFS(Matches!$C$9:$C$1954,C171,Matches!$D$9:$D$1954,D171,Matches!$Q$9:$Q$1954,1)+COUNTIFS(Matches!$C$9:$C$1954,D171,Matches!$D$9:$D$1954,C171,Matches!$Q$9:$Q$1954,1))))</f>
        <v>0.14285714285714285</v>
      </c>
      <c r="V171" s="9">
        <f>IF(Q171=0,0,INDEX('RPI calculation'!$K$9:$K$356,P171))</f>
        <v>0.47962542507997052</v>
      </c>
      <c r="W171" s="9">
        <f>IF(Q171=0,0,INDEX('RPI calculation'!$K$9:$K$356,O171))</f>
        <v>0.4542613636363636</v>
      </c>
      <c r="X171" s="1">
        <f>IF(G171="D1",INDEX('RPI calculation'!$N$9:$N$356,O171),0)</f>
        <v>325</v>
      </c>
      <c r="Y171" s="1">
        <f>IF(H171="D1",INDEX('RPI calculation'!$N$9:$N$356,P171),0)</f>
        <v>133</v>
      </c>
    </row>
    <row r="172" spans="1:25" ht="25">
      <c r="A172" s="1" t="s">
        <v>1046</v>
      </c>
      <c r="B172" s="12">
        <v>46262</v>
      </c>
      <c r="C172" s="1" t="s">
        <v>363</v>
      </c>
      <c r="D172" s="1" t="s">
        <v>262</v>
      </c>
      <c r="E172" s="1">
        <v>2</v>
      </c>
      <c r="F172" s="1">
        <v>3</v>
      </c>
      <c r="G172" s="1" t="s">
        <v>584</v>
      </c>
      <c r="H172" s="1" t="s">
        <v>584</v>
      </c>
      <c r="I172" s="1">
        <v>2</v>
      </c>
      <c r="J172" s="14" t="s">
        <v>1047</v>
      </c>
      <c r="K172" s="14" t="s">
        <v>1048</v>
      </c>
      <c r="L172" s="14"/>
      <c r="M172" s="1" t="s">
        <v>5986</v>
      </c>
      <c r="N172" s="14" t="s">
        <v>5989</v>
      </c>
      <c r="O172" s="1">
        <f>IF(G172="D1",MATCH(C172,'RPI calculation'!$A$9:$A$356,0),0)</f>
        <v>188</v>
      </c>
      <c r="P172" s="1">
        <f>IF(H172="D1",MATCH(D172,'RPI calculation'!$A$9:$A$356,0),0)</f>
        <v>212</v>
      </c>
      <c r="Q172" s="1">
        <f t="shared" si="6"/>
        <v>1</v>
      </c>
      <c r="R172" s="1">
        <f t="shared" si="7"/>
        <v>0</v>
      </c>
      <c r="S172" s="1">
        <f t="shared" si="8"/>
        <v>1</v>
      </c>
      <c r="T172" s="9">
        <f>IF(Q172=0,0,(INDEX('RPI calculation'!$H$9:$H$356,P172)-(COUNTIFS(Matches!$C$9:$C$1954,C172,Matches!$D$9:$D$1954,D172,Matches!$Q$9:$Q$1954,1,Matches!$F$9:$F$1954,3)+COUNTIFS(Matches!$C$9:$C$1954,D172,Matches!$D$9:$D$1954,C172,Matches!$Q$9:$Q$1954,1,Matches!$E$9:$E$1954,3)))/((INDEX('RPI calculation'!$H$9:$H$356,P172)+INDEX('RPI calculation'!$I$9:$I$356,P172))-(COUNTIFS(Matches!$C$9:$C$1954,C172,Matches!$D$9:$D$1954,D172,Matches!$Q$9:$Q$1954,1)+COUNTIFS(Matches!$C$9:$C$1954,D172,Matches!$D$9:$D$1954,C172,Matches!$Q$9:$Q$1954,1))))</f>
        <v>0.5</v>
      </c>
      <c r="U172" s="9">
        <f>IF(Q172=0,0,(INDEX('RPI calculation'!$H$9:$H$356,O172)-(COUNTIFS(Matches!$C$9:$C$1954,C172,Matches!$D$9:$D$1954,D172,Matches!$Q$9:$Q$1954,1,Matches!$E$9:$E$1954,3)+COUNTIFS(Matches!$C$9:$C$1954,D172,Matches!$D$9:$D$1954,C172,Matches!$Q$9:$Q$1954,1,Matches!$F$9:$F$1954,3)))/((INDEX('RPI calculation'!$H$9:$H$356,O172)+INDEX('RPI calculation'!$I$9:$I$356,O172))-(COUNTIFS(Matches!$C$9:$C$1954,C172,Matches!$D$9:$D$1954,D172,Matches!$Q$9:$Q$1954,1)+COUNTIFS(Matches!$C$9:$C$1954,D172,Matches!$D$9:$D$1954,C172,Matches!$Q$9:$Q$1954,1))))</f>
        <v>0.54545454545454541</v>
      </c>
      <c r="V172" s="9">
        <f>IF(Q172=0,0,INDEX('RPI calculation'!$K$9:$K$356,P172))</f>
        <v>0.4320149547422274</v>
      </c>
      <c r="W172" s="9">
        <f>IF(Q172=0,0,INDEX('RPI calculation'!$K$9:$K$356,O172))</f>
        <v>0.17606421356421356</v>
      </c>
      <c r="X172" s="1">
        <f>IF(G172="D1",INDEX('RPI calculation'!$N$9:$N$356,O172),0)</f>
        <v>340</v>
      </c>
      <c r="Y172" s="1">
        <f>IF(H172="D1",INDEX('RPI calculation'!$N$9:$N$356,P172),0)</f>
        <v>239</v>
      </c>
    </row>
    <row r="173" spans="1:25" ht="25">
      <c r="A173" s="1" t="s">
        <v>1049</v>
      </c>
      <c r="B173" s="12">
        <v>46262</v>
      </c>
      <c r="C173" s="1" t="s">
        <v>363</v>
      </c>
      <c r="D173" s="1" t="s">
        <v>349</v>
      </c>
      <c r="E173" s="1">
        <v>3</v>
      </c>
      <c r="F173" s="1">
        <v>2</v>
      </c>
      <c r="G173" s="1" t="s">
        <v>584</v>
      </c>
      <c r="H173" s="1" t="s">
        <v>584</v>
      </c>
      <c r="I173" s="1">
        <v>2</v>
      </c>
      <c r="J173" s="14" t="s">
        <v>1050</v>
      </c>
      <c r="K173" s="14" t="s">
        <v>1051</v>
      </c>
      <c r="L173" s="14"/>
      <c r="M173" s="1" t="s">
        <v>5986</v>
      </c>
      <c r="N173" s="14" t="s">
        <v>5989</v>
      </c>
      <c r="O173" s="1">
        <f>IF(G173="D1",MATCH(C173,'RPI calculation'!$A$9:$A$356,0),0)</f>
        <v>188</v>
      </c>
      <c r="P173" s="1">
        <f>IF(H173="D1",MATCH(D173,'RPI calculation'!$A$9:$A$356,0),0)</f>
        <v>272</v>
      </c>
      <c r="Q173" s="1">
        <f t="shared" si="6"/>
        <v>1</v>
      </c>
      <c r="R173" s="1">
        <f t="shared" si="7"/>
        <v>1</v>
      </c>
      <c r="S173" s="1">
        <f t="shared" si="8"/>
        <v>0</v>
      </c>
      <c r="T173" s="9">
        <f>IF(Q173=0,0,(INDEX('RPI calculation'!$H$9:$H$356,P173)-(COUNTIFS(Matches!$C$9:$C$1954,C173,Matches!$D$9:$D$1954,D173,Matches!$Q$9:$Q$1954,1,Matches!$F$9:$F$1954,3)+COUNTIFS(Matches!$C$9:$C$1954,D173,Matches!$D$9:$D$1954,C173,Matches!$Q$9:$Q$1954,1,Matches!$E$9:$E$1954,3)))/((INDEX('RPI calculation'!$H$9:$H$356,P173)+INDEX('RPI calculation'!$I$9:$I$356,P173))-(COUNTIFS(Matches!$C$9:$C$1954,C173,Matches!$D$9:$D$1954,D173,Matches!$Q$9:$Q$1954,1)+COUNTIFS(Matches!$C$9:$C$1954,D173,Matches!$D$9:$D$1954,C173,Matches!$Q$9:$Q$1954,1))))</f>
        <v>0.21428571428571427</v>
      </c>
      <c r="U173" s="9">
        <f>IF(Q173=0,0,(INDEX('RPI calculation'!$H$9:$H$356,O173)-(COUNTIFS(Matches!$C$9:$C$1954,C173,Matches!$D$9:$D$1954,D173,Matches!$Q$9:$Q$1954,1,Matches!$E$9:$E$1954,3)+COUNTIFS(Matches!$C$9:$C$1954,D173,Matches!$D$9:$D$1954,C173,Matches!$Q$9:$Q$1954,1,Matches!$F$9:$F$1954,3)))/((INDEX('RPI calculation'!$H$9:$H$356,O173)+INDEX('RPI calculation'!$I$9:$I$356,O173))-(COUNTIFS(Matches!$C$9:$C$1954,C173,Matches!$D$9:$D$1954,D173,Matches!$Q$9:$Q$1954,1)+COUNTIFS(Matches!$C$9:$C$1954,D173,Matches!$D$9:$D$1954,C173,Matches!$Q$9:$Q$1954,1))))</f>
        <v>0.45454545454545453</v>
      </c>
      <c r="V173" s="9">
        <f>IF(Q173=0,0,INDEX('RPI calculation'!$K$9:$K$356,P173))</f>
        <v>0.42156565656565653</v>
      </c>
      <c r="W173" s="9">
        <f>IF(Q173=0,0,INDEX('RPI calculation'!$K$9:$K$356,O173))</f>
        <v>0.17606421356421356</v>
      </c>
      <c r="X173" s="1">
        <f>IF(G173="D1",INDEX('RPI calculation'!$N$9:$N$356,O173),0)</f>
        <v>340</v>
      </c>
      <c r="Y173" s="1">
        <f>IF(H173="D1",INDEX('RPI calculation'!$N$9:$N$356,P173),0)</f>
        <v>326</v>
      </c>
    </row>
    <row r="174" spans="1:25" ht="25">
      <c r="A174" s="1" t="s">
        <v>1052</v>
      </c>
      <c r="B174" s="12">
        <v>46262</v>
      </c>
      <c r="C174" s="1" t="s">
        <v>338</v>
      </c>
      <c r="D174" s="1" t="s">
        <v>238</v>
      </c>
      <c r="E174" s="1">
        <v>1</v>
      </c>
      <c r="F174" s="1">
        <v>3</v>
      </c>
      <c r="G174" s="1" t="s">
        <v>584</v>
      </c>
      <c r="H174" s="1" t="s">
        <v>584</v>
      </c>
      <c r="I174" s="1">
        <v>2</v>
      </c>
      <c r="J174" s="14" t="s">
        <v>1053</v>
      </c>
      <c r="K174" s="14" t="s">
        <v>1054</v>
      </c>
      <c r="L174" s="14"/>
      <c r="M174" s="1" t="s">
        <v>5986</v>
      </c>
      <c r="N174" s="14" t="s">
        <v>5989</v>
      </c>
      <c r="O174" s="1">
        <f>IF(G174="D1",MATCH(C174,'RPI calculation'!$A$9:$A$356,0),0)</f>
        <v>191</v>
      </c>
      <c r="P174" s="1">
        <f>IF(H174="D1",MATCH(D174,'RPI calculation'!$A$9:$A$356,0),0)</f>
        <v>312</v>
      </c>
      <c r="Q174" s="1">
        <f t="shared" si="6"/>
        <v>1</v>
      </c>
      <c r="R174" s="1">
        <f t="shared" si="7"/>
        <v>0</v>
      </c>
      <c r="S174" s="1">
        <f t="shared" si="8"/>
        <v>1</v>
      </c>
      <c r="T174" s="9">
        <f>IF(Q174=0,0,(INDEX('RPI calculation'!$H$9:$H$356,P174)-(COUNTIFS(Matches!$C$9:$C$1954,C174,Matches!$D$9:$D$1954,D174,Matches!$Q$9:$Q$1954,1,Matches!$F$9:$F$1954,3)+COUNTIFS(Matches!$C$9:$C$1954,D174,Matches!$D$9:$D$1954,C174,Matches!$Q$9:$Q$1954,1,Matches!$E$9:$E$1954,3)))/((INDEX('RPI calculation'!$H$9:$H$356,P174)+INDEX('RPI calculation'!$I$9:$I$356,P174))-(COUNTIFS(Matches!$C$9:$C$1954,C174,Matches!$D$9:$D$1954,D174,Matches!$Q$9:$Q$1954,1)+COUNTIFS(Matches!$C$9:$C$1954,D174,Matches!$D$9:$D$1954,C174,Matches!$Q$9:$Q$1954,1))))</f>
        <v>0.6</v>
      </c>
      <c r="U174" s="9">
        <f>IF(Q174=0,0,(INDEX('RPI calculation'!$H$9:$H$356,O174)-(COUNTIFS(Matches!$C$9:$C$1954,C174,Matches!$D$9:$D$1954,D174,Matches!$Q$9:$Q$1954,1,Matches!$E$9:$E$1954,3)+COUNTIFS(Matches!$C$9:$C$1954,D174,Matches!$D$9:$D$1954,C174,Matches!$Q$9:$Q$1954,1,Matches!$F$9:$F$1954,3)))/((INDEX('RPI calculation'!$H$9:$H$356,O174)+INDEX('RPI calculation'!$I$9:$I$356,O174))-(COUNTIFS(Matches!$C$9:$C$1954,C174,Matches!$D$9:$D$1954,D174,Matches!$Q$9:$Q$1954,1)+COUNTIFS(Matches!$C$9:$C$1954,D174,Matches!$D$9:$D$1954,C174,Matches!$Q$9:$Q$1954,1))))</f>
        <v>0.2</v>
      </c>
      <c r="V174" s="9">
        <f>IF(Q174=0,0,INDEX('RPI calculation'!$K$9:$K$356,P174))</f>
        <v>0.37754820936639122</v>
      </c>
      <c r="W174" s="9">
        <f>IF(Q174=0,0,INDEX('RPI calculation'!$K$9:$K$356,O174))</f>
        <v>0.45944055944055945</v>
      </c>
      <c r="X174" s="1">
        <f>IF(G174="D1",INDEX('RPI calculation'!$N$9:$N$356,O174),0)</f>
        <v>315</v>
      </c>
      <c r="Y174" s="1">
        <f>IF(H174="D1",INDEX('RPI calculation'!$N$9:$N$356,P174),0)</f>
        <v>215</v>
      </c>
    </row>
    <row r="175" spans="1:25" ht="25">
      <c r="A175" s="1" t="s">
        <v>1055</v>
      </c>
      <c r="B175" s="12">
        <v>46262</v>
      </c>
      <c r="C175" s="1" t="s">
        <v>66</v>
      </c>
      <c r="D175" s="1" t="s">
        <v>55</v>
      </c>
      <c r="E175" s="1">
        <v>3</v>
      </c>
      <c r="F175" s="1">
        <v>2</v>
      </c>
      <c r="G175" s="1" t="s">
        <v>584</v>
      </c>
      <c r="H175" s="1" t="s">
        <v>584</v>
      </c>
      <c r="I175" s="1">
        <v>2</v>
      </c>
      <c r="J175" s="14" t="s">
        <v>1056</v>
      </c>
      <c r="K175" s="14" t="s">
        <v>1057</v>
      </c>
      <c r="L175" s="14"/>
      <c r="M175" s="1" t="s">
        <v>5986</v>
      </c>
      <c r="N175" s="14" t="s">
        <v>5989</v>
      </c>
      <c r="O175" s="1">
        <f>IF(G175="D1",MATCH(C175,'RPI calculation'!$A$9:$A$356,0),0)</f>
        <v>195</v>
      </c>
      <c r="P175" s="1">
        <f>IF(H175="D1",MATCH(D175,'RPI calculation'!$A$9:$A$356,0),0)</f>
        <v>290</v>
      </c>
      <c r="Q175" s="1">
        <f t="shared" si="6"/>
        <v>1</v>
      </c>
      <c r="R175" s="1">
        <f t="shared" si="7"/>
        <v>1</v>
      </c>
      <c r="S175" s="1">
        <f t="shared" si="8"/>
        <v>0</v>
      </c>
      <c r="T175" s="9">
        <f>IF(Q175=0,0,(INDEX('RPI calculation'!$H$9:$H$356,P175)-(COUNTIFS(Matches!$C$9:$C$1954,C175,Matches!$D$9:$D$1954,D175,Matches!$Q$9:$Q$1954,1,Matches!$F$9:$F$1954,3)+COUNTIFS(Matches!$C$9:$C$1954,D175,Matches!$D$9:$D$1954,C175,Matches!$Q$9:$Q$1954,1,Matches!$E$9:$E$1954,3)))/((INDEX('RPI calculation'!$H$9:$H$356,P175)+INDEX('RPI calculation'!$I$9:$I$356,P175))-(COUNTIFS(Matches!$C$9:$C$1954,C175,Matches!$D$9:$D$1954,D175,Matches!$Q$9:$Q$1954,1)+COUNTIFS(Matches!$C$9:$C$1954,D175,Matches!$D$9:$D$1954,C175,Matches!$Q$9:$Q$1954,1))))</f>
        <v>0.88888888888888884</v>
      </c>
      <c r="U175" s="9">
        <f>IF(Q175=0,0,(INDEX('RPI calculation'!$H$9:$H$356,O175)-(COUNTIFS(Matches!$C$9:$C$1954,C175,Matches!$D$9:$D$1954,D175,Matches!$Q$9:$Q$1954,1,Matches!$E$9:$E$1954,3)+COUNTIFS(Matches!$C$9:$C$1954,D175,Matches!$D$9:$D$1954,C175,Matches!$Q$9:$Q$1954,1,Matches!$F$9:$F$1954,3)))/((INDEX('RPI calculation'!$H$9:$H$356,O175)+INDEX('RPI calculation'!$I$9:$I$356,O175))-(COUNTIFS(Matches!$C$9:$C$1954,C175,Matches!$D$9:$D$1954,D175,Matches!$Q$9:$Q$1954,1)+COUNTIFS(Matches!$C$9:$C$1954,D175,Matches!$D$9:$D$1954,C175,Matches!$Q$9:$Q$1954,1))))</f>
        <v>0.77777777777777779</v>
      </c>
      <c r="V175" s="9">
        <f>IF(Q175=0,0,INDEX('RPI calculation'!$K$9:$K$356,P175))</f>
        <v>0.58141414141414149</v>
      </c>
      <c r="W175" s="9">
        <f>IF(Q175=0,0,INDEX('RPI calculation'!$K$9:$K$356,O175))</f>
        <v>0.56623737373737382</v>
      </c>
      <c r="X175" s="1">
        <f>IF(G175="D1",INDEX('RPI calculation'!$N$9:$N$356,O175),0)</f>
        <v>43</v>
      </c>
      <c r="Y175" s="1">
        <f>IF(H175="D1",INDEX('RPI calculation'!$N$9:$N$356,P175),0)</f>
        <v>32</v>
      </c>
    </row>
    <row r="176" spans="1:25" ht="25">
      <c r="A176" s="1" t="s">
        <v>1058</v>
      </c>
      <c r="B176" s="12">
        <v>46262</v>
      </c>
      <c r="C176" s="1" t="s">
        <v>296</v>
      </c>
      <c r="D176" s="1" t="s">
        <v>339</v>
      </c>
      <c r="E176" s="1">
        <v>0</v>
      </c>
      <c r="F176" s="1">
        <v>3</v>
      </c>
      <c r="G176" s="1" t="s">
        <v>584</v>
      </c>
      <c r="H176" s="1" t="s">
        <v>584</v>
      </c>
      <c r="I176" s="1">
        <v>2</v>
      </c>
      <c r="J176" s="14" t="s">
        <v>612</v>
      </c>
      <c r="K176" s="14" t="s">
        <v>1059</v>
      </c>
      <c r="L176" s="14"/>
      <c r="M176" s="1" t="s">
        <v>5986</v>
      </c>
      <c r="N176" s="14" t="s">
        <v>5989</v>
      </c>
      <c r="O176" s="1">
        <f>IF(G176="D1",MATCH(C176,'RPI calculation'!$A$9:$A$356,0),0)</f>
        <v>203</v>
      </c>
      <c r="P176" s="1">
        <f>IF(H176="D1",MATCH(D176,'RPI calculation'!$A$9:$A$356,0),0)</f>
        <v>333</v>
      </c>
      <c r="Q176" s="1">
        <f t="shared" si="6"/>
        <v>1</v>
      </c>
      <c r="R176" s="1">
        <f t="shared" si="7"/>
        <v>0</v>
      </c>
      <c r="S176" s="1">
        <f t="shared" si="8"/>
        <v>1</v>
      </c>
      <c r="T176" s="9">
        <f>IF(Q176=0,0,(INDEX('RPI calculation'!$H$9:$H$356,P176)-(COUNTIFS(Matches!$C$9:$C$1954,C176,Matches!$D$9:$D$1954,D176,Matches!$Q$9:$Q$1954,1,Matches!$F$9:$F$1954,3)+COUNTIFS(Matches!$C$9:$C$1954,D176,Matches!$D$9:$D$1954,C176,Matches!$Q$9:$Q$1954,1,Matches!$E$9:$E$1954,3)))/((INDEX('RPI calculation'!$H$9:$H$356,P176)+INDEX('RPI calculation'!$I$9:$I$356,P176))-(COUNTIFS(Matches!$C$9:$C$1954,C176,Matches!$D$9:$D$1954,D176,Matches!$Q$9:$Q$1954,1)+COUNTIFS(Matches!$C$9:$C$1954,D176,Matches!$D$9:$D$1954,C176,Matches!$Q$9:$Q$1954,1))))</f>
        <v>0.27272727272727271</v>
      </c>
      <c r="U176" s="9">
        <f>IF(Q176=0,0,(INDEX('RPI calculation'!$H$9:$H$356,O176)-(COUNTIFS(Matches!$C$9:$C$1954,C176,Matches!$D$9:$D$1954,D176,Matches!$Q$9:$Q$1954,1,Matches!$E$9:$E$1954,3)+COUNTIFS(Matches!$C$9:$C$1954,D176,Matches!$D$9:$D$1954,C176,Matches!$Q$9:$Q$1954,1,Matches!$F$9:$F$1954,3)))/((INDEX('RPI calculation'!$H$9:$H$356,O176)+INDEX('RPI calculation'!$I$9:$I$356,O176))-(COUNTIFS(Matches!$C$9:$C$1954,C176,Matches!$D$9:$D$1954,D176,Matches!$Q$9:$Q$1954,1)+COUNTIFS(Matches!$C$9:$C$1954,D176,Matches!$D$9:$D$1954,C176,Matches!$Q$9:$Q$1954,1))))</f>
        <v>0.5714285714285714</v>
      </c>
      <c r="V176" s="9">
        <f>IF(Q176=0,0,INDEX('RPI calculation'!$K$9:$K$356,P176))</f>
        <v>0.39747335997335992</v>
      </c>
      <c r="W176" s="9">
        <f>IF(Q176=0,0,INDEX('RPI calculation'!$K$9:$K$356,O176))</f>
        <v>0.37062937062937068</v>
      </c>
      <c r="X176" s="1">
        <f>IF(G176="D1",INDEX('RPI calculation'!$N$9:$N$356,O176),0)</f>
        <v>273</v>
      </c>
      <c r="Y176" s="1">
        <f>IF(H176="D1",INDEX('RPI calculation'!$N$9:$N$356,P176),0)</f>
        <v>316</v>
      </c>
    </row>
    <row r="177" spans="1:25" ht="25">
      <c r="A177" s="1" t="s">
        <v>1060</v>
      </c>
      <c r="B177" s="12">
        <v>46262</v>
      </c>
      <c r="C177" s="1" t="s">
        <v>52</v>
      </c>
      <c r="D177" s="1" t="s">
        <v>203</v>
      </c>
      <c r="E177" s="1">
        <v>3</v>
      </c>
      <c r="F177" s="1">
        <v>0</v>
      </c>
      <c r="G177" s="1" t="s">
        <v>584</v>
      </c>
      <c r="H177" s="1" t="s">
        <v>584</v>
      </c>
      <c r="I177" s="1">
        <v>2</v>
      </c>
      <c r="J177" s="14" t="s">
        <v>1061</v>
      </c>
      <c r="K177" s="14" t="s">
        <v>1062</v>
      </c>
      <c r="L177" s="14"/>
      <c r="M177" s="1" t="s">
        <v>5986</v>
      </c>
      <c r="N177" s="14" t="s">
        <v>5988</v>
      </c>
      <c r="O177" s="1">
        <f>IF(G177="D1",MATCH(C177,'RPI calculation'!$A$9:$A$356,0),0)</f>
        <v>208</v>
      </c>
      <c r="P177" s="1">
        <f>IF(H177="D1",MATCH(D177,'RPI calculation'!$A$9:$A$356,0),0)</f>
        <v>284</v>
      </c>
      <c r="Q177" s="1">
        <f t="shared" si="6"/>
        <v>1</v>
      </c>
      <c r="R177" s="1">
        <f t="shared" si="7"/>
        <v>1</v>
      </c>
      <c r="S177" s="1">
        <f t="shared" si="8"/>
        <v>0</v>
      </c>
      <c r="T177" s="9">
        <f>IF(Q177=0,0,(INDEX('RPI calculation'!$H$9:$H$356,P177)-(COUNTIFS(Matches!$C$9:$C$1954,C177,Matches!$D$9:$D$1954,D177,Matches!$Q$9:$Q$1954,1,Matches!$F$9:$F$1954,3)+COUNTIFS(Matches!$C$9:$C$1954,D177,Matches!$D$9:$D$1954,C177,Matches!$Q$9:$Q$1954,1,Matches!$E$9:$E$1954,3)))/((INDEX('RPI calculation'!$H$9:$H$356,P177)+INDEX('RPI calculation'!$I$9:$I$356,P177))-(COUNTIFS(Matches!$C$9:$C$1954,C177,Matches!$D$9:$D$1954,D177,Matches!$Q$9:$Q$1954,1)+COUNTIFS(Matches!$C$9:$C$1954,D177,Matches!$D$9:$D$1954,C177,Matches!$Q$9:$Q$1954,1))))</f>
        <v>0.5</v>
      </c>
      <c r="U177" s="9">
        <f>IF(Q177=0,0,(INDEX('RPI calculation'!$H$9:$H$356,O177)-(COUNTIFS(Matches!$C$9:$C$1954,C177,Matches!$D$9:$D$1954,D177,Matches!$Q$9:$Q$1954,1,Matches!$E$9:$E$1954,3)+COUNTIFS(Matches!$C$9:$C$1954,D177,Matches!$D$9:$D$1954,C177,Matches!$Q$9:$Q$1954,1,Matches!$F$9:$F$1954,3)))/((INDEX('RPI calculation'!$H$9:$H$356,O177)+INDEX('RPI calculation'!$I$9:$I$356,O177))-(COUNTIFS(Matches!$C$9:$C$1954,C177,Matches!$D$9:$D$1954,D177,Matches!$Q$9:$Q$1954,1)+COUNTIFS(Matches!$C$9:$C$1954,D177,Matches!$D$9:$D$1954,C177,Matches!$Q$9:$Q$1954,1))))</f>
        <v>0.75</v>
      </c>
      <c r="V177" s="9">
        <f>IF(Q177=0,0,INDEX('RPI calculation'!$K$9:$K$356,P177))</f>
        <v>0.51056014692378326</v>
      </c>
      <c r="W177" s="9">
        <f>IF(Q177=0,0,INDEX('RPI calculation'!$K$9:$K$356,O177))</f>
        <v>0.5963524130190796</v>
      </c>
      <c r="X177" s="1">
        <f>IF(G177="D1",INDEX('RPI calculation'!$N$9:$N$356,O177),0)</f>
        <v>29</v>
      </c>
      <c r="Y177" s="1">
        <f>IF(H177="D1",INDEX('RPI calculation'!$N$9:$N$356,P177),0)</f>
        <v>180</v>
      </c>
    </row>
    <row r="178" spans="1:25" ht="25">
      <c r="A178" s="1" t="s">
        <v>1063</v>
      </c>
      <c r="B178" s="12">
        <v>46262</v>
      </c>
      <c r="C178" s="1" t="s">
        <v>302</v>
      </c>
      <c r="D178" s="1" t="s">
        <v>171</v>
      </c>
      <c r="E178" s="1">
        <v>3</v>
      </c>
      <c r="F178" s="1">
        <v>2</v>
      </c>
      <c r="G178" s="1" t="s">
        <v>584</v>
      </c>
      <c r="H178" s="1" t="s">
        <v>584</v>
      </c>
      <c r="I178" s="1">
        <v>2</v>
      </c>
      <c r="J178" s="14" t="s">
        <v>1064</v>
      </c>
      <c r="K178" s="14" t="s">
        <v>1065</v>
      </c>
      <c r="L178" s="14"/>
      <c r="M178" s="1" t="s">
        <v>5986</v>
      </c>
      <c r="N178" s="14" t="s">
        <v>5989</v>
      </c>
      <c r="O178" s="1">
        <f>IF(G178="D1",MATCH(C178,'RPI calculation'!$A$9:$A$356,0),0)</f>
        <v>209</v>
      </c>
      <c r="P178" s="1">
        <f>IF(H178="D1",MATCH(D178,'RPI calculation'!$A$9:$A$356,0),0)</f>
        <v>268</v>
      </c>
      <c r="Q178" s="1">
        <f t="shared" si="6"/>
        <v>1</v>
      </c>
      <c r="R178" s="1">
        <f t="shared" si="7"/>
        <v>1</v>
      </c>
      <c r="S178" s="1">
        <f t="shared" si="8"/>
        <v>0</v>
      </c>
      <c r="T178" s="9">
        <f>IF(Q178=0,0,(INDEX('RPI calculation'!$H$9:$H$356,P178)-(COUNTIFS(Matches!$C$9:$C$1954,C178,Matches!$D$9:$D$1954,D178,Matches!$Q$9:$Q$1954,1,Matches!$F$9:$F$1954,3)+COUNTIFS(Matches!$C$9:$C$1954,D178,Matches!$D$9:$D$1954,C178,Matches!$Q$9:$Q$1954,1,Matches!$E$9:$E$1954,3)))/((INDEX('RPI calculation'!$H$9:$H$356,P178)+INDEX('RPI calculation'!$I$9:$I$356,P178))-(COUNTIFS(Matches!$C$9:$C$1954,C178,Matches!$D$9:$D$1954,D178,Matches!$Q$9:$Q$1954,1)+COUNTIFS(Matches!$C$9:$C$1954,D178,Matches!$D$9:$D$1954,C178,Matches!$Q$9:$Q$1954,1))))</f>
        <v>0.83333333333333337</v>
      </c>
      <c r="U178" s="9">
        <f>IF(Q178=0,0,(INDEX('RPI calculation'!$H$9:$H$356,O178)-(COUNTIFS(Matches!$C$9:$C$1954,C178,Matches!$D$9:$D$1954,D178,Matches!$Q$9:$Q$1954,1,Matches!$E$9:$E$1954,3)+COUNTIFS(Matches!$C$9:$C$1954,D178,Matches!$D$9:$D$1954,C178,Matches!$Q$9:$Q$1954,1,Matches!$F$9:$F$1954,3)))/((INDEX('RPI calculation'!$H$9:$H$356,O178)+INDEX('RPI calculation'!$I$9:$I$356,O178))-(COUNTIFS(Matches!$C$9:$C$1954,C178,Matches!$D$9:$D$1954,D178,Matches!$Q$9:$Q$1954,1)+COUNTIFS(Matches!$C$9:$C$1954,D178,Matches!$D$9:$D$1954,C178,Matches!$Q$9:$Q$1954,1))))</f>
        <v>0.3</v>
      </c>
      <c r="V178" s="9">
        <f>IF(Q178=0,0,INDEX('RPI calculation'!$K$9:$K$356,P178))</f>
        <v>0.42481770366385752</v>
      </c>
      <c r="W178" s="9">
        <f>IF(Q178=0,0,INDEX('RPI calculation'!$K$9:$K$356,O178))</f>
        <v>0.43000459136822772</v>
      </c>
      <c r="X178" s="1">
        <f>IF(G178="D1",INDEX('RPI calculation'!$N$9:$N$356,O178),0)</f>
        <v>279</v>
      </c>
      <c r="Y178" s="1">
        <f>IF(H178="D1",INDEX('RPI calculation'!$N$9:$N$356,P178),0)</f>
        <v>148</v>
      </c>
    </row>
    <row r="179" spans="1:25" ht="25">
      <c r="A179" s="1" t="s">
        <v>1066</v>
      </c>
      <c r="B179" s="12">
        <v>46262</v>
      </c>
      <c r="C179" s="1" t="s">
        <v>302</v>
      </c>
      <c r="D179" s="1" t="s">
        <v>238</v>
      </c>
      <c r="E179" s="1">
        <v>2</v>
      </c>
      <c r="F179" s="1">
        <v>3</v>
      </c>
      <c r="G179" s="1" t="s">
        <v>584</v>
      </c>
      <c r="H179" s="1" t="s">
        <v>584</v>
      </c>
      <c r="I179" s="1">
        <v>3</v>
      </c>
      <c r="J179" s="14" t="s">
        <v>1067</v>
      </c>
      <c r="K179" s="14" t="s">
        <v>1068</v>
      </c>
      <c r="L179" s="14"/>
      <c r="M179" s="1" t="s">
        <v>5986</v>
      </c>
      <c r="N179" s="14" t="s">
        <v>5989</v>
      </c>
      <c r="O179" s="1">
        <f>IF(G179="D1",MATCH(C179,'RPI calculation'!$A$9:$A$356,0),0)</f>
        <v>209</v>
      </c>
      <c r="P179" s="1">
        <f>IF(H179="D1",MATCH(D179,'RPI calculation'!$A$9:$A$356,0),0)</f>
        <v>312</v>
      </c>
      <c r="Q179" s="1">
        <f t="shared" si="6"/>
        <v>1</v>
      </c>
      <c r="R179" s="1">
        <f t="shared" si="7"/>
        <v>0</v>
      </c>
      <c r="S179" s="1">
        <f t="shared" si="8"/>
        <v>1</v>
      </c>
      <c r="T179" s="9">
        <f>IF(Q179=0,0,(INDEX('RPI calculation'!$H$9:$H$356,P179)-(COUNTIFS(Matches!$C$9:$C$1954,C179,Matches!$D$9:$D$1954,D179,Matches!$Q$9:$Q$1954,1,Matches!$F$9:$F$1954,3)+COUNTIFS(Matches!$C$9:$C$1954,D179,Matches!$D$9:$D$1954,C179,Matches!$Q$9:$Q$1954,1,Matches!$E$9:$E$1954,3)))/((INDEX('RPI calculation'!$H$9:$H$356,P179)+INDEX('RPI calculation'!$I$9:$I$356,P179))-(COUNTIFS(Matches!$C$9:$C$1954,C179,Matches!$D$9:$D$1954,D179,Matches!$Q$9:$Q$1954,1)+COUNTIFS(Matches!$C$9:$C$1954,D179,Matches!$D$9:$D$1954,C179,Matches!$Q$9:$Q$1954,1))))</f>
        <v>0.6</v>
      </c>
      <c r="U179" s="9">
        <f>IF(Q179=0,0,(INDEX('RPI calculation'!$H$9:$H$356,O179)-(COUNTIFS(Matches!$C$9:$C$1954,C179,Matches!$D$9:$D$1954,D179,Matches!$Q$9:$Q$1954,1,Matches!$E$9:$E$1954,3)+COUNTIFS(Matches!$C$9:$C$1954,D179,Matches!$D$9:$D$1954,C179,Matches!$Q$9:$Q$1954,1,Matches!$F$9:$F$1954,3)))/((INDEX('RPI calculation'!$H$9:$H$356,O179)+INDEX('RPI calculation'!$I$9:$I$356,O179))-(COUNTIFS(Matches!$C$9:$C$1954,C179,Matches!$D$9:$D$1954,D179,Matches!$Q$9:$Q$1954,1)+COUNTIFS(Matches!$C$9:$C$1954,D179,Matches!$D$9:$D$1954,C179,Matches!$Q$9:$Q$1954,1))))</f>
        <v>0.4</v>
      </c>
      <c r="V179" s="9">
        <f>IF(Q179=0,0,INDEX('RPI calculation'!$K$9:$K$356,P179))</f>
        <v>0.37754820936639122</v>
      </c>
      <c r="W179" s="9">
        <f>IF(Q179=0,0,INDEX('RPI calculation'!$K$9:$K$356,O179))</f>
        <v>0.43000459136822772</v>
      </c>
      <c r="X179" s="1">
        <f>IF(G179="D1",INDEX('RPI calculation'!$N$9:$N$356,O179),0)</f>
        <v>279</v>
      </c>
      <c r="Y179" s="1">
        <f>IF(H179="D1",INDEX('RPI calculation'!$N$9:$N$356,P179),0)</f>
        <v>215</v>
      </c>
    </row>
    <row r="180" spans="1:25" ht="25">
      <c r="A180" s="1" t="s">
        <v>1069</v>
      </c>
      <c r="B180" s="12">
        <v>46262</v>
      </c>
      <c r="C180" s="1" t="s">
        <v>120</v>
      </c>
      <c r="D180" s="1" t="s">
        <v>354</v>
      </c>
      <c r="E180" s="1">
        <v>3</v>
      </c>
      <c r="F180" s="1">
        <v>2</v>
      </c>
      <c r="G180" s="1" t="s">
        <v>584</v>
      </c>
      <c r="H180" s="1" t="s">
        <v>584</v>
      </c>
      <c r="I180" s="1">
        <v>2</v>
      </c>
      <c r="J180" s="14" t="s">
        <v>1070</v>
      </c>
      <c r="K180" s="14" t="s">
        <v>1071</v>
      </c>
      <c r="L180" s="14"/>
      <c r="M180" s="1" t="s">
        <v>5986</v>
      </c>
      <c r="N180" s="14" t="s">
        <v>5990</v>
      </c>
      <c r="O180" s="1">
        <f>IF(G180="D1",MATCH(C180,'RPI calculation'!$A$9:$A$356,0),0)</f>
        <v>210</v>
      </c>
      <c r="P180" s="1">
        <f>IF(H180="D1",MATCH(D180,'RPI calculation'!$A$9:$A$356,0),0)</f>
        <v>261</v>
      </c>
      <c r="Q180" s="1">
        <f t="shared" si="6"/>
        <v>1</v>
      </c>
      <c r="R180" s="1">
        <f t="shared" si="7"/>
        <v>1</v>
      </c>
      <c r="S180" s="1">
        <f t="shared" si="8"/>
        <v>0</v>
      </c>
      <c r="T180" s="9">
        <f>IF(Q180=0,0,(INDEX('RPI calculation'!$H$9:$H$356,P180)-(COUNTIFS(Matches!$C$9:$C$1954,C180,Matches!$D$9:$D$1954,D180,Matches!$Q$9:$Q$1954,1,Matches!$F$9:$F$1954,3)+COUNTIFS(Matches!$C$9:$C$1954,D180,Matches!$D$9:$D$1954,C180,Matches!$Q$9:$Q$1954,1,Matches!$E$9:$E$1954,3)))/((INDEX('RPI calculation'!$H$9:$H$356,P180)+INDEX('RPI calculation'!$I$9:$I$356,P180))-(COUNTIFS(Matches!$C$9:$C$1954,C180,Matches!$D$9:$D$1954,D180,Matches!$Q$9:$Q$1954,1)+COUNTIFS(Matches!$C$9:$C$1954,D180,Matches!$D$9:$D$1954,C180,Matches!$Q$9:$Q$1954,1))))</f>
        <v>0.25</v>
      </c>
      <c r="U180" s="9">
        <f>IF(Q180=0,0,(INDEX('RPI calculation'!$H$9:$H$356,O180)-(COUNTIFS(Matches!$C$9:$C$1954,C180,Matches!$D$9:$D$1954,D180,Matches!$Q$9:$Q$1954,1,Matches!$E$9:$E$1954,3)+COUNTIFS(Matches!$C$9:$C$1954,D180,Matches!$D$9:$D$1954,C180,Matches!$Q$9:$Q$1954,1,Matches!$F$9:$F$1954,3)))/((INDEX('RPI calculation'!$H$9:$H$356,O180)+INDEX('RPI calculation'!$I$9:$I$356,O180))-(COUNTIFS(Matches!$C$9:$C$1954,C180,Matches!$D$9:$D$1954,D180,Matches!$Q$9:$Q$1954,1)+COUNTIFS(Matches!$C$9:$C$1954,D180,Matches!$D$9:$D$1954,C180,Matches!$Q$9:$Q$1954,1))))</f>
        <v>0.5</v>
      </c>
      <c r="V180" s="9">
        <f>IF(Q180=0,0,INDEX('RPI calculation'!$K$9:$K$356,P180))</f>
        <v>0.34475524475524472</v>
      </c>
      <c r="W180" s="9">
        <f>IF(Q180=0,0,INDEX('RPI calculation'!$K$9:$K$356,O180))</f>
        <v>0.58875114784205695</v>
      </c>
      <c r="X180" s="1">
        <f>IF(G180="D1",INDEX('RPI calculation'!$N$9:$N$356,O180),0)</f>
        <v>97</v>
      </c>
      <c r="Y180" s="1">
        <f>IF(H180="D1",INDEX('RPI calculation'!$N$9:$N$356,P180),0)</f>
        <v>331</v>
      </c>
    </row>
    <row r="181" spans="1:25" ht="25">
      <c r="A181" s="1" t="s">
        <v>1072</v>
      </c>
      <c r="B181" s="12">
        <v>46262</v>
      </c>
      <c r="C181" s="1" t="s">
        <v>193</v>
      </c>
      <c r="D181" s="1" t="s">
        <v>148</v>
      </c>
      <c r="E181" s="1">
        <v>0</v>
      </c>
      <c r="F181" s="1">
        <v>3</v>
      </c>
      <c r="G181" s="1" t="s">
        <v>584</v>
      </c>
      <c r="H181" s="1" t="s">
        <v>584</v>
      </c>
      <c r="I181" s="1">
        <v>2</v>
      </c>
      <c r="J181" s="14" t="s">
        <v>1073</v>
      </c>
      <c r="K181" s="14" t="s">
        <v>1074</v>
      </c>
      <c r="L181" s="14"/>
      <c r="M181" s="1" t="s">
        <v>5986</v>
      </c>
      <c r="N181" s="14" t="s">
        <v>5989</v>
      </c>
      <c r="O181" s="1">
        <f>IF(G181="D1",MATCH(C181,'RPI calculation'!$A$9:$A$356,0),0)</f>
        <v>211</v>
      </c>
      <c r="P181" s="1">
        <f>IF(H181="D1",MATCH(D181,'RPI calculation'!$A$9:$A$356,0),0)</f>
        <v>330</v>
      </c>
      <c r="Q181" s="1">
        <f t="shared" si="6"/>
        <v>1</v>
      </c>
      <c r="R181" s="1">
        <f t="shared" si="7"/>
        <v>0</v>
      </c>
      <c r="S181" s="1">
        <f t="shared" si="8"/>
        <v>1</v>
      </c>
      <c r="T181" s="9">
        <f>IF(Q181=0,0,(INDEX('RPI calculation'!$H$9:$H$356,P181)-(COUNTIFS(Matches!$C$9:$C$1954,C181,Matches!$D$9:$D$1954,D181,Matches!$Q$9:$Q$1954,1,Matches!$F$9:$F$1954,3)+COUNTIFS(Matches!$C$9:$C$1954,D181,Matches!$D$9:$D$1954,C181,Matches!$Q$9:$Q$1954,1,Matches!$E$9:$E$1954,3)))/((INDEX('RPI calculation'!$H$9:$H$356,P181)+INDEX('RPI calculation'!$I$9:$I$356,P181))-(COUNTIFS(Matches!$C$9:$C$1954,C181,Matches!$D$9:$D$1954,D181,Matches!$Q$9:$Q$1954,1)+COUNTIFS(Matches!$C$9:$C$1954,D181,Matches!$D$9:$D$1954,C181,Matches!$Q$9:$Q$1954,1))))</f>
        <v>0.44444444444444442</v>
      </c>
      <c r="U181" s="9">
        <f>IF(Q181=0,0,(INDEX('RPI calculation'!$H$9:$H$356,O181)-(COUNTIFS(Matches!$C$9:$C$1954,C181,Matches!$D$9:$D$1954,D181,Matches!$Q$9:$Q$1954,1,Matches!$E$9:$E$1954,3)+COUNTIFS(Matches!$C$9:$C$1954,D181,Matches!$D$9:$D$1954,C181,Matches!$Q$9:$Q$1954,1,Matches!$F$9:$F$1954,3)))/((INDEX('RPI calculation'!$H$9:$H$356,O181)+INDEX('RPI calculation'!$I$9:$I$356,O181))-(COUNTIFS(Matches!$C$9:$C$1954,C181,Matches!$D$9:$D$1954,D181,Matches!$Q$9:$Q$1954,1)+COUNTIFS(Matches!$C$9:$C$1954,D181,Matches!$D$9:$D$1954,C181,Matches!$Q$9:$Q$1954,1))))</f>
        <v>0.66666666666666663</v>
      </c>
      <c r="V181" s="9">
        <f>IF(Q181=0,0,INDEX('RPI calculation'!$K$9:$K$356,P181))</f>
        <v>0.55249999999999999</v>
      </c>
      <c r="W181" s="9">
        <f>IF(Q181=0,0,INDEX('RPI calculation'!$K$9:$K$356,O181))</f>
        <v>0.46829059829059821</v>
      </c>
      <c r="X181" s="1">
        <f>IF(G181="D1",INDEX('RPI calculation'!$N$9:$N$356,O181),0)</f>
        <v>170</v>
      </c>
      <c r="Y181" s="1">
        <f>IF(H181="D1",INDEX('RPI calculation'!$N$9:$N$356,P181),0)</f>
        <v>125</v>
      </c>
    </row>
    <row r="182" spans="1:25" ht="25">
      <c r="A182" s="1" t="s">
        <v>1075</v>
      </c>
      <c r="B182" s="12">
        <v>46262</v>
      </c>
      <c r="C182" s="1" t="s">
        <v>262</v>
      </c>
      <c r="D182" s="1" t="s">
        <v>349</v>
      </c>
      <c r="E182" s="1">
        <v>3</v>
      </c>
      <c r="F182" s="1">
        <v>0</v>
      </c>
      <c r="G182" s="1" t="s">
        <v>584</v>
      </c>
      <c r="H182" s="1" t="s">
        <v>584</v>
      </c>
      <c r="I182" s="1">
        <v>2</v>
      </c>
      <c r="J182" s="14" t="s">
        <v>1076</v>
      </c>
      <c r="K182" s="14" t="s">
        <v>1077</v>
      </c>
      <c r="L182" s="14"/>
      <c r="M182" s="1" t="s">
        <v>5986</v>
      </c>
      <c r="N182" s="14" t="s">
        <v>5989</v>
      </c>
      <c r="O182" s="1">
        <f>IF(G182="D1",MATCH(C182,'RPI calculation'!$A$9:$A$356,0),0)</f>
        <v>212</v>
      </c>
      <c r="P182" s="1">
        <f>IF(H182="D1",MATCH(D182,'RPI calculation'!$A$9:$A$356,0),0)</f>
        <v>272</v>
      </c>
      <c r="Q182" s="1">
        <f t="shared" si="6"/>
        <v>1</v>
      </c>
      <c r="R182" s="1">
        <f t="shared" si="7"/>
        <v>1</v>
      </c>
      <c r="S182" s="1">
        <f t="shared" si="8"/>
        <v>0</v>
      </c>
      <c r="T182" s="9">
        <f>IF(Q182=0,0,(INDEX('RPI calculation'!$H$9:$H$356,P182)-(COUNTIFS(Matches!$C$9:$C$1954,C182,Matches!$D$9:$D$1954,D182,Matches!$Q$9:$Q$1954,1,Matches!$F$9:$F$1954,3)+COUNTIFS(Matches!$C$9:$C$1954,D182,Matches!$D$9:$D$1954,C182,Matches!$Q$9:$Q$1954,1,Matches!$E$9:$E$1954,3)))/((INDEX('RPI calculation'!$H$9:$H$356,P182)+INDEX('RPI calculation'!$I$9:$I$356,P182))-(COUNTIFS(Matches!$C$9:$C$1954,C182,Matches!$D$9:$D$1954,D182,Matches!$Q$9:$Q$1954,1)+COUNTIFS(Matches!$C$9:$C$1954,D182,Matches!$D$9:$D$1954,C182,Matches!$Q$9:$Q$1954,1))))</f>
        <v>0.21428571428571427</v>
      </c>
      <c r="U182" s="9">
        <f>IF(Q182=0,0,(INDEX('RPI calculation'!$H$9:$H$356,O182)-(COUNTIFS(Matches!$C$9:$C$1954,C182,Matches!$D$9:$D$1954,D182,Matches!$Q$9:$Q$1954,1,Matches!$E$9:$E$1954,3)+COUNTIFS(Matches!$C$9:$C$1954,D182,Matches!$D$9:$D$1954,C182,Matches!$Q$9:$Q$1954,1,Matches!$F$9:$F$1954,3)))/((INDEX('RPI calculation'!$H$9:$H$356,O182)+INDEX('RPI calculation'!$I$9:$I$356,O182))-(COUNTIFS(Matches!$C$9:$C$1954,C182,Matches!$D$9:$D$1954,D182,Matches!$Q$9:$Q$1954,1)+COUNTIFS(Matches!$C$9:$C$1954,D182,Matches!$D$9:$D$1954,C182,Matches!$Q$9:$Q$1954,1))))</f>
        <v>0.5</v>
      </c>
      <c r="V182" s="9">
        <f>IF(Q182=0,0,INDEX('RPI calculation'!$K$9:$K$356,P182))</f>
        <v>0.42156565656565653</v>
      </c>
      <c r="W182" s="9">
        <f>IF(Q182=0,0,INDEX('RPI calculation'!$K$9:$K$356,O182))</f>
        <v>0.4320149547422274</v>
      </c>
      <c r="X182" s="1">
        <f>IF(G182="D1",INDEX('RPI calculation'!$N$9:$N$356,O182),0)</f>
        <v>239</v>
      </c>
      <c r="Y182" s="1">
        <f>IF(H182="D1",INDEX('RPI calculation'!$N$9:$N$356,P182),0)</f>
        <v>326</v>
      </c>
    </row>
    <row r="183" spans="1:25" ht="25">
      <c r="A183" s="1" t="s">
        <v>1078</v>
      </c>
      <c r="B183" s="12">
        <v>46262</v>
      </c>
      <c r="C183" s="1" t="s">
        <v>48</v>
      </c>
      <c r="D183" s="1" t="s">
        <v>82</v>
      </c>
      <c r="E183" s="1">
        <v>3</v>
      </c>
      <c r="F183" s="1">
        <v>0</v>
      </c>
      <c r="G183" s="1" t="s">
        <v>584</v>
      </c>
      <c r="H183" s="1" t="s">
        <v>584</v>
      </c>
      <c r="I183" s="1">
        <v>2</v>
      </c>
      <c r="J183" s="14" t="s">
        <v>1079</v>
      </c>
      <c r="K183" s="14" t="s">
        <v>1080</v>
      </c>
      <c r="L183" s="14"/>
      <c r="M183" s="1" t="s">
        <v>5986</v>
      </c>
      <c r="N183" s="14" t="s">
        <v>5989</v>
      </c>
      <c r="O183" s="1">
        <f>IF(G183="D1",MATCH(C183,'RPI calculation'!$A$9:$A$356,0),0)</f>
        <v>213</v>
      </c>
      <c r="P183" s="1">
        <f>IF(H183="D1",MATCH(D183,'RPI calculation'!$A$9:$A$356,0),0)</f>
        <v>337</v>
      </c>
      <c r="Q183" s="1">
        <f t="shared" si="6"/>
        <v>1</v>
      </c>
      <c r="R183" s="1">
        <f t="shared" si="7"/>
        <v>1</v>
      </c>
      <c r="S183" s="1">
        <f t="shared" si="8"/>
        <v>0</v>
      </c>
      <c r="T183" s="9">
        <f>IF(Q183=0,0,(INDEX('RPI calculation'!$H$9:$H$356,P183)-(COUNTIFS(Matches!$C$9:$C$1954,C183,Matches!$D$9:$D$1954,D183,Matches!$Q$9:$Q$1954,1,Matches!$F$9:$F$1954,3)+COUNTIFS(Matches!$C$9:$C$1954,D183,Matches!$D$9:$D$1954,C183,Matches!$Q$9:$Q$1954,1,Matches!$E$9:$E$1954,3)))/((INDEX('RPI calculation'!$H$9:$H$356,P183)+INDEX('RPI calculation'!$I$9:$I$356,P183))-(COUNTIFS(Matches!$C$9:$C$1954,C183,Matches!$D$9:$D$1954,D183,Matches!$Q$9:$Q$1954,1)+COUNTIFS(Matches!$C$9:$C$1954,D183,Matches!$D$9:$D$1954,C183,Matches!$Q$9:$Q$1954,1))))</f>
        <v>0.54545454545454541</v>
      </c>
      <c r="U183" s="9">
        <f>IF(Q183=0,0,(INDEX('RPI calculation'!$H$9:$H$356,O183)-(COUNTIFS(Matches!$C$9:$C$1954,C183,Matches!$D$9:$D$1954,D183,Matches!$Q$9:$Q$1954,1,Matches!$E$9:$E$1954,3)+COUNTIFS(Matches!$C$9:$C$1954,D183,Matches!$D$9:$D$1954,C183,Matches!$Q$9:$Q$1954,1,Matches!$F$9:$F$1954,3)))/((INDEX('RPI calculation'!$H$9:$H$356,O183)+INDEX('RPI calculation'!$I$9:$I$356,O183))-(COUNTIFS(Matches!$C$9:$C$1954,C183,Matches!$D$9:$D$1954,D183,Matches!$Q$9:$Q$1954,1)+COUNTIFS(Matches!$C$9:$C$1954,D183,Matches!$D$9:$D$1954,C183,Matches!$Q$9:$Q$1954,1))))</f>
        <v>0.88888888888888884</v>
      </c>
      <c r="V183" s="9">
        <f>IF(Q183=0,0,INDEX('RPI calculation'!$K$9:$K$356,P183))</f>
        <v>0.67020202020202024</v>
      </c>
      <c r="W183" s="9">
        <f>IF(Q183=0,0,INDEX('RPI calculation'!$K$9:$K$356,O183))</f>
        <v>0.53732323232323231</v>
      </c>
      <c r="X183" s="1">
        <f>IF(G183="D1",INDEX('RPI calculation'!$N$9:$N$356,O183),0)</f>
        <v>25</v>
      </c>
      <c r="Y183" s="1">
        <f>IF(H183="D1",INDEX('RPI calculation'!$N$9:$N$356,P183),0)</f>
        <v>59</v>
      </c>
    </row>
    <row r="184" spans="1:25" ht="25">
      <c r="A184" s="1" t="s">
        <v>1081</v>
      </c>
      <c r="B184" s="12">
        <v>46262</v>
      </c>
      <c r="C184" s="1" t="s">
        <v>214</v>
      </c>
      <c r="D184" s="1" t="s">
        <v>166</v>
      </c>
      <c r="E184" s="1">
        <v>0</v>
      </c>
      <c r="F184" s="1">
        <v>3</v>
      </c>
      <c r="G184" s="1" t="s">
        <v>584</v>
      </c>
      <c r="H184" s="1" t="s">
        <v>584</v>
      </c>
      <c r="I184" s="1">
        <v>2</v>
      </c>
      <c r="J184" s="14" t="s">
        <v>902</v>
      </c>
      <c r="K184" s="14" t="s">
        <v>1082</v>
      </c>
      <c r="L184" s="14"/>
      <c r="M184" s="1" t="s">
        <v>5986</v>
      </c>
      <c r="N184" s="14" t="s">
        <v>5989</v>
      </c>
      <c r="O184" s="1">
        <f>IF(G184="D1",MATCH(C184,'RPI calculation'!$A$9:$A$356,0),0)</f>
        <v>214</v>
      </c>
      <c r="P184" s="1">
        <f>IF(H184="D1",MATCH(D184,'RPI calculation'!$A$9:$A$356,0),0)</f>
        <v>317</v>
      </c>
      <c r="Q184" s="1">
        <f t="shared" si="6"/>
        <v>1</v>
      </c>
      <c r="R184" s="1">
        <f t="shared" si="7"/>
        <v>0</v>
      </c>
      <c r="S184" s="1">
        <f t="shared" si="8"/>
        <v>1</v>
      </c>
      <c r="T184" s="9">
        <f>IF(Q184=0,0,(INDEX('RPI calculation'!$H$9:$H$356,P184)-(COUNTIFS(Matches!$C$9:$C$1954,C184,Matches!$D$9:$D$1954,D184,Matches!$Q$9:$Q$1954,1,Matches!$F$9:$F$1954,3)+COUNTIFS(Matches!$C$9:$C$1954,D184,Matches!$D$9:$D$1954,C184,Matches!$Q$9:$Q$1954,1,Matches!$E$9:$E$1954,3)))/((INDEX('RPI calculation'!$H$9:$H$356,P184)+INDEX('RPI calculation'!$I$9:$I$356,P184))-(COUNTIFS(Matches!$C$9:$C$1954,C184,Matches!$D$9:$D$1954,D184,Matches!$Q$9:$Q$1954,1)+COUNTIFS(Matches!$C$9:$C$1954,D184,Matches!$D$9:$D$1954,C184,Matches!$Q$9:$Q$1954,1))))</f>
        <v>0.66666666666666663</v>
      </c>
      <c r="U184" s="9">
        <f>IF(Q184=0,0,(INDEX('RPI calculation'!$H$9:$H$356,O184)-(COUNTIFS(Matches!$C$9:$C$1954,C184,Matches!$D$9:$D$1954,D184,Matches!$Q$9:$Q$1954,1,Matches!$E$9:$E$1954,3)+COUNTIFS(Matches!$C$9:$C$1954,D184,Matches!$D$9:$D$1954,C184,Matches!$Q$9:$Q$1954,1,Matches!$F$9:$F$1954,3)))/((INDEX('RPI calculation'!$H$9:$H$356,O184)+INDEX('RPI calculation'!$I$9:$I$356,O184))-(COUNTIFS(Matches!$C$9:$C$1954,C184,Matches!$D$9:$D$1954,D184,Matches!$Q$9:$Q$1954,1)+COUNTIFS(Matches!$C$9:$C$1954,D184,Matches!$D$9:$D$1954,C184,Matches!$Q$9:$Q$1954,1))))</f>
        <v>0.5</v>
      </c>
      <c r="V184" s="9">
        <f>IF(Q184=0,0,INDEX('RPI calculation'!$K$9:$K$356,P184))</f>
        <v>0.43818181818181817</v>
      </c>
      <c r="W184" s="9">
        <f>IF(Q184=0,0,INDEX('RPI calculation'!$K$9:$K$356,O184))</f>
        <v>0.51349862258953172</v>
      </c>
      <c r="X184" s="1">
        <f>IF(G184="D1",INDEX('RPI calculation'!$N$9:$N$356,O184),0)</f>
        <v>191</v>
      </c>
      <c r="Y184" s="1">
        <f>IF(H184="D1",INDEX('RPI calculation'!$N$9:$N$356,P184),0)</f>
        <v>143</v>
      </c>
    </row>
    <row r="185" spans="1:25" ht="25">
      <c r="A185" s="1" t="s">
        <v>1083</v>
      </c>
      <c r="B185" s="12">
        <v>46262</v>
      </c>
      <c r="C185" s="1" t="s">
        <v>80</v>
      </c>
      <c r="D185" s="1" t="s">
        <v>99</v>
      </c>
      <c r="E185" s="1">
        <v>3</v>
      </c>
      <c r="F185" s="1">
        <v>1</v>
      </c>
      <c r="G185" s="1" t="s">
        <v>584</v>
      </c>
      <c r="H185" s="1" t="s">
        <v>584</v>
      </c>
      <c r="I185" s="1">
        <v>2</v>
      </c>
      <c r="J185" s="14" t="s">
        <v>1084</v>
      </c>
      <c r="K185" s="14" t="s">
        <v>1085</v>
      </c>
      <c r="L185" s="14"/>
      <c r="M185" s="1" t="s">
        <v>5986</v>
      </c>
      <c r="N185" s="14" t="s">
        <v>5989</v>
      </c>
      <c r="O185" s="1">
        <f>IF(G185="D1",MATCH(C185,'RPI calculation'!$A$9:$A$356,0),0)</f>
        <v>218</v>
      </c>
      <c r="P185" s="1">
        <f>IF(H185="D1",MATCH(D185,'RPI calculation'!$A$9:$A$356,0),0)</f>
        <v>325</v>
      </c>
      <c r="Q185" s="1">
        <f t="shared" si="6"/>
        <v>1</v>
      </c>
      <c r="R185" s="1">
        <f t="shared" si="7"/>
        <v>1</v>
      </c>
      <c r="S185" s="1">
        <f t="shared" si="8"/>
        <v>0</v>
      </c>
      <c r="T185" s="9">
        <f>IF(Q185=0,0,(INDEX('RPI calculation'!$H$9:$H$356,P185)-(COUNTIFS(Matches!$C$9:$C$1954,C185,Matches!$D$9:$D$1954,D185,Matches!$Q$9:$Q$1954,1,Matches!$F$9:$F$1954,3)+COUNTIFS(Matches!$C$9:$C$1954,D185,Matches!$D$9:$D$1954,C185,Matches!$Q$9:$Q$1954,1,Matches!$E$9:$E$1954,3)))/((INDEX('RPI calculation'!$H$9:$H$356,P185)+INDEX('RPI calculation'!$I$9:$I$356,P185))-(COUNTIFS(Matches!$C$9:$C$1954,C185,Matches!$D$9:$D$1954,D185,Matches!$Q$9:$Q$1954,1)+COUNTIFS(Matches!$C$9:$C$1954,D185,Matches!$D$9:$D$1954,C185,Matches!$Q$9:$Q$1954,1))))</f>
        <v>0.7</v>
      </c>
      <c r="U185" s="9">
        <f>IF(Q185=0,0,(INDEX('RPI calculation'!$H$9:$H$356,O185)-(COUNTIFS(Matches!$C$9:$C$1954,C185,Matches!$D$9:$D$1954,D185,Matches!$Q$9:$Q$1954,1,Matches!$E$9:$E$1954,3)+COUNTIFS(Matches!$C$9:$C$1954,D185,Matches!$D$9:$D$1954,C185,Matches!$Q$9:$Q$1954,1,Matches!$F$9:$F$1954,3)))/((INDEX('RPI calculation'!$H$9:$H$356,O185)+INDEX('RPI calculation'!$I$9:$I$356,O185))-(COUNTIFS(Matches!$C$9:$C$1954,C185,Matches!$D$9:$D$1954,D185,Matches!$Q$9:$Q$1954,1)+COUNTIFS(Matches!$C$9:$C$1954,D185,Matches!$D$9:$D$1954,C185,Matches!$Q$9:$Q$1954,1))))</f>
        <v>0.7</v>
      </c>
      <c r="V185" s="9">
        <f>IF(Q185=0,0,INDEX('RPI calculation'!$K$9:$K$356,P185))</f>
        <v>0.55858585858585852</v>
      </c>
      <c r="W185" s="9">
        <f>IF(Q185=0,0,INDEX('RPI calculation'!$K$9:$K$356,O185))</f>
        <v>0.55399449035812676</v>
      </c>
      <c r="X185" s="1">
        <f>IF(G185="D1",INDEX('RPI calculation'!$N$9:$N$356,O185),0)</f>
        <v>57</v>
      </c>
      <c r="Y185" s="1">
        <f>IF(H185="D1",INDEX('RPI calculation'!$N$9:$N$356,P185),0)</f>
        <v>76</v>
      </c>
    </row>
    <row r="186" spans="1:25" ht="25">
      <c r="A186" s="1" t="s">
        <v>1086</v>
      </c>
      <c r="B186" s="12">
        <v>46262</v>
      </c>
      <c r="C186" s="1" t="s">
        <v>125</v>
      </c>
      <c r="D186" s="1" t="s">
        <v>256</v>
      </c>
      <c r="E186" s="1">
        <v>3</v>
      </c>
      <c r="F186" s="1">
        <v>2</v>
      </c>
      <c r="G186" s="1" t="s">
        <v>584</v>
      </c>
      <c r="H186" s="1" t="s">
        <v>584</v>
      </c>
      <c r="I186" s="1">
        <v>2</v>
      </c>
      <c r="J186" s="14" t="s">
        <v>1087</v>
      </c>
      <c r="K186" s="14" t="s">
        <v>1088</v>
      </c>
      <c r="L186" s="14"/>
      <c r="M186" s="1" t="s">
        <v>5986</v>
      </c>
      <c r="N186" s="14" t="s">
        <v>5989</v>
      </c>
      <c r="O186" s="1">
        <f>IF(G186="D1",MATCH(C186,'RPI calculation'!$A$9:$A$356,0),0)</f>
        <v>220</v>
      </c>
      <c r="P186" s="1">
        <f>IF(H186="D1",MATCH(D186,'RPI calculation'!$A$9:$A$356,0),0)</f>
        <v>221</v>
      </c>
      <c r="Q186" s="1">
        <f t="shared" si="6"/>
        <v>1</v>
      </c>
      <c r="R186" s="1">
        <f t="shared" si="7"/>
        <v>1</v>
      </c>
      <c r="S186" s="1">
        <f t="shared" si="8"/>
        <v>0</v>
      </c>
      <c r="T186" s="9">
        <f>IF(Q186=0,0,(INDEX('RPI calculation'!$H$9:$H$356,P186)-(COUNTIFS(Matches!$C$9:$C$1954,C186,Matches!$D$9:$D$1954,D186,Matches!$Q$9:$Q$1954,1,Matches!$F$9:$F$1954,3)+COUNTIFS(Matches!$C$9:$C$1954,D186,Matches!$D$9:$D$1954,C186,Matches!$Q$9:$Q$1954,1,Matches!$E$9:$E$1954,3)))/((INDEX('RPI calculation'!$H$9:$H$356,P186)+INDEX('RPI calculation'!$I$9:$I$356,P186))-(COUNTIFS(Matches!$C$9:$C$1954,C186,Matches!$D$9:$D$1954,D186,Matches!$Q$9:$Q$1954,1)+COUNTIFS(Matches!$C$9:$C$1954,D186,Matches!$D$9:$D$1954,C186,Matches!$Q$9:$Q$1954,1))))</f>
        <v>0.4</v>
      </c>
      <c r="U186" s="9">
        <f>IF(Q186=0,0,(INDEX('RPI calculation'!$H$9:$H$356,O186)-(COUNTIFS(Matches!$C$9:$C$1954,C186,Matches!$D$9:$D$1954,D186,Matches!$Q$9:$Q$1954,1,Matches!$E$9:$E$1954,3)+COUNTIFS(Matches!$C$9:$C$1954,D186,Matches!$D$9:$D$1954,C186,Matches!$Q$9:$Q$1954,1,Matches!$F$9:$F$1954,3)))/((INDEX('RPI calculation'!$H$9:$H$356,O186)+INDEX('RPI calculation'!$I$9:$I$356,O186))-(COUNTIFS(Matches!$C$9:$C$1954,C186,Matches!$D$9:$D$1954,D186,Matches!$Q$9:$Q$1954,1)+COUNTIFS(Matches!$C$9:$C$1954,D186,Matches!$D$9:$D$1954,C186,Matches!$Q$9:$Q$1954,1))))</f>
        <v>0.75</v>
      </c>
      <c r="V186" s="9">
        <f>IF(Q186=0,0,INDEX('RPI calculation'!$K$9:$K$356,P186))</f>
        <v>0.50482093663911853</v>
      </c>
      <c r="W186" s="9">
        <f>IF(Q186=0,0,INDEX('RPI calculation'!$K$9:$K$356,O186))</f>
        <v>0.46419753086419746</v>
      </c>
      <c r="X186" s="1">
        <f>IF(G186="D1",INDEX('RPI calculation'!$N$9:$N$356,O186),0)</f>
        <v>102</v>
      </c>
      <c r="Y186" s="1">
        <f>IF(H186="D1",INDEX('RPI calculation'!$N$9:$N$356,P186),0)</f>
        <v>233</v>
      </c>
    </row>
    <row r="187" spans="1:25" ht="25">
      <c r="A187" s="1" t="s">
        <v>1089</v>
      </c>
      <c r="B187" s="12">
        <v>46262</v>
      </c>
      <c r="C187" s="1" t="s">
        <v>204</v>
      </c>
      <c r="D187" s="1" t="s">
        <v>356</v>
      </c>
      <c r="E187" s="1">
        <v>3</v>
      </c>
      <c r="F187" s="1">
        <v>0</v>
      </c>
      <c r="G187" s="1" t="s">
        <v>584</v>
      </c>
      <c r="H187" s="1" t="s">
        <v>584</v>
      </c>
      <c r="I187" s="1">
        <v>2</v>
      </c>
      <c r="J187" s="14" t="s">
        <v>1090</v>
      </c>
      <c r="K187" s="14" t="s">
        <v>1091</v>
      </c>
      <c r="L187" s="14"/>
      <c r="M187" s="1" t="s">
        <v>5986</v>
      </c>
      <c r="N187" s="14" t="s">
        <v>5989</v>
      </c>
      <c r="O187" s="1">
        <f>IF(G187="D1",MATCH(C187,'RPI calculation'!$A$9:$A$356,0),0)</f>
        <v>225</v>
      </c>
      <c r="P187" s="1">
        <f>IF(H187="D1",MATCH(D187,'RPI calculation'!$A$9:$A$356,0),0)</f>
        <v>240</v>
      </c>
      <c r="Q187" s="1">
        <f t="shared" si="6"/>
        <v>1</v>
      </c>
      <c r="R187" s="1">
        <f t="shared" si="7"/>
        <v>1</v>
      </c>
      <c r="S187" s="1">
        <f t="shared" si="8"/>
        <v>0</v>
      </c>
      <c r="T187" s="9">
        <f>IF(Q187=0,0,(INDEX('RPI calculation'!$H$9:$H$356,P187)-(COUNTIFS(Matches!$C$9:$C$1954,C187,Matches!$D$9:$D$1954,D187,Matches!$Q$9:$Q$1954,1,Matches!$F$9:$F$1954,3)+COUNTIFS(Matches!$C$9:$C$1954,D187,Matches!$D$9:$D$1954,C187,Matches!$Q$9:$Q$1954,1,Matches!$E$9:$E$1954,3)))/((INDEX('RPI calculation'!$H$9:$H$356,P187)+INDEX('RPI calculation'!$I$9:$I$356,P187))-(COUNTIFS(Matches!$C$9:$C$1954,C187,Matches!$D$9:$D$1954,D187,Matches!$Q$9:$Q$1954,1)+COUNTIFS(Matches!$C$9:$C$1954,D187,Matches!$D$9:$D$1954,C187,Matches!$Q$9:$Q$1954,1))))</f>
        <v>0</v>
      </c>
      <c r="U187" s="9">
        <f>IF(Q187=0,0,(INDEX('RPI calculation'!$H$9:$H$356,O187)-(COUNTIFS(Matches!$C$9:$C$1954,C187,Matches!$D$9:$D$1954,D187,Matches!$Q$9:$Q$1954,1,Matches!$E$9:$E$1954,3)+COUNTIFS(Matches!$C$9:$C$1954,D187,Matches!$D$9:$D$1954,C187,Matches!$Q$9:$Q$1954,1,Matches!$F$9:$F$1954,3)))/((INDEX('RPI calculation'!$H$9:$H$356,O187)+INDEX('RPI calculation'!$I$9:$I$356,O187))-(COUNTIFS(Matches!$C$9:$C$1954,C187,Matches!$D$9:$D$1954,D187,Matches!$Q$9:$Q$1954,1)+COUNTIFS(Matches!$C$9:$C$1954,D187,Matches!$D$9:$D$1954,C187,Matches!$Q$9:$Q$1954,1))))</f>
        <v>0.7</v>
      </c>
      <c r="V187" s="9">
        <f>IF(Q187=0,0,INDEX('RPI calculation'!$K$9:$K$356,P187))</f>
        <v>0.47509379509379512</v>
      </c>
      <c r="W187" s="9">
        <f>IF(Q187=0,0,INDEX('RPI calculation'!$K$9:$K$356,O187))</f>
        <v>0.40504344140707771</v>
      </c>
      <c r="X187" s="1">
        <f>IF(G187="D1",INDEX('RPI calculation'!$N$9:$N$356,O187),0)</f>
        <v>181</v>
      </c>
      <c r="Y187" s="1">
        <f>IF(H187="D1",INDEX('RPI calculation'!$N$9:$N$356,P187),0)</f>
        <v>333</v>
      </c>
    </row>
    <row r="188" spans="1:25" ht="25">
      <c r="A188" s="1" t="s">
        <v>1092</v>
      </c>
      <c r="B188" s="12">
        <v>46262</v>
      </c>
      <c r="C188" s="1" t="s">
        <v>202</v>
      </c>
      <c r="D188" s="1" t="s">
        <v>79</v>
      </c>
      <c r="E188" s="1">
        <v>3</v>
      </c>
      <c r="F188" s="1">
        <v>2</v>
      </c>
      <c r="G188" s="1" t="s">
        <v>584</v>
      </c>
      <c r="H188" s="1" t="s">
        <v>584</v>
      </c>
      <c r="I188" s="1">
        <v>2</v>
      </c>
      <c r="J188" s="14" t="s">
        <v>1093</v>
      </c>
      <c r="K188" s="14" t="s">
        <v>1094</v>
      </c>
      <c r="L188" s="14"/>
      <c r="M188" s="1" t="s">
        <v>5986</v>
      </c>
      <c r="N188" s="14" t="s">
        <v>5989</v>
      </c>
      <c r="O188" s="1">
        <f>IF(G188="D1",MATCH(C188,'RPI calculation'!$A$9:$A$356,0),0)</f>
        <v>227</v>
      </c>
      <c r="P188" s="1">
        <f>IF(H188="D1",MATCH(D188,'RPI calculation'!$A$9:$A$356,0),0)</f>
        <v>235</v>
      </c>
      <c r="Q188" s="1">
        <f t="shared" si="6"/>
        <v>1</v>
      </c>
      <c r="R188" s="1">
        <f t="shared" si="7"/>
        <v>1</v>
      </c>
      <c r="S188" s="1">
        <f t="shared" si="8"/>
        <v>0</v>
      </c>
      <c r="T188" s="9">
        <f>IF(Q188=0,0,(INDEX('RPI calculation'!$H$9:$H$356,P188)-(COUNTIFS(Matches!$C$9:$C$1954,C188,Matches!$D$9:$D$1954,D188,Matches!$Q$9:$Q$1954,1,Matches!$F$9:$F$1954,3)+COUNTIFS(Matches!$C$9:$C$1954,D188,Matches!$D$9:$D$1954,C188,Matches!$Q$9:$Q$1954,1,Matches!$E$9:$E$1954,3)))/((INDEX('RPI calculation'!$H$9:$H$356,P188)+INDEX('RPI calculation'!$I$9:$I$356,P188))-(COUNTIFS(Matches!$C$9:$C$1954,C188,Matches!$D$9:$D$1954,D188,Matches!$Q$9:$Q$1954,1)+COUNTIFS(Matches!$C$9:$C$1954,D188,Matches!$D$9:$D$1954,C188,Matches!$Q$9:$Q$1954,1))))</f>
        <v>0.81818181818181823</v>
      </c>
      <c r="U188" s="9">
        <f>IF(Q188=0,0,(INDEX('RPI calculation'!$H$9:$H$356,O188)-(COUNTIFS(Matches!$C$9:$C$1954,C188,Matches!$D$9:$D$1954,D188,Matches!$Q$9:$Q$1954,1,Matches!$E$9:$E$1954,3)+COUNTIFS(Matches!$C$9:$C$1954,D188,Matches!$D$9:$D$1954,C188,Matches!$Q$9:$Q$1954,1,Matches!$F$9:$F$1954,3)))/((INDEX('RPI calculation'!$H$9:$H$356,O188)+INDEX('RPI calculation'!$I$9:$I$356,O188))-(COUNTIFS(Matches!$C$9:$C$1954,C188,Matches!$D$9:$D$1954,D188,Matches!$Q$9:$Q$1954,1)+COUNTIFS(Matches!$C$9:$C$1954,D188,Matches!$D$9:$D$1954,C188,Matches!$Q$9:$Q$1954,1))))</f>
        <v>0.41666666666666669</v>
      </c>
      <c r="V188" s="9">
        <f>IF(Q188=0,0,INDEX('RPI calculation'!$K$9:$K$356,P188))</f>
        <v>0.56458333333333333</v>
      </c>
      <c r="W188" s="9">
        <f>IF(Q188=0,0,INDEX('RPI calculation'!$K$9:$K$356,O188))</f>
        <v>0.53330558330558331</v>
      </c>
      <c r="X188" s="1">
        <f>IF(G188="D1",INDEX('RPI calculation'!$N$9:$N$356,O188),0)</f>
        <v>179</v>
      </c>
      <c r="Y188" s="1">
        <f>IF(H188="D1",INDEX('RPI calculation'!$N$9:$N$356,P188),0)</f>
        <v>56</v>
      </c>
    </row>
    <row r="189" spans="1:25" ht="25">
      <c r="A189" s="1" t="s">
        <v>1095</v>
      </c>
      <c r="B189" s="12">
        <v>46262</v>
      </c>
      <c r="C189" s="1" t="s">
        <v>318</v>
      </c>
      <c r="D189" s="1" t="s">
        <v>344</v>
      </c>
      <c r="E189" s="1">
        <v>3</v>
      </c>
      <c r="F189" s="1">
        <v>2</v>
      </c>
      <c r="G189" s="1" t="s">
        <v>584</v>
      </c>
      <c r="H189" s="1" t="s">
        <v>584</v>
      </c>
      <c r="I189" s="1">
        <v>2</v>
      </c>
      <c r="J189" s="14" t="s">
        <v>742</v>
      </c>
      <c r="K189" s="14" t="s">
        <v>1096</v>
      </c>
      <c r="L189" s="14"/>
      <c r="M189" s="1" t="s">
        <v>5986</v>
      </c>
      <c r="N189" s="14" t="s">
        <v>5989</v>
      </c>
      <c r="O189" s="1">
        <f>IF(G189="D1",MATCH(C189,'RPI calculation'!$A$9:$A$356,0),0)</f>
        <v>231</v>
      </c>
      <c r="P189" s="1">
        <f>IF(H189="D1",MATCH(D189,'RPI calculation'!$A$9:$A$356,0),0)</f>
        <v>251</v>
      </c>
      <c r="Q189" s="1">
        <f t="shared" si="6"/>
        <v>1</v>
      </c>
      <c r="R189" s="1">
        <f t="shared" si="7"/>
        <v>1</v>
      </c>
      <c r="S189" s="1">
        <f t="shared" si="8"/>
        <v>0</v>
      </c>
      <c r="T189" s="9">
        <f>IF(Q189=0,0,(INDEX('RPI calculation'!$H$9:$H$356,P189)-(COUNTIFS(Matches!$C$9:$C$1954,C189,Matches!$D$9:$D$1954,D189,Matches!$Q$9:$Q$1954,1,Matches!$F$9:$F$1954,3)+COUNTIFS(Matches!$C$9:$C$1954,D189,Matches!$D$9:$D$1954,C189,Matches!$Q$9:$Q$1954,1,Matches!$E$9:$E$1954,3)))/((INDEX('RPI calculation'!$H$9:$H$356,P189)+INDEX('RPI calculation'!$I$9:$I$356,P189))-(COUNTIFS(Matches!$C$9:$C$1954,C189,Matches!$D$9:$D$1954,D189,Matches!$Q$9:$Q$1954,1)+COUNTIFS(Matches!$C$9:$C$1954,D189,Matches!$D$9:$D$1954,C189,Matches!$Q$9:$Q$1954,1))))</f>
        <v>0.45454545454545453</v>
      </c>
      <c r="U189" s="9">
        <f>IF(Q189=0,0,(INDEX('RPI calculation'!$H$9:$H$356,O189)-(COUNTIFS(Matches!$C$9:$C$1954,C189,Matches!$D$9:$D$1954,D189,Matches!$Q$9:$Q$1954,1,Matches!$E$9:$E$1954,3)+COUNTIFS(Matches!$C$9:$C$1954,D189,Matches!$D$9:$D$1954,C189,Matches!$Q$9:$Q$1954,1,Matches!$F$9:$F$1954,3)))/((INDEX('RPI calculation'!$H$9:$H$356,O189)+INDEX('RPI calculation'!$I$9:$I$356,O189))-(COUNTIFS(Matches!$C$9:$C$1954,C189,Matches!$D$9:$D$1954,D189,Matches!$Q$9:$Q$1954,1)+COUNTIFS(Matches!$C$9:$C$1954,D189,Matches!$D$9:$D$1954,C189,Matches!$Q$9:$Q$1954,1))))</f>
        <v>0.36363636363636365</v>
      </c>
      <c r="V189" s="9">
        <f>IF(Q189=0,0,INDEX('RPI calculation'!$K$9:$K$356,P189))</f>
        <v>0.32662198912198914</v>
      </c>
      <c r="W189" s="9">
        <f>IF(Q189=0,0,INDEX('RPI calculation'!$K$9:$K$356,O189))</f>
        <v>0.38525687275687276</v>
      </c>
      <c r="X189" s="1">
        <f>IF(G189="D1",INDEX('RPI calculation'!$N$9:$N$356,O189),0)</f>
        <v>295</v>
      </c>
      <c r="Y189" s="1">
        <f>IF(H189="D1",INDEX('RPI calculation'!$N$9:$N$356,P189),0)</f>
        <v>321</v>
      </c>
    </row>
    <row r="190" spans="1:25" ht="25">
      <c r="A190" s="1" t="s">
        <v>1097</v>
      </c>
      <c r="B190" s="12">
        <v>46262</v>
      </c>
      <c r="C190" s="1" t="s">
        <v>90</v>
      </c>
      <c r="D190" s="1" t="s">
        <v>131</v>
      </c>
      <c r="E190" s="1">
        <v>3</v>
      </c>
      <c r="F190" s="1">
        <v>2</v>
      </c>
      <c r="G190" s="1" t="s">
        <v>584</v>
      </c>
      <c r="H190" s="1" t="s">
        <v>584</v>
      </c>
      <c r="I190" s="1">
        <v>2</v>
      </c>
      <c r="J190" s="14" t="s">
        <v>1098</v>
      </c>
      <c r="K190" s="14" t="s">
        <v>1099</v>
      </c>
      <c r="L190" s="14"/>
      <c r="M190" s="1" t="s">
        <v>5986</v>
      </c>
      <c r="N190" s="14" t="s">
        <v>5989</v>
      </c>
      <c r="O190" s="1">
        <f>IF(G190="D1",MATCH(C190,'RPI calculation'!$A$9:$A$356,0),0)</f>
        <v>232</v>
      </c>
      <c r="P190" s="1">
        <f>IF(H190="D1",MATCH(D190,'RPI calculation'!$A$9:$A$356,0),0)</f>
        <v>254</v>
      </c>
      <c r="Q190" s="1">
        <f t="shared" si="6"/>
        <v>1</v>
      </c>
      <c r="R190" s="1">
        <f t="shared" si="7"/>
        <v>1</v>
      </c>
      <c r="S190" s="1">
        <f t="shared" si="8"/>
        <v>0</v>
      </c>
      <c r="T190" s="9">
        <f>IF(Q190=0,0,(INDEX('RPI calculation'!$H$9:$H$356,P190)-(COUNTIFS(Matches!$C$9:$C$1954,C190,Matches!$D$9:$D$1954,D190,Matches!$Q$9:$Q$1954,1,Matches!$F$9:$F$1954,3)+COUNTIFS(Matches!$C$9:$C$1954,D190,Matches!$D$9:$D$1954,C190,Matches!$Q$9:$Q$1954,1,Matches!$E$9:$E$1954,3)))/((INDEX('RPI calculation'!$H$9:$H$356,P190)+INDEX('RPI calculation'!$I$9:$I$356,P190))-(COUNTIFS(Matches!$C$9:$C$1954,C190,Matches!$D$9:$D$1954,D190,Matches!$Q$9:$Q$1954,1)+COUNTIFS(Matches!$C$9:$C$1954,D190,Matches!$D$9:$D$1954,C190,Matches!$Q$9:$Q$1954,1))))</f>
        <v>0.45454545454545453</v>
      </c>
      <c r="U190" s="9">
        <f>IF(Q190=0,0,(INDEX('RPI calculation'!$H$9:$H$356,O190)-(COUNTIFS(Matches!$C$9:$C$1954,C190,Matches!$D$9:$D$1954,D190,Matches!$Q$9:$Q$1954,1,Matches!$E$9:$E$1954,3)+COUNTIFS(Matches!$C$9:$C$1954,D190,Matches!$D$9:$D$1954,C190,Matches!$Q$9:$Q$1954,1,Matches!$F$9:$F$1954,3)))/((INDEX('RPI calculation'!$H$9:$H$356,O190)+INDEX('RPI calculation'!$I$9:$I$356,O190))-(COUNTIFS(Matches!$C$9:$C$1954,C190,Matches!$D$9:$D$1954,D190,Matches!$Q$9:$Q$1954,1)+COUNTIFS(Matches!$C$9:$C$1954,D190,Matches!$D$9:$D$1954,C190,Matches!$Q$9:$Q$1954,1))))</f>
        <v>0.5</v>
      </c>
      <c r="V190" s="9">
        <f>IF(Q190=0,0,INDEX('RPI calculation'!$K$9:$K$356,P190))</f>
        <v>0.61630892255892256</v>
      </c>
      <c r="W190" s="9">
        <f>IF(Q190=0,0,INDEX('RPI calculation'!$K$9:$K$356,O190))</f>
        <v>0.61671258034894405</v>
      </c>
      <c r="X190" s="1">
        <f>IF(G190="D1",INDEX('RPI calculation'!$N$9:$N$356,O190),0)</f>
        <v>67</v>
      </c>
      <c r="Y190" s="1">
        <f>IF(H190="D1",INDEX('RPI calculation'!$N$9:$N$356,P190),0)</f>
        <v>108</v>
      </c>
    </row>
    <row r="191" spans="1:25" ht="25">
      <c r="A191" s="1" t="s">
        <v>1100</v>
      </c>
      <c r="B191" s="12">
        <v>46262</v>
      </c>
      <c r="C191" s="1" t="s">
        <v>307</v>
      </c>
      <c r="D191" s="1" t="s">
        <v>95</v>
      </c>
      <c r="E191" s="1">
        <v>2</v>
      </c>
      <c r="F191" s="1">
        <v>3</v>
      </c>
      <c r="G191" s="1" t="s">
        <v>584</v>
      </c>
      <c r="H191" s="1" t="s">
        <v>584</v>
      </c>
      <c r="I191" s="1">
        <v>2</v>
      </c>
      <c r="J191" s="14" t="s">
        <v>1101</v>
      </c>
      <c r="K191" s="14" t="s">
        <v>1102</v>
      </c>
      <c r="L191" s="14"/>
      <c r="M191" s="1" t="s">
        <v>5986</v>
      </c>
      <c r="N191" s="14" t="s">
        <v>5989</v>
      </c>
      <c r="O191" s="1">
        <f>IF(G191="D1",MATCH(C191,'RPI calculation'!$A$9:$A$356,0),0)</f>
        <v>234</v>
      </c>
      <c r="P191" s="1">
        <f>IF(H191="D1",MATCH(D191,'RPI calculation'!$A$9:$A$356,0),0)</f>
        <v>273</v>
      </c>
      <c r="Q191" s="1">
        <f t="shared" si="6"/>
        <v>1</v>
      </c>
      <c r="R191" s="1">
        <f t="shared" si="7"/>
        <v>0</v>
      </c>
      <c r="S191" s="1">
        <f t="shared" si="8"/>
        <v>1</v>
      </c>
      <c r="T191" s="9">
        <f>IF(Q191=0,0,(INDEX('RPI calculation'!$H$9:$H$356,P191)-(COUNTIFS(Matches!$C$9:$C$1954,C191,Matches!$D$9:$D$1954,D191,Matches!$Q$9:$Q$1954,1,Matches!$F$9:$F$1954,3)+COUNTIFS(Matches!$C$9:$C$1954,D191,Matches!$D$9:$D$1954,C191,Matches!$Q$9:$Q$1954,1,Matches!$E$9:$E$1954,3)))/((INDEX('RPI calculation'!$H$9:$H$356,P191)+INDEX('RPI calculation'!$I$9:$I$356,P191))-(COUNTIFS(Matches!$C$9:$C$1954,C191,Matches!$D$9:$D$1954,D191,Matches!$Q$9:$Q$1954,1)+COUNTIFS(Matches!$C$9:$C$1954,D191,Matches!$D$9:$D$1954,C191,Matches!$Q$9:$Q$1954,1))))</f>
        <v>0.63636363636363635</v>
      </c>
      <c r="U191" s="9">
        <f>IF(Q191=0,0,(INDEX('RPI calculation'!$H$9:$H$356,O191)-(COUNTIFS(Matches!$C$9:$C$1954,C191,Matches!$D$9:$D$1954,D191,Matches!$Q$9:$Q$1954,1,Matches!$E$9:$E$1954,3)+COUNTIFS(Matches!$C$9:$C$1954,D191,Matches!$D$9:$D$1954,C191,Matches!$Q$9:$Q$1954,1,Matches!$F$9:$F$1954,3)))/((INDEX('RPI calculation'!$H$9:$H$356,O191)+INDEX('RPI calculation'!$I$9:$I$356,O191))-(COUNTIFS(Matches!$C$9:$C$1954,C191,Matches!$D$9:$D$1954,D191,Matches!$Q$9:$Q$1954,1)+COUNTIFS(Matches!$C$9:$C$1954,D191,Matches!$D$9:$D$1954,C191,Matches!$Q$9:$Q$1954,1))))</f>
        <v>0.2</v>
      </c>
      <c r="V191" s="9">
        <f>IF(Q191=0,0,INDEX('RPI calculation'!$K$9:$K$356,P191))</f>
        <v>0.57912457912457915</v>
      </c>
      <c r="W191" s="9">
        <f>IF(Q191=0,0,INDEX('RPI calculation'!$K$9:$K$356,O191))</f>
        <v>0.50955004591368225</v>
      </c>
      <c r="X191" s="1">
        <f>IF(G191="D1",INDEX('RPI calculation'!$N$9:$N$356,O191),0)</f>
        <v>284</v>
      </c>
      <c r="Y191" s="1">
        <f>IF(H191="D1",INDEX('RPI calculation'!$N$9:$N$356,P191),0)</f>
        <v>72</v>
      </c>
    </row>
    <row r="192" spans="1:25" ht="25">
      <c r="A192" s="1" t="s">
        <v>1103</v>
      </c>
      <c r="B192" s="12">
        <v>46262</v>
      </c>
      <c r="C192" s="1" t="s">
        <v>307</v>
      </c>
      <c r="D192" s="1" t="s">
        <v>53</v>
      </c>
      <c r="E192" s="1">
        <v>1</v>
      </c>
      <c r="F192" s="1">
        <v>3</v>
      </c>
      <c r="G192" s="1" t="s">
        <v>584</v>
      </c>
      <c r="H192" s="1" t="s">
        <v>584</v>
      </c>
      <c r="I192" s="1">
        <v>2</v>
      </c>
      <c r="J192" s="14" t="s">
        <v>1104</v>
      </c>
      <c r="K192" s="14" t="s">
        <v>1105</v>
      </c>
      <c r="L192" s="14"/>
      <c r="M192" s="1" t="s">
        <v>5986</v>
      </c>
      <c r="N192" s="14" t="s">
        <v>5989</v>
      </c>
      <c r="O192" s="1">
        <f>IF(G192="D1",MATCH(C192,'RPI calculation'!$A$9:$A$356,0),0)</f>
        <v>234</v>
      </c>
      <c r="P192" s="1">
        <f>IF(H192="D1",MATCH(D192,'RPI calculation'!$A$9:$A$356,0),0)</f>
        <v>299</v>
      </c>
      <c r="Q192" s="1">
        <f t="shared" si="6"/>
        <v>1</v>
      </c>
      <c r="R192" s="1">
        <f t="shared" si="7"/>
        <v>0</v>
      </c>
      <c r="S192" s="1">
        <f t="shared" si="8"/>
        <v>1</v>
      </c>
      <c r="T192" s="9">
        <f>IF(Q192=0,0,(INDEX('RPI calculation'!$H$9:$H$356,P192)-(COUNTIFS(Matches!$C$9:$C$1954,C192,Matches!$D$9:$D$1954,D192,Matches!$Q$9:$Q$1954,1,Matches!$F$9:$F$1954,3)+COUNTIFS(Matches!$C$9:$C$1954,D192,Matches!$D$9:$D$1954,C192,Matches!$Q$9:$Q$1954,1,Matches!$E$9:$E$1954,3)))/((INDEX('RPI calculation'!$H$9:$H$356,P192)+INDEX('RPI calculation'!$I$9:$I$356,P192))-(COUNTIFS(Matches!$C$9:$C$1954,C192,Matches!$D$9:$D$1954,D192,Matches!$Q$9:$Q$1954,1)+COUNTIFS(Matches!$C$9:$C$1954,D192,Matches!$D$9:$D$1954,C192,Matches!$Q$9:$Q$1954,1))))</f>
        <v>0.77777777777777779</v>
      </c>
      <c r="U192" s="9">
        <f>IF(Q192=0,0,(INDEX('RPI calculation'!$H$9:$H$356,O192)-(COUNTIFS(Matches!$C$9:$C$1954,C192,Matches!$D$9:$D$1954,D192,Matches!$Q$9:$Q$1954,1,Matches!$E$9:$E$1954,3)+COUNTIFS(Matches!$C$9:$C$1954,D192,Matches!$D$9:$D$1954,C192,Matches!$Q$9:$Q$1954,1,Matches!$F$9:$F$1954,3)))/((INDEX('RPI calculation'!$H$9:$H$356,O192)+INDEX('RPI calculation'!$I$9:$I$356,O192))-(COUNTIFS(Matches!$C$9:$C$1954,C192,Matches!$D$9:$D$1954,D192,Matches!$Q$9:$Q$1954,1)+COUNTIFS(Matches!$C$9:$C$1954,D192,Matches!$D$9:$D$1954,C192,Matches!$Q$9:$Q$1954,1))))</f>
        <v>0.2</v>
      </c>
      <c r="V192" s="9">
        <f>IF(Q192=0,0,INDEX('RPI calculation'!$K$9:$K$356,P192))</f>
        <v>0.57772727272727276</v>
      </c>
      <c r="W192" s="9">
        <f>IF(Q192=0,0,INDEX('RPI calculation'!$K$9:$K$356,O192))</f>
        <v>0.50955004591368225</v>
      </c>
      <c r="X192" s="1">
        <f>IF(G192="D1",INDEX('RPI calculation'!$N$9:$N$356,O192),0)</f>
        <v>284</v>
      </c>
      <c r="Y192" s="1">
        <f>IF(H192="D1",INDEX('RPI calculation'!$N$9:$N$356,P192),0)</f>
        <v>30</v>
      </c>
    </row>
    <row r="193" spans="1:25" ht="25">
      <c r="A193" s="1" t="s">
        <v>1106</v>
      </c>
      <c r="B193" s="12">
        <v>46262</v>
      </c>
      <c r="C193" s="1" t="s">
        <v>177</v>
      </c>
      <c r="D193" s="1" t="s">
        <v>138</v>
      </c>
      <c r="E193" s="1">
        <v>2</v>
      </c>
      <c r="F193" s="1">
        <v>3</v>
      </c>
      <c r="G193" s="1" t="s">
        <v>584</v>
      </c>
      <c r="H193" s="1" t="s">
        <v>584</v>
      </c>
      <c r="I193" s="1">
        <v>2</v>
      </c>
      <c r="J193" s="14" t="s">
        <v>1107</v>
      </c>
      <c r="K193" s="14" t="s">
        <v>1108</v>
      </c>
      <c r="L193" s="14"/>
      <c r="M193" s="1" t="s">
        <v>5986</v>
      </c>
      <c r="N193" s="14" t="s">
        <v>5989</v>
      </c>
      <c r="O193" s="1">
        <f>IF(G193="D1",MATCH(C193,'RPI calculation'!$A$9:$A$356,0),0)</f>
        <v>236</v>
      </c>
      <c r="P193" s="1">
        <f>IF(H193="D1",MATCH(D193,'RPI calculation'!$A$9:$A$356,0),0)</f>
        <v>258</v>
      </c>
      <c r="Q193" s="1">
        <f t="shared" si="6"/>
        <v>1</v>
      </c>
      <c r="R193" s="1">
        <f t="shared" si="7"/>
        <v>0</v>
      </c>
      <c r="S193" s="1">
        <f t="shared" si="8"/>
        <v>1</v>
      </c>
      <c r="T193" s="9">
        <f>IF(Q193=0,0,(INDEX('RPI calculation'!$H$9:$H$356,P193)-(COUNTIFS(Matches!$C$9:$C$1954,C193,Matches!$D$9:$D$1954,D193,Matches!$Q$9:$Q$1954,1,Matches!$F$9:$F$1954,3)+COUNTIFS(Matches!$C$9:$C$1954,D193,Matches!$D$9:$D$1954,C193,Matches!$Q$9:$Q$1954,1,Matches!$E$9:$E$1954,3)))/((INDEX('RPI calculation'!$H$9:$H$356,P193)+INDEX('RPI calculation'!$I$9:$I$356,P193))-(COUNTIFS(Matches!$C$9:$C$1954,C193,Matches!$D$9:$D$1954,D193,Matches!$Q$9:$Q$1954,1)+COUNTIFS(Matches!$C$9:$C$1954,D193,Matches!$D$9:$D$1954,C193,Matches!$Q$9:$Q$1954,1))))</f>
        <v>0.3</v>
      </c>
      <c r="U193" s="9">
        <f>IF(Q193=0,0,(INDEX('RPI calculation'!$H$9:$H$356,O193)-(COUNTIFS(Matches!$C$9:$C$1954,C193,Matches!$D$9:$D$1954,D193,Matches!$Q$9:$Q$1954,1,Matches!$E$9:$E$1954,3)+COUNTIFS(Matches!$C$9:$C$1954,D193,Matches!$D$9:$D$1954,C193,Matches!$Q$9:$Q$1954,1,Matches!$F$9:$F$1954,3)))/((INDEX('RPI calculation'!$H$9:$H$356,O193)+INDEX('RPI calculation'!$I$9:$I$356,O193))-(COUNTIFS(Matches!$C$9:$C$1954,C193,Matches!$D$9:$D$1954,D193,Matches!$Q$9:$Q$1954,1)+COUNTIFS(Matches!$C$9:$C$1954,D193,Matches!$D$9:$D$1954,C193,Matches!$Q$9:$Q$1954,1))))</f>
        <v>0.5</v>
      </c>
      <c r="V193" s="9">
        <f>IF(Q193=0,0,INDEX('RPI calculation'!$K$9:$K$356,P193))</f>
        <v>0.63380558835104284</v>
      </c>
      <c r="W193" s="9">
        <f>IF(Q193=0,0,INDEX('RPI calculation'!$K$9:$K$356,O193))</f>
        <v>0.54430670339761245</v>
      </c>
      <c r="X193" s="1">
        <f>IF(G193="D1",INDEX('RPI calculation'!$N$9:$N$356,O193),0)</f>
        <v>154</v>
      </c>
      <c r="Y193" s="1">
        <f>IF(H193="D1",INDEX('RPI calculation'!$N$9:$N$356,P193),0)</f>
        <v>115</v>
      </c>
    </row>
    <row r="194" spans="1:25" ht="25">
      <c r="A194" s="1" t="s">
        <v>1109</v>
      </c>
      <c r="B194" s="12">
        <v>46262</v>
      </c>
      <c r="C194" s="1" t="s">
        <v>293</v>
      </c>
      <c r="D194" s="1" t="s">
        <v>221</v>
      </c>
      <c r="E194" s="1">
        <v>1</v>
      </c>
      <c r="F194" s="1">
        <v>3</v>
      </c>
      <c r="G194" s="1" t="s">
        <v>584</v>
      </c>
      <c r="H194" s="1" t="s">
        <v>584</v>
      </c>
      <c r="I194" s="1">
        <v>2</v>
      </c>
      <c r="J194" s="14" t="s">
        <v>1110</v>
      </c>
      <c r="K194" s="14" t="s">
        <v>1111</v>
      </c>
      <c r="L194" s="14"/>
      <c r="M194" s="1" t="s">
        <v>5986</v>
      </c>
      <c r="N194" s="14" t="s">
        <v>5989</v>
      </c>
      <c r="O194" s="1">
        <f>IF(G194="D1",MATCH(C194,'RPI calculation'!$A$9:$A$356,0),0)</f>
        <v>239</v>
      </c>
      <c r="P194" s="1">
        <f>IF(H194="D1",MATCH(D194,'RPI calculation'!$A$9:$A$356,0),0)</f>
        <v>297</v>
      </c>
      <c r="Q194" s="1">
        <f t="shared" si="6"/>
        <v>1</v>
      </c>
      <c r="R194" s="1">
        <f t="shared" si="7"/>
        <v>0</v>
      </c>
      <c r="S194" s="1">
        <f t="shared" si="8"/>
        <v>1</v>
      </c>
      <c r="T194" s="9">
        <f>IF(Q194=0,0,(INDEX('RPI calculation'!$H$9:$H$356,P194)-(COUNTIFS(Matches!$C$9:$C$1954,C194,Matches!$D$9:$D$1954,D194,Matches!$Q$9:$Q$1954,1,Matches!$F$9:$F$1954,3)+COUNTIFS(Matches!$C$9:$C$1954,D194,Matches!$D$9:$D$1954,C194,Matches!$Q$9:$Q$1954,1,Matches!$E$9:$E$1954,3)))/((INDEX('RPI calculation'!$H$9:$H$356,P194)+INDEX('RPI calculation'!$I$9:$I$356,P194))-(COUNTIFS(Matches!$C$9:$C$1954,C194,Matches!$D$9:$D$1954,D194,Matches!$Q$9:$Q$1954,1)+COUNTIFS(Matches!$C$9:$C$1954,D194,Matches!$D$9:$D$1954,C194,Matches!$Q$9:$Q$1954,1))))</f>
        <v>0.3</v>
      </c>
      <c r="U194" s="9">
        <f>IF(Q194=0,0,(INDEX('RPI calculation'!$H$9:$H$356,O194)-(COUNTIFS(Matches!$C$9:$C$1954,C194,Matches!$D$9:$D$1954,D194,Matches!$Q$9:$Q$1954,1,Matches!$E$9:$E$1954,3)+COUNTIFS(Matches!$C$9:$C$1954,D194,Matches!$D$9:$D$1954,C194,Matches!$Q$9:$Q$1954,1,Matches!$F$9:$F$1954,3)))/((INDEX('RPI calculation'!$H$9:$H$356,O194)+INDEX('RPI calculation'!$I$9:$I$356,O194))-(COUNTIFS(Matches!$C$9:$C$1954,C194,Matches!$D$9:$D$1954,D194,Matches!$Q$9:$Q$1954,1)+COUNTIFS(Matches!$C$9:$C$1954,D194,Matches!$D$9:$D$1954,C194,Matches!$Q$9:$Q$1954,1))))</f>
        <v>0.45454545454545453</v>
      </c>
      <c r="V194" s="9">
        <f>IF(Q194=0,0,INDEX('RPI calculation'!$K$9:$K$356,P194))</f>
        <v>0.5535812672176309</v>
      </c>
      <c r="W194" s="9">
        <f>IF(Q194=0,0,INDEX('RPI calculation'!$K$9:$K$356,O194))</f>
        <v>0.42091750841750847</v>
      </c>
      <c r="X194" s="1">
        <f>IF(G194="D1",INDEX('RPI calculation'!$N$9:$N$356,O194),0)</f>
        <v>270</v>
      </c>
      <c r="Y194" s="1">
        <f>IF(H194="D1",INDEX('RPI calculation'!$N$9:$N$356,P194),0)</f>
        <v>198</v>
      </c>
    </row>
    <row r="195" spans="1:25" ht="25">
      <c r="A195" s="1" t="s">
        <v>1112</v>
      </c>
      <c r="B195" s="12">
        <v>46262</v>
      </c>
      <c r="C195" s="1" t="s">
        <v>211</v>
      </c>
      <c r="D195" s="1" t="s">
        <v>144</v>
      </c>
      <c r="E195" s="1">
        <v>1</v>
      </c>
      <c r="F195" s="1">
        <v>3</v>
      </c>
      <c r="G195" s="1" t="s">
        <v>584</v>
      </c>
      <c r="H195" s="1" t="s">
        <v>584</v>
      </c>
      <c r="I195" s="1">
        <v>2</v>
      </c>
      <c r="J195" s="14" t="s">
        <v>1087</v>
      </c>
      <c r="K195" s="14" t="s">
        <v>1113</v>
      </c>
      <c r="L195" s="14"/>
      <c r="M195" s="1" t="s">
        <v>5986</v>
      </c>
      <c r="N195" s="14" t="s">
        <v>5989</v>
      </c>
      <c r="O195" s="1">
        <f>IF(G195="D1",MATCH(C195,'RPI calculation'!$A$9:$A$356,0),0)</f>
        <v>245</v>
      </c>
      <c r="P195" s="1">
        <f>IF(H195="D1",MATCH(D195,'RPI calculation'!$A$9:$A$356,0),0)</f>
        <v>331</v>
      </c>
      <c r="Q195" s="1">
        <f t="shared" si="6"/>
        <v>1</v>
      </c>
      <c r="R195" s="1">
        <f t="shared" si="7"/>
        <v>0</v>
      </c>
      <c r="S195" s="1">
        <f t="shared" si="8"/>
        <v>1</v>
      </c>
      <c r="T195" s="9">
        <f>IF(Q195=0,0,(INDEX('RPI calculation'!$H$9:$H$356,P195)-(COUNTIFS(Matches!$C$9:$C$1954,C195,Matches!$D$9:$D$1954,D195,Matches!$Q$9:$Q$1954,1,Matches!$F$9:$F$1954,3)+COUNTIFS(Matches!$C$9:$C$1954,D195,Matches!$D$9:$D$1954,C195,Matches!$Q$9:$Q$1954,1,Matches!$E$9:$E$1954,3)))/((INDEX('RPI calculation'!$H$9:$H$356,P195)+INDEX('RPI calculation'!$I$9:$I$356,P195))-(COUNTIFS(Matches!$C$9:$C$1954,C195,Matches!$D$9:$D$1954,D195,Matches!$Q$9:$Q$1954,1)+COUNTIFS(Matches!$C$9:$C$1954,D195,Matches!$D$9:$D$1954,C195,Matches!$Q$9:$Q$1954,1))))</f>
        <v>0.66666666666666663</v>
      </c>
      <c r="U195" s="9">
        <f>IF(Q195=0,0,(INDEX('RPI calculation'!$H$9:$H$356,O195)-(COUNTIFS(Matches!$C$9:$C$1954,C195,Matches!$D$9:$D$1954,D195,Matches!$Q$9:$Q$1954,1,Matches!$E$9:$E$1954,3)+COUNTIFS(Matches!$C$9:$C$1954,D195,Matches!$D$9:$D$1954,C195,Matches!$Q$9:$Q$1954,1,Matches!$F$9:$F$1954,3)))/((INDEX('RPI calculation'!$H$9:$H$356,O195)+INDEX('RPI calculation'!$I$9:$I$356,O195))-(COUNTIFS(Matches!$C$9:$C$1954,C195,Matches!$D$9:$D$1954,D195,Matches!$Q$9:$Q$1954,1)+COUNTIFS(Matches!$C$9:$C$1954,D195,Matches!$D$9:$D$1954,C195,Matches!$Q$9:$Q$1954,1))))</f>
        <v>0.66666666666666663</v>
      </c>
      <c r="V195" s="9">
        <f>IF(Q195=0,0,INDEX('RPI calculation'!$K$9:$K$356,P195))</f>
        <v>0.46568181818181814</v>
      </c>
      <c r="W195" s="9">
        <f>IF(Q195=0,0,INDEX('RPI calculation'!$K$9:$K$356,O195))</f>
        <v>0.43065268065268059</v>
      </c>
      <c r="X195" s="1">
        <f>IF(G195="D1",INDEX('RPI calculation'!$N$9:$N$356,O195),0)</f>
        <v>188</v>
      </c>
      <c r="Y195" s="1">
        <f>IF(H195="D1",INDEX('RPI calculation'!$N$9:$N$356,P195),0)</f>
        <v>121</v>
      </c>
    </row>
    <row r="196" spans="1:25" ht="25">
      <c r="A196" s="1" t="s">
        <v>1114</v>
      </c>
      <c r="B196" s="12">
        <v>46262</v>
      </c>
      <c r="C196" s="1" t="s">
        <v>241</v>
      </c>
      <c r="D196" s="1" t="s">
        <v>141</v>
      </c>
      <c r="E196" s="1">
        <v>2</v>
      </c>
      <c r="F196" s="1">
        <v>3</v>
      </c>
      <c r="G196" s="1" t="s">
        <v>584</v>
      </c>
      <c r="H196" s="1" t="s">
        <v>584</v>
      </c>
      <c r="I196" s="1">
        <v>2</v>
      </c>
      <c r="J196" s="14" t="s">
        <v>1115</v>
      </c>
      <c r="K196" s="14" t="s">
        <v>1116</v>
      </c>
      <c r="L196" s="14"/>
      <c r="M196" s="1" t="s">
        <v>5986</v>
      </c>
      <c r="N196" s="14" t="s">
        <v>5989</v>
      </c>
      <c r="O196" s="1">
        <f>IF(G196="D1",MATCH(C196,'RPI calculation'!$A$9:$A$356,0),0)</f>
        <v>247</v>
      </c>
      <c r="P196" s="1">
        <f>IF(H196="D1",MATCH(D196,'RPI calculation'!$A$9:$A$356,0),0)</f>
        <v>344</v>
      </c>
      <c r="Q196" s="1">
        <f t="shared" si="6"/>
        <v>1</v>
      </c>
      <c r="R196" s="1">
        <f t="shared" si="7"/>
        <v>0</v>
      </c>
      <c r="S196" s="1">
        <f t="shared" si="8"/>
        <v>1</v>
      </c>
      <c r="T196" s="9">
        <f>IF(Q196=0,0,(INDEX('RPI calculation'!$H$9:$H$356,P196)-(COUNTIFS(Matches!$C$9:$C$1954,C196,Matches!$D$9:$D$1954,D196,Matches!$Q$9:$Q$1954,1,Matches!$F$9:$F$1954,3)+COUNTIFS(Matches!$C$9:$C$1954,D196,Matches!$D$9:$D$1954,C196,Matches!$Q$9:$Q$1954,1,Matches!$E$9:$E$1954,3)))/((INDEX('RPI calculation'!$H$9:$H$356,P196)+INDEX('RPI calculation'!$I$9:$I$356,P196))-(COUNTIFS(Matches!$C$9:$C$1954,C196,Matches!$D$9:$D$1954,D196,Matches!$Q$9:$Q$1954,1)+COUNTIFS(Matches!$C$9:$C$1954,D196,Matches!$D$9:$D$1954,C196,Matches!$Q$9:$Q$1954,1))))</f>
        <v>0.44444444444444442</v>
      </c>
      <c r="U196" s="9">
        <f>IF(Q196=0,0,(INDEX('RPI calculation'!$H$9:$H$356,O196)-(COUNTIFS(Matches!$C$9:$C$1954,C196,Matches!$D$9:$D$1954,D196,Matches!$Q$9:$Q$1954,1,Matches!$E$9:$E$1954,3)+COUNTIFS(Matches!$C$9:$C$1954,D196,Matches!$D$9:$D$1954,C196,Matches!$Q$9:$Q$1954,1,Matches!$F$9:$F$1954,3)))/((INDEX('RPI calculation'!$H$9:$H$356,O196)+INDEX('RPI calculation'!$I$9:$I$356,O196))-(COUNTIFS(Matches!$C$9:$C$1954,C196,Matches!$D$9:$D$1954,D196,Matches!$Q$9:$Q$1954,1)+COUNTIFS(Matches!$C$9:$C$1954,D196,Matches!$D$9:$D$1954,C196,Matches!$Q$9:$Q$1954,1))))</f>
        <v>0.36363636363636365</v>
      </c>
      <c r="V196" s="9">
        <f>IF(Q196=0,0,INDEX('RPI calculation'!$K$9:$K$356,P196))</f>
        <v>0.54050505050505049</v>
      </c>
      <c r="W196" s="9">
        <f>IF(Q196=0,0,INDEX('RPI calculation'!$K$9:$K$356,O196))</f>
        <v>0.51638407888407889</v>
      </c>
      <c r="X196" s="1">
        <f>IF(G196="D1",INDEX('RPI calculation'!$N$9:$N$356,O196),0)</f>
        <v>218</v>
      </c>
      <c r="Y196" s="1">
        <f>IF(H196="D1",INDEX('RPI calculation'!$N$9:$N$356,P196),0)</f>
        <v>118</v>
      </c>
    </row>
    <row r="197" spans="1:25" ht="25">
      <c r="A197" s="1" t="s">
        <v>1117</v>
      </c>
      <c r="B197" s="12">
        <v>46262</v>
      </c>
      <c r="C197" s="1" t="s">
        <v>194</v>
      </c>
      <c r="D197" s="1" t="s">
        <v>250</v>
      </c>
      <c r="E197" s="1">
        <v>0</v>
      </c>
      <c r="F197" s="1">
        <v>3</v>
      </c>
      <c r="G197" s="1" t="s">
        <v>584</v>
      </c>
      <c r="H197" s="1" t="s">
        <v>584</v>
      </c>
      <c r="I197" s="1">
        <v>2</v>
      </c>
      <c r="J197" s="14" t="s">
        <v>1118</v>
      </c>
      <c r="K197" s="14" t="s">
        <v>1119</v>
      </c>
      <c r="L197" s="14"/>
      <c r="M197" s="1" t="s">
        <v>5986</v>
      </c>
      <c r="N197" s="14" t="s">
        <v>5989</v>
      </c>
      <c r="O197" s="1">
        <f>IF(G197="D1",MATCH(C197,'RPI calculation'!$A$9:$A$356,0),0)</f>
        <v>250</v>
      </c>
      <c r="P197" s="1">
        <f>IF(H197="D1",MATCH(D197,'RPI calculation'!$A$9:$A$356,0),0)</f>
        <v>339</v>
      </c>
      <c r="Q197" s="1">
        <f t="shared" si="6"/>
        <v>1</v>
      </c>
      <c r="R197" s="1">
        <f t="shared" si="7"/>
        <v>0</v>
      </c>
      <c r="S197" s="1">
        <f t="shared" si="8"/>
        <v>1</v>
      </c>
      <c r="T197" s="9">
        <f>IF(Q197=0,0,(INDEX('RPI calculation'!$H$9:$H$356,P197)-(COUNTIFS(Matches!$C$9:$C$1954,C197,Matches!$D$9:$D$1954,D197,Matches!$Q$9:$Q$1954,1,Matches!$F$9:$F$1954,3)+COUNTIFS(Matches!$C$9:$C$1954,D197,Matches!$D$9:$D$1954,C197,Matches!$Q$9:$Q$1954,1,Matches!$E$9:$E$1954,3)))/((INDEX('RPI calculation'!$H$9:$H$356,P197)+INDEX('RPI calculation'!$I$9:$I$356,P197))-(COUNTIFS(Matches!$C$9:$C$1954,C197,Matches!$D$9:$D$1954,D197,Matches!$Q$9:$Q$1954,1)+COUNTIFS(Matches!$C$9:$C$1954,D197,Matches!$D$9:$D$1954,C197,Matches!$Q$9:$Q$1954,1))))</f>
        <v>0.18181818181818182</v>
      </c>
      <c r="U197" s="9">
        <f>IF(Q197=0,0,(INDEX('RPI calculation'!$H$9:$H$356,O197)-(COUNTIFS(Matches!$C$9:$C$1954,C197,Matches!$D$9:$D$1954,D197,Matches!$Q$9:$Q$1954,1,Matches!$E$9:$E$1954,3)+COUNTIFS(Matches!$C$9:$C$1954,D197,Matches!$D$9:$D$1954,C197,Matches!$Q$9:$Q$1954,1,Matches!$F$9:$F$1954,3)))/((INDEX('RPI calculation'!$H$9:$H$356,O197)+INDEX('RPI calculation'!$I$9:$I$356,O197))-(COUNTIFS(Matches!$C$9:$C$1954,C197,Matches!$D$9:$D$1954,D197,Matches!$Q$9:$Q$1954,1)+COUNTIFS(Matches!$C$9:$C$1954,D197,Matches!$D$9:$D$1954,C197,Matches!$Q$9:$Q$1954,1))))</f>
        <v>0.5</v>
      </c>
      <c r="V197" s="9">
        <f>IF(Q197=0,0,INDEX('RPI calculation'!$K$9:$K$356,P197))</f>
        <v>0.54297138047138038</v>
      </c>
      <c r="W197" s="9">
        <f>IF(Q197=0,0,INDEX('RPI calculation'!$K$9:$K$356,O197))</f>
        <v>0.52615205307513002</v>
      </c>
      <c r="X197" s="1">
        <f>IF(G197="D1",INDEX('RPI calculation'!$N$9:$N$356,O197),0)</f>
        <v>171</v>
      </c>
      <c r="Y197" s="1">
        <f>IF(H197="D1",INDEX('RPI calculation'!$N$9:$N$356,P197),0)</f>
        <v>227</v>
      </c>
    </row>
    <row r="198" spans="1:25" ht="25">
      <c r="A198" s="1" t="s">
        <v>1120</v>
      </c>
      <c r="B198" s="12">
        <v>46262</v>
      </c>
      <c r="C198" s="1" t="s">
        <v>71</v>
      </c>
      <c r="D198" s="1" t="s">
        <v>139</v>
      </c>
      <c r="E198" s="1">
        <v>3</v>
      </c>
      <c r="F198" s="1">
        <v>0</v>
      </c>
      <c r="G198" s="1" t="s">
        <v>584</v>
      </c>
      <c r="H198" s="1" t="s">
        <v>584</v>
      </c>
      <c r="I198" s="1">
        <v>2</v>
      </c>
      <c r="J198" s="14" t="s">
        <v>1121</v>
      </c>
      <c r="K198" s="14" t="s">
        <v>1122</v>
      </c>
      <c r="L198" s="14"/>
      <c r="M198" s="1" t="s">
        <v>5986</v>
      </c>
      <c r="N198" s="14" t="s">
        <v>5987</v>
      </c>
      <c r="O198" s="1">
        <f>IF(G198="D1",MATCH(C198,'RPI calculation'!$A$9:$A$356,0),0)</f>
        <v>255</v>
      </c>
      <c r="P198" s="1">
        <f>IF(H198="D1",MATCH(D198,'RPI calculation'!$A$9:$A$356,0),0)</f>
        <v>308</v>
      </c>
      <c r="Q198" s="1">
        <f t="shared" si="6"/>
        <v>1</v>
      </c>
      <c r="R198" s="1">
        <f t="shared" si="7"/>
        <v>1</v>
      </c>
      <c r="S198" s="1">
        <f t="shared" si="8"/>
        <v>0</v>
      </c>
      <c r="T198" s="9">
        <f>IF(Q198=0,0,(INDEX('RPI calculation'!$H$9:$H$356,P198)-(COUNTIFS(Matches!$C$9:$C$1954,C198,Matches!$D$9:$D$1954,D198,Matches!$Q$9:$Q$1954,1,Matches!$F$9:$F$1954,3)+COUNTIFS(Matches!$C$9:$C$1954,D198,Matches!$D$9:$D$1954,C198,Matches!$Q$9:$Q$1954,1,Matches!$E$9:$E$1954,3)))/((INDEX('RPI calculation'!$H$9:$H$356,P198)+INDEX('RPI calculation'!$I$9:$I$356,P198))-(COUNTIFS(Matches!$C$9:$C$1954,C198,Matches!$D$9:$D$1954,D198,Matches!$Q$9:$Q$1954,1)+COUNTIFS(Matches!$C$9:$C$1954,D198,Matches!$D$9:$D$1954,C198,Matches!$Q$9:$Q$1954,1))))</f>
        <v>0.7</v>
      </c>
      <c r="U198" s="9">
        <f>IF(Q198=0,0,(INDEX('RPI calculation'!$H$9:$H$356,O198)-(COUNTIFS(Matches!$C$9:$C$1954,C198,Matches!$D$9:$D$1954,D198,Matches!$Q$9:$Q$1954,1,Matches!$E$9:$E$1954,3)+COUNTIFS(Matches!$C$9:$C$1954,D198,Matches!$D$9:$D$1954,C198,Matches!$Q$9:$Q$1954,1,Matches!$F$9:$F$1954,3)))/((INDEX('RPI calculation'!$H$9:$H$356,O198)+INDEX('RPI calculation'!$I$9:$I$356,O198))-(COUNTIFS(Matches!$C$9:$C$1954,C198,Matches!$D$9:$D$1954,D198,Matches!$Q$9:$Q$1954,1)+COUNTIFS(Matches!$C$9:$C$1954,D198,Matches!$D$9:$D$1954,C198,Matches!$Q$9:$Q$1954,1))))</f>
        <v>0.66666666666666663</v>
      </c>
      <c r="V198" s="9">
        <f>IF(Q198=0,0,INDEX('RPI calculation'!$K$9:$K$356,P198))</f>
        <v>0.51424030514939612</v>
      </c>
      <c r="W198" s="9">
        <f>IF(Q198=0,0,INDEX('RPI calculation'!$K$9:$K$356,O198))</f>
        <v>0.59676767676767672</v>
      </c>
      <c r="X198" s="1">
        <f>IF(G198="D1",INDEX('RPI calculation'!$N$9:$N$356,O198),0)</f>
        <v>48</v>
      </c>
      <c r="Y198" s="1">
        <f>IF(H198="D1",INDEX('RPI calculation'!$N$9:$N$356,P198),0)</f>
        <v>116</v>
      </c>
    </row>
    <row r="199" spans="1:25" ht="25">
      <c r="A199" s="1" t="s">
        <v>1123</v>
      </c>
      <c r="B199" s="12">
        <v>46262</v>
      </c>
      <c r="C199" s="1" t="s">
        <v>212</v>
      </c>
      <c r="D199" s="1" t="s">
        <v>82</v>
      </c>
      <c r="E199" s="1">
        <v>0</v>
      </c>
      <c r="F199" s="1">
        <v>3</v>
      </c>
      <c r="G199" s="1" t="s">
        <v>584</v>
      </c>
      <c r="H199" s="1" t="s">
        <v>584</v>
      </c>
      <c r="I199" s="1">
        <v>2</v>
      </c>
      <c r="J199" s="14" t="s">
        <v>1124</v>
      </c>
      <c r="K199" s="14" t="s">
        <v>1125</v>
      </c>
      <c r="L199" s="14"/>
      <c r="M199" s="1" t="s">
        <v>5986</v>
      </c>
      <c r="N199" s="14" t="s">
        <v>5989</v>
      </c>
      <c r="O199" s="1">
        <f>IF(G199="D1",MATCH(C199,'RPI calculation'!$A$9:$A$356,0),0)</f>
        <v>260</v>
      </c>
      <c r="P199" s="1">
        <f>IF(H199="D1",MATCH(D199,'RPI calculation'!$A$9:$A$356,0),0)</f>
        <v>337</v>
      </c>
      <c r="Q199" s="1">
        <f t="shared" si="6"/>
        <v>1</v>
      </c>
      <c r="R199" s="1">
        <f t="shared" si="7"/>
        <v>0</v>
      </c>
      <c r="S199" s="1">
        <f t="shared" si="8"/>
        <v>1</v>
      </c>
      <c r="T199" s="9">
        <f>IF(Q199=0,0,(INDEX('RPI calculation'!$H$9:$H$356,P199)-(COUNTIFS(Matches!$C$9:$C$1954,C199,Matches!$D$9:$D$1954,D199,Matches!$Q$9:$Q$1954,1,Matches!$F$9:$F$1954,3)+COUNTIFS(Matches!$C$9:$C$1954,D199,Matches!$D$9:$D$1954,C199,Matches!$Q$9:$Q$1954,1,Matches!$E$9:$E$1954,3)))/((INDEX('RPI calculation'!$H$9:$H$356,P199)+INDEX('RPI calculation'!$I$9:$I$356,P199))-(COUNTIFS(Matches!$C$9:$C$1954,C199,Matches!$D$9:$D$1954,D199,Matches!$Q$9:$Q$1954,1)+COUNTIFS(Matches!$C$9:$C$1954,D199,Matches!$D$9:$D$1954,C199,Matches!$Q$9:$Q$1954,1))))</f>
        <v>0.4</v>
      </c>
      <c r="U199" s="9">
        <f>IF(Q199=0,0,(INDEX('RPI calculation'!$H$9:$H$356,O199)-(COUNTIFS(Matches!$C$9:$C$1954,C199,Matches!$D$9:$D$1954,D199,Matches!$Q$9:$Q$1954,1,Matches!$E$9:$E$1954,3)+COUNTIFS(Matches!$C$9:$C$1954,D199,Matches!$D$9:$D$1954,C199,Matches!$Q$9:$Q$1954,1,Matches!$F$9:$F$1954,3)))/((INDEX('RPI calculation'!$H$9:$H$356,O199)+INDEX('RPI calculation'!$I$9:$I$356,O199))-(COUNTIFS(Matches!$C$9:$C$1954,C199,Matches!$D$9:$D$1954,D199,Matches!$Q$9:$Q$1954,1)+COUNTIFS(Matches!$C$9:$C$1954,D199,Matches!$D$9:$D$1954,C199,Matches!$Q$9:$Q$1954,1))))</f>
        <v>0.63636363636363635</v>
      </c>
      <c r="V199" s="9">
        <f>IF(Q199=0,0,INDEX('RPI calculation'!$K$9:$K$356,P199))</f>
        <v>0.67020202020202024</v>
      </c>
      <c r="W199" s="9">
        <f>IF(Q199=0,0,INDEX('RPI calculation'!$K$9:$K$356,O199))</f>
        <v>0.45470085470085464</v>
      </c>
      <c r="X199" s="1">
        <f>IF(G199="D1",INDEX('RPI calculation'!$N$9:$N$356,O199),0)</f>
        <v>189</v>
      </c>
      <c r="Y199" s="1">
        <f>IF(H199="D1",INDEX('RPI calculation'!$N$9:$N$356,P199),0)</f>
        <v>59</v>
      </c>
    </row>
    <row r="200" spans="1:25" ht="25">
      <c r="A200" s="1" t="s">
        <v>1126</v>
      </c>
      <c r="B200" s="12">
        <v>46262</v>
      </c>
      <c r="C200" s="1" t="s">
        <v>265</v>
      </c>
      <c r="D200" s="1" t="s">
        <v>313</v>
      </c>
      <c r="E200" s="1">
        <v>3</v>
      </c>
      <c r="F200" s="1">
        <v>1</v>
      </c>
      <c r="G200" s="1" t="s">
        <v>584</v>
      </c>
      <c r="H200" s="1" t="s">
        <v>584</v>
      </c>
      <c r="I200" s="1">
        <v>2</v>
      </c>
      <c r="J200" s="14" t="s">
        <v>1127</v>
      </c>
      <c r="K200" s="14" t="s">
        <v>1128</v>
      </c>
      <c r="L200" s="14"/>
      <c r="M200" s="1" t="s">
        <v>5986</v>
      </c>
      <c r="N200" s="14" t="s">
        <v>5989</v>
      </c>
      <c r="O200" s="1">
        <f>IF(G200="D1",MATCH(C200,'RPI calculation'!$A$9:$A$356,0),0)</f>
        <v>263</v>
      </c>
      <c r="P200" s="1">
        <f>IF(H200="D1",MATCH(D200,'RPI calculation'!$A$9:$A$356,0),0)</f>
        <v>304</v>
      </c>
      <c r="Q200" s="1">
        <f t="shared" si="6"/>
        <v>1</v>
      </c>
      <c r="R200" s="1">
        <f t="shared" si="7"/>
        <v>1</v>
      </c>
      <c r="S200" s="1">
        <f t="shared" si="8"/>
        <v>0</v>
      </c>
      <c r="T200" s="9">
        <f>IF(Q200=0,0,(INDEX('RPI calculation'!$H$9:$H$356,P200)-(COUNTIFS(Matches!$C$9:$C$1954,C200,Matches!$D$9:$D$1954,D200,Matches!$Q$9:$Q$1954,1,Matches!$F$9:$F$1954,3)+COUNTIFS(Matches!$C$9:$C$1954,D200,Matches!$D$9:$D$1954,C200,Matches!$Q$9:$Q$1954,1,Matches!$E$9:$E$1954,3)))/((INDEX('RPI calculation'!$H$9:$H$356,P200)+INDEX('RPI calculation'!$I$9:$I$356,P200))-(COUNTIFS(Matches!$C$9:$C$1954,C200,Matches!$D$9:$D$1954,D200,Matches!$Q$9:$Q$1954,1)+COUNTIFS(Matches!$C$9:$C$1954,D200,Matches!$D$9:$D$1954,C200,Matches!$Q$9:$Q$1954,1))))</f>
        <v>0.41666666666666669</v>
      </c>
      <c r="U200" s="9">
        <f>IF(Q200=0,0,(INDEX('RPI calculation'!$H$9:$H$356,O200)-(COUNTIFS(Matches!$C$9:$C$1954,C200,Matches!$D$9:$D$1954,D200,Matches!$Q$9:$Q$1954,1,Matches!$E$9:$E$1954,3)+COUNTIFS(Matches!$C$9:$C$1954,D200,Matches!$D$9:$D$1954,C200,Matches!$Q$9:$Q$1954,1,Matches!$F$9:$F$1954,3)))/((INDEX('RPI calculation'!$H$9:$H$356,O200)+INDEX('RPI calculation'!$I$9:$I$356,O200))-(COUNTIFS(Matches!$C$9:$C$1954,C200,Matches!$D$9:$D$1954,D200,Matches!$Q$9:$Q$1954,1)+COUNTIFS(Matches!$C$9:$C$1954,D200,Matches!$D$9:$D$1954,C200,Matches!$Q$9:$Q$1954,1))))</f>
        <v>0.45454545454545453</v>
      </c>
      <c r="V200" s="9">
        <f>IF(Q200=0,0,INDEX('RPI calculation'!$K$9:$K$356,P200))</f>
        <v>0.42608032992648381</v>
      </c>
      <c r="W200" s="9">
        <f>IF(Q200=0,0,INDEX('RPI calculation'!$K$9:$K$356,O200))</f>
        <v>0.41875000000000001</v>
      </c>
      <c r="X200" s="1">
        <f>IF(G200="D1",INDEX('RPI calculation'!$N$9:$N$356,O200),0)</f>
        <v>242</v>
      </c>
      <c r="Y200" s="1">
        <f>IF(H200="D1",INDEX('RPI calculation'!$N$9:$N$356,P200),0)</f>
        <v>290</v>
      </c>
    </row>
    <row r="201" spans="1:25" ht="25">
      <c r="A201" s="1" t="s">
        <v>1129</v>
      </c>
      <c r="B201" s="12">
        <v>46262</v>
      </c>
      <c r="C201" s="1" t="s">
        <v>226</v>
      </c>
      <c r="D201" s="1" t="s">
        <v>361</v>
      </c>
      <c r="E201" s="1">
        <v>3</v>
      </c>
      <c r="F201" s="1">
        <v>0</v>
      </c>
      <c r="G201" s="1" t="s">
        <v>584</v>
      </c>
      <c r="H201" s="1" t="s">
        <v>584</v>
      </c>
      <c r="I201" s="1">
        <v>2</v>
      </c>
      <c r="J201" s="14" t="s">
        <v>1130</v>
      </c>
      <c r="K201" s="14" t="s">
        <v>1131</v>
      </c>
      <c r="L201" s="14"/>
      <c r="M201" s="1" t="s">
        <v>5986</v>
      </c>
      <c r="N201" s="14" t="s">
        <v>5989</v>
      </c>
      <c r="O201" s="1">
        <f>IF(G201="D1",MATCH(C201,'RPI calculation'!$A$9:$A$356,0),0)</f>
        <v>265</v>
      </c>
      <c r="P201" s="1">
        <f>IF(H201="D1",MATCH(D201,'RPI calculation'!$A$9:$A$356,0),0)</f>
        <v>266</v>
      </c>
      <c r="Q201" s="1">
        <f t="shared" ref="Q201:Q264" si="9">IF(AND(G201="D1",H201="D1"),1,0)</f>
        <v>1</v>
      </c>
      <c r="R201" s="1">
        <f t="shared" ref="R201:R264" si="10">IF(E201&gt;F201,1,0)</f>
        <v>1</v>
      </c>
      <c r="S201" s="1">
        <f t="shared" ref="S201:S264" si="11">IF(F201&gt;E201,1,0)</f>
        <v>0</v>
      </c>
      <c r="T201" s="9">
        <f>IF(Q201=0,0,(INDEX('RPI calculation'!$H$9:$H$356,P201)-(COUNTIFS(Matches!$C$9:$C$1954,C201,Matches!$D$9:$D$1954,D201,Matches!$Q$9:$Q$1954,1,Matches!$F$9:$F$1954,3)+COUNTIFS(Matches!$C$9:$C$1954,D201,Matches!$D$9:$D$1954,C201,Matches!$Q$9:$Q$1954,1,Matches!$E$9:$E$1954,3)))/((INDEX('RPI calculation'!$H$9:$H$356,P201)+INDEX('RPI calculation'!$I$9:$I$356,P201))-(COUNTIFS(Matches!$C$9:$C$1954,C201,Matches!$D$9:$D$1954,D201,Matches!$Q$9:$Q$1954,1)+COUNTIFS(Matches!$C$9:$C$1954,D201,Matches!$D$9:$D$1954,C201,Matches!$Q$9:$Q$1954,1))))</f>
        <v>0.125</v>
      </c>
      <c r="U201" s="9">
        <f>IF(Q201=0,0,(INDEX('RPI calculation'!$H$9:$H$356,O201)-(COUNTIFS(Matches!$C$9:$C$1954,C201,Matches!$D$9:$D$1954,D201,Matches!$Q$9:$Q$1954,1,Matches!$E$9:$E$1954,3)+COUNTIFS(Matches!$C$9:$C$1954,D201,Matches!$D$9:$D$1954,C201,Matches!$Q$9:$Q$1954,1,Matches!$F$9:$F$1954,3)))/((INDEX('RPI calculation'!$H$9:$H$356,O201)+INDEX('RPI calculation'!$I$9:$I$356,O201))-(COUNTIFS(Matches!$C$9:$C$1954,C201,Matches!$D$9:$D$1954,D201,Matches!$Q$9:$Q$1954,1)+COUNTIFS(Matches!$C$9:$C$1954,D201,Matches!$D$9:$D$1954,C201,Matches!$Q$9:$Q$1954,1))))</f>
        <v>0.77777777777777779</v>
      </c>
      <c r="V201" s="9">
        <f>IF(Q201=0,0,INDEX('RPI calculation'!$K$9:$K$356,P201))</f>
        <v>0.40472222222222226</v>
      </c>
      <c r="W201" s="9">
        <f>IF(Q201=0,0,INDEX('RPI calculation'!$K$9:$K$356,O201))</f>
        <v>0.29807162534435261</v>
      </c>
      <c r="X201" s="1">
        <f>IF(G201="D1",INDEX('RPI calculation'!$N$9:$N$356,O201),0)</f>
        <v>203</v>
      </c>
      <c r="Y201" s="1">
        <f>IF(H201="D1",INDEX('RPI calculation'!$N$9:$N$356,P201),0)</f>
        <v>338</v>
      </c>
    </row>
    <row r="202" spans="1:25" ht="25">
      <c r="A202" s="1" t="s">
        <v>1132</v>
      </c>
      <c r="B202" s="12">
        <v>46262</v>
      </c>
      <c r="C202" s="1" t="s">
        <v>67</v>
      </c>
      <c r="D202" s="1" t="s">
        <v>36</v>
      </c>
      <c r="E202" s="1">
        <v>3</v>
      </c>
      <c r="F202" s="1">
        <v>1</v>
      </c>
      <c r="G202" s="1" t="s">
        <v>584</v>
      </c>
      <c r="H202" s="1" t="s">
        <v>584</v>
      </c>
      <c r="I202" s="1">
        <v>2</v>
      </c>
      <c r="J202" s="14" t="s">
        <v>594</v>
      </c>
      <c r="K202" s="14" t="s">
        <v>1133</v>
      </c>
      <c r="L202" s="14"/>
      <c r="M202" s="1" t="s">
        <v>5986</v>
      </c>
      <c r="N202" s="14" t="s">
        <v>5989</v>
      </c>
      <c r="O202" s="1">
        <f>IF(G202="D1",MATCH(C202,'RPI calculation'!$A$9:$A$356,0),0)</f>
        <v>270</v>
      </c>
      <c r="P202" s="1">
        <f>IF(H202="D1",MATCH(D202,'RPI calculation'!$A$9:$A$356,0),0)</f>
        <v>342</v>
      </c>
      <c r="Q202" s="1">
        <f t="shared" si="9"/>
        <v>1</v>
      </c>
      <c r="R202" s="1">
        <f t="shared" si="10"/>
        <v>1</v>
      </c>
      <c r="S202" s="1">
        <f t="shared" si="11"/>
        <v>0</v>
      </c>
      <c r="T202" s="9">
        <f>IF(Q202=0,0,(INDEX('RPI calculation'!$H$9:$H$356,P202)-(COUNTIFS(Matches!$C$9:$C$1954,C202,Matches!$D$9:$D$1954,D202,Matches!$Q$9:$Q$1954,1,Matches!$F$9:$F$1954,3)+COUNTIFS(Matches!$C$9:$C$1954,D202,Matches!$D$9:$D$1954,C202,Matches!$Q$9:$Q$1954,1,Matches!$E$9:$E$1954,3)))/((INDEX('RPI calculation'!$H$9:$H$356,P202)+INDEX('RPI calculation'!$I$9:$I$356,P202))-(COUNTIFS(Matches!$C$9:$C$1954,C202,Matches!$D$9:$D$1954,D202,Matches!$Q$9:$Q$1954,1)+COUNTIFS(Matches!$C$9:$C$1954,D202,Matches!$D$9:$D$1954,C202,Matches!$Q$9:$Q$1954,1))))</f>
        <v>0.66666666666666663</v>
      </c>
      <c r="U202" s="9">
        <f>IF(Q202=0,0,(INDEX('RPI calculation'!$H$9:$H$356,O202)-(COUNTIFS(Matches!$C$9:$C$1954,C202,Matches!$D$9:$D$1954,D202,Matches!$Q$9:$Q$1954,1,Matches!$E$9:$E$1954,3)+COUNTIFS(Matches!$C$9:$C$1954,D202,Matches!$D$9:$D$1954,C202,Matches!$Q$9:$Q$1954,1,Matches!$F$9:$F$1954,3)))/((INDEX('RPI calculation'!$H$9:$H$356,O202)+INDEX('RPI calculation'!$I$9:$I$356,O202))-(COUNTIFS(Matches!$C$9:$C$1954,C202,Matches!$D$9:$D$1954,D202,Matches!$Q$9:$Q$1954,1)+COUNTIFS(Matches!$C$9:$C$1954,D202,Matches!$D$9:$D$1954,C202,Matches!$Q$9:$Q$1954,1))))</f>
        <v>0.66666666666666663</v>
      </c>
      <c r="V202" s="9">
        <f>IF(Q202=0,0,INDEX('RPI calculation'!$K$9:$K$356,P202))</f>
        <v>0.73467532467532459</v>
      </c>
      <c r="W202" s="9">
        <f>IF(Q202=0,0,INDEX('RPI calculation'!$K$9:$K$356,O202))</f>
        <v>0.5696969696969697</v>
      </c>
      <c r="X202" s="1">
        <f>IF(G202="D1",INDEX('RPI calculation'!$N$9:$N$356,O202),0)</f>
        <v>44</v>
      </c>
      <c r="Y202" s="1">
        <f>IF(H202="D1",INDEX('RPI calculation'!$N$9:$N$356,P202),0)</f>
        <v>13</v>
      </c>
    </row>
    <row r="203" spans="1:25" ht="25">
      <c r="A203" s="1" t="s">
        <v>1134</v>
      </c>
      <c r="B203" s="12">
        <v>46262</v>
      </c>
      <c r="C203" s="1" t="s">
        <v>297</v>
      </c>
      <c r="D203" s="1" t="s">
        <v>286</v>
      </c>
      <c r="E203" s="1">
        <v>2</v>
      </c>
      <c r="F203" s="1">
        <v>3</v>
      </c>
      <c r="G203" s="1" t="s">
        <v>584</v>
      </c>
      <c r="H203" s="1" t="s">
        <v>584</v>
      </c>
      <c r="I203" s="1">
        <v>2</v>
      </c>
      <c r="J203" s="14" t="s">
        <v>1135</v>
      </c>
      <c r="K203" s="14" t="s">
        <v>1136</v>
      </c>
      <c r="L203" s="14"/>
      <c r="M203" s="1" t="s">
        <v>5986</v>
      </c>
      <c r="N203" s="14" t="s">
        <v>5989</v>
      </c>
      <c r="O203" s="1">
        <f>IF(G203="D1",MATCH(C203,'RPI calculation'!$A$9:$A$356,0),0)</f>
        <v>275</v>
      </c>
      <c r="P203" s="1">
        <f>IF(H203="D1",MATCH(D203,'RPI calculation'!$A$9:$A$356,0),0)</f>
        <v>298</v>
      </c>
      <c r="Q203" s="1">
        <f t="shared" si="9"/>
        <v>1</v>
      </c>
      <c r="R203" s="1">
        <f t="shared" si="10"/>
        <v>0</v>
      </c>
      <c r="S203" s="1">
        <f t="shared" si="11"/>
        <v>1</v>
      </c>
      <c r="T203" s="9">
        <f>IF(Q203=0,0,(INDEX('RPI calculation'!$H$9:$H$356,P203)-(COUNTIFS(Matches!$C$9:$C$1954,C203,Matches!$D$9:$D$1954,D203,Matches!$Q$9:$Q$1954,1,Matches!$F$9:$F$1954,3)+COUNTIFS(Matches!$C$9:$C$1954,D203,Matches!$D$9:$D$1954,C203,Matches!$Q$9:$Q$1954,1,Matches!$E$9:$E$1954,3)))/((INDEX('RPI calculation'!$H$9:$H$356,P203)+INDEX('RPI calculation'!$I$9:$I$356,P203))-(COUNTIFS(Matches!$C$9:$C$1954,C203,Matches!$D$9:$D$1954,D203,Matches!$Q$9:$Q$1954,1)+COUNTIFS(Matches!$C$9:$C$1954,D203,Matches!$D$9:$D$1954,C203,Matches!$Q$9:$Q$1954,1))))</f>
        <v>0.3</v>
      </c>
      <c r="U203" s="9">
        <f>IF(Q203=0,0,(INDEX('RPI calculation'!$H$9:$H$356,O203)-(COUNTIFS(Matches!$C$9:$C$1954,C203,Matches!$D$9:$D$1954,D203,Matches!$Q$9:$Q$1954,1,Matches!$E$9:$E$1954,3)+COUNTIFS(Matches!$C$9:$C$1954,D203,Matches!$D$9:$D$1954,C203,Matches!$Q$9:$Q$1954,1,Matches!$F$9:$F$1954,3)))/((INDEX('RPI calculation'!$H$9:$H$356,O203)+INDEX('RPI calculation'!$I$9:$I$356,O203))-(COUNTIFS(Matches!$C$9:$C$1954,C203,Matches!$D$9:$D$1954,D203,Matches!$Q$9:$Q$1954,1)+COUNTIFS(Matches!$C$9:$C$1954,D203,Matches!$D$9:$D$1954,C203,Matches!$Q$9:$Q$1954,1))))</f>
        <v>0.33333333333333331</v>
      </c>
      <c r="V203" s="9">
        <f>IF(Q203=0,0,INDEX('RPI calculation'!$K$9:$K$356,P203))</f>
        <v>0.43737373737373736</v>
      </c>
      <c r="W203" s="9">
        <f>IF(Q203=0,0,INDEX('RPI calculation'!$K$9:$K$356,O203))</f>
        <v>0.45837218337218333</v>
      </c>
      <c r="X203" s="1">
        <f>IF(G203="D1",INDEX('RPI calculation'!$N$9:$N$356,O203),0)</f>
        <v>274</v>
      </c>
      <c r="Y203" s="1">
        <f>IF(H203="D1",INDEX('RPI calculation'!$N$9:$N$356,P203),0)</f>
        <v>263</v>
      </c>
    </row>
    <row r="204" spans="1:25" ht="25">
      <c r="A204" s="1" t="s">
        <v>1137</v>
      </c>
      <c r="B204" s="12">
        <v>46262</v>
      </c>
      <c r="C204" s="1" t="s">
        <v>215</v>
      </c>
      <c r="D204" s="1" t="s">
        <v>114</v>
      </c>
      <c r="E204" s="1">
        <v>1</v>
      </c>
      <c r="F204" s="1">
        <v>3</v>
      </c>
      <c r="G204" s="1" t="s">
        <v>584</v>
      </c>
      <c r="H204" s="1" t="s">
        <v>584</v>
      </c>
      <c r="I204" s="1">
        <v>2</v>
      </c>
      <c r="J204" s="14" t="s">
        <v>1138</v>
      </c>
      <c r="K204" s="14" t="s">
        <v>1139</v>
      </c>
      <c r="L204" s="14"/>
      <c r="M204" s="1" t="s">
        <v>5986</v>
      </c>
      <c r="N204" s="14" t="s">
        <v>5989</v>
      </c>
      <c r="O204" s="1">
        <f>IF(G204="D1",MATCH(C204,'RPI calculation'!$A$9:$A$356,0),0)</f>
        <v>285</v>
      </c>
      <c r="P204" s="1">
        <f>IF(H204="D1",MATCH(D204,'RPI calculation'!$A$9:$A$356,0),0)</f>
        <v>345</v>
      </c>
      <c r="Q204" s="1">
        <f t="shared" si="9"/>
        <v>1</v>
      </c>
      <c r="R204" s="1">
        <f t="shared" si="10"/>
        <v>0</v>
      </c>
      <c r="S204" s="1">
        <f t="shared" si="11"/>
        <v>1</v>
      </c>
      <c r="T204" s="9">
        <f>IF(Q204=0,0,(INDEX('RPI calculation'!$H$9:$H$356,P204)-(COUNTIFS(Matches!$C$9:$C$1954,C204,Matches!$D$9:$D$1954,D204,Matches!$Q$9:$Q$1954,1,Matches!$F$9:$F$1954,3)+COUNTIFS(Matches!$C$9:$C$1954,D204,Matches!$D$9:$D$1954,C204,Matches!$Q$9:$Q$1954,1,Matches!$E$9:$E$1954,3)))/((INDEX('RPI calculation'!$H$9:$H$356,P204)+INDEX('RPI calculation'!$I$9:$I$356,P204))-(COUNTIFS(Matches!$C$9:$C$1954,C204,Matches!$D$9:$D$1954,D204,Matches!$Q$9:$Q$1954,1)+COUNTIFS(Matches!$C$9:$C$1954,D204,Matches!$D$9:$D$1954,C204,Matches!$Q$9:$Q$1954,1))))</f>
        <v>0.6</v>
      </c>
      <c r="U204" s="9">
        <f>IF(Q204=0,0,(INDEX('RPI calculation'!$H$9:$H$356,O204)-(COUNTIFS(Matches!$C$9:$C$1954,C204,Matches!$D$9:$D$1954,D204,Matches!$Q$9:$Q$1954,1,Matches!$E$9:$E$1954,3)+COUNTIFS(Matches!$C$9:$C$1954,D204,Matches!$D$9:$D$1954,C204,Matches!$Q$9:$Q$1954,1,Matches!$F$9:$F$1954,3)))/((INDEX('RPI calculation'!$H$9:$H$356,O204)+INDEX('RPI calculation'!$I$9:$I$356,O204))-(COUNTIFS(Matches!$C$9:$C$1954,C204,Matches!$D$9:$D$1954,D204,Matches!$Q$9:$Q$1954,1)+COUNTIFS(Matches!$C$9:$C$1954,D204,Matches!$D$9:$D$1954,C204,Matches!$Q$9:$Q$1954,1))))</f>
        <v>0.72727272727272729</v>
      </c>
      <c r="V204" s="9">
        <f>IF(Q204=0,0,INDEX('RPI calculation'!$K$9:$K$356,P204))</f>
        <v>0.54357208448117544</v>
      </c>
      <c r="W204" s="9">
        <f>IF(Q204=0,0,INDEX('RPI calculation'!$K$9:$K$356,O204))</f>
        <v>0.38417508417508417</v>
      </c>
      <c r="X204" s="1">
        <f>IF(G204="D1",INDEX('RPI calculation'!$N$9:$N$356,O204),0)</f>
        <v>192</v>
      </c>
      <c r="Y204" s="1">
        <f>IF(H204="D1",INDEX('RPI calculation'!$N$9:$N$356,P204),0)</f>
        <v>91</v>
      </c>
    </row>
    <row r="205" spans="1:25" ht="25">
      <c r="A205" s="1" t="s">
        <v>1140</v>
      </c>
      <c r="B205" s="12">
        <v>46262</v>
      </c>
      <c r="C205" s="1" t="s">
        <v>255</v>
      </c>
      <c r="D205" s="1" t="s">
        <v>243</v>
      </c>
      <c r="E205" s="1">
        <v>2</v>
      </c>
      <c r="F205" s="1">
        <v>3</v>
      </c>
      <c r="G205" s="1" t="s">
        <v>584</v>
      </c>
      <c r="H205" s="1" t="s">
        <v>584</v>
      </c>
      <c r="I205" s="1">
        <v>2</v>
      </c>
      <c r="J205" s="14" t="s">
        <v>1141</v>
      </c>
      <c r="K205" s="14" t="s">
        <v>1142</v>
      </c>
      <c r="L205" s="14"/>
      <c r="M205" s="1" t="s">
        <v>5986</v>
      </c>
      <c r="N205" s="14" t="s">
        <v>5989</v>
      </c>
      <c r="O205" s="1">
        <f>IF(G205="D1",MATCH(C205,'RPI calculation'!$A$9:$A$356,0),0)</f>
        <v>292</v>
      </c>
      <c r="P205" s="1">
        <f>IF(H205="D1",MATCH(D205,'RPI calculation'!$A$9:$A$356,0),0)</f>
        <v>322</v>
      </c>
      <c r="Q205" s="1">
        <f t="shared" si="9"/>
        <v>1</v>
      </c>
      <c r="R205" s="1">
        <f t="shared" si="10"/>
        <v>0</v>
      </c>
      <c r="S205" s="1">
        <f t="shared" si="11"/>
        <v>1</v>
      </c>
      <c r="T205" s="9">
        <f>IF(Q205=0,0,(INDEX('RPI calculation'!$H$9:$H$356,P205)-(COUNTIFS(Matches!$C$9:$C$1954,C205,Matches!$D$9:$D$1954,D205,Matches!$Q$9:$Q$1954,1,Matches!$F$9:$F$1954,3)+COUNTIFS(Matches!$C$9:$C$1954,D205,Matches!$D$9:$D$1954,C205,Matches!$Q$9:$Q$1954,1,Matches!$E$9:$E$1954,3)))/((INDEX('RPI calculation'!$H$9:$H$356,P205)+INDEX('RPI calculation'!$I$9:$I$356,P205))-(COUNTIFS(Matches!$C$9:$C$1954,C205,Matches!$D$9:$D$1954,D205,Matches!$Q$9:$Q$1954,1)+COUNTIFS(Matches!$C$9:$C$1954,D205,Matches!$D$9:$D$1954,C205,Matches!$Q$9:$Q$1954,1))))</f>
        <v>0.63636363636363635</v>
      </c>
      <c r="U205" s="9">
        <f>IF(Q205=0,0,(INDEX('RPI calculation'!$H$9:$H$356,O205)-(COUNTIFS(Matches!$C$9:$C$1954,C205,Matches!$D$9:$D$1954,D205,Matches!$Q$9:$Q$1954,1,Matches!$E$9:$E$1954,3)+COUNTIFS(Matches!$C$9:$C$1954,D205,Matches!$D$9:$D$1954,C205,Matches!$Q$9:$Q$1954,1,Matches!$F$9:$F$1954,3)))/((INDEX('RPI calculation'!$H$9:$H$356,O205)+INDEX('RPI calculation'!$I$9:$I$356,O205))-(COUNTIFS(Matches!$C$9:$C$1954,C205,Matches!$D$9:$D$1954,D205,Matches!$Q$9:$Q$1954,1)+COUNTIFS(Matches!$C$9:$C$1954,D205,Matches!$D$9:$D$1954,C205,Matches!$Q$9:$Q$1954,1))))</f>
        <v>0.54545454545454541</v>
      </c>
      <c r="V205" s="9">
        <f>IF(Q205=0,0,INDEX('RPI calculation'!$K$9:$K$356,P205))</f>
        <v>0.36851250601250601</v>
      </c>
      <c r="W205" s="9">
        <f>IF(Q205=0,0,INDEX('RPI calculation'!$K$9:$K$356,O205))</f>
        <v>0.43221801346801353</v>
      </c>
      <c r="X205" s="1">
        <f>IF(G205="D1",INDEX('RPI calculation'!$N$9:$N$356,O205),0)</f>
        <v>232</v>
      </c>
      <c r="Y205" s="1">
        <f>IF(H205="D1",INDEX('RPI calculation'!$N$9:$N$356,P205),0)</f>
        <v>220</v>
      </c>
    </row>
    <row r="206" spans="1:25" ht="25">
      <c r="A206" s="1" t="s">
        <v>1143</v>
      </c>
      <c r="B206" s="12">
        <v>46262</v>
      </c>
      <c r="C206" s="1" t="s">
        <v>328</v>
      </c>
      <c r="D206" s="1" t="s">
        <v>35</v>
      </c>
      <c r="E206" s="1">
        <v>1</v>
      </c>
      <c r="F206" s="1">
        <v>3</v>
      </c>
      <c r="G206" s="1" t="s">
        <v>584</v>
      </c>
      <c r="H206" s="1" t="s">
        <v>584</v>
      </c>
      <c r="I206" s="1">
        <v>2</v>
      </c>
      <c r="J206" s="14" t="s">
        <v>993</v>
      </c>
      <c r="K206" s="14" t="s">
        <v>1144</v>
      </c>
      <c r="L206" s="14"/>
      <c r="M206" s="1" t="s">
        <v>5986</v>
      </c>
      <c r="N206" s="14" t="s">
        <v>5989</v>
      </c>
      <c r="O206" s="1">
        <f>IF(G206="D1",MATCH(C206,'RPI calculation'!$A$9:$A$356,0),0)</f>
        <v>295</v>
      </c>
      <c r="P206" s="1">
        <f>IF(H206="D1",MATCH(D206,'RPI calculation'!$A$9:$A$356,0),0)</f>
        <v>329</v>
      </c>
      <c r="Q206" s="1">
        <f t="shared" si="9"/>
        <v>1</v>
      </c>
      <c r="R206" s="1">
        <f t="shared" si="10"/>
        <v>0</v>
      </c>
      <c r="S206" s="1">
        <f t="shared" si="11"/>
        <v>1</v>
      </c>
      <c r="T206" s="9">
        <f>IF(Q206=0,0,(INDEX('RPI calculation'!$H$9:$H$356,P206)-(COUNTIFS(Matches!$C$9:$C$1954,C206,Matches!$D$9:$D$1954,D206,Matches!$Q$9:$Q$1954,1,Matches!$F$9:$F$1954,3)+COUNTIFS(Matches!$C$9:$C$1954,D206,Matches!$D$9:$D$1954,C206,Matches!$Q$9:$Q$1954,1,Matches!$E$9:$E$1954,3)))/((INDEX('RPI calculation'!$H$9:$H$356,P206)+INDEX('RPI calculation'!$I$9:$I$356,P206))-(COUNTIFS(Matches!$C$9:$C$1954,C206,Matches!$D$9:$D$1954,D206,Matches!$Q$9:$Q$1954,1)+COUNTIFS(Matches!$C$9:$C$1954,D206,Matches!$D$9:$D$1954,C206,Matches!$Q$9:$Q$1954,1))))</f>
        <v>1</v>
      </c>
      <c r="U206" s="9">
        <f>IF(Q206=0,0,(INDEX('RPI calculation'!$H$9:$H$356,O206)-(COUNTIFS(Matches!$C$9:$C$1954,C206,Matches!$D$9:$D$1954,D206,Matches!$Q$9:$Q$1954,1,Matches!$E$9:$E$1954,3)+COUNTIFS(Matches!$C$9:$C$1954,D206,Matches!$D$9:$D$1954,C206,Matches!$Q$9:$Q$1954,1,Matches!$F$9:$F$1954,3)))/((INDEX('RPI calculation'!$H$9:$H$356,O206)+INDEX('RPI calculation'!$I$9:$I$356,O206))-(COUNTIFS(Matches!$C$9:$C$1954,C206,Matches!$D$9:$D$1954,D206,Matches!$Q$9:$Q$1954,1)+COUNTIFS(Matches!$C$9:$C$1954,D206,Matches!$D$9:$D$1954,C206,Matches!$Q$9:$Q$1954,1))))</f>
        <v>0.2</v>
      </c>
      <c r="V206" s="9">
        <f>IF(Q206=0,0,INDEX('RPI calculation'!$K$9:$K$356,P206))</f>
        <v>0.56141975308641967</v>
      </c>
      <c r="W206" s="9">
        <f>IF(Q206=0,0,INDEX('RPI calculation'!$K$9:$K$356,O206))</f>
        <v>0.47323232323232317</v>
      </c>
      <c r="X206" s="1">
        <f>IF(G206="D1",INDEX('RPI calculation'!$N$9:$N$356,O206),0)</f>
        <v>305</v>
      </c>
      <c r="Y206" s="1">
        <f>IF(H206="D1",INDEX('RPI calculation'!$N$9:$N$356,P206),0)</f>
        <v>12</v>
      </c>
    </row>
    <row r="207" spans="1:25" ht="25">
      <c r="A207" s="1" t="s">
        <v>1145</v>
      </c>
      <c r="B207" s="12">
        <v>46262</v>
      </c>
      <c r="C207" s="1" t="s">
        <v>151</v>
      </c>
      <c r="D207" s="1" t="s">
        <v>135</v>
      </c>
      <c r="E207" s="1">
        <v>3</v>
      </c>
      <c r="F207" s="1">
        <v>1</v>
      </c>
      <c r="G207" s="1" t="s">
        <v>584</v>
      </c>
      <c r="H207" s="1" t="s">
        <v>584</v>
      </c>
      <c r="I207" s="1">
        <v>2</v>
      </c>
      <c r="J207" s="14" t="s">
        <v>829</v>
      </c>
      <c r="K207" s="14" t="s">
        <v>1146</v>
      </c>
      <c r="L207" s="14"/>
      <c r="M207" s="1" t="s">
        <v>5986</v>
      </c>
      <c r="N207" s="14" t="s">
        <v>5989</v>
      </c>
      <c r="O207" s="1">
        <f>IF(G207="D1",MATCH(C207,'RPI calculation'!$A$9:$A$356,0),0)</f>
        <v>313</v>
      </c>
      <c r="P207" s="1">
        <f>IF(H207="D1",MATCH(D207,'RPI calculation'!$A$9:$A$356,0),0)</f>
        <v>321</v>
      </c>
      <c r="Q207" s="1">
        <f t="shared" si="9"/>
        <v>1</v>
      </c>
      <c r="R207" s="1">
        <f t="shared" si="10"/>
        <v>1</v>
      </c>
      <c r="S207" s="1">
        <f t="shared" si="11"/>
        <v>0</v>
      </c>
      <c r="T207" s="9">
        <f>IF(Q207=0,0,(INDEX('RPI calculation'!$H$9:$H$356,P207)-(COUNTIFS(Matches!$C$9:$C$1954,C207,Matches!$D$9:$D$1954,D207,Matches!$Q$9:$Q$1954,1,Matches!$F$9:$F$1954,3)+COUNTIFS(Matches!$C$9:$C$1954,D207,Matches!$D$9:$D$1954,C207,Matches!$Q$9:$Q$1954,1,Matches!$E$9:$E$1954,3)))/((INDEX('RPI calculation'!$H$9:$H$356,P207)+INDEX('RPI calculation'!$I$9:$I$356,P207))-(COUNTIFS(Matches!$C$9:$C$1954,C207,Matches!$D$9:$D$1954,D207,Matches!$Q$9:$Q$1954,1)+COUNTIFS(Matches!$C$9:$C$1954,D207,Matches!$D$9:$D$1954,C207,Matches!$Q$9:$Q$1954,1))))</f>
        <v>0.9</v>
      </c>
      <c r="U207" s="9">
        <f>IF(Q207=0,0,(INDEX('RPI calculation'!$H$9:$H$356,O207)-(COUNTIFS(Matches!$C$9:$C$1954,C207,Matches!$D$9:$D$1954,D207,Matches!$Q$9:$Q$1954,1,Matches!$E$9:$E$1954,3)+COUNTIFS(Matches!$C$9:$C$1954,D207,Matches!$D$9:$D$1954,C207,Matches!$Q$9:$Q$1954,1,Matches!$F$9:$F$1954,3)))/((INDEX('RPI calculation'!$H$9:$H$356,O207)+INDEX('RPI calculation'!$I$9:$I$356,O207))-(COUNTIFS(Matches!$C$9:$C$1954,C207,Matches!$D$9:$D$1954,D207,Matches!$Q$9:$Q$1954,1)+COUNTIFS(Matches!$C$9:$C$1954,D207,Matches!$D$9:$D$1954,C207,Matches!$Q$9:$Q$1954,1))))</f>
        <v>0.45454545454545453</v>
      </c>
      <c r="V207" s="9">
        <f>IF(Q207=0,0,INDEX('RPI calculation'!$K$9:$K$356,P207))</f>
        <v>0.42479338842975201</v>
      </c>
      <c r="W207" s="9">
        <f>IF(Q207=0,0,INDEX('RPI calculation'!$K$9:$K$356,O207))</f>
        <v>0.56792929292929295</v>
      </c>
      <c r="X207" s="1">
        <f>IF(G207="D1",INDEX('RPI calculation'!$N$9:$N$356,O207),0)</f>
        <v>128</v>
      </c>
      <c r="Y207" s="1">
        <f>IF(H207="D1",INDEX('RPI calculation'!$N$9:$N$356,P207),0)</f>
        <v>112</v>
      </c>
    </row>
    <row r="208" spans="1:25" ht="25">
      <c r="A208" s="1" t="s">
        <v>1147</v>
      </c>
      <c r="B208" s="12">
        <v>46262</v>
      </c>
      <c r="C208" s="1" t="s">
        <v>72</v>
      </c>
      <c r="D208" s="1" t="s">
        <v>305</v>
      </c>
      <c r="E208" s="1">
        <v>3</v>
      </c>
      <c r="F208" s="1">
        <v>0</v>
      </c>
      <c r="G208" s="1" t="s">
        <v>584</v>
      </c>
      <c r="H208" s="1" t="s">
        <v>584</v>
      </c>
      <c r="I208" s="1">
        <v>2</v>
      </c>
      <c r="J208" s="14" t="s">
        <v>803</v>
      </c>
      <c r="K208" s="14" t="s">
        <v>1148</v>
      </c>
      <c r="L208" s="14"/>
      <c r="M208" s="1" t="s">
        <v>5986</v>
      </c>
      <c r="N208" s="14" t="s">
        <v>5989</v>
      </c>
      <c r="O208" s="1">
        <f>IF(G208="D1",MATCH(C208,'RPI calculation'!$A$9:$A$356,0),0)</f>
        <v>315</v>
      </c>
      <c r="P208" s="1">
        <f>IF(H208="D1",MATCH(D208,'RPI calculation'!$A$9:$A$356,0),0)</f>
        <v>318</v>
      </c>
      <c r="Q208" s="1">
        <f t="shared" si="9"/>
        <v>1</v>
      </c>
      <c r="R208" s="1">
        <f t="shared" si="10"/>
        <v>1</v>
      </c>
      <c r="S208" s="1">
        <f t="shared" si="11"/>
        <v>0</v>
      </c>
      <c r="T208" s="9">
        <f>IF(Q208=0,0,(INDEX('RPI calculation'!$H$9:$H$356,P208)-(COUNTIFS(Matches!$C$9:$C$1954,C208,Matches!$D$9:$D$1954,D208,Matches!$Q$9:$Q$1954,1,Matches!$F$9:$F$1954,3)+COUNTIFS(Matches!$C$9:$C$1954,D208,Matches!$D$9:$D$1954,C208,Matches!$Q$9:$Q$1954,1,Matches!$E$9:$E$1954,3)))/((INDEX('RPI calculation'!$H$9:$H$356,P208)+INDEX('RPI calculation'!$I$9:$I$356,P208))-(COUNTIFS(Matches!$C$9:$C$1954,C208,Matches!$D$9:$D$1954,D208,Matches!$Q$9:$Q$1954,1)+COUNTIFS(Matches!$C$9:$C$1954,D208,Matches!$D$9:$D$1954,C208,Matches!$Q$9:$Q$1954,1))))</f>
        <v>0.18181818181818182</v>
      </c>
      <c r="U208" s="9">
        <f>IF(Q208=0,0,(INDEX('RPI calculation'!$H$9:$H$356,O208)-(COUNTIFS(Matches!$C$9:$C$1954,C208,Matches!$D$9:$D$1954,D208,Matches!$Q$9:$Q$1954,1,Matches!$E$9:$E$1954,3)+COUNTIFS(Matches!$C$9:$C$1954,D208,Matches!$D$9:$D$1954,C208,Matches!$Q$9:$Q$1954,1,Matches!$F$9:$F$1954,3)))/((INDEX('RPI calculation'!$H$9:$H$356,O208)+INDEX('RPI calculation'!$I$9:$I$356,O208))-(COUNTIFS(Matches!$C$9:$C$1954,C208,Matches!$D$9:$D$1954,D208,Matches!$Q$9:$Q$1954,1)+COUNTIFS(Matches!$C$9:$C$1954,D208,Matches!$D$9:$D$1954,C208,Matches!$Q$9:$Q$1954,1))))</f>
        <v>0.7</v>
      </c>
      <c r="V208" s="9">
        <f>IF(Q208=0,0,INDEX('RPI calculation'!$K$9:$K$356,P208))</f>
        <v>0.5065802253302254</v>
      </c>
      <c r="W208" s="9">
        <f>IF(Q208=0,0,INDEX('RPI calculation'!$K$9:$K$356,O208))</f>
        <v>0.57134986225895323</v>
      </c>
      <c r="X208" s="1">
        <f>IF(G208="D1",INDEX('RPI calculation'!$N$9:$N$356,O208),0)</f>
        <v>49</v>
      </c>
      <c r="Y208" s="1">
        <f>IF(H208="D1",INDEX('RPI calculation'!$N$9:$N$356,P208),0)</f>
        <v>282</v>
      </c>
    </row>
    <row r="209" spans="1:25" ht="25">
      <c r="A209" s="1" t="s">
        <v>1149</v>
      </c>
      <c r="B209" s="12">
        <v>46262</v>
      </c>
      <c r="C209" s="1" t="s">
        <v>166</v>
      </c>
      <c r="D209" s="1" t="s">
        <v>305</v>
      </c>
      <c r="E209" s="1">
        <v>3</v>
      </c>
      <c r="F209" s="1">
        <v>1</v>
      </c>
      <c r="G209" s="1" t="s">
        <v>584</v>
      </c>
      <c r="H209" s="1" t="s">
        <v>584</v>
      </c>
      <c r="I209" s="1">
        <v>2</v>
      </c>
      <c r="J209" s="14" t="s">
        <v>1150</v>
      </c>
      <c r="K209" s="14" t="s">
        <v>1151</v>
      </c>
      <c r="L209" s="14"/>
      <c r="M209" s="1" t="s">
        <v>5986</v>
      </c>
      <c r="N209" s="14" t="s">
        <v>5989</v>
      </c>
      <c r="O209" s="1">
        <f>IF(G209="D1",MATCH(C209,'RPI calculation'!$A$9:$A$356,0),0)</f>
        <v>317</v>
      </c>
      <c r="P209" s="1">
        <f>IF(H209="D1",MATCH(D209,'RPI calculation'!$A$9:$A$356,0),0)</f>
        <v>318</v>
      </c>
      <c r="Q209" s="1">
        <f t="shared" si="9"/>
        <v>1</v>
      </c>
      <c r="R209" s="1">
        <f t="shared" si="10"/>
        <v>1</v>
      </c>
      <c r="S209" s="1">
        <f t="shared" si="11"/>
        <v>0</v>
      </c>
      <c r="T209" s="9">
        <f>IF(Q209=0,0,(INDEX('RPI calculation'!$H$9:$H$356,P209)-(COUNTIFS(Matches!$C$9:$C$1954,C209,Matches!$D$9:$D$1954,D209,Matches!$Q$9:$Q$1954,1,Matches!$F$9:$F$1954,3)+COUNTIFS(Matches!$C$9:$C$1954,D209,Matches!$D$9:$D$1954,C209,Matches!$Q$9:$Q$1954,1,Matches!$E$9:$E$1954,3)))/((INDEX('RPI calculation'!$H$9:$H$356,P209)+INDEX('RPI calculation'!$I$9:$I$356,P209))-(COUNTIFS(Matches!$C$9:$C$1954,C209,Matches!$D$9:$D$1954,D209,Matches!$Q$9:$Q$1954,1)+COUNTIFS(Matches!$C$9:$C$1954,D209,Matches!$D$9:$D$1954,C209,Matches!$Q$9:$Q$1954,1))))</f>
        <v>0.18181818181818182</v>
      </c>
      <c r="U209" s="9">
        <f>IF(Q209=0,0,(INDEX('RPI calculation'!$H$9:$H$356,O209)-(COUNTIFS(Matches!$C$9:$C$1954,C209,Matches!$D$9:$D$1954,D209,Matches!$Q$9:$Q$1954,1,Matches!$E$9:$E$1954,3)+COUNTIFS(Matches!$C$9:$C$1954,D209,Matches!$D$9:$D$1954,C209,Matches!$Q$9:$Q$1954,1,Matches!$F$9:$F$1954,3)))/((INDEX('RPI calculation'!$H$9:$H$356,O209)+INDEX('RPI calculation'!$I$9:$I$356,O209))-(COUNTIFS(Matches!$C$9:$C$1954,C209,Matches!$D$9:$D$1954,D209,Matches!$Q$9:$Q$1954,1)+COUNTIFS(Matches!$C$9:$C$1954,D209,Matches!$D$9:$D$1954,C209,Matches!$Q$9:$Q$1954,1))))</f>
        <v>0.66666666666666663</v>
      </c>
      <c r="V209" s="9">
        <f>IF(Q209=0,0,INDEX('RPI calculation'!$K$9:$K$356,P209))</f>
        <v>0.5065802253302254</v>
      </c>
      <c r="W209" s="9">
        <f>IF(Q209=0,0,INDEX('RPI calculation'!$K$9:$K$356,O209))</f>
        <v>0.43818181818181817</v>
      </c>
      <c r="X209" s="1">
        <f>IF(G209="D1",INDEX('RPI calculation'!$N$9:$N$356,O209),0)</f>
        <v>143</v>
      </c>
      <c r="Y209" s="1">
        <f>IF(H209="D1",INDEX('RPI calculation'!$N$9:$N$356,P209),0)</f>
        <v>282</v>
      </c>
    </row>
    <row r="210" spans="1:25" ht="25">
      <c r="A210" s="1" t="s">
        <v>1152</v>
      </c>
      <c r="B210" s="12">
        <v>46262</v>
      </c>
      <c r="C210" s="1" t="s">
        <v>291</v>
      </c>
      <c r="D210" s="1" t="s">
        <v>113</v>
      </c>
      <c r="E210" s="1">
        <v>1</v>
      </c>
      <c r="F210" s="1">
        <v>3</v>
      </c>
      <c r="G210" s="1" t="s">
        <v>584</v>
      </c>
      <c r="H210" s="1" t="s">
        <v>584</v>
      </c>
      <c r="I210" s="1">
        <v>2</v>
      </c>
      <c r="J210" s="14" t="s">
        <v>609</v>
      </c>
      <c r="K210" s="14" t="s">
        <v>1153</v>
      </c>
      <c r="L210" s="14"/>
      <c r="M210" s="1" t="s">
        <v>5986</v>
      </c>
      <c r="N210" s="14" t="s">
        <v>5989</v>
      </c>
      <c r="O210" s="1">
        <f>IF(G210="D1",MATCH(C210,'RPI calculation'!$A$9:$A$356,0),0)</f>
        <v>320</v>
      </c>
      <c r="P210" s="1">
        <f>IF(H210="D1",MATCH(D210,'RPI calculation'!$A$9:$A$356,0),0)</f>
        <v>334</v>
      </c>
      <c r="Q210" s="1">
        <f t="shared" si="9"/>
        <v>1</v>
      </c>
      <c r="R210" s="1">
        <f t="shared" si="10"/>
        <v>0</v>
      </c>
      <c r="S210" s="1">
        <f t="shared" si="11"/>
        <v>1</v>
      </c>
      <c r="T210" s="9">
        <f>IF(Q210=0,0,(INDEX('RPI calculation'!$H$9:$H$356,P210)-(COUNTIFS(Matches!$C$9:$C$1954,C210,Matches!$D$9:$D$1954,D210,Matches!$Q$9:$Q$1954,1,Matches!$F$9:$F$1954,3)+COUNTIFS(Matches!$C$9:$C$1954,D210,Matches!$D$9:$D$1954,C210,Matches!$Q$9:$Q$1954,1,Matches!$E$9:$E$1954,3)))/((INDEX('RPI calculation'!$H$9:$H$356,P210)+INDEX('RPI calculation'!$I$9:$I$356,P210))-(COUNTIFS(Matches!$C$9:$C$1954,C210,Matches!$D$9:$D$1954,D210,Matches!$Q$9:$Q$1954,1)+COUNTIFS(Matches!$C$9:$C$1954,D210,Matches!$D$9:$D$1954,C210,Matches!$Q$9:$Q$1954,1))))</f>
        <v>0.66666666666666663</v>
      </c>
      <c r="U210" s="9">
        <f>IF(Q210=0,0,(INDEX('RPI calculation'!$H$9:$H$356,O210)-(COUNTIFS(Matches!$C$9:$C$1954,C210,Matches!$D$9:$D$1954,D210,Matches!$Q$9:$Q$1954,1,Matches!$E$9:$E$1954,3)+COUNTIFS(Matches!$C$9:$C$1954,D210,Matches!$D$9:$D$1954,C210,Matches!$Q$9:$Q$1954,1,Matches!$F$9:$F$1954,3)))/((INDEX('RPI calculation'!$H$9:$H$356,O210)+INDEX('RPI calculation'!$I$9:$I$356,O210))-(COUNTIFS(Matches!$C$9:$C$1954,C210,Matches!$D$9:$D$1954,D210,Matches!$Q$9:$Q$1954,1)+COUNTIFS(Matches!$C$9:$C$1954,D210,Matches!$D$9:$D$1954,C210,Matches!$Q$9:$Q$1954,1))))</f>
        <v>0.4</v>
      </c>
      <c r="V210" s="9">
        <f>IF(Q210=0,0,INDEX('RPI calculation'!$K$9:$K$356,P210))</f>
        <v>0.52940476190476193</v>
      </c>
      <c r="W210" s="9">
        <f>IF(Q210=0,0,INDEX('RPI calculation'!$K$9:$K$356,O210))</f>
        <v>0.45764462809917356</v>
      </c>
      <c r="X210" s="1">
        <f>IF(G210="D1",INDEX('RPI calculation'!$N$9:$N$356,O210),0)</f>
        <v>268</v>
      </c>
      <c r="Y210" s="1">
        <f>IF(H210="D1",INDEX('RPI calculation'!$N$9:$N$356,P210),0)</f>
        <v>90</v>
      </c>
    </row>
    <row r="211" spans="1:25" ht="25">
      <c r="A211" s="1" t="s">
        <v>1154</v>
      </c>
      <c r="B211" s="12">
        <v>46262</v>
      </c>
      <c r="C211" s="1" t="s">
        <v>273</v>
      </c>
      <c r="D211" s="1" t="s">
        <v>292</v>
      </c>
      <c r="E211" s="1">
        <v>2</v>
      </c>
      <c r="F211" s="1">
        <v>3</v>
      </c>
      <c r="G211" s="1" t="s">
        <v>584</v>
      </c>
      <c r="H211" s="1" t="s">
        <v>584</v>
      </c>
      <c r="I211" s="1">
        <v>2</v>
      </c>
      <c r="J211" s="14" t="s">
        <v>1036</v>
      </c>
      <c r="K211" s="14" t="s">
        <v>1155</v>
      </c>
      <c r="L211" s="14"/>
      <c r="M211" s="1" t="s">
        <v>5986</v>
      </c>
      <c r="N211" s="14" t="s">
        <v>5989</v>
      </c>
      <c r="O211" s="1">
        <f>IF(G211="D1",MATCH(C211,'RPI calculation'!$A$9:$A$356,0),0)</f>
        <v>327</v>
      </c>
      <c r="P211" s="1">
        <f>IF(H211="D1",MATCH(D211,'RPI calculation'!$A$9:$A$356,0),0)</f>
        <v>340</v>
      </c>
      <c r="Q211" s="1">
        <f t="shared" si="9"/>
        <v>1</v>
      </c>
      <c r="R211" s="1">
        <f t="shared" si="10"/>
        <v>0</v>
      </c>
      <c r="S211" s="1">
        <f t="shared" si="11"/>
        <v>1</v>
      </c>
      <c r="T211" s="9">
        <f>IF(Q211=0,0,(INDEX('RPI calculation'!$H$9:$H$356,P211)-(COUNTIFS(Matches!$C$9:$C$1954,C211,Matches!$D$9:$D$1954,D211,Matches!$Q$9:$Q$1954,1,Matches!$F$9:$F$1954,3)+COUNTIFS(Matches!$C$9:$C$1954,D211,Matches!$D$9:$D$1954,C211,Matches!$Q$9:$Q$1954,1,Matches!$E$9:$E$1954,3)))/((INDEX('RPI calculation'!$H$9:$H$356,P211)+INDEX('RPI calculation'!$I$9:$I$356,P211))-(COUNTIFS(Matches!$C$9:$C$1954,C211,Matches!$D$9:$D$1954,D211,Matches!$Q$9:$Q$1954,1)+COUNTIFS(Matches!$C$9:$C$1954,D211,Matches!$D$9:$D$1954,C211,Matches!$Q$9:$Q$1954,1))))</f>
        <v>0.3</v>
      </c>
      <c r="U211" s="9">
        <f>IF(Q211=0,0,(INDEX('RPI calculation'!$H$9:$H$356,O211)-(COUNTIFS(Matches!$C$9:$C$1954,C211,Matches!$D$9:$D$1954,D211,Matches!$Q$9:$Q$1954,1,Matches!$E$9:$E$1954,3)+COUNTIFS(Matches!$C$9:$C$1954,D211,Matches!$D$9:$D$1954,C211,Matches!$Q$9:$Q$1954,1,Matches!$F$9:$F$1954,3)))/((INDEX('RPI calculation'!$H$9:$H$356,O211)+INDEX('RPI calculation'!$I$9:$I$356,O211))-(COUNTIFS(Matches!$C$9:$C$1954,C211,Matches!$D$9:$D$1954,D211,Matches!$Q$9:$Q$1954,1)+COUNTIFS(Matches!$C$9:$C$1954,D211,Matches!$D$9:$D$1954,C211,Matches!$Q$9:$Q$1954,1))))</f>
        <v>0.375</v>
      </c>
      <c r="V211" s="9">
        <f>IF(Q211=0,0,INDEX('RPI calculation'!$K$9:$K$356,P211))</f>
        <v>0.43465776647594828</v>
      </c>
      <c r="W211" s="9">
        <f>IF(Q211=0,0,INDEX('RPI calculation'!$K$9:$K$356,O211))</f>
        <v>0.49228395061728392</v>
      </c>
      <c r="X211" s="1">
        <f>IF(G211="D1",INDEX('RPI calculation'!$N$9:$N$356,O211),0)</f>
        <v>250</v>
      </c>
      <c r="Y211" s="1">
        <f>IF(H211="D1",INDEX('RPI calculation'!$N$9:$N$356,P211),0)</f>
        <v>269</v>
      </c>
    </row>
    <row r="212" spans="1:25">
      <c r="A212" s="1" t="s">
        <v>1156</v>
      </c>
      <c r="B212" s="12">
        <v>46262</v>
      </c>
      <c r="C212" s="1" t="s">
        <v>111</v>
      </c>
      <c r="D212" s="1" t="s">
        <v>1157</v>
      </c>
      <c r="E212" s="1">
        <v>3</v>
      </c>
      <c r="F212" s="1">
        <v>0</v>
      </c>
      <c r="G212" s="1" t="s">
        <v>584</v>
      </c>
      <c r="H212" s="1" t="s">
        <v>1158</v>
      </c>
      <c r="I212" s="1">
        <v>1</v>
      </c>
      <c r="J212" s="14" t="s">
        <v>1159</v>
      </c>
      <c r="K212" s="14" t="s">
        <v>1160</v>
      </c>
      <c r="L212" s="14"/>
      <c r="M212" s="1" t="s">
        <v>5986</v>
      </c>
      <c r="N212" s="14" t="s">
        <v>5989</v>
      </c>
      <c r="O212" s="1">
        <f>IF(G212="D1",MATCH(C212,'RPI calculation'!$A$9:$A$356,0),0)</f>
        <v>332</v>
      </c>
      <c r="P212" s="1">
        <f>IF(H212="D1",MATCH(D212,'RPI calculation'!$A$9:$A$356,0),0)</f>
        <v>0</v>
      </c>
      <c r="Q212" s="1">
        <f t="shared" si="9"/>
        <v>0</v>
      </c>
      <c r="R212" s="1">
        <f t="shared" si="10"/>
        <v>1</v>
      </c>
      <c r="S212" s="1">
        <f t="shared" si="11"/>
        <v>0</v>
      </c>
      <c r="T212" s="9">
        <f>IF(Q212=0,0,(INDEX('RPI calculation'!$H$9:$H$356,P212)-(COUNTIFS(Matches!$C$9:$C$1954,C212,Matches!$D$9:$D$1954,D212,Matches!$Q$9:$Q$1954,1,Matches!$F$9:$F$1954,3)+COUNTIFS(Matches!$C$9:$C$1954,D212,Matches!$D$9:$D$1954,C212,Matches!$Q$9:$Q$1954,1,Matches!$E$9:$E$1954,3)))/((INDEX('RPI calculation'!$H$9:$H$356,P212)+INDEX('RPI calculation'!$I$9:$I$356,P212))-(COUNTIFS(Matches!$C$9:$C$1954,C212,Matches!$D$9:$D$1954,D212,Matches!$Q$9:$Q$1954,1)+COUNTIFS(Matches!$C$9:$C$1954,D212,Matches!$D$9:$D$1954,C212,Matches!$Q$9:$Q$1954,1))))</f>
        <v>0</v>
      </c>
      <c r="U212" s="9">
        <f>IF(Q212=0,0,(INDEX('RPI calculation'!$H$9:$H$356,O212)-(COUNTIFS(Matches!$C$9:$C$1954,C212,Matches!$D$9:$D$1954,D212,Matches!$Q$9:$Q$1954,1,Matches!$E$9:$E$1954,3)+COUNTIFS(Matches!$C$9:$C$1954,D212,Matches!$D$9:$D$1954,C212,Matches!$Q$9:$Q$1954,1,Matches!$F$9:$F$1954,3)))/((INDEX('RPI calculation'!$H$9:$H$356,O212)+INDEX('RPI calculation'!$I$9:$I$356,O212))-(COUNTIFS(Matches!$C$9:$C$1954,C212,Matches!$D$9:$D$1954,D212,Matches!$Q$9:$Q$1954,1)+COUNTIFS(Matches!$C$9:$C$1954,D212,Matches!$D$9:$D$1954,C212,Matches!$Q$9:$Q$1954,1))))</f>
        <v>0</v>
      </c>
      <c r="V212" s="9">
        <f>IF(Q212=0,0,INDEX('RPI calculation'!$K$9:$K$356,P212))</f>
        <v>0</v>
      </c>
      <c r="W212" s="9">
        <f>IF(Q212=0,0,INDEX('RPI calculation'!$K$9:$K$356,O212))</f>
        <v>0</v>
      </c>
      <c r="X212" s="1">
        <f>IF(G212="D1",INDEX('RPI calculation'!$N$9:$N$356,O212),0)</f>
        <v>88</v>
      </c>
      <c r="Y212" s="1">
        <f>IF(H212="D1",INDEX('RPI calculation'!$N$9:$N$356,P212),0)</f>
        <v>0</v>
      </c>
    </row>
    <row r="213" spans="1:25" ht="25">
      <c r="A213" s="1" t="s">
        <v>1161</v>
      </c>
      <c r="B213" s="12">
        <v>46263</v>
      </c>
      <c r="C213" s="1" t="s">
        <v>229</v>
      </c>
      <c r="D213" s="1" t="s">
        <v>173</v>
      </c>
      <c r="E213" s="1">
        <v>2</v>
      </c>
      <c r="F213" s="1">
        <v>3</v>
      </c>
      <c r="G213" s="1" t="s">
        <v>584</v>
      </c>
      <c r="H213" s="1" t="s">
        <v>584</v>
      </c>
      <c r="I213" s="1">
        <v>2</v>
      </c>
      <c r="J213" s="14" t="s">
        <v>1162</v>
      </c>
      <c r="K213" s="14" t="s">
        <v>1163</v>
      </c>
      <c r="L213" s="14"/>
      <c r="M213" s="1" t="s">
        <v>5986</v>
      </c>
      <c r="N213" s="14" t="s">
        <v>5989</v>
      </c>
      <c r="O213" s="1">
        <f>IF(G213="D1",MATCH(C213,'RPI calculation'!$A$9:$A$356,0),0)</f>
        <v>1</v>
      </c>
      <c r="P213" s="1">
        <f>IF(H213="D1",MATCH(D213,'RPI calculation'!$A$9:$A$356,0),0)</f>
        <v>39</v>
      </c>
      <c r="Q213" s="1">
        <f t="shared" si="9"/>
        <v>1</v>
      </c>
      <c r="R213" s="1">
        <f t="shared" si="10"/>
        <v>0</v>
      </c>
      <c r="S213" s="1">
        <f t="shared" si="11"/>
        <v>1</v>
      </c>
      <c r="T213" s="9">
        <f>IF(Q213=0,0,(INDEX('RPI calculation'!$H$9:$H$356,P213)-(COUNTIFS(Matches!$C$9:$C$1954,C213,Matches!$D$9:$D$1954,D213,Matches!$Q$9:$Q$1954,1,Matches!$F$9:$F$1954,3)+COUNTIFS(Matches!$C$9:$C$1954,D213,Matches!$D$9:$D$1954,C213,Matches!$Q$9:$Q$1954,1,Matches!$E$9:$E$1954,3)))/((INDEX('RPI calculation'!$H$9:$H$356,P213)+INDEX('RPI calculation'!$I$9:$I$356,P213))-(COUNTIFS(Matches!$C$9:$C$1954,C213,Matches!$D$9:$D$1954,D213,Matches!$Q$9:$Q$1954,1)+COUNTIFS(Matches!$C$9:$C$1954,D213,Matches!$D$9:$D$1954,C213,Matches!$Q$9:$Q$1954,1))))</f>
        <v>0.3</v>
      </c>
      <c r="U213" s="9">
        <f>IF(Q213=0,0,(INDEX('RPI calculation'!$H$9:$H$356,O213)-(COUNTIFS(Matches!$C$9:$C$1954,C213,Matches!$D$9:$D$1954,D213,Matches!$Q$9:$Q$1954,1,Matches!$E$9:$E$1954,3)+COUNTIFS(Matches!$C$9:$C$1954,D213,Matches!$D$9:$D$1954,C213,Matches!$Q$9:$Q$1954,1,Matches!$F$9:$F$1954,3)))/((INDEX('RPI calculation'!$H$9:$H$356,O213)+INDEX('RPI calculation'!$I$9:$I$356,O213))-(COUNTIFS(Matches!$C$9:$C$1954,C213,Matches!$D$9:$D$1954,D213,Matches!$Q$9:$Q$1954,1)+COUNTIFS(Matches!$C$9:$C$1954,D213,Matches!$D$9:$D$1954,C213,Matches!$Q$9:$Q$1954,1))))</f>
        <v>0.22222222222222221</v>
      </c>
      <c r="V213" s="9">
        <f>IF(Q213=0,0,INDEX('RPI calculation'!$K$9:$K$356,P213))</f>
        <v>0.59292929292929297</v>
      </c>
      <c r="W213" s="9">
        <f>IF(Q213=0,0,INDEX('RPI calculation'!$K$9:$K$356,O213))</f>
        <v>0.60363636363636364</v>
      </c>
      <c r="X213" s="1">
        <f>IF(G213="D1",INDEX('RPI calculation'!$N$9:$N$356,O213),0)</f>
        <v>206</v>
      </c>
      <c r="Y213" s="1">
        <f>IF(H213="D1",INDEX('RPI calculation'!$N$9:$N$356,P213),0)</f>
        <v>150</v>
      </c>
    </row>
    <row r="214" spans="1:25" ht="25">
      <c r="A214" s="1" t="s">
        <v>1164</v>
      </c>
      <c r="B214" s="12">
        <v>46263</v>
      </c>
      <c r="C214" s="1" t="s">
        <v>197</v>
      </c>
      <c r="D214" s="1" t="s">
        <v>222</v>
      </c>
      <c r="E214" s="1">
        <v>1</v>
      </c>
      <c r="F214" s="1">
        <v>3</v>
      </c>
      <c r="G214" s="1" t="s">
        <v>584</v>
      </c>
      <c r="H214" s="1" t="s">
        <v>584</v>
      </c>
      <c r="I214" s="1">
        <v>2</v>
      </c>
      <c r="J214" s="14" t="s">
        <v>1135</v>
      </c>
      <c r="K214" s="14" t="s">
        <v>1165</v>
      </c>
      <c r="L214" s="14"/>
      <c r="M214" s="1" t="s">
        <v>5986</v>
      </c>
      <c r="N214" s="14" t="s">
        <v>5989</v>
      </c>
      <c r="O214" s="1">
        <f>IF(G214="D1",MATCH(C214,'RPI calculation'!$A$9:$A$356,0),0)</f>
        <v>2</v>
      </c>
      <c r="P214" s="1">
        <f>IF(H214="D1",MATCH(D214,'RPI calculation'!$A$9:$A$356,0),0)</f>
        <v>60</v>
      </c>
      <c r="Q214" s="1">
        <f t="shared" si="9"/>
        <v>1</v>
      </c>
      <c r="R214" s="1">
        <f t="shared" si="10"/>
        <v>0</v>
      </c>
      <c r="S214" s="1">
        <f t="shared" si="11"/>
        <v>1</v>
      </c>
      <c r="T214" s="9">
        <f>IF(Q214=0,0,(INDEX('RPI calculation'!$H$9:$H$356,P214)-(COUNTIFS(Matches!$C$9:$C$1954,C214,Matches!$D$9:$D$1954,D214,Matches!$Q$9:$Q$1954,1,Matches!$F$9:$F$1954,3)+COUNTIFS(Matches!$C$9:$C$1954,D214,Matches!$D$9:$D$1954,C214,Matches!$Q$9:$Q$1954,1,Matches!$E$9:$E$1954,3)))/((INDEX('RPI calculation'!$H$9:$H$356,P214)+INDEX('RPI calculation'!$I$9:$I$356,P214))-(COUNTIFS(Matches!$C$9:$C$1954,C214,Matches!$D$9:$D$1954,D214,Matches!$Q$9:$Q$1954,1)+COUNTIFS(Matches!$C$9:$C$1954,D214,Matches!$D$9:$D$1954,C214,Matches!$Q$9:$Q$1954,1))))</f>
        <v>0.36363636363636365</v>
      </c>
      <c r="U214" s="9">
        <f>IF(Q214=0,0,(INDEX('RPI calculation'!$H$9:$H$356,O214)-(COUNTIFS(Matches!$C$9:$C$1954,C214,Matches!$D$9:$D$1954,D214,Matches!$Q$9:$Q$1954,1,Matches!$E$9:$E$1954,3)+COUNTIFS(Matches!$C$9:$C$1954,D214,Matches!$D$9:$D$1954,C214,Matches!$Q$9:$Q$1954,1,Matches!$F$9:$F$1954,3)))/((INDEX('RPI calculation'!$H$9:$H$356,O214)+INDEX('RPI calculation'!$I$9:$I$356,O214))-(COUNTIFS(Matches!$C$9:$C$1954,C214,Matches!$D$9:$D$1954,D214,Matches!$Q$9:$Q$1954,1)+COUNTIFS(Matches!$C$9:$C$1954,D214,Matches!$D$9:$D$1954,C214,Matches!$Q$9:$Q$1954,1))))</f>
        <v>0.72727272727272729</v>
      </c>
      <c r="V214" s="9">
        <f>IF(Q214=0,0,INDEX('RPI calculation'!$K$9:$K$356,P214))</f>
        <v>0.51990740740740737</v>
      </c>
      <c r="W214" s="9">
        <f>IF(Q214=0,0,INDEX('RPI calculation'!$K$9:$K$356,O214))</f>
        <v>0.434013209013209</v>
      </c>
      <c r="X214" s="1">
        <f>IF(G214="D1",INDEX('RPI calculation'!$N$9:$N$356,O214),0)</f>
        <v>174</v>
      </c>
      <c r="Y214" s="1">
        <f>IF(H214="D1",INDEX('RPI calculation'!$N$9:$N$356,P214),0)</f>
        <v>199</v>
      </c>
    </row>
    <row r="215" spans="1:25" ht="25">
      <c r="A215" s="1" t="s">
        <v>1166</v>
      </c>
      <c r="B215" s="12">
        <v>46263</v>
      </c>
      <c r="C215" s="1" t="s">
        <v>197</v>
      </c>
      <c r="D215" s="1" t="s">
        <v>112</v>
      </c>
      <c r="E215" s="1">
        <v>1</v>
      </c>
      <c r="F215" s="1">
        <v>3</v>
      </c>
      <c r="G215" s="1" t="s">
        <v>584</v>
      </c>
      <c r="H215" s="1" t="s">
        <v>584</v>
      </c>
      <c r="I215" s="1">
        <v>2</v>
      </c>
      <c r="J215" s="14" t="s">
        <v>829</v>
      </c>
      <c r="K215" s="14" t="s">
        <v>1167</v>
      </c>
      <c r="L215" s="14"/>
      <c r="M215" s="1" t="s">
        <v>5986</v>
      </c>
      <c r="N215" s="14" t="s">
        <v>5989</v>
      </c>
      <c r="O215" s="1">
        <f>IF(G215="D1",MATCH(C215,'RPI calculation'!$A$9:$A$356,0),0)</f>
        <v>2</v>
      </c>
      <c r="P215" s="1">
        <f>IF(H215="D1",MATCH(D215,'RPI calculation'!$A$9:$A$356,0),0)</f>
        <v>197</v>
      </c>
      <c r="Q215" s="1">
        <f t="shared" si="9"/>
        <v>1</v>
      </c>
      <c r="R215" s="1">
        <f t="shared" si="10"/>
        <v>0</v>
      </c>
      <c r="S215" s="1">
        <f t="shared" si="11"/>
        <v>1</v>
      </c>
      <c r="T215" s="9">
        <f>IF(Q215=0,0,(INDEX('RPI calculation'!$H$9:$H$356,P215)-(COUNTIFS(Matches!$C$9:$C$1954,C215,Matches!$D$9:$D$1954,D215,Matches!$Q$9:$Q$1954,1,Matches!$F$9:$F$1954,3)+COUNTIFS(Matches!$C$9:$C$1954,D215,Matches!$D$9:$D$1954,C215,Matches!$Q$9:$Q$1954,1,Matches!$E$9:$E$1954,3)))/((INDEX('RPI calculation'!$H$9:$H$356,P215)+INDEX('RPI calculation'!$I$9:$I$356,P215))-(COUNTIFS(Matches!$C$9:$C$1954,C215,Matches!$D$9:$D$1954,D215,Matches!$Q$9:$Q$1954,1)+COUNTIFS(Matches!$C$9:$C$1954,D215,Matches!$D$9:$D$1954,C215,Matches!$Q$9:$Q$1954,1))))</f>
        <v>0.6</v>
      </c>
      <c r="U215" s="9">
        <f>IF(Q215=0,0,(INDEX('RPI calculation'!$H$9:$H$356,O215)-(COUNTIFS(Matches!$C$9:$C$1954,C215,Matches!$D$9:$D$1954,D215,Matches!$Q$9:$Q$1954,1,Matches!$E$9:$E$1954,3)+COUNTIFS(Matches!$C$9:$C$1954,D215,Matches!$D$9:$D$1954,C215,Matches!$Q$9:$Q$1954,1,Matches!$F$9:$F$1954,3)))/((INDEX('RPI calculation'!$H$9:$H$356,O215)+INDEX('RPI calculation'!$I$9:$I$356,O215))-(COUNTIFS(Matches!$C$9:$C$1954,C215,Matches!$D$9:$D$1954,D215,Matches!$Q$9:$Q$1954,1)+COUNTIFS(Matches!$C$9:$C$1954,D215,Matches!$D$9:$D$1954,C215,Matches!$Q$9:$Q$1954,1))))</f>
        <v>0.72727272727272729</v>
      </c>
      <c r="V215" s="9">
        <f>IF(Q215=0,0,INDEX('RPI calculation'!$K$9:$K$356,P215))</f>
        <v>0.54901285583103765</v>
      </c>
      <c r="W215" s="9">
        <f>IF(Q215=0,0,INDEX('RPI calculation'!$K$9:$K$356,O215))</f>
        <v>0.434013209013209</v>
      </c>
      <c r="X215" s="1">
        <f>IF(G215="D1",INDEX('RPI calculation'!$N$9:$N$356,O215),0)</f>
        <v>174</v>
      </c>
      <c r="Y215" s="1">
        <f>IF(H215="D1",INDEX('RPI calculation'!$N$9:$N$356,P215),0)</f>
        <v>89</v>
      </c>
    </row>
    <row r="216" spans="1:25" ht="25">
      <c r="A216" s="1" t="s">
        <v>1168</v>
      </c>
      <c r="B216" s="12">
        <v>46263</v>
      </c>
      <c r="C216" s="1" t="s">
        <v>261</v>
      </c>
      <c r="D216" s="1" t="s">
        <v>319</v>
      </c>
      <c r="E216" s="1">
        <v>3</v>
      </c>
      <c r="F216" s="1">
        <v>0</v>
      </c>
      <c r="G216" s="1" t="s">
        <v>584</v>
      </c>
      <c r="H216" s="1" t="s">
        <v>584</v>
      </c>
      <c r="I216" s="1">
        <v>2</v>
      </c>
      <c r="J216" s="14" t="s">
        <v>1169</v>
      </c>
      <c r="K216" s="14" t="s">
        <v>1170</v>
      </c>
      <c r="L216" s="14"/>
      <c r="M216" s="1" t="s">
        <v>5986</v>
      </c>
      <c r="N216" s="14" t="s">
        <v>5989</v>
      </c>
      <c r="O216" s="1">
        <f>IF(G216="D1",MATCH(C216,'RPI calculation'!$A$9:$A$356,0),0)</f>
        <v>3</v>
      </c>
      <c r="P216" s="1">
        <f>IF(H216="D1",MATCH(D216,'RPI calculation'!$A$9:$A$356,0),0)</f>
        <v>229</v>
      </c>
      <c r="Q216" s="1">
        <f t="shared" si="9"/>
        <v>1</v>
      </c>
      <c r="R216" s="1">
        <f t="shared" si="10"/>
        <v>1</v>
      </c>
      <c r="S216" s="1">
        <f t="shared" si="11"/>
        <v>0</v>
      </c>
      <c r="T216" s="9">
        <f>IF(Q216=0,0,(INDEX('RPI calculation'!$H$9:$H$356,P216)-(COUNTIFS(Matches!$C$9:$C$1954,C216,Matches!$D$9:$D$1954,D216,Matches!$Q$9:$Q$1954,1,Matches!$F$9:$F$1954,3)+COUNTIFS(Matches!$C$9:$C$1954,D216,Matches!$D$9:$D$1954,C216,Matches!$Q$9:$Q$1954,1,Matches!$E$9:$E$1954,3)))/((INDEX('RPI calculation'!$H$9:$H$356,P216)+INDEX('RPI calculation'!$I$9:$I$356,P216))-(COUNTIFS(Matches!$C$9:$C$1954,C216,Matches!$D$9:$D$1954,D216,Matches!$Q$9:$Q$1954,1)+COUNTIFS(Matches!$C$9:$C$1954,D216,Matches!$D$9:$D$1954,C216,Matches!$Q$9:$Q$1954,1))))</f>
        <v>0.1</v>
      </c>
      <c r="U216" s="9">
        <f>IF(Q216=0,0,(INDEX('RPI calculation'!$H$9:$H$356,O216)-(COUNTIFS(Matches!$C$9:$C$1954,C216,Matches!$D$9:$D$1954,D216,Matches!$Q$9:$Q$1954,1,Matches!$E$9:$E$1954,3)+COUNTIFS(Matches!$C$9:$C$1954,D216,Matches!$D$9:$D$1954,C216,Matches!$Q$9:$Q$1954,1,Matches!$F$9:$F$1954,3)))/((INDEX('RPI calculation'!$H$9:$H$356,O216)+INDEX('RPI calculation'!$I$9:$I$356,O216))-(COUNTIFS(Matches!$C$9:$C$1954,C216,Matches!$D$9:$D$1954,D216,Matches!$Q$9:$Q$1954,1)+COUNTIFS(Matches!$C$9:$C$1954,D216,Matches!$D$9:$D$1954,C216,Matches!$Q$9:$Q$1954,1))))</f>
        <v>0.3</v>
      </c>
      <c r="V216" s="9">
        <f>IF(Q216=0,0,INDEX('RPI calculation'!$K$9:$K$356,P216))</f>
        <v>0.55791128063855333</v>
      </c>
      <c r="W216" s="9">
        <f>IF(Q216=0,0,INDEX('RPI calculation'!$K$9:$K$356,O216))</f>
        <v>0.48264462809917352</v>
      </c>
      <c r="X216" s="1">
        <f>IF(G216="D1",INDEX('RPI calculation'!$N$9:$N$356,O216),0)</f>
        <v>238</v>
      </c>
      <c r="Y216" s="1">
        <f>IF(H216="D1",INDEX('RPI calculation'!$N$9:$N$356,P216),0)</f>
        <v>296</v>
      </c>
    </row>
    <row r="217" spans="1:25" ht="25">
      <c r="A217" s="1" t="s">
        <v>1171</v>
      </c>
      <c r="B217" s="12">
        <v>46263</v>
      </c>
      <c r="C217" s="1" t="s">
        <v>227</v>
      </c>
      <c r="D217" s="1" t="s">
        <v>87</v>
      </c>
      <c r="E217" s="1">
        <v>0</v>
      </c>
      <c r="F217" s="1">
        <v>3</v>
      </c>
      <c r="G217" s="1" t="s">
        <v>584</v>
      </c>
      <c r="H217" s="1" t="s">
        <v>584</v>
      </c>
      <c r="I217" s="1">
        <v>2</v>
      </c>
      <c r="J217" s="14" t="s">
        <v>1172</v>
      </c>
      <c r="K217" s="14" t="s">
        <v>1173</v>
      </c>
      <c r="L217" s="14"/>
      <c r="M217" s="1" t="s">
        <v>5986</v>
      </c>
      <c r="N217" s="14" t="s">
        <v>5988</v>
      </c>
      <c r="O217" s="1">
        <f>IF(G217="D1",MATCH(C217,'RPI calculation'!$A$9:$A$356,0),0)</f>
        <v>4</v>
      </c>
      <c r="P217" s="1">
        <f>IF(H217="D1",MATCH(D217,'RPI calculation'!$A$9:$A$356,0),0)</f>
        <v>17</v>
      </c>
      <c r="Q217" s="1">
        <f t="shared" si="9"/>
        <v>1</v>
      </c>
      <c r="R217" s="1">
        <f t="shared" si="10"/>
        <v>0</v>
      </c>
      <c r="S217" s="1">
        <f t="shared" si="11"/>
        <v>1</v>
      </c>
      <c r="T217" s="9">
        <f>IF(Q217=0,0,(INDEX('RPI calculation'!$H$9:$H$356,P217)-(COUNTIFS(Matches!$C$9:$C$1954,C217,Matches!$D$9:$D$1954,D217,Matches!$Q$9:$Q$1954,1,Matches!$F$9:$F$1954,3)+COUNTIFS(Matches!$C$9:$C$1954,D217,Matches!$D$9:$D$1954,C217,Matches!$Q$9:$Q$1954,1,Matches!$E$9:$E$1954,3)))/((INDEX('RPI calculation'!$H$9:$H$356,P217)+INDEX('RPI calculation'!$I$9:$I$356,P217))-(COUNTIFS(Matches!$C$9:$C$1954,C217,Matches!$D$9:$D$1954,D217,Matches!$Q$9:$Q$1954,1)+COUNTIFS(Matches!$C$9:$C$1954,D217,Matches!$D$9:$D$1954,C217,Matches!$Q$9:$Q$1954,1))))</f>
        <v>0.81818181818181823</v>
      </c>
      <c r="U217" s="9">
        <f>IF(Q217=0,0,(INDEX('RPI calculation'!$H$9:$H$356,O217)-(COUNTIFS(Matches!$C$9:$C$1954,C217,Matches!$D$9:$D$1954,D217,Matches!$Q$9:$Q$1954,1,Matches!$E$9:$E$1954,3)+COUNTIFS(Matches!$C$9:$C$1954,D217,Matches!$D$9:$D$1954,C217,Matches!$Q$9:$Q$1954,1,Matches!$F$9:$F$1954,3)))/((INDEX('RPI calculation'!$H$9:$H$356,O217)+INDEX('RPI calculation'!$I$9:$I$356,O217))-(COUNTIFS(Matches!$C$9:$C$1954,C217,Matches!$D$9:$D$1954,D217,Matches!$Q$9:$Q$1954,1)+COUNTIFS(Matches!$C$9:$C$1954,D217,Matches!$D$9:$D$1954,C217,Matches!$Q$9:$Q$1954,1))))</f>
        <v>0.45454545454545453</v>
      </c>
      <c r="V217" s="9">
        <f>IF(Q217=0,0,INDEX('RPI calculation'!$K$9:$K$356,P217))</f>
        <v>0.47534872534872535</v>
      </c>
      <c r="W217" s="9">
        <f>IF(Q217=0,0,INDEX('RPI calculation'!$K$9:$K$356,O217))</f>
        <v>0.50164141414141417</v>
      </c>
      <c r="X217" s="1">
        <f>IF(G217="D1",INDEX('RPI calculation'!$N$9:$N$356,O217),0)</f>
        <v>204</v>
      </c>
      <c r="Y217" s="1">
        <f>IF(H217="D1",INDEX('RPI calculation'!$N$9:$N$356,P217),0)</f>
        <v>64</v>
      </c>
    </row>
    <row r="218" spans="1:25" ht="25">
      <c r="A218" s="1" t="s">
        <v>1174</v>
      </c>
      <c r="B218" s="12">
        <v>46263</v>
      </c>
      <c r="C218" s="1" t="s">
        <v>227</v>
      </c>
      <c r="D218" s="1" t="s">
        <v>101</v>
      </c>
      <c r="E218" s="1">
        <v>1</v>
      </c>
      <c r="F218" s="1">
        <v>3</v>
      </c>
      <c r="G218" s="1" t="s">
        <v>584</v>
      </c>
      <c r="H218" s="1" t="s">
        <v>584</v>
      </c>
      <c r="I218" s="1">
        <v>2</v>
      </c>
      <c r="J218" s="14" t="s">
        <v>1014</v>
      </c>
      <c r="K218" s="14" t="s">
        <v>1175</v>
      </c>
      <c r="L218" s="14"/>
      <c r="M218" s="1" t="s">
        <v>5986</v>
      </c>
      <c r="N218" s="14" t="s">
        <v>5989</v>
      </c>
      <c r="O218" s="1">
        <f>IF(G218="D1",MATCH(C218,'RPI calculation'!$A$9:$A$356,0),0)</f>
        <v>4</v>
      </c>
      <c r="P218" s="1">
        <f>IF(H218="D1",MATCH(D218,'RPI calculation'!$A$9:$A$356,0),0)</f>
        <v>137</v>
      </c>
      <c r="Q218" s="1">
        <f t="shared" si="9"/>
        <v>1</v>
      </c>
      <c r="R218" s="1">
        <f t="shared" si="10"/>
        <v>0</v>
      </c>
      <c r="S218" s="1">
        <f t="shared" si="11"/>
        <v>1</v>
      </c>
      <c r="T218" s="9">
        <f>IF(Q218=0,0,(INDEX('RPI calculation'!$H$9:$H$356,P218)-(COUNTIFS(Matches!$C$9:$C$1954,C218,Matches!$D$9:$D$1954,D218,Matches!$Q$9:$Q$1954,1,Matches!$F$9:$F$1954,3)+COUNTIFS(Matches!$C$9:$C$1954,D218,Matches!$D$9:$D$1954,C218,Matches!$Q$9:$Q$1954,1,Matches!$E$9:$E$1954,3)))/((INDEX('RPI calculation'!$H$9:$H$356,P218)+INDEX('RPI calculation'!$I$9:$I$356,P218))-(COUNTIFS(Matches!$C$9:$C$1954,C218,Matches!$D$9:$D$1954,D218,Matches!$Q$9:$Q$1954,1)+COUNTIFS(Matches!$C$9:$C$1954,D218,Matches!$D$9:$D$1954,C218,Matches!$Q$9:$Q$1954,1))))</f>
        <v>0.63636363636363635</v>
      </c>
      <c r="U218" s="9">
        <f>IF(Q218=0,0,(INDEX('RPI calculation'!$H$9:$H$356,O218)-(COUNTIFS(Matches!$C$9:$C$1954,C218,Matches!$D$9:$D$1954,D218,Matches!$Q$9:$Q$1954,1,Matches!$E$9:$E$1954,3)+COUNTIFS(Matches!$C$9:$C$1954,D218,Matches!$D$9:$D$1954,C218,Matches!$Q$9:$Q$1954,1,Matches!$F$9:$F$1954,3)))/((INDEX('RPI calculation'!$H$9:$H$356,O218)+INDEX('RPI calculation'!$I$9:$I$356,O218))-(COUNTIFS(Matches!$C$9:$C$1954,C218,Matches!$D$9:$D$1954,D218,Matches!$Q$9:$Q$1954,1)+COUNTIFS(Matches!$C$9:$C$1954,D218,Matches!$D$9:$D$1954,C218,Matches!$Q$9:$Q$1954,1))))</f>
        <v>0.45454545454545453</v>
      </c>
      <c r="V218" s="9">
        <f>IF(Q218=0,0,INDEX('RPI calculation'!$K$9:$K$356,P218))</f>
        <v>0.57589840714840712</v>
      </c>
      <c r="W218" s="9">
        <f>IF(Q218=0,0,INDEX('RPI calculation'!$K$9:$K$356,O218))</f>
        <v>0.50164141414141417</v>
      </c>
      <c r="X218" s="1">
        <f>IF(G218="D1",INDEX('RPI calculation'!$N$9:$N$356,O218),0)</f>
        <v>204</v>
      </c>
      <c r="Y218" s="1">
        <f>IF(H218="D1",INDEX('RPI calculation'!$N$9:$N$356,P218),0)</f>
        <v>78</v>
      </c>
    </row>
    <row r="219" spans="1:25" ht="25">
      <c r="A219" s="1" t="s">
        <v>1176</v>
      </c>
      <c r="B219" s="12">
        <v>46263</v>
      </c>
      <c r="C219" s="1" t="s">
        <v>142</v>
      </c>
      <c r="D219" s="1" t="s">
        <v>309</v>
      </c>
      <c r="E219" s="1">
        <v>3</v>
      </c>
      <c r="F219" s="1">
        <v>0</v>
      </c>
      <c r="G219" s="1" t="s">
        <v>584</v>
      </c>
      <c r="H219" s="1" t="s">
        <v>584</v>
      </c>
      <c r="I219" s="1">
        <v>2</v>
      </c>
      <c r="J219" s="14" t="s">
        <v>1177</v>
      </c>
      <c r="K219" s="14" t="s">
        <v>1178</v>
      </c>
      <c r="L219" s="14"/>
      <c r="M219" s="1" t="s">
        <v>5986</v>
      </c>
      <c r="N219" s="14" t="s">
        <v>5988</v>
      </c>
      <c r="O219" s="1">
        <f>IF(G219="D1",MATCH(C219,'RPI calculation'!$A$9:$A$356,0),0)</f>
        <v>5</v>
      </c>
      <c r="P219" s="1">
        <f>IF(H219="D1",MATCH(D219,'RPI calculation'!$A$9:$A$356,0),0)</f>
        <v>296</v>
      </c>
      <c r="Q219" s="1">
        <f t="shared" si="9"/>
        <v>1</v>
      </c>
      <c r="R219" s="1">
        <f t="shared" si="10"/>
        <v>1</v>
      </c>
      <c r="S219" s="1">
        <f t="shared" si="11"/>
        <v>0</v>
      </c>
      <c r="T219" s="9">
        <f>IF(Q219=0,0,(INDEX('RPI calculation'!$H$9:$H$356,P219)-(COUNTIFS(Matches!$C$9:$C$1954,C219,Matches!$D$9:$D$1954,D219,Matches!$Q$9:$Q$1954,1,Matches!$F$9:$F$1954,3)+COUNTIFS(Matches!$C$9:$C$1954,D219,Matches!$D$9:$D$1954,C219,Matches!$Q$9:$Q$1954,1,Matches!$E$9:$E$1954,3)))/((INDEX('RPI calculation'!$H$9:$H$356,P219)+INDEX('RPI calculation'!$I$9:$I$356,P219))-(COUNTIFS(Matches!$C$9:$C$1954,C219,Matches!$D$9:$D$1954,D219,Matches!$Q$9:$Q$1954,1)+COUNTIFS(Matches!$C$9:$C$1954,D219,Matches!$D$9:$D$1954,C219,Matches!$Q$9:$Q$1954,1))))</f>
        <v>0.4</v>
      </c>
      <c r="U219" s="9">
        <f>IF(Q219=0,0,(INDEX('RPI calculation'!$H$9:$H$356,O219)-(COUNTIFS(Matches!$C$9:$C$1954,C219,Matches!$D$9:$D$1954,D219,Matches!$Q$9:$Q$1954,1,Matches!$E$9:$E$1954,3)+COUNTIFS(Matches!$C$9:$C$1954,D219,Matches!$D$9:$D$1954,C219,Matches!$Q$9:$Q$1954,1,Matches!$F$9:$F$1954,3)))/((INDEX('RPI calculation'!$H$9:$H$356,O219)+INDEX('RPI calculation'!$I$9:$I$356,O219))-(COUNTIFS(Matches!$C$9:$C$1954,C219,Matches!$D$9:$D$1954,D219,Matches!$Q$9:$Q$1954,1)+COUNTIFS(Matches!$C$9:$C$1954,D219,Matches!$D$9:$D$1954,C219,Matches!$Q$9:$Q$1954,1))))</f>
        <v>0.875</v>
      </c>
      <c r="V219" s="9">
        <f>IF(Q219=0,0,INDEX('RPI calculation'!$K$9:$K$356,P219))</f>
        <v>0.43422865013774103</v>
      </c>
      <c r="W219" s="9">
        <f>IF(Q219=0,0,INDEX('RPI calculation'!$K$9:$K$356,O219))</f>
        <v>0.37227833894500562</v>
      </c>
      <c r="X219" s="1">
        <f>IF(G219="D1",INDEX('RPI calculation'!$N$9:$N$356,O219),0)</f>
        <v>119</v>
      </c>
      <c r="Y219" s="1">
        <f>IF(H219="D1",INDEX('RPI calculation'!$N$9:$N$356,P219),0)</f>
        <v>286</v>
      </c>
    </row>
    <row r="220" spans="1:25" ht="25">
      <c r="A220" s="1" t="s">
        <v>1179</v>
      </c>
      <c r="B220" s="12">
        <v>46263</v>
      </c>
      <c r="C220" s="1" t="s">
        <v>315</v>
      </c>
      <c r="D220" s="1" t="s">
        <v>340</v>
      </c>
      <c r="E220" s="1">
        <v>3</v>
      </c>
      <c r="F220" s="1">
        <v>2</v>
      </c>
      <c r="G220" s="1" t="s">
        <v>584</v>
      </c>
      <c r="H220" s="1" t="s">
        <v>584</v>
      </c>
      <c r="I220" s="1">
        <v>2</v>
      </c>
      <c r="J220" s="14" t="s">
        <v>624</v>
      </c>
      <c r="K220" s="14" t="s">
        <v>1180</v>
      </c>
      <c r="L220" s="14"/>
      <c r="M220" s="1" t="s">
        <v>5986</v>
      </c>
      <c r="N220" s="14" t="s">
        <v>5989</v>
      </c>
      <c r="O220" s="1">
        <f>IF(G220="D1",MATCH(C220,'RPI calculation'!$A$9:$A$356,0),0)</f>
        <v>6</v>
      </c>
      <c r="P220" s="1">
        <f>IF(H220="D1",MATCH(D220,'RPI calculation'!$A$9:$A$356,0),0)</f>
        <v>177</v>
      </c>
      <c r="Q220" s="1">
        <f t="shared" si="9"/>
        <v>1</v>
      </c>
      <c r="R220" s="1">
        <f t="shared" si="10"/>
        <v>1</v>
      </c>
      <c r="S220" s="1">
        <f t="shared" si="11"/>
        <v>0</v>
      </c>
      <c r="T220" s="9">
        <f>IF(Q220=0,0,(INDEX('RPI calculation'!$H$9:$H$356,P220)-(COUNTIFS(Matches!$C$9:$C$1954,C220,Matches!$D$9:$D$1954,D220,Matches!$Q$9:$Q$1954,1,Matches!$F$9:$F$1954,3)+COUNTIFS(Matches!$C$9:$C$1954,D220,Matches!$D$9:$D$1954,C220,Matches!$Q$9:$Q$1954,1,Matches!$E$9:$E$1954,3)))/((INDEX('RPI calculation'!$H$9:$H$356,P220)+INDEX('RPI calculation'!$I$9:$I$356,P220))-(COUNTIFS(Matches!$C$9:$C$1954,C220,Matches!$D$9:$D$1954,D220,Matches!$Q$9:$Q$1954,1)+COUNTIFS(Matches!$C$9:$C$1954,D220,Matches!$D$9:$D$1954,C220,Matches!$Q$9:$Q$1954,1))))</f>
        <v>0.2</v>
      </c>
      <c r="U220" s="9">
        <f>IF(Q220=0,0,(INDEX('RPI calculation'!$H$9:$H$356,O220)-(COUNTIFS(Matches!$C$9:$C$1954,C220,Matches!$D$9:$D$1954,D220,Matches!$Q$9:$Q$1954,1,Matches!$E$9:$E$1954,3)+COUNTIFS(Matches!$C$9:$C$1954,D220,Matches!$D$9:$D$1954,C220,Matches!$Q$9:$Q$1954,1,Matches!$F$9:$F$1954,3)))/((INDEX('RPI calculation'!$H$9:$H$356,O220)+INDEX('RPI calculation'!$I$9:$I$356,O220))-(COUNTIFS(Matches!$C$9:$C$1954,C220,Matches!$D$9:$D$1954,D220,Matches!$Q$9:$Q$1954,1)+COUNTIFS(Matches!$C$9:$C$1954,D220,Matches!$D$9:$D$1954,C220,Matches!$Q$9:$Q$1954,1))))</f>
        <v>0.41666666666666669</v>
      </c>
      <c r="V220" s="9">
        <f>IF(Q220=0,0,INDEX('RPI calculation'!$K$9:$K$356,P220))</f>
        <v>0.476589319771138</v>
      </c>
      <c r="W220" s="9">
        <f>IF(Q220=0,0,INDEX('RPI calculation'!$K$9:$K$356,O220))</f>
        <v>0.36313131313131308</v>
      </c>
      <c r="X220" s="1">
        <f>IF(G220="D1",INDEX('RPI calculation'!$N$9:$N$356,O220),0)</f>
        <v>292</v>
      </c>
      <c r="Y220" s="1">
        <f>IF(H220="D1",INDEX('RPI calculation'!$N$9:$N$356,P220),0)</f>
        <v>317</v>
      </c>
    </row>
    <row r="221" spans="1:25" ht="25">
      <c r="A221" s="1" t="s">
        <v>1181</v>
      </c>
      <c r="B221" s="12">
        <v>46263</v>
      </c>
      <c r="C221" s="1" t="s">
        <v>322</v>
      </c>
      <c r="D221" s="1" t="s">
        <v>224</v>
      </c>
      <c r="E221" s="1">
        <v>2</v>
      </c>
      <c r="F221" s="1">
        <v>3</v>
      </c>
      <c r="G221" s="1" t="s">
        <v>584</v>
      </c>
      <c r="H221" s="1" t="s">
        <v>584</v>
      </c>
      <c r="I221" s="1">
        <v>2</v>
      </c>
      <c r="J221" s="14" t="s">
        <v>1182</v>
      </c>
      <c r="K221" s="14" t="s">
        <v>1183</v>
      </c>
      <c r="L221" s="14"/>
      <c r="M221" s="1" t="s">
        <v>5986</v>
      </c>
      <c r="N221" s="14" t="s">
        <v>5989</v>
      </c>
      <c r="O221" s="1">
        <f>IF(G221="D1",MATCH(C221,'RPI calculation'!$A$9:$A$356,0),0)</f>
        <v>7</v>
      </c>
      <c r="P221" s="1">
        <f>IF(H221="D1",MATCH(D221,'RPI calculation'!$A$9:$A$356,0),0)</f>
        <v>157</v>
      </c>
      <c r="Q221" s="1">
        <f t="shared" si="9"/>
        <v>1</v>
      </c>
      <c r="R221" s="1">
        <f t="shared" si="10"/>
        <v>0</v>
      </c>
      <c r="S221" s="1">
        <f t="shared" si="11"/>
        <v>1</v>
      </c>
      <c r="T221" s="9">
        <f>IF(Q221=0,0,(INDEX('RPI calculation'!$H$9:$H$356,P221)-(COUNTIFS(Matches!$C$9:$C$1954,C221,Matches!$D$9:$D$1954,D221,Matches!$Q$9:$Q$1954,1,Matches!$F$9:$F$1954,3)+COUNTIFS(Matches!$C$9:$C$1954,D221,Matches!$D$9:$D$1954,C221,Matches!$Q$9:$Q$1954,1,Matches!$E$9:$E$1954,3)))/((INDEX('RPI calculation'!$H$9:$H$356,P221)+INDEX('RPI calculation'!$I$9:$I$356,P221))-(COUNTIFS(Matches!$C$9:$C$1954,C221,Matches!$D$9:$D$1954,D221,Matches!$Q$9:$Q$1954,1)+COUNTIFS(Matches!$C$9:$C$1954,D221,Matches!$D$9:$D$1954,C221,Matches!$Q$9:$Q$1954,1))))</f>
        <v>0.45454545454545453</v>
      </c>
      <c r="U221" s="9">
        <f>IF(Q221=0,0,(INDEX('RPI calculation'!$H$9:$H$356,O221)-(COUNTIFS(Matches!$C$9:$C$1954,C221,Matches!$D$9:$D$1954,D221,Matches!$Q$9:$Q$1954,1,Matches!$E$9:$E$1954,3)+COUNTIFS(Matches!$C$9:$C$1954,D221,Matches!$D$9:$D$1954,C221,Matches!$Q$9:$Q$1954,1,Matches!$F$9:$F$1954,3)))/((INDEX('RPI calculation'!$H$9:$H$356,O221)+INDEX('RPI calculation'!$I$9:$I$356,O221))-(COUNTIFS(Matches!$C$9:$C$1954,C221,Matches!$D$9:$D$1954,D221,Matches!$Q$9:$Q$1954,1)+COUNTIFS(Matches!$C$9:$C$1954,D221,Matches!$D$9:$D$1954,C221,Matches!$Q$9:$Q$1954,1))))</f>
        <v>0.16666666666666666</v>
      </c>
      <c r="V221" s="9">
        <f>IF(Q221=0,0,INDEX('RPI calculation'!$K$9:$K$356,P221))</f>
        <v>0.48918350168350172</v>
      </c>
      <c r="W221" s="9">
        <f>IF(Q221=0,0,INDEX('RPI calculation'!$K$9:$K$356,O221))</f>
        <v>0.53010878010878004</v>
      </c>
      <c r="X221" s="1">
        <f>IF(G221="D1",INDEX('RPI calculation'!$N$9:$N$356,O221),0)</f>
        <v>299</v>
      </c>
      <c r="Y221" s="1">
        <f>IF(H221="D1",INDEX('RPI calculation'!$N$9:$N$356,P221),0)</f>
        <v>201</v>
      </c>
    </row>
    <row r="222" spans="1:25" ht="25">
      <c r="A222" s="1" t="s">
        <v>1184</v>
      </c>
      <c r="B222" s="12">
        <v>46263</v>
      </c>
      <c r="C222" s="1" t="s">
        <v>357</v>
      </c>
      <c r="D222" s="1" t="s">
        <v>363</v>
      </c>
      <c r="E222" s="1">
        <v>2</v>
      </c>
      <c r="F222" s="1">
        <v>3</v>
      </c>
      <c r="G222" s="1" t="s">
        <v>584</v>
      </c>
      <c r="H222" s="1" t="s">
        <v>584</v>
      </c>
      <c r="I222" s="1">
        <v>2</v>
      </c>
      <c r="J222" s="14" t="s">
        <v>632</v>
      </c>
      <c r="K222" s="14" t="s">
        <v>1185</v>
      </c>
      <c r="L222" s="14"/>
      <c r="M222" s="1" t="s">
        <v>5986</v>
      </c>
      <c r="N222" s="14" t="s">
        <v>5989</v>
      </c>
      <c r="O222" s="1">
        <f>IF(G222="D1",MATCH(C222,'RPI calculation'!$A$9:$A$356,0),0)</f>
        <v>8</v>
      </c>
      <c r="P222" s="1">
        <f>IF(H222="D1",MATCH(D222,'RPI calculation'!$A$9:$A$356,0),0)</f>
        <v>188</v>
      </c>
      <c r="Q222" s="1">
        <f t="shared" si="9"/>
        <v>1</v>
      </c>
      <c r="R222" s="1">
        <f t="shared" si="10"/>
        <v>0</v>
      </c>
      <c r="S222" s="1">
        <f t="shared" si="11"/>
        <v>1</v>
      </c>
      <c r="T222" s="9">
        <f>IF(Q222=0,0,(INDEX('RPI calculation'!$H$9:$H$356,P222)-(COUNTIFS(Matches!$C$9:$C$1954,C222,Matches!$D$9:$D$1954,D222,Matches!$Q$9:$Q$1954,1,Matches!$F$9:$F$1954,3)+COUNTIFS(Matches!$C$9:$C$1954,D222,Matches!$D$9:$D$1954,C222,Matches!$Q$9:$Q$1954,1,Matches!$E$9:$E$1954,3)))/((INDEX('RPI calculation'!$H$9:$H$356,P222)+INDEX('RPI calculation'!$I$9:$I$356,P222))-(COUNTIFS(Matches!$C$9:$C$1954,C222,Matches!$D$9:$D$1954,D222,Matches!$Q$9:$Q$1954,1)+COUNTIFS(Matches!$C$9:$C$1954,D222,Matches!$D$9:$D$1954,C222,Matches!$Q$9:$Q$1954,1))))</f>
        <v>0.4</v>
      </c>
      <c r="U222" s="9">
        <f>IF(Q222=0,0,(INDEX('RPI calculation'!$H$9:$H$356,O222)-(COUNTIFS(Matches!$C$9:$C$1954,C222,Matches!$D$9:$D$1954,D222,Matches!$Q$9:$Q$1954,1,Matches!$E$9:$E$1954,3)+COUNTIFS(Matches!$C$9:$C$1954,D222,Matches!$D$9:$D$1954,C222,Matches!$Q$9:$Q$1954,1,Matches!$F$9:$F$1954,3)))/((INDEX('RPI calculation'!$H$9:$H$356,O222)+INDEX('RPI calculation'!$I$9:$I$356,O222))-(COUNTIFS(Matches!$C$9:$C$1954,C222,Matches!$D$9:$D$1954,D222,Matches!$Q$9:$Q$1954,1)+COUNTIFS(Matches!$C$9:$C$1954,D222,Matches!$D$9:$D$1954,C222,Matches!$Q$9:$Q$1954,1))))</f>
        <v>0</v>
      </c>
      <c r="V222" s="9">
        <f>IF(Q222=0,0,INDEX('RPI calculation'!$K$9:$K$356,P222))</f>
        <v>0.17606421356421356</v>
      </c>
      <c r="W222" s="9">
        <f>IF(Q222=0,0,INDEX('RPI calculation'!$K$9:$K$356,O222))</f>
        <v>0.49585877085877084</v>
      </c>
      <c r="X222" s="1">
        <f>IF(G222="D1",INDEX('RPI calculation'!$N$9:$N$356,O222),0)</f>
        <v>334</v>
      </c>
      <c r="Y222" s="1">
        <f>IF(H222="D1",INDEX('RPI calculation'!$N$9:$N$356,P222),0)</f>
        <v>340</v>
      </c>
    </row>
    <row r="223" spans="1:25" ht="25">
      <c r="A223" s="1" t="s">
        <v>1186</v>
      </c>
      <c r="B223" s="12">
        <v>46263</v>
      </c>
      <c r="C223" s="1" t="s">
        <v>357</v>
      </c>
      <c r="D223" s="1" t="s">
        <v>349</v>
      </c>
      <c r="E223" s="1">
        <v>0</v>
      </c>
      <c r="F223" s="1">
        <v>3</v>
      </c>
      <c r="G223" s="1" t="s">
        <v>584</v>
      </c>
      <c r="H223" s="1" t="s">
        <v>584</v>
      </c>
      <c r="I223" s="1">
        <v>2</v>
      </c>
      <c r="J223" s="14" t="s">
        <v>1187</v>
      </c>
      <c r="K223" s="14" t="s">
        <v>1188</v>
      </c>
      <c r="L223" s="14"/>
      <c r="M223" s="1" t="s">
        <v>5986</v>
      </c>
      <c r="N223" s="14" t="s">
        <v>5989</v>
      </c>
      <c r="O223" s="1">
        <f>IF(G223="D1",MATCH(C223,'RPI calculation'!$A$9:$A$356,0),0)</f>
        <v>8</v>
      </c>
      <c r="P223" s="1">
        <f>IF(H223="D1",MATCH(D223,'RPI calculation'!$A$9:$A$356,0),0)</f>
        <v>272</v>
      </c>
      <c r="Q223" s="1">
        <f t="shared" si="9"/>
        <v>1</v>
      </c>
      <c r="R223" s="1">
        <f t="shared" si="10"/>
        <v>0</v>
      </c>
      <c r="S223" s="1">
        <f t="shared" si="11"/>
        <v>1</v>
      </c>
      <c r="T223" s="9">
        <f>IF(Q223=0,0,(INDEX('RPI calculation'!$H$9:$H$356,P223)-(COUNTIFS(Matches!$C$9:$C$1954,C223,Matches!$D$9:$D$1954,D223,Matches!$Q$9:$Q$1954,1,Matches!$F$9:$F$1954,3)+COUNTIFS(Matches!$C$9:$C$1954,D223,Matches!$D$9:$D$1954,C223,Matches!$Q$9:$Q$1954,1,Matches!$E$9:$E$1954,3)))/((INDEX('RPI calculation'!$H$9:$H$356,P223)+INDEX('RPI calculation'!$I$9:$I$356,P223))-(COUNTIFS(Matches!$C$9:$C$1954,C223,Matches!$D$9:$D$1954,D223,Matches!$Q$9:$Q$1954,1)+COUNTIFS(Matches!$C$9:$C$1954,D223,Matches!$D$9:$D$1954,C223,Matches!$Q$9:$Q$1954,1))))</f>
        <v>0.14285714285714285</v>
      </c>
      <c r="U223" s="9">
        <f>IF(Q223=0,0,(INDEX('RPI calculation'!$H$9:$H$356,O223)-(COUNTIFS(Matches!$C$9:$C$1954,C223,Matches!$D$9:$D$1954,D223,Matches!$Q$9:$Q$1954,1,Matches!$E$9:$E$1954,3)+COUNTIFS(Matches!$C$9:$C$1954,D223,Matches!$D$9:$D$1954,C223,Matches!$Q$9:$Q$1954,1,Matches!$F$9:$F$1954,3)))/((INDEX('RPI calculation'!$H$9:$H$356,O223)+INDEX('RPI calculation'!$I$9:$I$356,O223))-(COUNTIFS(Matches!$C$9:$C$1954,C223,Matches!$D$9:$D$1954,D223,Matches!$Q$9:$Q$1954,1)+COUNTIFS(Matches!$C$9:$C$1954,D223,Matches!$D$9:$D$1954,C223,Matches!$Q$9:$Q$1954,1))))</f>
        <v>0</v>
      </c>
      <c r="V223" s="9">
        <f>IF(Q223=0,0,INDEX('RPI calculation'!$K$9:$K$356,P223))</f>
        <v>0.42156565656565653</v>
      </c>
      <c r="W223" s="9">
        <f>IF(Q223=0,0,INDEX('RPI calculation'!$K$9:$K$356,O223))</f>
        <v>0.49585877085877084</v>
      </c>
      <c r="X223" s="1">
        <f>IF(G223="D1",INDEX('RPI calculation'!$N$9:$N$356,O223),0)</f>
        <v>334</v>
      </c>
      <c r="Y223" s="1">
        <f>IF(H223="D1",INDEX('RPI calculation'!$N$9:$N$356,P223),0)</f>
        <v>326</v>
      </c>
    </row>
    <row r="224" spans="1:25" ht="25">
      <c r="A224" s="1" t="s">
        <v>1189</v>
      </c>
      <c r="B224" s="12">
        <v>46263</v>
      </c>
      <c r="C224" s="1" t="s">
        <v>115</v>
      </c>
      <c r="D224" s="1" t="s">
        <v>69</v>
      </c>
      <c r="E224" s="1">
        <v>3</v>
      </c>
      <c r="F224" s="1">
        <v>2</v>
      </c>
      <c r="G224" s="1" t="s">
        <v>584</v>
      </c>
      <c r="H224" s="1" t="s">
        <v>584</v>
      </c>
      <c r="I224" s="1">
        <v>2</v>
      </c>
      <c r="J224" s="14" t="s">
        <v>657</v>
      </c>
      <c r="K224" s="14" t="s">
        <v>1190</v>
      </c>
      <c r="L224" s="14"/>
      <c r="M224" s="1" t="s">
        <v>5986</v>
      </c>
      <c r="N224" s="14" t="s">
        <v>5989</v>
      </c>
      <c r="O224" s="1">
        <f>IF(G224="D1",MATCH(C224,'RPI calculation'!$A$9:$A$356,0),0)</f>
        <v>9</v>
      </c>
      <c r="P224" s="1">
        <f>IF(H224="D1",MATCH(D224,'RPI calculation'!$A$9:$A$356,0),0)</f>
        <v>202</v>
      </c>
      <c r="Q224" s="1">
        <f t="shared" si="9"/>
        <v>1</v>
      </c>
      <c r="R224" s="1">
        <f t="shared" si="10"/>
        <v>1</v>
      </c>
      <c r="S224" s="1">
        <f t="shared" si="11"/>
        <v>0</v>
      </c>
      <c r="T224" s="9">
        <f>IF(Q224=0,0,(INDEX('RPI calculation'!$H$9:$H$356,P224)-(COUNTIFS(Matches!$C$9:$C$1954,C224,Matches!$D$9:$D$1954,D224,Matches!$Q$9:$Q$1954,1,Matches!$F$9:$F$1954,3)+COUNTIFS(Matches!$C$9:$C$1954,D224,Matches!$D$9:$D$1954,C224,Matches!$Q$9:$Q$1954,1,Matches!$E$9:$E$1954,3)))/((INDEX('RPI calculation'!$H$9:$H$356,P224)+INDEX('RPI calculation'!$I$9:$I$356,P224))-(COUNTIFS(Matches!$C$9:$C$1954,C224,Matches!$D$9:$D$1954,D224,Matches!$Q$9:$Q$1954,1)+COUNTIFS(Matches!$C$9:$C$1954,D224,Matches!$D$9:$D$1954,C224,Matches!$Q$9:$Q$1954,1))))</f>
        <v>0.7</v>
      </c>
      <c r="U224" s="9">
        <f>IF(Q224=0,0,(INDEX('RPI calculation'!$H$9:$H$356,O224)-(COUNTIFS(Matches!$C$9:$C$1954,C224,Matches!$D$9:$D$1954,D224,Matches!$Q$9:$Q$1954,1,Matches!$E$9:$E$1954,3)+COUNTIFS(Matches!$C$9:$C$1954,D224,Matches!$D$9:$D$1954,C224,Matches!$Q$9:$Q$1954,1,Matches!$F$9:$F$1954,3)))/((INDEX('RPI calculation'!$H$9:$H$356,O224)+INDEX('RPI calculation'!$I$9:$I$356,O224))-(COUNTIFS(Matches!$C$9:$C$1954,C224,Matches!$D$9:$D$1954,D224,Matches!$Q$9:$Q$1954,1)+COUNTIFS(Matches!$C$9:$C$1954,D224,Matches!$D$9:$D$1954,C224,Matches!$Q$9:$Q$1954,1))))</f>
        <v>0.6</v>
      </c>
      <c r="V224" s="9">
        <f>IF(Q224=0,0,INDEX('RPI calculation'!$K$9:$K$356,P224))</f>
        <v>0.64607438016528917</v>
      </c>
      <c r="W224" s="9">
        <f>IF(Q224=0,0,INDEX('RPI calculation'!$K$9:$K$356,O224))</f>
        <v>0.53286713286713283</v>
      </c>
      <c r="X224" s="1">
        <f>IF(G224="D1",INDEX('RPI calculation'!$N$9:$N$356,O224),0)</f>
        <v>92</v>
      </c>
      <c r="Y224" s="1">
        <f>IF(H224="D1",INDEX('RPI calculation'!$N$9:$N$356,P224),0)</f>
        <v>46</v>
      </c>
    </row>
    <row r="225" spans="1:25" ht="25">
      <c r="A225" s="1" t="s">
        <v>1191</v>
      </c>
      <c r="B225" s="12">
        <v>46263</v>
      </c>
      <c r="C225" s="1" t="s">
        <v>217</v>
      </c>
      <c r="D225" s="1" t="s">
        <v>335</v>
      </c>
      <c r="E225" s="1">
        <v>3</v>
      </c>
      <c r="F225" s="1">
        <v>2</v>
      </c>
      <c r="G225" s="1" t="s">
        <v>584</v>
      </c>
      <c r="H225" s="1" t="s">
        <v>584</v>
      </c>
      <c r="I225" s="1">
        <v>2</v>
      </c>
      <c r="J225" s="14" t="s">
        <v>1098</v>
      </c>
      <c r="K225" s="14" t="s">
        <v>1192</v>
      </c>
      <c r="L225" s="14"/>
      <c r="M225" s="1" t="s">
        <v>5986</v>
      </c>
      <c r="N225" s="14" t="s">
        <v>5989</v>
      </c>
      <c r="O225" s="1">
        <f>IF(G225="D1",MATCH(C225,'RPI calculation'!$A$9:$A$356,0),0)</f>
        <v>10</v>
      </c>
      <c r="P225" s="1">
        <f>IF(H225="D1",MATCH(D225,'RPI calculation'!$A$9:$A$356,0),0)</f>
        <v>45</v>
      </c>
      <c r="Q225" s="1">
        <f t="shared" si="9"/>
        <v>1</v>
      </c>
      <c r="R225" s="1">
        <f t="shared" si="10"/>
        <v>1</v>
      </c>
      <c r="S225" s="1">
        <f t="shared" si="11"/>
        <v>0</v>
      </c>
      <c r="T225" s="9">
        <f>IF(Q225=0,0,(INDEX('RPI calculation'!$H$9:$H$356,P225)-(COUNTIFS(Matches!$C$9:$C$1954,C225,Matches!$D$9:$D$1954,D225,Matches!$Q$9:$Q$1954,1,Matches!$F$9:$F$1954,3)+COUNTIFS(Matches!$C$9:$C$1954,D225,Matches!$D$9:$D$1954,C225,Matches!$Q$9:$Q$1954,1,Matches!$E$9:$E$1954,3)))/((INDEX('RPI calculation'!$H$9:$H$356,P225)+INDEX('RPI calculation'!$I$9:$I$356,P225))-(COUNTIFS(Matches!$C$9:$C$1954,C225,Matches!$D$9:$D$1954,D225,Matches!$Q$9:$Q$1954,1)+COUNTIFS(Matches!$C$9:$C$1954,D225,Matches!$D$9:$D$1954,C225,Matches!$Q$9:$Q$1954,1))))</f>
        <v>0.3</v>
      </c>
      <c r="U225" s="9">
        <f>IF(Q225=0,0,(INDEX('RPI calculation'!$H$9:$H$356,O225)-(COUNTIFS(Matches!$C$9:$C$1954,C225,Matches!$D$9:$D$1954,D225,Matches!$Q$9:$Q$1954,1,Matches!$E$9:$E$1954,3)+COUNTIFS(Matches!$C$9:$C$1954,D225,Matches!$D$9:$D$1954,C225,Matches!$Q$9:$Q$1954,1,Matches!$F$9:$F$1954,3)))/((INDEX('RPI calculation'!$H$9:$H$356,O225)+INDEX('RPI calculation'!$I$9:$I$356,O225))-(COUNTIFS(Matches!$C$9:$C$1954,C225,Matches!$D$9:$D$1954,D225,Matches!$Q$9:$Q$1954,1)+COUNTIFS(Matches!$C$9:$C$1954,D225,Matches!$D$9:$D$1954,C225,Matches!$Q$9:$Q$1954,1))))</f>
        <v>0.46153846153846156</v>
      </c>
      <c r="V225" s="9">
        <f>IF(Q225=0,0,INDEX('RPI calculation'!$K$9:$K$356,P225))</f>
        <v>0.40890019071837264</v>
      </c>
      <c r="W225" s="9">
        <f>IF(Q225=0,0,INDEX('RPI calculation'!$K$9:$K$356,O225))</f>
        <v>0.47604062604062608</v>
      </c>
      <c r="X225" s="1">
        <f>IF(G225="D1",INDEX('RPI calculation'!$N$9:$N$356,O225),0)</f>
        <v>194</v>
      </c>
      <c r="Y225" s="1">
        <f>IF(H225="D1",INDEX('RPI calculation'!$N$9:$N$356,P225),0)</f>
        <v>312</v>
      </c>
    </row>
    <row r="226" spans="1:25" ht="25">
      <c r="A226" s="1" t="s">
        <v>1193</v>
      </c>
      <c r="B226" s="12">
        <v>46263</v>
      </c>
      <c r="C226" s="1" t="s">
        <v>267</v>
      </c>
      <c r="D226" s="1" t="s">
        <v>297</v>
      </c>
      <c r="E226" s="1">
        <v>3</v>
      </c>
      <c r="F226" s="1">
        <v>0</v>
      </c>
      <c r="G226" s="1" t="s">
        <v>584</v>
      </c>
      <c r="H226" s="1" t="s">
        <v>584</v>
      </c>
      <c r="I226" s="1">
        <v>2</v>
      </c>
      <c r="J226" s="14" t="s">
        <v>1194</v>
      </c>
      <c r="K226" s="14" t="s">
        <v>1195</v>
      </c>
      <c r="L226" s="14"/>
      <c r="M226" s="1" t="s">
        <v>5986</v>
      </c>
      <c r="N226" s="14" t="s">
        <v>5989</v>
      </c>
      <c r="O226" s="1">
        <f>IF(G226="D1",MATCH(C226,'RPI calculation'!$A$9:$A$356,0),0)</f>
        <v>11</v>
      </c>
      <c r="P226" s="1">
        <f>IF(H226="D1",MATCH(D226,'RPI calculation'!$A$9:$A$356,0),0)</f>
        <v>275</v>
      </c>
      <c r="Q226" s="1">
        <f t="shared" si="9"/>
        <v>1</v>
      </c>
      <c r="R226" s="1">
        <f t="shared" si="10"/>
        <v>1</v>
      </c>
      <c r="S226" s="1">
        <f t="shared" si="11"/>
        <v>0</v>
      </c>
      <c r="T226" s="9">
        <f>IF(Q226=0,0,(INDEX('RPI calculation'!$H$9:$H$356,P226)-(COUNTIFS(Matches!$C$9:$C$1954,C226,Matches!$D$9:$D$1954,D226,Matches!$Q$9:$Q$1954,1,Matches!$F$9:$F$1954,3)+COUNTIFS(Matches!$C$9:$C$1954,D226,Matches!$D$9:$D$1954,C226,Matches!$Q$9:$Q$1954,1,Matches!$E$9:$E$1954,3)))/((INDEX('RPI calculation'!$H$9:$H$356,P226)+INDEX('RPI calculation'!$I$9:$I$356,P226))-(COUNTIFS(Matches!$C$9:$C$1954,C226,Matches!$D$9:$D$1954,D226,Matches!$Q$9:$Q$1954,1)+COUNTIFS(Matches!$C$9:$C$1954,D226,Matches!$D$9:$D$1954,C226,Matches!$Q$9:$Q$1954,1))))</f>
        <v>0.33333333333333331</v>
      </c>
      <c r="U226" s="9">
        <f>IF(Q226=0,0,(INDEX('RPI calculation'!$H$9:$H$356,O226)-(COUNTIFS(Matches!$C$9:$C$1954,C226,Matches!$D$9:$D$1954,D226,Matches!$Q$9:$Q$1954,1,Matches!$E$9:$E$1954,3)+COUNTIFS(Matches!$C$9:$C$1954,D226,Matches!$D$9:$D$1954,C226,Matches!$Q$9:$Q$1954,1,Matches!$F$9:$F$1954,3)))/((INDEX('RPI calculation'!$H$9:$H$356,O226)+INDEX('RPI calculation'!$I$9:$I$356,O226))-(COUNTIFS(Matches!$C$9:$C$1954,C226,Matches!$D$9:$D$1954,D226,Matches!$Q$9:$Q$1954,1)+COUNTIFS(Matches!$C$9:$C$1954,D226,Matches!$D$9:$D$1954,C226,Matches!$Q$9:$Q$1954,1))))</f>
        <v>0.33333333333333331</v>
      </c>
      <c r="V226" s="9">
        <f>IF(Q226=0,0,INDEX('RPI calculation'!$K$9:$K$356,P226))</f>
        <v>0.45837218337218333</v>
      </c>
      <c r="W226" s="9">
        <f>IF(Q226=0,0,INDEX('RPI calculation'!$K$9:$K$356,O226))</f>
        <v>0.44525252525252518</v>
      </c>
      <c r="X226" s="1">
        <f>IF(G226="D1",INDEX('RPI calculation'!$N$9:$N$356,O226),0)</f>
        <v>244</v>
      </c>
      <c r="Y226" s="1">
        <f>IF(H226="D1",INDEX('RPI calculation'!$N$9:$N$356,P226),0)</f>
        <v>274</v>
      </c>
    </row>
    <row r="227" spans="1:25" ht="25">
      <c r="A227" s="1" t="s">
        <v>1196</v>
      </c>
      <c r="B227" s="12">
        <v>46263</v>
      </c>
      <c r="C227" s="1" t="s">
        <v>42</v>
      </c>
      <c r="D227" s="1" t="s">
        <v>106</v>
      </c>
      <c r="E227" s="1">
        <v>0</v>
      </c>
      <c r="F227" s="1">
        <v>3</v>
      </c>
      <c r="G227" s="1" t="s">
        <v>584</v>
      </c>
      <c r="H227" s="1" t="s">
        <v>584</v>
      </c>
      <c r="I227" s="1">
        <v>2</v>
      </c>
      <c r="J227" s="14" t="s">
        <v>644</v>
      </c>
      <c r="K227" s="14" t="s">
        <v>1197</v>
      </c>
      <c r="L227" s="14"/>
      <c r="M227" s="1" t="s">
        <v>5986</v>
      </c>
      <c r="N227" s="14" t="s">
        <v>5989</v>
      </c>
      <c r="O227" s="1">
        <f>IF(G227="D1",MATCH(C227,'RPI calculation'!$A$9:$A$356,0),0)</f>
        <v>12</v>
      </c>
      <c r="P227" s="1">
        <f>IF(H227="D1",MATCH(D227,'RPI calculation'!$A$9:$A$356,0),0)</f>
        <v>262</v>
      </c>
      <c r="Q227" s="1">
        <f t="shared" si="9"/>
        <v>1</v>
      </c>
      <c r="R227" s="1">
        <f t="shared" si="10"/>
        <v>0</v>
      </c>
      <c r="S227" s="1">
        <f t="shared" si="11"/>
        <v>1</v>
      </c>
      <c r="T227" s="9">
        <f>IF(Q227=0,0,(INDEX('RPI calculation'!$H$9:$H$356,P227)-(COUNTIFS(Matches!$C$9:$C$1954,C227,Matches!$D$9:$D$1954,D227,Matches!$Q$9:$Q$1954,1,Matches!$F$9:$F$1954,3)+COUNTIFS(Matches!$C$9:$C$1954,D227,Matches!$D$9:$D$1954,C227,Matches!$Q$9:$Q$1954,1,Matches!$E$9:$E$1954,3)))/((INDEX('RPI calculation'!$H$9:$H$356,P227)+INDEX('RPI calculation'!$I$9:$I$356,P227))-(COUNTIFS(Matches!$C$9:$C$1954,C227,Matches!$D$9:$D$1954,D227,Matches!$Q$9:$Q$1954,1)+COUNTIFS(Matches!$C$9:$C$1954,D227,Matches!$D$9:$D$1954,C227,Matches!$Q$9:$Q$1954,1))))</f>
        <v>0.55555555555555558</v>
      </c>
      <c r="U227" s="9">
        <f>IF(Q227=0,0,(INDEX('RPI calculation'!$H$9:$H$356,O227)-(COUNTIFS(Matches!$C$9:$C$1954,C227,Matches!$D$9:$D$1954,D227,Matches!$Q$9:$Q$1954,1,Matches!$E$9:$E$1954,3)+COUNTIFS(Matches!$C$9:$C$1954,D227,Matches!$D$9:$D$1954,C227,Matches!$Q$9:$Q$1954,1,Matches!$F$9:$F$1954,3)))/((INDEX('RPI calculation'!$H$9:$H$356,O227)+INDEX('RPI calculation'!$I$9:$I$356,O227))-(COUNTIFS(Matches!$C$9:$C$1954,C227,Matches!$D$9:$D$1954,D227,Matches!$Q$9:$Q$1954,1)+COUNTIFS(Matches!$C$9:$C$1954,D227,Matches!$D$9:$D$1954,C227,Matches!$Q$9:$Q$1954,1))))</f>
        <v>0.9</v>
      </c>
      <c r="V227" s="9">
        <f>IF(Q227=0,0,INDEX('RPI calculation'!$K$9:$K$356,P227))</f>
        <v>0.55810966810966811</v>
      </c>
      <c r="W227" s="9">
        <f>IF(Q227=0,0,INDEX('RPI calculation'!$K$9:$K$356,O227))</f>
        <v>0.60432900432900427</v>
      </c>
      <c r="X227" s="1">
        <f>IF(G227="D1",INDEX('RPI calculation'!$N$9:$N$356,O227),0)</f>
        <v>19</v>
      </c>
      <c r="Y227" s="1">
        <f>IF(H227="D1",INDEX('RPI calculation'!$N$9:$N$356,P227),0)</f>
        <v>83</v>
      </c>
    </row>
    <row r="228" spans="1:25" ht="25">
      <c r="A228" s="1" t="s">
        <v>1198</v>
      </c>
      <c r="B228" s="12">
        <v>46263</v>
      </c>
      <c r="C228" s="1" t="s">
        <v>369</v>
      </c>
      <c r="D228" s="1" t="s">
        <v>301</v>
      </c>
      <c r="E228" s="1">
        <v>0</v>
      </c>
      <c r="F228" s="1">
        <v>3</v>
      </c>
      <c r="G228" s="1" t="s">
        <v>584</v>
      </c>
      <c r="H228" s="1" t="s">
        <v>584</v>
      </c>
      <c r="I228" s="1">
        <v>2</v>
      </c>
      <c r="J228" s="14" t="s">
        <v>624</v>
      </c>
      <c r="K228" s="14" t="s">
        <v>1199</v>
      </c>
      <c r="L228" s="14"/>
      <c r="M228" s="1" t="s">
        <v>5986</v>
      </c>
      <c r="N228" s="14" t="s">
        <v>5989</v>
      </c>
      <c r="O228" s="1">
        <f>IF(G228="D1",MATCH(C228,'RPI calculation'!$A$9:$A$356,0),0)</f>
        <v>13</v>
      </c>
      <c r="P228" s="1">
        <f>IF(H228="D1",MATCH(D228,'RPI calculation'!$A$9:$A$356,0),0)</f>
        <v>66</v>
      </c>
      <c r="Q228" s="1">
        <f t="shared" si="9"/>
        <v>1</v>
      </c>
      <c r="R228" s="1">
        <f t="shared" si="10"/>
        <v>0</v>
      </c>
      <c r="S228" s="1">
        <f t="shared" si="11"/>
        <v>1</v>
      </c>
      <c r="T228" s="9">
        <f>IF(Q228=0,0,(INDEX('RPI calculation'!$H$9:$H$356,P228)-(COUNTIFS(Matches!$C$9:$C$1954,C228,Matches!$D$9:$D$1954,D228,Matches!$Q$9:$Q$1954,1,Matches!$F$9:$F$1954,3)+COUNTIFS(Matches!$C$9:$C$1954,D228,Matches!$D$9:$D$1954,C228,Matches!$Q$9:$Q$1954,1,Matches!$E$9:$E$1954,3)))/((INDEX('RPI calculation'!$H$9:$H$356,P228)+INDEX('RPI calculation'!$I$9:$I$356,P228))-(COUNTIFS(Matches!$C$9:$C$1954,C228,Matches!$D$9:$D$1954,D228,Matches!$Q$9:$Q$1954,1)+COUNTIFS(Matches!$C$9:$C$1954,D228,Matches!$D$9:$D$1954,C228,Matches!$Q$9:$Q$1954,1))))</f>
        <v>0.58333333333333337</v>
      </c>
      <c r="U228" s="9">
        <f>IF(Q228=0,0,(INDEX('RPI calculation'!$H$9:$H$356,O228)-(COUNTIFS(Matches!$C$9:$C$1954,C228,Matches!$D$9:$D$1954,D228,Matches!$Q$9:$Q$1954,1,Matches!$E$9:$E$1954,3)+COUNTIFS(Matches!$C$9:$C$1954,D228,Matches!$D$9:$D$1954,C228,Matches!$Q$9:$Q$1954,1,Matches!$F$9:$F$1954,3)))/((INDEX('RPI calculation'!$H$9:$H$356,O228)+INDEX('RPI calculation'!$I$9:$I$356,O228))-(COUNTIFS(Matches!$C$9:$C$1954,C228,Matches!$D$9:$D$1954,D228,Matches!$Q$9:$Q$1954,1)+COUNTIFS(Matches!$C$9:$C$1954,D228,Matches!$D$9:$D$1954,C228,Matches!$Q$9:$Q$1954,1))))</f>
        <v>0.25</v>
      </c>
      <c r="V228" s="9">
        <f>IF(Q228=0,0,INDEX('RPI calculation'!$K$9:$K$356,P228))</f>
        <v>0.32829478214093599</v>
      </c>
      <c r="W228" s="9">
        <f>IF(Q228=0,0,INDEX('RPI calculation'!$K$9:$K$356,O228))</f>
        <v>0.26324354657687993</v>
      </c>
      <c r="X228" s="1">
        <f>IF(G228="D1",INDEX('RPI calculation'!$N$9:$N$356,O228),0)</f>
        <v>346</v>
      </c>
      <c r="Y228" s="1">
        <f>IF(H228="D1",INDEX('RPI calculation'!$N$9:$N$356,P228),0)</f>
        <v>278</v>
      </c>
    </row>
    <row r="229" spans="1:25" ht="25">
      <c r="A229" s="1" t="s">
        <v>1200</v>
      </c>
      <c r="B229" s="12">
        <v>46263</v>
      </c>
      <c r="C229" s="1" t="s">
        <v>97</v>
      </c>
      <c r="D229" s="1" t="s">
        <v>151</v>
      </c>
      <c r="E229" s="1">
        <v>3</v>
      </c>
      <c r="F229" s="1">
        <v>0</v>
      </c>
      <c r="G229" s="1" t="s">
        <v>584</v>
      </c>
      <c r="H229" s="1" t="s">
        <v>584</v>
      </c>
      <c r="I229" s="1">
        <v>2</v>
      </c>
      <c r="J229" s="14" t="s">
        <v>1201</v>
      </c>
      <c r="K229" s="14" t="s">
        <v>1202</v>
      </c>
      <c r="L229" s="14"/>
      <c r="M229" s="1" t="s">
        <v>5986</v>
      </c>
      <c r="N229" s="14" t="s">
        <v>5990</v>
      </c>
      <c r="O229" s="1">
        <f>IF(G229="D1",MATCH(C229,'RPI calculation'!$A$9:$A$356,0),0)</f>
        <v>14</v>
      </c>
      <c r="P229" s="1">
        <f>IF(H229="D1",MATCH(D229,'RPI calculation'!$A$9:$A$356,0),0)</f>
        <v>313</v>
      </c>
      <c r="Q229" s="1">
        <f t="shared" si="9"/>
        <v>1</v>
      </c>
      <c r="R229" s="1">
        <f t="shared" si="10"/>
        <v>1</v>
      </c>
      <c r="S229" s="1">
        <f t="shared" si="11"/>
        <v>0</v>
      </c>
      <c r="T229" s="9">
        <f>IF(Q229=0,0,(INDEX('RPI calculation'!$H$9:$H$356,P229)-(COUNTIFS(Matches!$C$9:$C$1954,C229,Matches!$D$9:$D$1954,D229,Matches!$Q$9:$Q$1954,1,Matches!$F$9:$F$1954,3)+COUNTIFS(Matches!$C$9:$C$1954,D229,Matches!$D$9:$D$1954,C229,Matches!$Q$9:$Q$1954,1,Matches!$E$9:$E$1954,3)))/((INDEX('RPI calculation'!$H$9:$H$356,P229)+INDEX('RPI calculation'!$I$9:$I$356,P229))-(COUNTIFS(Matches!$C$9:$C$1954,C229,Matches!$D$9:$D$1954,D229,Matches!$Q$9:$Q$1954,1)+COUNTIFS(Matches!$C$9:$C$1954,D229,Matches!$D$9:$D$1954,C229,Matches!$Q$9:$Q$1954,1))))</f>
        <v>0.54545454545454541</v>
      </c>
      <c r="U229" s="9">
        <f>IF(Q229=0,0,(INDEX('RPI calculation'!$H$9:$H$356,O229)-(COUNTIFS(Matches!$C$9:$C$1954,C229,Matches!$D$9:$D$1954,D229,Matches!$Q$9:$Q$1954,1,Matches!$E$9:$E$1954,3)+COUNTIFS(Matches!$C$9:$C$1954,D229,Matches!$D$9:$D$1954,C229,Matches!$Q$9:$Q$1954,1,Matches!$F$9:$F$1954,3)))/((INDEX('RPI calculation'!$H$9:$H$356,O229)+INDEX('RPI calculation'!$I$9:$I$356,O229))-(COUNTIFS(Matches!$C$9:$C$1954,C229,Matches!$D$9:$D$1954,D229,Matches!$Q$9:$Q$1954,1)+COUNTIFS(Matches!$C$9:$C$1954,D229,Matches!$D$9:$D$1954,C229,Matches!$Q$9:$Q$1954,1))))</f>
        <v>0.7</v>
      </c>
      <c r="V229" s="9">
        <f>IF(Q229=0,0,INDEX('RPI calculation'!$K$9:$K$356,P229))</f>
        <v>0.56792929292929295</v>
      </c>
      <c r="W229" s="9">
        <f>IF(Q229=0,0,INDEX('RPI calculation'!$K$9:$K$356,O229))</f>
        <v>0.5526859504132231</v>
      </c>
      <c r="X229" s="1">
        <f>IF(G229="D1",INDEX('RPI calculation'!$N$9:$N$356,O229),0)</f>
        <v>74</v>
      </c>
      <c r="Y229" s="1">
        <f>IF(H229="D1",INDEX('RPI calculation'!$N$9:$N$356,P229),0)</f>
        <v>128</v>
      </c>
    </row>
    <row r="230" spans="1:25">
      <c r="A230" s="1" t="s">
        <v>1203</v>
      </c>
      <c r="B230" s="12">
        <v>46263</v>
      </c>
      <c r="C230" s="1" t="s">
        <v>200</v>
      </c>
      <c r="D230" s="1" t="s">
        <v>162</v>
      </c>
      <c r="E230" s="1">
        <v>0</v>
      </c>
      <c r="F230" s="1">
        <v>3</v>
      </c>
      <c r="G230" s="1" t="s">
        <v>584</v>
      </c>
      <c r="H230" s="1" t="s">
        <v>584</v>
      </c>
      <c r="I230" s="1">
        <v>1</v>
      </c>
      <c r="J230" s="14" t="s">
        <v>1204</v>
      </c>
      <c r="K230" s="14" t="s">
        <v>1205</v>
      </c>
      <c r="L230" s="14"/>
      <c r="M230" s="1" t="s">
        <v>5986</v>
      </c>
      <c r="N230" s="14" t="s">
        <v>5989</v>
      </c>
      <c r="O230" s="1">
        <f>IF(G230="D1",MATCH(C230,'RPI calculation'!$A$9:$A$356,0),0)</f>
        <v>15</v>
      </c>
      <c r="P230" s="1">
        <f>IF(H230="D1",MATCH(D230,'RPI calculation'!$A$9:$A$356,0),0)</f>
        <v>102</v>
      </c>
      <c r="Q230" s="1">
        <f t="shared" si="9"/>
        <v>1</v>
      </c>
      <c r="R230" s="1">
        <f t="shared" si="10"/>
        <v>0</v>
      </c>
      <c r="S230" s="1">
        <f t="shared" si="11"/>
        <v>1</v>
      </c>
      <c r="T230" s="9">
        <f>IF(Q230=0,0,(INDEX('RPI calculation'!$H$9:$H$356,P230)-(COUNTIFS(Matches!$C$9:$C$1954,C230,Matches!$D$9:$D$1954,D230,Matches!$Q$9:$Q$1954,1,Matches!$F$9:$F$1954,3)+COUNTIFS(Matches!$C$9:$C$1954,D230,Matches!$D$9:$D$1954,C230,Matches!$Q$9:$Q$1954,1,Matches!$E$9:$E$1954,3)))/((INDEX('RPI calculation'!$H$9:$H$356,P230)+INDEX('RPI calculation'!$I$9:$I$356,P230))-(COUNTIFS(Matches!$C$9:$C$1954,C230,Matches!$D$9:$D$1954,D230,Matches!$Q$9:$Q$1954,1)+COUNTIFS(Matches!$C$9:$C$1954,D230,Matches!$D$9:$D$1954,C230,Matches!$Q$9:$Q$1954,1))))</f>
        <v>0.5</v>
      </c>
      <c r="U230" s="9">
        <f>IF(Q230=0,0,(INDEX('RPI calculation'!$H$9:$H$356,O230)-(COUNTIFS(Matches!$C$9:$C$1954,C230,Matches!$D$9:$D$1954,D230,Matches!$Q$9:$Q$1954,1,Matches!$E$9:$E$1954,3)+COUNTIFS(Matches!$C$9:$C$1954,D230,Matches!$D$9:$D$1954,C230,Matches!$Q$9:$Q$1954,1,Matches!$F$9:$F$1954,3)))/((INDEX('RPI calculation'!$H$9:$H$356,O230)+INDEX('RPI calculation'!$I$9:$I$356,O230))-(COUNTIFS(Matches!$C$9:$C$1954,C230,Matches!$D$9:$D$1954,D230,Matches!$Q$9:$Q$1954,1)+COUNTIFS(Matches!$C$9:$C$1954,D230,Matches!$D$9:$D$1954,C230,Matches!$Q$9:$Q$1954,1))))</f>
        <v>0.4</v>
      </c>
      <c r="V230" s="9">
        <f>IF(Q230=0,0,INDEX('RPI calculation'!$K$9:$K$356,P230))</f>
        <v>0.52653810835629011</v>
      </c>
      <c r="W230" s="9">
        <f>IF(Q230=0,0,INDEX('RPI calculation'!$K$9:$K$356,O230))</f>
        <v>0.52984389348025718</v>
      </c>
      <c r="X230" s="1">
        <f>IF(G230="D1",INDEX('RPI calculation'!$N$9:$N$356,O230),0)</f>
        <v>177</v>
      </c>
      <c r="Y230" s="1">
        <f>IF(H230="D1",INDEX('RPI calculation'!$N$9:$N$356,P230),0)</f>
        <v>139</v>
      </c>
    </row>
    <row r="231" spans="1:25" ht="25">
      <c r="A231" s="1" t="s">
        <v>1206</v>
      </c>
      <c r="B231" s="12">
        <v>46263</v>
      </c>
      <c r="C231" s="1" t="s">
        <v>105</v>
      </c>
      <c r="D231" s="1" t="s">
        <v>175</v>
      </c>
      <c r="E231" s="1">
        <v>3</v>
      </c>
      <c r="F231" s="1">
        <v>1</v>
      </c>
      <c r="G231" s="1" t="s">
        <v>584</v>
      </c>
      <c r="H231" s="1" t="s">
        <v>584</v>
      </c>
      <c r="I231" s="1">
        <v>2</v>
      </c>
      <c r="J231" s="14" t="s">
        <v>1207</v>
      </c>
      <c r="K231" s="14" t="s">
        <v>1208</v>
      </c>
      <c r="L231" s="14"/>
      <c r="M231" s="1" t="s">
        <v>5986</v>
      </c>
      <c r="N231" s="14" t="s">
        <v>5989</v>
      </c>
      <c r="O231" s="1">
        <f>IF(G231="D1",MATCH(C231,'RPI calculation'!$A$9:$A$356,0),0)</f>
        <v>16</v>
      </c>
      <c r="P231" s="1">
        <f>IF(H231="D1",MATCH(D231,'RPI calculation'!$A$9:$A$356,0),0)</f>
        <v>237</v>
      </c>
      <c r="Q231" s="1">
        <f t="shared" si="9"/>
        <v>1</v>
      </c>
      <c r="R231" s="1">
        <f t="shared" si="10"/>
        <v>1</v>
      </c>
      <c r="S231" s="1">
        <f t="shared" si="11"/>
        <v>0</v>
      </c>
      <c r="T231" s="9">
        <f>IF(Q231=0,0,(INDEX('RPI calculation'!$H$9:$H$356,P231)-(COUNTIFS(Matches!$C$9:$C$1954,C231,Matches!$D$9:$D$1954,D231,Matches!$Q$9:$Q$1954,1,Matches!$F$9:$F$1954,3)+COUNTIFS(Matches!$C$9:$C$1954,D231,Matches!$D$9:$D$1954,C231,Matches!$Q$9:$Q$1954,1,Matches!$E$9:$E$1954,3)))/((INDEX('RPI calculation'!$H$9:$H$356,P231)+INDEX('RPI calculation'!$I$9:$I$356,P231))-(COUNTIFS(Matches!$C$9:$C$1954,C231,Matches!$D$9:$D$1954,D231,Matches!$Q$9:$Q$1954,1)+COUNTIFS(Matches!$C$9:$C$1954,D231,Matches!$D$9:$D$1954,C231,Matches!$Q$9:$Q$1954,1))))</f>
        <v>0.63636363636363635</v>
      </c>
      <c r="U231" s="9">
        <f>IF(Q231=0,0,(INDEX('RPI calculation'!$H$9:$H$356,O231)-(COUNTIFS(Matches!$C$9:$C$1954,C231,Matches!$D$9:$D$1954,D231,Matches!$Q$9:$Q$1954,1,Matches!$E$9:$E$1954,3)+COUNTIFS(Matches!$C$9:$C$1954,D231,Matches!$D$9:$D$1954,C231,Matches!$Q$9:$Q$1954,1,Matches!$F$9:$F$1954,3)))/((INDEX('RPI calculation'!$H$9:$H$356,O231)+INDEX('RPI calculation'!$I$9:$I$356,O231))-(COUNTIFS(Matches!$C$9:$C$1954,C231,Matches!$D$9:$D$1954,D231,Matches!$Q$9:$Q$1954,1)+COUNTIFS(Matches!$C$9:$C$1954,D231,Matches!$D$9:$D$1954,C231,Matches!$Q$9:$Q$1954,1))))</f>
        <v>0.6</v>
      </c>
      <c r="V231" s="9">
        <f>IF(Q231=0,0,INDEX('RPI calculation'!$K$9:$K$356,P231))</f>
        <v>0.50441919191919193</v>
      </c>
      <c r="W231" s="9">
        <f>IF(Q231=0,0,INDEX('RPI calculation'!$K$9:$K$356,O231))</f>
        <v>0.57254361799816345</v>
      </c>
      <c r="X231" s="1">
        <f>IF(G231="D1",INDEX('RPI calculation'!$N$9:$N$356,O231),0)</f>
        <v>82</v>
      </c>
      <c r="Y231" s="1">
        <f>IF(H231="D1",INDEX('RPI calculation'!$N$9:$N$356,P231),0)</f>
        <v>152</v>
      </c>
    </row>
    <row r="232" spans="1:25" ht="25">
      <c r="A232" s="1" t="s">
        <v>1209</v>
      </c>
      <c r="B232" s="12">
        <v>46263</v>
      </c>
      <c r="C232" s="1" t="s">
        <v>220</v>
      </c>
      <c r="D232" s="1" t="s">
        <v>239</v>
      </c>
      <c r="E232" s="1">
        <v>3</v>
      </c>
      <c r="F232" s="1">
        <v>0</v>
      </c>
      <c r="G232" s="1" t="s">
        <v>584</v>
      </c>
      <c r="H232" s="1" t="s">
        <v>584</v>
      </c>
      <c r="I232" s="1">
        <v>2</v>
      </c>
      <c r="J232" s="14" t="s">
        <v>1210</v>
      </c>
      <c r="K232" s="14" t="s">
        <v>1211</v>
      </c>
      <c r="L232" s="14"/>
      <c r="M232" s="1" t="s">
        <v>5986</v>
      </c>
      <c r="N232" s="14" t="s">
        <v>5989</v>
      </c>
      <c r="O232" s="1">
        <f>IF(G232="D1",MATCH(C232,'RPI calculation'!$A$9:$A$356,0),0)</f>
        <v>18</v>
      </c>
      <c r="P232" s="1">
        <f>IF(H232="D1",MATCH(D232,'RPI calculation'!$A$9:$A$356,0),0)</f>
        <v>128</v>
      </c>
      <c r="Q232" s="1">
        <f t="shared" si="9"/>
        <v>1</v>
      </c>
      <c r="R232" s="1">
        <f t="shared" si="10"/>
        <v>1</v>
      </c>
      <c r="S232" s="1">
        <f t="shared" si="11"/>
        <v>0</v>
      </c>
      <c r="T232" s="9">
        <f>IF(Q232=0,0,(INDEX('RPI calculation'!$H$9:$H$356,P232)-(COUNTIFS(Matches!$C$9:$C$1954,C232,Matches!$D$9:$D$1954,D232,Matches!$Q$9:$Q$1954,1,Matches!$F$9:$F$1954,3)+COUNTIFS(Matches!$C$9:$C$1954,D232,Matches!$D$9:$D$1954,C232,Matches!$Q$9:$Q$1954,1,Matches!$E$9:$E$1954,3)))/((INDEX('RPI calculation'!$H$9:$H$356,P232)+INDEX('RPI calculation'!$I$9:$I$356,P232))-(COUNTIFS(Matches!$C$9:$C$1954,C232,Matches!$D$9:$D$1954,D232,Matches!$Q$9:$Q$1954,1)+COUNTIFS(Matches!$C$9:$C$1954,D232,Matches!$D$9:$D$1954,C232,Matches!$Q$9:$Q$1954,1))))</f>
        <v>0.54545454545454541</v>
      </c>
      <c r="U232" s="9">
        <f>IF(Q232=0,0,(INDEX('RPI calculation'!$H$9:$H$356,O232)-(COUNTIFS(Matches!$C$9:$C$1954,C232,Matches!$D$9:$D$1954,D232,Matches!$Q$9:$Q$1954,1,Matches!$E$9:$E$1954,3)+COUNTIFS(Matches!$C$9:$C$1954,D232,Matches!$D$9:$D$1954,C232,Matches!$Q$9:$Q$1954,1,Matches!$F$9:$F$1954,3)))/((INDEX('RPI calculation'!$H$9:$H$356,O232)+INDEX('RPI calculation'!$I$9:$I$356,O232))-(COUNTIFS(Matches!$C$9:$C$1954,C232,Matches!$D$9:$D$1954,D232,Matches!$Q$9:$Q$1954,1)+COUNTIFS(Matches!$C$9:$C$1954,D232,Matches!$D$9:$D$1954,C232,Matches!$Q$9:$Q$1954,1))))</f>
        <v>0.58333333333333337</v>
      </c>
      <c r="V232" s="9">
        <f>IF(Q232=0,0,INDEX('RPI calculation'!$K$9:$K$356,P232))</f>
        <v>0.46106254856254852</v>
      </c>
      <c r="W232" s="9">
        <f>IF(Q232=0,0,INDEX('RPI calculation'!$K$9:$K$356,O232))</f>
        <v>0.42226107226107218</v>
      </c>
      <c r="X232" s="1">
        <f>IF(G232="D1",INDEX('RPI calculation'!$N$9:$N$356,O232),0)</f>
        <v>197</v>
      </c>
      <c r="Y232" s="1">
        <f>IF(H232="D1",INDEX('RPI calculation'!$N$9:$N$356,P232),0)</f>
        <v>216</v>
      </c>
    </row>
    <row r="233" spans="1:25" ht="25">
      <c r="A233" s="1" t="s">
        <v>1212</v>
      </c>
      <c r="B233" s="12">
        <v>46263</v>
      </c>
      <c r="C233" s="1" t="s">
        <v>57</v>
      </c>
      <c r="D233" s="1" t="s">
        <v>64</v>
      </c>
      <c r="E233" s="1">
        <v>3</v>
      </c>
      <c r="F233" s="1">
        <v>1</v>
      </c>
      <c r="G233" s="1" t="s">
        <v>584</v>
      </c>
      <c r="H233" s="1" t="s">
        <v>584</v>
      </c>
      <c r="I233" s="1">
        <v>2</v>
      </c>
      <c r="J233" s="14" t="s">
        <v>1213</v>
      </c>
      <c r="K233" s="14" t="s">
        <v>1214</v>
      </c>
      <c r="L233" s="14"/>
      <c r="M233" s="1" t="s">
        <v>5986</v>
      </c>
      <c r="N233" s="14" t="s">
        <v>5989</v>
      </c>
      <c r="O233" s="1">
        <f>IF(G233="D1",MATCH(C233,'RPI calculation'!$A$9:$A$356,0),0)</f>
        <v>19</v>
      </c>
      <c r="P233" s="1">
        <f>IF(H233="D1",MATCH(D233,'RPI calculation'!$A$9:$A$356,0),0)</f>
        <v>346</v>
      </c>
      <c r="Q233" s="1">
        <f t="shared" si="9"/>
        <v>1</v>
      </c>
      <c r="R233" s="1">
        <f t="shared" si="10"/>
        <v>1</v>
      </c>
      <c r="S233" s="1">
        <f t="shared" si="11"/>
        <v>0</v>
      </c>
      <c r="T233" s="9">
        <f>IF(Q233=0,0,(INDEX('RPI calculation'!$H$9:$H$356,P233)-(COUNTIFS(Matches!$C$9:$C$1954,C233,Matches!$D$9:$D$1954,D233,Matches!$Q$9:$Q$1954,1,Matches!$F$9:$F$1954,3)+COUNTIFS(Matches!$C$9:$C$1954,D233,Matches!$D$9:$D$1954,C233,Matches!$Q$9:$Q$1954,1,Matches!$E$9:$E$1954,3)))/((INDEX('RPI calculation'!$H$9:$H$356,P233)+INDEX('RPI calculation'!$I$9:$I$356,P233))-(COUNTIFS(Matches!$C$9:$C$1954,C233,Matches!$D$9:$D$1954,D233,Matches!$Q$9:$Q$1954,1)+COUNTIFS(Matches!$C$9:$C$1954,D233,Matches!$D$9:$D$1954,C233,Matches!$Q$9:$Q$1954,1))))</f>
        <v>0.7</v>
      </c>
      <c r="U233" s="9">
        <f>IF(Q233=0,0,(INDEX('RPI calculation'!$H$9:$H$356,O233)-(COUNTIFS(Matches!$C$9:$C$1954,C233,Matches!$D$9:$D$1954,D233,Matches!$Q$9:$Q$1954,1,Matches!$E$9:$E$1954,3)+COUNTIFS(Matches!$C$9:$C$1954,D233,Matches!$D$9:$D$1954,C233,Matches!$Q$9:$Q$1954,1,Matches!$F$9:$F$1954,3)))/((INDEX('RPI calculation'!$H$9:$H$356,O233)+INDEX('RPI calculation'!$I$9:$I$356,O233))-(COUNTIFS(Matches!$C$9:$C$1954,C233,Matches!$D$9:$D$1954,D233,Matches!$Q$9:$Q$1954,1)+COUNTIFS(Matches!$C$9:$C$1954,D233,Matches!$D$9:$D$1954,C233,Matches!$Q$9:$Q$1954,1))))</f>
        <v>0.8</v>
      </c>
      <c r="V233" s="9">
        <f>IF(Q233=0,0,INDEX('RPI calculation'!$K$9:$K$356,P233))</f>
        <v>0.61976584022038572</v>
      </c>
      <c r="W233" s="9">
        <f>IF(Q233=0,0,INDEX('RPI calculation'!$K$9:$K$356,O233))</f>
        <v>0.53872819100091818</v>
      </c>
      <c r="X233" s="1">
        <f>IF(G233="D1",INDEX('RPI calculation'!$N$9:$N$356,O233),0)</f>
        <v>34</v>
      </c>
      <c r="Y233" s="1">
        <f>IF(H233="D1",INDEX('RPI calculation'!$N$9:$N$356,P233),0)</f>
        <v>41</v>
      </c>
    </row>
    <row r="234" spans="1:25" ht="25">
      <c r="A234" s="1" t="s">
        <v>1215</v>
      </c>
      <c r="B234" s="12">
        <v>46263</v>
      </c>
      <c r="C234" s="1" t="s">
        <v>32</v>
      </c>
      <c r="D234" s="1" t="s">
        <v>94</v>
      </c>
      <c r="E234" s="1">
        <v>3</v>
      </c>
      <c r="F234" s="1">
        <v>2</v>
      </c>
      <c r="G234" s="1" t="s">
        <v>584</v>
      </c>
      <c r="H234" s="1" t="s">
        <v>584</v>
      </c>
      <c r="I234" s="1">
        <v>2</v>
      </c>
      <c r="J234" s="14" t="s">
        <v>1138</v>
      </c>
      <c r="K234" s="14" t="s">
        <v>1216</v>
      </c>
      <c r="L234" s="14"/>
      <c r="M234" s="1" t="s">
        <v>5986</v>
      </c>
      <c r="N234" s="14" t="s">
        <v>5989</v>
      </c>
      <c r="O234" s="1">
        <f>IF(G234="D1",MATCH(C234,'RPI calculation'!$A$9:$A$356,0),0)</f>
        <v>20</v>
      </c>
      <c r="P234" s="1">
        <f>IF(H234="D1",MATCH(D234,'RPI calculation'!$A$9:$A$356,0),0)</f>
        <v>106</v>
      </c>
      <c r="Q234" s="1">
        <f t="shared" si="9"/>
        <v>1</v>
      </c>
      <c r="R234" s="1">
        <f t="shared" si="10"/>
        <v>1</v>
      </c>
      <c r="S234" s="1">
        <f t="shared" si="11"/>
        <v>0</v>
      </c>
      <c r="T234" s="9">
        <f>IF(Q234=0,0,(INDEX('RPI calculation'!$H$9:$H$356,P234)-(COUNTIFS(Matches!$C$9:$C$1954,C234,Matches!$D$9:$D$1954,D234,Matches!$Q$9:$Q$1954,1,Matches!$F$9:$F$1954,3)+COUNTIFS(Matches!$C$9:$C$1954,D234,Matches!$D$9:$D$1954,C234,Matches!$Q$9:$Q$1954,1,Matches!$E$9:$E$1954,3)))/((INDEX('RPI calculation'!$H$9:$H$356,P234)+INDEX('RPI calculation'!$I$9:$I$356,P234))-(COUNTIFS(Matches!$C$9:$C$1954,C234,Matches!$D$9:$D$1954,D234,Matches!$Q$9:$Q$1954,1)+COUNTIFS(Matches!$C$9:$C$1954,D234,Matches!$D$9:$D$1954,C234,Matches!$Q$9:$Q$1954,1))))</f>
        <v>0.8</v>
      </c>
      <c r="U234" s="9">
        <f>IF(Q234=0,0,(INDEX('RPI calculation'!$H$9:$H$356,O234)-(COUNTIFS(Matches!$C$9:$C$1954,C234,Matches!$D$9:$D$1954,D234,Matches!$Q$9:$Q$1954,1,Matches!$E$9:$E$1954,3)+COUNTIFS(Matches!$C$9:$C$1954,D234,Matches!$D$9:$D$1954,C234,Matches!$Q$9:$Q$1954,1,Matches!$F$9:$F$1954,3)))/((INDEX('RPI calculation'!$H$9:$H$356,O234)+INDEX('RPI calculation'!$I$9:$I$356,O234))-(COUNTIFS(Matches!$C$9:$C$1954,C234,Matches!$D$9:$D$1954,D234,Matches!$Q$9:$Q$1954,1)+COUNTIFS(Matches!$C$9:$C$1954,D234,Matches!$D$9:$D$1954,C234,Matches!$Q$9:$Q$1954,1))))</f>
        <v>0.77777777777777779</v>
      </c>
      <c r="V234" s="9">
        <f>IF(Q234=0,0,INDEX('RPI calculation'!$K$9:$K$356,P234))</f>
        <v>0.51359044995408631</v>
      </c>
      <c r="W234" s="9">
        <f>IF(Q234=0,0,INDEX('RPI calculation'!$K$9:$K$356,O234))</f>
        <v>0.67300505050505044</v>
      </c>
      <c r="X234" s="1">
        <f>IF(G234="D1",INDEX('RPI calculation'!$N$9:$N$356,O234),0)</f>
        <v>9</v>
      </c>
      <c r="Y234" s="1">
        <f>IF(H234="D1",INDEX('RPI calculation'!$N$9:$N$356,P234),0)</f>
        <v>71</v>
      </c>
    </row>
    <row r="235" spans="1:25" ht="25">
      <c r="A235" s="1" t="s">
        <v>1217</v>
      </c>
      <c r="B235" s="12">
        <v>46263</v>
      </c>
      <c r="C235" s="1" t="s">
        <v>232</v>
      </c>
      <c r="D235" s="1" t="s">
        <v>341</v>
      </c>
      <c r="E235" s="1">
        <v>3</v>
      </c>
      <c r="F235" s="1">
        <v>0</v>
      </c>
      <c r="G235" s="1" t="s">
        <v>584</v>
      </c>
      <c r="H235" s="1" t="s">
        <v>584</v>
      </c>
      <c r="I235" s="1">
        <v>2</v>
      </c>
      <c r="J235" s="14" t="s">
        <v>1218</v>
      </c>
      <c r="K235" s="14" t="s">
        <v>1219</v>
      </c>
      <c r="L235" s="14"/>
      <c r="M235" s="1" t="s">
        <v>5986</v>
      </c>
      <c r="N235" s="14" t="s">
        <v>5989</v>
      </c>
      <c r="O235" s="1">
        <f>IF(G235="D1",MATCH(C235,'RPI calculation'!$A$9:$A$356,0),0)</f>
        <v>21</v>
      </c>
      <c r="P235" s="1">
        <f>IF(H235="D1",MATCH(D235,'RPI calculation'!$A$9:$A$356,0),0)</f>
        <v>80</v>
      </c>
      <c r="Q235" s="1">
        <f t="shared" si="9"/>
        <v>1</v>
      </c>
      <c r="R235" s="1">
        <f t="shared" si="10"/>
        <v>1</v>
      </c>
      <c r="S235" s="1">
        <f t="shared" si="11"/>
        <v>0</v>
      </c>
      <c r="T235" s="9">
        <f>IF(Q235=0,0,(INDEX('RPI calculation'!$H$9:$H$356,P235)-(COUNTIFS(Matches!$C$9:$C$1954,C235,Matches!$D$9:$D$1954,D235,Matches!$Q$9:$Q$1954,1,Matches!$F$9:$F$1954,3)+COUNTIFS(Matches!$C$9:$C$1954,D235,Matches!$D$9:$D$1954,C235,Matches!$Q$9:$Q$1954,1,Matches!$E$9:$E$1954,3)))/((INDEX('RPI calculation'!$H$9:$H$356,P235)+INDEX('RPI calculation'!$I$9:$I$356,P235))-(COUNTIFS(Matches!$C$9:$C$1954,C235,Matches!$D$9:$D$1954,D235,Matches!$Q$9:$Q$1954,1)+COUNTIFS(Matches!$C$9:$C$1954,D235,Matches!$D$9:$D$1954,C235,Matches!$Q$9:$Q$1954,1))))</f>
        <v>0.27272727272727271</v>
      </c>
      <c r="U235" s="9">
        <f>IF(Q235=0,0,(INDEX('RPI calculation'!$H$9:$H$356,O235)-(COUNTIFS(Matches!$C$9:$C$1954,C235,Matches!$D$9:$D$1954,D235,Matches!$Q$9:$Q$1954,1,Matches!$E$9:$E$1954,3)+COUNTIFS(Matches!$C$9:$C$1954,D235,Matches!$D$9:$D$1954,C235,Matches!$Q$9:$Q$1954,1,Matches!$F$9:$F$1954,3)))/((INDEX('RPI calculation'!$H$9:$H$356,O235)+INDEX('RPI calculation'!$I$9:$I$356,O235))-(COUNTIFS(Matches!$C$9:$C$1954,C235,Matches!$D$9:$D$1954,D235,Matches!$Q$9:$Q$1954,1)+COUNTIFS(Matches!$C$9:$C$1954,D235,Matches!$D$9:$D$1954,C235,Matches!$Q$9:$Q$1954,1))))</f>
        <v>0.5</v>
      </c>
      <c r="V235" s="9">
        <f>IF(Q235=0,0,INDEX('RPI calculation'!$K$9:$K$356,P235))</f>
        <v>0.40075757575757581</v>
      </c>
      <c r="W235" s="9">
        <f>IF(Q235=0,0,INDEX('RPI calculation'!$K$9:$K$356,O235))</f>
        <v>0.43919262555626193</v>
      </c>
      <c r="X235" s="1">
        <f>IF(G235="D1",INDEX('RPI calculation'!$N$9:$N$356,O235),0)</f>
        <v>209</v>
      </c>
      <c r="Y235" s="1">
        <f>IF(H235="D1",INDEX('RPI calculation'!$N$9:$N$356,P235),0)</f>
        <v>318</v>
      </c>
    </row>
    <row r="236" spans="1:25" ht="25">
      <c r="A236" s="1" t="s">
        <v>1220</v>
      </c>
      <c r="B236" s="12">
        <v>46263</v>
      </c>
      <c r="C236" s="1" t="s">
        <v>232</v>
      </c>
      <c r="D236" s="1" t="s">
        <v>202</v>
      </c>
      <c r="E236" s="1">
        <v>3</v>
      </c>
      <c r="F236" s="1">
        <v>2</v>
      </c>
      <c r="G236" s="1" t="s">
        <v>584</v>
      </c>
      <c r="H236" s="1" t="s">
        <v>584</v>
      </c>
      <c r="I236" s="1">
        <v>2</v>
      </c>
      <c r="J236" s="14" t="s">
        <v>1221</v>
      </c>
      <c r="K236" s="14" t="s">
        <v>1222</v>
      </c>
      <c r="L236" s="14"/>
      <c r="M236" s="1" t="s">
        <v>5986</v>
      </c>
      <c r="N236" s="14" t="s">
        <v>5989</v>
      </c>
      <c r="O236" s="1">
        <f>IF(G236="D1",MATCH(C236,'RPI calculation'!$A$9:$A$356,0),0)</f>
        <v>21</v>
      </c>
      <c r="P236" s="1">
        <f>IF(H236="D1",MATCH(D236,'RPI calculation'!$A$9:$A$356,0),0)</f>
        <v>227</v>
      </c>
      <c r="Q236" s="1">
        <f t="shared" si="9"/>
        <v>1</v>
      </c>
      <c r="R236" s="1">
        <f t="shared" si="10"/>
        <v>1</v>
      </c>
      <c r="S236" s="1">
        <f t="shared" si="11"/>
        <v>0</v>
      </c>
      <c r="T236" s="9">
        <f>IF(Q236=0,0,(INDEX('RPI calculation'!$H$9:$H$356,P236)-(COUNTIFS(Matches!$C$9:$C$1954,C236,Matches!$D$9:$D$1954,D236,Matches!$Q$9:$Q$1954,1,Matches!$F$9:$F$1954,3)+COUNTIFS(Matches!$C$9:$C$1954,D236,Matches!$D$9:$D$1954,C236,Matches!$Q$9:$Q$1954,1,Matches!$E$9:$E$1954,3)))/((INDEX('RPI calculation'!$H$9:$H$356,P236)+INDEX('RPI calculation'!$I$9:$I$356,P236))-(COUNTIFS(Matches!$C$9:$C$1954,C236,Matches!$D$9:$D$1954,D236,Matches!$Q$9:$Q$1954,1)+COUNTIFS(Matches!$C$9:$C$1954,D236,Matches!$D$9:$D$1954,C236,Matches!$Q$9:$Q$1954,1))))</f>
        <v>0.5</v>
      </c>
      <c r="U236" s="9">
        <f>IF(Q236=0,0,(INDEX('RPI calculation'!$H$9:$H$356,O236)-(COUNTIFS(Matches!$C$9:$C$1954,C236,Matches!$D$9:$D$1954,D236,Matches!$Q$9:$Q$1954,1,Matches!$E$9:$E$1954,3)+COUNTIFS(Matches!$C$9:$C$1954,D236,Matches!$D$9:$D$1954,C236,Matches!$Q$9:$Q$1954,1,Matches!$F$9:$F$1954,3)))/((INDEX('RPI calculation'!$H$9:$H$356,O236)+INDEX('RPI calculation'!$I$9:$I$356,O236))-(COUNTIFS(Matches!$C$9:$C$1954,C236,Matches!$D$9:$D$1954,D236,Matches!$Q$9:$Q$1954,1)+COUNTIFS(Matches!$C$9:$C$1954,D236,Matches!$D$9:$D$1954,C236,Matches!$Q$9:$Q$1954,1))))</f>
        <v>0.5</v>
      </c>
      <c r="V236" s="9">
        <f>IF(Q236=0,0,INDEX('RPI calculation'!$K$9:$K$356,P236))</f>
        <v>0.53330558330558331</v>
      </c>
      <c r="W236" s="9">
        <f>IF(Q236=0,0,INDEX('RPI calculation'!$K$9:$K$356,O236))</f>
        <v>0.43919262555626193</v>
      </c>
      <c r="X236" s="1">
        <f>IF(G236="D1",INDEX('RPI calculation'!$N$9:$N$356,O236),0)</f>
        <v>209</v>
      </c>
      <c r="Y236" s="1">
        <f>IF(H236="D1",INDEX('RPI calculation'!$N$9:$N$356,P236),0)</f>
        <v>179</v>
      </c>
    </row>
    <row r="237" spans="1:25" ht="25">
      <c r="A237" s="1" t="s">
        <v>1223</v>
      </c>
      <c r="B237" s="12">
        <v>46263</v>
      </c>
      <c r="C237" s="1" t="s">
        <v>160</v>
      </c>
      <c r="D237" s="1" t="s">
        <v>211</v>
      </c>
      <c r="E237" s="1">
        <v>2</v>
      </c>
      <c r="F237" s="1">
        <v>3</v>
      </c>
      <c r="G237" s="1" t="s">
        <v>584</v>
      </c>
      <c r="H237" s="1" t="s">
        <v>584</v>
      </c>
      <c r="I237" s="1">
        <v>2</v>
      </c>
      <c r="J237" s="14" t="s">
        <v>1224</v>
      </c>
      <c r="K237" s="14" t="s">
        <v>1225</v>
      </c>
      <c r="L237" s="14"/>
      <c r="M237" s="1" t="s">
        <v>5986</v>
      </c>
      <c r="N237" s="14" t="s">
        <v>5989</v>
      </c>
      <c r="O237" s="1">
        <f>IF(G237="D1",MATCH(C237,'RPI calculation'!$A$9:$A$356,0),0)</f>
        <v>22</v>
      </c>
      <c r="P237" s="1">
        <f>IF(H237="D1",MATCH(D237,'RPI calculation'!$A$9:$A$356,0),0)</f>
        <v>245</v>
      </c>
      <c r="Q237" s="1">
        <f t="shared" si="9"/>
        <v>1</v>
      </c>
      <c r="R237" s="1">
        <f t="shared" si="10"/>
        <v>0</v>
      </c>
      <c r="S237" s="1">
        <f t="shared" si="11"/>
        <v>1</v>
      </c>
      <c r="T237" s="9">
        <f>IF(Q237=0,0,(INDEX('RPI calculation'!$H$9:$H$356,P237)-(COUNTIFS(Matches!$C$9:$C$1954,C237,Matches!$D$9:$D$1954,D237,Matches!$Q$9:$Q$1954,1,Matches!$F$9:$F$1954,3)+COUNTIFS(Matches!$C$9:$C$1954,D237,Matches!$D$9:$D$1954,C237,Matches!$Q$9:$Q$1954,1,Matches!$E$9:$E$1954,3)))/((INDEX('RPI calculation'!$H$9:$H$356,P237)+INDEX('RPI calculation'!$I$9:$I$356,P237))-(COUNTIFS(Matches!$C$9:$C$1954,C237,Matches!$D$9:$D$1954,D237,Matches!$Q$9:$Q$1954,1)+COUNTIFS(Matches!$C$9:$C$1954,D237,Matches!$D$9:$D$1954,C237,Matches!$Q$9:$Q$1954,1))))</f>
        <v>0.58333333333333337</v>
      </c>
      <c r="U237" s="9">
        <f>IF(Q237=0,0,(INDEX('RPI calculation'!$H$9:$H$356,O237)-(COUNTIFS(Matches!$C$9:$C$1954,C237,Matches!$D$9:$D$1954,D237,Matches!$Q$9:$Q$1954,1,Matches!$E$9:$E$1954,3)+COUNTIFS(Matches!$C$9:$C$1954,D237,Matches!$D$9:$D$1954,C237,Matches!$Q$9:$Q$1954,1,Matches!$F$9:$F$1954,3)))/((INDEX('RPI calculation'!$H$9:$H$356,O237)+INDEX('RPI calculation'!$I$9:$I$356,O237))-(COUNTIFS(Matches!$C$9:$C$1954,C237,Matches!$D$9:$D$1954,D237,Matches!$Q$9:$Q$1954,1)+COUNTIFS(Matches!$C$9:$C$1954,D237,Matches!$D$9:$D$1954,C237,Matches!$Q$9:$Q$1954,1))))</f>
        <v>0.3</v>
      </c>
      <c r="V237" s="9">
        <f>IF(Q237=0,0,INDEX('RPI calculation'!$K$9:$K$356,P237))</f>
        <v>0.43065268065268059</v>
      </c>
      <c r="W237" s="9">
        <f>IF(Q237=0,0,INDEX('RPI calculation'!$K$9:$K$356,O237))</f>
        <v>0.64152892561983466</v>
      </c>
      <c r="X237" s="1">
        <f>IF(G237="D1",INDEX('RPI calculation'!$N$9:$N$356,O237),0)</f>
        <v>137</v>
      </c>
      <c r="Y237" s="1">
        <f>IF(H237="D1",INDEX('RPI calculation'!$N$9:$N$356,P237),0)</f>
        <v>188</v>
      </c>
    </row>
    <row r="238" spans="1:25" ht="25">
      <c r="A238" s="1" t="s">
        <v>1226</v>
      </c>
      <c r="B238" s="12">
        <v>46263</v>
      </c>
      <c r="C238" s="1" t="s">
        <v>160</v>
      </c>
      <c r="D238" s="1" t="s">
        <v>144</v>
      </c>
      <c r="E238" s="1">
        <v>2</v>
      </c>
      <c r="F238" s="1">
        <v>3</v>
      </c>
      <c r="G238" s="1" t="s">
        <v>584</v>
      </c>
      <c r="H238" s="1" t="s">
        <v>584</v>
      </c>
      <c r="I238" s="1">
        <v>2</v>
      </c>
      <c r="J238" s="14" t="s">
        <v>1227</v>
      </c>
      <c r="K238" s="14" t="s">
        <v>1228</v>
      </c>
      <c r="L238" s="14"/>
      <c r="M238" s="1" t="s">
        <v>5986</v>
      </c>
      <c r="N238" s="14" t="s">
        <v>5989</v>
      </c>
      <c r="O238" s="1">
        <f>IF(G238="D1",MATCH(C238,'RPI calculation'!$A$9:$A$356,0),0)</f>
        <v>22</v>
      </c>
      <c r="P238" s="1">
        <f>IF(H238="D1",MATCH(D238,'RPI calculation'!$A$9:$A$356,0),0)</f>
        <v>331</v>
      </c>
      <c r="Q238" s="1">
        <f t="shared" si="9"/>
        <v>1</v>
      </c>
      <c r="R238" s="1">
        <f t="shared" si="10"/>
        <v>0</v>
      </c>
      <c r="S238" s="1">
        <f t="shared" si="11"/>
        <v>1</v>
      </c>
      <c r="T238" s="9">
        <f>IF(Q238=0,0,(INDEX('RPI calculation'!$H$9:$H$356,P238)-(COUNTIFS(Matches!$C$9:$C$1954,C238,Matches!$D$9:$D$1954,D238,Matches!$Q$9:$Q$1954,1,Matches!$F$9:$F$1954,3)+COUNTIFS(Matches!$C$9:$C$1954,D238,Matches!$D$9:$D$1954,C238,Matches!$Q$9:$Q$1954,1,Matches!$E$9:$E$1954,3)))/((INDEX('RPI calculation'!$H$9:$H$356,P238)+INDEX('RPI calculation'!$I$9:$I$356,P238))-(COUNTIFS(Matches!$C$9:$C$1954,C238,Matches!$D$9:$D$1954,D238,Matches!$Q$9:$Q$1954,1)+COUNTIFS(Matches!$C$9:$C$1954,D238,Matches!$D$9:$D$1954,C238,Matches!$Q$9:$Q$1954,1))))</f>
        <v>0.66666666666666663</v>
      </c>
      <c r="U238" s="9">
        <f>IF(Q238=0,0,(INDEX('RPI calculation'!$H$9:$H$356,O238)-(COUNTIFS(Matches!$C$9:$C$1954,C238,Matches!$D$9:$D$1954,D238,Matches!$Q$9:$Q$1954,1,Matches!$E$9:$E$1954,3)+COUNTIFS(Matches!$C$9:$C$1954,D238,Matches!$D$9:$D$1954,C238,Matches!$Q$9:$Q$1954,1,Matches!$F$9:$F$1954,3)))/((INDEX('RPI calculation'!$H$9:$H$356,O238)+INDEX('RPI calculation'!$I$9:$I$356,O238))-(COUNTIFS(Matches!$C$9:$C$1954,C238,Matches!$D$9:$D$1954,D238,Matches!$Q$9:$Q$1954,1)+COUNTIFS(Matches!$C$9:$C$1954,D238,Matches!$D$9:$D$1954,C238,Matches!$Q$9:$Q$1954,1))))</f>
        <v>0.3</v>
      </c>
      <c r="V238" s="9">
        <f>IF(Q238=0,0,INDEX('RPI calculation'!$K$9:$K$356,P238))</f>
        <v>0.46568181818181814</v>
      </c>
      <c r="W238" s="9">
        <f>IF(Q238=0,0,INDEX('RPI calculation'!$K$9:$K$356,O238))</f>
        <v>0.64152892561983466</v>
      </c>
      <c r="X238" s="1">
        <f>IF(G238="D1",INDEX('RPI calculation'!$N$9:$N$356,O238),0)</f>
        <v>137</v>
      </c>
      <c r="Y238" s="1">
        <f>IF(H238="D1",INDEX('RPI calculation'!$N$9:$N$356,P238),0)</f>
        <v>121</v>
      </c>
    </row>
    <row r="239" spans="1:25" ht="25">
      <c r="A239" s="1" t="s">
        <v>1229</v>
      </c>
      <c r="B239" s="12">
        <v>46263</v>
      </c>
      <c r="C239" s="1" t="s">
        <v>350</v>
      </c>
      <c r="D239" s="1" t="s">
        <v>304</v>
      </c>
      <c r="E239" s="1">
        <v>3</v>
      </c>
      <c r="F239" s="1">
        <v>2</v>
      </c>
      <c r="G239" s="1" t="s">
        <v>584</v>
      </c>
      <c r="H239" s="1" t="s">
        <v>584</v>
      </c>
      <c r="I239" s="1">
        <v>2</v>
      </c>
      <c r="J239" s="14" t="s">
        <v>905</v>
      </c>
      <c r="K239" s="14" t="s">
        <v>1230</v>
      </c>
      <c r="L239" s="14"/>
      <c r="M239" s="1" t="s">
        <v>5986</v>
      </c>
      <c r="N239" s="14" t="s">
        <v>5989</v>
      </c>
      <c r="O239" s="1">
        <f>IF(G239="D1",MATCH(C239,'RPI calculation'!$A$9:$A$356,0),0)</f>
        <v>23</v>
      </c>
      <c r="P239" s="1">
        <f>IF(H239="D1",MATCH(D239,'RPI calculation'!$A$9:$A$356,0),0)</f>
        <v>230</v>
      </c>
      <c r="Q239" s="1">
        <f t="shared" si="9"/>
        <v>1</v>
      </c>
      <c r="R239" s="1">
        <f t="shared" si="10"/>
        <v>1</v>
      </c>
      <c r="S239" s="1">
        <f t="shared" si="11"/>
        <v>0</v>
      </c>
      <c r="T239" s="9">
        <f>IF(Q239=0,0,(INDEX('RPI calculation'!$H$9:$H$356,P239)-(COUNTIFS(Matches!$C$9:$C$1954,C239,Matches!$D$9:$D$1954,D239,Matches!$Q$9:$Q$1954,1,Matches!$F$9:$F$1954,3)+COUNTIFS(Matches!$C$9:$C$1954,D239,Matches!$D$9:$D$1954,C239,Matches!$Q$9:$Q$1954,1,Matches!$E$9:$E$1954,3)))/((INDEX('RPI calculation'!$H$9:$H$356,P239)+INDEX('RPI calculation'!$I$9:$I$356,P239))-(COUNTIFS(Matches!$C$9:$C$1954,C239,Matches!$D$9:$D$1954,D239,Matches!$Q$9:$Q$1954,1)+COUNTIFS(Matches!$C$9:$C$1954,D239,Matches!$D$9:$D$1954,C239,Matches!$Q$9:$Q$1954,1))))</f>
        <v>0.46153846153846156</v>
      </c>
      <c r="U239" s="9">
        <f>IF(Q239=0,0,(INDEX('RPI calculation'!$H$9:$H$356,O239)-(COUNTIFS(Matches!$C$9:$C$1954,C239,Matches!$D$9:$D$1954,D239,Matches!$Q$9:$Q$1954,1,Matches!$E$9:$E$1954,3)+COUNTIFS(Matches!$C$9:$C$1954,D239,Matches!$D$9:$D$1954,C239,Matches!$Q$9:$Q$1954,1,Matches!$F$9:$F$1954,3)))/((INDEX('RPI calculation'!$H$9:$H$356,O239)+INDEX('RPI calculation'!$I$9:$I$356,O239))-(COUNTIFS(Matches!$C$9:$C$1954,C239,Matches!$D$9:$D$1954,D239,Matches!$Q$9:$Q$1954,1)+COUNTIFS(Matches!$C$9:$C$1954,D239,Matches!$D$9:$D$1954,C239,Matches!$Q$9:$Q$1954,1))))</f>
        <v>0.33333333333333331</v>
      </c>
      <c r="V239" s="9">
        <f>IF(Q239=0,0,INDEX('RPI calculation'!$K$9:$K$356,P239))</f>
        <v>0.39523809523809517</v>
      </c>
      <c r="W239" s="9">
        <f>IF(Q239=0,0,INDEX('RPI calculation'!$K$9:$K$356,O239))</f>
        <v>0.29630536130536134</v>
      </c>
      <c r="X239" s="1">
        <f>IF(G239="D1",INDEX('RPI calculation'!$N$9:$N$356,O239),0)</f>
        <v>327</v>
      </c>
      <c r="Y239" s="1">
        <f>IF(H239="D1",INDEX('RPI calculation'!$N$9:$N$356,P239),0)</f>
        <v>281</v>
      </c>
    </row>
    <row r="240" spans="1:25" ht="25">
      <c r="A240" s="1" t="s">
        <v>1231</v>
      </c>
      <c r="B240" s="12">
        <v>46263</v>
      </c>
      <c r="C240" s="1" t="s">
        <v>182</v>
      </c>
      <c r="D240" s="1" t="s">
        <v>61</v>
      </c>
      <c r="E240" s="1">
        <v>0</v>
      </c>
      <c r="F240" s="1">
        <v>3</v>
      </c>
      <c r="G240" s="1" t="s">
        <v>584</v>
      </c>
      <c r="H240" s="1" t="s">
        <v>584</v>
      </c>
      <c r="I240" s="1">
        <v>2</v>
      </c>
      <c r="J240" s="14" t="s">
        <v>1232</v>
      </c>
      <c r="K240" s="14" t="s">
        <v>1233</v>
      </c>
      <c r="L240" s="14"/>
      <c r="M240" s="1" t="s">
        <v>5986</v>
      </c>
      <c r="N240" s="14" t="s">
        <v>5989</v>
      </c>
      <c r="O240" s="1">
        <f>IF(G240="D1",MATCH(C240,'RPI calculation'!$A$9:$A$356,0),0)</f>
        <v>24</v>
      </c>
      <c r="P240" s="1">
        <f>IF(H240="D1",MATCH(D240,'RPI calculation'!$A$9:$A$356,0),0)</f>
        <v>287</v>
      </c>
      <c r="Q240" s="1">
        <f t="shared" si="9"/>
        <v>1</v>
      </c>
      <c r="R240" s="1">
        <f t="shared" si="10"/>
        <v>0</v>
      </c>
      <c r="S240" s="1">
        <f t="shared" si="11"/>
        <v>1</v>
      </c>
      <c r="T240" s="9">
        <f>IF(Q240=0,0,(INDEX('RPI calculation'!$H$9:$H$356,P240)-(COUNTIFS(Matches!$C$9:$C$1954,C240,Matches!$D$9:$D$1954,D240,Matches!$Q$9:$Q$1954,1,Matches!$F$9:$F$1954,3)+COUNTIFS(Matches!$C$9:$C$1954,D240,Matches!$D$9:$D$1954,C240,Matches!$Q$9:$Q$1954,1,Matches!$E$9:$E$1954,3)))/((INDEX('RPI calculation'!$H$9:$H$356,P240)+INDEX('RPI calculation'!$I$9:$I$356,P240))-(COUNTIFS(Matches!$C$9:$C$1954,C240,Matches!$D$9:$D$1954,D240,Matches!$Q$9:$Q$1954,1)+COUNTIFS(Matches!$C$9:$C$1954,D240,Matches!$D$9:$D$1954,C240,Matches!$Q$9:$Q$1954,1))))</f>
        <v>0.77777777777777779</v>
      </c>
      <c r="U240" s="9">
        <f>IF(Q240=0,0,(INDEX('RPI calculation'!$H$9:$H$356,O240)-(COUNTIFS(Matches!$C$9:$C$1954,C240,Matches!$D$9:$D$1954,D240,Matches!$Q$9:$Q$1954,1,Matches!$E$9:$E$1954,3)+COUNTIFS(Matches!$C$9:$C$1954,D240,Matches!$D$9:$D$1954,C240,Matches!$Q$9:$Q$1954,1,Matches!$F$9:$F$1954,3)))/((INDEX('RPI calculation'!$H$9:$H$356,O240)+INDEX('RPI calculation'!$I$9:$I$356,O240))-(COUNTIFS(Matches!$C$9:$C$1954,C240,Matches!$D$9:$D$1954,D240,Matches!$Q$9:$Q$1954,1)+COUNTIFS(Matches!$C$9:$C$1954,D240,Matches!$D$9:$D$1954,C240,Matches!$Q$9:$Q$1954,1))))</f>
        <v>0.72727272727272729</v>
      </c>
      <c r="V240" s="9">
        <f>IF(Q240=0,0,INDEX('RPI calculation'!$K$9:$K$356,P240))</f>
        <v>0.57331890331890334</v>
      </c>
      <c r="W240" s="9">
        <f>IF(Q240=0,0,INDEX('RPI calculation'!$K$9:$K$356,O240))</f>
        <v>0.4484638047138047</v>
      </c>
      <c r="X240" s="1">
        <f>IF(G240="D1",INDEX('RPI calculation'!$N$9:$N$356,O240),0)</f>
        <v>159</v>
      </c>
      <c r="Y240" s="1">
        <f>IF(H240="D1",INDEX('RPI calculation'!$N$9:$N$356,P240),0)</f>
        <v>38</v>
      </c>
    </row>
    <row r="241" spans="1:25" ht="25">
      <c r="A241" s="1" t="s">
        <v>1234</v>
      </c>
      <c r="B241" s="12">
        <v>46263</v>
      </c>
      <c r="C241" s="1" t="s">
        <v>81</v>
      </c>
      <c r="D241" s="1" t="s">
        <v>132</v>
      </c>
      <c r="E241" s="1">
        <v>0</v>
      </c>
      <c r="F241" s="1">
        <v>3</v>
      </c>
      <c r="G241" s="1" t="s">
        <v>584</v>
      </c>
      <c r="H241" s="1" t="s">
        <v>584</v>
      </c>
      <c r="I241" s="1">
        <v>2</v>
      </c>
      <c r="J241" s="14" t="s">
        <v>695</v>
      </c>
      <c r="K241" s="14" t="s">
        <v>696</v>
      </c>
      <c r="L241" s="14"/>
      <c r="M241" s="1" t="s">
        <v>5986</v>
      </c>
      <c r="N241" s="14" t="s">
        <v>5989</v>
      </c>
      <c r="O241" s="1">
        <f>IF(G241="D1",MATCH(C241,'RPI calculation'!$A$9:$A$356,0),0)</f>
        <v>25</v>
      </c>
      <c r="P241" s="1">
        <f>IF(H241="D1",MATCH(D241,'RPI calculation'!$A$9:$A$356,0),0)</f>
        <v>164</v>
      </c>
      <c r="Q241" s="1">
        <f t="shared" si="9"/>
        <v>1</v>
      </c>
      <c r="R241" s="1">
        <f t="shared" si="10"/>
        <v>0</v>
      </c>
      <c r="S241" s="1">
        <f t="shared" si="11"/>
        <v>1</v>
      </c>
      <c r="T241" s="9">
        <f>IF(Q241=0,0,(INDEX('RPI calculation'!$H$9:$H$356,P241)-(COUNTIFS(Matches!$C$9:$C$1954,C241,Matches!$D$9:$D$1954,D241,Matches!$Q$9:$Q$1954,1,Matches!$F$9:$F$1954,3)+COUNTIFS(Matches!$C$9:$C$1954,D241,Matches!$D$9:$D$1954,C241,Matches!$Q$9:$Q$1954,1,Matches!$E$9:$E$1954,3)))/((INDEX('RPI calculation'!$H$9:$H$356,P241)+INDEX('RPI calculation'!$I$9:$I$356,P241))-(COUNTIFS(Matches!$C$9:$C$1954,C241,Matches!$D$9:$D$1954,D241,Matches!$Q$9:$Q$1954,1)+COUNTIFS(Matches!$C$9:$C$1954,D241,Matches!$D$9:$D$1954,C241,Matches!$Q$9:$Q$1954,1))))</f>
        <v>0.7</v>
      </c>
      <c r="U241" s="9">
        <f>IF(Q241=0,0,(INDEX('RPI calculation'!$H$9:$H$356,O241)-(COUNTIFS(Matches!$C$9:$C$1954,C241,Matches!$D$9:$D$1954,D241,Matches!$Q$9:$Q$1954,1,Matches!$E$9:$E$1954,3)+COUNTIFS(Matches!$C$9:$C$1954,D241,Matches!$D$9:$D$1954,C241,Matches!$Q$9:$Q$1954,1,Matches!$F$9:$F$1954,3)))/((INDEX('RPI calculation'!$H$9:$H$356,O241)+INDEX('RPI calculation'!$I$9:$I$356,O241))-(COUNTIFS(Matches!$C$9:$C$1954,C241,Matches!$D$9:$D$1954,D241,Matches!$Q$9:$Q$1954,1)+COUNTIFS(Matches!$C$9:$C$1954,D241,Matches!$D$9:$D$1954,C241,Matches!$Q$9:$Q$1954,1))))</f>
        <v>0.72727272727272729</v>
      </c>
      <c r="V241" s="9">
        <f>IF(Q241=0,0,INDEX('RPI calculation'!$K$9:$K$356,P241))</f>
        <v>0.44296259296259288</v>
      </c>
      <c r="W241" s="9">
        <f>IF(Q241=0,0,INDEX('RPI calculation'!$K$9:$K$356,O241))</f>
        <v>0.63643685374454584</v>
      </c>
      <c r="X241" s="1">
        <f>IF(G241="D1",INDEX('RPI calculation'!$N$9:$N$356,O241),0)</f>
        <v>58</v>
      </c>
      <c r="Y241" s="1">
        <f>IF(H241="D1",INDEX('RPI calculation'!$N$9:$N$356,P241),0)</f>
        <v>109</v>
      </c>
    </row>
    <row r="242" spans="1:25" ht="25">
      <c r="A242" s="1" t="s">
        <v>1235</v>
      </c>
      <c r="B242" s="12">
        <v>46263</v>
      </c>
      <c r="C242" s="1" t="s">
        <v>63</v>
      </c>
      <c r="D242" s="1" t="s">
        <v>109</v>
      </c>
      <c r="E242" s="1">
        <v>3</v>
      </c>
      <c r="F242" s="1">
        <v>2</v>
      </c>
      <c r="G242" s="1" t="s">
        <v>584</v>
      </c>
      <c r="H242" s="1" t="s">
        <v>584</v>
      </c>
      <c r="I242" s="1">
        <v>2</v>
      </c>
      <c r="J242" s="14" t="s">
        <v>832</v>
      </c>
      <c r="K242" s="14" t="s">
        <v>1236</v>
      </c>
      <c r="L242" s="14"/>
      <c r="M242" s="1" t="s">
        <v>5986</v>
      </c>
      <c r="N242" s="14" t="s">
        <v>5989</v>
      </c>
      <c r="O242" s="1">
        <f>IF(G242="D1",MATCH(C242,'RPI calculation'!$A$9:$A$356,0),0)</f>
        <v>27</v>
      </c>
      <c r="P242" s="1">
        <f>IF(H242="D1",MATCH(D242,'RPI calculation'!$A$9:$A$356,0),0)</f>
        <v>201</v>
      </c>
      <c r="Q242" s="1">
        <f t="shared" si="9"/>
        <v>1</v>
      </c>
      <c r="R242" s="1">
        <f t="shared" si="10"/>
        <v>1</v>
      </c>
      <c r="S242" s="1">
        <f t="shared" si="11"/>
        <v>0</v>
      </c>
      <c r="T242" s="9">
        <f>IF(Q242=0,0,(INDEX('RPI calculation'!$H$9:$H$356,P242)-(COUNTIFS(Matches!$C$9:$C$1954,C242,Matches!$D$9:$D$1954,D242,Matches!$Q$9:$Q$1954,1,Matches!$F$9:$F$1954,3)+COUNTIFS(Matches!$C$9:$C$1954,D242,Matches!$D$9:$D$1954,C242,Matches!$Q$9:$Q$1954,1,Matches!$E$9:$E$1954,3)))/((INDEX('RPI calculation'!$H$9:$H$356,P242)+INDEX('RPI calculation'!$I$9:$I$356,P242))-(COUNTIFS(Matches!$C$9:$C$1954,C242,Matches!$D$9:$D$1954,D242,Matches!$Q$9:$Q$1954,1)+COUNTIFS(Matches!$C$9:$C$1954,D242,Matches!$D$9:$D$1954,C242,Matches!$Q$9:$Q$1954,1))))</f>
        <v>0.55555555555555558</v>
      </c>
      <c r="U242" s="9">
        <f>IF(Q242=0,0,(INDEX('RPI calculation'!$H$9:$H$356,O242)-(COUNTIFS(Matches!$C$9:$C$1954,C242,Matches!$D$9:$D$1954,D242,Matches!$Q$9:$Q$1954,1,Matches!$E$9:$E$1954,3)+COUNTIFS(Matches!$C$9:$C$1954,D242,Matches!$D$9:$D$1954,C242,Matches!$Q$9:$Q$1954,1,Matches!$F$9:$F$1954,3)))/((INDEX('RPI calculation'!$H$9:$H$356,O242)+INDEX('RPI calculation'!$I$9:$I$356,O242))-(COUNTIFS(Matches!$C$9:$C$1954,C242,Matches!$D$9:$D$1954,D242,Matches!$Q$9:$Q$1954,1)+COUNTIFS(Matches!$C$9:$C$1954,D242,Matches!$D$9:$D$1954,C242,Matches!$Q$9:$Q$1954,1))))</f>
        <v>0.66666666666666663</v>
      </c>
      <c r="V242" s="9">
        <f>IF(Q242=0,0,INDEX('RPI calculation'!$K$9:$K$356,P242))</f>
        <v>0.66099632690541776</v>
      </c>
      <c r="W242" s="9">
        <f>IF(Q242=0,0,INDEX('RPI calculation'!$K$9:$K$356,O242))</f>
        <v>0.58383838383838382</v>
      </c>
      <c r="X242" s="1">
        <f>IF(G242="D1",INDEX('RPI calculation'!$N$9:$N$356,O242),0)</f>
        <v>40</v>
      </c>
      <c r="Y242" s="1">
        <f>IF(H242="D1",INDEX('RPI calculation'!$N$9:$N$356,P242),0)</f>
        <v>86</v>
      </c>
    </row>
    <row r="243" spans="1:25" ht="25">
      <c r="A243" s="1" t="s">
        <v>1237</v>
      </c>
      <c r="B243" s="12">
        <v>46263</v>
      </c>
      <c r="C243" s="1" t="s">
        <v>246</v>
      </c>
      <c r="D243" s="1" t="s">
        <v>192</v>
      </c>
      <c r="E243" s="1">
        <v>3</v>
      </c>
      <c r="F243" s="1">
        <v>2</v>
      </c>
      <c r="G243" s="1" t="s">
        <v>584</v>
      </c>
      <c r="H243" s="1" t="s">
        <v>584</v>
      </c>
      <c r="I243" s="1">
        <v>2</v>
      </c>
      <c r="J243" s="14" t="s">
        <v>844</v>
      </c>
      <c r="K243" s="14" t="s">
        <v>1238</v>
      </c>
      <c r="L243" s="14"/>
      <c r="M243" s="1" t="s">
        <v>5986</v>
      </c>
      <c r="N243" s="14" t="s">
        <v>5989</v>
      </c>
      <c r="O243" s="1">
        <f>IF(G243="D1",MATCH(C243,'RPI calculation'!$A$9:$A$356,0),0)</f>
        <v>28</v>
      </c>
      <c r="P243" s="1">
        <f>IF(H243="D1",MATCH(D243,'RPI calculation'!$A$9:$A$356,0),0)</f>
        <v>205</v>
      </c>
      <c r="Q243" s="1">
        <f t="shared" si="9"/>
        <v>1</v>
      </c>
      <c r="R243" s="1">
        <f t="shared" si="10"/>
        <v>1</v>
      </c>
      <c r="S243" s="1">
        <f t="shared" si="11"/>
        <v>0</v>
      </c>
      <c r="T243" s="9">
        <f>IF(Q243=0,0,(INDEX('RPI calculation'!$H$9:$H$356,P243)-(COUNTIFS(Matches!$C$9:$C$1954,C243,Matches!$D$9:$D$1954,D243,Matches!$Q$9:$Q$1954,1,Matches!$F$9:$F$1954,3)+COUNTIFS(Matches!$C$9:$C$1954,D243,Matches!$D$9:$D$1954,C243,Matches!$Q$9:$Q$1954,1,Matches!$E$9:$E$1954,3)))/((INDEX('RPI calculation'!$H$9:$H$356,P243)+INDEX('RPI calculation'!$I$9:$I$356,P243))-(COUNTIFS(Matches!$C$9:$C$1954,C243,Matches!$D$9:$D$1954,D243,Matches!$Q$9:$Q$1954,1)+COUNTIFS(Matches!$C$9:$C$1954,D243,Matches!$D$9:$D$1954,C243,Matches!$Q$9:$Q$1954,1))))</f>
        <v>0.45454545454545453</v>
      </c>
      <c r="U243" s="9">
        <f>IF(Q243=0,0,(INDEX('RPI calculation'!$H$9:$H$356,O243)-(COUNTIFS(Matches!$C$9:$C$1954,C243,Matches!$D$9:$D$1954,D243,Matches!$Q$9:$Q$1954,1,Matches!$E$9:$E$1954,3)+COUNTIFS(Matches!$C$9:$C$1954,D243,Matches!$D$9:$D$1954,C243,Matches!$Q$9:$Q$1954,1,Matches!$F$9:$F$1954,3)))/((INDEX('RPI calculation'!$H$9:$H$356,O243)+INDEX('RPI calculation'!$I$9:$I$356,O243))-(COUNTIFS(Matches!$C$9:$C$1954,C243,Matches!$D$9:$D$1954,D243,Matches!$Q$9:$Q$1954,1)+COUNTIFS(Matches!$C$9:$C$1954,D243,Matches!$D$9:$D$1954,C243,Matches!$Q$9:$Q$1954,1))))</f>
        <v>0.36363636363636365</v>
      </c>
      <c r="V243" s="9">
        <f>IF(Q243=0,0,INDEX('RPI calculation'!$K$9:$K$356,P243))</f>
        <v>0.56127946127946127</v>
      </c>
      <c r="W243" s="9">
        <f>IF(Q243=0,0,INDEX('RPI calculation'!$K$9:$K$356,O243))</f>
        <v>0.47878787878787876</v>
      </c>
      <c r="X243" s="1">
        <f>IF(G243="D1",INDEX('RPI calculation'!$N$9:$N$356,O243),0)</f>
        <v>223</v>
      </c>
      <c r="Y243" s="1">
        <f>IF(H243="D1",INDEX('RPI calculation'!$N$9:$N$356,P243),0)</f>
        <v>169</v>
      </c>
    </row>
    <row r="244" spans="1:25" ht="25">
      <c r="A244" s="1" t="s">
        <v>1239</v>
      </c>
      <c r="B244" s="12">
        <v>46263</v>
      </c>
      <c r="C244" s="1" t="s">
        <v>334</v>
      </c>
      <c r="D244" s="1" t="s">
        <v>264</v>
      </c>
      <c r="E244" s="1">
        <v>1</v>
      </c>
      <c r="F244" s="1">
        <v>3</v>
      </c>
      <c r="G244" s="1" t="s">
        <v>584</v>
      </c>
      <c r="H244" s="1" t="s">
        <v>584</v>
      </c>
      <c r="I244" s="1">
        <v>2</v>
      </c>
      <c r="J244" s="14" t="s">
        <v>1240</v>
      </c>
      <c r="K244" s="14" t="s">
        <v>1241</v>
      </c>
      <c r="L244" s="14"/>
      <c r="M244" s="1" t="s">
        <v>5986</v>
      </c>
      <c r="N244" s="14" t="s">
        <v>5989</v>
      </c>
      <c r="O244" s="1">
        <f>IF(G244="D1",MATCH(C244,'RPI calculation'!$A$9:$A$356,0),0)</f>
        <v>30</v>
      </c>
      <c r="P244" s="1">
        <f>IF(H244="D1",MATCH(D244,'RPI calculation'!$A$9:$A$356,0),0)</f>
        <v>176</v>
      </c>
      <c r="Q244" s="1">
        <f t="shared" si="9"/>
        <v>1</v>
      </c>
      <c r="R244" s="1">
        <f t="shared" si="10"/>
        <v>0</v>
      </c>
      <c r="S244" s="1">
        <f t="shared" si="11"/>
        <v>1</v>
      </c>
      <c r="T244" s="9">
        <f>IF(Q244=0,0,(INDEX('RPI calculation'!$H$9:$H$356,P244)-(COUNTIFS(Matches!$C$9:$C$1954,C244,Matches!$D$9:$D$1954,D244,Matches!$Q$9:$Q$1954,1,Matches!$F$9:$F$1954,3)+COUNTIFS(Matches!$C$9:$C$1954,D244,Matches!$D$9:$D$1954,C244,Matches!$Q$9:$Q$1954,1,Matches!$E$9:$E$1954,3)))/((INDEX('RPI calculation'!$H$9:$H$356,P244)+INDEX('RPI calculation'!$I$9:$I$356,P244))-(COUNTIFS(Matches!$C$9:$C$1954,C244,Matches!$D$9:$D$1954,D244,Matches!$Q$9:$Q$1954,1)+COUNTIFS(Matches!$C$9:$C$1954,D244,Matches!$D$9:$D$1954,C244,Matches!$Q$9:$Q$1954,1))))</f>
        <v>0.4</v>
      </c>
      <c r="U244" s="9">
        <f>IF(Q244=0,0,(INDEX('RPI calculation'!$H$9:$H$356,O244)-(COUNTIFS(Matches!$C$9:$C$1954,C244,Matches!$D$9:$D$1954,D244,Matches!$Q$9:$Q$1954,1,Matches!$E$9:$E$1954,3)+COUNTIFS(Matches!$C$9:$C$1954,D244,Matches!$D$9:$D$1954,C244,Matches!$Q$9:$Q$1954,1,Matches!$F$9:$F$1954,3)))/((INDEX('RPI calculation'!$H$9:$H$356,O244)+INDEX('RPI calculation'!$I$9:$I$356,O244))-(COUNTIFS(Matches!$C$9:$C$1954,C244,Matches!$D$9:$D$1954,D244,Matches!$Q$9:$Q$1954,1)+COUNTIFS(Matches!$C$9:$C$1954,D244,Matches!$D$9:$D$1954,C244,Matches!$Q$9:$Q$1954,1))))</f>
        <v>0.33333333333333331</v>
      </c>
      <c r="V244" s="9">
        <f>IF(Q244=0,0,INDEX('RPI calculation'!$K$9:$K$356,P244))</f>
        <v>0.4349720986084622</v>
      </c>
      <c r="W244" s="9">
        <f>IF(Q244=0,0,INDEX('RPI calculation'!$K$9:$K$356,O244))</f>
        <v>0.39923756798756799</v>
      </c>
      <c r="X244" s="1">
        <f>IF(G244="D1",INDEX('RPI calculation'!$N$9:$N$356,O244),0)</f>
        <v>311</v>
      </c>
      <c r="Y244" s="1">
        <f>IF(H244="D1",INDEX('RPI calculation'!$N$9:$N$356,P244),0)</f>
        <v>241</v>
      </c>
    </row>
    <row r="245" spans="1:25" ht="25">
      <c r="A245" s="1" t="s">
        <v>1242</v>
      </c>
      <c r="B245" s="12">
        <v>46263</v>
      </c>
      <c r="C245" s="1" t="s">
        <v>242</v>
      </c>
      <c r="D245" s="1" t="s">
        <v>348</v>
      </c>
      <c r="E245" s="1">
        <v>3</v>
      </c>
      <c r="F245" s="1">
        <v>1</v>
      </c>
      <c r="G245" s="1" t="s">
        <v>584</v>
      </c>
      <c r="H245" s="1" t="s">
        <v>584</v>
      </c>
      <c r="I245" s="1">
        <v>2</v>
      </c>
      <c r="J245" s="14" t="s">
        <v>1207</v>
      </c>
      <c r="K245" s="14" t="s">
        <v>1243</v>
      </c>
      <c r="L245" s="14"/>
      <c r="M245" s="1" t="s">
        <v>5986</v>
      </c>
      <c r="N245" s="14" t="s">
        <v>5989</v>
      </c>
      <c r="O245" s="1">
        <f>IF(G245="D1",MATCH(C245,'RPI calculation'!$A$9:$A$356,0),0)</f>
        <v>31</v>
      </c>
      <c r="P245" s="1">
        <f>IF(H245="D1",MATCH(D245,'RPI calculation'!$A$9:$A$356,0),0)</f>
        <v>187</v>
      </c>
      <c r="Q245" s="1">
        <f t="shared" si="9"/>
        <v>1</v>
      </c>
      <c r="R245" s="1">
        <f t="shared" si="10"/>
        <v>1</v>
      </c>
      <c r="S245" s="1">
        <f t="shared" si="11"/>
        <v>0</v>
      </c>
      <c r="T245" s="9">
        <f>IF(Q245=0,0,(INDEX('RPI calculation'!$H$9:$H$356,P245)-(COUNTIFS(Matches!$C$9:$C$1954,C245,Matches!$D$9:$D$1954,D245,Matches!$Q$9:$Q$1954,1,Matches!$F$9:$F$1954,3)+COUNTIFS(Matches!$C$9:$C$1954,D245,Matches!$D$9:$D$1954,C245,Matches!$Q$9:$Q$1954,1,Matches!$E$9:$E$1954,3)))/((INDEX('RPI calculation'!$H$9:$H$356,P245)+INDEX('RPI calculation'!$I$9:$I$356,P245))-(COUNTIFS(Matches!$C$9:$C$1954,C245,Matches!$D$9:$D$1954,D245,Matches!$Q$9:$Q$1954,1)+COUNTIFS(Matches!$C$9:$C$1954,D245,Matches!$D$9:$D$1954,C245,Matches!$Q$9:$Q$1954,1))))</f>
        <v>0.14285714285714285</v>
      </c>
      <c r="U245" s="9">
        <f>IF(Q245=0,0,(INDEX('RPI calculation'!$H$9:$H$356,O245)-(COUNTIFS(Matches!$C$9:$C$1954,C245,Matches!$D$9:$D$1954,D245,Matches!$Q$9:$Q$1954,1,Matches!$E$9:$E$1954,3)+COUNTIFS(Matches!$C$9:$C$1954,D245,Matches!$D$9:$D$1954,C245,Matches!$Q$9:$Q$1954,1,Matches!$F$9:$F$1954,3)))/((INDEX('RPI calculation'!$H$9:$H$356,O245)+INDEX('RPI calculation'!$I$9:$I$356,O245))-(COUNTIFS(Matches!$C$9:$C$1954,C245,Matches!$D$9:$D$1954,D245,Matches!$Q$9:$Q$1954,1)+COUNTIFS(Matches!$C$9:$C$1954,D245,Matches!$D$9:$D$1954,C245,Matches!$Q$9:$Q$1954,1))))</f>
        <v>0.4</v>
      </c>
      <c r="V245" s="9">
        <f>IF(Q245=0,0,INDEX('RPI calculation'!$K$9:$K$356,P245))</f>
        <v>0.4542613636363636</v>
      </c>
      <c r="W245" s="9">
        <f>IF(Q245=0,0,INDEX('RPI calculation'!$K$9:$K$356,O245))</f>
        <v>0.50446018627836808</v>
      </c>
      <c r="X245" s="1">
        <f>IF(G245="D1",INDEX('RPI calculation'!$N$9:$N$356,O245),0)</f>
        <v>219</v>
      </c>
      <c r="Y245" s="1">
        <f>IF(H245="D1",INDEX('RPI calculation'!$N$9:$N$356,P245),0)</f>
        <v>325</v>
      </c>
    </row>
    <row r="246" spans="1:25" ht="25">
      <c r="A246" s="1" t="s">
        <v>1244</v>
      </c>
      <c r="B246" s="12">
        <v>46263</v>
      </c>
      <c r="C246" s="1" t="s">
        <v>164</v>
      </c>
      <c r="D246" s="1" t="s">
        <v>86</v>
      </c>
      <c r="E246" s="1">
        <v>3</v>
      </c>
      <c r="F246" s="1">
        <v>1</v>
      </c>
      <c r="G246" s="1" t="s">
        <v>584</v>
      </c>
      <c r="H246" s="1" t="s">
        <v>584</v>
      </c>
      <c r="I246" s="1">
        <v>2</v>
      </c>
      <c r="J246" s="14" t="s">
        <v>835</v>
      </c>
      <c r="K246" s="14" t="s">
        <v>1245</v>
      </c>
      <c r="L246" s="14"/>
      <c r="M246" s="1" t="s">
        <v>5986</v>
      </c>
      <c r="N246" s="14" t="s">
        <v>5989</v>
      </c>
      <c r="O246" s="1">
        <f>IF(G246="D1",MATCH(C246,'RPI calculation'!$A$9:$A$356,0),0)</f>
        <v>32</v>
      </c>
      <c r="P246" s="1">
        <f>IF(H246="D1",MATCH(D246,'RPI calculation'!$A$9:$A$356,0),0)</f>
        <v>138</v>
      </c>
      <c r="Q246" s="1">
        <f t="shared" si="9"/>
        <v>1</v>
      </c>
      <c r="R246" s="1">
        <f t="shared" si="10"/>
        <v>1</v>
      </c>
      <c r="S246" s="1">
        <f t="shared" si="11"/>
        <v>0</v>
      </c>
      <c r="T246" s="9">
        <f>IF(Q246=0,0,(INDEX('RPI calculation'!$H$9:$H$356,P246)-(COUNTIFS(Matches!$C$9:$C$1954,C246,Matches!$D$9:$D$1954,D246,Matches!$Q$9:$Q$1954,1,Matches!$F$9:$F$1954,3)+COUNTIFS(Matches!$C$9:$C$1954,D246,Matches!$D$9:$D$1954,C246,Matches!$Q$9:$Q$1954,1,Matches!$E$9:$E$1954,3)))/((INDEX('RPI calculation'!$H$9:$H$356,P246)+INDEX('RPI calculation'!$I$9:$I$356,P246))-(COUNTIFS(Matches!$C$9:$C$1954,C246,Matches!$D$9:$D$1954,D246,Matches!$Q$9:$Q$1954,1)+COUNTIFS(Matches!$C$9:$C$1954,D246,Matches!$D$9:$D$1954,C246,Matches!$Q$9:$Q$1954,1))))</f>
        <v>0.90909090909090906</v>
      </c>
      <c r="U246" s="9">
        <f>IF(Q246=0,0,(INDEX('RPI calculation'!$H$9:$H$356,O246)-(COUNTIFS(Matches!$C$9:$C$1954,C246,Matches!$D$9:$D$1954,D246,Matches!$Q$9:$Q$1954,1,Matches!$E$9:$E$1954,3)+COUNTIFS(Matches!$C$9:$C$1954,D246,Matches!$D$9:$D$1954,C246,Matches!$Q$9:$Q$1954,1,Matches!$F$9:$F$1954,3)))/((INDEX('RPI calculation'!$H$9:$H$356,O246)+INDEX('RPI calculation'!$I$9:$I$356,O246))-(COUNTIFS(Matches!$C$9:$C$1954,C246,Matches!$D$9:$D$1954,D246,Matches!$Q$9:$Q$1954,1)+COUNTIFS(Matches!$C$9:$C$1954,D246,Matches!$D$9:$D$1954,C246,Matches!$Q$9:$Q$1954,1))))</f>
        <v>0.7</v>
      </c>
      <c r="V246" s="9">
        <f>IF(Q246=0,0,INDEX('RPI calculation'!$K$9:$K$356,P246))</f>
        <v>0.52916666666666667</v>
      </c>
      <c r="W246" s="9">
        <f>IF(Q246=0,0,INDEX('RPI calculation'!$K$9:$K$356,O246))</f>
        <v>0.42922582468037013</v>
      </c>
      <c r="X246" s="1">
        <f>IF(G246="D1",INDEX('RPI calculation'!$N$9:$N$356,O246),0)</f>
        <v>141</v>
      </c>
      <c r="Y246" s="1">
        <f>IF(H246="D1",INDEX('RPI calculation'!$N$9:$N$356,P246),0)</f>
        <v>63</v>
      </c>
    </row>
    <row r="247" spans="1:25" ht="25">
      <c r="A247" s="1" t="s">
        <v>1246</v>
      </c>
      <c r="B247" s="12">
        <v>46263</v>
      </c>
      <c r="C247" s="1" t="s">
        <v>179</v>
      </c>
      <c r="D247" s="1" t="s">
        <v>145</v>
      </c>
      <c r="E247" s="1">
        <v>3</v>
      </c>
      <c r="F247" s="1">
        <v>2</v>
      </c>
      <c r="G247" s="1" t="s">
        <v>584</v>
      </c>
      <c r="H247" s="1" t="s">
        <v>584</v>
      </c>
      <c r="I247" s="1">
        <v>2</v>
      </c>
      <c r="J247" s="14" t="s">
        <v>606</v>
      </c>
      <c r="K247" s="14" t="s">
        <v>1247</v>
      </c>
      <c r="L247" s="14"/>
      <c r="M247" s="1" t="s">
        <v>5986</v>
      </c>
      <c r="N247" s="14" t="s">
        <v>5989</v>
      </c>
      <c r="O247" s="1">
        <f>IF(G247="D1",MATCH(C247,'RPI calculation'!$A$9:$A$356,0),0)</f>
        <v>33</v>
      </c>
      <c r="P247" s="1">
        <f>IF(H247="D1",MATCH(D247,'RPI calculation'!$A$9:$A$356,0),0)</f>
        <v>49</v>
      </c>
      <c r="Q247" s="1">
        <f t="shared" si="9"/>
        <v>1</v>
      </c>
      <c r="R247" s="1">
        <f t="shared" si="10"/>
        <v>1</v>
      </c>
      <c r="S247" s="1">
        <f t="shared" si="11"/>
        <v>0</v>
      </c>
      <c r="T247" s="9">
        <f>IF(Q247=0,0,(INDEX('RPI calculation'!$H$9:$H$356,P247)-(COUNTIFS(Matches!$C$9:$C$1954,C247,Matches!$D$9:$D$1954,D247,Matches!$Q$9:$Q$1954,1,Matches!$F$9:$F$1954,3)+COUNTIFS(Matches!$C$9:$C$1954,D247,Matches!$D$9:$D$1954,C247,Matches!$Q$9:$Q$1954,1,Matches!$E$9:$E$1954,3)))/((INDEX('RPI calculation'!$H$9:$H$356,P247)+INDEX('RPI calculation'!$I$9:$I$356,P247))-(COUNTIFS(Matches!$C$9:$C$1954,C247,Matches!$D$9:$D$1954,D247,Matches!$Q$9:$Q$1954,1)+COUNTIFS(Matches!$C$9:$C$1954,D247,Matches!$D$9:$D$1954,C247,Matches!$Q$9:$Q$1954,1))))</f>
        <v>0.54545454545454541</v>
      </c>
      <c r="U247" s="9">
        <f>IF(Q247=0,0,(INDEX('RPI calculation'!$H$9:$H$356,O247)-(COUNTIFS(Matches!$C$9:$C$1954,C247,Matches!$D$9:$D$1954,D247,Matches!$Q$9:$Q$1954,1,Matches!$E$9:$E$1954,3)+COUNTIFS(Matches!$C$9:$C$1954,D247,Matches!$D$9:$D$1954,C247,Matches!$Q$9:$Q$1954,1,Matches!$F$9:$F$1954,3)))/((INDEX('RPI calculation'!$H$9:$H$356,O247)+INDEX('RPI calculation'!$I$9:$I$356,O247))-(COUNTIFS(Matches!$C$9:$C$1954,C247,Matches!$D$9:$D$1954,D247,Matches!$Q$9:$Q$1954,1)+COUNTIFS(Matches!$C$9:$C$1954,D247,Matches!$D$9:$D$1954,C247,Matches!$Q$9:$Q$1954,1))))</f>
        <v>0.45454545454545453</v>
      </c>
      <c r="V247" s="9">
        <f>IF(Q247=0,0,INDEX('RPI calculation'!$K$9:$K$356,P247))</f>
        <v>0.57694250194250196</v>
      </c>
      <c r="W247" s="9">
        <f>IF(Q247=0,0,INDEX('RPI calculation'!$K$9:$K$356,O247))</f>
        <v>0.50509259259259254</v>
      </c>
      <c r="X247" s="1">
        <f>IF(G247="D1",INDEX('RPI calculation'!$N$9:$N$356,O247),0)</f>
        <v>156</v>
      </c>
      <c r="Y247" s="1">
        <f>IF(H247="D1",INDEX('RPI calculation'!$N$9:$N$356,P247),0)</f>
        <v>122</v>
      </c>
    </row>
    <row r="248" spans="1:25" ht="25">
      <c r="A248" s="1" t="s">
        <v>1248</v>
      </c>
      <c r="B248" s="12">
        <v>46263</v>
      </c>
      <c r="C248" s="1" t="s">
        <v>54</v>
      </c>
      <c r="D248" s="1" t="s">
        <v>198</v>
      </c>
      <c r="E248" s="1">
        <v>3</v>
      </c>
      <c r="F248" s="1">
        <v>1</v>
      </c>
      <c r="G248" s="1" t="s">
        <v>584</v>
      </c>
      <c r="H248" s="1" t="s">
        <v>584</v>
      </c>
      <c r="I248" s="1">
        <v>2</v>
      </c>
      <c r="J248" s="14" t="s">
        <v>1249</v>
      </c>
      <c r="K248" s="14" t="s">
        <v>1250</v>
      </c>
      <c r="L248" s="14"/>
      <c r="M248" s="1" t="s">
        <v>5986</v>
      </c>
      <c r="N248" s="14" t="s">
        <v>5989</v>
      </c>
      <c r="O248" s="1">
        <f>IF(G248="D1",MATCH(C248,'RPI calculation'!$A$9:$A$356,0),0)</f>
        <v>34</v>
      </c>
      <c r="P248" s="1">
        <f>IF(H248="D1",MATCH(D248,'RPI calculation'!$A$9:$A$356,0),0)</f>
        <v>83</v>
      </c>
      <c r="Q248" s="1">
        <f t="shared" si="9"/>
        <v>1</v>
      </c>
      <c r="R248" s="1">
        <f t="shared" si="10"/>
        <v>1</v>
      </c>
      <c r="S248" s="1">
        <f t="shared" si="11"/>
        <v>0</v>
      </c>
      <c r="T248" s="9">
        <f>IF(Q248=0,0,(INDEX('RPI calculation'!$H$9:$H$356,P248)-(COUNTIFS(Matches!$C$9:$C$1954,C248,Matches!$D$9:$D$1954,D248,Matches!$Q$9:$Q$1954,1,Matches!$F$9:$F$1954,3)+COUNTIFS(Matches!$C$9:$C$1954,D248,Matches!$D$9:$D$1954,C248,Matches!$Q$9:$Q$1954,1,Matches!$E$9:$E$1954,3)))/((INDEX('RPI calculation'!$H$9:$H$356,P248)+INDEX('RPI calculation'!$I$9:$I$356,P248))-(COUNTIFS(Matches!$C$9:$C$1954,C248,Matches!$D$9:$D$1954,D248,Matches!$Q$9:$Q$1954,1)+COUNTIFS(Matches!$C$9:$C$1954,D248,Matches!$D$9:$D$1954,C248,Matches!$Q$9:$Q$1954,1))))</f>
        <v>0.33333333333333331</v>
      </c>
      <c r="U248" s="9">
        <f>IF(Q248=0,0,(INDEX('RPI calculation'!$H$9:$H$356,O248)-(COUNTIFS(Matches!$C$9:$C$1954,C248,Matches!$D$9:$D$1954,D248,Matches!$Q$9:$Q$1954,1,Matches!$E$9:$E$1954,3)+COUNTIFS(Matches!$C$9:$C$1954,D248,Matches!$D$9:$D$1954,C248,Matches!$Q$9:$Q$1954,1,Matches!$F$9:$F$1954,3)))/((INDEX('RPI calculation'!$H$9:$H$356,O248)+INDEX('RPI calculation'!$I$9:$I$356,O248))-(COUNTIFS(Matches!$C$9:$C$1954,C248,Matches!$D$9:$D$1954,D248,Matches!$Q$9:$Q$1954,1)+COUNTIFS(Matches!$C$9:$C$1954,D248,Matches!$D$9:$D$1954,C248,Matches!$Q$9:$Q$1954,1))))</f>
        <v>0.875</v>
      </c>
      <c r="V248" s="9">
        <f>IF(Q248=0,0,INDEX('RPI calculation'!$K$9:$K$356,P248))</f>
        <v>0.57250721500721491</v>
      </c>
      <c r="W248" s="9">
        <f>IF(Q248=0,0,INDEX('RPI calculation'!$K$9:$K$356,O248))</f>
        <v>0.51402918069584724</v>
      </c>
      <c r="X248" s="1">
        <f>IF(G248="D1",INDEX('RPI calculation'!$N$9:$N$356,O248),0)</f>
        <v>31</v>
      </c>
      <c r="Y248" s="1">
        <f>IF(H248="D1",INDEX('RPI calculation'!$N$9:$N$356,P248),0)</f>
        <v>175</v>
      </c>
    </row>
    <row r="249" spans="1:25" ht="25">
      <c r="A249" s="1" t="s">
        <v>1251</v>
      </c>
      <c r="B249" s="12">
        <v>46263</v>
      </c>
      <c r="C249" s="1" t="s">
        <v>216</v>
      </c>
      <c r="D249" s="1" t="s">
        <v>78</v>
      </c>
      <c r="E249" s="1">
        <v>0</v>
      </c>
      <c r="F249" s="1">
        <v>3</v>
      </c>
      <c r="G249" s="1" t="s">
        <v>584</v>
      </c>
      <c r="H249" s="1" t="s">
        <v>584</v>
      </c>
      <c r="I249" s="1">
        <v>2</v>
      </c>
      <c r="J249" s="14" t="s">
        <v>1252</v>
      </c>
      <c r="K249" s="14" t="s">
        <v>1253</v>
      </c>
      <c r="L249" s="14"/>
      <c r="M249" s="1" t="s">
        <v>5986</v>
      </c>
      <c r="N249" s="14" t="s">
        <v>5988</v>
      </c>
      <c r="O249" s="1">
        <f>IF(G249="D1",MATCH(C249,'RPI calculation'!$A$9:$A$356,0),0)</f>
        <v>35</v>
      </c>
      <c r="P249" s="1">
        <f>IF(H249="D1",MATCH(D249,'RPI calculation'!$A$9:$A$356,0),0)</f>
        <v>282</v>
      </c>
      <c r="Q249" s="1">
        <f t="shared" si="9"/>
        <v>1</v>
      </c>
      <c r="R249" s="1">
        <f t="shared" si="10"/>
        <v>0</v>
      </c>
      <c r="S249" s="1">
        <f t="shared" si="11"/>
        <v>1</v>
      </c>
      <c r="T249" s="9">
        <f>IF(Q249=0,0,(INDEX('RPI calculation'!$H$9:$H$356,P249)-(COUNTIFS(Matches!$C$9:$C$1954,C249,Matches!$D$9:$D$1954,D249,Matches!$Q$9:$Q$1954,1,Matches!$F$9:$F$1954,3)+COUNTIFS(Matches!$C$9:$C$1954,D249,Matches!$D$9:$D$1954,C249,Matches!$Q$9:$Q$1954,1,Matches!$E$9:$E$1954,3)))/((INDEX('RPI calculation'!$H$9:$H$356,P249)+INDEX('RPI calculation'!$I$9:$I$356,P249))-(COUNTIFS(Matches!$C$9:$C$1954,C249,Matches!$D$9:$D$1954,D249,Matches!$Q$9:$Q$1954,1)+COUNTIFS(Matches!$C$9:$C$1954,D249,Matches!$D$9:$D$1954,C249,Matches!$Q$9:$Q$1954,1))))</f>
        <v>0.5</v>
      </c>
      <c r="U249" s="9">
        <f>IF(Q249=0,0,(INDEX('RPI calculation'!$H$9:$H$356,O249)-(COUNTIFS(Matches!$C$9:$C$1954,C249,Matches!$D$9:$D$1954,D249,Matches!$Q$9:$Q$1954,1,Matches!$E$9:$E$1954,3)+COUNTIFS(Matches!$C$9:$C$1954,D249,Matches!$D$9:$D$1954,C249,Matches!$Q$9:$Q$1954,1,Matches!$F$9:$F$1954,3)))/((INDEX('RPI calculation'!$H$9:$H$356,O249)+INDEX('RPI calculation'!$I$9:$I$356,O249))-(COUNTIFS(Matches!$C$9:$C$1954,C249,Matches!$D$9:$D$1954,D249,Matches!$Q$9:$Q$1954,1)+COUNTIFS(Matches!$C$9:$C$1954,D249,Matches!$D$9:$D$1954,C249,Matches!$Q$9:$Q$1954,1))))</f>
        <v>0.44444444444444442</v>
      </c>
      <c r="V249" s="9">
        <f>IF(Q249=0,0,INDEX('RPI calculation'!$K$9:$K$356,P249))</f>
        <v>0.62075298438934801</v>
      </c>
      <c r="W249" s="9">
        <f>IF(Q249=0,0,INDEX('RPI calculation'!$K$9:$K$356,O249))</f>
        <v>0.4944949494949496</v>
      </c>
      <c r="X249" s="1">
        <f>IF(G249="D1",INDEX('RPI calculation'!$N$9:$N$356,O249),0)</f>
        <v>193</v>
      </c>
      <c r="Y249" s="1">
        <f>IF(H249="D1",INDEX('RPI calculation'!$N$9:$N$356,P249),0)</f>
        <v>55</v>
      </c>
    </row>
    <row r="250" spans="1:25" ht="25">
      <c r="A250" s="1" t="s">
        <v>1254</v>
      </c>
      <c r="B250" s="12">
        <v>46263</v>
      </c>
      <c r="C250" s="1" t="s">
        <v>276</v>
      </c>
      <c r="D250" s="1" t="s">
        <v>205</v>
      </c>
      <c r="E250" s="1">
        <v>1</v>
      </c>
      <c r="F250" s="1">
        <v>3</v>
      </c>
      <c r="G250" s="1" t="s">
        <v>584</v>
      </c>
      <c r="H250" s="1" t="s">
        <v>584</v>
      </c>
      <c r="I250" s="1">
        <v>2</v>
      </c>
      <c r="J250" s="14" t="s">
        <v>1255</v>
      </c>
      <c r="K250" s="14" t="s">
        <v>1256</v>
      </c>
      <c r="L250" s="14"/>
      <c r="M250" s="1" t="s">
        <v>5986</v>
      </c>
      <c r="N250" s="14" t="s">
        <v>5989</v>
      </c>
      <c r="O250" s="1">
        <f>IF(G250="D1",MATCH(C250,'RPI calculation'!$A$9:$A$356,0),0)</f>
        <v>36</v>
      </c>
      <c r="P250" s="1">
        <f>IF(H250="D1",MATCH(D250,'RPI calculation'!$A$9:$A$356,0),0)</f>
        <v>161</v>
      </c>
      <c r="Q250" s="1">
        <f t="shared" si="9"/>
        <v>1</v>
      </c>
      <c r="R250" s="1">
        <f t="shared" si="10"/>
        <v>0</v>
      </c>
      <c r="S250" s="1">
        <f t="shared" si="11"/>
        <v>1</v>
      </c>
      <c r="T250" s="9">
        <f>IF(Q250=0,0,(INDEX('RPI calculation'!$H$9:$H$356,P250)-(COUNTIFS(Matches!$C$9:$C$1954,C250,Matches!$D$9:$D$1954,D250,Matches!$Q$9:$Q$1954,1,Matches!$F$9:$F$1954,3)+COUNTIFS(Matches!$C$9:$C$1954,D250,Matches!$D$9:$D$1954,C250,Matches!$Q$9:$Q$1954,1,Matches!$E$9:$E$1954,3)))/((INDEX('RPI calculation'!$H$9:$H$356,P250)+INDEX('RPI calculation'!$I$9:$I$356,P250))-(COUNTIFS(Matches!$C$9:$C$1954,C250,Matches!$D$9:$D$1954,D250,Matches!$Q$9:$Q$1954,1)+COUNTIFS(Matches!$C$9:$C$1954,D250,Matches!$D$9:$D$1954,C250,Matches!$Q$9:$Q$1954,1))))</f>
        <v>0.7</v>
      </c>
      <c r="U250" s="9">
        <f>IF(Q250=0,0,(INDEX('RPI calculation'!$H$9:$H$356,O250)-(COUNTIFS(Matches!$C$9:$C$1954,C250,Matches!$D$9:$D$1954,D250,Matches!$Q$9:$Q$1954,1,Matches!$E$9:$E$1954,3)+COUNTIFS(Matches!$C$9:$C$1954,D250,Matches!$D$9:$D$1954,C250,Matches!$Q$9:$Q$1954,1,Matches!$F$9:$F$1954,3)))/((INDEX('RPI calculation'!$H$9:$H$356,O250)+INDEX('RPI calculation'!$I$9:$I$356,O250))-(COUNTIFS(Matches!$C$9:$C$1954,C250,Matches!$D$9:$D$1954,D250,Matches!$Q$9:$Q$1954,1)+COUNTIFS(Matches!$C$9:$C$1954,D250,Matches!$D$9:$D$1954,C250,Matches!$Q$9:$Q$1954,1))))</f>
        <v>0.41666666666666669</v>
      </c>
      <c r="V250" s="9">
        <f>IF(Q250=0,0,INDEX('RPI calculation'!$K$9:$K$356,P250))</f>
        <v>0.3891184573002755</v>
      </c>
      <c r="W250" s="9">
        <f>IF(Q250=0,0,INDEX('RPI calculation'!$K$9:$K$356,O250))</f>
        <v>0.49797979797979802</v>
      </c>
      <c r="X250" s="1">
        <f>IF(G250="D1",INDEX('RPI calculation'!$N$9:$N$356,O250),0)</f>
        <v>253</v>
      </c>
      <c r="Y250" s="1">
        <f>IF(H250="D1",INDEX('RPI calculation'!$N$9:$N$356,P250),0)</f>
        <v>182</v>
      </c>
    </row>
    <row r="251" spans="1:25" ht="25">
      <c r="A251" s="1" t="s">
        <v>1257</v>
      </c>
      <c r="B251" s="12">
        <v>46263</v>
      </c>
      <c r="C251" s="1" t="s">
        <v>88</v>
      </c>
      <c r="D251" s="1" t="s">
        <v>221</v>
      </c>
      <c r="E251" s="1">
        <v>3</v>
      </c>
      <c r="F251" s="1">
        <v>1</v>
      </c>
      <c r="G251" s="1" t="s">
        <v>584</v>
      </c>
      <c r="H251" s="1" t="s">
        <v>584</v>
      </c>
      <c r="I251" s="1">
        <v>2</v>
      </c>
      <c r="J251" s="14" t="s">
        <v>1258</v>
      </c>
      <c r="K251" s="14" t="s">
        <v>1259</v>
      </c>
      <c r="L251" s="14"/>
      <c r="M251" s="1" t="s">
        <v>5986</v>
      </c>
      <c r="N251" s="14" t="s">
        <v>5989</v>
      </c>
      <c r="O251" s="1">
        <f>IF(G251="D1",MATCH(C251,'RPI calculation'!$A$9:$A$356,0),0)</f>
        <v>37</v>
      </c>
      <c r="P251" s="1">
        <f>IF(H251="D1",MATCH(D251,'RPI calculation'!$A$9:$A$356,0),0)</f>
        <v>297</v>
      </c>
      <c r="Q251" s="1">
        <f t="shared" si="9"/>
        <v>1</v>
      </c>
      <c r="R251" s="1">
        <f t="shared" si="10"/>
        <v>1</v>
      </c>
      <c r="S251" s="1">
        <f t="shared" si="11"/>
        <v>0</v>
      </c>
      <c r="T251" s="9">
        <f>IF(Q251=0,0,(INDEX('RPI calculation'!$H$9:$H$356,P251)-(COUNTIFS(Matches!$C$9:$C$1954,C251,Matches!$D$9:$D$1954,D251,Matches!$Q$9:$Q$1954,1,Matches!$F$9:$F$1954,3)+COUNTIFS(Matches!$C$9:$C$1954,D251,Matches!$D$9:$D$1954,C251,Matches!$Q$9:$Q$1954,1,Matches!$E$9:$E$1954,3)))/((INDEX('RPI calculation'!$H$9:$H$356,P251)+INDEX('RPI calculation'!$I$9:$I$356,P251))-(COUNTIFS(Matches!$C$9:$C$1954,C251,Matches!$D$9:$D$1954,D251,Matches!$Q$9:$Q$1954,1)+COUNTIFS(Matches!$C$9:$C$1954,D251,Matches!$D$9:$D$1954,C251,Matches!$Q$9:$Q$1954,1))))</f>
        <v>0.4</v>
      </c>
      <c r="U251" s="9">
        <f>IF(Q251=0,0,(INDEX('RPI calculation'!$H$9:$H$356,O251)-(COUNTIFS(Matches!$C$9:$C$1954,C251,Matches!$D$9:$D$1954,D251,Matches!$Q$9:$Q$1954,1,Matches!$E$9:$E$1954,3)+COUNTIFS(Matches!$C$9:$C$1954,D251,Matches!$D$9:$D$1954,C251,Matches!$Q$9:$Q$1954,1,Matches!$F$9:$F$1954,3)))/((INDEX('RPI calculation'!$H$9:$H$356,O251)+INDEX('RPI calculation'!$I$9:$I$356,O251))-(COUNTIFS(Matches!$C$9:$C$1954,C251,Matches!$D$9:$D$1954,D251,Matches!$Q$9:$Q$1954,1)+COUNTIFS(Matches!$C$9:$C$1954,D251,Matches!$D$9:$D$1954,C251,Matches!$Q$9:$Q$1954,1))))</f>
        <v>0.9</v>
      </c>
      <c r="V251" s="9">
        <f>IF(Q251=0,0,INDEX('RPI calculation'!$K$9:$K$356,P251))</f>
        <v>0.5535812672176309</v>
      </c>
      <c r="W251" s="9">
        <f>IF(Q251=0,0,INDEX('RPI calculation'!$K$9:$K$356,O251))</f>
        <v>0.45977961432506886</v>
      </c>
      <c r="X251" s="1">
        <f>IF(G251="D1",INDEX('RPI calculation'!$N$9:$N$356,O251),0)</f>
        <v>65</v>
      </c>
      <c r="Y251" s="1">
        <f>IF(H251="D1",INDEX('RPI calculation'!$N$9:$N$356,P251),0)</f>
        <v>198</v>
      </c>
    </row>
    <row r="252" spans="1:25" ht="25">
      <c r="A252" s="1" t="s">
        <v>1260</v>
      </c>
      <c r="B252" s="12">
        <v>46263</v>
      </c>
      <c r="C252" s="1" t="s">
        <v>332</v>
      </c>
      <c r="D252" s="1" t="s">
        <v>244</v>
      </c>
      <c r="E252" s="1">
        <v>0</v>
      </c>
      <c r="F252" s="1">
        <v>3</v>
      </c>
      <c r="G252" s="1" t="s">
        <v>584</v>
      </c>
      <c r="H252" s="1" t="s">
        <v>584</v>
      </c>
      <c r="I252" s="1">
        <v>2</v>
      </c>
      <c r="J252" s="14" t="s">
        <v>733</v>
      </c>
      <c r="K252" s="14" t="s">
        <v>1261</v>
      </c>
      <c r="L252" s="14"/>
      <c r="M252" s="1" t="s">
        <v>5986</v>
      </c>
      <c r="N252" s="14" t="s">
        <v>5989</v>
      </c>
      <c r="O252" s="1">
        <f>IF(G252="D1",MATCH(C252,'RPI calculation'!$A$9:$A$356,0),0)</f>
        <v>38</v>
      </c>
      <c r="P252" s="1">
        <f>IF(H252="D1",MATCH(D252,'RPI calculation'!$A$9:$A$356,0),0)</f>
        <v>185</v>
      </c>
      <c r="Q252" s="1">
        <f t="shared" si="9"/>
        <v>1</v>
      </c>
      <c r="R252" s="1">
        <f t="shared" si="10"/>
        <v>0</v>
      </c>
      <c r="S252" s="1">
        <f t="shared" si="11"/>
        <v>1</v>
      </c>
      <c r="T252" s="9">
        <f>IF(Q252=0,0,(INDEX('RPI calculation'!$H$9:$H$356,P252)-(COUNTIFS(Matches!$C$9:$C$1954,C252,Matches!$D$9:$D$1954,D252,Matches!$Q$9:$Q$1954,1,Matches!$F$9:$F$1954,3)+COUNTIFS(Matches!$C$9:$C$1954,D252,Matches!$D$9:$D$1954,C252,Matches!$Q$9:$Q$1954,1,Matches!$E$9:$E$1954,3)))/((INDEX('RPI calculation'!$H$9:$H$356,P252)+INDEX('RPI calculation'!$I$9:$I$356,P252))-(COUNTIFS(Matches!$C$9:$C$1954,C252,Matches!$D$9:$D$1954,D252,Matches!$Q$9:$Q$1954,1)+COUNTIFS(Matches!$C$9:$C$1954,D252,Matches!$D$9:$D$1954,C252,Matches!$Q$9:$Q$1954,1))))</f>
        <v>0.5</v>
      </c>
      <c r="U252" s="9">
        <f>IF(Q252=0,0,(INDEX('RPI calculation'!$H$9:$H$356,O252)-(COUNTIFS(Matches!$C$9:$C$1954,C252,Matches!$D$9:$D$1954,D252,Matches!$Q$9:$Q$1954,1,Matches!$E$9:$E$1954,3)+COUNTIFS(Matches!$C$9:$C$1954,D252,Matches!$D$9:$D$1954,C252,Matches!$Q$9:$Q$1954,1,Matches!$F$9:$F$1954,3)))/((INDEX('RPI calculation'!$H$9:$H$356,O252)+INDEX('RPI calculation'!$I$9:$I$356,O252))-(COUNTIFS(Matches!$C$9:$C$1954,C252,Matches!$D$9:$D$1954,D252,Matches!$Q$9:$Q$1954,1)+COUNTIFS(Matches!$C$9:$C$1954,D252,Matches!$D$9:$D$1954,C252,Matches!$Q$9:$Q$1954,1))))</f>
        <v>0.3</v>
      </c>
      <c r="V252" s="9">
        <f>IF(Q252=0,0,INDEX('RPI calculation'!$K$9:$K$356,P252))</f>
        <v>0.43014763014763019</v>
      </c>
      <c r="W252" s="9">
        <f>IF(Q252=0,0,INDEX('RPI calculation'!$K$9:$K$356,O252))</f>
        <v>0.43163452708907246</v>
      </c>
      <c r="X252" s="1">
        <f>IF(G252="D1",INDEX('RPI calculation'!$N$9:$N$356,O252),0)</f>
        <v>309</v>
      </c>
      <c r="Y252" s="1">
        <f>IF(H252="D1",INDEX('RPI calculation'!$N$9:$N$356,P252),0)</f>
        <v>221</v>
      </c>
    </row>
    <row r="253" spans="1:25" ht="25">
      <c r="A253" s="1" t="s">
        <v>1262</v>
      </c>
      <c r="B253" s="12">
        <v>46263</v>
      </c>
      <c r="C253" s="1" t="s">
        <v>353</v>
      </c>
      <c r="D253" s="1" t="s">
        <v>274</v>
      </c>
      <c r="E253" s="1">
        <v>0</v>
      </c>
      <c r="F253" s="1">
        <v>3</v>
      </c>
      <c r="G253" s="1" t="s">
        <v>584</v>
      </c>
      <c r="H253" s="1" t="s">
        <v>584</v>
      </c>
      <c r="I253" s="1">
        <v>2</v>
      </c>
      <c r="J253" s="14" t="s">
        <v>1263</v>
      </c>
      <c r="K253" s="14" t="s">
        <v>1264</v>
      </c>
      <c r="L253" s="14"/>
      <c r="M253" s="1" t="s">
        <v>5986</v>
      </c>
      <c r="N253" s="14" t="s">
        <v>5989</v>
      </c>
      <c r="O253" s="1">
        <f>IF(G253="D1",MATCH(C253,'RPI calculation'!$A$9:$A$356,0),0)</f>
        <v>40</v>
      </c>
      <c r="P253" s="1">
        <f>IF(H253="D1",MATCH(D253,'RPI calculation'!$A$9:$A$356,0),0)</f>
        <v>348</v>
      </c>
      <c r="Q253" s="1">
        <f t="shared" si="9"/>
        <v>1</v>
      </c>
      <c r="R253" s="1">
        <f t="shared" si="10"/>
        <v>0</v>
      </c>
      <c r="S253" s="1">
        <f t="shared" si="11"/>
        <v>1</v>
      </c>
      <c r="T253" s="9">
        <f>IF(Q253=0,0,(INDEX('RPI calculation'!$H$9:$H$356,P253)-(COUNTIFS(Matches!$C$9:$C$1954,C253,Matches!$D$9:$D$1954,D253,Matches!$Q$9:$Q$1954,1,Matches!$F$9:$F$1954,3)+COUNTIFS(Matches!$C$9:$C$1954,D253,Matches!$D$9:$D$1954,C253,Matches!$Q$9:$Q$1954,1,Matches!$E$9:$E$1954,3)))/((INDEX('RPI calculation'!$H$9:$H$356,P253)+INDEX('RPI calculation'!$I$9:$I$356,P253))-(COUNTIFS(Matches!$C$9:$C$1954,C253,Matches!$D$9:$D$1954,D253,Matches!$Q$9:$Q$1954,1)+COUNTIFS(Matches!$C$9:$C$1954,D253,Matches!$D$9:$D$1954,C253,Matches!$Q$9:$Q$1954,1))))</f>
        <v>0.3</v>
      </c>
      <c r="U253" s="9">
        <f>IF(Q253=0,0,(INDEX('RPI calculation'!$H$9:$H$356,O253)-(COUNTIFS(Matches!$C$9:$C$1954,C253,Matches!$D$9:$D$1954,D253,Matches!$Q$9:$Q$1954,1,Matches!$E$9:$E$1954,3)+COUNTIFS(Matches!$C$9:$C$1954,D253,Matches!$D$9:$D$1954,C253,Matches!$Q$9:$Q$1954,1,Matches!$F$9:$F$1954,3)))/((INDEX('RPI calculation'!$H$9:$H$356,O253)+INDEX('RPI calculation'!$I$9:$I$356,O253))-(COUNTIFS(Matches!$C$9:$C$1954,C253,Matches!$D$9:$D$1954,D253,Matches!$Q$9:$Q$1954,1)+COUNTIFS(Matches!$C$9:$C$1954,D253,Matches!$D$9:$D$1954,C253,Matches!$Q$9:$Q$1954,1))))</f>
        <v>0.1111111111111111</v>
      </c>
      <c r="V253" s="9">
        <f>IF(Q253=0,0,INDEX('RPI calculation'!$K$9:$K$356,P253))</f>
        <v>0.49302112029384754</v>
      </c>
      <c r="W253" s="9">
        <f>IF(Q253=0,0,INDEX('RPI calculation'!$K$9:$K$356,O253))</f>
        <v>0.44412337662337659</v>
      </c>
      <c r="X253" s="1">
        <f>IF(G253="D1",INDEX('RPI calculation'!$N$9:$N$356,O253),0)</f>
        <v>330</v>
      </c>
      <c r="Y253" s="1">
        <f>IF(H253="D1",INDEX('RPI calculation'!$N$9:$N$356,P253),0)</f>
        <v>251</v>
      </c>
    </row>
    <row r="254" spans="1:25" ht="25">
      <c r="A254" s="1" t="s">
        <v>1265</v>
      </c>
      <c r="B254" s="12">
        <v>46263</v>
      </c>
      <c r="C254" s="1" t="s">
        <v>282</v>
      </c>
      <c r="D254" s="1" t="s">
        <v>77</v>
      </c>
      <c r="E254" s="1">
        <v>0</v>
      </c>
      <c r="F254" s="1">
        <v>3</v>
      </c>
      <c r="G254" s="1" t="s">
        <v>584</v>
      </c>
      <c r="H254" s="1" t="s">
        <v>584</v>
      </c>
      <c r="I254" s="1">
        <v>2</v>
      </c>
      <c r="J254" s="14" t="s">
        <v>1194</v>
      </c>
      <c r="K254" s="14" t="s">
        <v>1266</v>
      </c>
      <c r="L254" s="14"/>
      <c r="M254" s="1" t="s">
        <v>5986</v>
      </c>
      <c r="N254" s="14" t="s">
        <v>5989</v>
      </c>
      <c r="O254" s="1">
        <f>IF(G254="D1",MATCH(C254,'RPI calculation'!$A$9:$A$356,0),0)</f>
        <v>41</v>
      </c>
      <c r="P254" s="1">
        <f>IF(H254="D1",MATCH(D254,'RPI calculation'!$A$9:$A$356,0),0)</f>
        <v>54</v>
      </c>
      <c r="Q254" s="1">
        <f t="shared" si="9"/>
        <v>1</v>
      </c>
      <c r="R254" s="1">
        <f t="shared" si="10"/>
        <v>0</v>
      </c>
      <c r="S254" s="1">
        <f t="shared" si="11"/>
        <v>1</v>
      </c>
      <c r="T254" s="9">
        <f>IF(Q254=0,0,(INDEX('RPI calculation'!$H$9:$H$356,P254)-(COUNTIFS(Matches!$C$9:$C$1954,C254,Matches!$D$9:$D$1954,D254,Matches!$Q$9:$Q$1954,1,Matches!$F$9:$F$1954,3)+COUNTIFS(Matches!$C$9:$C$1954,D254,Matches!$D$9:$D$1954,C254,Matches!$Q$9:$Q$1954,1,Matches!$E$9:$E$1954,3)))/((INDEX('RPI calculation'!$H$9:$H$356,P254)+INDEX('RPI calculation'!$I$9:$I$356,P254))-(COUNTIFS(Matches!$C$9:$C$1954,C254,Matches!$D$9:$D$1954,D254,Matches!$Q$9:$Q$1954,1)+COUNTIFS(Matches!$C$9:$C$1954,D254,Matches!$D$9:$D$1954,C254,Matches!$Q$9:$Q$1954,1))))</f>
        <v>0.88888888888888884</v>
      </c>
      <c r="U254" s="9">
        <f>IF(Q254=0,0,(INDEX('RPI calculation'!$H$9:$H$356,O254)-(COUNTIFS(Matches!$C$9:$C$1954,C254,Matches!$D$9:$D$1954,D254,Matches!$Q$9:$Q$1954,1,Matches!$E$9:$E$1954,3)+COUNTIFS(Matches!$C$9:$C$1954,D254,Matches!$D$9:$D$1954,C254,Matches!$Q$9:$Q$1954,1,Matches!$F$9:$F$1954,3)))/((INDEX('RPI calculation'!$H$9:$H$356,O254)+INDEX('RPI calculation'!$I$9:$I$356,O254))-(COUNTIFS(Matches!$C$9:$C$1954,C254,Matches!$D$9:$D$1954,D254,Matches!$Q$9:$Q$1954,1)+COUNTIFS(Matches!$C$9:$C$1954,D254,Matches!$D$9:$D$1954,C254,Matches!$Q$9:$Q$1954,1))))</f>
        <v>0</v>
      </c>
      <c r="V254" s="9">
        <f>IF(Q254=0,0,INDEX('RPI calculation'!$K$9:$K$356,P254))</f>
        <v>0.46424242424242423</v>
      </c>
      <c r="W254" s="9">
        <f>IF(Q254=0,0,INDEX('RPI calculation'!$K$9:$K$356,O254))</f>
        <v>0.65873737373737362</v>
      </c>
      <c r="X254" s="1">
        <f>IF(G254="D1",INDEX('RPI calculation'!$N$9:$N$356,O254),0)</f>
        <v>259</v>
      </c>
      <c r="Y254" s="1">
        <f>IF(H254="D1",INDEX('RPI calculation'!$N$9:$N$356,P254),0)</f>
        <v>54</v>
      </c>
    </row>
    <row r="255" spans="1:25" ht="25">
      <c r="A255" s="1" t="s">
        <v>1267</v>
      </c>
      <c r="B255" s="12">
        <v>46263</v>
      </c>
      <c r="C255" s="1" t="s">
        <v>351</v>
      </c>
      <c r="D255" s="1" t="s">
        <v>344</v>
      </c>
      <c r="E255" s="1">
        <v>0</v>
      </c>
      <c r="F255" s="1">
        <v>3</v>
      </c>
      <c r="G255" s="1" t="s">
        <v>584</v>
      </c>
      <c r="H255" s="1" t="s">
        <v>584</v>
      </c>
      <c r="I255" s="1">
        <v>2</v>
      </c>
      <c r="J255" s="14" t="s">
        <v>745</v>
      </c>
      <c r="K255" s="14" t="s">
        <v>1268</v>
      </c>
      <c r="L255" s="14"/>
      <c r="M255" s="1" t="s">
        <v>5986</v>
      </c>
      <c r="N255" s="14" t="s">
        <v>5989</v>
      </c>
      <c r="O255" s="1">
        <f>IF(G255="D1",MATCH(C255,'RPI calculation'!$A$9:$A$356,0),0)</f>
        <v>42</v>
      </c>
      <c r="P255" s="1">
        <f>IF(H255="D1",MATCH(D255,'RPI calculation'!$A$9:$A$356,0),0)</f>
        <v>251</v>
      </c>
      <c r="Q255" s="1">
        <f t="shared" si="9"/>
        <v>1</v>
      </c>
      <c r="R255" s="1">
        <f t="shared" si="10"/>
        <v>0</v>
      </c>
      <c r="S255" s="1">
        <f t="shared" si="11"/>
        <v>1</v>
      </c>
      <c r="T255" s="9">
        <f>IF(Q255=0,0,(INDEX('RPI calculation'!$H$9:$H$356,P255)-(COUNTIFS(Matches!$C$9:$C$1954,C255,Matches!$D$9:$D$1954,D255,Matches!$Q$9:$Q$1954,1,Matches!$F$9:$F$1954,3)+COUNTIFS(Matches!$C$9:$C$1954,D255,Matches!$D$9:$D$1954,C255,Matches!$Q$9:$Q$1954,1,Matches!$E$9:$E$1954,3)))/((INDEX('RPI calculation'!$H$9:$H$356,P255)+INDEX('RPI calculation'!$I$9:$I$356,P255))-(COUNTIFS(Matches!$C$9:$C$1954,C255,Matches!$D$9:$D$1954,D255,Matches!$Q$9:$Q$1954,1)+COUNTIFS(Matches!$C$9:$C$1954,D255,Matches!$D$9:$D$1954,C255,Matches!$Q$9:$Q$1954,1))))</f>
        <v>0.36363636363636365</v>
      </c>
      <c r="U255" s="9">
        <f>IF(Q255=0,0,(INDEX('RPI calculation'!$H$9:$H$356,O255)-(COUNTIFS(Matches!$C$9:$C$1954,C255,Matches!$D$9:$D$1954,D255,Matches!$Q$9:$Q$1954,1,Matches!$E$9:$E$1954,3)+COUNTIFS(Matches!$C$9:$C$1954,D255,Matches!$D$9:$D$1954,C255,Matches!$Q$9:$Q$1954,1,Matches!$F$9:$F$1954,3)))/((INDEX('RPI calculation'!$H$9:$H$356,O255)+INDEX('RPI calculation'!$I$9:$I$356,O255))-(COUNTIFS(Matches!$C$9:$C$1954,C255,Matches!$D$9:$D$1954,D255,Matches!$Q$9:$Q$1954,1)+COUNTIFS(Matches!$C$9:$C$1954,D255,Matches!$D$9:$D$1954,C255,Matches!$Q$9:$Q$1954,1))))</f>
        <v>0.18181818181818182</v>
      </c>
      <c r="V255" s="9">
        <f>IF(Q255=0,0,INDEX('RPI calculation'!$K$9:$K$356,P255))</f>
        <v>0.32662198912198914</v>
      </c>
      <c r="W255" s="9">
        <f>IF(Q255=0,0,INDEX('RPI calculation'!$K$9:$K$356,O255))</f>
        <v>0.41094322344322348</v>
      </c>
      <c r="X255" s="1">
        <f>IF(G255="D1",INDEX('RPI calculation'!$N$9:$N$356,O255),0)</f>
        <v>328</v>
      </c>
      <c r="Y255" s="1">
        <f>IF(H255="D1",INDEX('RPI calculation'!$N$9:$N$356,P255),0)</f>
        <v>321</v>
      </c>
    </row>
    <row r="256" spans="1:25" ht="25">
      <c r="A256" s="1" t="s">
        <v>1269</v>
      </c>
      <c r="B256" s="12">
        <v>46263</v>
      </c>
      <c r="C256" s="1" t="s">
        <v>324</v>
      </c>
      <c r="D256" s="1" t="s">
        <v>193</v>
      </c>
      <c r="E256" s="1">
        <v>0</v>
      </c>
      <c r="F256" s="1">
        <v>3</v>
      </c>
      <c r="G256" s="1" t="s">
        <v>584</v>
      </c>
      <c r="H256" s="1" t="s">
        <v>584</v>
      </c>
      <c r="I256" s="1">
        <v>2</v>
      </c>
      <c r="J256" s="14" t="s">
        <v>1270</v>
      </c>
      <c r="K256" s="14" t="s">
        <v>1271</v>
      </c>
      <c r="L256" s="14"/>
      <c r="M256" s="1" t="s">
        <v>5986</v>
      </c>
      <c r="N256" s="14" t="s">
        <v>5989</v>
      </c>
      <c r="O256" s="1">
        <f>IF(G256="D1",MATCH(C256,'RPI calculation'!$A$9:$A$356,0),0)</f>
        <v>43</v>
      </c>
      <c r="P256" s="1">
        <f>IF(H256="D1",MATCH(D256,'RPI calculation'!$A$9:$A$356,0),0)</f>
        <v>211</v>
      </c>
      <c r="Q256" s="1">
        <f t="shared" si="9"/>
        <v>1</v>
      </c>
      <c r="R256" s="1">
        <f t="shared" si="10"/>
        <v>0</v>
      </c>
      <c r="S256" s="1">
        <f t="shared" si="11"/>
        <v>1</v>
      </c>
      <c r="T256" s="9">
        <f>IF(Q256=0,0,(INDEX('RPI calculation'!$H$9:$H$356,P256)-(COUNTIFS(Matches!$C$9:$C$1954,C256,Matches!$D$9:$D$1954,D256,Matches!$Q$9:$Q$1954,1,Matches!$F$9:$F$1954,3)+COUNTIFS(Matches!$C$9:$C$1954,D256,Matches!$D$9:$D$1954,C256,Matches!$Q$9:$Q$1954,1,Matches!$E$9:$E$1954,3)))/((INDEX('RPI calculation'!$H$9:$H$356,P256)+INDEX('RPI calculation'!$I$9:$I$356,P256))-(COUNTIFS(Matches!$C$9:$C$1954,C256,Matches!$D$9:$D$1954,D256,Matches!$Q$9:$Q$1954,1)+COUNTIFS(Matches!$C$9:$C$1954,D256,Matches!$D$9:$D$1954,C256,Matches!$Q$9:$Q$1954,1))))</f>
        <v>0.55555555555555558</v>
      </c>
      <c r="U256" s="9">
        <f>IF(Q256=0,0,(INDEX('RPI calculation'!$H$9:$H$356,O256)-(COUNTIFS(Matches!$C$9:$C$1954,C256,Matches!$D$9:$D$1954,D256,Matches!$Q$9:$Q$1954,1,Matches!$E$9:$E$1954,3)+COUNTIFS(Matches!$C$9:$C$1954,D256,Matches!$D$9:$D$1954,C256,Matches!$Q$9:$Q$1954,1,Matches!$F$9:$F$1954,3)))/((INDEX('RPI calculation'!$H$9:$H$356,O256)+INDEX('RPI calculation'!$I$9:$I$356,O256))-(COUNTIFS(Matches!$C$9:$C$1954,C256,Matches!$D$9:$D$1954,D256,Matches!$Q$9:$Q$1954,1)+COUNTIFS(Matches!$C$9:$C$1954,D256,Matches!$D$9:$D$1954,C256,Matches!$Q$9:$Q$1954,1))))</f>
        <v>0</v>
      </c>
      <c r="V256" s="9">
        <f>IF(Q256=0,0,INDEX('RPI calculation'!$K$9:$K$356,P256))</f>
        <v>0.46829059829059821</v>
      </c>
      <c r="W256" s="9">
        <f>IF(Q256=0,0,INDEX('RPI calculation'!$K$9:$K$356,O256))</f>
        <v>0.58061383061383054</v>
      </c>
      <c r="X256" s="1">
        <f>IF(G256="D1",INDEX('RPI calculation'!$N$9:$N$356,O256),0)</f>
        <v>301</v>
      </c>
      <c r="Y256" s="1">
        <f>IF(H256="D1",INDEX('RPI calculation'!$N$9:$N$356,P256),0)</f>
        <v>170</v>
      </c>
    </row>
    <row r="257" spans="1:25" ht="25">
      <c r="A257" s="1" t="s">
        <v>1272</v>
      </c>
      <c r="B257" s="12">
        <v>46263</v>
      </c>
      <c r="C257" s="1" t="s">
        <v>187</v>
      </c>
      <c r="D257" s="1" t="s">
        <v>259</v>
      </c>
      <c r="E257" s="1">
        <v>3</v>
      </c>
      <c r="F257" s="1">
        <v>2</v>
      </c>
      <c r="G257" s="1" t="s">
        <v>584</v>
      </c>
      <c r="H257" s="1" t="s">
        <v>584</v>
      </c>
      <c r="I257" s="1">
        <v>2</v>
      </c>
      <c r="J257" s="14" t="s">
        <v>1273</v>
      </c>
      <c r="K257" s="14" t="s">
        <v>1274</v>
      </c>
      <c r="L257" s="14"/>
      <c r="M257" s="1" t="s">
        <v>5986</v>
      </c>
      <c r="N257" s="14" t="s">
        <v>5989</v>
      </c>
      <c r="O257" s="1">
        <f>IF(G257="D1",MATCH(C257,'RPI calculation'!$A$9:$A$356,0),0)</f>
        <v>44</v>
      </c>
      <c r="P257" s="1">
        <f>IF(H257="D1",MATCH(D257,'RPI calculation'!$A$9:$A$356,0),0)</f>
        <v>335</v>
      </c>
      <c r="Q257" s="1">
        <f t="shared" si="9"/>
        <v>1</v>
      </c>
      <c r="R257" s="1">
        <f t="shared" si="10"/>
        <v>1</v>
      </c>
      <c r="S257" s="1">
        <f t="shared" si="11"/>
        <v>0</v>
      </c>
      <c r="T257" s="9">
        <f>IF(Q257=0,0,(INDEX('RPI calculation'!$H$9:$H$356,P257)-(COUNTIFS(Matches!$C$9:$C$1954,C257,Matches!$D$9:$D$1954,D257,Matches!$Q$9:$Q$1954,1,Matches!$F$9:$F$1954,3)+COUNTIFS(Matches!$C$9:$C$1954,D257,Matches!$D$9:$D$1954,C257,Matches!$Q$9:$Q$1954,1,Matches!$E$9:$E$1954,3)))/((INDEX('RPI calculation'!$H$9:$H$356,P257)+INDEX('RPI calculation'!$I$9:$I$356,P257))-(COUNTIFS(Matches!$C$9:$C$1954,C257,Matches!$D$9:$D$1954,D257,Matches!$Q$9:$Q$1954,1)+COUNTIFS(Matches!$C$9:$C$1954,D257,Matches!$D$9:$D$1954,C257,Matches!$Q$9:$Q$1954,1))))</f>
        <v>0.33333333333333331</v>
      </c>
      <c r="U257" s="9">
        <f>IF(Q257=0,0,(INDEX('RPI calculation'!$H$9:$H$356,O257)-(COUNTIFS(Matches!$C$9:$C$1954,C257,Matches!$D$9:$D$1954,D257,Matches!$Q$9:$Q$1954,1,Matches!$E$9:$E$1954,3)+COUNTIFS(Matches!$C$9:$C$1954,D257,Matches!$D$9:$D$1954,C257,Matches!$Q$9:$Q$1954,1,Matches!$F$9:$F$1954,3)))/((INDEX('RPI calculation'!$H$9:$H$356,O257)+INDEX('RPI calculation'!$I$9:$I$356,O257))-(COUNTIFS(Matches!$C$9:$C$1954,C257,Matches!$D$9:$D$1954,D257,Matches!$Q$9:$Q$1954,1)+COUNTIFS(Matches!$C$9:$C$1954,D257,Matches!$D$9:$D$1954,C257,Matches!$Q$9:$Q$1954,1))))</f>
        <v>0.58333333333333337</v>
      </c>
      <c r="V257" s="9">
        <f>IF(Q257=0,0,INDEX('RPI calculation'!$K$9:$K$356,P257))</f>
        <v>0.54145000298846457</v>
      </c>
      <c r="W257" s="9">
        <f>IF(Q257=0,0,INDEX('RPI calculation'!$K$9:$K$356,O257))</f>
        <v>0.4697746697746697</v>
      </c>
      <c r="X257" s="1">
        <f>IF(G257="D1",INDEX('RPI calculation'!$N$9:$N$356,O257),0)</f>
        <v>164</v>
      </c>
      <c r="Y257" s="1">
        <f>IF(H257="D1",INDEX('RPI calculation'!$N$9:$N$356,P257),0)</f>
        <v>236</v>
      </c>
    </row>
    <row r="258" spans="1:25" ht="25">
      <c r="A258" s="1" t="s">
        <v>1275</v>
      </c>
      <c r="B258" s="12">
        <v>46263</v>
      </c>
      <c r="C258" s="1" t="s">
        <v>299</v>
      </c>
      <c r="D258" s="1" t="s">
        <v>255</v>
      </c>
      <c r="E258" s="1">
        <v>1</v>
      </c>
      <c r="F258" s="1">
        <v>3</v>
      </c>
      <c r="G258" s="1" t="s">
        <v>584</v>
      </c>
      <c r="H258" s="1" t="s">
        <v>584</v>
      </c>
      <c r="I258" s="1">
        <v>2</v>
      </c>
      <c r="J258" s="14" t="s">
        <v>1276</v>
      </c>
      <c r="K258" s="14" t="s">
        <v>1277</v>
      </c>
      <c r="L258" s="14"/>
      <c r="M258" s="1" t="s">
        <v>5986</v>
      </c>
      <c r="N258" s="14" t="s">
        <v>5989</v>
      </c>
      <c r="O258" s="1">
        <f>IF(G258="D1",MATCH(C258,'RPI calculation'!$A$9:$A$356,0),0)</f>
        <v>46</v>
      </c>
      <c r="P258" s="1">
        <f>IF(H258="D1",MATCH(D258,'RPI calculation'!$A$9:$A$356,0),0)</f>
        <v>292</v>
      </c>
      <c r="Q258" s="1">
        <f t="shared" si="9"/>
        <v>1</v>
      </c>
      <c r="R258" s="1">
        <f t="shared" si="10"/>
        <v>0</v>
      </c>
      <c r="S258" s="1">
        <f t="shared" si="11"/>
        <v>1</v>
      </c>
      <c r="T258" s="9">
        <f>IF(Q258=0,0,(INDEX('RPI calculation'!$H$9:$H$356,P258)-(COUNTIFS(Matches!$C$9:$C$1954,C258,Matches!$D$9:$D$1954,D258,Matches!$Q$9:$Q$1954,1,Matches!$F$9:$F$1954,3)+COUNTIFS(Matches!$C$9:$C$1954,D258,Matches!$D$9:$D$1954,C258,Matches!$Q$9:$Q$1954,1,Matches!$E$9:$E$1954,3)))/((INDEX('RPI calculation'!$H$9:$H$356,P258)+INDEX('RPI calculation'!$I$9:$I$356,P258))-(COUNTIFS(Matches!$C$9:$C$1954,C258,Matches!$D$9:$D$1954,D258,Matches!$Q$9:$Q$1954,1)+COUNTIFS(Matches!$C$9:$C$1954,D258,Matches!$D$9:$D$1954,C258,Matches!$Q$9:$Q$1954,1))))</f>
        <v>0.45454545454545453</v>
      </c>
      <c r="U258" s="9">
        <f>IF(Q258=0,0,(INDEX('RPI calculation'!$H$9:$H$356,O258)-(COUNTIFS(Matches!$C$9:$C$1954,C258,Matches!$D$9:$D$1954,D258,Matches!$Q$9:$Q$1954,1,Matches!$E$9:$E$1954,3)+COUNTIFS(Matches!$C$9:$C$1954,D258,Matches!$D$9:$D$1954,C258,Matches!$Q$9:$Q$1954,1,Matches!$F$9:$F$1954,3)))/((INDEX('RPI calculation'!$H$9:$H$356,O258)+INDEX('RPI calculation'!$I$9:$I$356,O258))-(COUNTIFS(Matches!$C$9:$C$1954,C258,Matches!$D$9:$D$1954,D258,Matches!$Q$9:$Q$1954,1)+COUNTIFS(Matches!$C$9:$C$1954,D258,Matches!$D$9:$D$1954,C258,Matches!$Q$9:$Q$1954,1))))</f>
        <v>0.45454545454545453</v>
      </c>
      <c r="V258" s="9">
        <f>IF(Q258=0,0,INDEX('RPI calculation'!$K$9:$K$356,P258))</f>
        <v>0.43221801346801353</v>
      </c>
      <c r="W258" s="9">
        <f>IF(Q258=0,0,INDEX('RPI calculation'!$K$9:$K$356,O258))</f>
        <v>0.42518453768453773</v>
      </c>
      <c r="X258" s="1">
        <f>IF(G258="D1",INDEX('RPI calculation'!$N$9:$N$356,O258),0)</f>
        <v>276</v>
      </c>
      <c r="Y258" s="1">
        <f>IF(H258="D1",INDEX('RPI calculation'!$N$9:$N$356,P258),0)</f>
        <v>232</v>
      </c>
    </row>
    <row r="259" spans="1:25" ht="25">
      <c r="A259" s="1" t="s">
        <v>1278</v>
      </c>
      <c r="B259" s="12">
        <v>46263</v>
      </c>
      <c r="C259" s="1" t="s">
        <v>367</v>
      </c>
      <c r="D259" s="1" t="s">
        <v>281</v>
      </c>
      <c r="E259" s="1">
        <v>0</v>
      </c>
      <c r="F259" s="1">
        <v>3</v>
      </c>
      <c r="G259" s="1" t="s">
        <v>584</v>
      </c>
      <c r="H259" s="1" t="s">
        <v>584</v>
      </c>
      <c r="I259" s="1">
        <v>2</v>
      </c>
      <c r="J259" s="14" t="s">
        <v>1279</v>
      </c>
      <c r="K259" s="14" t="s">
        <v>1280</v>
      </c>
      <c r="L259" s="14"/>
      <c r="M259" s="1" t="s">
        <v>5986</v>
      </c>
      <c r="N259" s="14" t="s">
        <v>5989</v>
      </c>
      <c r="O259" s="1">
        <f>IF(G259="D1",MATCH(C259,'RPI calculation'!$A$9:$A$356,0),0)</f>
        <v>47</v>
      </c>
      <c r="P259" s="1">
        <f>IF(H259="D1",MATCH(D259,'RPI calculation'!$A$9:$A$356,0),0)</f>
        <v>77</v>
      </c>
      <c r="Q259" s="1">
        <f t="shared" si="9"/>
        <v>1</v>
      </c>
      <c r="R259" s="1">
        <f t="shared" si="10"/>
        <v>0</v>
      </c>
      <c r="S259" s="1">
        <f t="shared" si="11"/>
        <v>1</v>
      </c>
      <c r="T259" s="9">
        <f>IF(Q259=0,0,(INDEX('RPI calculation'!$H$9:$H$356,P259)-(COUNTIFS(Matches!$C$9:$C$1954,C259,Matches!$D$9:$D$1954,D259,Matches!$Q$9:$Q$1954,1,Matches!$F$9:$F$1954,3)+COUNTIFS(Matches!$C$9:$C$1954,D259,Matches!$D$9:$D$1954,C259,Matches!$Q$9:$Q$1954,1,Matches!$E$9:$E$1954,3)))/((INDEX('RPI calculation'!$H$9:$H$356,P259)+INDEX('RPI calculation'!$I$9:$I$356,P259))-(COUNTIFS(Matches!$C$9:$C$1954,C259,Matches!$D$9:$D$1954,D259,Matches!$Q$9:$Q$1954,1)+COUNTIFS(Matches!$C$9:$C$1954,D259,Matches!$D$9:$D$1954,C259,Matches!$Q$9:$Q$1954,1))))</f>
        <v>0.45454545454545453</v>
      </c>
      <c r="U259" s="9">
        <f>IF(Q259=0,0,(INDEX('RPI calculation'!$H$9:$H$356,O259)-(COUNTIFS(Matches!$C$9:$C$1954,C259,Matches!$D$9:$D$1954,D259,Matches!$Q$9:$Q$1954,1,Matches!$E$9:$E$1954,3)+COUNTIFS(Matches!$C$9:$C$1954,D259,Matches!$D$9:$D$1954,C259,Matches!$Q$9:$Q$1954,1,Matches!$F$9:$F$1954,3)))/((INDEX('RPI calculation'!$H$9:$H$356,O259)+INDEX('RPI calculation'!$I$9:$I$356,O259))-(COUNTIFS(Matches!$C$9:$C$1954,C259,Matches!$D$9:$D$1954,D259,Matches!$Q$9:$Q$1954,1)+COUNTIFS(Matches!$C$9:$C$1954,D259,Matches!$D$9:$D$1954,C259,Matches!$Q$9:$Q$1954,1))))</f>
        <v>0</v>
      </c>
      <c r="V259" s="9">
        <f>IF(Q259=0,0,INDEX('RPI calculation'!$K$9:$K$356,P259))</f>
        <v>0.4160774410774411</v>
      </c>
      <c r="W259" s="9">
        <f>IF(Q259=0,0,INDEX('RPI calculation'!$K$9:$K$356,O259))</f>
        <v>0.38599941724941722</v>
      </c>
      <c r="X259" s="1">
        <f>IF(G259="D1",INDEX('RPI calculation'!$N$9:$N$356,O259),0)</f>
        <v>344</v>
      </c>
      <c r="Y259" s="1">
        <f>IF(H259="D1",INDEX('RPI calculation'!$N$9:$N$356,P259),0)</f>
        <v>258</v>
      </c>
    </row>
    <row r="260" spans="1:25" ht="25">
      <c r="A260" s="1" t="s">
        <v>1281</v>
      </c>
      <c r="B260" s="12">
        <v>46263</v>
      </c>
      <c r="C260" s="1" t="s">
        <v>47</v>
      </c>
      <c r="D260" s="1" t="s">
        <v>210</v>
      </c>
      <c r="E260" s="1">
        <v>3</v>
      </c>
      <c r="F260" s="1">
        <v>0</v>
      </c>
      <c r="G260" s="1" t="s">
        <v>584</v>
      </c>
      <c r="H260" s="1" t="s">
        <v>584</v>
      </c>
      <c r="I260" s="1">
        <v>2</v>
      </c>
      <c r="J260" s="14" t="s">
        <v>724</v>
      </c>
      <c r="K260" s="14" t="s">
        <v>1282</v>
      </c>
      <c r="L260" s="14"/>
      <c r="M260" s="1" t="s">
        <v>5986</v>
      </c>
      <c r="N260" s="14" t="s">
        <v>5989</v>
      </c>
      <c r="O260" s="1">
        <f>IF(G260="D1",MATCH(C260,'RPI calculation'!$A$9:$A$356,0),0)</f>
        <v>48</v>
      </c>
      <c r="P260" s="1">
        <f>IF(H260="D1",MATCH(D260,'RPI calculation'!$A$9:$A$356,0),0)</f>
        <v>274</v>
      </c>
      <c r="Q260" s="1">
        <f t="shared" si="9"/>
        <v>1</v>
      </c>
      <c r="R260" s="1">
        <f t="shared" si="10"/>
        <v>1</v>
      </c>
      <c r="S260" s="1">
        <f t="shared" si="11"/>
        <v>0</v>
      </c>
      <c r="T260" s="9">
        <f>IF(Q260=0,0,(INDEX('RPI calculation'!$H$9:$H$356,P260)-(COUNTIFS(Matches!$C$9:$C$1954,C260,Matches!$D$9:$D$1954,D260,Matches!$Q$9:$Q$1954,1,Matches!$F$9:$F$1954,3)+COUNTIFS(Matches!$C$9:$C$1954,D260,Matches!$D$9:$D$1954,C260,Matches!$Q$9:$Q$1954,1,Matches!$E$9:$E$1954,3)))/((INDEX('RPI calculation'!$H$9:$H$356,P260)+INDEX('RPI calculation'!$I$9:$I$356,P260))-(COUNTIFS(Matches!$C$9:$C$1954,C260,Matches!$D$9:$D$1954,D260,Matches!$Q$9:$Q$1954,1)+COUNTIFS(Matches!$C$9:$C$1954,D260,Matches!$D$9:$D$1954,C260,Matches!$Q$9:$Q$1954,1))))</f>
        <v>0.625</v>
      </c>
      <c r="U260" s="9">
        <f>IF(Q260=0,0,(INDEX('RPI calculation'!$H$9:$H$356,O260)-(COUNTIFS(Matches!$C$9:$C$1954,C260,Matches!$D$9:$D$1954,D260,Matches!$Q$9:$Q$1954,1,Matches!$E$9:$E$1954,3)+COUNTIFS(Matches!$C$9:$C$1954,D260,Matches!$D$9:$D$1954,C260,Matches!$Q$9:$Q$1954,1,Matches!$F$9:$F$1954,3)))/((INDEX('RPI calculation'!$H$9:$H$356,O260)+INDEX('RPI calculation'!$I$9:$I$356,O260))-(COUNTIFS(Matches!$C$9:$C$1954,C260,Matches!$D$9:$D$1954,D260,Matches!$Q$9:$Q$1954,1)+COUNTIFS(Matches!$C$9:$C$1954,D260,Matches!$D$9:$D$1954,C260,Matches!$Q$9:$Q$1954,1))))</f>
        <v>0.66666666666666663</v>
      </c>
      <c r="V260" s="9">
        <f>IF(Q260=0,0,INDEX('RPI calculation'!$K$9:$K$356,P260))</f>
        <v>0.43827160493827161</v>
      </c>
      <c r="W260" s="9">
        <f>IF(Q260=0,0,INDEX('RPI calculation'!$K$9:$K$356,O260))</f>
        <v>0.67239898989898994</v>
      </c>
      <c r="X260" s="1">
        <f>IF(G260="D1",INDEX('RPI calculation'!$N$9:$N$356,O260),0)</f>
        <v>24</v>
      </c>
      <c r="Y260" s="1">
        <f>IF(H260="D1",INDEX('RPI calculation'!$N$9:$N$356,P260),0)</f>
        <v>187</v>
      </c>
    </row>
    <row r="261" spans="1:25" ht="25">
      <c r="A261" s="1" t="s">
        <v>1283</v>
      </c>
      <c r="B261" s="12">
        <v>46263</v>
      </c>
      <c r="C261" s="1" t="s">
        <v>316</v>
      </c>
      <c r="D261" s="1" t="s">
        <v>247</v>
      </c>
      <c r="E261" s="1">
        <v>3</v>
      </c>
      <c r="F261" s="1">
        <v>0</v>
      </c>
      <c r="G261" s="1" t="s">
        <v>584</v>
      </c>
      <c r="H261" s="1" t="s">
        <v>584</v>
      </c>
      <c r="I261" s="1">
        <v>2</v>
      </c>
      <c r="J261" s="14" t="s">
        <v>1284</v>
      </c>
      <c r="K261" s="14" t="s">
        <v>1285</v>
      </c>
      <c r="L261" s="14"/>
      <c r="M261" s="1" t="s">
        <v>5986</v>
      </c>
      <c r="N261" s="14" t="s">
        <v>5989</v>
      </c>
      <c r="O261" s="1">
        <f>IF(G261="D1",MATCH(C261,'RPI calculation'!$A$9:$A$356,0),0)</f>
        <v>50</v>
      </c>
      <c r="P261" s="1">
        <f>IF(H261="D1",MATCH(D261,'RPI calculation'!$A$9:$A$356,0),0)</f>
        <v>93</v>
      </c>
      <c r="Q261" s="1">
        <f t="shared" si="9"/>
        <v>1</v>
      </c>
      <c r="R261" s="1">
        <f t="shared" si="10"/>
        <v>1</v>
      </c>
      <c r="S261" s="1">
        <f t="shared" si="11"/>
        <v>0</v>
      </c>
      <c r="T261" s="9">
        <f>IF(Q261=0,0,(INDEX('RPI calculation'!$H$9:$H$356,P261)-(COUNTIFS(Matches!$C$9:$C$1954,C261,Matches!$D$9:$D$1954,D261,Matches!$Q$9:$Q$1954,1,Matches!$F$9:$F$1954,3)+COUNTIFS(Matches!$C$9:$C$1954,D261,Matches!$D$9:$D$1954,C261,Matches!$Q$9:$Q$1954,1,Matches!$E$9:$E$1954,3)))/((INDEX('RPI calculation'!$H$9:$H$356,P261)+INDEX('RPI calculation'!$I$9:$I$356,P261))-(COUNTIFS(Matches!$C$9:$C$1954,C261,Matches!$D$9:$D$1954,D261,Matches!$Q$9:$Q$1954,1)+COUNTIFS(Matches!$C$9:$C$1954,D261,Matches!$D$9:$D$1954,C261,Matches!$Q$9:$Q$1954,1))))</f>
        <v>0.75</v>
      </c>
      <c r="U261" s="9">
        <f>IF(Q261=0,0,(INDEX('RPI calculation'!$H$9:$H$356,O261)-(COUNTIFS(Matches!$C$9:$C$1954,C261,Matches!$D$9:$D$1954,D261,Matches!$Q$9:$Q$1954,1,Matches!$E$9:$E$1954,3)+COUNTIFS(Matches!$C$9:$C$1954,D261,Matches!$D$9:$D$1954,C261,Matches!$Q$9:$Q$1954,1,Matches!$F$9:$F$1954,3)))/((INDEX('RPI calculation'!$H$9:$H$356,O261)+INDEX('RPI calculation'!$I$9:$I$356,O261))-(COUNTIFS(Matches!$C$9:$C$1954,C261,Matches!$D$9:$D$1954,D261,Matches!$Q$9:$Q$1954,1)+COUNTIFS(Matches!$C$9:$C$1954,D261,Matches!$D$9:$D$1954,C261,Matches!$Q$9:$Q$1954,1))))</f>
        <v>0.2</v>
      </c>
      <c r="V261" s="9">
        <f>IF(Q261=0,0,INDEX('RPI calculation'!$K$9:$K$356,P261))</f>
        <v>0.3561383061383061</v>
      </c>
      <c r="W261" s="9">
        <f>IF(Q261=0,0,INDEX('RPI calculation'!$K$9:$K$356,O261))</f>
        <v>0.46455463728190999</v>
      </c>
      <c r="X261" s="1">
        <f>IF(G261="D1",INDEX('RPI calculation'!$N$9:$N$356,O261),0)</f>
        <v>293</v>
      </c>
      <c r="Y261" s="1">
        <f>IF(H261="D1",INDEX('RPI calculation'!$N$9:$N$356,P261),0)</f>
        <v>224</v>
      </c>
    </row>
    <row r="262" spans="1:25" ht="25">
      <c r="A262" s="1" t="s">
        <v>1286</v>
      </c>
      <c r="B262" s="12">
        <v>46263</v>
      </c>
      <c r="C262" s="1" t="s">
        <v>84</v>
      </c>
      <c r="D262" s="1" t="s">
        <v>45</v>
      </c>
      <c r="E262" s="1">
        <v>0</v>
      </c>
      <c r="F262" s="1">
        <v>3</v>
      </c>
      <c r="G262" s="1" t="s">
        <v>584</v>
      </c>
      <c r="H262" s="1" t="s">
        <v>584</v>
      </c>
      <c r="I262" s="1">
        <v>2</v>
      </c>
      <c r="J262" s="14" t="s">
        <v>1287</v>
      </c>
      <c r="K262" s="14" t="s">
        <v>1288</v>
      </c>
      <c r="L262" s="14"/>
      <c r="M262" s="1" t="s">
        <v>5986</v>
      </c>
      <c r="N262" s="14" t="s">
        <v>5989</v>
      </c>
      <c r="O262" s="1">
        <f>IF(G262="D1",MATCH(C262,'RPI calculation'!$A$9:$A$356,0),0)</f>
        <v>52</v>
      </c>
      <c r="P262" s="1">
        <f>IF(H262="D1",MATCH(D262,'RPI calculation'!$A$9:$A$356,0),0)</f>
        <v>139</v>
      </c>
      <c r="Q262" s="1">
        <f t="shared" si="9"/>
        <v>1</v>
      </c>
      <c r="R262" s="1">
        <f t="shared" si="10"/>
        <v>0</v>
      </c>
      <c r="S262" s="1">
        <f t="shared" si="11"/>
        <v>1</v>
      </c>
      <c r="T262" s="9">
        <f>IF(Q262=0,0,(INDEX('RPI calculation'!$H$9:$H$356,P262)-(COUNTIFS(Matches!$C$9:$C$1954,C262,Matches!$D$9:$D$1954,D262,Matches!$Q$9:$Q$1954,1,Matches!$F$9:$F$1954,3)+COUNTIFS(Matches!$C$9:$C$1954,D262,Matches!$D$9:$D$1954,C262,Matches!$Q$9:$Q$1954,1,Matches!$E$9:$E$1954,3)))/((INDEX('RPI calculation'!$H$9:$H$356,P262)+INDEX('RPI calculation'!$I$9:$I$356,P262))-(COUNTIFS(Matches!$C$9:$C$1954,C262,Matches!$D$9:$D$1954,D262,Matches!$Q$9:$Q$1954,1)+COUNTIFS(Matches!$C$9:$C$1954,D262,Matches!$D$9:$D$1954,C262,Matches!$Q$9:$Q$1954,1))))</f>
        <v>0.625</v>
      </c>
      <c r="U262" s="9">
        <f>IF(Q262=0,0,(INDEX('RPI calculation'!$H$9:$H$356,O262)-(COUNTIFS(Matches!$C$9:$C$1954,C262,Matches!$D$9:$D$1954,D262,Matches!$Q$9:$Q$1954,1,Matches!$E$9:$E$1954,3)+COUNTIFS(Matches!$C$9:$C$1954,D262,Matches!$D$9:$D$1954,C262,Matches!$Q$9:$Q$1954,1,Matches!$F$9:$F$1954,3)))/((INDEX('RPI calculation'!$H$9:$H$356,O262)+INDEX('RPI calculation'!$I$9:$I$356,O262))-(COUNTIFS(Matches!$C$9:$C$1954,C262,Matches!$D$9:$D$1954,D262,Matches!$Q$9:$Q$1954,1)+COUNTIFS(Matches!$C$9:$C$1954,D262,Matches!$D$9:$D$1954,C262,Matches!$Q$9:$Q$1954,1))))</f>
        <v>0.90909090909090906</v>
      </c>
      <c r="V262" s="9">
        <f>IF(Q262=0,0,INDEX('RPI calculation'!$K$9:$K$356,P262))</f>
        <v>0.66015712682379357</v>
      </c>
      <c r="W262" s="9">
        <f>IF(Q262=0,0,INDEX('RPI calculation'!$K$9:$K$356,O262))</f>
        <v>0.50007770007770003</v>
      </c>
      <c r="X262" s="1">
        <f>IF(G262="D1",INDEX('RPI calculation'!$N$9:$N$356,O262),0)</f>
        <v>61</v>
      </c>
      <c r="Y262" s="1">
        <f>IF(H262="D1",INDEX('RPI calculation'!$N$9:$N$356,P262),0)</f>
        <v>22</v>
      </c>
    </row>
    <row r="263" spans="1:25" ht="25">
      <c r="A263" s="1" t="s">
        <v>1289</v>
      </c>
      <c r="B263" s="12">
        <v>46263</v>
      </c>
      <c r="C263" s="1" t="s">
        <v>181</v>
      </c>
      <c r="D263" s="1" t="s">
        <v>143</v>
      </c>
      <c r="E263" s="1">
        <v>0</v>
      </c>
      <c r="F263" s="1">
        <v>3</v>
      </c>
      <c r="G263" s="1" t="s">
        <v>584</v>
      </c>
      <c r="H263" s="1" t="s">
        <v>584</v>
      </c>
      <c r="I263" s="1">
        <v>2</v>
      </c>
      <c r="J263" s="14" t="s">
        <v>1207</v>
      </c>
      <c r="K263" s="14" t="s">
        <v>1290</v>
      </c>
      <c r="L263" s="14"/>
      <c r="M263" s="1" t="s">
        <v>5986</v>
      </c>
      <c r="N263" s="14" t="s">
        <v>5989</v>
      </c>
      <c r="O263" s="1">
        <f>IF(G263="D1",MATCH(C263,'RPI calculation'!$A$9:$A$356,0),0)</f>
        <v>53</v>
      </c>
      <c r="P263" s="1">
        <f>IF(H263="D1",MATCH(D263,'RPI calculation'!$A$9:$A$356,0),0)</f>
        <v>81</v>
      </c>
      <c r="Q263" s="1">
        <f t="shared" si="9"/>
        <v>1</v>
      </c>
      <c r="R263" s="1">
        <f t="shared" si="10"/>
        <v>0</v>
      </c>
      <c r="S263" s="1">
        <f t="shared" si="11"/>
        <v>1</v>
      </c>
      <c r="T263" s="9">
        <f>IF(Q263=0,0,(INDEX('RPI calculation'!$H$9:$H$356,P263)-(COUNTIFS(Matches!$C$9:$C$1954,C263,Matches!$D$9:$D$1954,D263,Matches!$Q$9:$Q$1954,1,Matches!$F$9:$F$1954,3)+COUNTIFS(Matches!$C$9:$C$1954,D263,Matches!$D$9:$D$1954,C263,Matches!$Q$9:$Q$1954,1,Matches!$E$9:$E$1954,3)))/((INDEX('RPI calculation'!$H$9:$H$356,P263)+INDEX('RPI calculation'!$I$9:$I$356,P263))-(COUNTIFS(Matches!$C$9:$C$1954,C263,Matches!$D$9:$D$1954,D263,Matches!$Q$9:$Q$1954,1)+COUNTIFS(Matches!$C$9:$C$1954,D263,Matches!$D$9:$D$1954,C263,Matches!$Q$9:$Q$1954,1))))</f>
        <v>0.5</v>
      </c>
      <c r="U263" s="9">
        <f>IF(Q263=0,0,(INDEX('RPI calculation'!$H$9:$H$356,O263)-(COUNTIFS(Matches!$C$9:$C$1954,C263,Matches!$D$9:$D$1954,D263,Matches!$Q$9:$Q$1954,1,Matches!$E$9:$E$1954,3)+COUNTIFS(Matches!$C$9:$C$1954,D263,Matches!$D$9:$D$1954,C263,Matches!$Q$9:$Q$1954,1,Matches!$F$9:$F$1954,3)))/((INDEX('RPI calculation'!$H$9:$H$356,O263)+INDEX('RPI calculation'!$I$9:$I$356,O263))-(COUNTIFS(Matches!$C$9:$C$1954,C263,Matches!$D$9:$D$1954,D263,Matches!$Q$9:$Q$1954,1)+COUNTIFS(Matches!$C$9:$C$1954,D263,Matches!$D$9:$D$1954,C263,Matches!$Q$9:$Q$1954,1))))</f>
        <v>0.6</v>
      </c>
      <c r="V263" s="9">
        <f>IF(Q263=0,0,INDEX('RPI calculation'!$K$9:$K$356,P263))</f>
        <v>0.54883197610470336</v>
      </c>
      <c r="W263" s="9">
        <f>IF(Q263=0,0,INDEX('RPI calculation'!$K$9:$K$356,O263))</f>
        <v>0.4747113997113997</v>
      </c>
      <c r="X263" s="1">
        <f>IF(G263="D1",INDEX('RPI calculation'!$N$9:$N$356,O263),0)</f>
        <v>158</v>
      </c>
      <c r="Y263" s="1">
        <f>IF(H263="D1",INDEX('RPI calculation'!$N$9:$N$356,P263),0)</f>
        <v>120</v>
      </c>
    </row>
    <row r="264" spans="1:25" ht="25">
      <c r="A264" s="1" t="s">
        <v>1291</v>
      </c>
      <c r="B264" s="12">
        <v>46263</v>
      </c>
      <c r="C264" s="1" t="s">
        <v>49</v>
      </c>
      <c r="D264" s="1" t="s">
        <v>26</v>
      </c>
      <c r="E264" s="1">
        <v>1</v>
      </c>
      <c r="F264" s="1">
        <v>3</v>
      </c>
      <c r="G264" s="1" t="s">
        <v>584</v>
      </c>
      <c r="H264" s="1" t="s">
        <v>584</v>
      </c>
      <c r="I264" s="1">
        <v>2</v>
      </c>
      <c r="J264" s="14" t="s">
        <v>1292</v>
      </c>
      <c r="K264" s="14" t="s">
        <v>1293</v>
      </c>
      <c r="L264" s="14"/>
      <c r="M264" s="1" t="s">
        <v>5986</v>
      </c>
      <c r="N264" s="14" t="s">
        <v>5989</v>
      </c>
      <c r="O264" s="1">
        <f>IF(G264="D1",MATCH(C264,'RPI calculation'!$A$9:$A$356,0),0)</f>
        <v>55</v>
      </c>
      <c r="P264" s="1">
        <f>IF(H264="D1",MATCH(D264,'RPI calculation'!$A$9:$A$356,0),0)</f>
        <v>253</v>
      </c>
      <c r="Q264" s="1">
        <f t="shared" si="9"/>
        <v>1</v>
      </c>
      <c r="R264" s="1">
        <f t="shared" si="10"/>
        <v>0</v>
      </c>
      <c r="S264" s="1">
        <f t="shared" si="11"/>
        <v>1</v>
      </c>
      <c r="T264" s="9">
        <f>IF(Q264=0,0,(INDEX('RPI calculation'!$H$9:$H$356,P264)-(COUNTIFS(Matches!$C$9:$C$1954,C264,Matches!$D$9:$D$1954,D264,Matches!$Q$9:$Q$1954,1,Matches!$F$9:$F$1954,3)+COUNTIFS(Matches!$C$9:$C$1954,D264,Matches!$D$9:$D$1954,C264,Matches!$Q$9:$Q$1954,1,Matches!$E$9:$E$1954,3)))/((INDEX('RPI calculation'!$H$9:$H$356,P264)+INDEX('RPI calculation'!$I$9:$I$356,P264))-(COUNTIFS(Matches!$C$9:$C$1954,C264,Matches!$D$9:$D$1954,D264,Matches!$Q$9:$Q$1954,1)+COUNTIFS(Matches!$C$9:$C$1954,D264,Matches!$D$9:$D$1954,C264,Matches!$Q$9:$Q$1954,1))))</f>
        <v>0.77777777777777779</v>
      </c>
      <c r="U264" s="9">
        <f>IF(Q264=0,0,(INDEX('RPI calculation'!$H$9:$H$356,O264)-(COUNTIFS(Matches!$C$9:$C$1954,C264,Matches!$D$9:$D$1954,D264,Matches!$Q$9:$Q$1954,1,Matches!$E$9:$E$1954,3)+COUNTIFS(Matches!$C$9:$C$1954,D264,Matches!$D$9:$D$1954,C264,Matches!$Q$9:$Q$1954,1,Matches!$F$9:$F$1954,3)))/((INDEX('RPI calculation'!$H$9:$H$356,O264)+INDEX('RPI calculation'!$I$9:$I$356,O264))-(COUNTIFS(Matches!$C$9:$C$1954,C264,Matches!$D$9:$D$1954,D264,Matches!$Q$9:$Q$1954,1)+COUNTIFS(Matches!$C$9:$C$1954,D264,Matches!$D$9:$D$1954,C264,Matches!$Q$9:$Q$1954,1))))</f>
        <v>0.77777777777777779</v>
      </c>
      <c r="V264" s="9">
        <f>IF(Q264=0,0,INDEX('RPI calculation'!$K$9:$K$356,P264))</f>
        <v>0.68007936507936506</v>
      </c>
      <c r="W264" s="9">
        <f>IF(Q264=0,0,INDEX('RPI calculation'!$K$9:$K$356,O264))</f>
        <v>0.65047619047619043</v>
      </c>
      <c r="X264" s="1">
        <f>IF(G264="D1",INDEX('RPI calculation'!$N$9:$N$356,O264),0)</f>
        <v>26</v>
      </c>
      <c r="Y264" s="1">
        <f>IF(H264="D1",INDEX('RPI calculation'!$N$9:$N$356,P264),0)</f>
        <v>3</v>
      </c>
    </row>
    <row r="265" spans="1:25" ht="25">
      <c r="A265" s="1" t="s">
        <v>1294</v>
      </c>
      <c r="B265" s="12">
        <v>46263</v>
      </c>
      <c r="C265" s="1" t="s">
        <v>207</v>
      </c>
      <c r="D265" s="1" t="s">
        <v>273</v>
      </c>
      <c r="E265" s="1">
        <v>1</v>
      </c>
      <c r="F265" s="1">
        <v>3</v>
      </c>
      <c r="G265" s="1" t="s">
        <v>584</v>
      </c>
      <c r="H265" s="1" t="s">
        <v>584</v>
      </c>
      <c r="I265" s="1">
        <v>2</v>
      </c>
      <c r="J265" s="14" t="s">
        <v>1295</v>
      </c>
      <c r="K265" s="14" t="s">
        <v>1296</v>
      </c>
      <c r="L265" s="14"/>
      <c r="M265" s="1" t="s">
        <v>5986</v>
      </c>
      <c r="N265" s="14" t="s">
        <v>5989</v>
      </c>
      <c r="O265" s="1">
        <f>IF(G265="D1",MATCH(C265,'RPI calculation'!$A$9:$A$356,0),0)</f>
        <v>57</v>
      </c>
      <c r="P265" s="1">
        <f>IF(H265="D1",MATCH(D265,'RPI calculation'!$A$9:$A$356,0),0)</f>
        <v>327</v>
      </c>
      <c r="Q265" s="1">
        <f t="shared" ref="Q265:Q328" si="12">IF(AND(G265="D1",H265="D1"),1,0)</f>
        <v>1</v>
      </c>
      <c r="R265" s="1">
        <f t="shared" ref="R265:R328" si="13">IF(E265&gt;F265,1,0)</f>
        <v>0</v>
      </c>
      <c r="S265" s="1">
        <f t="shared" ref="S265:S328" si="14">IF(F265&gt;E265,1,0)</f>
        <v>1</v>
      </c>
      <c r="T265" s="9">
        <f>IF(Q265=0,0,(INDEX('RPI calculation'!$H$9:$H$356,P265)-(COUNTIFS(Matches!$C$9:$C$1954,C265,Matches!$D$9:$D$1954,D265,Matches!$Q$9:$Q$1954,1,Matches!$F$9:$F$1954,3)+COUNTIFS(Matches!$C$9:$C$1954,D265,Matches!$D$9:$D$1954,C265,Matches!$Q$9:$Q$1954,1,Matches!$E$9:$E$1954,3)))/((INDEX('RPI calculation'!$H$9:$H$356,P265)+INDEX('RPI calculation'!$I$9:$I$356,P265))-(COUNTIFS(Matches!$C$9:$C$1954,C265,Matches!$D$9:$D$1954,D265,Matches!$Q$9:$Q$1954,1)+COUNTIFS(Matches!$C$9:$C$1954,D265,Matches!$D$9:$D$1954,C265,Matches!$Q$9:$Q$1954,1))))</f>
        <v>0.25</v>
      </c>
      <c r="U265" s="9">
        <f>IF(Q265=0,0,(INDEX('RPI calculation'!$H$9:$H$356,O265)-(COUNTIFS(Matches!$C$9:$C$1954,C265,Matches!$D$9:$D$1954,D265,Matches!$Q$9:$Q$1954,1,Matches!$E$9:$E$1954,3)+COUNTIFS(Matches!$C$9:$C$1954,D265,Matches!$D$9:$D$1954,C265,Matches!$Q$9:$Q$1954,1,Matches!$F$9:$F$1954,3)))/((INDEX('RPI calculation'!$H$9:$H$356,O265)+INDEX('RPI calculation'!$I$9:$I$356,O265))-(COUNTIFS(Matches!$C$9:$C$1954,C265,Matches!$D$9:$D$1954,D265,Matches!$Q$9:$Q$1954,1)+COUNTIFS(Matches!$C$9:$C$1954,D265,Matches!$D$9:$D$1954,C265,Matches!$Q$9:$Q$1954,1))))</f>
        <v>0.66666666666666663</v>
      </c>
      <c r="V265" s="9">
        <f>IF(Q265=0,0,INDEX('RPI calculation'!$K$9:$K$356,P265))</f>
        <v>0.49228395061728392</v>
      </c>
      <c r="W265" s="9">
        <f>IF(Q265=0,0,INDEX('RPI calculation'!$K$9:$K$356,O265))</f>
        <v>0.44234654234654225</v>
      </c>
      <c r="X265" s="1">
        <f>IF(G265="D1",INDEX('RPI calculation'!$N$9:$N$356,O265),0)</f>
        <v>184</v>
      </c>
      <c r="Y265" s="1">
        <f>IF(H265="D1",INDEX('RPI calculation'!$N$9:$N$356,P265),0)</f>
        <v>250</v>
      </c>
    </row>
    <row r="266" spans="1:25" ht="25">
      <c r="A266" s="1" t="s">
        <v>1297</v>
      </c>
      <c r="B266" s="12">
        <v>46263</v>
      </c>
      <c r="C266" s="1" t="s">
        <v>75</v>
      </c>
      <c r="D266" s="1" t="s">
        <v>51</v>
      </c>
      <c r="E266" s="1">
        <v>0</v>
      </c>
      <c r="F266" s="1">
        <v>3</v>
      </c>
      <c r="G266" s="1" t="s">
        <v>584</v>
      </c>
      <c r="H266" s="1" t="s">
        <v>584</v>
      </c>
      <c r="I266" s="1">
        <v>2</v>
      </c>
      <c r="J266" s="14" t="s">
        <v>795</v>
      </c>
      <c r="K266" s="14" t="s">
        <v>1298</v>
      </c>
      <c r="L266" s="14"/>
      <c r="M266" s="1" t="s">
        <v>5986</v>
      </c>
      <c r="N266" s="14" t="s">
        <v>5989</v>
      </c>
      <c r="O266" s="1">
        <f>IF(G266="D1",MATCH(C266,'RPI calculation'!$A$9:$A$356,0),0)</f>
        <v>59</v>
      </c>
      <c r="P266" s="1">
        <f>IF(H266="D1",MATCH(D266,'RPI calculation'!$A$9:$A$356,0),0)</f>
        <v>166</v>
      </c>
      <c r="Q266" s="1">
        <f t="shared" si="12"/>
        <v>1</v>
      </c>
      <c r="R266" s="1">
        <f t="shared" si="13"/>
        <v>0</v>
      </c>
      <c r="S266" s="1">
        <f t="shared" si="14"/>
        <v>1</v>
      </c>
      <c r="T266" s="9">
        <f>IF(Q266=0,0,(INDEX('RPI calculation'!$H$9:$H$356,P266)-(COUNTIFS(Matches!$C$9:$C$1954,C266,Matches!$D$9:$D$1954,D266,Matches!$Q$9:$Q$1954,1,Matches!$F$9:$F$1954,3)+COUNTIFS(Matches!$C$9:$C$1954,D266,Matches!$D$9:$D$1954,C266,Matches!$Q$9:$Q$1954,1,Matches!$E$9:$E$1954,3)))/((INDEX('RPI calculation'!$H$9:$H$356,P266)+INDEX('RPI calculation'!$I$9:$I$356,P266))-(COUNTIFS(Matches!$C$9:$C$1954,C266,Matches!$D$9:$D$1954,D266,Matches!$Q$9:$Q$1954,1)+COUNTIFS(Matches!$C$9:$C$1954,D266,Matches!$D$9:$D$1954,C266,Matches!$Q$9:$Q$1954,1))))</f>
        <v>0.7142857142857143</v>
      </c>
      <c r="U266" s="9">
        <f>IF(Q266=0,0,(INDEX('RPI calculation'!$H$9:$H$356,O266)-(COUNTIFS(Matches!$C$9:$C$1954,C266,Matches!$D$9:$D$1954,D266,Matches!$Q$9:$Q$1954,1,Matches!$E$9:$E$1954,3)+COUNTIFS(Matches!$C$9:$C$1954,D266,Matches!$D$9:$D$1954,C266,Matches!$Q$9:$Q$1954,1,Matches!$F$9:$F$1954,3)))/((INDEX('RPI calculation'!$H$9:$H$356,O266)+INDEX('RPI calculation'!$I$9:$I$356,O266))-(COUNTIFS(Matches!$C$9:$C$1954,C266,Matches!$D$9:$D$1954,D266,Matches!$Q$9:$Q$1954,1)+COUNTIFS(Matches!$C$9:$C$1954,D266,Matches!$D$9:$D$1954,C266,Matches!$Q$9:$Q$1954,1))))</f>
        <v>0.45454545454545453</v>
      </c>
      <c r="V266" s="9">
        <f>IF(Q266=0,0,INDEX('RPI calculation'!$K$9:$K$356,P266))</f>
        <v>0.57982954545454546</v>
      </c>
      <c r="W266" s="9">
        <f>IF(Q266=0,0,INDEX('RPI calculation'!$K$9:$K$356,O266))</f>
        <v>0.718214886964887</v>
      </c>
      <c r="X266" s="1">
        <f>IF(G266="D1",INDEX('RPI calculation'!$N$9:$N$356,O266),0)</f>
        <v>52</v>
      </c>
      <c r="Y266" s="1">
        <f>IF(H266="D1",INDEX('RPI calculation'!$N$9:$N$356,P266),0)</f>
        <v>28</v>
      </c>
    </row>
    <row r="267" spans="1:25">
      <c r="A267" s="1" t="s">
        <v>1299</v>
      </c>
      <c r="B267" s="12">
        <v>46263</v>
      </c>
      <c r="C267" s="1" t="s">
        <v>163</v>
      </c>
      <c r="D267" s="1" t="s">
        <v>209</v>
      </c>
      <c r="E267" s="1">
        <v>2</v>
      </c>
      <c r="F267" s="1">
        <v>3</v>
      </c>
      <c r="G267" s="1" t="s">
        <v>584</v>
      </c>
      <c r="H267" s="1" t="s">
        <v>584</v>
      </c>
      <c r="I267" s="1">
        <v>1</v>
      </c>
      <c r="J267" s="14" t="s">
        <v>727</v>
      </c>
      <c r="K267" s="14" t="s">
        <v>1300</v>
      </c>
      <c r="L267" s="14"/>
      <c r="M267" s="1" t="s">
        <v>5986</v>
      </c>
      <c r="N267" s="14" t="s">
        <v>5989</v>
      </c>
      <c r="O267" s="1">
        <f>IF(G267="D1",MATCH(C267,'RPI calculation'!$A$9:$A$356,0),0)</f>
        <v>61</v>
      </c>
      <c r="P267" s="1">
        <f>IF(H267="D1",MATCH(D267,'RPI calculation'!$A$9:$A$356,0),0)</f>
        <v>67</v>
      </c>
      <c r="Q267" s="1">
        <f t="shared" si="12"/>
        <v>1</v>
      </c>
      <c r="R267" s="1">
        <f t="shared" si="13"/>
        <v>0</v>
      </c>
      <c r="S267" s="1">
        <f t="shared" si="14"/>
        <v>1</v>
      </c>
      <c r="T267" s="9">
        <f>IF(Q267=0,0,(INDEX('RPI calculation'!$H$9:$H$356,P267)-(COUNTIFS(Matches!$C$9:$C$1954,C267,Matches!$D$9:$D$1954,D267,Matches!$Q$9:$Q$1954,1,Matches!$F$9:$F$1954,3)+COUNTIFS(Matches!$C$9:$C$1954,D267,Matches!$D$9:$D$1954,C267,Matches!$Q$9:$Q$1954,1,Matches!$E$9:$E$1954,3)))/((INDEX('RPI calculation'!$H$9:$H$356,P267)+INDEX('RPI calculation'!$I$9:$I$356,P267))-(COUNTIFS(Matches!$C$9:$C$1954,C267,Matches!$D$9:$D$1954,D267,Matches!$Q$9:$Q$1954,1)+COUNTIFS(Matches!$C$9:$C$1954,D267,Matches!$D$9:$D$1954,C267,Matches!$Q$9:$Q$1954,1))))</f>
        <v>0.54545454545454541</v>
      </c>
      <c r="U267" s="9">
        <f>IF(Q267=0,0,(INDEX('RPI calculation'!$H$9:$H$356,O267)-(COUNTIFS(Matches!$C$9:$C$1954,C267,Matches!$D$9:$D$1954,D267,Matches!$Q$9:$Q$1954,1,Matches!$E$9:$E$1954,3)+COUNTIFS(Matches!$C$9:$C$1954,D267,Matches!$D$9:$D$1954,C267,Matches!$Q$9:$Q$1954,1,Matches!$F$9:$F$1954,3)))/((INDEX('RPI calculation'!$H$9:$H$356,O267)+INDEX('RPI calculation'!$I$9:$I$356,O267))-(COUNTIFS(Matches!$C$9:$C$1954,C267,Matches!$D$9:$D$1954,D267,Matches!$Q$9:$Q$1954,1)+COUNTIFS(Matches!$C$9:$C$1954,D267,Matches!$D$9:$D$1954,C267,Matches!$Q$9:$Q$1954,1))))</f>
        <v>0.44444444444444442</v>
      </c>
      <c r="V267" s="9">
        <f>IF(Q267=0,0,INDEX('RPI calculation'!$K$9:$K$356,P267))</f>
        <v>0.43400673400673401</v>
      </c>
      <c r="W267" s="9">
        <f>IF(Q267=0,0,INDEX('RPI calculation'!$K$9:$K$356,O267))</f>
        <v>0.59202020202020189</v>
      </c>
      <c r="X267" s="1">
        <f>IF(G267="D1",INDEX('RPI calculation'!$N$9:$N$356,O267),0)</f>
        <v>140</v>
      </c>
      <c r="Y267" s="1">
        <f>IF(H267="D1",INDEX('RPI calculation'!$N$9:$N$356,P267),0)</f>
        <v>186</v>
      </c>
    </row>
    <row r="268" spans="1:25" ht="25">
      <c r="A268" s="1" t="s">
        <v>1301</v>
      </c>
      <c r="B268" s="12">
        <v>46263</v>
      </c>
      <c r="C268" s="1" t="s">
        <v>128</v>
      </c>
      <c r="D268" s="1" t="s">
        <v>41</v>
      </c>
      <c r="E268" s="1">
        <v>0</v>
      </c>
      <c r="F268" s="1">
        <v>3</v>
      </c>
      <c r="G268" s="1" t="s">
        <v>584</v>
      </c>
      <c r="H268" s="1" t="s">
        <v>584</v>
      </c>
      <c r="I268" s="1">
        <v>2</v>
      </c>
      <c r="J268" s="14" t="s">
        <v>1302</v>
      </c>
      <c r="K268" s="14" t="s">
        <v>1303</v>
      </c>
      <c r="L268" s="14"/>
      <c r="M268" s="1" t="s">
        <v>5986</v>
      </c>
      <c r="N268" s="14" t="s">
        <v>5989</v>
      </c>
      <c r="O268" s="1">
        <f>IF(G268="D1",MATCH(C268,'RPI calculation'!$A$9:$A$356,0),0)</f>
        <v>63</v>
      </c>
      <c r="P268" s="1">
        <f>IF(H268="D1",MATCH(D268,'RPI calculation'!$A$9:$A$356,0),0)</f>
        <v>193</v>
      </c>
      <c r="Q268" s="1">
        <f t="shared" si="12"/>
        <v>1</v>
      </c>
      <c r="R268" s="1">
        <f t="shared" si="13"/>
        <v>0</v>
      </c>
      <c r="S268" s="1">
        <f t="shared" si="14"/>
        <v>1</v>
      </c>
      <c r="T268" s="9">
        <f>IF(Q268=0,0,(INDEX('RPI calculation'!$H$9:$H$356,P268)-(COUNTIFS(Matches!$C$9:$C$1954,C268,Matches!$D$9:$D$1954,D268,Matches!$Q$9:$Q$1954,1,Matches!$F$9:$F$1954,3)+COUNTIFS(Matches!$C$9:$C$1954,D268,Matches!$D$9:$D$1954,C268,Matches!$Q$9:$Q$1954,1,Matches!$E$9:$E$1954,3)))/((INDEX('RPI calculation'!$H$9:$H$356,P268)+INDEX('RPI calculation'!$I$9:$I$356,P268))-(COUNTIFS(Matches!$C$9:$C$1954,C268,Matches!$D$9:$D$1954,D268,Matches!$Q$9:$Q$1954,1)+COUNTIFS(Matches!$C$9:$C$1954,D268,Matches!$D$9:$D$1954,C268,Matches!$Q$9:$Q$1954,1))))</f>
        <v>0.5714285714285714</v>
      </c>
      <c r="U268" s="9">
        <f>IF(Q268=0,0,(INDEX('RPI calculation'!$H$9:$H$356,O268)-(COUNTIFS(Matches!$C$9:$C$1954,C268,Matches!$D$9:$D$1954,D268,Matches!$Q$9:$Q$1954,1,Matches!$E$9:$E$1954,3)+COUNTIFS(Matches!$C$9:$C$1954,D268,Matches!$D$9:$D$1954,C268,Matches!$Q$9:$Q$1954,1,Matches!$F$9:$F$1954,3)))/((INDEX('RPI calculation'!$H$9:$H$356,O268)+INDEX('RPI calculation'!$I$9:$I$356,O268))-(COUNTIFS(Matches!$C$9:$C$1954,C268,Matches!$D$9:$D$1954,D268,Matches!$Q$9:$Q$1954,1)+COUNTIFS(Matches!$C$9:$C$1954,D268,Matches!$D$9:$D$1954,C268,Matches!$Q$9:$Q$1954,1))))</f>
        <v>0.7</v>
      </c>
      <c r="V268" s="9">
        <f>IF(Q268=0,0,INDEX('RPI calculation'!$K$9:$K$356,P268))</f>
        <v>0.69987373737373737</v>
      </c>
      <c r="W268" s="9">
        <f>IF(Q268=0,0,INDEX('RPI calculation'!$K$9:$K$356,O268))</f>
        <v>0.51769644496917211</v>
      </c>
      <c r="X268" s="1">
        <f>IF(G268="D1",INDEX('RPI calculation'!$N$9:$N$356,O268),0)</f>
        <v>105</v>
      </c>
      <c r="Y268" s="1">
        <f>IF(H268="D1",INDEX('RPI calculation'!$N$9:$N$356,P268),0)</f>
        <v>18</v>
      </c>
    </row>
    <row r="269" spans="1:25" ht="25">
      <c r="A269" s="1" t="s">
        <v>1304</v>
      </c>
      <c r="B269" s="12">
        <v>46263</v>
      </c>
      <c r="C269" s="1" t="s">
        <v>92</v>
      </c>
      <c r="D269" s="1" t="s">
        <v>303</v>
      </c>
      <c r="E269" s="1">
        <v>3</v>
      </c>
      <c r="F269" s="1">
        <v>0</v>
      </c>
      <c r="G269" s="1" t="s">
        <v>584</v>
      </c>
      <c r="H269" s="1" t="s">
        <v>584</v>
      </c>
      <c r="I269" s="1">
        <v>2</v>
      </c>
      <c r="J269" s="14" t="s">
        <v>1305</v>
      </c>
      <c r="K269" s="14" t="s">
        <v>1306</v>
      </c>
      <c r="L269" s="14"/>
      <c r="M269" s="1" t="s">
        <v>5986</v>
      </c>
      <c r="N269" s="14" t="s">
        <v>5989</v>
      </c>
      <c r="O269" s="1">
        <f>IF(G269="D1",MATCH(C269,'RPI calculation'!$A$9:$A$356,0),0)</f>
        <v>64</v>
      </c>
      <c r="P269" s="1">
        <f>IF(H269="D1",MATCH(D269,'RPI calculation'!$A$9:$A$356,0),0)</f>
        <v>74</v>
      </c>
      <c r="Q269" s="1">
        <f t="shared" si="12"/>
        <v>1</v>
      </c>
      <c r="R269" s="1">
        <f t="shared" si="13"/>
        <v>1</v>
      </c>
      <c r="S269" s="1">
        <f t="shared" si="14"/>
        <v>0</v>
      </c>
      <c r="T269" s="9">
        <f>IF(Q269=0,0,(INDEX('RPI calculation'!$H$9:$H$356,P269)-(COUNTIFS(Matches!$C$9:$C$1954,C269,Matches!$D$9:$D$1954,D269,Matches!$Q$9:$Q$1954,1,Matches!$F$9:$F$1954,3)+COUNTIFS(Matches!$C$9:$C$1954,D269,Matches!$D$9:$D$1954,C269,Matches!$Q$9:$Q$1954,1,Matches!$E$9:$E$1954,3)))/((INDEX('RPI calculation'!$H$9:$H$356,P269)+INDEX('RPI calculation'!$I$9:$I$356,P269))-(COUNTIFS(Matches!$C$9:$C$1954,C269,Matches!$D$9:$D$1954,D269,Matches!$Q$9:$Q$1954,1)+COUNTIFS(Matches!$C$9:$C$1954,D269,Matches!$D$9:$D$1954,C269,Matches!$Q$9:$Q$1954,1))))</f>
        <v>0.1</v>
      </c>
      <c r="U269" s="9">
        <f>IF(Q269=0,0,(INDEX('RPI calculation'!$H$9:$H$356,O269)-(COUNTIFS(Matches!$C$9:$C$1954,C269,Matches!$D$9:$D$1954,D269,Matches!$Q$9:$Q$1954,1,Matches!$E$9:$E$1954,3)+COUNTIFS(Matches!$C$9:$C$1954,D269,Matches!$D$9:$D$1954,C269,Matches!$Q$9:$Q$1954,1,Matches!$F$9:$F$1954,3)))/((INDEX('RPI calculation'!$H$9:$H$356,O269)+INDEX('RPI calculation'!$I$9:$I$356,O269))-(COUNTIFS(Matches!$C$9:$C$1954,C269,Matches!$D$9:$D$1954,D269,Matches!$Q$9:$Q$1954,1)+COUNTIFS(Matches!$C$9:$C$1954,D269,Matches!$D$9:$D$1954,C269,Matches!$Q$9:$Q$1954,1))))</f>
        <v>0.58333333333333337</v>
      </c>
      <c r="V269" s="9">
        <f>IF(Q269=0,0,INDEX('RPI calculation'!$K$9:$K$356,P269))</f>
        <v>0.5193854125672307</v>
      </c>
      <c r="W269" s="9">
        <f>IF(Q269=0,0,INDEX('RPI calculation'!$K$9:$K$356,O269))</f>
        <v>0.57902097902097904</v>
      </c>
      <c r="X269" s="1">
        <f>IF(G269="D1",INDEX('RPI calculation'!$N$9:$N$356,O269),0)</f>
        <v>69</v>
      </c>
      <c r="Y269" s="1">
        <f>IF(H269="D1",INDEX('RPI calculation'!$N$9:$N$356,P269),0)</f>
        <v>280</v>
      </c>
    </row>
    <row r="270" spans="1:25" ht="25">
      <c r="A270" s="1" t="s">
        <v>1307</v>
      </c>
      <c r="B270" s="12">
        <v>46263</v>
      </c>
      <c r="C270" s="1" t="s">
        <v>92</v>
      </c>
      <c r="D270" s="1" t="s">
        <v>241</v>
      </c>
      <c r="E270" s="1">
        <v>3</v>
      </c>
      <c r="F270" s="1">
        <v>1</v>
      </c>
      <c r="G270" s="1" t="s">
        <v>584</v>
      </c>
      <c r="H270" s="1" t="s">
        <v>584</v>
      </c>
      <c r="I270" s="1">
        <v>2</v>
      </c>
      <c r="J270" s="14" t="s">
        <v>1308</v>
      </c>
      <c r="K270" s="14" t="s">
        <v>1309</v>
      </c>
      <c r="L270" s="14"/>
      <c r="M270" s="1" t="s">
        <v>5986</v>
      </c>
      <c r="N270" s="14" t="s">
        <v>5989</v>
      </c>
      <c r="O270" s="1">
        <f>IF(G270="D1",MATCH(C270,'RPI calculation'!$A$9:$A$356,0),0)</f>
        <v>64</v>
      </c>
      <c r="P270" s="1">
        <f>IF(H270="D1",MATCH(D270,'RPI calculation'!$A$9:$A$356,0),0)</f>
        <v>247</v>
      </c>
      <c r="Q270" s="1">
        <f t="shared" si="12"/>
        <v>1</v>
      </c>
      <c r="R270" s="1">
        <f t="shared" si="13"/>
        <v>1</v>
      </c>
      <c r="S270" s="1">
        <f t="shared" si="14"/>
        <v>0</v>
      </c>
      <c r="T270" s="9">
        <f>IF(Q270=0,0,(INDEX('RPI calculation'!$H$9:$H$356,P270)-(COUNTIFS(Matches!$C$9:$C$1954,C270,Matches!$D$9:$D$1954,D270,Matches!$Q$9:$Q$1954,1,Matches!$F$9:$F$1954,3)+COUNTIFS(Matches!$C$9:$C$1954,D270,Matches!$D$9:$D$1954,C270,Matches!$Q$9:$Q$1954,1,Matches!$E$9:$E$1954,3)))/((INDEX('RPI calculation'!$H$9:$H$356,P270)+INDEX('RPI calculation'!$I$9:$I$356,P270))-(COUNTIFS(Matches!$C$9:$C$1954,C270,Matches!$D$9:$D$1954,D270,Matches!$Q$9:$Q$1954,1)+COUNTIFS(Matches!$C$9:$C$1954,D270,Matches!$D$9:$D$1954,C270,Matches!$Q$9:$Q$1954,1))))</f>
        <v>0.36363636363636365</v>
      </c>
      <c r="U270" s="9">
        <f>IF(Q270=0,0,(INDEX('RPI calculation'!$H$9:$H$356,O270)-(COUNTIFS(Matches!$C$9:$C$1954,C270,Matches!$D$9:$D$1954,D270,Matches!$Q$9:$Q$1954,1,Matches!$E$9:$E$1954,3)+COUNTIFS(Matches!$C$9:$C$1954,D270,Matches!$D$9:$D$1954,C270,Matches!$Q$9:$Q$1954,1,Matches!$F$9:$F$1954,3)))/((INDEX('RPI calculation'!$H$9:$H$356,O270)+INDEX('RPI calculation'!$I$9:$I$356,O270))-(COUNTIFS(Matches!$C$9:$C$1954,C270,Matches!$D$9:$D$1954,D270,Matches!$Q$9:$Q$1954,1)+COUNTIFS(Matches!$C$9:$C$1954,D270,Matches!$D$9:$D$1954,C270,Matches!$Q$9:$Q$1954,1))))</f>
        <v>0.58333333333333337</v>
      </c>
      <c r="V270" s="9">
        <f>IF(Q270=0,0,INDEX('RPI calculation'!$K$9:$K$356,P270))</f>
        <v>0.51638407888407889</v>
      </c>
      <c r="W270" s="9">
        <f>IF(Q270=0,0,INDEX('RPI calculation'!$K$9:$K$356,O270))</f>
        <v>0.57902097902097904</v>
      </c>
      <c r="X270" s="1">
        <f>IF(G270="D1",INDEX('RPI calculation'!$N$9:$N$356,O270),0)</f>
        <v>69</v>
      </c>
      <c r="Y270" s="1">
        <f>IF(H270="D1",INDEX('RPI calculation'!$N$9:$N$356,P270),0)</f>
        <v>218</v>
      </c>
    </row>
    <row r="271" spans="1:25" ht="25">
      <c r="A271" s="1" t="s">
        <v>1310</v>
      </c>
      <c r="B271" s="12">
        <v>46263</v>
      </c>
      <c r="C271" s="1" t="s">
        <v>278</v>
      </c>
      <c r="D271" s="1" t="s">
        <v>298</v>
      </c>
      <c r="E271" s="1">
        <v>3</v>
      </c>
      <c r="F271" s="1">
        <v>0</v>
      </c>
      <c r="G271" s="1" t="s">
        <v>584</v>
      </c>
      <c r="H271" s="1" t="s">
        <v>584</v>
      </c>
      <c r="I271" s="1">
        <v>2</v>
      </c>
      <c r="J271" s="14" t="s">
        <v>856</v>
      </c>
      <c r="K271" s="14" t="s">
        <v>1311</v>
      </c>
      <c r="L271" s="14"/>
      <c r="M271" s="1" t="s">
        <v>5986</v>
      </c>
      <c r="N271" s="14" t="s">
        <v>5989</v>
      </c>
      <c r="O271" s="1">
        <f>IF(G271="D1",MATCH(C271,'RPI calculation'!$A$9:$A$356,0),0)</f>
        <v>65</v>
      </c>
      <c r="P271" s="1">
        <f>IF(H271="D1",MATCH(D271,'RPI calculation'!$A$9:$A$356,0),0)</f>
        <v>151</v>
      </c>
      <c r="Q271" s="1">
        <f t="shared" si="12"/>
        <v>1</v>
      </c>
      <c r="R271" s="1">
        <f t="shared" si="13"/>
        <v>1</v>
      </c>
      <c r="S271" s="1">
        <f t="shared" si="14"/>
        <v>0</v>
      </c>
      <c r="T271" s="9">
        <f>IF(Q271=0,0,(INDEX('RPI calculation'!$H$9:$H$356,P271)-(COUNTIFS(Matches!$C$9:$C$1954,C271,Matches!$D$9:$D$1954,D271,Matches!$Q$9:$Q$1954,1,Matches!$F$9:$F$1954,3)+COUNTIFS(Matches!$C$9:$C$1954,D271,Matches!$D$9:$D$1954,C271,Matches!$Q$9:$Q$1954,1,Matches!$E$9:$E$1954,3)))/((INDEX('RPI calculation'!$H$9:$H$356,P271)+INDEX('RPI calculation'!$I$9:$I$356,P271))-(COUNTIFS(Matches!$C$9:$C$1954,C271,Matches!$D$9:$D$1954,D271,Matches!$Q$9:$Q$1954,1)+COUNTIFS(Matches!$C$9:$C$1954,D271,Matches!$D$9:$D$1954,C271,Matches!$Q$9:$Q$1954,1))))</f>
        <v>0.36363636363636365</v>
      </c>
      <c r="U271" s="9">
        <f>IF(Q271=0,0,(INDEX('RPI calculation'!$H$9:$H$356,O271)-(COUNTIFS(Matches!$C$9:$C$1954,C271,Matches!$D$9:$D$1954,D271,Matches!$Q$9:$Q$1954,1,Matches!$E$9:$E$1954,3)+COUNTIFS(Matches!$C$9:$C$1954,D271,Matches!$D$9:$D$1954,C271,Matches!$Q$9:$Q$1954,1,Matches!$F$9:$F$1954,3)))/((INDEX('RPI calculation'!$H$9:$H$356,O271)+INDEX('RPI calculation'!$I$9:$I$356,O271))-(COUNTIFS(Matches!$C$9:$C$1954,C271,Matches!$D$9:$D$1954,D271,Matches!$Q$9:$Q$1954,1)+COUNTIFS(Matches!$C$9:$C$1954,D271,Matches!$D$9:$D$1954,C271,Matches!$Q$9:$Q$1954,1))))</f>
        <v>0.44444444444444442</v>
      </c>
      <c r="V271" s="9">
        <f>IF(Q271=0,0,INDEX('RPI calculation'!$K$9:$K$356,P271))</f>
        <v>0.47633940133940134</v>
      </c>
      <c r="W271" s="9">
        <f>IF(Q271=0,0,INDEX('RPI calculation'!$K$9:$K$356,O271))</f>
        <v>0.40734848484848485</v>
      </c>
      <c r="X271" s="1">
        <f>IF(G271="D1",INDEX('RPI calculation'!$N$9:$N$356,O271),0)</f>
        <v>255</v>
      </c>
      <c r="Y271" s="1">
        <f>IF(H271="D1",INDEX('RPI calculation'!$N$9:$N$356,P271),0)</f>
        <v>275</v>
      </c>
    </row>
    <row r="272" spans="1:25" ht="25">
      <c r="A272" s="1" t="s">
        <v>1312</v>
      </c>
      <c r="B272" s="12">
        <v>46263</v>
      </c>
      <c r="C272" s="1" t="s">
        <v>278</v>
      </c>
      <c r="D272" s="1" t="s">
        <v>140</v>
      </c>
      <c r="E272" s="1">
        <v>2</v>
      </c>
      <c r="F272" s="1">
        <v>3</v>
      </c>
      <c r="G272" s="1" t="s">
        <v>584</v>
      </c>
      <c r="H272" s="1" t="s">
        <v>584</v>
      </c>
      <c r="I272" s="1">
        <v>2</v>
      </c>
      <c r="J272" s="14" t="s">
        <v>928</v>
      </c>
      <c r="K272" s="14" t="s">
        <v>1313</v>
      </c>
      <c r="L272" s="14"/>
      <c r="M272" s="1" t="s">
        <v>5986</v>
      </c>
      <c r="N272" s="14" t="s">
        <v>5989</v>
      </c>
      <c r="O272" s="1">
        <f>IF(G272="D1",MATCH(C272,'RPI calculation'!$A$9:$A$356,0),0)</f>
        <v>65</v>
      </c>
      <c r="P272" s="1">
        <f>IF(H272="D1",MATCH(D272,'RPI calculation'!$A$9:$A$356,0),0)</f>
        <v>172</v>
      </c>
      <c r="Q272" s="1">
        <f t="shared" si="12"/>
        <v>1</v>
      </c>
      <c r="R272" s="1">
        <f t="shared" si="13"/>
        <v>0</v>
      </c>
      <c r="S272" s="1">
        <f t="shared" si="14"/>
        <v>1</v>
      </c>
      <c r="T272" s="9">
        <f>IF(Q272=0,0,(INDEX('RPI calculation'!$H$9:$H$356,P272)-(COUNTIFS(Matches!$C$9:$C$1954,C272,Matches!$D$9:$D$1954,D272,Matches!$Q$9:$Q$1954,1,Matches!$F$9:$F$1954,3)+COUNTIFS(Matches!$C$9:$C$1954,D272,Matches!$D$9:$D$1954,C272,Matches!$Q$9:$Q$1954,1,Matches!$E$9:$E$1954,3)))/((INDEX('RPI calculation'!$H$9:$H$356,P272)+INDEX('RPI calculation'!$I$9:$I$356,P272))-(COUNTIFS(Matches!$C$9:$C$1954,C272,Matches!$D$9:$D$1954,D272,Matches!$Q$9:$Q$1954,1)+COUNTIFS(Matches!$C$9:$C$1954,D272,Matches!$D$9:$D$1954,C272,Matches!$Q$9:$Q$1954,1))))</f>
        <v>0.6</v>
      </c>
      <c r="U272" s="9">
        <f>IF(Q272=0,0,(INDEX('RPI calculation'!$H$9:$H$356,O272)-(COUNTIFS(Matches!$C$9:$C$1954,C272,Matches!$D$9:$D$1954,D272,Matches!$Q$9:$Q$1954,1,Matches!$E$9:$E$1954,3)+COUNTIFS(Matches!$C$9:$C$1954,D272,Matches!$D$9:$D$1954,C272,Matches!$Q$9:$Q$1954,1,Matches!$F$9:$F$1954,3)))/((INDEX('RPI calculation'!$H$9:$H$356,O272)+INDEX('RPI calculation'!$I$9:$I$356,O272))-(COUNTIFS(Matches!$C$9:$C$1954,C272,Matches!$D$9:$D$1954,D272,Matches!$Q$9:$Q$1954,1)+COUNTIFS(Matches!$C$9:$C$1954,D272,Matches!$D$9:$D$1954,C272,Matches!$Q$9:$Q$1954,1))))</f>
        <v>0.55555555555555558</v>
      </c>
      <c r="V272" s="9">
        <f>IF(Q272=0,0,INDEX('RPI calculation'!$K$9:$K$356,P272))</f>
        <v>0.51512855831037652</v>
      </c>
      <c r="W272" s="9">
        <f>IF(Q272=0,0,INDEX('RPI calculation'!$K$9:$K$356,O272))</f>
        <v>0.40734848484848485</v>
      </c>
      <c r="X272" s="1">
        <f>IF(G272="D1",INDEX('RPI calculation'!$N$9:$N$356,O272),0)</f>
        <v>255</v>
      </c>
      <c r="Y272" s="1">
        <f>IF(H272="D1",INDEX('RPI calculation'!$N$9:$N$356,P272),0)</f>
        <v>117</v>
      </c>
    </row>
    <row r="273" spans="1:25">
      <c r="A273" s="1" t="s">
        <v>1314</v>
      </c>
      <c r="B273" s="12">
        <v>46263</v>
      </c>
      <c r="C273" s="1" t="s">
        <v>301</v>
      </c>
      <c r="D273" s="1" t="s">
        <v>371</v>
      </c>
      <c r="E273" s="1">
        <v>3</v>
      </c>
      <c r="F273" s="1">
        <v>0</v>
      </c>
      <c r="G273" s="1" t="s">
        <v>584</v>
      </c>
      <c r="H273" s="1" t="s">
        <v>584</v>
      </c>
      <c r="I273" s="1">
        <v>1</v>
      </c>
      <c r="J273" s="14" t="s">
        <v>1315</v>
      </c>
      <c r="K273" s="14" t="s">
        <v>1316</v>
      </c>
      <c r="L273" s="14" t="s">
        <v>1317</v>
      </c>
      <c r="M273" s="1" t="s">
        <v>5986</v>
      </c>
      <c r="N273" s="14" t="s">
        <v>5991</v>
      </c>
      <c r="O273" s="1">
        <f>IF(G273="D1",MATCH(C273,'RPI calculation'!$A$9:$A$356,0),0)</f>
        <v>66</v>
      </c>
      <c r="P273" s="1">
        <f>IF(H273="D1",MATCH(D273,'RPI calculation'!$A$9:$A$356,0),0)</f>
        <v>168</v>
      </c>
      <c r="Q273" s="1">
        <f t="shared" si="12"/>
        <v>1</v>
      </c>
      <c r="R273" s="1">
        <f t="shared" si="13"/>
        <v>1</v>
      </c>
      <c r="S273" s="1">
        <f t="shared" si="14"/>
        <v>0</v>
      </c>
      <c r="T273" s="9">
        <f>IF(Q273=0,0,(INDEX('RPI calculation'!$H$9:$H$356,P273)-(COUNTIFS(Matches!$C$9:$C$1954,C273,Matches!$D$9:$D$1954,D273,Matches!$Q$9:$Q$1954,1,Matches!$F$9:$F$1954,3)+COUNTIFS(Matches!$C$9:$C$1954,D273,Matches!$D$9:$D$1954,C273,Matches!$Q$9:$Q$1954,1,Matches!$E$9:$E$1954,3)))/((INDEX('RPI calculation'!$H$9:$H$356,P273)+INDEX('RPI calculation'!$I$9:$I$356,P273))-(COUNTIFS(Matches!$C$9:$C$1954,C273,Matches!$D$9:$D$1954,D273,Matches!$Q$9:$Q$1954,1)+COUNTIFS(Matches!$C$9:$C$1954,D273,Matches!$D$9:$D$1954,C273,Matches!$Q$9:$Q$1954,1))))</f>
        <v>0</v>
      </c>
      <c r="U273" s="9">
        <f>IF(Q273=0,0,(INDEX('RPI calculation'!$H$9:$H$356,O273)-(COUNTIFS(Matches!$C$9:$C$1954,C273,Matches!$D$9:$D$1954,D273,Matches!$Q$9:$Q$1954,1,Matches!$E$9:$E$1954,3)+COUNTIFS(Matches!$C$9:$C$1954,D273,Matches!$D$9:$D$1954,C273,Matches!$Q$9:$Q$1954,1,Matches!$F$9:$F$1954,3)))/((INDEX('RPI calculation'!$H$9:$H$356,O273)+INDEX('RPI calculation'!$I$9:$I$356,O273))-(COUNTIFS(Matches!$C$9:$C$1954,C273,Matches!$D$9:$D$1954,D273,Matches!$Q$9:$Q$1954,1)+COUNTIFS(Matches!$C$9:$C$1954,D273,Matches!$D$9:$D$1954,C273,Matches!$Q$9:$Q$1954,1))))</f>
        <v>0.58333333333333337</v>
      </c>
      <c r="V273" s="9">
        <f>IF(Q273=0,0,INDEX('RPI calculation'!$K$9:$K$356,P273))</f>
        <v>0.33325008325008326</v>
      </c>
      <c r="W273" s="9">
        <f>IF(Q273=0,0,INDEX('RPI calculation'!$K$9:$K$356,O273))</f>
        <v>0.32829478214093599</v>
      </c>
      <c r="X273" s="1">
        <f>IF(G273="D1",INDEX('RPI calculation'!$N$9:$N$356,O273),0)</f>
        <v>278</v>
      </c>
      <c r="Y273" s="1">
        <f>IF(H273="D1",INDEX('RPI calculation'!$N$9:$N$356,P273),0)</f>
        <v>348</v>
      </c>
    </row>
    <row r="274" spans="1:25" ht="25">
      <c r="A274" s="1" t="s">
        <v>1318</v>
      </c>
      <c r="B274" s="12">
        <v>46263</v>
      </c>
      <c r="C274" s="1" t="s">
        <v>76</v>
      </c>
      <c r="D274" s="1" t="s">
        <v>153</v>
      </c>
      <c r="E274" s="1">
        <v>3</v>
      </c>
      <c r="F274" s="1">
        <v>0</v>
      </c>
      <c r="G274" s="1" t="s">
        <v>584</v>
      </c>
      <c r="H274" s="1" t="s">
        <v>584</v>
      </c>
      <c r="I274" s="1">
        <v>2</v>
      </c>
      <c r="J274" s="14" t="s">
        <v>934</v>
      </c>
      <c r="K274" s="14" t="s">
        <v>1319</v>
      </c>
      <c r="L274" s="14"/>
      <c r="M274" s="1" t="s">
        <v>5986</v>
      </c>
      <c r="N274" s="14" t="s">
        <v>5989</v>
      </c>
      <c r="O274" s="1">
        <f>IF(G274="D1",MATCH(C274,'RPI calculation'!$A$9:$A$356,0),0)</f>
        <v>68</v>
      </c>
      <c r="P274" s="1">
        <f>IF(H274="D1",MATCH(D274,'RPI calculation'!$A$9:$A$356,0),0)</f>
        <v>69</v>
      </c>
      <c r="Q274" s="1">
        <f t="shared" si="12"/>
        <v>1</v>
      </c>
      <c r="R274" s="1">
        <f t="shared" si="13"/>
        <v>1</v>
      </c>
      <c r="S274" s="1">
        <f t="shared" si="14"/>
        <v>0</v>
      </c>
      <c r="T274" s="9">
        <f>IF(Q274=0,0,(INDEX('RPI calculation'!$H$9:$H$356,P274)-(COUNTIFS(Matches!$C$9:$C$1954,C274,Matches!$D$9:$D$1954,D274,Matches!$Q$9:$Q$1954,1,Matches!$F$9:$F$1954,3)+COUNTIFS(Matches!$C$9:$C$1954,D274,Matches!$D$9:$D$1954,C274,Matches!$Q$9:$Q$1954,1,Matches!$E$9:$E$1954,3)))/((INDEX('RPI calculation'!$H$9:$H$356,P274)+INDEX('RPI calculation'!$I$9:$I$356,P274))-(COUNTIFS(Matches!$C$9:$C$1954,C274,Matches!$D$9:$D$1954,D274,Matches!$Q$9:$Q$1954,1)+COUNTIFS(Matches!$C$9:$C$1954,D274,Matches!$D$9:$D$1954,C274,Matches!$Q$9:$Q$1954,1))))</f>
        <v>0.45454545454545453</v>
      </c>
      <c r="U274" s="9">
        <f>IF(Q274=0,0,(INDEX('RPI calculation'!$H$9:$H$356,O274)-(COUNTIFS(Matches!$C$9:$C$1954,C274,Matches!$D$9:$D$1954,D274,Matches!$Q$9:$Q$1954,1,Matches!$E$9:$E$1954,3)+COUNTIFS(Matches!$C$9:$C$1954,D274,Matches!$D$9:$D$1954,C274,Matches!$Q$9:$Q$1954,1,Matches!$F$9:$F$1954,3)))/((INDEX('RPI calculation'!$H$9:$H$356,O274)+INDEX('RPI calculation'!$I$9:$I$356,O274))-(COUNTIFS(Matches!$C$9:$C$1954,C274,Matches!$D$9:$D$1954,D274,Matches!$Q$9:$Q$1954,1)+COUNTIFS(Matches!$C$9:$C$1954,D274,Matches!$D$9:$D$1954,C274,Matches!$Q$9:$Q$1954,1))))</f>
        <v>0.7</v>
      </c>
      <c r="V274" s="9">
        <f>IF(Q274=0,0,INDEX('RPI calculation'!$K$9:$K$356,P274))</f>
        <v>0.5986046361046361</v>
      </c>
      <c r="W274" s="9">
        <f>IF(Q274=0,0,INDEX('RPI calculation'!$K$9:$K$356,O274))</f>
        <v>0.55886134067952242</v>
      </c>
      <c r="X274" s="1">
        <f>IF(G274="D1",INDEX('RPI calculation'!$N$9:$N$356,O274),0)</f>
        <v>53</v>
      </c>
      <c r="Y274" s="1">
        <f>IF(H274="D1",INDEX('RPI calculation'!$N$9:$N$356,P274),0)</f>
        <v>130</v>
      </c>
    </row>
    <row r="275" spans="1:25" ht="25">
      <c r="A275" s="1" t="s">
        <v>1320</v>
      </c>
      <c r="B275" s="12">
        <v>46263</v>
      </c>
      <c r="C275" s="1" t="s">
        <v>153</v>
      </c>
      <c r="D275" s="1" t="s">
        <v>158</v>
      </c>
      <c r="E275" s="1">
        <v>3</v>
      </c>
      <c r="F275" s="1">
        <v>1</v>
      </c>
      <c r="G275" s="1" t="s">
        <v>584</v>
      </c>
      <c r="H275" s="1" t="s">
        <v>584</v>
      </c>
      <c r="I275" s="1">
        <v>2</v>
      </c>
      <c r="J275" s="14" t="s">
        <v>844</v>
      </c>
      <c r="K275" s="14" t="s">
        <v>1321</v>
      </c>
      <c r="L275" s="14"/>
      <c r="M275" s="1" t="s">
        <v>5986</v>
      </c>
      <c r="N275" s="14" t="s">
        <v>5989</v>
      </c>
      <c r="O275" s="1">
        <f>IF(G275="D1",MATCH(C275,'RPI calculation'!$A$9:$A$356,0),0)</f>
        <v>69</v>
      </c>
      <c r="P275" s="1">
        <f>IF(H275="D1",MATCH(D275,'RPI calculation'!$A$9:$A$356,0),0)</f>
        <v>165</v>
      </c>
      <c r="Q275" s="1">
        <f t="shared" si="12"/>
        <v>1</v>
      </c>
      <c r="R275" s="1">
        <f t="shared" si="13"/>
        <v>1</v>
      </c>
      <c r="S275" s="1">
        <f t="shared" si="14"/>
        <v>0</v>
      </c>
      <c r="T275" s="9">
        <f>IF(Q275=0,0,(INDEX('RPI calculation'!$H$9:$H$356,P275)-(COUNTIFS(Matches!$C$9:$C$1954,C275,Matches!$D$9:$D$1954,D275,Matches!$Q$9:$Q$1954,1,Matches!$F$9:$F$1954,3)+COUNTIFS(Matches!$C$9:$C$1954,D275,Matches!$D$9:$D$1954,C275,Matches!$Q$9:$Q$1954,1,Matches!$E$9:$E$1954,3)))/((INDEX('RPI calculation'!$H$9:$H$356,P275)+INDEX('RPI calculation'!$I$9:$I$356,P275))-(COUNTIFS(Matches!$C$9:$C$1954,C275,Matches!$D$9:$D$1954,D275,Matches!$Q$9:$Q$1954,1)+COUNTIFS(Matches!$C$9:$C$1954,D275,Matches!$D$9:$D$1954,C275,Matches!$Q$9:$Q$1954,1))))</f>
        <v>0.5</v>
      </c>
      <c r="U275" s="9">
        <f>IF(Q275=0,0,(INDEX('RPI calculation'!$H$9:$H$356,O275)-(COUNTIFS(Matches!$C$9:$C$1954,C275,Matches!$D$9:$D$1954,D275,Matches!$Q$9:$Q$1954,1,Matches!$E$9:$E$1954,3)+COUNTIFS(Matches!$C$9:$C$1954,D275,Matches!$D$9:$D$1954,C275,Matches!$Q$9:$Q$1954,1,Matches!$F$9:$F$1954,3)))/((INDEX('RPI calculation'!$H$9:$H$356,O275)+INDEX('RPI calculation'!$I$9:$I$356,O275))-(COUNTIFS(Matches!$C$9:$C$1954,C275,Matches!$D$9:$D$1954,D275,Matches!$Q$9:$Q$1954,1)+COUNTIFS(Matches!$C$9:$C$1954,D275,Matches!$D$9:$D$1954,C275,Matches!$Q$9:$Q$1954,1))))</f>
        <v>0.36363636363636365</v>
      </c>
      <c r="V275" s="9">
        <f>IF(Q275=0,0,INDEX('RPI calculation'!$K$9:$K$356,P275))</f>
        <v>0.54641873278236919</v>
      </c>
      <c r="W275" s="9">
        <f>IF(Q275=0,0,INDEX('RPI calculation'!$K$9:$K$356,O275))</f>
        <v>0.5986046361046361</v>
      </c>
      <c r="X275" s="1">
        <f>IF(G275="D1",INDEX('RPI calculation'!$N$9:$N$356,O275),0)</f>
        <v>130</v>
      </c>
      <c r="Y275" s="1">
        <f>IF(H275="D1",INDEX('RPI calculation'!$N$9:$N$356,P275),0)</f>
        <v>135</v>
      </c>
    </row>
    <row r="276" spans="1:25" ht="25">
      <c r="A276" s="1" t="s">
        <v>1322</v>
      </c>
      <c r="B276" s="12">
        <v>46263</v>
      </c>
      <c r="C276" s="1" t="s">
        <v>68</v>
      </c>
      <c r="D276" s="1" t="s">
        <v>277</v>
      </c>
      <c r="E276" s="1">
        <v>3</v>
      </c>
      <c r="F276" s="1">
        <v>0</v>
      </c>
      <c r="G276" s="1" t="s">
        <v>584</v>
      </c>
      <c r="H276" s="1" t="s">
        <v>584</v>
      </c>
      <c r="I276" s="1">
        <v>2</v>
      </c>
      <c r="J276" s="14" t="s">
        <v>1323</v>
      </c>
      <c r="K276" s="14" t="s">
        <v>1324</v>
      </c>
      <c r="L276" s="14"/>
      <c r="M276" s="1" t="s">
        <v>5986</v>
      </c>
      <c r="N276" s="14" t="s">
        <v>5989</v>
      </c>
      <c r="O276" s="1">
        <f>IF(G276="D1",MATCH(C276,'RPI calculation'!$A$9:$A$356,0),0)</f>
        <v>70</v>
      </c>
      <c r="P276" s="1">
        <f>IF(H276="D1",MATCH(D276,'RPI calculation'!$A$9:$A$356,0),0)</f>
        <v>228</v>
      </c>
      <c r="Q276" s="1">
        <f t="shared" si="12"/>
        <v>1</v>
      </c>
      <c r="R276" s="1">
        <f t="shared" si="13"/>
        <v>1</v>
      </c>
      <c r="S276" s="1">
        <f t="shared" si="14"/>
        <v>0</v>
      </c>
      <c r="T276" s="9">
        <f>IF(Q276=0,0,(INDEX('RPI calculation'!$H$9:$H$356,P276)-(COUNTIFS(Matches!$C$9:$C$1954,C276,Matches!$D$9:$D$1954,D276,Matches!$Q$9:$Q$1954,1,Matches!$F$9:$F$1954,3)+COUNTIFS(Matches!$C$9:$C$1954,D276,Matches!$D$9:$D$1954,C276,Matches!$Q$9:$Q$1954,1,Matches!$E$9:$E$1954,3)))/((INDEX('RPI calculation'!$H$9:$H$356,P276)+INDEX('RPI calculation'!$I$9:$I$356,P276))-(COUNTIFS(Matches!$C$9:$C$1954,C276,Matches!$D$9:$D$1954,D276,Matches!$Q$9:$Q$1954,1)+COUNTIFS(Matches!$C$9:$C$1954,D276,Matches!$D$9:$D$1954,C276,Matches!$Q$9:$Q$1954,1))))</f>
        <v>0.27272727272727271</v>
      </c>
      <c r="U276" s="9">
        <f>IF(Q276=0,0,(INDEX('RPI calculation'!$H$9:$H$356,O276)-(COUNTIFS(Matches!$C$9:$C$1954,C276,Matches!$D$9:$D$1954,D276,Matches!$Q$9:$Q$1954,1,Matches!$E$9:$E$1954,3)+COUNTIFS(Matches!$C$9:$C$1954,D276,Matches!$D$9:$D$1954,C276,Matches!$Q$9:$Q$1954,1,Matches!$F$9:$F$1954,3)))/((INDEX('RPI calculation'!$H$9:$H$356,O276)+INDEX('RPI calculation'!$I$9:$I$356,O276))-(COUNTIFS(Matches!$C$9:$C$1954,C276,Matches!$D$9:$D$1954,D276,Matches!$Q$9:$Q$1954,1)+COUNTIFS(Matches!$C$9:$C$1954,D276,Matches!$D$9:$D$1954,C276,Matches!$Q$9:$Q$1954,1))))</f>
        <v>0.77777777777777779</v>
      </c>
      <c r="V276" s="9">
        <f>IF(Q276=0,0,INDEX('RPI calculation'!$K$9:$K$356,P276))</f>
        <v>0.53579545454545452</v>
      </c>
      <c r="W276" s="9">
        <f>IF(Q276=0,0,INDEX('RPI calculation'!$K$9:$K$356,O276))</f>
        <v>0.53712121212121211</v>
      </c>
      <c r="X276" s="1">
        <f>IF(G276="D1",INDEX('RPI calculation'!$N$9:$N$356,O276),0)</f>
        <v>45</v>
      </c>
      <c r="Y276" s="1">
        <f>IF(H276="D1",INDEX('RPI calculation'!$N$9:$N$356,P276),0)</f>
        <v>254</v>
      </c>
    </row>
    <row r="277" spans="1:25" ht="25">
      <c r="A277" s="1" t="s">
        <v>1325</v>
      </c>
      <c r="B277" s="12">
        <v>46263</v>
      </c>
      <c r="C277" s="1" t="s">
        <v>180</v>
      </c>
      <c r="D277" s="1" t="s">
        <v>326</v>
      </c>
      <c r="E277" s="1">
        <v>3</v>
      </c>
      <c r="F277" s="1">
        <v>0</v>
      </c>
      <c r="G277" s="1" t="s">
        <v>584</v>
      </c>
      <c r="H277" s="1" t="s">
        <v>584</v>
      </c>
      <c r="I277" s="1">
        <v>2</v>
      </c>
      <c r="J277" s="14" t="s">
        <v>1326</v>
      </c>
      <c r="K277" s="14" t="s">
        <v>1327</v>
      </c>
      <c r="L277" s="14"/>
      <c r="M277" s="1" t="s">
        <v>5986</v>
      </c>
      <c r="N277" s="14" t="s">
        <v>5989</v>
      </c>
      <c r="O277" s="1">
        <f>IF(G277="D1",MATCH(C277,'RPI calculation'!$A$9:$A$356,0),0)</f>
        <v>71</v>
      </c>
      <c r="P277" s="1">
        <f>IF(H277="D1",MATCH(D277,'RPI calculation'!$A$9:$A$356,0),0)</f>
        <v>158</v>
      </c>
      <c r="Q277" s="1">
        <f t="shared" si="12"/>
        <v>1</v>
      </c>
      <c r="R277" s="1">
        <f t="shared" si="13"/>
        <v>1</v>
      </c>
      <c r="S277" s="1">
        <f t="shared" si="14"/>
        <v>0</v>
      </c>
      <c r="T277" s="9">
        <f>IF(Q277=0,0,(INDEX('RPI calculation'!$H$9:$H$356,P277)-(COUNTIFS(Matches!$C$9:$C$1954,C277,Matches!$D$9:$D$1954,D277,Matches!$Q$9:$Q$1954,1,Matches!$F$9:$F$1954,3)+COUNTIFS(Matches!$C$9:$C$1954,D277,Matches!$D$9:$D$1954,C277,Matches!$Q$9:$Q$1954,1,Matches!$E$9:$E$1954,3)))/((INDEX('RPI calculation'!$H$9:$H$356,P277)+INDEX('RPI calculation'!$I$9:$I$356,P277))-(COUNTIFS(Matches!$C$9:$C$1954,C277,Matches!$D$9:$D$1954,D277,Matches!$Q$9:$Q$1954,1)+COUNTIFS(Matches!$C$9:$C$1954,D277,Matches!$D$9:$D$1954,C277,Matches!$Q$9:$Q$1954,1))))</f>
        <v>0.36363636363636365</v>
      </c>
      <c r="U277" s="9">
        <f>IF(Q277=0,0,(INDEX('RPI calculation'!$H$9:$H$356,O277)-(COUNTIFS(Matches!$C$9:$C$1954,C277,Matches!$D$9:$D$1954,D277,Matches!$Q$9:$Q$1954,1,Matches!$E$9:$E$1954,3)+COUNTIFS(Matches!$C$9:$C$1954,D277,Matches!$D$9:$D$1954,C277,Matches!$Q$9:$Q$1954,1,Matches!$F$9:$F$1954,3)))/((INDEX('RPI calculation'!$H$9:$H$356,O277)+INDEX('RPI calculation'!$I$9:$I$356,O277))-(COUNTIFS(Matches!$C$9:$C$1954,C277,Matches!$D$9:$D$1954,D277,Matches!$Q$9:$Q$1954,1)+COUNTIFS(Matches!$C$9:$C$1954,D277,Matches!$D$9:$D$1954,C277,Matches!$Q$9:$Q$1954,1))))</f>
        <v>0.8</v>
      </c>
      <c r="V277" s="9">
        <f>IF(Q277=0,0,INDEX('RPI calculation'!$K$9:$K$356,P277))</f>
        <v>0.41058224183224185</v>
      </c>
      <c r="W277" s="9">
        <f>IF(Q277=0,0,INDEX('RPI calculation'!$K$9:$K$356,O277))</f>
        <v>0.36733241505968778</v>
      </c>
      <c r="X277" s="1">
        <f>IF(G277="D1",INDEX('RPI calculation'!$N$9:$N$356,O277),0)</f>
        <v>157</v>
      </c>
      <c r="Y277" s="1">
        <f>IF(H277="D1",INDEX('RPI calculation'!$N$9:$N$356,P277),0)</f>
        <v>303</v>
      </c>
    </row>
    <row r="278" spans="1:25" ht="25">
      <c r="A278" s="1" t="s">
        <v>1328</v>
      </c>
      <c r="B278" s="12">
        <v>46263</v>
      </c>
      <c r="C278" s="1" t="s">
        <v>185</v>
      </c>
      <c r="D278" s="1" t="s">
        <v>346</v>
      </c>
      <c r="E278" s="1">
        <v>3</v>
      </c>
      <c r="F278" s="1">
        <v>0</v>
      </c>
      <c r="G278" s="1" t="s">
        <v>584</v>
      </c>
      <c r="H278" s="1" t="s">
        <v>584</v>
      </c>
      <c r="I278" s="1">
        <v>2</v>
      </c>
      <c r="J278" s="14" t="s">
        <v>1329</v>
      </c>
      <c r="K278" s="14" t="s">
        <v>1330</v>
      </c>
      <c r="L278" s="14"/>
      <c r="M278" s="1" t="s">
        <v>5986</v>
      </c>
      <c r="N278" s="14" t="s">
        <v>5989</v>
      </c>
      <c r="O278" s="1">
        <f>IF(G278="D1",MATCH(C278,'RPI calculation'!$A$9:$A$356,0),0)</f>
        <v>72</v>
      </c>
      <c r="P278" s="1">
        <f>IF(H278="D1",MATCH(D278,'RPI calculation'!$A$9:$A$356,0),0)</f>
        <v>104</v>
      </c>
      <c r="Q278" s="1">
        <f t="shared" si="12"/>
        <v>1</v>
      </c>
      <c r="R278" s="1">
        <f t="shared" si="13"/>
        <v>1</v>
      </c>
      <c r="S278" s="1">
        <f t="shared" si="14"/>
        <v>0</v>
      </c>
      <c r="T278" s="9">
        <f>IF(Q278=0,0,(INDEX('RPI calculation'!$H$9:$H$356,P278)-(COUNTIFS(Matches!$C$9:$C$1954,C278,Matches!$D$9:$D$1954,D278,Matches!$Q$9:$Q$1954,1,Matches!$F$9:$F$1954,3)+COUNTIFS(Matches!$C$9:$C$1954,D278,Matches!$D$9:$D$1954,C278,Matches!$Q$9:$Q$1954,1,Matches!$E$9:$E$1954,3)))/((INDEX('RPI calculation'!$H$9:$H$356,P278)+INDEX('RPI calculation'!$I$9:$I$356,P278))-(COUNTIFS(Matches!$C$9:$C$1954,C278,Matches!$D$9:$D$1954,D278,Matches!$Q$9:$Q$1954,1)+COUNTIFS(Matches!$C$9:$C$1954,D278,Matches!$D$9:$D$1954,C278,Matches!$Q$9:$Q$1954,1))))</f>
        <v>0.2</v>
      </c>
      <c r="U278" s="9">
        <f>IF(Q278=0,0,(INDEX('RPI calculation'!$H$9:$H$356,O278)-(COUNTIFS(Matches!$C$9:$C$1954,C278,Matches!$D$9:$D$1954,D278,Matches!$Q$9:$Q$1954,1,Matches!$E$9:$E$1954,3)+COUNTIFS(Matches!$C$9:$C$1954,D278,Matches!$D$9:$D$1954,C278,Matches!$Q$9:$Q$1954,1,Matches!$F$9:$F$1954,3)))/((INDEX('RPI calculation'!$H$9:$H$356,O278)+INDEX('RPI calculation'!$I$9:$I$356,O278))-(COUNTIFS(Matches!$C$9:$C$1954,C278,Matches!$D$9:$D$1954,D278,Matches!$Q$9:$Q$1954,1)+COUNTIFS(Matches!$C$9:$C$1954,D278,Matches!$D$9:$D$1954,C278,Matches!$Q$9:$Q$1954,1))))</f>
        <v>0.54545454545454541</v>
      </c>
      <c r="V278" s="9">
        <f>IF(Q278=0,0,INDEX('RPI calculation'!$K$9:$K$356,P278))</f>
        <v>0.43583739492830403</v>
      </c>
      <c r="W278" s="9">
        <f>IF(Q278=0,0,INDEX('RPI calculation'!$K$9:$K$356,O278))</f>
        <v>0.47794612794612795</v>
      </c>
      <c r="X278" s="1">
        <f>IF(G278="D1",INDEX('RPI calculation'!$N$9:$N$356,O278),0)</f>
        <v>162</v>
      </c>
      <c r="Y278" s="1">
        <f>IF(H278="D1",INDEX('RPI calculation'!$N$9:$N$356,P278),0)</f>
        <v>323</v>
      </c>
    </row>
    <row r="279" spans="1:25" ht="25">
      <c r="A279" s="1" t="s">
        <v>1331</v>
      </c>
      <c r="B279" s="12">
        <v>46263</v>
      </c>
      <c r="C279" s="1" t="s">
        <v>230</v>
      </c>
      <c r="D279" s="1" t="s">
        <v>265</v>
      </c>
      <c r="E279" s="1">
        <v>1</v>
      </c>
      <c r="F279" s="1">
        <v>3</v>
      </c>
      <c r="G279" s="1" t="s">
        <v>584</v>
      </c>
      <c r="H279" s="1" t="s">
        <v>584</v>
      </c>
      <c r="I279" s="1">
        <v>2</v>
      </c>
      <c r="J279" s="14" t="s">
        <v>1332</v>
      </c>
      <c r="K279" s="14" t="s">
        <v>1333</v>
      </c>
      <c r="L279" s="14"/>
      <c r="M279" s="1" t="s">
        <v>5986</v>
      </c>
      <c r="N279" s="14" t="s">
        <v>5989</v>
      </c>
      <c r="O279" s="1">
        <f>IF(G279="D1",MATCH(C279,'RPI calculation'!$A$9:$A$356,0),0)</f>
        <v>73</v>
      </c>
      <c r="P279" s="1">
        <f>IF(H279="D1",MATCH(D279,'RPI calculation'!$A$9:$A$356,0),0)</f>
        <v>263</v>
      </c>
      <c r="Q279" s="1">
        <f t="shared" si="12"/>
        <v>1</v>
      </c>
      <c r="R279" s="1">
        <f t="shared" si="13"/>
        <v>0</v>
      </c>
      <c r="S279" s="1">
        <f t="shared" si="14"/>
        <v>1</v>
      </c>
      <c r="T279" s="9">
        <f>IF(Q279=0,0,(INDEX('RPI calculation'!$H$9:$H$356,P279)-(COUNTIFS(Matches!$C$9:$C$1954,C279,Matches!$D$9:$D$1954,D279,Matches!$Q$9:$Q$1954,1,Matches!$F$9:$F$1954,3)+COUNTIFS(Matches!$C$9:$C$1954,D279,Matches!$D$9:$D$1954,C279,Matches!$Q$9:$Q$1954,1,Matches!$E$9:$E$1954,3)))/((INDEX('RPI calculation'!$H$9:$H$356,P279)+INDEX('RPI calculation'!$I$9:$I$356,P279))-(COUNTIFS(Matches!$C$9:$C$1954,C279,Matches!$D$9:$D$1954,D279,Matches!$Q$9:$Q$1954,1)+COUNTIFS(Matches!$C$9:$C$1954,D279,Matches!$D$9:$D$1954,C279,Matches!$Q$9:$Q$1954,1))))</f>
        <v>0.45454545454545453</v>
      </c>
      <c r="U279" s="9">
        <f>IF(Q279=0,0,(INDEX('RPI calculation'!$H$9:$H$356,O279)-(COUNTIFS(Matches!$C$9:$C$1954,C279,Matches!$D$9:$D$1954,D279,Matches!$Q$9:$Q$1954,1,Matches!$E$9:$E$1954,3)+COUNTIFS(Matches!$C$9:$C$1954,D279,Matches!$D$9:$D$1954,C279,Matches!$Q$9:$Q$1954,1,Matches!$F$9:$F$1954,3)))/((INDEX('RPI calculation'!$H$9:$H$356,O279)+INDEX('RPI calculation'!$I$9:$I$356,O279))-(COUNTIFS(Matches!$C$9:$C$1954,C279,Matches!$D$9:$D$1954,D279,Matches!$Q$9:$Q$1954,1)+COUNTIFS(Matches!$C$9:$C$1954,D279,Matches!$D$9:$D$1954,C279,Matches!$Q$9:$Q$1954,1))))</f>
        <v>0.5</v>
      </c>
      <c r="V279" s="9">
        <f>IF(Q279=0,0,INDEX('RPI calculation'!$K$9:$K$356,P279))</f>
        <v>0.41875000000000001</v>
      </c>
      <c r="W279" s="9">
        <f>IF(Q279=0,0,INDEX('RPI calculation'!$K$9:$K$356,O279))</f>
        <v>0.48618881118881119</v>
      </c>
      <c r="X279" s="1">
        <f>IF(G279="D1",INDEX('RPI calculation'!$N$9:$N$356,O279),0)</f>
        <v>207</v>
      </c>
      <c r="Y279" s="1">
        <f>IF(H279="D1",INDEX('RPI calculation'!$N$9:$N$356,P279),0)</f>
        <v>242</v>
      </c>
    </row>
    <row r="280" spans="1:25" ht="25">
      <c r="A280" s="1" t="s">
        <v>1334</v>
      </c>
      <c r="B280" s="12">
        <v>46263</v>
      </c>
      <c r="C280" s="1" t="s">
        <v>303</v>
      </c>
      <c r="D280" s="1" t="s">
        <v>141</v>
      </c>
      <c r="E280" s="1">
        <v>0</v>
      </c>
      <c r="F280" s="1">
        <v>3</v>
      </c>
      <c r="G280" s="1" t="s">
        <v>584</v>
      </c>
      <c r="H280" s="1" t="s">
        <v>584</v>
      </c>
      <c r="I280" s="1">
        <v>2</v>
      </c>
      <c r="J280" s="14" t="s">
        <v>1335</v>
      </c>
      <c r="K280" s="14" t="s">
        <v>1336</v>
      </c>
      <c r="L280" s="14"/>
      <c r="M280" s="1" t="s">
        <v>5986</v>
      </c>
      <c r="N280" s="14" t="s">
        <v>5989</v>
      </c>
      <c r="O280" s="1">
        <f>IF(G280="D1",MATCH(C280,'RPI calculation'!$A$9:$A$356,0),0)</f>
        <v>74</v>
      </c>
      <c r="P280" s="1">
        <f>IF(H280="D1",MATCH(D280,'RPI calculation'!$A$9:$A$356,0),0)</f>
        <v>344</v>
      </c>
      <c r="Q280" s="1">
        <f t="shared" si="12"/>
        <v>1</v>
      </c>
      <c r="R280" s="1">
        <f t="shared" si="13"/>
        <v>0</v>
      </c>
      <c r="S280" s="1">
        <f t="shared" si="14"/>
        <v>1</v>
      </c>
      <c r="T280" s="9">
        <f>IF(Q280=0,0,(INDEX('RPI calculation'!$H$9:$H$356,P280)-(COUNTIFS(Matches!$C$9:$C$1954,C280,Matches!$D$9:$D$1954,D280,Matches!$Q$9:$Q$1954,1,Matches!$F$9:$F$1954,3)+COUNTIFS(Matches!$C$9:$C$1954,D280,Matches!$D$9:$D$1954,C280,Matches!$Q$9:$Q$1954,1,Matches!$E$9:$E$1954,3)))/((INDEX('RPI calculation'!$H$9:$H$356,P280)+INDEX('RPI calculation'!$I$9:$I$356,P280))-(COUNTIFS(Matches!$C$9:$C$1954,C280,Matches!$D$9:$D$1954,D280,Matches!$Q$9:$Q$1954,1)+COUNTIFS(Matches!$C$9:$C$1954,D280,Matches!$D$9:$D$1954,C280,Matches!$Q$9:$Q$1954,1))))</f>
        <v>0.44444444444444442</v>
      </c>
      <c r="U280" s="9">
        <f>IF(Q280=0,0,(INDEX('RPI calculation'!$H$9:$H$356,O280)-(COUNTIFS(Matches!$C$9:$C$1954,C280,Matches!$D$9:$D$1954,D280,Matches!$Q$9:$Q$1954,1,Matches!$E$9:$E$1954,3)+COUNTIFS(Matches!$C$9:$C$1954,D280,Matches!$D$9:$D$1954,C280,Matches!$Q$9:$Q$1954,1,Matches!$F$9:$F$1954,3)))/((INDEX('RPI calculation'!$H$9:$H$356,O280)+INDEX('RPI calculation'!$I$9:$I$356,O280))-(COUNTIFS(Matches!$C$9:$C$1954,C280,Matches!$D$9:$D$1954,D280,Matches!$Q$9:$Q$1954,1)+COUNTIFS(Matches!$C$9:$C$1954,D280,Matches!$D$9:$D$1954,C280,Matches!$Q$9:$Q$1954,1))))</f>
        <v>0.1</v>
      </c>
      <c r="V280" s="9">
        <f>IF(Q280=0,0,INDEX('RPI calculation'!$K$9:$K$356,P280))</f>
        <v>0.54050505050505049</v>
      </c>
      <c r="W280" s="9">
        <f>IF(Q280=0,0,INDEX('RPI calculation'!$K$9:$K$356,O280))</f>
        <v>0.5193854125672307</v>
      </c>
      <c r="X280" s="1">
        <f>IF(G280="D1",INDEX('RPI calculation'!$N$9:$N$356,O280),0)</f>
        <v>280</v>
      </c>
      <c r="Y280" s="1">
        <f>IF(H280="D1",INDEX('RPI calculation'!$N$9:$N$356,P280),0)</f>
        <v>118</v>
      </c>
    </row>
    <row r="281" spans="1:25" ht="25">
      <c r="A281" s="1" t="s">
        <v>1337</v>
      </c>
      <c r="B281" s="12">
        <v>46263</v>
      </c>
      <c r="C281" s="1" t="s">
        <v>119</v>
      </c>
      <c r="D281" s="1" t="s">
        <v>289</v>
      </c>
      <c r="E281" s="1">
        <v>3</v>
      </c>
      <c r="F281" s="1">
        <v>1</v>
      </c>
      <c r="G281" s="1" t="s">
        <v>584</v>
      </c>
      <c r="H281" s="1" t="s">
        <v>584</v>
      </c>
      <c r="I281" s="1">
        <v>2</v>
      </c>
      <c r="J281" s="14" t="s">
        <v>1338</v>
      </c>
      <c r="K281" s="14" t="s">
        <v>1339</v>
      </c>
      <c r="L281" s="14"/>
      <c r="M281" s="1" t="s">
        <v>5986</v>
      </c>
      <c r="N281" s="14" t="s">
        <v>5989</v>
      </c>
      <c r="O281" s="1">
        <f>IF(G281="D1",MATCH(C281,'RPI calculation'!$A$9:$A$356,0),0)</f>
        <v>75</v>
      </c>
      <c r="P281" s="1">
        <f>IF(H281="D1",MATCH(D281,'RPI calculation'!$A$9:$A$356,0),0)</f>
        <v>316</v>
      </c>
      <c r="Q281" s="1">
        <f t="shared" si="12"/>
        <v>1</v>
      </c>
      <c r="R281" s="1">
        <f t="shared" si="13"/>
        <v>1</v>
      </c>
      <c r="S281" s="1">
        <f t="shared" si="14"/>
        <v>0</v>
      </c>
      <c r="T281" s="9">
        <f>IF(Q281=0,0,(INDEX('RPI calculation'!$H$9:$H$356,P281)-(COUNTIFS(Matches!$C$9:$C$1954,C281,Matches!$D$9:$D$1954,D281,Matches!$Q$9:$Q$1954,1,Matches!$F$9:$F$1954,3)+COUNTIFS(Matches!$C$9:$C$1954,D281,Matches!$D$9:$D$1954,C281,Matches!$Q$9:$Q$1954,1,Matches!$E$9:$E$1954,3)))/((INDEX('RPI calculation'!$H$9:$H$356,P281)+INDEX('RPI calculation'!$I$9:$I$356,P281))-(COUNTIFS(Matches!$C$9:$C$1954,C281,Matches!$D$9:$D$1954,D281,Matches!$Q$9:$Q$1954,1)+COUNTIFS(Matches!$C$9:$C$1954,D281,Matches!$D$9:$D$1954,C281,Matches!$Q$9:$Q$1954,1))))</f>
        <v>0.1111111111111111</v>
      </c>
      <c r="U281" s="9">
        <f>IF(Q281=0,0,(INDEX('RPI calculation'!$H$9:$H$356,O281)-(COUNTIFS(Matches!$C$9:$C$1954,C281,Matches!$D$9:$D$1954,D281,Matches!$Q$9:$Q$1954,1,Matches!$E$9:$E$1954,3)+COUNTIFS(Matches!$C$9:$C$1954,D281,Matches!$D$9:$D$1954,C281,Matches!$Q$9:$Q$1954,1,Matches!$F$9:$F$1954,3)))/((INDEX('RPI calculation'!$H$9:$H$356,O281)+INDEX('RPI calculation'!$I$9:$I$356,O281))-(COUNTIFS(Matches!$C$9:$C$1954,C281,Matches!$D$9:$D$1954,D281,Matches!$Q$9:$Q$1954,1)+COUNTIFS(Matches!$C$9:$C$1954,D281,Matches!$D$9:$D$1954,C281,Matches!$Q$9:$Q$1954,1))))</f>
        <v>0.81818181818181823</v>
      </c>
      <c r="V281" s="9">
        <f>IF(Q281=0,0,INDEX('RPI calculation'!$K$9:$K$356,P281))</f>
        <v>0.56194444444444447</v>
      </c>
      <c r="W281" s="9">
        <f>IF(Q281=0,0,INDEX('RPI calculation'!$K$9:$K$356,O281))</f>
        <v>0.43509453509453516</v>
      </c>
      <c r="X281" s="1">
        <f>IF(G281="D1",INDEX('RPI calculation'!$N$9:$N$356,O281),0)</f>
        <v>96</v>
      </c>
      <c r="Y281" s="1">
        <f>IF(H281="D1",INDEX('RPI calculation'!$N$9:$N$356,P281),0)</f>
        <v>266</v>
      </c>
    </row>
    <row r="282" spans="1:25" ht="25">
      <c r="A282" s="1" t="s">
        <v>1340</v>
      </c>
      <c r="B282" s="12">
        <v>46263</v>
      </c>
      <c r="C282" s="1" t="s">
        <v>228</v>
      </c>
      <c r="D282" s="1" t="s">
        <v>327</v>
      </c>
      <c r="E282" s="1">
        <v>3</v>
      </c>
      <c r="F282" s="1">
        <v>0</v>
      </c>
      <c r="G282" s="1" t="s">
        <v>584</v>
      </c>
      <c r="H282" s="1" t="s">
        <v>584</v>
      </c>
      <c r="I282" s="1">
        <v>2</v>
      </c>
      <c r="J282" s="14" t="s">
        <v>704</v>
      </c>
      <c r="K282" s="14" t="s">
        <v>1341</v>
      </c>
      <c r="L282" s="14"/>
      <c r="M282" s="1" t="s">
        <v>5986</v>
      </c>
      <c r="N282" s="14" t="s">
        <v>5989</v>
      </c>
      <c r="O282" s="1">
        <f>IF(G282="D1",MATCH(C282,'RPI calculation'!$A$9:$A$356,0),0)</f>
        <v>76</v>
      </c>
      <c r="P282" s="1">
        <f>IF(H282="D1",MATCH(D282,'RPI calculation'!$A$9:$A$356,0),0)</f>
        <v>175</v>
      </c>
      <c r="Q282" s="1">
        <f t="shared" si="12"/>
        <v>1</v>
      </c>
      <c r="R282" s="1">
        <f t="shared" si="13"/>
        <v>1</v>
      </c>
      <c r="S282" s="1">
        <f t="shared" si="14"/>
        <v>0</v>
      </c>
      <c r="T282" s="9">
        <f>IF(Q282=0,0,(INDEX('RPI calculation'!$H$9:$H$356,P282)-(COUNTIFS(Matches!$C$9:$C$1954,C282,Matches!$D$9:$D$1954,D282,Matches!$Q$9:$Q$1954,1,Matches!$F$9:$F$1954,3)+COUNTIFS(Matches!$C$9:$C$1954,D282,Matches!$D$9:$D$1954,C282,Matches!$Q$9:$Q$1954,1,Matches!$E$9:$E$1954,3)))/((INDEX('RPI calculation'!$H$9:$H$356,P282)+INDEX('RPI calculation'!$I$9:$I$356,P282))-(COUNTIFS(Matches!$C$9:$C$1954,C282,Matches!$D$9:$D$1954,D282,Matches!$Q$9:$Q$1954,1)+COUNTIFS(Matches!$C$9:$C$1954,D282,Matches!$D$9:$D$1954,C282,Matches!$Q$9:$Q$1954,1))))</f>
        <v>0.18181818181818182</v>
      </c>
      <c r="U282" s="9">
        <f>IF(Q282=0,0,(INDEX('RPI calculation'!$H$9:$H$356,O282)-(COUNTIFS(Matches!$C$9:$C$1954,C282,Matches!$D$9:$D$1954,D282,Matches!$Q$9:$Q$1954,1,Matches!$E$9:$E$1954,3)+COUNTIFS(Matches!$C$9:$C$1954,D282,Matches!$D$9:$D$1954,C282,Matches!$Q$9:$Q$1954,1,Matches!$F$9:$F$1954,3)))/((INDEX('RPI calculation'!$H$9:$H$356,O282)+INDEX('RPI calculation'!$I$9:$I$356,O282))-(COUNTIFS(Matches!$C$9:$C$1954,C282,Matches!$D$9:$D$1954,D282,Matches!$Q$9:$Q$1954,1)+COUNTIFS(Matches!$C$9:$C$1954,D282,Matches!$D$9:$D$1954,C282,Matches!$Q$9:$Q$1954,1))))</f>
        <v>0.45454545454545453</v>
      </c>
      <c r="V282" s="9">
        <f>IF(Q282=0,0,INDEX('RPI calculation'!$K$9:$K$356,P282))</f>
        <v>0.49507575757575761</v>
      </c>
      <c r="W282" s="9">
        <f>IF(Q282=0,0,INDEX('RPI calculation'!$K$9:$K$356,O282))</f>
        <v>0.48074494949494945</v>
      </c>
      <c r="X282" s="1">
        <f>IF(G282="D1",INDEX('RPI calculation'!$N$9:$N$356,O282),0)</f>
        <v>205</v>
      </c>
      <c r="Y282" s="1">
        <f>IF(H282="D1",INDEX('RPI calculation'!$N$9:$N$356,P282),0)</f>
        <v>304</v>
      </c>
    </row>
    <row r="283" spans="1:25" ht="25">
      <c r="A283" s="1" t="s">
        <v>1342</v>
      </c>
      <c r="B283" s="12">
        <v>46263</v>
      </c>
      <c r="C283" s="1" t="s">
        <v>257</v>
      </c>
      <c r="D283" s="1" t="s">
        <v>338</v>
      </c>
      <c r="E283" s="1">
        <v>1</v>
      </c>
      <c r="F283" s="1">
        <v>3</v>
      </c>
      <c r="G283" s="1" t="s">
        <v>584</v>
      </c>
      <c r="H283" s="1" t="s">
        <v>584</v>
      </c>
      <c r="I283" s="1">
        <v>2</v>
      </c>
      <c r="J283" s="14" t="s">
        <v>792</v>
      </c>
      <c r="K283" s="14" t="s">
        <v>1343</v>
      </c>
      <c r="L283" s="14"/>
      <c r="M283" s="1" t="s">
        <v>5986</v>
      </c>
      <c r="N283" s="14" t="s">
        <v>5989</v>
      </c>
      <c r="O283" s="1">
        <f>IF(G283="D1",MATCH(C283,'RPI calculation'!$A$9:$A$356,0),0)</f>
        <v>78</v>
      </c>
      <c r="P283" s="1">
        <f>IF(H283="D1",MATCH(D283,'RPI calculation'!$A$9:$A$356,0),0)</f>
        <v>191</v>
      </c>
      <c r="Q283" s="1">
        <f t="shared" si="12"/>
        <v>1</v>
      </c>
      <c r="R283" s="1">
        <f t="shared" si="13"/>
        <v>0</v>
      </c>
      <c r="S283" s="1">
        <f t="shared" si="14"/>
        <v>1</v>
      </c>
      <c r="T283" s="9">
        <f>IF(Q283=0,0,(INDEX('RPI calculation'!$H$9:$H$356,P283)-(COUNTIFS(Matches!$C$9:$C$1954,C283,Matches!$D$9:$D$1954,D283,Matches!$Q$9:$Q$1954,1,Matches!$F$9:$F$1954,3)+COUNTIFS(Matches!$C$9:$C$1954,D283,Matches!$D$9:$D$1954,C283,Matches!$Q$9:$Q$1954,1,Matches!$E$9:$E$1954,3)))/((INDEX('RPI calculation'!$H$9:$H$356,P283)+INDEX('RPI calculation'!$I$9:$I$356,P283))-(COUNTIFS(Matches!$C$9:$C$1954,C283,Matches!$D$9:$D$1954,D283,Matches!$Q$9:$Q$1954,1)+COUNTIFS(Matches!$C$9:$C$1954,D283,Matches!$D$9:$D$1954,C283,Matches!$Q$9:$Q$1954,1))))</f>
        <v>0.1</v>
      </c>
      <c r="U283" s="9">
        <f>IF(Q283=0,0,(INDEX('RPI calculation'!$H$9:$H$356,O283)-(COUNTIFS(Matches!$C$9:$C$1954,C283,Matches!$D$9:$D$1954,D283,Matches!$Q$9:$Q$1954,1,Matches!$E$9:$E$1954,3)+COUNTIFS(Matches!$C$9:$C$1954,D283,Matches!$D$9:$D$1954,C283,Matches!$Q$9:$Q$1954,1,Matches!$F$9:$F$1954,3)))/((INDEX('RPI calculation'!$H$9:$H$356,O283)+INDEX('RPI calculation'!$I$9:$I$356,O283))-(COUNTIFS(Matches!$C$9:$C$1954,C283,Matches!$D$9:$D$1954,D283,Matches!$Q$9:$Q$1954,1)+COUNTIFS(Matches!$C$9:$C$1954,D283,Matches!$D$9:$D$1954,C283,Matches!$Q$9:$Q$1954,1))))</f>
        <v>0.27272727272727271</v>
      </c>
      <c r="V283" s="9">
        <f>IF(Q283=0,0,INDEX('RPI calculation'!$K$9:$K$356,P283))</f>
        <v>0.45944055944055945</v>
      </c>
      <c r="W283" s="9">
        <f>IF(Q283=0,0,INDEX('RPI calculation'!$K$9:$K$356,O283))</f>
        <v>0.56960955710955707</v>
      </c>
      <c r="X283" s="1">
        <f>IF(G283="D1",INDEX('RPI calculation'!$N$9:$N$356,O283),0)</f>
        <v>234</v>
      </c>
      <c r="Y283" s="1">
        <f>IF(H283="D1",INDEX('RPI calculation'!$N$9:$N$356,P283),0)</f>
        <v>315</v>
      </c>
    </row>
    <row r="284" spans="1:25" ht="25">
      <c r="A284" s="1" t="s">
        <v>1344</v>
      </c>
      <c r="B284" s="12">
        <v>46263</v>
      </c>
      <c r="C284" s="1" t="s">
        <v>257</v>
      </c>
      <c r="D284" s="1" t="s">
        <v>302</v>
      </c>
      <c r="E284" s="1">
        <v>3</v>
      </c>
      <c r="F284" s="1">
        <v>1</v>
      </c>
      <c r="G284" s="1" t="s">
        <v>584</v>
      </c>
      <c r="H284" s="1" t="s">
        <v>584</v>
      </c>
      <c r="I284" s="1">
        <v>2</v>
      </c>
      <c r="J284" s="14" t="s">
        <v>638</v>
      </c>
      <c r="K284" s="14" t="s">
        <v>1345</v>
      </c>
      <c r="L284" s="14"/>
      <c r="M284" s="1" t="s">
        <v>5986</v>
      </c>
      <c r="N284" s="14" t="s">
        <v>5989</v>
      </c>
      <c r="O284" s="1">
        <f>IF(G284="D1",MATCH(C284,'RPI calculation'!$A$9:$A$356,0),0)</f>
        <v>78</v>
      </c>
      <c r="P284" s="1">
        <f>IF(H284="D1",MATCH(D284,'RPI calculation'!$A$9:$A$356,0),0)</f>
        <v>209</v>
      </c>
      <c r="Q284" s="1">
        <f t="shared" si="12"/>
        <v>1</v>
      </c>
      <c r="R284" s="1">
        <f t="shared" si="13"/>
        <v>1</v>
      </c>
      <c r="S284" s="1">
        <f t="shared" si="14"/>
        <v>0</v>
      </c>
      <c r="T284" s="9">
        <f>IF(Q284=0,0,(INDEX('RPI calculation'!$H$9:$H$356,P284)-(COUNTIFS(Matches!$C$9:$C$1954,C284,Matches!$D$9:$D$1954,D284,Matches!$Q$9:$Q$1954,1,Matches!$F$9:$F$1954,3)+COUNTIFS(Matches!$C$9:$C$1954,D284,Matches!$D$9:$D$1954,C284,Matches!$Q$9:$Q$1954,1,Matches!$E$9:$E$1954,3)))/((INDEX('RPI calculation'!$H$9:$H$356,P284)+INDEX('RPI calculation'!$I$9:$I$356,P284))-(COUNTIFS(Matches!$C$9:$C$1954,C284,Matches!$D$9:$D$1954,D284,Matches!$Q$9:$Q$1954,1)+COUNTIFS(Matches!$C$9:$C$1954,D284,Matches!$D$9:$D$1954,C284,Matches!$Q$9:$Q$1954,1))))</f>
        <v>0.4</v>
      </c>
      <c r="U284" s="9">
        <f>IF(Q284=0,0,(INDEX('RPI calculation'!$H$9:$H$356,O284)-(COUNTIFS(Matches!$C$9:$C$1954,C284,Matches!$D$9:$D$1954,D284,Matches!$Q$9:$Q$1954,1,Matches!$E$9:$E$1954,3)+COUNTIFS(Matches!$C$9:$C$1954,D284,Matches!$D$9:$D$1954,C284,Matches!$Q$9:$Q$1954,1,Matches!$F$9:$F$1954,3)))/((INDEX('RPI calculation'!$H$9:$H$356,O284)+INDEX('RPI calculation'!$I$9:$I$356,O284))-(COUNTIFS(Matches!$C$9:$C$1954,C284,Matches!$D$9:$D$1954,D284,Matches!$Q$9:$Q$1954,1)+COUNTIFS(Matches!$C$9:$C$1954,D284,Matches!$D$9:$D$1954,C284,Matches!$Q$9:$Q$1954,1))))</f>
        <v>0.18181818181818182</v>
      </c>
      <c r="V284" s="9">
        <f>IF(Q284=0,0,INDEX('RPI calculation'!$K$9:$K$356,P284))</f>
        <v>0.43000459136822772</v>
      </c>
      <c r="W284" s="9">
        <f>IF(Q284=0,0,INDEX('RPI calculation'!$K$9:$K$356,O284))</f>
        <v>0.56960955710955707</v>
      </c>
      <c r="X284" s="1">
        <f>IF(G284="D1",INDEX('RPI calculation'!$N$9:$N$356,O284),0)</f>
        <v>234</v>
      </c>
      <c r="Y284" s="1">
        <f>IF(H284="D1",INDEX('RPI calculation'!$N$9:$N$356,P284),0)</f>
        <v>279</v>
      </c>
    </row>
    <row r="285" spans="1:25" ht="25">
      <c r="A285" s="1" t="s">
        <v>1346</v>
      </c>
      <c r="B285" s="12">
        <v>46263</v>
      </c>
      <c r="C285" s="1" t="s">
        <v>272</v>
      </c>
      <c r="D285" s="1" t="s">
        <v>101</v>
      </c>
      <c r="E285" s="1">
        <v>2</v>
      </c>
      <c r="F285" s="1">
        <v>3</v>
      </c>
      <c r="G285" s="1" t="s">
        <v>584</v>
      </c>
      <c r="H285" s="1" t="s">
        <v>584</v>
      </c>
      <c r="I285" s="1">
        <v>2</v>
      </c>
      <c r="J285" s="14" t="s">
        <v>965</v>
      </c>
      <c r="K285" s="14" t="s">
        <v>1347</v>
      </c>
      <c r="L285" s="14"/>
      <c r="M285" s="1" t="s">
        <v>5986</v>
      </c>
      <c r="N285" s="14" t="s">
        <v>5989</v>
      </c>
      <c r="O285" s="1">
        <f>IF(G285="D1",MATCH(C285,'RPI calculation'!$A$9:$A$356,0),0)</f>
        <v>79</v>
      </c>
      <c r="P285" s="1">
        <f>IF(H285="D1",MATCH(D285,'RPI calculation'!$A$9:$A$356,0),0)</f>
        <v>137</v>
      </c>
      <c r="Q285" s="1">
        <f t="shared" si="12"/>
        <v>1</v>
      </c>
      <c r="R285" s="1">
        <f t="shared" si="13"/>
        <v>0</v>
      </c>
      <c r="S285" s="1">
        <f t="shared" si="14"/>
        <v>1</v>
      </c>
      <c r="T285" s="9">
        <f>IF(Q285=0,0,(INDEX('RPI calculation'!$H$9:$H$356,P285)-(COUNTIFS(Matches!$C$9:$C$1954,C285,Matches!$D$9:$D$1954,D285,Matches!$Q$9:$Q$1954,1,Matches!$F$9:$F$1954,3)+COUNTIFS(Matches!$C$9:$C$1954,D285,Matches!$D$9:$D$1954,C285,Matches!$Q$9:$Q$1954,1,Matches!$E$9:$E$1954,3)))/((INDEX('RPI calculation'!$H$9:$H$356,P285)+INDEX('RPI calculation'!$I$9:$I$356,P285))-(COUNTIFS(Matches!$C$9:$C$1954,C285,Matches!$D$9:$D$1954,D285,Matches!$Q$9:$Q$1954,1)+COUNTIFS(Matches!$C$9:$C$1954,D285,Matches!$D$9:$D$1954,C285,Matches!$Q$9:$Q$1954,1))))</f>
        <v>0.63636363636363635</v>
      </c>
      <c r="U285" s="9">
        <f>IF(Q285=0,0,(INDEX('RPI calculation'!$H$9:$H$356,O285)-(COUNTIFS(Matches!$C$9:$C$1954,C285,Matches!$D$9:$D$1954,D285,Matches!$Q$9:$Q$1954,1,Matches!$E$9:$E$1954,3)+COUNTIFS(Matches!$C$9:$C$1954,D285,Matches!$D$9:$D$1954,C285,Matches!$Q$9:$Q$1954,1,Matches!$F$9:$F$1954,3)))/((INDEX('RPI calculation'!$H$9:$H$356,O285)+INDEX('RPI calculation'!$I$9:$I$356,O285))-(COUNTIFS(Matches!$C$9:$C$1954,C285,Matches!$D$9:$D$1954,D285,Matches!$Q$9:$Q$1954,1)+COUNTIFS(Matches!$C$9:$C$1954,D285,Matches!$D$9:$D$1954,C285,Matches!$Q$9:$Q$1954,1))))</f>
        <v>0.2</v>
      </c>
      <c r="V285" s="9">
        <f>IF(Q285=0,0,INDEX('RPI calculation'!$K$9:$K$356,P285))</f>
        <v>0.57589840714840712</v>
      </c>
      <c r="W285" s="9">
        <f>IF(Q285=0,0,INDEX('RPI calculation'!$K$9:$K$356,O285))</f>
        <v>0.54691722418995148</v>
      </c>
      <c r="X285" s="1">
        <f>IF(G285="D1",INDEX('RPI calculation'!$N$9:$N$356,O285),0)</f>
        <v>249</v>
      </c>
      <c r="Y285" s="1">
        <f>IF(H285="D1",INDEX('RPI calculation'!$N$9:$N$356,P285),0)</f>
        <v>78</v>
      </c>
    </row>
    <row r="286" spans="1:25" ht="25">
      <c r="A286" s="1" t="s">
        <v>1348</v>
      </c>
      <c r="B286" s="12">
        <v>46263</v>
      </c>
      <c r="C286" s="1" t="s">
        <v>341</v>
      </c>
      <c r="D286" s="1" t="s">
        <v>79</v>
      </c>
      <c r="E286" s="1">
        <v>1</v>
      </c>
      <c r="F286" s="1">
        <v>3</v>
      </c>
      <c r="G286" s="1" t="s">
        <v>584</v>
      </c>
      <c r="H286" s="1" t="s">
        <v>584</v>
      </c>
      <c r="I286" s="1">
        <v>2</v>
      </c>
      <c r="J286" s="14" t="s">
        <v>1349</v>
      </c>
      <c r="K286" s="14" t="s">
        <v>1350</v>
      </c>
      <c r="L286" s="14"/>
      <c r="M286" s="1" t="s">
        <v>5986</v>
      </c>
      <c r="N286" s="14" t="s">
        <v>5989</v>
      </c>
      <c r="O286" s="1">
        <f>IF(G286="D1",MATCH(C286,'RPI calculation'!$A$9:$A$356,0),0)</f>
        <v>80</v>
      </c>
      <c r="P286" s="1">
        <f>IF(H286="D1",MATCH(D286,'RPI calculation'!$A$9:$A$356,0),0)</f>
        <v>235</v>
      </c>
      <c r="Q286" s="1">
        <f t="shared" si="12"/>
        <v>1</v>
      </c>
      <c r="R286" s="1">
        <f t="shared" si="13"/>
        <v>0</v>
      </c>
      <c r="S286" s="1">
        <f t="shared" si="14"/>
        <v>1</v>
      </c>
      <c r="T286" s="9">
        <f>IF(Q286=0,0,(INDEX('RPI calculation'!$H$9:$H$356,P286)-(COUNTIFS(Matches!$C$9:$C$1954,C286,Matches!$D$9:$D$1954,D286,Matches!$Q$9:$Q$1954,1,Matches!$F$9:$F$1954,3)+COUNTIFS(Matches!$C$9:$C$1954,D286,Matches!$D$9:$D$1954,C286,Matches!$Q$9:$Q$1954,1,Matches!$E$9:$E$1954,3)))/((INDEX('RPI calculation'!$H$9:$H$356,P286)+INDEX('RPI calculation'!$I$9:$I$356,P286))-(COUNTIFS(Matches!$C$9:$C$1954,C286,Matches!$D$9:$D$1954,D286,Matches!$Q$9:$Q$1954,1)+COUNTIFS(Matches!$C$9:$C$1954,D286,Matches!$D$9:$D$1954,C286,Matches!$Q$9:$Q$1954,1))))</f>
        <v>0.72727272727272729</v>
      </c>
      <c r="U286" s="9">
        <f>IF(Q286=0,0,(INDEX('RPI calculation'!$H$9:$H$356,O286)-(COUNTIFS(Matches!$C$9:$C$1954,C286,Matches!$D$9:$D$1954,D286,Matches!$Q$9:$Q$1954,1,Matches!$E$9:$E$1954,3)+COUNTIFS(Matches!$C$9:$C$1954,D286,Matches!$D$9:$D$1954,C286,Matches!$Q$9:$Q$1954,1,Matches!$F$9:$F$1954,3)))/((INDEX('RPI calculation'!$H$9:$H$356,O286)+INDEX('RPI calculation'!$I$9:$I$356,O286))-(COUNTIFS(Matches!$C$9:$C$1954,C286,Matches!$D$9:$D$1954,D286,Matches!$Q$9:$Q$1954,1)+COUNTIFS(Matches!$C$9:$C$1954,D286,Matches!$D$9:$D$1954,C286,Matches!$Q$9:$Q$1954,1))))</f>
        <v>0.27272727272727271</v>
      </c>
      <c r="V286" s="9">
        <f>IF(Q286=0,0,INDEX('RPI calculation'!$K$9:$K$356,P286))</f>
        <v>0.56458333333333333</v>
      </c>
      <c r="W286" s="9">
        <f>IF(Q286=0,0,INDEX('RPI calculation'!$K$9:$K$356,O286))</f>
        <v>0.40075757575757581</v>
      </c>
      <c r="X286" s="1">
        <f>IF(G286="D1",INDEX('RPI calculation'!$N$9:$N$356,O286),0)</f>
        <v>318</v>
      </c>
      <c r="Y286" s="1">
        <f>IF(H286="D1",INDEX('RPI calculation'!$N$9:$N$356,P286),0)</f>
        <v>56</v>
      </c>
    </row>
    <row r="287" spans="1:25" ht="25">
      <c r="A287" s="1" t="s">
        <v>1351</v>
      </c>
      <c r="B287" s="12">
        <v>46263</v>
      </c>
      <c r="C287" s="1" t="s">
        <v>143</v>
      </c>
      <c r="D287" s="1" t="s">
        <v>34</v>
      </c>
      <c r="E287" s="1">
        <v>0</v>
      </c>
      <c r="F287" s="1">
        <v>3</v>
      </c>
      <c r="G287" s="1" t="s">
        <v>584</v>
      </c>
      <c r="H287" s="1" t="s">
        <v>584</v>
      </c>
      <c r="I287" s="1">
        <v>2</v>
      </c>
      <c r="J287" s="14" t="s">
        <v>1352</v>
      </c>
      <c r="K287" s="14" t="s">
        <v>1353</v>
      </c>
      <c r="L287" s="14"/>
      <c r="M287" s="1" t="s">
        <v>5986</v>
      </c>
      <c r="N287" s="14" t="s">
        <v>5988</v>
      </c>
      <c r="O287" s="1">
        <f>IF(G287="D1",MATCH(C287,'RPI calculation'!$A$9:$A$356,0),0)</f>
        <v>81</v>
      </c>
      <c r="P287" s="1">
        <f>IF(H287="D1",MATCH(D287,'RPI calculation'!$A$9:$A$356,0),0)</f>
        <v>278</v>
      </c>
      <c r="Q287" s="1">
        <f t="shared" si="12"/>
        <v>1</v>
      </c>
      <c r="R287" s="1">
        <f t="shared" si="13"/>
        <v>0</v>
      </c>
      <c r="S287" s="1">
        <f t="shared" si="14"/>
        <v>1</v>
      </c>
      <c r="T287" s="9">
        <f>IF(Q287=0,0,(INDEX('RPI calculation'!$H$9:$H$356,P287)-(COUNTIFS(Matches!$C$9:$C$1954,C287,Matches!$D$9:$D$1954,D287,Matches!$Q$9:$Q$1954,1,Matches!$F$9:$F$1954,3)+COUNTIFS(Matches!$C$9:$C$1954,D287,Matches!$D$9:$D$1954,C287,Matches!$Q$9:$Q$1954,1,Matches!$E$9:$E$1954,3)))/((INDEX('RPI calculation'!$H$9:$H$356,P287)+INDEX('RPI calculation'!$I$9:$I$356,P287))-(COUNTIFS(Matches!$C$9:$C$1954,C287,Matches!$D$9:$D$1954,D287,Matches!$Q$9:$Q$1954,1)+COUNTIFS(Matches!$C$9:$C$1954,D287,Matches!$D$9:$D$1954,C287,Matches!$Q$9:$Q$1954,1))))</f>
        <v>0.88888888888888884</v>
      </c>
      <c r="U287" s="9">
        <f>IF(Q287=0,0,(INDEX('RPI calculation'!$H$9:$H$356,O287)-(COUNTIFS(Matches!$C$9:$C$1954,C287,Matches!$D$9:$D$1954,D287,Matches!$Q$9:$Q$1954,1,Matches!$E$9:$E$1954,3)+COUNTIFS(Matches!$C$9:$C$1954,D287,Matches!$D$9:$D$1954,C287,Matches!$Q$9:$Q$1954,1,Matches!$F$9:$F$1954,3)))/((INDEX('RPI calculation'!$H$9:$H$356,O287)+INDEX('RPI calculation'!$I$9:$I$356,O287))-(COUNTIFS(Matches!$C$9:$C$1954,C287,Matches!$D$9:$D$1954,D287,Matches!$Q$9:$Q$1954,1)+COUNTIFS(Matches!$C$9:$C$1954,D287,Matches!$D$9:$D$1954,C287,Matches!$Q$9:$Q$1954,1))))</f>
        <v>0.6</v>
      </c>
      <c r="V287" s="9">
        <f>IF(Q287=0,0,INDEX('RPI calculation'!$K$9:$K$356,P287))</f>
        <v>0.6092171717171716</v>
      </c>
      <c r="W287" s="9">
        <f>IF(Q287=0,0,INDEX('RPI calculation'!$K$9:$K$356,O287))</f>
        <v>0.54883197610470336</v>
      </c>
      <c r="X287" s="1">
        <f>IF(G287="D1",INDEX('RPI calculation'!$N$9:$N$356,O287),0)</f>
        <v>120</v>
      </c>
      <c r="Y287" s="1">
        <f>IF(H287="D1",INDEX('RPI calculation'!$N$9:$N$356,P287),0)</f>
        <v>11</v>
      </c>
    </row>
    <row r="288" spans="1:25" ht="25">
      <c r="A288" s="1" t="s">
        <v>1354</v>
      </c>
      <c r="B288" s="12">
        <v>46263</v>
      </c>
      <c r="C288" s="1" t="s">
        <v>306</v>
      </c>
      <c r="D288" s="1" t="s">
        <v>252</v>
      </c>
      <c r="E288" s="1">
        <v>0</v>
      </c>
      <c r="F288" s="1">
        <v>3</v>
      </c>
      <c r="G288" s="1" t="s">
        <v>584</v>
      </c>
      <c r="H288" s="1" t="s">
        <v>584</v>
      </c>
      <c r="I288" s="1">
        <v>2</v>
      </c>
      <c r="J288" s="14" t="s">
        <v>1355</v>
      </c>
      <c r="K288" s="14" t="s">
        <v>1356</v>
      </c>
      <c r="L288" s="14"/>
      <c r="M288" s="1" t="s">
        <v>5986</v>
      </c>
      <c r="N288" s="14" t="s">
        <v>5989</v>
      </c>
      <c r="O288" s="1">
        <f>IF(G288="D1",MATCH(C288,'RPI calculation'!$A$9:$A$356,0),0)</f>
        <v>82</v>
      </c>
      <c r="P288" s="1">
        <f>IF(H288="D1",MATCH(D288,'RPI calculation'!$A$9:$A$356,0),0)</f>
        <v>249</v>
      </c>
      <c r="Q288" s="1">
        <f t="shared" si="12"/>
        <v>1</v>
      </c>
      <c r="R288" s="1">
        <f t="shared" si="13"/>
        <v>0</v>
      </c>
      <c r="S288" s="1">
        <f t="shared" si="14"/>
        <v>1</v>
      </c>
      <c r="T288" s="9">
        <f>IF(Q288=0,0,(INDEX('RPI calculation'!$H$9:$H$356,P288)-(COUNTIFS(Matches!$C$9:$C$1954,C288,Matches!$D$9:$D$1954,D288,Matches!$Q$9:$Q$1954,1,Matches!$F$9:$F$1954,3)+COUNTIFS(Matches!$C$9:$C$1954,D288,Matches!$D$9:$D$1954,C288,Matches!$Q$9:$Q$1954,1,Matches!$E$9:$E$1954,3)))/((INDEX('RPI calculation'!$H$9:$H$356,P288)+INDEX('RPI calculation'!$I$9:$I$356,P288))-(COUNTIFS(Matches!$C$9:$C$1954,C288,Matches!$D$9:$D$1954,D288,Matches!$Q$9:$Q$1954,1)+COUNTIFS(Matches!$C$9:$C$1954,D288,Matches!$D$9:$D$1954,C288,Matches!$Q$9:$Q$1954,1))))</f>
        <v>0.63636363636363635</v>
      </c>
      <c r="U288" s="9">
        <f>IF(Q288=0,0,(INDEX('RPI calculation'!$H$9:$H$356,O288)-(COUNTIFS(Matches!$C$9:$C$1954,C288,Matches!$D$9:$D$1954,D288,Matches!$Q$9:$Q$1954,1,Matches!$E$9:$E$1954,3)+COUNTIFS(Matches!$C$9:$C$1954,D288,Matches!$D$9:$D$1954,C288,Matches!$Q$9:$Q$1954,1,Matches!$F$9:$F$1954,3)))/((INDEX('RPI calculation'!$H$9:$H$356,O288)+INDEX('RPI calculation'!$I$9:$I$356,O288))-(COUNTIFS(Matches!$C$9:$C$1954,C288,Matches!$D$9:$D$1954,D288,Matches!$Q$9:$Q$1954,1)+COUNTIFS(Matches!$C$9:$C$1954,D288,Matches!$D$9:$D$1954,C288,Matches!$Q$9:$Q$1954,1))))</f>
        <v>0.16666666666666666</v>
      </c>
      <c r="V288" s="9">
        <f>IF(Q288=0,0,INDEX('RPI calculation'!$K$9:$K$356,P288))</f>
        <v>0.36300227550227548</v>
      </c>
      <c r="W288" s="9">
        <f>IF(Q288=0,0,INDEX('RPI calculation'!$K$9:$K$356,O288))</f>
        <v>0.55008132892748285</v>
      </c>
      <c r="X288" s="1">
        <f>IF(G288="D1",INDEX('RPI calculation'!$N$9:$N$356,O288),0)</f>
        <v>283</v>
      </c>
      <c r="Y288" s="1">
        <f>IF(H288="D1",INDEX('RPI calculation'!$N$9:$N$356,P288),0)</f>
        <v>229</v>
      </c>
    </row>
    <row r="289" spans="1:25" ht="25">
      <c r="A289" s="1" t="s">
        <v>1357</v>
      </c>
      <c r="B289" s="12">
        <v>46263</v>
      </c>
      <c r="C289" s="1" t="s">
        <v>167</v>
      </c>
      <c r="D289" s="1" t="s">
        <v>172</v>
      </c>
      <c r="E289" s="1">
        <v>0</v>
      </c>
      <c r="F289" s="1">
        <v>3</v>
      </c>
      <c r="G289" s="1" t="s">
        <v>584</v>
      </c>
      <c r="H289" s="1" t="s">
        <v>584</v>
      </c>
      <c r="I289" s="1">
        <v>2</v>
      </c>
      <c r="J289" s="14" t="s">
        <v>1041</v>
      </c>
      <c r="K289" s="14" t="s">
        <v>1358</v>
      </c>
      <c r="L289" s="14"/>
      <c r="M289" s="1" t="s">
        <v>5986</v>
      </c>
      <c r="N289" s="14" t="s">
        <v>5989</v>
      </c>
      <c r="O289" s="1">
        <f>IF(G289="D1",MATCH(C289,'RPI calculation'!$A$9:$A$356,0),0)</f>
        <v>84</v>
      </c>
      <c r="P289" s="1">
        <f>IF(H289="D1",MATCH(D289,'RPI calculation'!$A$9:$A$356,0),0)</f>
        <v>85</v>
      </c>
      <c r="Q289" s="1">
        <f t="shared" si="12"/>
        <v>1</v>
      </c>
      <c r="R289" s="1">
        <f t="shared" si="13"/>
        <v>0</v>
      </c>
      <c r="S289" s="1">
        <f t="shared" si="14"/>
        <v>1</v>
      </c>
      <c r="T289" s="9">
        <f>IF(Q289=0,0,(INDEX('RPI calculation'!$H$9:$H$356,P289)-(COUNTIFS(Matches!$C$9:$C$1954,C289,Matches!$D$9:$D$1954,D289,Matches!$Q$9:$Q$1954,1,Matches!$F$9:$F$1954,3)+COUNTIFS(Matches!$C$9:$C$1954,D289,Matches!$D$9:$D$1954,C289,Matches!$Q$9:$Q$1954,1,Matches!$E$9:$E$1954,3)))/((INDEX('RPI calculation'!$H$9:$H$356,P289)+INDEX('RPI calculation'!$I$9:$I$356,P289))-(COUNTIFS(Matches!$C$9:$C$1954,C289,Matches!$D$9:$D$1954,D289,Matches!$Q$9:$Q$1954,1)+COUNTIFS(Matches!$C$9:$C$1954,D289,Matches!$D$9:$D$1954,C289,Matches!$Q$9:$Q$1954,1))))</f>
        <v>0.6</v>
      </c>
      <c r="U289" s="9">
        <f>IF(Q289=0,0,(INDEX('RPI calculation'!$H$9:$H$356,O289)-(COUNTIFS(Matches!$C$9:$C$1954,C289,Matches!$D$9:$D$1954,D289,Matches!$Q$9:$Q$1954,1,Matches!$E$9:$E$1954,3)+COUNTIFS(Matches!$C$9:$C$1954,D289,Matches!$D$9:$D$1954,C289,Matches!$Q$9:$Q$1954,1,Matches!$F$9:$F$1954,3)))/((INDEX('RPI calculation'!$H$9:$H$356,O289)+INDEX('RPI calculation'!$I$9:$I$356,O289))-(COUNTIFS(Matches!$C$9:$C$1954,C289,Matches!$D$9:$D$1954,D289,Matches!$Q$9:$Q$1954,1)+COUNTIFS(Matches!$C$9:$C$1954,D289,Matches!$D$9:$D$1954,C289,Matches!$Q$9:$Q$1954,1))))</f>
        <v>0.75</v>
      </c>
      <c r="V289" s="9">
        <f>IF(Q289=0,0,INDEX('RPI calculation'!$K$9:$K$356,P289))</f>
        <v>0.45224977043158865</v>
      </c>
      <c r="W289" s="9">
        <f>IF(Q289=0,0,INDEX('RPI calculation'!$K$9:$K$356,O289))</f>
        <v>0.44118104118104112</v>
      </c>
      <c r="X289" s="1">
        <f>IF(G289="D1",INDEX('RPI calculation'!$N$9:$N$356,O289),0)</f>
        <v>144</v>
      </c>
      <c r="Y289" s="1">
        <f>IF(H289="D1",INDEX('RPI calculation'!$N$9:$N$356,P289),0)</f>
        <v>149</v>
      </c>
    </row>
    <row r="290" spans="1:25">
      <c r="A290" s="1" t="s">
        <v>1359</v>
      </c>
      <c r="B290" s="12">
        <v>46263</v>
      </c>
      <c r="C290" s="1" t="s">
        <v>320</v>
      </c>
      <c r="D290" s="1" t="s">
        <v>364</v>
      </c>
      <c r="E290" s="1">
        <v>3</v>
      </c>
      <c r="F290" s="1">
        <v>0</v>
      </c>
      <c r="G290" s="1" t="s">
        <v>584</v>
      </c>
      <c r="H290" s="1" t="s">
        <v>584</v>
      </c>
      <c r="I290" s="1">
        <v>1</v>
      </c>
      <c r="J290" s="14" t="s">
        <v>812</v>
      </c>
      <c r="K290" s="14" t="s">
        <v>1360</v>
      </c>
      <c r="L290" s="14"/>
      <c r="M290" s="1" t="s">
        <v>5986</v>
      </c>
      <c r="N290" s="14" t="s">
        <v>5989</v>
      </c>
      <c r="O290" s="1">
        <f>IF(G290="D1",MATCH(C290,'RPI calculation'!$A$9:$A$356,0),0)</f>
        <v>87</v>
      </c>
      <c r="P290" s="1">
        <f>IF(H290="D1",MATCH(D290,'RPI calculation'!$A$9:$A$356,0),0)</f>
        <v>306</v>
      </c>
      <c r="Q290" s="1">
        <f t="shared" si="12"/>
        <v>1</v>
      </c>
      <c r="R290" s="1">
        <f t="shared" si="13"/>
        <v>1</v>
      </c>
      <c r="S290" s="1">
        <f t="shared" si="14"/>
        <v>0</v>
      </c>
      <c r="T290" s="9">
        <f>IF(Q290=0,0,(INDEX('RPI calculation'!$H$9:$H$356,P290)-(COUNTIFS(Matches!$C$9:$C$1954,C290,Matches!$D$9:$D$1954,D290,Matches!$Q$9:$Q$1954,1,Matches!$F$9:$F$1954,3)+COUNTIFS(Matches!$C$9:$C$1954,D290,Matches!$D$9:$D$1954,C290,Matches!$Q$9:$Q$1954,1,Matches!$E$9:$E$1954,3)))/((INDEX('RPI calculation'!$H$9:$H$356,P290)+INDEX('RPI calculation'!$I$9:$I$356,P290))-(COUNTIFS(Matches!$C$9:$C$1954,C290,Matches!$D$9:$D$1954,D290,Matches!$Q$9:$Q$1954,1)+COUNTIFS(Matches!$C$9:$C$1954,D290,Matches!$D$9:$D$1954,C290,Matches!$Q$9:$Q$1954,1))))</f>
        <v>0.1</v>
      </c>
      <c r="U290" s="9">
        <f>IF(Q290=0,0,(INDEX('RPI calculation'!$H$9:$H$356,O290)-(COUNTIFS(Matches!$C$9:$C$1954,C290,Matches!$D$9:$D$1954,D290,Matches!$Q$9:$Q$1954,1,Matches!$E$9:$E$1954,3)+COUNTIFS(Matches!$C$9:$C$1954,D290,Matches!$D$9:$D$1954,C290,Matches!$Q$9:$Q$1954,1,Matches!$F$9:$F$1954,3)))/((INDEX('RPI calculation'!$H$9:$H$356,O290)+INDEX('RPI calculation'!$I$9:$I$356,O290))-(COUNTIFS(Matches!$C$9:$C$1954,C290,Matches!$D$9:$D$1954,D290,Matches!$Q$9:$Q$1954,1)+COUNTIFS(Matches!$C$9:$C$1954,D290,Matches!$D$9:$D$1954,C290,Matches!$Q$9:$Q$1954,1))))</f>
        <v>0.33333333333333331</v>
      </c>
      <c r="V290" s="9">
        <f>IF(Q290=0,0,INDEX('RPI calculation'!$K$9:$K$356,P290))</f>
        <v>0.38939393939393929</v>
      </c>
      <c r="W290" s="9">
        <f>IF(Q290=0,0,INDEX('RPI calculation'!$K$9:$K$356,O290))</f>
        <v>0.39702797202797202</v>
      </c>
      <c r="X290" s="1">
        <f>IF(G290="D1",INDEX('RPI calculation'!$N$9:$N$356,O290),0)</f>
        <v>297</v>
      </c>
      <c r="Y290" s="1">
        <f>IF(H290="D1",INDEX('RPI calculation'!$N$9:$N$356,P290),0)</f>
        <v>341</v>
      </c>
    </row>
    <row r="291" spans="1:25" ht="25">
      <c r="A291" s="1" t="s">
        <v>1361</v>
      </c>
      <c r="B291" s="12">
        <v>46263</v>
      </c>
      <c r="C291" s="1" t="s">
        <v>100</v>
      </c>
      <c r="D291" s="1" t="s">
        <v>300</v>
      </c>
      <c r="E291" s="1">
        <v>3</v>
      </c>
      <c r="F291" s="1">
        <v>1</v>
      </c>
      <c r="G291" s="1" t="s">
        <v>584</v>
      </c>
      <c r="H291" s="1" t="s">
        <v>584</v>
      </c>
      <c r="I291" s="1">
        <v>2</v>
      </c>
      <c r="J291" s="14" t="s">
        <v>1302</v>
      </c>
      <c r="K291" s="14" t="s">
        <v>1362</v>
      </c>
      <c r="L291" s="14"/>
      <c r="M291" s="1" t="s">
        <v>5986</v>
      </c>
      <c r="N291" s="14" t="s">
        <v>5989</v>
      </c>
      <c r="O291" s="1">
        <f>IF(G291="D1",MATCH(C291,'RPI calculation'!$A$9:$A$356,0),0)</f>
        <v>88</v>
      </c>
      <c r="P291" s="1">
        <f>IF(H291="D1",MATCH(D291,'RPI calculation'!$A$9:$A$356,0),0)</f>
        <v>324</v>
      </c>
      <c r="Q291" s="1">
        <f t="shared" si="12"/>
        <v>1</v>
      </c>
      <c r="R291" s="1">
        <f t="shared" si="13"/>
        <v>1</v>
      </c>
      <c r="S291" s="1">
        <f t="shared" si="14"/>
        <v>0</v>
      </c>
      <c r="T291" s="9">
        <f>IF(Q291=0,0,(INDEX('RPI calculation'!$H$9:$H$356,P291)-(COUNTIFS(Matches!$C$9:$C$1954,C291,Matches!$D$9:$D$1954,D291,Matches!$Q$9:$Q$1954,1,Matches!$F$9:$F$1954,3)+COUNTIFS(Matches!$C$9:$C$1954,D291,Matches!$D$9:$D$1954,C291,Matches!$Q$9:$Q$1954,1,Matches!$E$9:$E$1954,3)))/((INDEX('RPI calculation'!$H$9:$H$356,P291)+INDEX('RPI calculation'!$I$9:$I$356,P291))-(COUNTIFS(Matches!$C$9:$C$1954,C291,Matches!$D$9:$D$1954,D291,Matches!$Q$9:$Q$1954,1)+COUNTIFS(Matches!$C$9:$C$1954,D291,Matches!$D$9:$D$1954,C291,Matches!$Q$9:$Q$1954,1))))</f>
        <v>0.2857142857142857</v>
      </c>
      <c r="U291" s="9">
        <f>IF(Q291=0,0,(INDEX('RPI calculation'!$H$9:$H$356,O291)-(COUNTIFS(Matches!$C$9:$C$1954,C291,Matches!$D$9:$D$1954,D291,Matches!$Q$9:$Q$1954,1,Matches!$E$9:$E$1954,3)+COUNTIFS(Matches!$C$9:$C$1954,D291,Matches!$D$9:$D$1954,C291,Matches!$Q$9:$Q$1954,1,Matches!$F$9:$F$1954,3)))/((INDEX('RPI calculation'!$H$9:$H$356,O291)+INDEX('RPI calculation'!$I$9:$I$356,O291))-(COUNTIFS(Matches!$C$9:$C$1954,C291,Matches!$D$9:$D$1954,D291,Matches!$Q$9:$Q$1954,1)+COUNTIFS(Matches!$C$9:$C$1954,D291,Matches!$D$9:$D$1954,C291,Matches!$Q$9:$Q$1954,1))))</f>
        <v>0.44444444444444442</v>
      </c>
      <c r="V291" s="9">
        <f>IF(Q291=0,0,INDEX('RPI calculation'!$K$9:$K$356,P291))</f>
        <v>0.46076388888888886</v>
      </c>
      <c r="W291" s="9">
        <f>IF(Q291=0,0,INDEX('RPI calculation'!$K$9:$K$356,O291))</f>
        <v>0.65066738816738812</v>
      </c>
      <c r="X291" s="1">
        <f>IF(G291="D1",INDEX('RPI calculation'!$N$9:$N$356,O291),0)</f>
        <v>77</v>
      </c>
      <c r="Y291" s="1">
        <f>IF(H291="D1",INDEX('RPI calculation'!$N$9:$N$356,P291),0)</f>
        <v>277</v>
      </c>
    </row>
    <row r="292" spans="1:25" ht="25">
      <c r="A292" s="1" t="s">
        <v>1363</v>
      </c>
      <c r="B292" s="12">
        <v>46263</v>
      </c>
      <c r="C292" s="1" t="s">
        <v>311</v>
      </c>
      <c r="D292" s="1" t="s">
        <v>359</v>
      </c>
      <c r="E292" s="1">
        <v>3</v>
      </c>
      <c r="F292" s="1">
        <v>2</v>
      </c>
      <c r="G292" s="1" t="s">
        <v>584</v>
      </c>
      <c r="H292" s="1" t="s">
        <v>584</v>
      </c>
      <c r="I292" s="1">
        <v>2</v>
      </c>
      <c r="J292" s="14" t="s">
        <v>742</v>
      </c>
      <c r="K292" s="14" t="s">
        <v>1364</v>
      </c>
      <c r="L292" s="14"/>
      <c r="M292" s="1" t="s">
        <v>5986</v>
      </c>
      <c r="N292" s="14" t="s">
        <v>5989</v>
      </c>
      <c r="O292" s="1">
        <f>IF(G292="D1",MATCH(C292,'RPI calculation'!$A$9:$A$356,0),0)</f>
        <v>89</v>
      </c>
      <c r="P292" s="1">
        <f>IF(H292="D1",MATCH(D292,'RPI calculation'!$A$9:$A$356,0),0)</f>
        <v>150</v>
      </c>
      <c r="Q292" s="1">
        <f t="shared" si="12"/>
        <v>1</v>
      </c>
      <c r="R292" s="1">
        <f t="shared" si="13"/>
        <v>1</v>
      </c>
      <c r="S292" s="1">
        <f t="shared" si="14"/>
        <v>0</v>
      </c>
      <c r="T292" s="9">
        <f>IF(Q292=0,0,(INDEX('RPI calculation'!$H$9:$H$356,P292)-(COUNTIFS(Matches!$C$9:$C$1954,C292,Matches!$D$9:$D$1954,D292,Matches!$Q$9:$Q$1954,1,Matches!$F$9:$F$1954,3)+COUNTIFS(Matches!$C$9:$C$1954,D292,Matches!$D$9:$D$1954,C292,Matches!$Q$9:$Q$1954,1,Matches!$E$9:$E$1954,3)))/((INDEX('RPI calculation'!$H$9:$H$356,P292)+INDEX('RPI calculation'!$I$9:$I$356,P292))-(COUNTIFS(Matches!$C$9:$C$1954,C292,Matches!$D$9:$D$1954,D292,Matches!$Q$9:$Q$1954,1)+COUNTIFS(Matches!$C$9:$C$1954,D292,Matches!$D$9:$D$1954,C292,Matches!$Q$9:$Q$1954,1))))</f>
        <v>0.1</v>
      </c>
      <c r="U292" s="9">
        <f>IF(Q292=0,0,(INDEX('RPI calculation'!$H$9:$H$356,O292)-(COUNTIFS(Matches!$C$9:$C$1954,C292,Matches!$D$9:$D$1954,D292,Matches!$Q$9:$Q$1954,1,Matches!$E$9:$E$1954,3)+COUNTIFS(Matches!$C$9:$C$1954,D292,Matches!$D$9:$D$1954,C292,Matches!$Q$9:$Q$1954,1,Matches!$F$9:$F$1954,3)))/((INDEX('RPI calculation'!$H$9:$H$356,O292)+INDEX('RPI calculation'!$I$9:$I$356,O292))-(COUNTIFS(Matches!$C$9:$C$1954,C292,Matches!$D$9:$D$1954,D292,Matches!$Q$9:$Q$1954,1)+COUNTIFS(Matches!$C$9:$C$1954,D292,Matches!$D$9:$D$1954,C292,Matches!$Q$9:$Q$1954,1))))</f>
        <v>0.41666666666666669</v>
      </c>
      <c r="V292" s="9">
        <f>IF(Q292=0,0,INDEX('RPI calculation'!$K$9:$K$356,P292))</f>
        <v>0.39511851784579055</v>
      </c>
      <c r="W292" s="9">
        <f>IF(Q292=0,0,INDEX('RPI calculation'!$K$9:$K$356,O292))</f>
        <v>0.36437451437451435</v>
      </c>
      <c r="X292" s="1">
        <f>IF(G292="D1",INDEX('RPI calculation'!$N$9:$N$356,O292),0)</f>
        <v>288</v>
      </c>
      <c r="Y292" s="1">
        <f>IF(H292="D1",INDEX('RPI calculation'!$N$9:$N$356,P292),0)</f>
        <v>336</v>
      </c>
    </row>
    <row r="293" spans="1:25" ht="25">
      <c r="A293" s="1" t="s">
        <v>1365</v>
      </c>
      <c r="B293" s="12">
        <v>46263</v>
      </c>
      <c r="C293" s="1" t="s">
        <v>311</v>
      </c>
      <c r="D293" s="1" t="s">
        <v>231</v>
      </c>
      <c r="E293" s="1">
        <v>3</v>
      </c>
      <c r="F293" s="1">
        <v>1</v>
      </c>
      <c r="G293" s="1" t="s">
        <v>584</v>
      </c>
      <c r="H293" s="1" t="s">
        <v>584</v>
      </c>
      <c r="I293" s="1">
        <v>2</v>
      </c>
      <c r="J293" s="14" t="s">
        <v>1366</v>
      </c>
      <c r="K293" s="14" t="s">
        <v>1367</v>
      </c>
      <c r="L293" s="14"/>
      <c r="M293" s="1" t="s">
        <v>5986</v>
      </c>
      <c r="N293" s="14" t="s">
        <v>5989</v>
      </c>
      <c r="O293" s="1">
        <f>IF(G293="D1",MATCH(C293,'RPI calculation'!$A$9:$A$356,0),0)</f>
        <v>89</v>
      </c>
      <c r="P293" s="1">
        <f>IF(H293="D1",MATCH(D293,'RPI calculation'!$A$9:$A$356,0),0)</f>
        <v>277</v>
      </c>
      <c r="Q293" s="1">
        <f t="shared" si="12"/>
        <v>1</v>
      </c>
      <c r="R293" s="1">
        <f t="shared" si="13"/>
        <v>1</v>
      </c>
      <c r="S293" s="1">
        <f t="shared" si="14"/>
        <v>0</v>
      </c>
      <c r="T293" s="9">
        <f>IF(Q293=0,0,(INDEX('RPI calculation'!$H$9:$H$356,P293)-(COUNTIFS(Matches!$C$9:$C$1954,C293,Matches!$D$9:$D$1954,D293,Matches!$Q$9:$Q$1954,1,Matches!$F$9:$F$1954,3)+COUNTIFS(Matches!$C$9:$C$1954,D293,Matches!$D$9:$D$1954,C293,Matches!$Q$9:$Q$1954,1,Matches!$E$9:$E$1954,3)))/((INDEX('RPI calculation'!$H$9:$H$356,P293)+INDEX('RPI calculation'!$I$9:$I$356,P293))-(COUNTIFS(Matches!$C$9:$C$1954,C293,Matches!$D$9:$D$1954,D293,Matches!$Q$9:$Q$1954,1)+COUNTIFS(Matches!$C$9:$C$1954,D293,Matches!$D$9:$D$1954,C293,Matches!$Q$9:$Q$1954,1))))</f>
        <v>0.7</v>
      </c>
      <c r="U293" s="9">
        <f>IF(Q293=0,0,(INDEX('RPI calculation'!$H$9:$H$356,O293)-(COUNTIFS(Matches!$C$9:$C$1954,C293,Matches!$D$9:$D$1954,D293,Matches!$Q$9:$Q$1954,1,Matches!$E$9:$E$1954,3)+COUNTIFS(Matches!$C$9:$C$1954,D293,Matches!$D$9:$D$1954,C293,Matches!$Q$9:$Q$1954,1,Matches!$F$9:$F$1954,3)))/((INDEX('RPI calculation'!$H$9:$H$356,O293)+INDEX('RPI calculation'!$I$9:$I$356,O293))-(COUNTIFS(Matches!$C$9:$C$1954,C293,Matches!$D$9:$D$1954,D293,Matches!$Q$9:$Q$1954,1)+COUNTIFS(Matches!$C$9:$C$1954,D293,Matches!$D$9:$D$1954,C293,Matches!$Q$9:$Q$1954,1))))</f>
        <v>0.41666666666666669</v>
      </c>
      <c r="V293" s="9">
        <f>IF(Q293=0,0,INDEX('RPI calculation'!$K$9:$K$356,P293))</f>
        <v>0.39594647776465963</v>
      </c>
      <c r="W293" s="9">
        <f>IF(Q293=0,0,INDEX('RPI calculation'!$K$9:$K$356,O293))</f>
        <v>0.36437451437451435</v>
      </c>
      <c r="X293" s="1">
        <f>IF(G293="D1",INDEX('RPI calculation'!$N$9:$N$356,O293),0)</f>
        <v>288</v>
      </c>
      <c r="Y293" s="1">
        <f>IF(H293="D1",INDEX('RPI calculation'!$N$9:$N$356,P293),0)</f>
        <v>208</v>
      </c>
    </row>
    <row r="294" spans="1:25" ht="25">
      <c r="A294" s="1" t="s">
        <v>1368</v>
      </c>
      <c r="B294" s="12">
        <v>46263</v>
      </c>
      <c r="C294" s="1" t="s">
        <v>285</v>
      </c>
      <c r="D294" s="1" t="s">
        <v>96</v>
      </c>
      <c r="E294" s="1">
        <v>0</v>
      </c>
      <c r="F294" s="1">
        <v>3</v>
      </c>
      <c r="G294" s="1" t="s">
        <v>584</v>
      </c>
      <c r="H294" s="1" t="s">
        <v>584</v>
      </c>
      <c r="I294" s="1">
        <v>2</v>
      </c>
      <c r="J294" s="14" t="s">
        <v>1369</v>
      </c>
      <c r="K294" s="14" t="s">
        <v>1370</v>
      </c>
      <c r="L294" s="14"/>
      <c r="M294" s="1" t="s">
        <v>5986</v>
      </c>
      <c r="N294" s="14" t="s">
        <v>5989</v>
      </c>
      <c r="O294" s="1">
        <f>IF(G294="D1",MATCH(C294,'RPI calculation'!$A$9:$A$356,0),0)</f>
        <v>90</v>
      </c>
      <c r="P294" s="1">
        <f>IF(H294="D1",MATCH(D294,'RPI calculation'!$A$9:$A$356,0),0)</f>
        <v>207</v>
      </c>
      <c r="Q294" s="1">
        <f t="shared" si="12"/>
        <v>1</v>
      </c>
      <c r="R294" s="1">
        <f t="shared" si="13"/>
        <v>0</v>
      </c>
      <c r="S294" s="1">
        <f t="shared" si="14"/>
        <v>1</v>
      </c>
      <c r="T294" s="9">
        <f>IF(Q294=0,0,(INDEX('RPI calculation'!$H$9:$H$356,P294)-(COUNTIFS(Matches!$C$9:$C$1954,C294,Matches!$D$9:$D$1954,D294,Matches!$Q$9:$Q$1954,1,Matches!$F$9:$F$1954,3)+COUNTIFS(Matches!$C$9:$C$1954,D294,Matches!$D$9:$D$1954,C294,Matches!$Q$9:$Q$1954,1,Matches!$E$9:$E$1954,3)))/((INDEX('RPI calculation'!$H$9:$H$356,P294)+INDEX('RPI calculation'!$I$9:$I$356,P294))-(COUNTIFS(Matches!$C$9:$C$1954,C294,Matches!$D$9:$D$1954,D294,Matches!$Q$9:$Q$1954,1)+COUNTIFS(Matches!$C$9:$C$1954,D294,Matches!$D$9:$D$1954,C294,Matches!$Q$9:$Q$1954,1))))</f>
        <v>0.66666666666666663</v>
      </c>
      <c r="U294" s="9">
        <f>IF(Q294=0,0,(INDEX('RPI calculation'!$H$9:$H$356,O294)-(COUNTIFS(Matches!$C$9:$C$1954,C294,Matches!$D$9:$D$1954,D294,Matches!$Q$9:$Q$1954,1,Matches!$E$9:$E$1954,3)+COUNTIFS(Matches!$C$9:$C$1954,D294,Matches!$D$9:$D$1954,C294,Matches!$Q$9:$Q$1954,1,Matches!$F$9:$F$1954,3)))/((INDEX('RPI calculation'!$H$9:$H$356,O294)+INDEX('RPI calculation'!$I$9:$I$356,O294))-(COUNTIFS(Matches!$C$9:$C$1954,C294,Matches!$D$9:$D$1954,D294,Matches!$Q$9:$Q$1954,1)+COUNTIFS(Matches!$C$9:$C$1954,D294,Matches!$D$9:$D$1954,C294,Matches!$Q$9:$Q$1954,1))))</f>
        <v>0.5</v>
      </c>
      <c r="V294" s="9">
        <f>IF(Q294=0,0,INDEX('RPI calculation'!$K$9:$K$356,P294))</f>
        <v>0.54474025974025975</v>
      </c>
      <c r="W294" s="9">
        <f>IF(Q294=0,0,INDEX('RPI calculation'!$K$9:$K$356,O294))</f>
        <v>0.41404958677685949</v>
      </c>
      <c r="X294" s="1">
        <f>IF(G294="D1",INDEX('RPI calculation'!$N$9:$N$356,O294),0)</f>
        <v>262</v>
      </c>
      <c r="Y294" s="1">
        <f>IF(H294="D1",INDEX('RPI calculation'!$N$9:$N$356,P294),0)</f>
        <v>73</v>
      </c>
    </row>
    <row r="295" spans="1:25" ht="25">
      <c r="A295" s="1" t="s">
        <v>1371</v>
      </c>
      <c r="B295" s="12">
        <v>46263</v>
      </c>
      <c r="C295" s="1" t="s">
        <v>154</v>
      </c>
      <c r="D295" s="1" t="s">
        <v>40</v>
      </c>
      <c r="E295" s="1">
        <v>1</v>
      </c>
      <c r="F295" s="1">
        <v>3</v>
      </c>
      <c r="G295" s="1" t="s">
        <v>584</v>
      </c>
      <c r="H295" s="1" t="s">
        <v>584</v>
      </c>
      <c r="I295" s="1">
        <v>2</v>
      </c>
      <c r="J295" s="14" t="s">
        <v>1372</v>
      </c>
      <c r="K295" s="14" t="s">
        <v>1373</v>
      </c>
      <c r="L295" s="14"/>
      <c r="M295" s="1" t="s">
        <v>5986</v>
      </c>
      <c r="N295" s="14" t="s">
        <v>5987</v>
      </c>
      <c r="O295" s="1">
        <f>IF(G295="D1",MATCH(C295,'RPI calculation'!$A$9:$A$356,0),0)</f>
        <v>91</v>
      </c>
      <c r="P295" s="1">
        <f>IF(H295="D1",MATCH(D295,'RPI calculation'!$A$9:$A$356,0),0)</f>
        <v>97</v>
      </c>
      <c r="Q295" s="1">
        <f t="shared" si="12"/>
        <v>1</v>
      </c>
      <c r="R295" s="1">
        <f t="shared" si="13"/>
        <v>0</v>
      </c>
      <c r="S295" s="1">
        <f t="shared" si="14"/>
        <v>1</v>
      </c>
      <c r="T295" s="9">
        <f>IF(Q295=0,0,(INDEX('RPI calculation'!$H$9:$H$356,P295)-(COUNTIFS(Matches!$C$9:$C$1954,C295,Matches!$D$9:$D$1954,D295,Matches!$Q$9:$Q$1954,1,Matches!$F$9:$F$1954,3)+COUNTIFS(Matches!$C$9:$C$1954,D295,Matches!$D$9:$D$1954,C295,Matches!$Q$9:$Q$1954,1,Matches!$E$9:$E$1954,3)))/((INDEX('RPI calculation'!$H$9:$H$356,P295)+INDEX('RPI calculation'!$I$9:$I$356,P295))-(COUNTIFS(Matches!$C$9:$C$1954,C295,Matches!$D$9:$D$1954,D295,Matches!$Q$9:$Q$1954,1)+COUNTIFS(Matches!$C$9:$C$1954,D295,Matches!$D$9:$D$1954,C295,Matches!$Q$9:$Q$1954,1))))</f>
        <v>0.77777777777777779</v>
      </c>
      <c r="U295" s="9">
        <f>IF(Q295=0,0,(INDEX('RPI calculation'!$H$9:$H$356,O295)-(COUNTIFS(Matches!$C$9:$C$1954,C295,Matches!$D$9:$D$1954,D295,Matches!$Q$9:$Q$1954,1,Matches!$E$9:$E$1954,3)+COUNTIFS(Matches!$C$9:$C$1954,D295,Matches!$D$9:$D$1954,C295,Matches!$Q$9:$Q$1954,1,Matches!$F$9:$F$1954,3)))/((INDEX('RPI calculation'!$H$9:$H$356,O295)+INDEX('RPI calculation'!$I$9:$I$356,O295))-(COUNTIFS(Matches!$C$9:$C$1954,C295,Matches!$D$9:$D$1954,D295,Matches!$Q$9:$Q$1954,1)+COUNTIFS(Matches!$C$9:$C$1954,D295,Matches!$D$9:$D$1954,C295,Matches!$Q$9:$Q$1954,1))))</f>
        <v>0.6</v>
      </c>
      <c r="V295" s="9">
        <f>IF(Q295=0,0,INDEX('RPI calculation'!$K$9:$K$356,P295))</f>
        <v>0.62547979797979791</v>
      </c>
      <c r="W295" s="9">
        <f>IF(Q295=0,0,INDEX('RPI calculation'!$K$9:$K$356,O295))</f>
        <v>0.52588825316098042</v>
      </c>
      <c r="X295" s="1">
        <f>IF(G295="D1",INDEX('RPI calculation'!$N$9:$N$356,O295),0)</f>
        <v>131</v>
      </c>
      <c r="Y295" s="1">
        <f>IF(H295="D1",INDEX('RPI calculation'!$N$9:$N$356,P295),0)</f>
        <v>17</v>
      </c>
    </row>
    <row r="296" spans="1:25" ht="25">
      <c r="A296" s="1" t="s">
        <v>1374</v>
      </c>
      <c r="B296" s="12">
        <v>46263</v>
      </c>
      <c r="C296" s="1" t="s">
        <v>121</v>
      </c>
      <c r="D296" s="1" t="s">
        <v>74</v>
      </c>
      <c r="E296" s="1">
        <v>1</v>
      </c>
      <c r="F296" s="1">
        <v>3</v>
      </c>
      <c r="G296" s="1" t="s">
        <v>584</v>
      </c>
      <c r="H296" s="1" t="s">
        <v>584</v>
      </c>
      <c r="I296" s="1">
        <v>2</v>
      </c>
      <c r="J296" s="14" t="s">
        <v>1375</v>
      </c>
      <c r="K296" s="14" t="s">
        <v>1376</v>
      </c>
      <c r="L296" s="14"/>
      <c r="M296" s="1" t="s">
        <v>5986</v>
      </c>
      <c r="N296" s="14" t="s">
        <v>5989</v>
      </c>
      <c r="O296" s="1">
        <f>IF(G296="D1",MATCH(C296,'RPI calculation'!$A$9:$A$356,0),0)</f>
        <v>92</v>
      </c>
      <c r="P296" s="1">
        <f>IF(H296="D1",MATCH(D296,'RPI calculation'!$A$9:$A$356,0),0)</f>
        <v>243</v>
      </c>
      <c r="Q296" s="1">
        <f t="shared" si="12"/>
        <v>1</v>
      </c>
      <c r="R296" s="1">
        <f t="shared" si="13"/>
        <v>0</v>
      </c>
      <c r="S296" s="1">
        <f t="shared" si="14"/>
        <v>1</v>
      </c>
      <c r="T296" s="9">
        <f>IF(Q296=0,0,(INDEX('RPI calculation'!$H$9:$H$356,P296)-(COUNTIFS(Matches!$C$9:$C$1954,C296,Matches!$D$9:$D$1954,D296,Matches!$Q$9:$Q$1954,1,Matches!$F$9:$F$1954,3)+COUNTIFS(Matches!$C$9:$C$1954,D296,Matches!$D$9:$D$1954,C296,Matches!$Q$9:$Q$1954,1,Matches!$E$9:$E$1954,3)))/((INDEX('RPI calculation'!$H$9:$H$356,P296)+INDEX('RPI calculation'!$I$9:$I$356,P296))-(COUNTIFS(Matches!$C$9:$C$1954,C296,Matches!$D$9:$D$1954,D296,Matches!$Q$9:$Q$1954,1)+COUNTIFS(Matches!$C$9:$C$1954,D296,Matches!$D$9:$D$1954,C296,Matches!$Q$9:$Q$1954,1))))</f>
        <v>0.44444444444444442</v>
      </c>
      <c r="U296" s="9">
        <f>IF(Q296=0,0,(INDEX('RPI calculation'!$H$9:$H$356,O296)-(COUNTIFS(Matches!$C$9:$C$1954,C296,Matches!$D$9:$D$1954,D296,Matches!$Q$9:$Q$1954,1,Matches!$E$9:$E$1954,3)+COUNTIFS(Matches!$C$9:$C$1954,D296,Matches!$D$9:$D$1954,C296,Matches!$Q$9:$Q$1954,1,Matches!$F$9:$F$1954,3)))/((INDEX('RPI calculation'!$H$9:$H$356,O296)+INDEX('RPI calculation'!$I$9:$I$356,O296))-(COUNTIFS(Matches!$C$9:$C$1954,C296,Matches!$D$9:$D$1954,D296,Matches!$Q$9:$Q$1954,1)+COUNTIFS(Matches!$C$9:$C$1954,D296,Matches!$D$9:$D$1954,C296,Matches!$Q$9:$Q$1954,1))))</f>
        <v>0.72727272727272729</v>
      </c>
      <c r="V296" s="9">
        <f>IF(Q296=0,0,INDEX('RPI calculation'!$K$9:$K$356,P296))</f>
        <v>0.67272727272727262</v>
      </c>
      <c r="W296" s="9">
        <f>IF(Q296=0,0,INDEX('RPI calculation'!$K$9:$K$356,O296))</f>
        <v>0.52591945091945091</v>
      </c>
      <c r="X296" s="1">
        <f>IF(G296="D1",INDEX('RPI calculation'!$N$9:$N$356,O296),0)</f>
        <v>98</v>
      </c>
      <c r="Y296" s="1">
        <f>IF(H296="D1",INDEX('RPI calculation'!$N$9:$N$356,P296),0)</f>
        <v>51</v>
      </c>
    </row>
    <row r="297" spans="1:25" ht="25">
      <c r="A297" s="1" t="s">
        <v>1377</v>
      </c>
      <c r="B297" s="12">
        <v>46263</v>
      </c>
      <c r="C297" s="1" t="s">
        <v>247</v>
      </c>
      <c r="D297" s="1" t="s">
        <v>343</v>
      </c>
      <c r="E297" s="1">
        <v>3</v>
      </c>
      <c r="F297" s="1">
        <v>0</v>
      </c>
      <c r="G297" s="1" t="s">
        <v>584</v>
      </c>
      <c r="H297" s="1" t="s">
        <v>584</v>
      </c>
      <c r="I297" s="1">
        <v>2</v>
      </c>
      <c r="J297" s="14" t="s">
        <v>1053</v>
      </c>
      <c r="K297" s="14" t="s">
        <v>1378</v>
      </c>
      <c r="L297" s="14"/>
      <c r="M297" s="1" t="s">
        <v>5986</v>
      </c>
      <c r="N297" s="14" t="s">
        <v>5989</v>
      </c>
      <c r="O297" s="1">
        <f>IF(G297="D1",MATCH(C297,'RPI calculation'!$A$9:$A$356,0),0)</f>
        <v>93</v>
      </c>
      <c r="P297" s="1">
        <f>IF(H297="D1",MATCH(D297,'RPI calculation'!$A$9:$A$356,0),0)</f>
        <v>174</v>
      </c>
      <c r="Q297" s="1">
        <f t="shared" si="12"/>
        <v>1</v>
      </c>
      <c r="R297" s="1">
        <f t="shared" si="13"/>
        <v>1</v>
      </c>
      <c r="S297" s="1">
        <f t="shared" si="14"/>
        <v>0</v>
      </c>
      <c r="T297" s="9">
        <f>IF(Q297=0,0,(INDEX('RPI calculation'!$H$9:$H$356,P297)-(COUNTIFS(Matches!$C$9:$C$1954,C297,Matches!$D$9:$D$1954,D297,Matches!$Q$9:$Q$1954,1,Matches!$F$9:$F$1954,3)+COUNTIFS(Matches!$C$9:$C$1954,D297,Matches!$D$9:$D$1954,C297,Matches!$Q$9:$Q$1954,1,Matches!$E$9:$E$1954,3)))/((INDEX('RPI calculation'!$H$9:$H$356,P297)+INDEX('RPI calculation'!$I$9:$I$356,P297))-(COUNTIFS(Matches!$C$9:$C$1954,C297,Matches!$D$9:$D$1954,D297,Matches!$Q$9:$Q$1954,1)+COUNTIFS(Matches!$C$9:$C$1954,D297,Matches!$D$9:$D$1954,C297,Matches!$Q$9:$Q$1954,1))))</f>
        <v>9.0909090909090912E-2</v>
      </c>
      <c r="U297" s="9">
        <f>IF(Q297=0,0,(INDEX('RPI calculation'!$H$9:$H$356,O297)-(COUNTIFS(Matches!$C$9:$C$1954,C297,Matches!$D$9:$D$1954,D297,Matches!$Q$9:$Q$1954,1,Matches!$E$9:$E$1954,3)+COUNTIFS(Matches!$C$9:$C$1954,D297,Matches!$D$9:$D$1954,C297,Matches!$Q$9:$Q$1954,1,Matches!$F$9:$F$1954,3)))/((INDEX('RPI calculation'!$H$9:$H$356,O297)+INDEX('RPI calculation'!$I$9:$I$356,O297))-(COUNTIFS(Matches!$C$9:$C$1954,C297,Matches!$D$9:$D$1954,D297,Matches!$Q$9:$Q$1954,1)+COUNTIFS(Matches!$C$9:$C$1954,D297,Matches!$D$9:$D$1954,C297,Matches!$Q$9:$Q$1954,1))))</f>
        <v>0.66666666666666663</v>
      </c>
      <c r="V297" s="9">
        <f>IF(Q297=0,0,INDEX('RPI calculation'!$K$9:$K$356,P297))</f>
        <v>0.49238539238539231</v>
      </c>
      <c r="W297" s="9">
        <f>IF(Q297=0,0,INDEX('RPI calculation'!$K$9:$K$356,O297))</f>
        <v>0.3561383061383061</v>
      </c>
      <c r="X297" s="1">
        <f>IF(G297="D1",INDEX('RPI calculation'!$N$9:$N$356,O297),0)</f>
        <v>224</v>
      </c>
      <c r="Y297" s="1">
        <f>IF(H297="D1",INDEX('RPI calculation'!$N$9:$N$356,P297),0)</f>
        <v>320</v>
      </c>
    </row>
    <row r="298" spans="1:25" ht="25">
      <c r="A298" s="1" t="s">
        <v>1379</v>
      </c>
      <c r="B298" s="12">
        <v>46263</v>
      </c>
      <c r="C298" s="1" t="s">
        <v>186</v>
      </c>
      <c r="D298" s="1" t="s">
        <v>123</v>
      </c>
      <c r="E298" s="1">
        <v>1</v>
      </c>
      <c r="F298" s="1">
        <v>3</v>
      </c>
      <c r="G298" s="1" t="s">
        <v>584</v>
      </c>
      <c r="H298" s="1" t="s">
        <v>584</v>
      </c>
      <c r="I298" s="1">
        <v>2</v>
      </c>
      <c r="J298" s="14" t="s">
        <v>809</v>
      </c>
      <c r="K298" s="14" t="s">
        <v>1380</v>
      </c>
      <c r="L298" s="14"/>
      <c r="M298" s="1" t="s">
        <v>5986</v>
      </c>
      <c r="N298" s="14" t="s">
        <v>5989</v>
      </c>
      <c r="O298" s="1">
        <f>IF(G298="D1",MATCH(C298,'RPI calculation'!$A$9:$A$356,0),0)</f>
        <v>94</v>
      </c>
      <c r="P298" s="1">
        <f>IF(H298="D1",MATCH(D298,'RPI calculation'!$A$9:$A$356,0),0)</f>
        <v>96</v>
      </c>
      <c r="Q298" s="1">
        <f t="shared" si="12"/>
        <v>1</v>
      </c>
      <c r="R298" s="1">
        <f t="shared" si="13"/>
        <v>0</v>
      </c>
      <c r="S298" s="1">
        <f t="shared" si="14"/>
        <v>1</v>
      </c>
      <c r="T298" s="9">
        <f>IF(Q298=0,0,(INDEX('RPI calculation'!$H$9:$H$356,P298)-(COUNTIFS(Matches!$C$9:$C$1954,C298,Matches!$D$9:$D$1954,D298,Matches!$Q$9:$Q$1954,1,Matches!$F$9:$F$1954,3)+COUNTIFS(Matches!$C$9:$C$1954,D298,Matches!$D$9:$D$1954,C298,Matches!$Q$9:$Q$1954,1,Matches!$E$9:$E$1954,3)))/((INDEX('RPI calculation'!$H$9:$H$356,P298)+INDEX('RPI calculation'!$I$9:$I$356,P298))-(COUNTIFS(Matches!$C$9:$C$1954,C298,Matches!$D$9:$D$1954,D298,Matches!$Q$9:$Q$1954,1)+COUNTIFS(Matches!$C$9:$C$1954,D298,Matches!$D$9:$D$1954,C298,Matches!$Q$9:$Q$1954,1))))</f>
        <v>0.7</v>
      </c>
      <c r="U298" s="9">
        <f>IF(Q298=0,0,(INDEX('RPI calculation'!$H$9:$H$356,O298)-(COUNTIFS(Matches!$C$9:$C$1954,C298,Matches!$D$9:$D$1954,D298,Matches!$Q$9:$Q$1954,1,Matches!$E$9:$E$1954,3)+COUNTIFS(Matches!$C$9:$C$1954,D298,Matches!$D$9:$D$1954,C298,Matches!$Q$9:$Q$1954,1,Matches!$F$9:$F$1954,3)))/((INDEX('RPI calculation'!$H$9:$H$356,O298)+INDEX('RPI calculation'!$I$9:$I$356,O298))-(COUNTIFS(Matches!$C$9:$C$1954,C298,Matches!$D$9:$D$1954,D298,Matches!$Q$9:$Q$1954,1)+COUNTIFS(Matches!$C$9:$C$1954,D298,Matches!$D$9:$D$1954,C298,Matches!$Q$9:$Q$1954,1))))</f>
        <v>0.72727272727272729</v>
      </c>
      <c r="V298" s="9">
        <f>IF(Q298=0,0,INDEX('RPI calculation'!$K$9:$K$356,P298))</f>
        <v>0.4861570247933884</v>
      </c>
      <c r="W298" s="9">
        <f>IF(Q298=0,0,INDEX('RPI calculation'!$K$9:$K$356,O298))</f>
        <v>0.43535353535353538</v>
      </c>
      <c r="X298" s="1">
        <f>IF(G298="D1",INDEX('RPI calculation'!$N$9:$N$356,O298),0)</f>
        <v>163</v>
      </c>
      <c r="Y298" s="1">
        <f>IF(H298="D1",INDEX('RPI calculation'!$N$9:$N$356,P298),0)</f>
        <v>100</v>
      </c>
    </row>
    <row r="299" spans="1:25" ht="25">
      <c r="A299" s="1" t="s">
        <v>1381</v>
      </c>
      <c r="B299" s="12">
        <v>46263</v>
      </c>
      <c r="C299" s="1" t="s">
        <v>260</v>
      </c>
      <c r="D299" s="1" t="s">
        <v>117</v>
      </c>
      <c r="E299" s="1">
        <v>1</v>
      </c>
      <c r="F299" s="1">
        <v>3</v>
      </c>
      <c r="G299" s="1" t="s">
        <v>584</v>
      </c>
      <c r="H299" s="1" t="s">
        <v>584</v>
      </c>
      <c r="I299" s="1">
        <v>2</v>
      </c>
      <c r="J299" s="14" t="s">
        <v>853</v>
      </c>
      <c r="K299" s="14" t="s">
        <v>1382</v>
      </c>
      <c r="L299" s="14"/>
      <c r="M299" s="1" t="s">
        <v>5986</v>
      </c>
      <c r="N299" s="14" t="s">
        <v>5989</v>
      </c>
      <c r="O299" s="1">
        <f>IF(G299="D1",MATCH(C299,'RPI calculation'!$A$9:$A$356,0),0)</f>
        <v>95</v>
      </c>
      <c r="P299" s="1">
        <f>IF(H299="D1",MATCH(D299,'RPI calculation'!$A$9:$A$356,0),0)</f>
        <v>196</v>
      </c>
      <c r="Q299" s="1">
        <f t="shared" si="12"/>
        <v>1</v>
      </c>
      <c r="R299" s="1">
        <f t="shared" si="13"/>
        <v>0</v>
      </c>
      <c r="S299" s="1">
        <f t="shared" si="14"/>
        <v>1</v>
      </c>
      <c r="T299" s="9">
        <f>IF(Q299=0,0,(INDEX('RPI calculation'!$H$9:$H$356,P299)-(COUNTIFS(Matches!$C$9:$C$1954,C299,Matches!$D$9:$D$1954,D299,Matches!$Q$9:$Q$1954,1,Matches!$F$9:$F$1954,3)+COUNTIFS(Matches!$C$9:$C$1954,D299,Matches!$D$9:$D$1954,C299,Matches!$Q$9:$Q$1954,1,Matches!$E$9:$E$1954,3)))/((INDEX('RPI calculation'!$H$9:$H$356,P299)+INDEX('RPI calculation'!$I$9:$I$356,P299))-(COUNTIFS(Matches!$C$9:$C$1954,C299,Matches!$D$9:$D$1954,D299,Matches!$Q$9:$Q$1954,1)+COUNTIFS(Matches!$C$9:$C$1954,D299,Matches!$D$9:$D$1954,C299,Matches!$Q$9:$Q$1954,1))))</f>
        <v>0.54545454545454541</v>
      </c>
      <c r="U299" s="9">
        <f>IF(Q299=0,0,(INDEX('RPI calculation'!$H$9:$H$356,O299)-(COUNTIFS(Matches!$C$9:$C$1954,C299,Matches!$D$9:$D$1954,D299,Matches!$Q$9:$Q$1954,1,Matches!$E$9:$E$1954,3)+COUNTIFS(Matches!$C$9:$C$1954,D299,Matches!$D$9:$D$1954,C299,Matches!$Q$9:$Q$1954,1,Matches!$F$9:$F$1954,3)))/((INDEX('RPI calculation'!$H$9:$H$356,O299)+INDEX('RPI calculation'!$I$9:$I$356,O299))-(COUNTIFS(Matches!$C$9:$C$1954,C299,Matches!$D$9:$D$1954,D299,Matches!$Q$9:$Q$1954,1)+COUNTIFS(Matches!$C$9:$C$1954,D299,Matches!$D$9:$D$1954,C299,Matches!$Q$9:$Q$1954,1))))</f>
        <v>0.45454545454545453</v>
      </c>
      <c r="V299" s="9">
        <f>IF(Q299=0,0,INDEX('RPI calculation'!$K$9:$K$356,P299))</f>
        <v>0.58262432012432008</v>
      </c>
      <c r="W299" s="9">
        <f>IF(Q299=0,0,INDEX('RPI calculation'!$K$9:$K$356,O299))</f>
        <v>0.45094696969696968</v>
      </c>
      <c r="X299" s="1">
        <f>IF(G299="D1",INDEX('RPI calculation'!$N$9:$N$356,O299),0)</f>
        <v>237</v>
      </c>
      <c r="Y299" s="1">
        <f>IF(H299="D1",INDEX('RPI calculation'!$N$9:$N$356,P299),0)</f>
        <v>94</v>
      </c>
    </row>
    <row r="300" spans="1:25" ht="25">
      <c r="A300" s="1" t="s">
        <v>1383</v>
      </c>
      <c r="B300" s="12">
        <v>46263</v>
      </c>
      <c r="C300" s="1" t="s">
        <v>188</v>
      </c>
      <c r="D300" s="1" t="s">
        <v>90</v>
      </c>
      <c r="E300" s="1">
        <v>1</v>
      </c>
      <c r="F300" s="1">
        <v>3</v>
      </c>
      <c r="G300" s="1" t="s">
        <v>584</v>
      </c>
      <c r="H300" s="1" t="s">
        <v>584</v>
      </c>
      <c r="I300" s="1">
        <v>2</v>
      </c>
      <c r="J300" s="14" t="s">
        <v>1098</v>
      </c>
      <c r="K300" s="14" t="s">
        <v>1384</v>
      </c>
      <c r="L300" s="14"/>
      <c r="M300" s="1" t="s">
        <v>5986</v>
      </c>
      <c r="N300" s="14" t="s">
        <v>5989</v>
      </c>
      <c r="O300" s="1">
        <f>IF(G300="D1",MATCH(C300,'RPI calculation'!$A$9:$A$356,0),0)</f>
        <v>98</v>
      </c>
      <c r="P300" s="1">
        <f>IF(H300="D1",MATCH(D300,'RPI calculation'!$A$9:$A$356,0),0)</f>
        <v>232</v>
      </c>
      <c r="Q300" s="1">
        <f t="shared" si="12"/>
        <v>1</v>
      </c>
      <c r="R300" s="1">
        <f t="shared" si="13"/>
        <v>0</v>
      </c>
      <c r="S300" s="1">
        <f t="shared" si="14"/>
        <v>1</v>
      </c>
      <c r="T300" s="9">
        <f>IF(Q300=0,0,(INDEX('RPI calculation'!$H$9:$H$356,P300)-(COUNTIFS(Matches!$C$9:$C$1954,C300,Matches!$D$9:$D$1954,D300,Matches!$Q$9:$Q$1954,1,Matches!$F$9:$F$1954,3)+COUNTIFS(Matches!$C$9:$C$1954,D300,Matches!$D$9:$D$1954,C300,Matches!$Q$9:$Q$1954,1,Matches!$E$9:$E$1954,3)))/((INDEX('RPI calculation'!$H$9:$H$356,P300)+INDEX('RPI calculation'!$I$9:$I$356,P300))-(COUNTIFS(Matches!$C$9:$C$1954,C300,Matches!$D$9:$D$1954,D300,Matches!$Q$9:$Q$1954,1)+COUNTIFS(Matches!$C$9:$C$1954,D300,Matches!$D$9:$D$1954,C300,Matches!$Q$9:$Q$1954,1))))</f>
        <v>0.5</v>
      </c>
      <c r="U300" s="9">
        <f>IF(Q300=0,0,(INDEX('RPI calculation'!$H$9:$H$356,O300)-(COUNTIFS(Matches!$C$9:$C$1954,C300,Matches!$D$9:$D$1954,D300,Matches!$Q$9:$Q$1954,1,Matches!$E$9:$E$1954,3)+COUNTIFS(Matches!$C$9:$C$1954,D300,Matches!$D$9:$D$1954,C300,Matches!$Q$9:$Q$1954,1,Matches!$F$9:$F$1954,3)))/((INDEX('RPI calculation'!$H$9:$H$356,O300)+INDEX('RPI calculation'!$I$9:$I$356,O300))-(COUNTIFS(Matches!$C$9:$C$1954,C300,Matches!$D$9:$D$1954,D300,Matches!$Q$9:$Q$1954,1)+COUNTIFS(Matches!$C$9:$C$1954,D300,Matches!$D$9:$D$1954,C300,Matches!$Q$9:$Q$1954,1))))</f>
        <v>0.54545454545454541</v>
      </c>
      <c r="V300" s="9">
        <f>IF(Q300=0,0,INDEX('RPI calculation'!$K$9:$K$356,P300))</f>
        <v>0.61671258034894405</v>
      </c>
      <c r="W300" s="9">
        <f>IF(Q300=0,0,INDEX('RPI calculation'!$K$9:$K$356,O300))</f>
        <v>0.51755050505050504</v>
      </c>
      <c r="X300" s="1">
        <f>IF(G300="D1",INDEX('RPI calculation'!$N$9:$N$356,O300),0)</f>
        <v>165</v>
      </c>
      <c r="Y300" s="1">
        <f>IF(H300="D1",INDEX('RPI calculation'!$N$9:$N$356,P300),0)</f>
        <v>67</v>
      </c>
    </row>
    <row r="301" spans="1:25" ht="25">
      <c r="A301" s="1" t="s">
        <v>1385</v>
      </c>
      <c r="B301" s="12">
        <v>46263</v>
      </c>
      <c r="C301" s="1" t="s">
        <v>50</v>
      </c>
      <c r="D301" s="1" t="s">
        <v>137</v>
      </c>
      <c r="E301" s="1">
        <v>3</v>
      </c>
      <c r="F301" s="1">
        <v>0</v>
      </c>
      <c r="G301" s="1" t="s">
        <v>584</v>
      </c>
      <c r="H301" s="1" t="s">
        <v>584</v>
      </c>
      <c r="I301" s="1">
        <v>2</v>
      </c>
      <c r="J301" s="14" t="s">
        <v>724</v>
      </c>
      <c r="K301" s="14" t="s">
        <v>1386</v>
      </c>
      <c r="L301" s="14"/>
      <c r="M301" s="1" t="s">
        <v>5986</v>
      </c>
      <c r="N301" s="14" t="s">
        <v>5989</v>
      </c>
      <c r="O301" s="1">
        <f>IF(G301="D1",MATCH(C301,'RPI calculation'!$A$9:$A$356,0),0)</f>
        <v>99</v>
      </c>
      <c r="P301" s="1">
        <f>IF(H301="D1",MATCH(D301,'RPI calculation'!$A$9:$A$356,0),0)</f>
        <v>121</v>
      </c>
      <c r="Q301" s="1">
        <f t="shared" si="12"/>
        <v>1</v>
      </c>
      <c r="R301" s="1">
        <f t="shared" si="13"/>
        <v>1</v>
      </c>
      <c r="S301" s="1">
        <f t="shared" si="14"/>
        <v>0</v>
      </c>
      <c r="T301" s="9">
        <f>IF(Q301=0,0,(INDEX('RPI calculation'!$H$9:$H$356,P301)-(COUNTIFS(Matches!$C$9:$C$1954,C301,Matches!$D$9:$D$1954,D301,Matches!$Q$9:$Q$1954,1,Matches!$F$9:$F$1954,3)+COUNTIFS(Matches!$C$9:$C$1954,D301,Matches!$D$9:$D$1954,C301,Matches!$Q$9:$Q$1954,1,Matches!$E$9:$E$1954,3)))/((INDEX('RPI calculation'!$H$9:$H$356,P301)+INDEX('RPI calculation'!$I$9:$I$356,P301))-(COUNTIFS(Matches!$C$9:$C$1954,C301,Matches!$D$9:$D$1954,D301,Matches!$Q$9:$Q$1954,1)+COUNTIFS(Matches!$C$9:$C$1954,D301,Matches!$D$9:$D$1954,C301,Matches!$Q$9:$Q$1954,1))))</f>
        <v>0.6</v>
      </c>
      <c r="U301" s="9">
        <f>IF(Q301=0,0,(INDEX('RPI calculation'!$H$9:$H$356,O301)-(COUNTIFS(Matches!$C$9:$C$1954,C301,Matches!$D$9:$D$1954,D301,Matches!$Q$9:$Q$1954,1,Matches!$E$9:$E$1954,3)+COUNTIFS(Matches!$C$9:$C$1954,D301,Matches!$D$9:$D$1954,C301,Matches!$Q$9:$Q$1954,1,Matches!$F$9:$F$1954,3)))/((INDEX('RPI calculation'!$H$9:$H$356,O301)+INDEX('RPI calculation'!$I$9:$I$356,O301))-(COUNTIFS(Matches!$C$9:$C$1954,C301,Matches!$D$9:$D$1954,D301,Matches!$Q$9:$Q$1954,1)+COUNTIFS(Matches!$C$9:$C$1954,D301,Matches!$D$9:$D$1954,C301,Matches!$Q$9:$Q$1954,1))))</f>
        <v>0.7</v>
      </c>
      <c r="V301" s="9">
        <f>IF(Q301=0,0,INDEX('RPI calculation'!$K$9:$K$356,P301))</f>
        <v>0.53787878787878796</v>
      </c>
      <c r="W301" s="9">
        <f>IF(Q301=0,0,INDEX('RPI calculation'!$K$9:$K$356,O301))</f>
        <v>0.6127869605142332</v>
      </c>
      <c r="X301" s="1">
        <f>IF(G301="D1",INDEX('RPI calculation'!$N$9:$N$356,O301),0)</f>
        <v>27</v>
      </c>
      <c r="Y301" s="1">
        <f>IF(H301="D1",INDEX('RPI calculation'!$N$9:$N$356,P301),0)</f>
        <v>114</v>
      </c>
    </row>
    <row r="302" spans="1:25" ht="25">
      <c r="A302" s="1" t="s">
        <v>1387</v>
      </c>
      <c r="B302" s="12">
        <v>46263</v>
      </c>
      <c r="C302" s="1" t="s">
        <v>295</v>
      </c>
      <c r="D302" s="1" t="s">
        <v>288</v>
      </c>
      <c r="E302" s="1">
        <v>1</v>
      </c>
      <c r="F302" s="1">
        <v>3</v>
      </c>
      <c r="G302" s="1" t="s">
        <v>584</v>
      </c>
      <c r="H302" s="1" t="s">
        <v>584</v>
      </c>
      <c r="I302" s="1">
        <v>2</v>
      </c>
      <c r="J302" s="14" t="s">
        <v>1388</v>
      </c>
      <c r="K302" s="14" t="s">
        <v>1389</v>
      </c>
      <c r="L302" s="14"/>
      <c r="M302" s="1" t="s">
        <v>5986</v>
      </c>
      <c r="N302" s="14" t="s">
        <v>5989</v>
      </c>
      <c r="O302" s="1">
        <f>IF(G302="D1",MATCH(C302,'RPI calculation'!$A$9:$A$356,0),0)</f>
        <v>100</v>
      </c>
      <c r="P302" s="1">
        <f>IF(H302="D1",MATCH(D302,'RPI calculation'!$A$9:$A$356,0),0)</f>
        <v>215</v>
      </c>
      <c r="Q302" s="1">
        <f t="shared" si="12"/>
        <v>1</v>
      </c>
      <c r="R302" s="1">
        <f t="shared" si="13"/>
        <v>0</v>
      </c>
      <c r="S302" s="1">
        <f t="shared" si="14"/>
        <v>1</v>
      </c>
      <c r="T302" s="9">
        <f>IF(Q302=0,0,(INDEX('RPI calculation'!$H$9:$H$356,P302)-(COUNTIFS(Matches!$C$9:$C$1954,C302,Matches!$D$9:$D$1954,D302,Matches!$Q$9:$Q$1954,1,Matches!$F$9:$F$1954,3)+COUNTIFS(Matches!$C$9:$C$1954,D302,Matches!$D$9:$D$1954,C302,Matches!$Q$9:$Q$1954,1,Matches!$E$9:$E$1954,3)))/((INDEX('RPI calculation'!$H$9:$H$356,P302)+INDEX('RPI calculation'!$I$9:$I$356,P302))-(COUNTIFS(Matches!$C$9:$C$1954,C302,Matches!$D$9:$D$1954,D302,Matches!$Q$9:$Q$1954,1)+COUNTIFS(Matches!$C$9:$C$1954,D302,Matches!$D$9:$D$1954,C302,Matches!$Q$9:$Q$1954,1))))</f>
        <v>0.27272727272727271</v>
      </c>
      <c r="U302" s="9">
        <f>IF(Q302=0,0,(INDEX('RPI calculation'!$H$9:$H$356,O302)-(COUNTIFS(Matches!$C$9:$C$1954,C302,Matches!$D$9:$D$1954,D302,Matches!$Q$9:$Q$1954,1,Matches!$E$9:$E$1954,3)+COUNTIFS(Matches!$C$9:$C$1954,D302,Matches!$D$9:$D$1954,C302,Matches!$Q$9:$Q$1954,1,Matches!$F$9:$F$1954,3)))/((INDEX('RPI calculation'!$H$9:$H$356,O302)+INDEX('RPI calculation'!$I$9:$I$356,O302))-(COUNTIFS(Matches!$C$9:$C$1954,C302,Matches!$D$9:$D$1954,D302,Matches!$Q$9:$Q$1954,1)+COUNTIFS(Matches!$C$9:$C$1954,D302,Matches!$D$9:$D$1954,C302,Matches!$Q$9:$Q$1954,1))))</f>
        <v>0.45454545454545453</v>
      </c>
      <c r="V302" s="9">
        <f>IF(Q302=0,0,INDEX('RPI calculation'!$K$9:$K$356,P302))</f>
        <v>0.47933501683501684</v>
      </c>
      <c r="W302" s="9">
        <f>IF(Q302=0,0,INDEX('RPI calculation'!$K$9:$K$356,O302))</f>
        <v>0.43329124579124584</v>
      </c>
      <c r="X302" s="1">
        <f>IF(G302="D1",INDEX('RPI calculation'!$N$9:$N$356,O302),0)</f>
        <v>272</v>
      </c>
      <c r="Y302" s="1">
        <f>IF(H302="D1",INDEX('RPI calculation'!$N$9:$N$356,P302),0)</f>
        <v>265</v>
      </c>
    </row>
    <row r="303" spans="1:25" ht="25">
      <c r="A303" s="1" t="s">
        <v>1390</v>
      </c>
      <c r="B303" s="12">
        <v>46263</v>
      </c>
      <c r="C303" s="1" t="s">
        <v>331</v>
      </c>
      <c r="D303" s="1" t="s">
        <v>296</v>
      </c>
      <c r="E303" s="1">
        <v>1</v>
      </c>
      <c r="F303" s="1">
        <v>3</v>
      </c>
      <c r="G303" s="1" t="s">
        <v>584</v>
      </c>
      <c r="H303" s="1" t="s">
        <v>584</v>
      </c>
      <c r="I303" s="1">
        <v>2</v>
      </c>
      <c r="J303" s="14" t="s">
        <v>632</v>
      </c>
      <c r="K303" s="14" t="s">
        <v>1391</v>
      </c>
      <c r="L303" s="14"/>
      <c r="M303" s="1" t="s">
        <v>5986</v>
      </c>
      <c r="N303" s="14" t="s">
        <v>5989</v>
      </c>
      <c r="O303" s="1">
        <f>IF(G303="D1",MATCH(C303,'RPI calculation'!$A$9:$A$356,0),0)</f>
        <v>101</v>
      </c>
      <c r="P303" s="1">
        <f>IF(H303="D1",MATCH(D303,'RPI calculation'!$A$9:$A$356,0),0)</f>
        <v>203</v>
      </c>
      <c r="Q303" s="1">
        <f t="shared" si="12"/>
        <v>1</v>
      </c>
      <c r="R303" s="1">
        <f t="shared" si="13"/>
        <v>0</v>
      </c>
      <c r="S303" s="1">
        <f t="shared" si="14"/>
        <v>1</v>
      </c>
      <c r="T303" s="9">
        <f>IF(Q303=0,0,(INDEX('RPI calculation'!$H$9:$H$356,P303)-(COUNTIFS(Matches!$C$9:$C$1954,C303,Matches!$D$9:$D$1954,D303,Matches!$Q$9:$Q$1954,1,Matches!$F$9:$F$1954,3)+COUNTIFS(Matches!$C$9:$C$1954,D303,Matches!$D$9:$D$1954,C303,Matches!$Q$9:$Q$1954,1,Matches!$E$9:$E$1954,3)))/((INDEX('RPI calculation'!$H$9:$H$356,P303)+INDEX('RPI calculation'!$I$9:$I$356,P303))-(COUNTIFS(Matches!$C$9:$C$1954,C303,Matches!$D$9:$D$1954,D303,Matches!$Q$9:$Q$1954,1)+COUNTIFS(Matches!$C$9:$C$1954,D303,Matches!$D$9:$D$1954,C303,Matches!$Q$9:$Q$1954,1))))</f>
        <v>0.46153846153846156</v>
      </c>
      <c r="U303" s="9">
        <f>IF(Q303=0,0,(INDEX('RPI calculation'!$H$9:$H$356,O303)-(COUNTIFS(Matches!$C$9:$C$1954,C303,Matches!$D$9:$D$1954,D303,Matches!$Q$9:$Q$1954,1,Matches!$E$9:$E$1954,3)+COUNTIFS(Matches!$C$9:$C$1954,D303,Matches!$D$9:$D$1954,C303,Matches!$Q$9:$Q$1954,1,Matches!$F$9:$F$1954,3)))/((INDEX('RPI calculation'!$H$9:$H$356,O303)+INDEX('RPI calculation'!$I$9:$I$356,O303))-(COUNTIFS(Matches!$C$9:$C$1954,C303,Matches!$D$9:$D$1954,D303,Matches!$Q$9:$Q$1954,1)+COUNTIFS(Matches!$C$9:$C$1954,D303,Matches!$D$9:$D$1954,C303,Matches!$Q$9:$Q$1954,1))))</f>
        <v>0.33333333333333331</v>
      </c>
      <c r="V303" s="9">
        <f>IF(Q303=0,0,INDEX('RPI calculation'!$K$9:$K$356,P303))</f>
        <v>0.37062937062937068</v>
      </c>
      <c r="W303" s="9">
        <f>IF(Q303=0,0,INDEX('RPI calculation'!$K$9:$K$356,O303))</f>
        <v>0.46839196157377982</v>
      </c>
      <c r="X303" s="1">
        <f>IF(G303="D1",INDEX('RPI calculation'!$N$9:$N$356,O303),0)</f>
        <v>308</v>
      </c>
      <c r="Y303" s="1">
        <f>IF(H303="D1",INDEX('RPI calculation'!$N$9:$N$356,P303),0)</f>
        <v>273</v>
      </c>
    </row>
    <row r="304" spans="1:25" ht="25">
      <c r="A304" s="1" t="s">
        <v>1392</v>
      </c>
      <c r="B304" s="12">
        <v>46263</v>
      </c>
      <c r="C304" s="1" t="s">
        <v>240</v>
      </c>
      <c r="D304" s="1" t="s">
        <v>174</v>
      </c>
      <c r="E304" s="1">
        <v>0</v>
      </c>
      <c r="F304" s="1">
        <v>3</v>
      </c>
      <c r="G304" s="1" t="s">
        <v>584</v>
      </c>
      <c r="H304" s="1" t="s">
        <v>584</v>
      </c>
      <c r="I304" s="1">
        <v>2</v>
      </c>
      <c r="J304" s="14" t="s">
        <v>844</v>
      </c>
      <c r="K304" s="14" t="s">
        <v>1393</v>
      </c>
      <c r="L304" s="14"/>
      <c r="M304" s="1" t="s">
        <v>5986</v>
      </c>
      <c r="N304" s="14" t="s">
        <v>5989</v>
      </c>
      <c r="O304" s="1">
        <f>IF(G304="D1",MATCH(C304,'RPI calculation'!$A$9:$A$356,0),0)</f>
        <v>103</v>
      </c>
      <c r="P304" s="1">
        <f>IF(H304="D1",MATCH(D304,'RPI calculation'!$A$9:$A$356,0),0)</f>
        <v>118</v>
      </c>
      <c r="Q304" s="1">
        <f t="shared" si="12"/>
        <v>1</v>
      </c>
      <c r="R304" s="1">
        <f t="shared" si="13"/>
        <v>0</v>
      </c>
      <c r="S304" s="1">
        <f t="shared" si="14"/>
        <v>1</v>
      </c>
      <c r="T304" s="9">
        <f>IF(Q304=0,0,(INDEX('RPI calculation'!$H$9:$H$356,P304)-(COUNTIFS(Matches!$C$9:$C$1954,C304,Matches!$D$9:$D$1954,D304,Matches!$Q$9:$Q$1954,1,Matches!$F$9:$F$1954,3)+COUNTIFS(Matches!$C$9:$C$1954,D304,Matches!$D$9:$D$1954,C304,Matches!$Q$9:$Q$1954,1,Matches!$E$9:$E$1954,3)))/((INDEX('RPI calculation'!$H$9:$H$356,P304)+INDEX('RPI calculation'!$I$9:$I$356,P304))-(COUNTIFS(Matches!$C$9:$C$1954,C304,Matches!$D$9:$D$1954,D304,Matches!$Q$9:$Q$1954,1)+COUNTIFS(Matches!$C$9:$C$1954,D304,Matches!$D$9:$D$1954,C304,Matches!$Q$9:$Q$1954,1))))</f>
        <v>0.5</v>
      </c>
      <c r="U304" s="9">
        <f>IF(Q304=0,0,(INDEX('RPI calculation'!$H$9:$H$356,O304)-(COUNTIFS(Matches!$C$9:$C$1954,C304,Matches!$D$9:$D$1954,D304,Matches!$Q$9:$Q$1954,1,Matches!$E$9:$E$1954,3)+COUNTIFS(Matches!$C$9:$C$1954,D304,Matches!$D$9:$D$1954,C304,Matches!$Q$9:$Q$1954,1,Matches!$F$9:$F$1954,3)))/((INDEX('RPI calculation'!$H$9:$H$356,O304)+INDEX('RPI calculation'!$I$9:$I$356,O304))-(COUNTIFS(Matches!$C$9:$C$1954,C304,Matches!$D$9:$D$1954,D304,Matches!$Q$9:$Q$1954,1)+COUNTIFS(Matches!$C$9:$C$1954,D304,Matches!$D$9:$D$1954,C304,Matches!$Q$9:$Q$1954,1))))</f>
        <v>0.7</v>
      </c>
      <c r="V304" s="9">
        <f>IF(Q304=0,0,INDEX('RPI calculation'!$K$9:$K$356,P304))</f>
        <v>0.52078577987668906</v>
      </c>
      <c r="W304" s="9">
        <f>IF(Q304=0,0,INDEX('RPI calculation'!$K$9:$K$356,O304))</f>
        <v>0.35782828282828283</v>
      </c>
      <c r="X304" s="1">
        <f>IF(G304="D1",INDEX('RPI calculation'!$N$9:$N$356,O304),0)</f>
        <v>217</v>
      </c>
      <c r="Y304" s="1">
        <f>IF(H304="D1",INDEX('RPI calculation'!$N$9:$N$356,P304),0)</f>
        <v>151</v>
      </c>
    </row>
    <row r="305" spans="1:25" ht="25">
      <c r="A305" s="1" t="s">
        <v>1394</v>
      </c>
      <c r="B305" s="12">
        <v>46263</v>
      </c>
      <c r="C305" s="1" t="s">
        <v>346</v>
      </c>
      <c r="D305" s="1" t="s">
        <v>304</v>
      </c>
      <c r="E305" s="1">
        <v>2</v>
      </c>
      <c r="F305" s="1">
        <v>3</v>
      </c>
      <c r="G305" s="1" t="s">
        <v>584</v>
      </c>
      <c r="H305" s="1" t="s">
        <v>584</v>
      </c>
      <c r="I305" s="1">
        <v>2</v>
      </c>
      <c r="J305" s="14" t="s">
        <v>1395</v>
      </c>
      <c r="K305" s="14" t="s">
        <v>1396</v>
      </c>
      <c r="L305" s="14"/>
      <c r="M305" s="1" t="s">
        <v>5986</v>
      </c>
      <c r="N305" s="14" t="s">
        <v>5989</v>
      </c>
      <c r="O305" s="1">
        <f>IF(G305="D1",MATCH(C305,'RPI calculation'!$A$9:$A$356,0),0)</f>
        <v>104</v>
      </c>
      <c r="P305" s="1">
        <f>IF(H305="D1",MATCH(D305,'RPI calculation'!$A$9:$A$356,0),0)</f>
        <v>230</v>
      </c>
      <c r="Q305" s="1">
        <f t="shared" si="12"/>
        <v>1</v>
      </c>
      <c r="R305" s="1">
        <f t="shared" si="13"/>
        <v>0</v>
      </c>
      <c r="S305" s="1">
        <f t="shared" si="14"/>
        <v>1</v>
      </c>
      <c r="T305" s="9">
        <f>IF(Q305=0,0,(INDEX('RPI calculation'!$H$9:$H$356,P305)-(COUNTIFS(Matches!$C$9:$C$1954,C305,Matches!$D$9:$D$1954,D305,Matches!$Q$9:$Q$1954,1,Matches!$F$9:$F$1954,3)+COUNTIFS(Matches!$C$9:$C$1954,D305,Matches!$D$9:$D$1954,C305,Matches!$Q$9:$Q$1954,1,Matches!$E$9:$E$1954,3)))/((INDEX('RPI calculation'!$H$9:$H$356,P305)+INDEX('RPI calculation'!$I$9:$I$356,P305))-(COUNTIFS(Matches!$C$9:$C$1954,C305,Matches!$D$9:$D$1954,D305,Matches!$Q$9:$Q$1954,1)+COUNTIFS(Matches!$C$9:$C$1954,D305,Matches!$D$9:$D$1954,C305,Matches!$Q$9:$Q$1954,1))))</f>
        <v>0.38461538461538464</v>
      </c>
      <c r="U305" s="9">
        <f>IF(Q305=0,0,(INDEX('RPI calculation'!$H$9:$H$356,O305)-(COUNTIFS(Matches!$C$9:$C$1954,C305,Matches!$D$9:$D$1954,D305,Matches!$Q$9:$Q$1954,1,Matches!$E$9:$E$1954,3)+COUNTIFS(Matches!$C$9:$C$1954,D305,Matches!$D$9:$D$1954,C305,Matches!$Q$9:$Q$1954,1,Matches!$F$9:$F$1954,3)))/((INDEX('RPI calculation'!$H$9:$H$356,O305)+INDEX('RPI calculation'!$I$9:$I$356,O305))-(COUNTIFS(Matches!$C$9:$C$1954,C305,Matches!$D$9:$D$1954,D305,Matches!$Q$9:$Q$1954,1)+COUNTIFS(Matches!$C$9:$C$1954,D305,Matches!$D$9:$D$1954,C305,Matches!$Q$9:$Q$1954,1))))</f>
        <v>0.2</v>
      </c>
      <c r="V305" s="9">
        <f>IF(Q305=0,0,INDEX('RPI calculation'!$K$9:$K$356,P305))</f>
        <v>0.39523809523809517</v>
      </c>
      <c r="W305" s="9">
        <f>IF(Q305=0,0,INDEX('RPI calculation'!$K$9:$K$356,O305))</f>
        <v>0.43583739492830403</v>
      </c>
      <c r="X305" s="1">
        <f>IF(G305="D1",INDEX('RPI calculation'!$N$9:$N$356,O305),0)</f>
        <v>323</v>
      </c>
      <c r="Y305" s="1">
        <f>IF(H305="D1",INDEX('RPI calculation'!$N$9:$N$356,P305),0)</f>
        <v>281</v>
      </c>
    </row>
    <row r="306" spans="1:25" ht="25">
      <c r="A306" s="1" t="s">
        <v>1397</v>
      </c>
      <c r="B306" s="12">
        <v>46263</v>
      </c>
      <c r="C306" s="1" t="s">
        <v>85</v>
      </c>
      <c r="D306" s="1" t="s">
        <v>124</v>
      </c>
      <c r="E306" s="1">
        <v>1</v>
      </c>
      <c r="F306" s="1">
        <v>3</v>
      </c>
      <c r="G306" s="1" t="s">
        <v>584</v>
      </c>
      <c r="H306" s="1" t="s">
        <v>584</v>
      </c>
      <c r="I306" s="1">
        <v>2</v>
      </c>
      <c r="J306" s="14" t="s">
        <v>1395</v>
      </c>
      <c r="K306" s="14" t="s">
        <v>1398</v>
      </c>
      <c r="L306" s="14"/>
      <c r="M306" s="1" t="s">
        <v>5986</v>
      </c>
      <c r="N306" s="14" t="s">
        <v>5989</v>
      </c>
      <c r="O306" s="1">
        <f>IF(G306="D1",MATCH(C306,'RPI calculation'!$A$9:$A$356,0),0)</f>
        <v>107</v>
      </c>
      <c r="P306" s="1">
        <f>IF(H306="D1",MATCH(D306,'RPI calculation'!$A$9:$A$356,0),0)</f>
        <v>108</v>
      </c>
      <c r="Q306" s="1">
        <f t="shared" si="12"/>
        <v>1</v>
      </c>
      <c r="R306" s="1">
        <f t="shared" si="13"/>
        <v>0</v>
      </c>
      <c r="S306" s="1">
        <f t="shared" si="14"/>
        <v>1</v>
      </c>
      <c r="T306" s="9">
        <f>IF(Q306=0,0,(INDEX('RPI calculation'!$H$9:$H$356,P306)-(COUNTIFS(Matches!$C$9:$C$1954,C306,Matches!$D$9:$D$1954,D306,Matches!$Q$9:$Q$1954,1,Matches!$F$9:$F$1954,3)+COUNTIFS(Matches!$C$9:$C$1954,D306,Matches!$D$9:$D$1954,C306,Matches!$Q$9:$Q$1954,1,Matches!$E$9:$E$1954,3)))/((INDEX('RPI calculation'!$H$9:$H$356,P306)+INDEX('RPI calculation'!$I$9:$I$356,P306))-(COUNTIFS(Matches!$C$9:$C$1954,C306,Matches!$D$9:$D$1954,D306,Matches!$Q$9:$Q$1954,1)+COUNTIFS(Matches!$C$9:$C$1954,D306,Matches!$D$9:$D$1954,C306,Matches!$Q$9:$Q$1954,1))))</f>
        <v>0.66666666666666663</v>
      </c>
      <c r="U306" s="9">
        <f>IF(Q306=0,0,(INDEX('RPI calculation'!$H$9:$H$356,O306)-(COUNTIFS(Matches!$C$9:$C$1954,C306,Matches!$D$9:$D$1954,D306,Matches!$Q$9:$Q$1954,1,Matches!$E$9:$E$1954,3)+COUNTIFS(Matches!$C$9:$C$1954,D306,Matches!$D$9:$D$1954,C306,Matches!$Q$9:$Q$1954,1,Matches!$F$9:$F$1954,3)))/((INDEX('RPI calculation'!$H$9:$H$356,O306)+INDEX('RPI calculation'!$I$9:$I$356,O306))-(COUNTIFS(Matches!$C$9:$C$1954,C306,Matches!$D$9:$D$1954,D306,Matches!$Q$9:$Q$1954,1)+COUNTIFS(Matches!$C$9:$C$1954,D306,Matches!$D$9:$D$1954,C306,Matches!$Q$9:$Q$1954,1))))</f>
        <v>0.66666666666666663</v>
      </c>
      <c r="V306" s="9">
        <f>IF(Q306=0,0,INDEX('RPI calculation'!$K$9:$K$356,P306))</f>
        <v>0.49865079365079373</v>
      </c>
      <c r="W306" s="9">
        <f>IF(Q306=0,0,INDEX('RPI calculation'!$K$9:$K$356,O306))</f>
        <v>0.60949494949494942</v>
      </c>
      <c r="X306" s="1">
        <f>IF(G306="D1",INDEX('RPI calculation'!$N$9:$N$356,O306),0)</f>
        <v>62</v>
      </c>
      <c r="Y306" s="1">
        <f>IF(H306="D1",INDEX('RPI calculation'!$N$9:$N$356,P306),0)</f>
        <v>101</v>
      </c>
    </row>
    <row r="307" spans="1:25" ht="25">
      <c r="A307" s="1" t="s">
        <v>1399</v>
      </c>
      <c r="B307" s="12">
        <v>46263</v>
      </c>
      <c r="C307" s="1" t="s">
        <v>314</v>
      </c>
      <c r="D307" s="1" t="s">
        <v>318</v>
      </c>
      <c r="E307" s="1">
        <v>2</v>
      </c>
      <c r="F307" s="1">
        <v>3</v>
      </c>
      <c r="G307" s="1" t="s">
        <v>584</v>
      </c>
      <c r="H307" s="1" t="s">
        <v>584</v>
      </c>
      <c r="I307" s="1">
        <v>2</v>
      </c>
      <c r="J307" s="14" t="s">
        <v>1400</v>
      </c>
      <c r="K307" s="14" t="s">
        <v>1401</v>
      </c>
      <c r="L307" s="14"/>
      <c r="M307" s="1" t="s">
        <v>5986</v>
      </c>
      <c r="N307" s="14" t="s">
        <v>5989</v>
      </c>
      <c r="O307" s="1">
        <f>IF(G307="D1",MATCH(C307,'RPI calculation'!$A$9:$A$356,0),0)</f>
        <v>109</v>
      </c>
      <c r="P307" s="1">
        <f>IF(H307="D1",MATCH(D307,'RPI calculation'!$A$9:$A$356,0),0)</f>
        <v>231</v>
      </c>
      <c r="Q307" s="1">
        <f t="shared" si="12"/>
        <v>1</v>
      </c>
      <c r="R307" s="1">
        <f t="shared" si="13"/>
        <v>0</v>
      </c>
      <c r="S307" s="1">
        <f t="shared" si="14"/>
        <v>1</v>
      </c>
      <c r="T307" s="9">
        <f>IF(Q307=0,0,(INDEX('RPI calculation'!$H$9:$H$356,P307)-(COUNTIFS(Matches!$C$9:$C$1954,C307,Matches!$D$9:$D$1954,D307,Matches!$Q$9:$Q$1954,1,Matches!$F$9:$F$1954,3)+COUNTIFS(Matches!$C$9:$C$1954,D307,Matches!$D$9:$D$1954,C307,Matches!$Q$9:$Q$1954,1,Matches!$E$9:$E$1954,3)))/((INDEX('RPI calculation'!$H$9:$H$356,P307)+INDEX('RPI calculation'!$I$9:$I$356,P307))-(COUNTIFS(Matches!$C$9:$C$1954,C307,Matches!$D$9:$D$1954,D307,Matches!$Q$9:$Q$1954,1)+COUNTIFS(Matches!$C$9:$C$1954,D307,Matches!$D$9:$D$1954,C307,Matches!$Q$9:$Q$1954,1))))</f>
        <v>0.36363636363636365</v>
      </c>
      <c r="U307" s="9">
        <f>IF(Q307=0,0,(INDEX('RPI calculation'!$H$9:$H$356,O307)-(COUNTIFS(Matches!$C$9:$C$1954,C307,Matches!$D$9:$D$1954,D307,Matches!$Q$9:$Q$1954,1,Matches!$E$9:$E$1954,3)+COUNTIFS(Matches!$C$9:$C$1954,D307,Matches!$D$9:$D$1954,C307,Matches!$Q$9:$Q$1954,1,Matches!$F$9:$F$1954,3)))/((INDEX('RPI calculation'!$H$9:$H$356,O307)+INDEX('RPI calculation'!$I$9:$I$356,O307))-(COUNTIFS(Matches!$C$9:$C$1954,C307,Matches!$D$9:$D$1954,D307,Matches!$Q$9:$Q$1954,1)+COUNTIFS(Matches!$C$9:$C$1954,D307,Matches!$D$9:$D$1954,C307,Matches!$Q$9:$Q$1954,1))))</f>
        <v>0.46153846153846156</v>
      </c>
      <c r="V307" s="9">
        <f>IF(Q307=0,0,INDEX('RPI calculation'!$K$9:$K$356,P307))</f>
        <v>0.38525687275687276</v>
      </c>
      <c r="W307" s="9">
        <f>IF(Q307=0,0,INDEX('RPI calculation'!$K$9:$K$356,O307))</f>
        <v>0.38657453657453661</v>
      </c>
      <c r="X307" s="1">
        <f>IF(G307="D1",INDEX('RPI calculation'!$N$9:$N$356,O307),0)</f>
        <v>291</v>
      </c>
      <c r="Y307" s="1">
        <f>IF(H307="D1",INDEX('RPI calculation'!$N$9:$N$356,P307),0)</f>
        <v>295</v>
      </c>
    </row>
    <row r="308" spans="1:25" ht="25">
      <c r="A308" s="1" t="s">
        <v>1402</v>
      </c>
      <c r="B308" s="12">
        <v>46263</v>
      </c>
      <c r="C308" s="1" t="s">
        <v>314</v>
      </c>
      <c r="D308" s="1" t="s">
        <v>344</v>
      </c>
      <c r="E308" s="1">
        <v>3</v>
      </c>
      <c r="F308" s="1">
        <v>1</v>
      </c>
      <c r="G308" s="1" t="s">
        <v>584</v>
      </c>
      <c r="H308" s="1" t="s">
        <v>584</v>
      </c>
      <c r="I308" s="1">
        <v>2</v>
      </c>
      <c r="J308" s="14" t="s">
        <v>1207</v>
      </c>
      <c r="K308" s="14" t="s">
        <v>1403</v>
      </c>
      <c r="L308" s="14"/>
      <c r="M308" s="1" t="s">
        <v>5986</v>
      </c>
      <c r="N308" s="14" t="s">
        <v>5989</v>
      </c>
      <c r="O308" s="1">
        <f>IF(G308="D1",MATCH(C308,'RPI calculation'!$A$9:$A$356,0),0)</f>
        <v>109</v>
      </c>
      <c r="P308" s="1">
        <f>IF(H308="D1",MATCH(D308,'RPI calculation'!$A$9:$A$356,0),0)</f>
        <v>251</v>
      </c>
      <c r="Q308" s="1">
        <f t="shared" si="12"/>
        <v>1</v>
      </c>
      <c r="R308" s="1">
        <f t="shared" si="13"/>
        <v>1</v>
      </c>
      <c r="S308" s="1">
        <f t="shared" si="14"/>
        <v>0</v>
      </c>
      <c r="T308" s="9">
        <f>IF(Q308=0,0,(INDEX('RPI calculation'!$H$9:$H$356,P308)-(COUNTIFS(Matches!$C$9:$C$1954,C308,Matches!$D$9:$D$1954,D308,Matches!$Q$9:$Q$1954,1,Matches!$F$9:$F$1954,3)+COUNTIFS(Matches!$C$9:$C$1954,D308,Matches!$D$9:$D$1954,C308,Matches!$Q$9:$Q$1954,1,Matches!$E$9:$E$1954,3)))/((INDEX('RPI calculation'!$H$9:$H$356,P308)+INDEX('RPI calculation'!$I$9:$I$356,P308))-(COUNTIFS(Matches!$C$9:$C$1954,C308,Matches!$D$9:$D$1954,D308,Matches!$Q$9:$Q$1954,1)+COUNTIFS(Matches!$C$9:$C$1954,D308,Matches!$D$9:$D$1954,C308,Matches!$Q$9:$Q$1954,1))))</f>
        <v>0.45454545454545453</v>
      </c>
      <c r="U308" s="9">
        <f>IF(Q308=0,0,(INDEX('RPI calculation'!$H$9:$H$356,O308)-(COUNTIFS(Matches!$C$9:$C$1954,C308,Matches!$D$9:$D$1954,D308,Matches!$Q$9:$Q$1954,1,Matches!$E$9:$E$1954,3)+COUNTIFS(Matches!$C$9:$C$1954,D308,Matches!$D$9:$D$1954,C308,Matches!$Q$9:$Q$1954,1,Matches!$F$9:$F$1954,3)))/((INDEX('RPI calculation'!$H$9:$H$356,O308)+INDEX('RPI calculation'!$I$9:$I$356,O308))-(COUNTIFS(Matches!$C$9:$C$1954,C308,Matches!$D$9:$D$1954,D308,Matches!$Q$9:$Q$1954,1)+COUNTIFS(Matches!$C$9:$C$1954,D308,Matches!$D$9:$D$1954,C308,Matches!$Q$9:$Q$1954,1))))</f>
        <v>0.38461538461538464</v>
      </c>
      <c r="V308" s="9">
        <f>IF(Q308=0,0,INDEX('RPI calculation'!$K$9:$K$356,P308))</f>
        <v>0.32662198912198914</v>
      </c>
      <c r="W308" s="9">
        <f>IF(Q308=0,0,INDEX('RPI calculation'!$K$9:$K$356,O308))</f>
        <v>0.38657453657453661</v>
      </c>
      <c r="X308" s="1">
        <f>IF(G308="D1",INDEX('RPI calculation'!$N$9:$N$356,O308),0)</f>
        <v>291</v>
      </c>
      <c r="Y308" s="1">
        <f>IF(H308="D1",INDEX('RPI calculation'!$N$9:$N$356,P308),0)</f>
        <v>321</v>
      </c>
    </row>
    <row r="309" spans="1:25" ht="25">
      <c r="A309" s="1" t="s">
        <v>1404</v>
      </c>
      <c r="B309" s="12">
        <v>46263</v>
      </c>
      <c r="C309" s="1" t="s">
        <v>168</v>
      </c>
      <c r="D309" s="1" t="s">
        <v>104</v>
      </c>
      <c r="E309" s="1">
        <v>2</v>
      </c>
      <c r="F309" s="1">
        <v>3</v>
      </c>
      <c r="G309" s="1" t="s">
        <v>584</v>
      </c>
      <c r="H309" s="1" t="s">
        <v>584</v>
      </c>
      <c r="I309" s="1">
        <v>2</v>
      </c>
      <c r="J309" s="14" t="s">
        <v>724</v>
      </c>
      <c r="K309" s="14" t="s">
        <v>1405</v>
      </c>
      <c r="L309" s="14"/>
      <c r="M309" s="1" t="s">
        <v>5986</v>
      </c>
      <c r="N309" s="14" t="s">
        <v>5989</v>
      </c>
      <c r="O309" s="1">
        <f>IF(G309="D1",MATCH(C309,'RPI calculation'!$A$9:$A$356,0),0)</f>
        <v>110</v>
      </c>
      <c r="P309" s="1">
        <f>IF(H309="D1",MATCH(D309,'RPI calculation'!$A$9:$A$356,0),0)</f>
        <v>328</v>
      </c>
      <c r="Q309" s="1">
        <f t="shared" si="12"/>
        <v>1</v>
      </c>
      <c r="R309" s="1">
        <f t="shared" si="13"/>
        <v>0</v>
      </c>
      <c r="S309" s="1">
        <f t="shared" si="14"/>
        <v>1</v>
      </c>
      <c r="T309" s="9">
        <f>IF(Q309=0,0,(INDEX('RPI calculation'!$H$9:$H$356,P309)-(COUNTIFS(Matches!$C$9:$C$1954,C309,Matches!$D$9:$D$1954,D309,Matches!$Q$9:$Q$1954,1,Matches!$F$9:$F$1954,3)+COUNTIFS(Matches!$C$9:$C$1954,D309,Matches!$D$9:$D$1954,C309,Matches!$Q$9:$Q$1954,1,Matches!$E$9:$E$1954,3)))/((INDEX('RPI calculation'!$H$9:$H$356,P309)+INDEX('RPI calculation'!$I$9:$I$356,P309))-(COUNTIFS(Matches!$C$9:$C$1954,C309,Matches!$D$9:$D$1954,D309,Matches!$Q$9:$Q$1954,1)+COUNTIFS(Matches!$C$9:$C$1954,D309,Matches!$D$9:$D$1954,C309,Matches!$Q$9:$Q$1954,1))))</f>
        <v>0.5</v>
      </c>
      <c r="U309" s="9">
        <f>IF(Q309=0,0,(INDEX('RPI calculation'!$H$9:$H$356,O309)-(COUNTIFS(Matches!$C$9:$C$1954,C309,Matches!$D$9:$D$1954,D309,Matches!$Q$9:$Q$1954,1,Matches!$E$9:$E$1954,3)+COUNTIFS(Matches!$C$9:$C$1954,D309,Matches!$D$9:$D$1954,C309,Matches!$Q$9:$Q$1954,1,Matches!$F$9:$F$1954,3)))/((INDEX('RPI calculation'!$H$9:$H$356,O309)+INDEX('RPI calculation'!$I$9:$I$356,O309))-(COUNTIFS(Matches!$C$9:$C$1954,C309,Matches!$D$9:$D$1954,D309,Matches!$Q$9:$Q$1954,1)+COUNTIFS(Matches!$C$9:$C$1954,D309,Matches!$D$9:$D$1954,C309,Matches!$Q$9:$Q$1954,1))))</f>
        <v>0.7</v>
      </c>
      <c r="V309" s="9">
        <f>IF(Q309=0,0,INDEX('RPI calculation'!$K$9:$K$356,P309))</f>
        <v>0.62378328741965106</v>
      </c>
      <c r="W309" s="9">
        <f>IF(Q309=0,0,INDEX('RPI calculation'!$K$9:$K$356,O309))</f>
        <v>0.45872359963269055</v>
      </c>
      <c r="X309" s="1">
        <f>IF(G309="D1",INDEX('RPI calculation'!$N$9:$N$356,O309),0)</f>
        <v>145</v>
      </c>
      <c r="Y309" s="1">
        <f>IF(H309="D1",INDEX('RPI calculation'!$N$9:$N$356,P309),0)</f>
        <v>81</v>
      </c>
    </row>
    <row r="310" spans="1:25" ht="25">
      <c r="A310" s="1" t="s">
        <v>1406</v>
      </c>
      <c r="B310" s="12">
        <v>46263</v>
      </c>
      <c r="C310" s="1" t="s">
        <v>342</v>
      </c>
      <c r="D310" s="1" t="s">
        <v>329</v>
      </c>
      <c r="E310" s="1">
        <v>2</v>
      </c>
      <c r="F310" s="1">
        <v>3</v>
      </c>
      <c r="G310" s="1" t="s">
        <v>584</v>
      </c>
      <c r="H310" s="1" t="s">
        <v>584</v>
      </c>
      <c r="I310" s="1">
        <v>2</v>
      </c>
      <c r="J310" s="14" t="s">
        <v>1407</v>
      </c>
      <c r="K310" s="14" t="s">
        <v>1408</v>
      </c>
      <c r="L310" s="14"/>
      <c r="M310" s="1" t="s">
        <v>5986</v>
      </c>
      <c r="N310" s="14" t="s">
        <v>5989</v>
      </c>
      <c r="O310" s="1">
        <f>IF(G310="D1",MATCH(C310,'RPI calculation'!$A$9:$A$356,0),0)</f>
        <v>111</v>
      </c>
      <c r="P310" s="1">
        <f>IF(H310="D1",MATCH(D310,'RPI calculation'!$A$9:$A$356,0),0)</f>
        <v>145</v>
      </c>
      <c r="Q310" s="1">
        <f t="shared" si="12"/>
        <v>1</v>
      </c>
      <c r="R310" s="1">
        <f t="shared" si="13"/>
        <v>0</v>
      </c>
      <c r="S310" s="1">
        <f t="shared" si="14"/>
        <v>1</v>
      </c>
      <c r="T310" s="9">
        <f>IF(Q310=0,0,(INDEX('RPI calculation'!$H$9:$H$356,P310)-(COUNTIFS(Matches!$C$9:$C$1954,C310,Matches!$D$9:$D$1954,D310,Matches!$Q$9:$Q$1954,1,Matches!$F$9:$F$1954,3)+COUNTIFS(Matches!$C$9:$C$1954,D310,Matches!$D$9:$D$1954,C310,Matches!$Q$9:$Q$1954,1,Matches!$E$9:$E$1954,3)))/((INDEX('RPI calculation'!$H$9:$H$356,P310)+INDEX('RPI calculation'!$I$9:$I$356,P310))-(COUNTIFS(Matches!$C$9:$C$1954,C310,Matches!$D$9:$D$1954,D310,Matches!$Q$9:$Q$1954,1)+COUNTIFS(Matches!$C$9:$C$1954,D310,Matches!$D$9:$D$1954,C310,Matches!$Q$9:$Q$1954,1))))</f>
        <v>0.46153846153846156</v>
      </c>
      <c r="U310" s="9">
        <f>IF(Q310=0,0,(INDEX('RPI calculation'!$H$9:$H$356,O310)-(COUNTIFS(Matches!$C$9:$C$1954,C310,Matches!$D$9:$D$1954,D310,Matches!$Q$9:$Q$1954,1,Matches!$E$9:$E$1954,3)+COUNTIFS(Matches!$C$9:$C$1954,D310,Matches!$D$9:$D$1954,C310,Matches!$Q$9:$Q$1954,1,Matches!$F$9:$F$1954,3)))/((INDEX('RPI calculation'!$H$9:$H$356,O310)+INDEX('RPI calculation'!$I$9:$I$356,O310))-(COUNTIFS(Matches!$C$9:$C$1954,C310,Matches!$D$9:$D$1954,D310,Matches!$Q$9:$Q$1954,1)+COUNTIFS(Matches!$C$9:$C$1954,D310,Matches!$D$9:$D$1954,C310,Matches!$Q$9:$Q$1954,1))))</f>
        <v>0.18181818181818182</v>
      </c>
      <c r="V310" s="9">
        <f>IF(Q310=0,0,INDEX('RPI calculation'!$K$9:$K$356,P310))</f>
        <v>0.32139249639249634</v>
      </c>
      <c r="W310" s="9">
        <f>IF(Q310=0,0,INDEX('RPI calculation'!$K$9:$K$356,O310))</f>
        <v>0.45660126910126914</v>
      </c>
      <c r="X310" s="1">
        <f>IF(G310="D1",INDEX('RPI calculation'!$N$9:$N$356,O310),0)</f>
        <v>319</v>
      </c>
      <c r="Y310" s="1">
        <f>IF(H310="D1",INDEX('RPI calculation'!$N$9:$N$356,P310),0)</f>
        <v>306</v>
      </c>
    </row>
    <row r="311" spans="1:25" ht="25">
      <c r="A311" s="1" t="s">
        <v>1409</v>
      </c>
      <c r="B311" s="12">
        <v>46263</v>
      </c>
      <c r="C311" s="1" t="s">
        <v>184</v>
      </c>
      <c r="D311" s="1" t="s">
        <v>93</v>
      </c>
      <c r="E311" s="1">
        <v>0</v>
      </c>
      <c r="F311" s="1">
        <v>3</v>
      </c>
      <c r="G311" s="1" t="s">
        <v>584</v>
      </c>
      <c r="H311" s="1" t="s">
        <v>584</v>
      </c>
      <c r="I311" s="1">
        <v>2</v>
      </c>
      <c r="J311" s="14" t="s">
        <v>1410</v>
      </c>
      <c r="K311" s="14" t="s">
        <v>1411</v>
      </c>
      <c r="L311" s="14"/>
      <c r="M311" s="1" t="s">
        <v>5986</v>
      </c>
      <c r="N311" s="14" t="s">
        <v>5988</v>
      </c>
      <c r="O311" s="1">
        <f>IF(G311="D1",MATCH(C311,'RPI calculation'!$A$9:$A$356,0),0)</f>
        <v>113</v>
      </c>
      <c r="P311" s="1">
        <f>IF(H311="D1",MATCH(D311,'RPI calculation'!$A$9:$A$356,0),0)</f>
        <v>169</v>
      </c>
      <c r="Q311" s="1">
        <f t="shared" si="12"/>
        <v>1</v>
      </c>
      <c r="R311" s="1">
        <f t="shared" si="13"/>
        <v>0</v>
      </c>
      <c r="S311" s="1">
        <f t="shared" si="14"/>
        <v>1</v>
      </c>
      <c r="T311" s="9">
        <f>IF(Q311=0,0,(INDEX('RPI calculation'!$H$9:$H$356,P311)-(COUNTIFS(Matches!$C$9:$C$1954,C311,Matches!$D$9:$D$1954,D311,Matches!$Q$9:$Q$1954,1,Matches!$F$9:$F$1954,3)+COUNTIFS(Matches!$C$9:$C$1954,D311,Matches!$D$9:$D$1954,C311,Matches!$Q$9:$Q$1954,1,Matches!$E$9:$E$1954,3)))/((INDEX('RPI calculation'!$H$9:$H$356,P311)+INDEX('RPI calculation'!$I$9:$I$356,P311))-(COUNTIFS(Matches!$C$9:$C$1954,C311,Matches!$D$9:$D$1954,D311,Matches!$Q$9:$Q$1954,1)+COUNTIFS(Matches!$C$9:$C$1954,D311,Matches!$D$9:$D$1954,C311,Matches!$Q$9:$Q$1954,1))))</f>
        <v>0.6</v>
      </c>
      <c r="U311" s="9">
        <f>IF(Q311=0,0,(INDEX('RPI calculation'!$H$9:$H$356,O311)-(COUNTIFS(Matches!$C$9:$C$1954,C311,Matches!$D$9:$D$1954,D311,Matches!$Q$9:$Q$1954,1,Matches!$E$9:$E$1954,3)+COUNTIFS(Matches!$C$9:$C$1954,D311,Matches!$D$9:$D$1954,C311,Matches!$Q$9:$Q$1954,1,Matches!$F$9:$F$1954,3)))/((INDEX('RPI calculation'!$H$9:$H$356,O311)+INDEX('RPI calculation'!$I$9:$I$356,O311))-(COUNTIFS(Matches!$C$9:$C$1954,C311,Matches!$D$9:$D$1954,D311,Matches!$Q$9:$Q$1954,1)+COUNTIFS(Matches!$C$9:$C$1954,D311,Matches!$D$9:$D$1954,C311,Matches!$Q$9:$Q$1954,1))))</f>
        <v>0.81818181818181823</v>
      </c>
      <c r="V311" s="9">
        <f>IF(Q311=0,0,INDEX('RPI calculation'!$K$9:$K$356,P311))</f>
        <v>0.59022038567493118</v>
      </c>
      <c r="W311" s="9">
        <f>IF(Q311=0,0,INDEX('RPI calculation'!$K$9:$K$356,O311))</f>
        <v>0.41136363636363638</v>
      </c>
      <c r="X311" s="1">
        <f>IF(G311="D1",INDEX('RPI calculation'!$N$9:$N$356,O311),0)</f>
        <v>161</v>
      </c>
      <c r="Y311" s="1">
        <f>IF(H311="D1",INDEX('RPI calculation'!$N$9:$N$356,P311),0)</f>
        <v>70</v>
      </c>
    </row>
    <row r="312" spans="1:25" ht="25">
      <c r="A312" s="1" t="s">
        <v>1412</v>
      </c>
      <c r="B312" s="12">
        <v>46263</v>
      </c>
      <c r="C312" s="1" t="s">
        <v>116</v>
      </c>
      <c r="D312" s="1" t="s">
        <v>250</v>
      </c>
      <c r="E312" s="1">
        <v>3</v>
      </c>
      <c r="F312" s="1">
        <v>1</v>
      </c>
      <c r="G312" s="1" t="s">
        <v>584</v>
      </c>
      <c r="H312" s="1" t="s">
        <v>584</v>
      </c>
      <c r="I312" s="1">
        <v>2</v>
      </c>
      <c r="J312" s="14" t="s">
        <v>1413</v>
      </c>
      <c r="K312" s="14" t="s">
        <v>1414</v>
      </c>
      <c r="L312" s="14"/>
      <c r="M312" s="1" t="s">
        <v>5986</v>
      </c>
      <c r="N312" s="14" t="s">
        <v>5989</v>
      </c>
      <c r="O312" s="1">
        <f>IF(G312="D1",MATCH(C312,'RPI calculation'!$A$9:$A$356,0),0)</f>
        <v>114</v>
      </c>
      <c r="P312" s="1">
        <f>IF(H312="D1",MATCH(D312,'RPI calculation'!$A$9:$A$356,0),0)</f>
        <v>339</v>
      </c>
      <c r="Q312" s="1">
        <f t="shared" si="12"/>
        <v>1</v>
      </c>
      <c r="R312" s="1">
        <f t="shared" si="13"/>
        <v>1</v>
      </c>
      <c r="S312" s="1">
        <f t="shared" si="14"/>
        <v>0</v>
      </c>
      <c r="T312" s="9">
        <f>IF(Q312=0,0,(INDEX('RPI calculation'!$H$9:$H$356,P312)-(COUNTIFS(Matches!$C$9:$C$1954,C312,Matches!$D$9:$D$1954,D312,Matches!$Q$9:$Q$1954,1,Matches!$F$9:$F$1954,3)+COUNTIFS(Matches!$C$9:$C$1954,D312,Matches!$D$9:$D$1954,C312,Matches!$Q$9:$Q$1954,1,Matches!$E$9:$E$1954,3)))/((INDEX('RPI calculation'!$H$9:$H$356,P312)+INDEX('RPI calculation'!$I$9:$I$356,P312))-(COUNTIFS(Matches!$C$9:$C$1954,C312,Matches!$D$9:$D$1954,D312,Matches!$Q$9:$Q$1954,1)+COUNTIFS(Matches!$C$9:$C$1954,D312,Matches!$D$9:$D$1954,C312,Matches!$Q$9:$Q$1954,1))))</f>
        <v>0.27272727272727271</v>
      </c>
      <c r="U312" s="9">
        <f>IF(Q312=0,0,(INDEX('RPI calculation'!$H$9:$H$356,O312)-(COUNTIFS(Matches!$C$9:$C$1954,C312,Matches!$D$9:$D$1954,D312,Matches!$Q$9:$Q$1954,1,Matches!$E$9:$E$1954,3)+COUNTIFS(Matches!$C$9:$C$1954,D312,Matches!$D$9:$D$1954,C312,Matches!$Q$9:$Q$1954,1,Matches!$F$9:$F$1954,3)))/((INDEX('RPI calculation'!$H$9:$H$356,O312)+INDEX('RPI calculation'!$I$9:$I$356,O312))-(COUNTIFS(Matches!$C$9:$C$1954,C312,Matches!$D$9:$D$1954,D312,Matches!$Q$9:$Q$1954,1)+COUNTIFS(Matches!$C$9:$C$1954,D312,Matches!$D$9:$D$1954,C312,Matches!$Q$9:$Q$1954,1))))</f>
        <v>0.63636363636363635</v>
      </c>
      <c r="V312" s="9">
        <f>IF(Q312=0,0,INDEX('RPI calculation'!$K$9:$K$356,P312))</f>
        <v>0.54297138047138038</v>
      </c>
      <c r="W312" s="9">
        <f>IF(Q312=0,0,INDEX('RPI calculation'!$K$9:$K$356,O312))</f>
        <v>0.52163299663299656</v>
      </c>
      <c r="X312" s="1">
        <f>IF(G312="D1",INDEX('RPI calculation'!$N$9:$N$356,O312),0)</f>
        <v>93</v>
      </c>
      <c r="Y312" s="1">
        <f>IF(H312="D1",INDEX('RPI calculation'!$N$9:$N$356,P312),0)</f>
        <v>227</v>
      </c>
    </row>
    <row r="313" spans="1:25" ht="25">
      <c r="A313" s="1" t="s">
        <v>1415</v>
      </c>
      <c r="B313" s="12">
        <v>46263</v>
      </c>
      <c r="C313" s="1" t="s">
        <v>206</v>
      </c>
      <c r="D313" s="1" t="s">
        <v>358</v>
      </c>
      <c r="E313" s="1">
        <v>3</v>
      </c>
      <c r="F313" s="1">
        <v>0</v>
      </c>
      <c r="G313" s="1" t="s">
        <v>584</v>
      </c>
      <c r="H313" s="1" t="s">
        <v>584</v>
      </c>
      <c r="I313" s="1">
        <v>2</v>
      </c>
      <c r="J313" s="14" t="s">
        <v>689</v>
      </c>
      <c r="K313" s="14" t="s">
        <v>1416</v>
      </c>
      <c r="L313" s="14"/>
      <c r="M313" s="1" t="s">
        <v>5986</v>
      </c>
      <c r="N313" s="14" t="s">
        <v>5989</v>
      </c>
      <c r="O313" s="1">
        <f>IF(G313="D1",MATCH(C313,'RPI calculation'!$A$9:$A$356,0),0)</f>
        <v>116</v>
      </c>
      <c r="P313" s="1">
        <f>IF(H313="D1",MATCH(D313,'RPI calculation'!$A$9:$A$356,0),0)</f>
        <v>190</v>
      </c>
      <c r="Q313" s="1">
        <f t="shared" si="12"/>
        <v>1</v>
      </c>
      <c r="R313" s="1">
        <f t="shared" si="13"/>
        <v>1</v>
      </c>
      <c r="S313" s="1">
        <f t="shared" si="14"/>
        <v>0</v>
      </c>
      <c r="T313" s="9">
        <f>IF(Q313=0,0,(INDEX('RPI calculation'!$H$9:$H$356,P313)-(COUNTIFS(Matches!$C$9:$C$1954,C313,Matches!$D$9:$D$1954,D313,Matches!$Q$9:$Q$1954,1,Matches!$F$9:$F$1954,3)+COUNTIFS(Matches!$C$9:$C$1954,D313,Matches!$D$9:$D$1954,C313,Matches!$Q$9:$Q$1954,1,Matches!$E$9:$E$1954,3)))/((INDEX('RPI calculation'!$H$9:$H$356,P313)+INDEX('RPI calculation'!$I$9:$I$356,P313))-(COUNTIFS(Matches!$C$9:$C$1954,C313,Matches!$D$9:$D$1954,D313,Matches!$Q$9:$Q$1954,1)+COUNTIFS(Matches!$C$9:$C$1954,D313,Matches!$D$9:$D$1954,C313,Matches!$Q$9:$Q$1954,1))))</f>
        <v>7.6923076923076927E-2</v>
      </c>
      <c r="U313" s="9">
        <f>IF(Q313=0,0,(INDEX('RPI calculation'!$H$9:$H$356,O313)-(COUNTIFS(Matches!$C$9:$C$1954,C313,Matches!$D$9:$D$1954,D313,Matches!$Q$9:$Q$1954,1,Matches!$E$9:$E$1954,3)+COUNTIFS(Matches!$C$9:$C$1954,D313,Matches!$D$9:$D$1954,C313,Matches!$Q$9:$Q$1954,1,Matches!$F$9:$F$1954,3)))/((INDEX('RPI calculation'!$H$9:$H$356,O313)+INDEX('RPI calculation'!$I$9:$I$356,O313))-(COUNTIFS(Matches!$C$9:$C$1954,C313,Matches!$D$9:$D$1954,D313,Matches!$Q$9:$Q$1954,1)+COUNTIFS(Matches!$C$9:$C$1954,D313,Matches!$D$9:$D$1954,C313,Matches!$Q$9:$Q$1954,1))))</f>
        <v>0.8</v>
      </c>
      <c r="V313" s="9">
        <f>IF(Q313=0,0,INDEX('RPI calculation'!$K$9:$K$356,P313))</f>
        <v>0.41435786435786437</v>
      </c>
      <c r="W313" s="9">
        <f>IF(Q313=0,0,INDEX('RPI calculation'!$K$9:$K$356,O313))</f>
        <v>0.32379741470650564</v>
      </c>
      <c r="X313" s="1">
        <f>IF(G313="D1",INDEX('RPI calculation'!$N$9:$N$356,O313),0)</f>
        <v>183</v>
      </c>
      <c r="Y313" s="1">
        <f>IF(H313="D1",INDEX('RPI calculation'!$N$9:$N$356,P313),0)</f>
        <v>335</v>
      </c>
    </row>
    <row r="314" spans="1:25" ht="25">
      <c r="A314" s="1" t="s">
        <v>1417</v>
      </c>
      <c r="B314" s="12">
        <v>46263</v>
      </c>
      <c r="C314" s="1" t="s">
        <v>333</v>
      </c>
      <c r="D314" s="1" t="s">
        <v>208</v>
      </c>
      <c r="E314" s="1">
        <v>0</v>
      </c>
      <c r="F314" s="1">
        <v>3</v>
      </c>
      <c r="G314" s="1" t="s">
        <v>584</v>
      </c>
      <c r="H314" s="1" t="s">
        <v>584</v>
      </c>
      <c r="I314" s="1">
        <v>2</v>
      </c>
      <c r="J314" s="14" t="s">
        <v>1418</v>
      </c>
      <c r="K314" s="14" t="s">
        <v>1419</v>
      </c>
      <c r="L314" s="14"/>
      <c r="M314" s="1" t="s">
        <v>5986</v>
      </c>
      <c r="N314" s="14" t="s">
        <v>5989</v>
      </c>
      <c r="O314" s="1">
        <f>IF(G314="D1",MATCH(C314,'RPI calculation'!$A$9:$A$356,0),0)</f>
        <v>119</v>
      </c>
      <c r="P314" s="1">
        <f>IF(H314="D1",MATCH(D314,'RPI calculation'!$A$9:$A$356,0),0)</f>
        <v>140</v>
      </c>
      <c r="Q314" s="1">
        <f t="shared" si="12"/>
        <v>1</v>
      </c>
      <c r="R314" s="1">
        <f t="shared" si="13"/>
        <v>0</v>
      </c>
      <c r="S314" s="1">
        <f t="shared" si="14"/>
        <v>1</v>
      </c>
      <c r="T314" s="9">
        <f>IF(Q314=0,0,(INDEX('RPI calculation'!$H$9:$H$356,P314)-(COUNTIFS(Matches!$C$9:$C$1954,C314,Matches!$D$9:$D$1954,D314,Matches!$Q$9:$Q$1954,1,Matches!$F$9:$F$1954,3)+COUNTIFS(Matches!$C$9:$C$1954,D314,Matches!$D$9:$D$1954,C314,Matches!$Q$9:$Q$1954,1,Matches!$E$9:$E$1954,3)))/((INDEX('RPI calculation'!$H$9:$H$356,P314)+INDEX('RPI calculation'!$I$9:$I$356,P314))-(COUNTIFS(Matches!$C$9:$C$1954,C314,Matches!$D$9:$D$1954,D314,Matches!$Q$9:$Q$1954,1)+COUNTIFS(Matches!$C$9:$C$1954,D314,Matches!$D$9:$D$1954,C314,Matches!$Q$9:$Q$1954,1))))</f>
        <v>0.45454545454545453</v>
      </c>
      <c r="U314" s="9">
        <f>IF(Q314=0,0,(INDEX('RPI calculation'!$H$9:$H$356,O314)-(COUNTIFS(Matches!$C$9:$C$1954,C314,Matches!$D$9:$D$1954,D314,Matches!$Q$9:$Q$1954,1,Matches!$E$9:$E$1954,3)+COUNTIFS(Matches!$C$9:$C$1954,D314,Matches!$D$9:$D$1954,C314,Matches!$Q$9:$Q$1954,1,Matches!$F$9:$F$1954,3)))/((INDEX('RPI calculation'!$H$9:$H$356,O314)+INDEX('RPI calculation'!$I$9:$I$356,O314))-(COUNTIFS(Matches!$C$9:$C$1954,C314,Matches!$D$9:$D$1954,D314,Matches!$Q$9:$Q$1954,1)+COUNTIFS(Matches!$C$9:$C$1954,D314,Matches!$D$9:$D$1954,C314,Matches!$Q$9:$Q$1954,1))))</f>
        <v>0.45454545454545453</v>
      </c>
      <c r="V314" s="9">
        <f>IF(Q314=0,0,INDEX('RPI calculation'!$K$9:$K$356,P314))</f>
        <v>0.50915750915750912</v>
      </c>
      <c r="W314" s="9">
        <f>IF(Q314=0,0,INDEX('RPI calculation'!$K$9:$K$356,O314))</f>
        <v>0.36137820512820512</v>
      </c>
      <c r="X314" s="1">
        <f>IF(G314="D1",INDEX('RPI calculation'!$N$9:$N$356,O314),0)</f>
        <v>310</v>
      </c>
      <c r="Y314" s="1">
        <f>IF(H314="D1",INDEX('RPI calculation'!$N$9:$N$356,P314),0)</f>
        <v>185</v>
      </c>
    </row>
    <row r="315" spans="1:25" ht="25">
      <c r="A315" s="1" t="s">
        <v>1420</v>
      </c>
      <c r="B315" s="12">
        <v>46263</v>
      </c>
      <c r="C315" s="1" t="s">
        <v>60</v>
      </c>
      <c r="D315" s="1" t="s">
        <v>258</v>
      </c>
      <c r="E315" s="1">
        <v>3</v>
      </c>
      <c r="F315" s="1">
        <v>1</v>
      </c>
      <c r="G315" s="1" t="s">
        <v>584</v>
      </c>
      <c r="H315" s="1" t="s">
        <v>584</v>
      </c>
      <c r="I315" s="1">
        <v>2</v>
      </c>
      <c r="J315" s="14" t="s">
        <v>1421</v>
      </c>
      <c r="K315" s="14" t="s">
        <v>1422</v>
      </c>
      <c r="L315" s="14"/>
      <c r="M315" s="1" t="s">
        <v>5986</v>
      </c>
      <c r="N315" s="14" t="s">
        <v>5989</v>
      </c>
      <c r="O315" s="1">
        <f>IF(G315="D1",MATCH(C315,'RPI calculation'!$A$9:$A$356,0),0)</f>
        <v>120</v>
      </c>
      <c r="P315" s="1">
        <f>IF(H315="D1",MATCH(D315,'RPI calculation'!$A$9:$A$356,0),0)</f>
        <v>293</v>
      </c>
      <c r="Q315" s="1">
        <f t="shared" si="12"/>
        <v>1</v>
      </c>
      <c r="R315" s="1">
        <f t="shared" si="13"/>
        <v>1</v>
      </c>
      <c r="S315" s="1">
        <f t="shared" si="14"/>
        <v>0</v>
      </c>
      <c r="T315" s="9">
        <f>IF(Q315=0,0,(INDEX('RPI calculation'!$H$9:$H$356,P315)-(COUNTIFS(Matches!$C$9:$C$1954,C315,Matches!$D$9:$D$1954,D315,Matches!$Q$9:$Q$1954,1,Matches!$F$9:$F$1954,3)+COUNTIFS(Matches!$C$9:$C$1954,D315,Matches!$D$9:$D$1954,C315,Matches!$Q$9:$Q$1954,1,Matches!$E$9:$E$1954,3)))/((INDEX('RPI calculation'!$H$9:$H$356,P315)+INDEX('RPI calculation'!$I$9:$I$356,P315))-(COUNTIFS(Matches!$C$9:$C$1954,C315,Matches!$D$9:$D$1954,D315,Matches!$Q$9:$Q$1954,1)+COUNTIFS(Matches!$C$9:$C$1954,D315,Matches!$D$9:$D$1954,C315,Matches!$Q$9:$Q$1954,1))))</f>
        <v>0.3</v>
      </c>
      <c r="U315" s="9">
        <f>IF(Q315=0,0,(INDEX('RPI calculation'!$H$9:$H$356,O315)-(COUNTIFS(Matches!$C$9:$C$1954,C315,Matches!$D$9:$D$1954,D315,Matches!$Q$9:$Q$1954,1,Matches!$E$9:$E$1954,3)+COUNTIFS(Matches!$C$9:$C$1954,D315,Matches!$D$9:$D$1954,C315,Matches!$Q$9:$Q$1954,1,Matches!$F$9:$F$1954,3)))/((INDEX('RPI calculation'!$H$9:$H$356,O315)+INDEX('RPI calculation'!$I$9:$I$356,O315))-(COUNTIFS(Matches!$C$9:$C$1954,C315,Matches!$D$9:$D$1954,D315,Matches!$Q$9:$Q$1954,1)+COUNTIFS(Matches!$C$9:$C$1954,D315,Matches!$D$9:$D$1954,C315,Matches!$Q$9:$Q$1954,1))))</f>
        <v>0.75</v>
      </c>
      <c r="V315" s="9">
        <f>IF(Q315=0,0,INDEX('RPI calculation'!$K$9:$K$356,P315))</f>
        <v>0.52231404958677685</v>
      </c>
      <c r="W315" s="9">
        <f>IF(Q315=0,0,INDEX('RPI calculation'!$K$9:$K$356,O315))</f>
        <v>0.59353146853146854</v>
      </c>
      <c r="X315" s="1">
        <f>IF(G315="D1",INDEX('RPI calculation'!$N$9:$N$356,O315),0)</f>
        <v>37</v>
      </c>
      <c r="Y315" s="1">
        <f>IF(H315="D1",INDEX('RPI calculation'!$N$9:$N$356,P315),0)</f>
        <v>235</v>
      </c>
    </row>
    <row r="316" spans="1:25" ht="25">
      <c r="A316" s="1" t="s">
        <v>1423</v>
      </c>
      <c r="B316" s="12">
        <v>46263</v>
      </c>
      <c r="C316" s="1" t="s">
        <v>161</v>
      </c>
      <c r="D316" s="1" t="s">
        <v>328</v>
      </c>
      <c r="E316" s="1">
        <v>3</v>
      </c>
      <c r="F316" s="1">
        <v>0</v>
      </c>
      <c r="G316" s="1" t="s">
        <v>584</v>
      </c>
      <c r="H316" s="1" t="s">
        <v>584</v>
      </c>
      <c r="I316" s="1">
        <v>2</v>
      </c>
      <c r="J316" s="14" t="s">
        <v>1424</v>
      </c>
      <c r="K316" s="14" t="s">
        <v>1425</v>
      </c>
      <c r="L316" s="14"/>
      <c r="M316" s="1" t="s">
        <v>5986</v>
      </c>
      <c r="N316" s="14" t="s">
        <v>5989</v>
      </c>
      <c r="O316" s="1">
        <f>IF(G316="D1",MATCH(C316,'RPI calculation'!$A$9:$A$356,0),0)</f>
        <v>122</v>
      </c>
      <c r="P316" s="1">
        <f>IF(H316="D1",MATCH(D316,'RPI calculation'!$A$9:$A$356,0),0)</f>
        <v>295</v>
      </c>
      <c r="Q316" s="1">
        <f t="shared" si="12"/>
        <v>1</v>
      </c>
      <c r="R316" s="1">
        <f t="shared" si="13"/>
        <v>1</v>
      </c>
      <c r="S316" s="1">
        <f t="shared" si="14"/>
        <v>0</v>
      </c>
      <c r="T316" s="9">
        <f>IF(Q316=0,0,(INDEX('RPI calculation'!$H$9:$H$356,P316)-(COUNTIFS(Matches!$C$9:$C$1954,C316,Matches!$D$9:$D$1954,D316,Matches!$Q$9:$Q$1954,1,Matches!$F$9:$F$1954,3)+COUNTIFS(Matches!$C$9:$C$1954,D316,Matches!$D$9:$D$1954,C316,Matches!$Q$9:$Q$1954,1,Matches!$E$9:$E$1954,3)))/((INDEX('RPI calculation'!$H$9:$H$356,P316)+INDEX('RPI calculation'!$I$9:$I$356,P316))-(COUNTIFS(Matches!$C$9:$C$1954,C316,Matches!$D$9:$D$1954,D316,Matches!$Q$9:$Q$1954,1)+COUNTIFS(Matches!$C$9:$C$1954,D316,Matches!$D$9:$D$1954,C316,Matches!$Q$9:$Q$1954,1))))</f>
        <v>0.2</v>
      </c>
      <c r="U316" s="9">
        <f>IF(Q316=0,0,(INDEX('RPI calculation'!$H$9:$H$356,O316)-(COUNTIFS(Matches!$C$9:$C$1954,C316,Matches!$D$9:$D$1954,D316,Matches!$Q$9:$Q$1954,1,Matches!$E$9:$E$1954,3)+COUNTIFS(Matches!$C$9:$C$1954,D316,Matches!$D$9:$D$1954,C316,Matches!$Q$9:$Q$1954,1,Matches!$F$9:$F$1954,3)))/((INDEX('RPI calculation'!$H$9:$H$356,O316)+INDEX('RPI calculation'!$I$9:$I$356,O316))-(COUNTIFS(Matches!$C$9:$C$1954,C316,Matches!$D$9:$D$1954,D316,Matches!$Q$9:$Q$1954,1)+COUNTIFS(Matches!$C$9:$C$1954,D316,Matches!$D$9:$D$1954,C316,Matches!$Q$9:$Q$1954,1))))</f>
        <v>0.33333333333333331</v>
      </c>
      <c r="V316" s="9">
        <f>IF(Q316=0,0,INDEX('RPI calculation'!$K$9:$K$356,P316))</f>
        <v>0.47323232323232317</v>
      </c>
      <c r="W316" s="9">
        <f>IF(Q316=0,0,INDEX('RPI calculation'!$K$9:$K$356,O316))</f>
        <v>0.59677544677544681</v>
      </c>
      <c r="X316" s="1">
        <f>IF(G316="D1",INDEX('RPI calculation'!$N$9:$N$356,O316),0)</f>
        <v>138</v>
      </c>
      <c r="Y316" s="1">
        <f>IF(H316="D1",INDEX('RPI calculation'!$N$9:$N$356,P316),0)</f>
        <v>305</v>
      </c>
    </row>
    <row r="317" spans="1:25" ht="25">
      <c r="A317" s="1" t="s">
        <v>1426</v>
      </c>
      <c r="B317" s="12">
        <v>46263</v>
      </c>
      <c r="C317" s="1" t="s">
        <v>290</v>
      </c>
      <c r="D317" s="1" t="s">
        <v>325</v>
      </c>
      <c r="E317" s="1">
        <v>3</v>
      </c>
      <c r="F317" s="1">
        <v>1</v>
      </c>
      <c r="G317" s="1" t="s">
        <v>584</v>
      </c>
      <c r="H317" s="1" t="s">
        <v>584</v>
      </c>
      <c r="I317" s="1">
        <v>2</v>
      </c>
      <c r="J317" s="14" t="s">
        <v>1427</v>
      </c>
      <c r="K317" s="14" t="s">
        <v>1428</v>
      </c>
      <c r="L317" s="14"/>
      <c r="M317" s="1" t="s">
        <v>5986</v>
      </c>
      <c r="N317" s="14" t="s">
        <v>5989</v>
      </c>
      <c r="O317" s="1">
        <f>IF(G317="D1",MATCH(C317,'RPI calculation'!$A$9:$A$356,0),0)</f>
        <v>123</v>
      </c>
      <c r="P317" s="1">
        <f>IF(H317="D1",MATCH(D317,'RPI calculation'!$A$9:$A$356,0),0)</f>
        <v>314</v>
      </c>
      <c r="Q317" s="1">
        <f t="shared" si="12"/>
        <v>1</v>
      </c>
      <c r="R317" s="1">
        <f t="shared" si="13"/>
        <v>1</v>
      </c>
      <c r="S317" s="1">
        <f t="shared" si="14"/>
        <v>0</v>
      </c>
      <c r="T317" s="9">
        <f>IF(Q317=0,0,(INDEX('RPI calculation'!$H$9:$H$356,P317)-(COUNTIFS(Matches!$C$9:$C$1954,C317,Matches!$D$9:$D$1954,D317,Matches!$Q$9:$Q$1954,1,Matches!$F$9:$F$1954,3)+COUNTIFS(Matches!$C$9:$C$1954,D317,Matches!$D$9:$D$1954,C317,Matches!$Q$9:$Q$1954,1,Matches!$E$9:$E$1954,3)))/((INDEX('RPI calculation'!$H$9:$H$356,P317)+INDEX('RPI calculation'!$I$9:$I$356,P317))-(COUNTIFS(Matches!$C$9:$C$1954,C317,Matches!$D$9:$D$1954,D317,Matches!$Q$9:$Q$1954,1)+COUNTIFS(Matches!$C$9:$C$1954,D317,Matches!$D$9:$D$1954,C317,Matches!$Q$9:$Q$1954,1))))</f>
        <v>0.55555555555555558</v>
      </c>
      <c r="U317" s="9">
        <f>IF(Q317=0,0,(INDEX('RPI calculation'!$H$9:$H$356,O317)-(COUNTIFS(Matches!$C$9:$C$1954,C317,Matches!$D$9:$D$1954,D317,Matches!$Q$9:$Q$1954,1,Matches!$E$9:$E$1954,3)+COUNTIFS(Matches!$C$9:$C$1954,D317,Matches!$D$9:$D$1954,C317,Matches!$Q$9:$Q$1954,1,Matches!$F$9:$F$1954,3)))/((INDEX('RPI calculation'!$H$9:$H$356,O317)+INDEX('RPI calculation'!$I$9:$I$356,O317))-(COUNTIFS(Matches!$C$9:$C$1954,C317,Matches!$D$9:$D$1954,D317,Matches!$Q$9:$Q$1954,1)+COUNTIFS(Matches!$C$9:$C$1954,D317,Matches!$D$9:$D$1954,C317,Matches!$Q$9:$Q$1954,1))))</f>
        <v>0.18181818181818182</v>
      </c>
      <c r="V317" s="9">
        <f>IF(Q317=0,0,INDEX('RPI calculation'!$K$9:$K$356,P317))</f>
        <v>0.37811885084612357</v>
      </c>
      <c r="W317" s="9">
        <f>IF(Q317=0,0,INDEX('RPI calculation'!$K$9:$K$356,O317))</f>
        <v>0.51402486402486403</v>
      </c>
      <c r="X317" s="1">
        <f>IF(G317="D1",INDEX('RPI calculation'!$N$9:$N$356,O317),0)</f>
        <v>267</v>
      </c>
      <c r="Y317" s="1">
        <f>IF(H317="D1",INDEX('RPI calculation'!$N$9:$N$356,P317),0)</f>
        <v>302</v>
      </c>
    </row>
    <row r="318" spans="1:25" ht="37.5">
      <c r="A318" s="1" t="s">
        <v>1429</v>
      </c>
      <c r="B318" s="12">
        <v>46263</v>
      </c>
      <c r="C318" s="1" t="s">
        <v>213</v>
      </c>
      <c r="D318" s="1" t="s">
        <v>226</v>
      </c>
      <c r="E318" s="1">
        <v>2</v>
      </c>
      <c r="F318" s="1">
        <v>3</v>
      </c>
      <c r="G318" s="1" t="s">
        <v>584</v>
      </c>
      <c r="H318" s="1" t="s">
        <v>584</v>
      </c>
      <c r="I318" s="1">
        <v>2</v>
      </c>
      <c r="J318" s="14" t="s">
        <v>1430</v>
      </c>
      <c r="K318" s="14" t="s">
        <v>1431</v>
      </c>
      <c r="L318" s="14" t="s">
        <v>1432</v>
      </c>
      <c r="M318" s="1" t="s">
        <v>5986</v>
      </c>
      <c r="N318" s="14" t="s">
        <v>5989</v>
      </c>
      <c r="O318" s="1">
        <f>IF(G318="D1",MATCH(C318,'RPI calculation'!$A$9:$A$356,0),0)</f>
        <v>124</v>
      </c>
      <c r="P318" s="1">
        <f>IF(H318="D1",MATCH(D318,'RPI calculation'!$A$9:$A$356,0),0)</f>
        <v>265</v>
      </c>
      <c r="Q318" s="1">
        <f t="shared" si="12"/>
        <v>1</v>
      </c>
      <c r="R318" s="1">
        <f t="shared" si="13"/>
        <v>0</v>
      </c>
      <c r="S318" s="1">
        <f t="shared" si="14"/>
        <v>1</v>
      </c>
      <c r="T318" s="9">
        <f>IF(Q318=0,0,(INDEX('RPI calculation'!$H$9:$H$356,P318)-(COUNTIFS(Matches!$C$9:$C$1954,C318,Matches!$D$9:$D$1954,D318,Matches!$Q$9:$Q$1954,1,Matches!$F$9:$F$1954,3)+COUNTIFS(Matches!$C$9:$C$1954,D318,Matches!$D$9:$D$1954,C318,Matches!$Q$9:$Q$1954,1,Matches!$E$9:$E$1954,3)))/((INDEX('RPI calculation'!$H$9:$H$356,P318)+INDEX('RPI calculation'!$I$9:$I$356,P318))-(COUNTIFS(Matches!$C$9:$C$1954,C318,Matches!$D$9:$D$1954,D318,Matches!$Q$9:$Q$1954,1)+COUNTIFS(Matches!$C$9:$C$1954,D318,Matches!$D$9:$D$1954,C318,Matches!$Q$9:$Q$1954,1))))</f>
        <v>0.8</v>
      </c>
      <c r="U318" s="9">
        <f>IF(Q318=0,0,(INDEX('RPI calculation'!$H$9:$H$356,O318)-(COUNTIFS(Matches!$C$9:$C$1954,C318,Matches!$D$9:$D$1954,D318,Matches!$Q$9:$Q$1954,1,Matches!$E$9:$E$1954,3)+COUNTIFS(Matches!$C$9:$C$1954,D318,Matches!$D$9:$D$1954,C318,Matches!$Q$9:$Q$1954,1,Matches!$F$9:$F$1954,3)))/((INDEX('RPI calculation'!$H$9:$H$356,O318)+INDEX('RPI calculation'!$I$9:$I$356,O318))-(COUNTIFS(Matches!$C$9:$C$1954,C318,Matches!$D$9:$D$1954,D318,Matches!$Q$9:$Q$1954,1)+COUNTIFS(Matches!$C$9:$C$1954,D318,Matches!$D$9:$D$1954,C318,Matches!$Q$9:$Q$1954,1))))</f>
        <v>0.54545454545454541</v>
      </c>
      <c r="V318" s="9">
        <f>IF(Q318=0,0,INDEX('RPI calculation'!$K$9:$K$356,P318))</f>
        <v>0.29807162534435261</v>
      </c>
      <c r="W318" s="9">
        <f>IF(Q318=0,0,INDEX('RPI calculation'!$K$9:$K$356,O318))</f>
        <v>0.47944023569023564</v>
      </c>
      <c r="X318" s="1">
        <f>IF(G318="D1",INDEX('RPI calculation'!$N$9:$N$356,O318),0)</f>
        <v>190</v>
      </c>
      <c r="Y318" s="1">
        <f>IF(H318="D1",INDEX('RPI calculation'!$N$9:$N$356,P318),0)</f>
        <v>203</v>
      </c>
    </row>
    <row r="319" spans="1:25" ht="25">
      <c r="A319" s="1" t="s">
        <v>1433</v>
      </c>
      <c r="B319" s="12">
        <v>46263</v>
      </c>
      <c r="C319" s="1" t="s">
        <v>310</v>
      </c>
      <c r="D319" s="1" t="s">
        <v>226</v>
      </c>
      <c r="E319" s="1">
        <v>0</v>
      </c>
      <c r="F319" s="1">
        <v>3</v>
      </c>
      <c r="G319" s="1" t="s">
        <v>584</v>
      </c>
      <c r="H319" s="1" t="s">
        <v>584</v>
      </c>
      <c r="I319" s="1">
        <v>2</v>
      </c>
      <c r="J319" s="14" t="s">
        <v>1434</v>
      </c>
      <c r="K319" s="14" t="s">
        <v>1435</v>
      </c>
      <c r="L319" s="14"/>
      <c r="M319" s="1" t="s">
        <v>5986</v>
      </c>
      <c r="N319" s="14" t="s">
        <v>5989</v>
      </c>
      <c r="O319" s="1">
        <f>IF(G319="D1",MATCH(C319,'RPI calculation'!$A$9:$A$356,0),0)</f>
        <v>125</v>
      </c>
      <c r="P319" s="1">
        <f>IF(H319="D1",MATCH(D319,'RPI calculation'!$A$9:$A$356,0),0)</f>
        <v>265</v>
      </c>
      <c r="Q319" s="1">
        <f t="shared" si="12"/>
        <v>1</v>
      </c>
      <c r="R319" s="1">
        <f t="shared" si="13"/>
        <v>0</v>
      </c>
      <c r="S319" s="1">
        <f t="shared" si="14"/>
        <v>1</v>
      </c>
      <c r="T319" s="9">
        <f>IF(Q319=0,0,(INDEX('RPI calculation'!$H$9:$H$356,P319)-(COUNTIFS(Matches!$C$9:$C$1954,C319,Matches!$D$9:$D$1954,D319,Matches!$Q$9:$Q$1954,1,Matches!$F$9:$F$1954,3)+COUNTIFS(Matches!$C$9:$C$1954,D319,Matches!$D$9:$D$1954,C319,Matches!$Q$9:$Q$1954,1,Matches!$E$9:$E$1954,3)))/((INDEX('RPI calculation'!$H$9:$H$356,P319)+INDEX('RPI calculation'!$I$9:$I$356,P319))-(COUNTIFS(Matches!$C$9:$C$1954,C319,Matches!$D$9:$D$1954,D319,Matches!$Q$9:$Q$1954,1)+COUNTIFS(Matches!$C$9:$C$1954,D319,Matches!$D$9:$D$1954,C319,Matches!$Q$9:$Q$1954,1))))</f>
        <v>0.8</v>
      </c>
      <c r="U319" s="9">
        <f>IF(Q319=0,0,(INDEX('RPI calculation'!$H$9:$H$356,O319)-(COUNTIFS(Matches!$C$9:$C$1954,C319,Matches!$D$9:$D$1954,D319,Matches!$Q$9:$Q$1954,1,Matches!$E$9:$E$1954,3)+COUNTIFS(Matches!$C$9:$C$1954,D319,Matches!$D$9:$D$1954,C319,Matches!$Q$9:$Q$1954,1,Matches!$F$9:$F$1954,3)))/((INDEX('RPI calculation'!$H$9:$H$356,O319)+INDEX('RPI calculation'!$I$9:$I$356,O319))-(COUNTIFS(Matches!$C$9:$C$1954,C319,Matches!$D$9:$D$1954,D319,Matches!$Q$9:$Q$1954,1)+COUNTIFS(Matches!$C$9:$C$1954,D319,Matches!$D$9:$D$1954,C319,Matches!$Q$9:$Q$1954,1))))</f>
        <v>0.27272727272727271</v>
      </c>
      <c r="V319" s="9">
        <f>IF(Q319=0,0,INDEX('RPI calculation'!$K$9:$K$356,P319))</f>
        <v>0.29807162534435261</v>
      </c>
      <c r="W319" s="9">
        <f>IF(Q319=0,0,INDEX('RPI calculation'!$K$9:$K$356,O319))</f>
        <v>0.5044013856513857</v>
      </c>
      <c r="X319" s="1">
        <f>IF(G319="D1",INDEX('RPI calculation'!$N$9:$N$356,O319),0)</f>
        <v>287</v>
      </c>
      <c r="Y319" s="1">
        <f>IF(H319="D1",INDEX('RPI calculation'!$N$9:$N$356,P319),0)</f>
        <v>203</v>
      </c>
    </row>
    <row r="320" spans="1:25" ht="25">
      <c r="A320" s="1" t="s">
        <v>1436</v>
      </c>
      <c r="B320" s="12">
        <v>46263</v>
      </c>
      <c r="C320" s="1" t="s">
        <v>310</v>
      </c>
      <c r="D320" s="1" t="s">
        <v>361</v>
      </c>
      <c r="E320" s="1">
        <v>3</v>
      </c>
      <c r="F320" s="1">
        <v>1</v>
      </c>
      <c r="G320" s="1" t="s">
        <v>584</v>
      </c>
      <c r="H320" s="1" t="s">
        <v>584</v>
      </c>
      <c r="I320" s="1">
        <v>2</v>
      </c>
      <c r="J320" s="14" t="s">
        <v>1437</v>
      </c>
      <c r="K320" s="14" t="s">
        <v>1438</v>
      </c>
      <c r="L320" s="14"/>
      <c r="M320" s="1" t="s">
        <v>5986</v>
      </c>
      <c r="N320" s="14" t="s">
        <v>5989</v>
      </c>
      <c r="O320" s="1">
        <f>IF(G320="D1",MATCH(C320,'RPI calculation'!$A$9:$A$356,0),0)</f>
        <v>125</v>
      </c>
      <c r="P320" s="1">
        <f>IF(H320="D1",MATCH(D320,'RPI calculation'!$A$9:$A$356,0),0)</f>
        <v>266</v>
      </c>
      <c r="Q320" s="1">
        <f t="shared" si="12"/>
        <v>1</v>
      </c>
      <c r="R320" s="1">
        <f t="shared" si="13"/>
        <v>1</v>
      </c>
      <c r="S320" s="1">
        <f t="shared" si="14"/>
        <v>0</v>
      </c>
      <c r="T320" s="9">
        <f>IF(Q320=0,0,(INDEX('RPI calculation'!$H$9:$H$356,P320)-(COUNTIFS(Matches!$C$9:$C$1954,C320,Matches!$D$9:$D$1954,D320,Matches!$Q$9:$Q$1954,1,Matches!$F$9:$F$1954,3)+COUNTIFS(Matches!$C$9:$C$1954,D320,Matches!$D$9:$D$1954,C320,Matches!$Q$9:$Q$1954,1,Matches!$E$9:$E$1954,3)))/((INDEX('RPI calculation'!$H$9:$H$356,P320)+INDEX('RPI calculation'!$I$9:$I$356,P320))-(COUNTIFS(Matches!$C$9:$C$1954,C320,Matches!$D$9:$D$1954,D320,Matches!$Q$9:$Q$1954,1)+COUNTIFS(Matches!$C$9:$C$1954,D320,Matches!$D$9:$D$1954,C320,Matches!$Q$9:$Q$1954,1))))</f>
        <v>0.125</v>
      </c>
      <c r="U320" s="9">
        <f>IF(Q320=0,0,(INDEX('RPI calculation'!$H$9:$H$356,O320)-(COUNTIFS(Matches!$C$9:$C$1954,C320,Matches!$D$9:$D$1954,D320,Matches!$Q$9:$Q$1954,1,Matches!$E$9:$E$1954,3)+COUNTIFS(Matches!$C$9:$C$1954,D320,Matches!$D$9:$D$1954,C320,Matches!$Q$9:$Q$1954,1,Matches!$F$9:$F$1954,3)))/((INDEX('RPI calculation'!$H$9:$H$356,O320)+INDEX('RPI calculation'!$I$9:$I$356,O320))-(COUNTIFS(Matches!$C$9:$C$1954,C320,Matches!$D$9:$D$1954,D320,Matches!$Q$9:$Q$1954,1)+COUNTIFS(Matches!$C$9:$C$1954,D320,Matches!$D$9:$D$1954,C320,Matches!$Q$9:$Q$1954,1))))</f>
        <v>0.1</v>
      </c>
      <c r="V320" s="9">
        <f>IF(Q320=0,0,INDEX('RPI calculation'!$K$9:$K$356,P320))</f>
        <v>0.40472222222222226</v>
      </c>
      <c r="W320" s="9">
        <f>IF(Q320=0,0,INDEX('RPI calculation'!$K$9:$K$356,O320))</f>
        <v>0.5044013856513857</v>
      </c>
      <c r="X320" s="1">
        <f>IF(G320="D1",INDEX('RPI calculation'!$N$9:$N$356,O320),0)</f>
        <v>287</v>
      </c>
      <c r="Y320" s="1">
        <f>IF(H320="D1",INDEX('RPI calculation'!$N$9:$N$356,P320),0)</f>
        <v>338</v>
      </c>
    </row>
    <row r="321" spans="1:25" ht="25">
      <c r="A321" s="1" t="s">
        <v>1439</v>
      </c>
      <c r="B321" s="12">
        <v>46263</v>
      </c>
      <c r="C321" s="1" t="s">
        <v>136</v>
      </c>
      <c r="D321" s="1" t="s">
        <v>336</v>
      </c>
      <c r="E321" s="1">
        <v>3</v>
      </c>
      <c r="F321" s="1">
        <v>0</v>
      </c>
      <c r="G321" s="1" t="s">
        <v>584</v>
      </c>
      <c r="H321" s="1" t="s">
        <v>584</v>
      </c>
      <c r="I321" s="1">
        <v>2</v>
      </c>
      <c r="J321" s="14" t="s">
        <v>710</v>
      </c>
      <c r="K321" s="14" t="s">
        <v>958</v>
      </c>
      <c r="L321" s="14"/>
      <c r="M321" s="1" t="s">
        <v>5986</v>
      </c>
      <c r="N321" s="14" t="s">
        <v>5989</v>
      </c>
      <c r="O321" s="1">
        <f>IF(G321="D1",MATCH(C321,'RPI calculation'!$A$9:$A$356,0),0)</f>
        <v>126</v>
      </c>
      <c r="P321" s="1">
        <f>IF(H321="D1",MATCH(D321,'RPI calculation'!$A$9:$A$356,0),0)</f>
        <v>148</v>
      </c>
      <c r="Q321" s="1">
        <f t="shared" si="12"/>
        <v>1</v>
      </c>
      <c r="R321" s="1">
        <f t="shared" si="13"/>
        <v>1</v>
      </c>
      <c r="S321" s="1">
        <f t="shared" si="14"/>
        <v>0</v>
      </c>
      <c r="T321" s="9">
        <f>IF(Q321=0,0,(INDEX('RPI calculation'!$H$9:$H$356,P321)-(COUNTIFS(Matches!$C$9:$C$1954,C321,Matches!$D$9:$D$1954,D321,Matches!$Q$9:$Q$1954,1,Matches!$F$9:$F$1954,3)+COUNTIFS(Matches!$C$9:$C$1954,D321,Matches!$D$9:$D$1954,C321,Matches!$Q$9:$Q$1954,1,Matches!$E$9:$E$1954,3)))/((INDEX('RPI calculation'!$H$9:$H$356,P321)+INDEX('RPI calculation'!$I$9:$I$356,P321))-(COUNTIFS(Matches!$C$9:$C$1954,C321,Matches!$D$9:$D$1954,D321,Matches!$Q$9:$Q$1954,1)+COUNTIFS(Matches!$C$9:$C$1954,D321,Matches!$D$9:$D$1954,C321,Matches!$Q$9:$Q$1954,1))))</f>
        <v>0.25</v>
      </c>
      <c r="U321" s="9">
        <f>IF(Q321=0,0,(INDEX('RPI calculation'!$H$9:$H$356,O321)-(COUNTIFS(Matches!$C$9:$C$1954,C321,Matches!$D$9:$D$1954,D321,Matches!$Q$9:$Q$1954,1,Matches!$E$9:$E$1954,3)+COUNTIFS(Matches!$C$9:$C$1954,D321,Matches!$D$9:$D$1954,C321,Matches!$Q$9:$Q$1954,1,Matches!$F$9:$F$1954,3)))/((INDEX('RPI calculation'!$H$9:$H$356,O321)+INDEX('RPI calculation'!$I$9:$I$356,O321))-(COUNTIFS(Matches!$C$9:$C$1954,C321,Matches!$D$9:$D$1954,D321,Matches!$Q$9:$Q$1954,1)+COUNTIFS(Matches!$C$9:$C$1954,D321,Matches!$D$9:$D$1954,C321,Matches!$Q$9:$Q$1954,1))))</f>
        <v>0.375</v>
      </c>
      <c r="V321" s="9">
        <f>IF(Q321=0,0,INDEX('RPI calculation'!$K$9:$K$356,P321))</f>
        <v>0.43409090909090908</v>
      </c>
      <c r="W321" s="9">
        <f>IF(Q321=0,0,INDEX('RPI calculation'!$K$9:$K$356,O321))</f>
        <v>0.58047619047619048</v>
      </c>
      <c r="X321" s="1">
        <f>IF(G321="D1",INDEX('RPI calculation'!$N$9:$N$356,O321),0)</f>
        <v>113</v>
      </c>
      <c r="Y321" s="1">
        <f>IF(H321="D1",INDEX('RPI calculation'!$N$9:$N$356,P321),0)</f>
        <v>313</v>
      </c>
    </row>
    <row r="322" spans="1:25" ht="25">
      <c r="A322" s="1" t="s">
        <v>1440</v>
      </c>
      <c r="B322" s="12">
        <v>46263</v>
      </c>
      <c r="C322" s="1" t="s">
        <v>225</v>
      </c>
      <c r="D322" s="1" t="s">
        <v>366</v>
      </c>
      <c r="E322" s="1">
        <v>3</v>
      </c>
      <c r="F322" s="1">
        <v>0</v>
      </c>
      <c r="G322" s="1" t="s">
        <v>584</v>
      </c>
      <c r="H322" s="1" t="s">
        <v>584</v>
      </c>
      <c r="I322" s="1">
        <v>2</v>
      </c>
      <c r="J322" s="14" t="s">
        <v>1441</v>
      </c>
      <c r="K322" s="14" t="s">
        <v>1442</v>
      </c>
      <c r="L322" s="14"/>
      <c r="M322" s="1" t="s">
        <v>5986</v>
      </c>
      <c r="N322" s="14" t="s">
        <v>5989</v>
      </c>
      <c r="O322" s="1">
        <f>IF(G322="D1",MATCH(C322,'RPI calculation'!$A$9:$A$356,0),0)</f>
        <v>130</v>
      </c>
      <c r="P322" s="1">
        <f>IF(H322="D1",MATCH(D322,'RPI calculation'!$A$9:$A$356,0),0)</f>
        <v>135</v>
      </c>
      <c r="Q322" s="1">
        <f t="shared" si="12"/>
        <v>1</v>
      </c>
      <c r="R322" s="1">
        <f t="shared" si="13"/>
        <v>1</v>
      </c>
      <c r="S322" s="1">
        <f t="shared" si="14"/>
        <v>0</v>
      </c>
      <c r="T322" s="9">
        <f>IF(Q322=0,0,(INDEX('RPI calculation'!$H$9:$H$356,P322)-(COUNTIFS(Matches!$C$9:$C$1954,C322,Matches!$D$9:$D$1954,D322,Matches!$Q$9:$Q$1954,1,Matches!$F$9:$F$1954,3)+COUNTIFS(Matches!$C$9:$C$1954,D322,Matches!$D$9:$D$1954,C322,Matches!$Q$9:$Q$1954,1,Matches!$E$9:$E$1954,3)))/((INDEX('RPI calculation'!$H$9:$H$356,P322)+INDEX('RPI calculation'!$I$9:$I$356,P322))-(COUNTIFS(Matches!$C$9:$C$1954,C322,Matches!$D$9:$D$1954,D322,Matches!$Q$9:$Q$1954,1)+COUNTIFS(Matches!$C$9:$C$1954,D322,Matches!$D$9:$D$1954,C322,Matches!$Q$9:$Q$1954,1))))</f>
        <v>0</v>
      </c>
      <c r="U322" s="9">
        <f>IF(Q322=0,0,(INDEX('RPI calculation'!$H$9:$H$356,O322)-(COUNTIFS(Matches!$C$9:$C$1954,C322,Matches!$D$9:$D$1954,D322,Matches!$Q$9:$Q$1954,1,Matches!$E$9:$E$1954,3)+COUNTIFS(Matches!$C$9:$C$1954,D322,Matches!$D$9:$D$1954,C322,Matches!$Q$9:$Q$1954,1,Matches!$F$9:$F$1954,3)))/((INDEX('RPI calculation'!$H$9:$H$356,O322)+INDEX('RPI calculation'!$I$9:$I$356,O322))-(COUNTIFS(Matches!$C$9:$C$1954,C322,Matches!$D$9:$D$1954,D322,Matches!$Q$9:$Q$1954,1)+COUNTIFS(Matches!$C$9:$C$1954,D322,Matches!$D$9:$D$1954,C322,Matches!$Q$9:$Q$1954,1))))</f>
        <v>0.45454545454545453</v>
      </c>
      <c r="V322" s="9">
        <f>IF(Q322=0,0,INDEX('RPI calculation'!$K$9:$K$356,P322))</f>
        <v>0.37865013774104683</v>
      </c>
      <c r="W322" s="9">
        <f>IF(Q322=0,0,INDEX('RPI calculation'!$K$9:$K$356,O322))</f>
        <v>0.47053872053872053</v>
      </c>
      <c r="X322" s="1">
        <f>IF(G322="D1",INDEX('RPI calculation'!$N$9:$N$356,O322),0)</f>
        <v>202</v>
      </c>
      <c r="Y322" s="1">
        <f>IF(H322="D1",INDEX('RPI calculation'!$N$9:$N$356,P322),0)</f>
        <v>343</v>
      </c>
    </row>
    <row r="323" spans="1:25" ht="25">
      <c r="A323" s="1" t="s">
        <v>1443</v>
      </c>
      <c r="B323" s="12">
        <v>46263</v>
      </c>
      <c r="C323" s="1" t="s">
        <v>233</v>
      </c>
      <c r="D323" s="1" t="s">
        <v>292</v>
      </c>
      <c r="E323" s="1">
        <v>3</v>
      </c>
      <c r="F323" s="1">
        <v>2</v>
      </c>
      <c r="G323" s="1" t="s">
        <v>584</v>
      </c>
      <c r="H323" s="1" t="s">
        <v>584</v>
      </c>
      <c r="I323" s="1">
        <v>2</v>
      </c>
      <c r="J323" s="14" t="s">
        <v>1444</v>
      </c>
      <c r="K323" s="14" t="s">
        <v>1445</v>
      </c>
      <c r="L323" s="14"/>
      <c r="M323" s="1" t="s">
        <v>5986</v>
      </c>
      <c r="N323" s="14" t="s">
        <v>5989</v>
      </c>
      <c r="O323" s="1">
        <f>IF(G323="D1",MATCH(C323,'RPI calculation'!$A$9:$A$356,0),0)</f>
        <v>131</v>
      </c>
      <c r="P323" s="1">
        <f>IF(H323="D1",MATCH(D323,'RPI calculation'!$A$9:$A$356,0),0)</f>
        <v>340</v>
      </c>
      <c r="Q323" s="1">
        <f t="shared" si="12"/>
        <v>1</v>
      </c>
      <c r="R323" s="1">
        <f t="shared" si="13"/>
        <v>1</v>
      </c>
      <c r="S323" s="1">
        <f t="shared" si="14"/>
        <v>0</v>
      </c>
      <c r="T323" s="9">
        <f>IF(Q323=0,0,(INDEX('RPI calculation'!$H$9:$H$356,P323)-(COUNTIFS(Matches!$C$9:$C$1954,C323,Matches!$D$9:$D$1954,D323,Matches!$Q$9:$Q$1954,1,Matches!$F$9:$F$1954,3)+COUNTIFS(Matches!$C$9:$C$1954,D323,Matches!$D$9:$D$1954,C323,Matches!$Q$9:$Q$1954,1,Matches!$E$9:$E$1954,3)))/((INDEX('RPI calculation'!$H$9:$H$356,P323)+INDEX('RPI calculation'!$I$9:$I$356,P323))-(COUNTIFS(Matches!$C$9:$C$1954,C323,Matches!$D$9:$D$1954,D323,Matches!$Q$9:$Q$1954,1)+COUNTIFS(Matches!$C$9:$C$1954,D323,Matches!$D$9:$D$1954,C323,Matches!$Q$9:$Q$1954,1))))</f>
        <v>0.4</v>
      </c>
      <c r="U323" s="9">
        <f>IF(Q323=0,0,(INDEX('RPI calculation'!$H$9:$H$356,O323)-(COUNTIFS(Matches!$C$9:$C$1954,C323,Matches!$D$9:$D$1954,D323,Matches!$Q$9:$Q$1954,1,Matches!$E$9:$E$1954,3)+COUNTIFS(Matches!$C$9:$C$1954,D323,Matches!$D$9:$D$1954,C323,Matches!$Q$9:$Q$1954,1,Matches!$F$9:$F$1954,3)))/((INDEX('RPI calculation'!$H$9:$H$356,O323)+INDEX('RPI calculation'!$I$9:$I$356,O323))-(COUNTIFS(Matches!$C$9:$C$1954,C323,Matches!$D$9:$D$1954,D323,Matches!$Q$9:$Q$1954,1)+COUNTIFS(Matches!$C$9:$C$1954,D323,Matches!$D$9:$D$1954,C323,Matches!$Q$9:$Q$1954,1))))</f>
        <v>0.5</v>
      </c>
      <c r="V323" s="9">
        <f>IF(Q323=0,0,INDEX('RPI calculation'!$K$9:$K$356,P323))</f>
        <v>0.43465776647594828</v>
      </c>
      <c r="W323" s="9">
        <f>IF(Q323=0,0,INDEX('RPI calculation'!$K$9:$K$356,O323))</f>
        <v>0.44494293585202677</v>
      </c>
      <c r="X323" s="1">
        <f>IF(G323="D1",INDEX('RPI calculation'!$N$9:$N$356,O323),0)</f>
        <v>210</v>
      </c>
      <c r="Y323" s="1">
        <f>IF(H323="D1",INDEX('RPI calculation'!$N$9:$N$356,P323),0)</f>
        <v>269</v>
      </c>
    </row>
    <row r="324" spans="1:25" ht="25">
      <c r="A324" s="1" t="s">
        <v>1446</v>
      </c>
      <c r="B324" s="12">
        <v>46263</v>
      </c>
      <c r="C324" s="1" t="s">
        <v>27</v>
      </c>
      <c r="D324" s="1" t="s">
        <v>190</v>
      </c>
      <c r="E324" s="1">
        <v>3</v>
      </c>
      <c r="F324" s="1">
        <v>0</v>
      </c>
      <c r="G324" s="1" t="s">
        <v>584</v>
      </c>
      <c r="H324" s="1" t="s">
        <v>584</v>
      </c>
      <c r="I324" s="1">
        <v>2</v>
      </c>
      <c r="J324" s="14" t="s">
        <v>1447</v>
      </c>
      <c r="K324" s="14" t="s">
        <v>1448</v>
      </c>
      <c r="L324" s="14"/>
      <c r="M324" s="1" t="s">
        <v>5986</v>
      </c>
      <c r="N324" s="14" t="s">
        <v>5988</v>
      </c>
      <c r="O324" s="1">
        <f>IF(G324="D1",MATCH(C324,'RPI calculation'!$A$9:$A$356,0),0)</f>
        <v>132</v>
      </c>
      <c r="P324" s="1">
        <f>IF(H324="D1",MATCH(D324,'RPI calculation'!$A$9:$A$356,0),0)</f>
        <v>259</v>
      </c>
      <c r="Q324" s="1">
        <f t="shared" si="12"/>
        <v>1</v>
      </c>
      <c r="R324" s="1">
        <f t="shared" si="13"/>
        <v>1</v>
      </c>
      <c r="S324" s="1">
        <f t="shared" si="14"/>
        <v>0</v>
      </c>
      <c r="T324" s="9">
        <f>IF(Q324=0,0,(INDEX('RPI calculation'!$H$9:$H$356,P324)-(COUNTIFS(Matches!$C$9:$C$1954,C324,Matches!$D$9:$D$1954,D324,Matches!$Q$9:$Q$1954,1,Matches!$F$9:$F$1954,3)+COUNTIFS(Matches!$C$9:$C$1954,D324,Matches!$D$9:$D$1954,C324,Matches!$Q$9:$Q$1954,1,Matches!$E$9:$E$1954,3)))/((INDEX('RPI calculation'!$H$9:$H$356,P324)+INDEX('RPI calculation'!$I$9:$I$356,P324))-(COUNTIFS(Matches!$C$9:$C$1954,C324,Matches!$D$9:$D$1954,D324,Matches!$Q$9:$Q$1954,1)+COUNTIFS(Matches!$C$9:$C$1954,D324,Matches!$D$9:$D$1954,C324,Matches!$Q$9:$Q$1954,1))))</f>
        <v>0.1111111111111111</v>
      </c>
      <c r="U324" s="9">
        <f>IF(Q324=0,0,(INDEX('RPI calculation'!$H$9:$H$356,O324)-(COUNTIFS(Matches!$C$9:$C$1954,C324,Matches!$D$9:$D$1954,D324,Matches!$Q$9:$Q$1954,1,Matches!$E$9:$E$1954,3)+COUNTIFS(Matches!$C$9:$C$1954,D324,Matches!$D$9:$D$1954,C324,Matches!$Q$9:$Q$1954,1,Matches!$F$9:$F$1954,3)))/((INDEX('RPI calculation'!$H$9:$H$356,O324)+INDEX('RPI calculation'!$I$9:$I$356,O324))-(COUNTIFS(Matches!$C$9:$C$1954,C324,Matches!$D$9:$D$1954,D324,Matches!$Q$9:$Q$1954,1)+COUNTIFS(Matches!$C$9:$C$1954,D324,Matches!$D$9:$D$1954,C324,Matches!$Q$9:$Q$1954,1))))</f>
        <v>0.77777777777777779</v>
      </c>
      <c r="V324" s="9">
        <f>IF(Q324=0,0,INDEX('RPI calculation'!$K$9:$K$356,P324))</f>
        <v>0.66681818181818187</v>
      </c>
      <c r="W324" s="9">
        <f>IF(Q324=0,0,INDEX('RPI calculation'!$K$9:$K$356,O324))</f>
        <v>0.67789321789321788</v>
      </c>
      <c r="X324" s="1">
        <f>IF(G324="D1",INDEX('RPI calculation'!$N$9:$N$356,O324),0)</f>
        <v>4</v>
      </c>
      <c r="Y324" s="1">
        <f>IF(H324="D1",INDEX('RPI calculation'!$N$9:$N$356,P324),0)</f>
        <v>167</v>
      </c>
    </row>
    <row r="325" spans="1:25" ht="25">
      <c r="A325" s="1" t="s">
        <v>1449</v>
      </c>
      <c r="B325" s="12">
        <v>46263</v>
      </c>
      <c r="C325" s="1" t="s">
        <v>254</v>
      </c>
      <c r="D325" s="1" t="s">
        <v>298</v>
      </c>
      <c r="E325" s="1">
        <v>3</v>
      </c>
      <c r="F325" s="1">
        <v>1</v>
      </c>
      <c r="G325" s="1" t="s">
        <v>584</v>
      </c>
      <c r="H325" s="1" t="s">
        <v>584</v>
      </c>
      <c r="I325" s="1">
        <v>2</v>
      </c>
      <c r="J325" s="14" t="s">
        <v>1207</v>
      </c>
      <c r="K325" s="14" t="s">
        <v>1450</v>
      </c>
      <c r="L325" s="14"/>
      <c r="M325" s="1" t="s">
        <v>5986</v>
      </c>
      <c r="N325" s="14" t="s">
        <v>5989</v>
      </c>
      <c r="O325" s="1">
        <f>IF(G325="D1",MATCH(C325,'RPI calculation'!$A$9:$A$356,0),0)</f>
        <v>133</v>
      </c>
      <c r="P325" s="1">
        <f>IF(H325="D1",MATCH(D325,'RPI calculation'!$A$9:$A$356,0),0)</f>
        <v>151</v>
      </c>
      <c r="Q325" s="1">
        <f t="shared" si="12"/>
        <v>1</v>
      </c>
      <c r="R325" s="1">
        <f t="shared" si="13"/>
        <v>1</v>
      </c>
      <c r="S325" s="1">
        <f t="shared" si="14"/>
        <v>0</v>
      </c>
      <c r="T325" s="9">
        <f>IF(Q325=0,0,(INDEX('RPI calculation'!$H$9:$H$356,P325)-(COUNTIFS(Matches!$C$9:$C$1954,C325,Matches!$D$9:$D$1954,D325,Matches!$Q$9:$Q$1954,1,Matches!$F$9:$F$1954,3)+COUNTIFS(Matches!$C$9:$C$1954,D325,Matches!$D$9:$D$1954,C325,Matches!$Q$9:$Q$1954,1,Matches!$E$9:$E$1954,3)))/((INDEX('RPI calculation'!$H$9:$H$356,P325)+INDEX('RPI calculation'!$I$9:$I$356,P325))-(COUNTIFS(Matches!$C$9:$C$1954,C325,Matches!$D$9:$D$1954,D325,Matches!$Q$9:$Q$1954,1)+COUNTIFS(Matches!$C$9:$C$1954,D325,Matches!$D$9:$D$1954,C325,Matches!$Q$9:$Q$1954,1))))</f>
        <v>0.36363636363636365</v>
      </c>
      <c r="U325" s="9">
        <f>IF(Q325=0,0,(INDEX('RPI calculation'!$H$9:$H$356,O325)-(COUNTIFS(Matches!$C$9:$C$1954,C325,Matches!$D$9:$D$1954,D325,Matches!$Q$9:$Q$1954,1,Matches!$E$9:$E$1954,3)+COUNTIFS(Matches!$C$9:$C$1954,D325,Matches!$D$9:$D$1954,C325,Matches!$Q$9:$Q$1954,1,Matches!$F$9:$F$1954,3)))/((INDEX('RPI calculation'!$H$9:$H$356,O325)+INDEX('RPI calculation'!$I$9:$I$356,O325))-(COUNTIFS(Matches!$C$9:$C$1954,C325,Matches!$D$9:$D$1954,D325,Matches!$Q$9:$Q$1954,1)+COUNTIFS(Matches!$C$9:$C$1954,D325,Matches!$D$9:$D$1954,C325,Matches!$Q$9:$Q$1954,1))))</f>
        <v>0.45454545454545453</v>
      </c>
      <c r="V325" s="9">
        <f>IF(Q325=0,0,INDEX('RPI calculation'!$K$9:$K$356,P325))</f>
        <v>0.47633940133940134</v>
      </c>
      <c r="W325" s="9">
        <f>IF(Q325=0,0,INDEX('RPI calculation'!$K$9:$K$356,O325))</f>
        <v>0.44771917896917895</v>
      </c>
      <c r="X325" s="1">
        <f>IF(G325="D1",INDEX('RPI calculation'!$N$9:$N$356,O325),0)</f>
        <v>231</v>
      </c>
      <c r="Y325" s="1">
        <f>IF(H325="D1",INDEX('RPI calculation'!$N$9:$N$356,P325),0)</f>
        <v>275</v>
      </c>
    </row>
    <row r="326" spans="1:25" ht="25">
      <c r="A326" s="1" t="s">
        <v>1451</v>
      </c>
      <c r="B326" s="12">
        <v>46263</v>
      </c>
      <c r="C326" s="1" t="s">
        <v>254</v>
      </c>
      <c r="D326" s="1" t="s">
        <v>140</v>
      </c>
      <c r="E326" s="1">
        <v>0</v>
      </c>
      <c r="F326" s="1">
        <v>3</v>
      </c>
      <c r="G326" s="1" t="s">
        <v>584</v>
      </c>
      <c r="H326" s="1" t="s">
        <v>584</v>
      </c>
      <c r="I326" s="1">
        <v>2</v>
      </c>
      <c r="J326" s="14" t="s">
        <v>1452</v>
      </c>
      <c r="K326" s="14" t="s">
        <v>1453</v>
      </c>
      <c r="L326" s="14"/>
      <c r="M326" s="1" t="s">
        <v>5986</v>
      </c>
      <c r="N326" s="14" t="s">
        <v>5989</v>
      </c>
      <c r="O326" s="1">
        <f>IF(G326="D1",MATCH(C326,'RPI calculation'!$A$9:$A$356,0),0)</f>
        <v>133</v>
      </c>
      <c r="P326" s="1">
        <f>IF(H326="D1",MATCH(D326,'RPI calculation'!$A$9:$A$356,0),0)</f>
        <v>172</v>
      </c>
      <c r="Q326" s="1">
        <f t="shared" si="12"/>
        <v>1</v>
      </c>
      <c r="R326" s="1">
        <f t="shared" si="13"/>
        <v>0</v>
      </c>
      <c r="S326" s="1">
        <f t="shared" si="14"/>
        <v>1</v>
      </c>
      <c r="T326" s="9">
        <f>IF(Q326=0,0,(INDEX('RPI calculation'!$H$9:$H$356,P326)-(COUNTIFS(Matches!$C$9:$C$1954,C326,Matches!$D$9:$D$1954,D326,Matches!$Q$9:$Q$1954,1,Matches!$F$9:$F$1954,3)+COUNTIFS(Matches!$C$9:$C$1954,D326,Matches!$D$9:$D$1954,C326,Matches!$Q$9:$Q$1954,1,Matches!$E$9:$E$1954,3)))/((INDEX('RPI calculation'!$H$9:$H$356,P326)+INDEX('RPI calculation'!$I$9:$I$356,P326))-(COUNTIFS(Matches!$C$9:$C$1954,C326,Matches!$D$9:$D$1954,D326,Matches!$Q$9:$Q$1954,1)+COUNTIFS(Matches!$C$9:$C$1954,D326,Matches!$D$9:$D$1954,C326,Matches!$Q$9:$Q$1954,1))))</f>
        <v>0.6</v>
      </c>
      <c r="U326" s="9">
        <f>IF(Q326=0,0,(INDEX('RPI calculation'!$H$9:$H$356,O326)-(COUNTIFS(Matches!$C$9:$C$1954,C326,Matches!$D$9:$D$1954,D326,Matches!$Q$9:$Q$1954,1,Matches!$E$9:$E$1954,3)+COUNTIFS(Matches!$C$9:$C$1954,D326,Matches!$D$9:$D$1954,C326,Matches!$Q$9:$Q$1954,1,Matches!$F$9:$F$1954,3)))/((INDEX('RPI calculation'!$H$9:$H$356,O326)+INDEX('RPI calculation'!$I$9:$I$356,O326))-(COUNTIFS(Matches!$C$9:$C$1954,C326,Matches!$D$9:$D$1954,D326,Matches!$Q$9:$Q$1954,1)+COUNTIFS(Matches!$C$9:$C$1954,D326,Matches!$D$9:$D$1954,C326,Matches!$Q$9:$Q$1954,1))))</f>
        <v>0.54545454545454541</v>
      </c>
      <c r="V326" s="9">
        <f>IF(Q326=0,0,INDEX('RPI calculation'!$K$9:$K$356,P326))</f>
        <v>0.51512855831037652</v>
      </c>
      <c r="W326" s="9">
        <f>IF(Q326=0,0,INDEX('RPI calculation'!$K$9:$K$356,O326))</f>
        <v>0.44771917896917895</v>
      </c>
      <c r="X326" s="1">
        <f>IF(G326="D1",INDEX('RPI calculation'!$N$9:$N$356,O326),0)</f>
        <v>231</v>
      </c>
      <c r="Y326" s="1">
        <f>IF(H326="D1",INDEX('RPI calculation'!$N$9:$N$356,P326),0)</f>
        <v>117</v>
      </c>
    </row>
    <row r="327" spans="1:25" ht="25">
      <c r="A327" s="1" t="s">
        <v>1454</v>
      </c>
      <c r="B327" s="12">
        <v>46263</v>
      </c>
      <c r="C327" s="1" t="s">
        <v>317</v>
      </c>
      <c r="D327" s="1" t="s">
        <v>112</v>
      </c>
      <c r="E327" s="1">
        <v>1</v>
      </c>
      <c r="F327" s="1">
        <v>3</v>
      </c>
      <c r="G327" s="1" t="s">
        <v>584</v>
      </c>
      <c r="H327" s="1" t="s">
        <v>584</v>
      </c>
      <c r="I327" s="1">
        <v>2</v>
      </c>
      <c r="J327" s="14" t="s">
        <v>1118</v>
      </c>
      <c r="K327" s="14" t="s">
        <v>1455</v>
      </c>
      <c r="L327" s="14"/>
      <c r="M327" s="1" t="s">
        <v>5986</v>
      </c>
      <c r="N327" s="14" t="s">
        <v>5989</v>
      </c>
      <c r="O327" s="1">
        <f>IF(G327="D1",MATCH(C327,'RPI calculation'!$A$9:$A$356,0),0)</f>
        <v>134</v>
      </c>
      <c r="P327" s="1">
        <f>IF(H327="D1",MATCH(D327,'RPI calculation'!$A$9:$A$356,0),0)</f>
        <v>197</v>
      </c>
      <c r="Q327" s="1">
        <f t="shared" si="12"/>
        <v>1</v>
      </c>
      <c r="R327" s="1">
        <f t="shared" si="13"/>
        <v>0</v>
      </c>
      <c r="S327" s="1">
        <f t="shared" si="14"/>
        <v>1</v>
      </c>
      <c r="T327" s="9">
        <f>IF(Q327=0,0,(INDEX('RPI calculation'!$H$9:$H$356,P327)-(COUNTIFS(Matches!$C$9:$C$1954,C327,Matches!$D$9:$D$1954,D327,Matches!$Q$9:$Q$1954,1,Matches!$F$9:$F$1954,3)+COUNTIFS(Matches!$C$9:$C$1954,D327,Matches!$D$9:$D$1954,C327,Matches!$Q$9:$Q$1954,1,Matches!$E$9:$E$1954,3)))/((INDEX('RPI calculation'!$H$9:$H$356,P327)+INDEX('RPI calculation'!$I$9:$I$356,P327))-(COUNTIFS(Matches!$C$9:$C$1954,C327,Matches!$D$9:$D$1954,D327,Matches!$Q$9:$Q$1954,1)+COUNTIFS(Matches!$C$9:$C$1954,D327,Matches!$D$9:$D$1954,C327,Matches!$Q$9:$Q$1954,1))))</f>
        <v>0.6</v>
      </c>
      <c r="U327" s="9">
        <f>IF(Q327=0,0,(INDEX('RPI calculation'!$H$9:$H$356,O327)-(COUNTIFS(Matches!$C$9:$C$1954,C327,Matches!$D$9:$D$1954,D327,Matches!$Q$9:$Q$1954,1,Matches!$E$9:$E$1954,3)+COUNTIFS(Matches!$C$9:$C$1954,D327,Matches!$D$9:$D$1954,C327,Matches!$Q$9:$Q$1954,1,Matches!$F$9:$F$1954,3)))/((INDEX('RPI calculation'!$H$9:$H$356,O327)+INDEX('RPI calculation'!$I$9:$I$356,O327))-(COUNTIFS(Matches!$C$9:$C$1954,C327,Matches!$D$9:$D$1954,D327,Matches!$Q$9:$Q$1954,1)+COUNTIFS(Matches!$C$9:$C$1954,D327,Matches!$D$9:$D$1954,C327,Matches!$Q$9:$Q$1954,1))))</f>
        <v>0.25</v>
      </c>
      <c r="V327" s="9">
        <f>IF(Q327=0,0,INDEX('RPI calculation'!$K$9:$K$356,P327))</f>
        <v>0.54901285583103765</v>
      </c>
      <c r="W327" s="9">
        <f>IF(Q327=0,0,INDEX('RPI calculation'!$K$9:$K$356,O327))</f>
        <v>0.47202797202797203</v>
      </c>
      <c r="X327" s="1">
        <f>IF(G327="D1",INDEX('RPI calculation'!$N$9:$N$356,O327),0)</f>
        <v>294</v>
      </c>
      <c r="Y327" s="1">
        <f>IF(H327="D1",INDEX('RPI calculation'!$N$9:$N$356,P327),0)</f>
        <v>89</v>
      </c>
    </row>
    <row r="328" spans="1:25" ht="25">
      <c r="A328" s="1" t="s">
        <v>1456</v>
      </c>
      <c r="B328" s="12">
        <v>46263</v>
      </c>
      <c r="C328" s="1" t="s">
        <v>108</v>
      </c>
      <c r="D328" s="1" t="s">
        <v>343</v>
      </c>
      <c r="E328" s="1">
        <v>3</v>
      </c>
      <c r="F328" s="1">
        <v>0</v>
      </c>
      <c r="G328" s="1" t="s">
        <v>584</v>
      </c>
      <c r="H328" s="1" t="s">
        <v>584</v>
      </c>
      <c r="I328" s="1">
        <v>2</v>
      </c>
      <c r="J328" s="14" t="s">
        <v>1457</v>
      </c>
      <c r="K328" s="14" t="s">
        <v>1458</v>
      </c>
      <c r="L328" s="14"/>
      <c r="M328" s="1" t="s">
        <v>5986</v>
      </c>
      <c r="N328" s="14" t="s">
        <v>5989</v>
      </c>
      <c r="O328" s="1">
        <f>IF(G328="D1",MATCH(C328,'RPI calculation'!$A$9:$A$356,0),0)</f>
        <v>136</v>
      </c>
      <c r="P328" s="1">
        <f>IF(H328="D1",MATCH(D328,'RPI calculation'!$A$9:$A$356,0),0)</f>
        <v>174</v>
      </c>
      <c r="Q328" s="1">
        <f t="shared" si="12"/>
        <v>1</v>
      </c>
      <c r="R328" s="1">
        <f t="shared" si="13"/>
        <v>1</v>
      </c>
      <c r="S328" s="1">
        <f t="shared" si="14"/>
        <v>0</v>
      </c>
      <c r="T328" s="9">
        <f>IF(Q328=0,0,(INDEX('RPI calculation'!$H$9:$H$356,P328)-(COUNTIFS(Matches!$C$9:$C$1954,C328,Matches!$D$9:$D$1954,D328,Matches!$Q$9:$Q$1954,1,Matches!$F$9:$F$1954,3)+COUNTIFS(Matches!$C$9:$C$1954,D328,Matches!$D$9:$D$1954,C328,Matches!$Q$9:$Q$1954,1,Matches!$E$9:$E$1954,3)))/((INDEX('RPI calculation'!$H$9:$H$356,P328)+INDEX('RPI calculation'!$I$9:$I$356,P328))-(COUNTIFS(Matches!$C$9:$C$1954,C328,Matches!$D$9:$D$1954,D328,Matches!$Q$9:$Q$1954,1)+COUNTIFS(Matches!$C$9:$C$1954,D328,Matches!$D$9:$D$1954,C328,Matches!$Q$9:$Q$1954,1))))</f>
        <v>9.0909090909090912E-2</v>
      </c>
      <c r="U328" s="9">
        <f>IF(Q328=0,0,(INDEX('RPI calculation'!$H$9:$H$356,O328)-(COUNTIFS(Matches!$C$9:$C$1954,C328,Matches!$D$9:$D$1954,D328,Matches!$Q$9:$Q$1954,1,Matches!$E$9:$E$1954,3)+COUNTIFS(Matches!$C$9:$C$1954,D328,Matches!$D$9:$D$1954,C328,Matches!$Q$9:$Q$1954,1,Matches!$F$9:$F$1954,3)))/((INDEX('RPI calculation'!$H$9:$H$356,O328)+INDEX('RPI calculation'!$I$9:$I$356,O328))-(COUNTIFS(Matches!$C$9:$C$1954,C328,Matches!$D$9:$D$1954,D328,Matches!$Q$9:$Q$1954,1)+COUNTIFS(Matches!$C$9:$C$1954,D328,Matches!$D$9:$D$1954,C328,Matches!$Q$9:$Q$1954,1))))</f>
        <v>0.88888888888888884</v>
      </c>
      <c r="V328" s="9">
        <f>IF(Q328=0,0,INDEX('RPI calculation'!$K$9:$K$356,P328))</f>
        <v>0.49238539238539231</v>
      </c>
      <c r="W328" s="9">
        <f>IF(Q328=0,0,INDEX('RPI calculation'!$K$9:$K$356,O328))</f>
        <v>0.45855089355089351</v>
      </c>
      <c r="X328" s="1">
        <f>IF(G328="D1",INDEX('RPI calculation'!$N$9:$N$356,O328),0)</f>
        <v>85</v>
      </c>
      <c r="Y328" s="1">
        <f>IF(H328="D1",INDEX('RPI calculation'!$N$9:$N$356,P328),0)</f>
        <v>320</v>
      </c>
    </row>
    <row r="329" spans="1:25" ht="25">
      <c r="A329" s="1" t="s">
        <v>1459</v>
      </c>
      <c r="B329" s="12">
        <v>46263</v>
      </c>
      <c r="C329" s="1" t="s">
        <v>130</v>
      </c>
      <c r="D329" s="1" t="s">
        <v>44</v>
      </c>
      <c r="E329" s="1">
        <v>0</v>
      </c>
      <c r="F329" s="1">
        <v>3</v>
      </c>
      <c r="G329" s="1" t="s">
        <v>584</v>
      </c>
      <c r="H329" s="1" t="s">
        <v>584</v>
      </c>
      <c r="I329" s="1">
        <v>2</v>
      </c>
      <c r="J329" s="14" t="s">
        <v>987</v>
      </c>
      <c r="K329" s="14" t="s">
        <v>1460</v>
      </c>
      <c r="L329" s="14"/>
      <c r="M329" s="1" t="s">
        <v>5986</v>
      </c>
      <c r="N329" s="14" t="s">
        <v>5989</v>
      </c>
      <c r="O329" s="1">
        <f>IF(G329="D1",MATCH(C329,'RPI calculation'!$A$9:$A$356,0),0)</f>
        <v>141</v>
      </c>
      <c r="P329" s="1">
        <f>IF(H329="D1",MATCH(D329,'RPI calculation'!$A$9:$A$356,0),0)</f>
        <v>163</v>
      </c>
      <c r="Q329" s="1">
        <f t="shared" ref="Q329:Q392" si="15">IF(AND(G329="D1",H329="D1"),1,0)</f>
        <v>1</v>
      </c>
      <c r="R329" s="1">
        <f t="shared" ref="R329:R392" si="16">IF(E329&gt;F329,1,0)</f>
        <v>0</v>
      </c>
      <c r="S329" s="1">
        <f t="shared" ref="S329:S392" si="17">IF(F329&gt;E329,1,0)</f>
        <v>1</v>
      </c>
      <c r="T329" s="9">
        <f>IF(Q329=0,0,(INDEX('RPI calculation'!$H$9:$H$356,P329)-(COUNTIFS(Matches!$C$9:$C$1954,C329,Matches!$D$9:$D$1954,D329,Matches!$Q$9:$Q$1954,1,Matches!$F$9:$F$1954,3)+COUNTIFS(Matches!$C$9:$C$1954,D329,Matches!$D$9:$D$1954,C329,Matches!$Q$9:$Q$1954,1,Matches!$E$9:$E$1954,3)))/((INDEX('RPI calculation'!$H$9:$H$356,P329)+INDEX('RPI calculation'!$I$9:$I$356,P329))-(COUNTIFS(Matches!$C$9:$C$1954,C329,Matches!$D$9:$D$1954,D329,Matches!$Q$9:$Q$1954,1)+COUNTIFS(Matches!$C$9:$C$1954,D329,Matches!$D$9:$D$1954,C329,Matches!$Q$9:$Q$1954,1))))</f>
        <v>1</v>
      </c>
      <c r="U329" s="9">
        <f>IF(Q329=0,0,(INDEX('RPI calculation'!$H$9:$H$356,O329)-(COUNTIFS(Matches!$C$9:$C$1954,C329,Matches!$D$9:$D$1954,D329,Matches!$Q$9:$Q$1954,1,Matches!$E$9:$E$1954,3)+COUNTIFS(Matches!$C$9:$C$1954,D329,Matches!$D$9:$D$1954,C329,Matches!$Q$9:$Q$1954,1,Matches!$F$9:$F$1954,3)))/((INDEX('RPI calculation'!$H$9:$H$356,O329)+INDEX('RPI calculation'!$I$9:$I$356,O329))-(COUNTIFS(Matches!$C$9:$C$1954,C329,Matches!$D$9:$D$1954,D329,Matches!$Q$9:$Q$1954,1)+COUNTIFS(Matches!$C$9:$C$1954,D329,Matches!$D$9:$D$1954,C329,Matches!$Q$9:$Q$1954,1))))</f>
        <v>0.33333333333333331</v>
      </c>
      <c r="V329" s="9">
        <f>IF(Q329=0,0,INDEX('RPI calculation'!$K$9:$K$356,P329))</f>
        <v>0.49174242424242431</v>
      </c>
      <c r="W329" s="9">
        <f>IF(Q329=0,0,INDEX('RPI calculation'!$K$9:$K$356,O329))</f>
        <v>0.68699494949494944</v>
      </c>
      <c r="X329" s="1">
        <f>IF(G329="D1",INDEX('RPI calculation'!$N$9:$N$356,O329),0)</f>
        <v>107</v>
      </c>
      <c r="Y329" s="1">
        <f>IF(H329="D1",INDEX('RPI calculation'!$N$9:$N$356,P329),0)</f>
        <v>21</v>
      </c>
    </row>
    <row r="330" spans="1:25">
      <c r="A330" s="1" t="s">
        <v>1461</v>
      </c>
      <c r="B330" s="12">
        <v>46263</v>
      </c>
      <c r="C330" s="1" t="s">
        <v>89</v>
      </c>
      <c r="D330" s="1" t="s">
        <v>354</v>
      </c>
      <c r="E330" s="1">
        <v>3</v>
      </c>
      <c r="F330" s="1">
        <v>0</v>
      </c>
      <c r="G330" s="1" t="s">
        <v>584</v>
      </c>
      <c r="H330" s="1" t="s">
        <v>584</v>
      </c>
      <c r="I330" s="1">
        <v>1</v>
      </c>
      <c r="J330" s="14" t="s">
        <v>1462</v>
      </c>
      <c r="K330" s="14" t="s">
        <v>1463</v>
      </c>
      <c r="L330" s="14"/>
      <c r="M330" s="1" t="s">
        <v>5986</v>
      </c>
      <c r="N330" s="14" t="s">
        <v>5989</v>
      </c>
      <c r="O330" s="1">
        <f>IF(G330="D1",MATCH(C330,'RPI calculation'!$A$9:$A$356,0),0)</f>
        <v>142</v>
      </c>
      <c r="P330" s="1">
        <f>IF(H330="D1",MATCH(D330,'RPI calculation'!$A$9:$A$356,0),0)</f>
        <v>261</v>
      </c>
      <c r="Q330" s="1">
        <f t="shared" si="15"/>
        <v>1</v>
      </c>
      <c r="R330" s="1">
        <f t="shared" si="16"/>
        <v>1</v>
      </c>
      <c r="S330" s="1">
        <f t="shared" si="17"/>
        <v>0</v>
      </c>
      <c r="T330" s="9">
        <f>IF(Q330=0,0,(INDEX('RPI calculation'!$H$9:$H$356,P330)-(COUNTIFS(Matches!$C$9:$C$1954,C330,Matches!$D$9:$D$1954,D330,Matches!$Q$9:$Q$1954,1,Matches!$F$9:$F$1954,3)+COUNTIFS(Matches!$C$9:$C$1954,D330,Matches!$D$9:$D$1954,C330,Matches!$Q$9:$Q$1954,1,Matches!$E$9:$E$1954,3)))/((INDEX('RPI calculation'!$H$9:$H$356,P330)+INDEX('RPI calculation'!$I$9:$I$356,P330))-(COUNTIFS(Matches!$C$9:$C$1954,C330,Matches!$D$9:$D$1954,D330,Matches!$Q$9:$Q$1954,1)+COUNTIFS(Matches!$C$9:$C$1954,D330,Matches!$D$9:$D$1954,C330,Matches!$Q$9:$Q$1954,1))))</f>
        <v>0.25</v>
      </c>
      <c r="U330" s="9">
        <f>IF(Q330=0,0,(INDEX('RPI calculation'!$H$9:$H$356,O330)-(COUNTIFS(Matches!$C$9:$C$1954,C330,Matches!$D$9:$D$1954,D330,Matches!$Q$9:$Q$1954,1,Matches!$E$9:$E$1954,3)+COUNTIFS(Matches!$C$9:$C$1954,D330,Matches!$D$9:$D$1954,C330,Matches!$Q$9:$Q$1954,1,Matches!$F$9:$F$1954,3)))/((INDEX('RPI calculation'!$H$9:$H$356,O330)+INDEX('RPI calculation'!$I$9:$I$356,O330))-(COUNTIFS(Matches!$C$9:$C$1954,C330,Matches!$D$9:$D$1954,D330,Matches!$Q$9:$Q$1954,1)+COUNTIFS(Matches!$C$9:$C$1954,D330,Matches!$D$9:$D$1954,C330,Matches!$Q$9:$Q$1954,1))))</f>
        <v>0.8</v>
      </c>
      <c r="V330" s="9">
        <f>IF(Q330=0,0,INDEX('RPI calculation'!$K$9:$K$356,P330))</f>
        <v>0.34475524475524472</v>
      </c>
      <c r="W330" s="9">
        <f>IF(Q330=0,0,INDEX('RPI calculation'!$K$9:$K$356,O330))</f>
        <v>0.5116030434212252</v>
      </c>
      <c r="X330" s="1">
        <f>IF(G330="D1",INDEX('RPI calculation'!$N$9:$N$356,O330),0)</f>
        <v>66</v>
      </c>
      <c r="Y330" s="1">
        <f>IF(H330="D1",INDEX('RPI calculation'!$N$9:$N$356,P330),0)</f>
        <v>331</v>
      </c>
    </row>
    <row r="331" spans="1:25" ht="25">
      <c r="A331" s="1" t="s">
        <v>1464</v>
      </c>
      <c r="B331" s="12">
        <v>46263</v>
      </c>
      <c r="C331" s="1" t="s">
        <v>46</v>
      </c>
      <c r="D331" s="1" t="s">
        <v>39</v>
      </c>
      <c r="E331" s="1">
        <v>0</v>
      </c>
      <c r="F331" s="1">
        <v>3</v>
      </c>
      <c r="G331" s="1" t="s">
        <v>584</v>
      </c>
      <c r="H331" s="1" t="s">
        <v>584</v>
      </c>
      <c r="I331" s="1">
        <v>2</v>
      </c>
      <c r="J331" s="14" t="s">
        <v>993</v>
      </c>
      <c r="K331" s="14" t="s">
        <v>1465</v>
      </c>
      <c r="L331" s="14"/>
      <c r="M331" s="1" t="s">
        <v>5986</v>
      </c>
      <c r="N331" s="14" t="s">
        <v>5989</v>
      </c>
      <c r="O331" s="1">
        <f>IF(G331="D1",MATCH(C331,'RPI calculation'!$A$9:$A$356,0),0)</f>
        <v>143</v>
      </c>
      <c r="P331" s="1">
        <f>IF(H331="D1",MATCH(D331,'RPI calculation'!$A$9:$A$356,0),0)</f>
        <v>300</v>
      </c>
      <c r="Q331" s="1">
        <f t="shared" si="15"/>
        <v>1</v>
      </c>
      <c r="R331" s="1">
        <f t="shared" si="16"/>
        <v>0</v>
      </c>
      <c r="S331" s="1">
        <f t="shared" si="17"/>
        <v>1</v>
      </c>
      <c r="T331" s="9">
        <f>IF(Q331=0,0,(INDEX('RPI calculation'!$H$9:$H$356,P331)-(COUNTIFS(Matches!$C$9:$C$1954,C331,Matches!$D$9:$D$1954,D331,Matches!$Q$9:$Q$1954,1,Matches!$F$9:$F$1954,3)+COUNTIFS(Matches!$C$9:$C$1954,D331,Matches!$D$9:$D$1954,C331,Matches!$Q$9:$Q$1954,1,Matches!$E$9:$E$1954,3)))/((INDEX('RPI calculation'!$H$9:$H$356,P331)+INDEX('RPI calculation'!$I$9:$I$356,P331))-(COUNTIFS(Matches!$C$9:$C$1954,C331,Matches!$D$9:$D$1954,D331,Matches!$Q$9:$Q$1954,1)+COUNTIFS(Matches!$C$9:$C$1954,D331,Matches!$D$9:$D$1954,C331,Matches!$Q$9:$Q$1954,1))))</f>
        <v>0.77777777777777779</v>
      </c>
      <c r="U331" s="9">
        <f>IF(Q331=0,0,(INDEX('RPI calculation'!$H$9:$H$356,O331)-(COUNTIFS(Matches!$C$9:$C$1954,C331,Matches!$D$9:$D$1954,D331,Matches!$Q$9:$Q$1954,1,Matches!$E$9:$E$1954,3)+COUNTIFS(Matches!$C$9:$C$1954,D331,Matches!$D$9:$D$1954,C331,Matches!$Q$9:$Q$1954,1,Matches!$F$9:$F$1954,3)))/((INDEX('RPI calculation'!$H$9:$H$356,O331)+INDEX('RPI calculation'!$I$9:$I$356,O331))-(COUNTIFS(Matches!$C$9:$C$1954,C331,Matches!$D$9:$D$1954,D331,Matches!$Q$9:$Q$1954,1)+COUNTIFS(Matches!$C$9:$C$1954,D331,Matches!$D$9:$D$1954,C331,Matches!$Q$9:$Q$1954,1))))</f>
        <v>1</v>
      </c>
      <c r="V331" s="9">
        <f>IF(Q331=0,0,INDEX('RPI calculation'!$K$9:$K$356,P331))</f>
        <v>0.61432178932178927</v>
      </c>
      <c r="W331" s="9">
        <f>IF(Q331=0,0,INDEX('RPI calculation'!$K$9:$K$356,O331))</f>
        <v>0.60912698412698407</v>
      </c>
      <c r="X331" s="1">
        <f>IF(G331="D1",INDEX('RPI calculation'!$N$9:$N$356,O331),0)</f>
        <v>23</v>
      </c>
      <c r="Y331" s="1">
        <f>IF(H331="D1",INDEX('RPI calculation'!$N$9:$N$356,P331),0)</f>
        <v>16</v>
      </c>
    </row>
    <row r="332" spans="1:25" ht="25">
      <c r="A332" s="1" t="s">
        <v>1466</v>
      </c>
      <c r="B332" s="12">
        <v>46263</v>
      </c>
      <c r="C332" s="1" t="s">
        <v>287</v>
      </c>
      <c r="D332" s="1" t="s">
        <v>52</v>
      </c>
      <c r="E332" s="1">
        <v>0</v>
      </c>
      <c r="F332" s="1">
        <v>3</v>
      </c>
      <c r="G332" s="1" t="s">
        <v>584</v>
      </c>
      <c r="H332" s="1" t="s">
        <v>584</v>
      </c>
      <c r="I332" s="1">
        <v>2</v>
      </c>
      <c r="J332" s="14" t="s">
        <v>1467</v>
      </c>
      <c r="K332" s="14" t="s">
        <v>1468</v>
      </c>
      <c r="L332" s="14"/>
      <c r="M332" s="1" t="s">
        <v>5986</v>
      </c>
      <c r="N332" s="14" t="s">
        <v>5990</v>
      </c>
      <c r="O332" s="1">
        <f>IF(G332="D1",MATCH(C332,'RPI calculation'!$A$9:$A$356,0),0)</f>
        <v>144</v>
      </c>
      <c r="P332" s="1">
        <f>IF(H332="D1",MATCH(D332,'RPI calculation'!$A$9:$A$356,0),0)</f>
        <v>208</v>
      </c>
      <c r="Q332" s="1">
        <f t="shared" si="15"/>
        <v>1</v>
      </c>
      <c r="R332" s="1">
        <f t="shared" si="16"/>
        <v>0</v>
      </c>
      <c r="S332" s="1">
        <f t="shared" si="17"/>
        <v>1</v>
      </c>
      <c r="T332" s="9">
        <f>IF(Q332=0,0,(INDEX('RPI calculation'!$H$9:$H$356,P332)-(COUNTIFS(Matches!$C$9:$C$1954,C332,Matches!$D$9:$D$1954,D332,Matches!$Q$9:$Q$1954,1,Matches!$F$9:$F$1954,3)+COUNTIFS(Matches!$C$9:$C$1954,D332,Matches!$D$9:$D$1954,C332,Matches!$Q$9:$Q$1954,1,Matches!$E$9:$E$1954,3)))/((INDEX('RPI calculation'!$H$9:$H$356,P332)+INDEX('RPI calculation'!$I$9:$I$356,P332))-(COUNTIFS(Matches!$C$9:$C$1954,C332,Matches!$D$9:$D$1954,D332,Matches!$Q$9:$Q$1954,1)+COUNTIFS(Matches!$C$9:$C$1954,D332,Matches!$D$9:$D$1954,C332,Matches!$Q$9:$Q$1954,1))))</f>
        <v>0.75</v>
      </c>
      <c r="U332" s="9">
        <f>IF(Q332=0,0,(INDEX('RPI calculation'!$H$9:$H$356,O332)-(COUNTIFS(Matches!$C$9:$C$1954,C332,Matches!$D$9:$D$1954,D332,Matches!$Q$9:$Q$1954,1,Matches!$E$9:$E$1954,3)+COUNTIFS(Matches!$C$9:$C$1954,D332,Matches!$D$9:$D$1954,C332,Matches!$Q$9:$Q$1954,1,Matches!$F$9:$F$1954,3)))/((INDEX('RPI calculation'!$H$9:$H$356,O332)+INDEX('RPI calculation'!$I$9:$I$356,O332))-(COUNTIFS(Matches!$C$9:$C$1954,C332,Matches!$D$9:$D$1954,D332,Matches!$Q$9:$Q$1954,1)+COUNTIFS(Matches!$C$9:$C$1954,D332,Matches!$D$9:$D$1954,C332,Matches!$Q$9:$Q$1954,1))))</f>
        <v>0.41666666666666669</v>
      </c>
      <c r="V332" s="9">
        <f>IF(Q332=0,0,INDEX('RPI calculation'!$K$9:$K$356,P332))</f>
        <v>0.5963524130190796</v>
      </c>
      <c r="W332" s="9">
        <f>IF(Q332=0,0,INDEX('RPI calculation'!$K$9:$K$356,O332))</f>
        <v>0.44829059829059825</v>
      </c>
      <c r="X332" s="1">
        <f>IF(G332="D1",INDEX('RPI calculation'!$N$9:$N$356,O332),0)</f>
        <v>264</v>
      </c>
      <c r="Y332" s="1">
        <f>IF(H332="D1",INDEX('RPI calculation'!$N$9:$N$356,P332),0)</f>
        <v>29</v>
      </c>
    </row>
    <row r="333" spans="1:25" ht="25">
      <c r="A333" s="1" t="s">
        <v>1469</v>
      </c>
      <c r="B333" s="12">
        <v>46263</v>
      </c>
      <c r="C333" s="1" t="s">
        <v>234</v>
      </c>
      <c r="D333" s="1" t="s">
        <v>178</v>
      </c>
      <c r="E333" s="1">
        <v>2</v>
      </c>
      <c r="F333" s="1">
        <v>3</v>
      </c>
      <c r="G333" s="1" t="s">
        <v>584</v>
      </c>
      <c r="H333" s="1" t="s">
        <v>584</v>
      </c>
      <c r="I333" s="1">
        <v>2</v>
      </c>
      <c r="J333" s="14" t="s">
        <v>1470</v>
      </c>
      <c r="K333" s="14" t="s">
        <v>1471</v>
      </c>
      <c r="L333" s="14"/>
      <c r="M333" s="1" t="s">
        <v>5986</v>
      </c>
      <c r="N333" s="14" t="s">
        <v>5989</v>
      </c>
      <c r="O333" s="1">
        <f>IF(G333="D1",MATCH(C333,'RPI calculation'!$A$9:$A$356,0),0)</f>
        <v>147</v>
      </c>
      <c r="P333" s="1">
        <f>IF(H333="D1",MATCH(D333,'RPI calculation'!$A$9:$A$356,0),0)</f>
        <v>310</v>
      </c>
      <c r="Q333" s="1">
        <f t="shared" si="15"/>
        <v>1</v>
      </c>
      <c r="R333" s="1">
        <f t="shared" si="16"/>
        <v>0</v>
      </c>
      <c r="S333" s="1">
        <f t="shared" si="17"/>
        <v>1</v>
      </c>
      <c r="T333" s="9">
        <f>IF(Q333=0,0,(INDEX('RPI calculation'!$H$9:$H$356,P333)-(COUNTIFS(Matches!$C$9:$C$1954,C333,Matches!$D$9:$D$1954,D333,Matches!$Q$9:$Q$1954,1,Matches!$F$9:$F$1954,3)+COUNTIFS(Matches!$C$9:$C$1954,D333,Matches!$D$9:$D$1954,C333,Matches!$Q$9:$Q$1954,1,Matches!$E$9:$E$1954,3)))/((INDEX('RPI calculation'!$H$9:$H$356,P333)+INDEX('RPI calculation'!$I$9:$I$356,P333))-(COUNTIFS(Matches!$C$9:$C$1954,C333,Matches!$D$9:$D$1954,D333,Matches!$Q$9:$Q$1954,1)+COUNTIFS(Matches!$C$9:$C$1954,D333,Matches!$D$9:$D$1954,C333,Matches!$Q$9:$Q$1954,1))))</f>
        <v>0.5</v>
      </c>
      <c r="U333" s="9">
        <f>IF(Q333=0,0,(INDEX('RPI calculation'!$H$9:$H$356,O333)-(COUNTIFS(Matches!$C$9:$C$1954,C333,Matches!$D$9:$D$1954,D333,Matches!$Q$9:$Q$1954,1,Matches!$E$9:$E$1954,3)+COUNTIFS(Matches!$C$9:$C$1954,D333,Matches!$D$9:$D$1954,C333,Matches!$Q$9:$Q$1954,1,Matches!$F$9:$F$1954,3)))/((INDEX('RPI calculation'!$H$9:$H$356,O333)+INDEX('RPI calculation'!$I$9:$I$356,O333))-(COUNTIFS(Matches!$C$9:$C$1954,C333,Matches!$D$9:$D$1954,D333,Matches!$Q$9:$Q$1954,1)+COUNTIFS(Matches!$C$9:$C$1954,D333,Matches!$D$9:$D$1954,C333,Matches!$Q$9:$Q$1954,1))))</f>
        <v>0.33333333333333331</v>
      </c>
      <c r="V333" s="9">
        <f>IF(Q333=0,0,INDEX('RPI calculation'!$K$9:$K$356,P333))</f>
        <v>0.46336088154269978</v>
      </c>
      <c r="W333" s="9">
        <f>IF(Q333=0,0,INDEX('RPI calculation'!$K$9:$K$356,O333))</f>
        <v>0.55272727272727273</v>
      </c>
      <c r="X333" s="1">
        <f>IF(G333="D1",INDEX('RPI calculation'!$N$9:$N$356,O333),0)</f>
        <v>211</v>
      </c>
      <c r="Y333" s="1">
        <f>IF(H333="D1",INDEX('RPI calculation'!$N$9:$N$356,P333),0)</f>
        <v>155</v>
      </c>
    </row>
    <row r="334" spans="1:25" ht="25">
      <c r="A334" s="1" t="s">
        <v>1472</v>
      </c>
      <c r="B334" s="12">
        <v>46263</v>
      </c>
      <c r="C334" s="1" t="s">
        <v>133</v>
      </c>
      <c r="D334" s="1" t="s">
        <v>195</v>
      </c>
      <c r="E334" s="1">
        <v>3</v>
      </c>
      <c r="F334" s="1">
        <v>1</v>
      </c>
      <c r="G334" s="1" t="s">
        <v>584</v>
      </c>
      <c r="H334" s="1" t="s">
        <v>584</v>
      </c>
      <c r="I334" s="1">
        <v>2</v>
      </c>
      <c r="J334" s="14" t="s">
        <v>1473</v>
      </c>
      <c r="K334" s="14" t="s">
        <v>1474</v>
      </c>
      <c r="L334" s="14"/>
      <c r="M334" s="1" t="s">
        <v>5986</v>
      </c>
      <c r="N334" s="14" t="s">
        <v>5990</v>
      </c>
      <c r="O334" s="1">
        <f>IF(G334="D1",MATCH(C334,'RPI calculation'!$A$9:$A$356,0),0)</f>
        <v>149</v>
      </c>
      <c r="P334" s="1">
        <f>IF(H334="D1",MATCH(D334,'RPI calculation'!$A$9:$A$356,0),0)</f>
        <v>303</v>
      </c>
      <c r="Q334" s="1">
        <f t="shared" si="15"/>
        <v>1</v>
      </c>
      <c r="R334" s="1">
        <f t="shared" si="16"/>
        <v>1</v>
      </c>
      <c r="S334" s="1">
        <f t="shared" si="17"/>
        <v>0</v>
      </c>
      <c r="T334" s="9">
        <f>IF(Q334=0,0,(INDEX('RPI calculation'!$H$9:$H$356,P334)-(COUNTIFS(Matches!$C$9:$C$1954,C334,Matches!$D$9:$D$1954,D334,Matches!$Q$9:$Q$1954,1,Matches!$F$9:$F$1954,3)+COUNTIFS(Matches!$C$9:$C$1954,D334,Matches!$D$9:$D$1954,C334,Matches!$Q$9:$Q$1954,1,Matches!$E$9:$E$1954,3)))/((INDEX('RPI calculation'!$H$9:$H$356,P334)+INDEX('RPI calculation'!$I$9:$I$356,P334))-(COUNTIFS(Matches!$C$9:$C$1954,C334,Matches!$D$9:$D$1954,D334,Matches!$Q$9:$Q$1954,1)+COUNTIFS(Matches!$C$9:$C$1954,D334,Matches!$D$9:$D$1954,C334,Matches!$Q$9:$Q$1954,1))))</f>
        <v>0.25</v>
      </c>
      <c r="U334" s="9">
        <f>IF(Q334=0,0,(INDEX('RPI calculation'!$H$9:$H$356,O334)-(COUNTIFS(Matches!$C$9:$C$1954,C334,Matches!$D$9:$D$1954,D334,Matches!$Q$9:$Q$1954,1,Matches!$E$9:$E$1954,3)+COUNTIFS(Matches!$C$9:$C$1954,D334,Matches!$D$9:$D$1954,C334,Matches!$Q$9:$Q$1954,1,Matches!$F$9:$F$1954,3)))/((INDEX('RPI calculation'!$H$9:$H$356,O334)+INDEX('RPI calculation'!$I$9:$I$356,O334))-(COUNTIFS(Matches!$C$9:$C$1954,C334,Matches!$D$9:$D$1954,D334,Matches!$Q$9:$Q$1954,1)+COUNTIFS(Matches!$C$9:$C$1954,D334,Matches!$D$9:$D$1954,C334,Matches!$Q$9:$Q$1954,1))))</f>
        <v>0.5</v>
      </c>
      <c r="V334" s="9">
        <f>IF(Q334=0,0,INDEX('RPI calculation'!$K$9:$K$356,P334))</f>
        <v>0.63709315375982045</v>
      </c>
      <c r="W334" s="9">
        <f>IF(Q334=0,0,INDEX('RPI calculation'!$K$9:$K$356,O334))</f>
        <v>0.54722222222222217</v>
      </c>
      <c r="X334" s="1">
        <f>IF(G334="D1",INDEX('RPI calculation'!$N$9:$N$356,O334),0)</f>
        <v>110</v>
      </c>
      <c r="Y334" s="1">
        <f>IF(H334="D1",INDEX('RPI calculation'!$N$9:$N$356,P334),0)</f>
        <v>172</v>
      </c>
    </row>
    <row r="335" spans="1:25" ht="25">
      <c r="A335" s="1" t="s">
        <v>1475</v>
      </c>
      <c r="B335" s="12">
        <v>46263</v>
      </c>
      <c r="C335" s="1" t="s">
        <v>147</v>
      </c>
      <c r="D335" s="1" t="s">
        <v>141</v>
      </c>
      <c r="E335" s="1">
        <v>3</v>
      </c>
      <c r="F335" s="1">
        <v>0</v>
      </c>
      <c r="G335" s="1" t="s">
        <v>584</v>
      </c>
      <c r="H335" s="1" t="s">
        <v>584</v>
      </c>
      <c r="I335" s="1">
        <v>2</v>
      </c>
      <c r="J335" s="14" t="s">
        <v>815</v>
      </c>
      <c r="K335" s="14" t="s">
        <v>1476</v>
      </c>
      <c r="L335" s="14"/>
      <c r="M335" s="1" t="s">
        <v>5986</v>
      </c>
      <c r="N335" s="14" t="s">
        <v>5989</v>
      </c>
      <c r="O335" s="1">
        <f>IF(G335="D1",MATCH(C335,'RPI calculation'!$A$9:$A$356,0),0)</f>
        <v>152</v>
      </c>
      <c r="P335" s="1">
        <f>IF(H335="D1",MATCH(D335,'RPI calculation'!$A$9:$A$356,0),0)</f>
        <v>344</v>
      </c>
      <c r="Q335" s="1">
        <f t="shared" si="15"/>
        <v>1</v>
      </c>
      <c r="R335" s="1">
        <f t="shared" si="16"/>
        <v>1</v>
      </c>
      <c r="S335" s="1">
        <f t="shared" si="17"/>
        <v>0</v>
      </c>
      <c r="T335" s="9">
        <f>IF(Q335=0,0,(INDEX('RPI calculation'!$H$9:$H$356,P335)-(COUNTIFS(Matches!$C$9:$C$1954,C335,Matches!$D$9:$D$1954,D335,Matches!$Q$9:$Q$1954,1,Matches!$F$9:$F$1954,3)+COUNTIFS(Matches!$C$9:$C$1954,D335,Matches!$D$9:$D$1954,C335,Matches!$Q$9:$Q$1954,1,Matches!$E$9:$E$1954,3)))/((INDEX('RPI calculation'!$H$9:$H$356,P335)+INDEX('RPI calculation'!$I$9:$I$356,P335))-(COUNTIFS(Matches!$C$9:$C$1954,C335,Matches!$D$9:$D$1954,D335,Matches!$Q$9:$Q$1954,1)+COUNTIFS(Matches!$C$9:$C$1954,D335,Matches!$D$9:$D$1954,C335,Matches!$Q$9:$Q$1954,1))))</f>
        <v>0.55555555555555558</v>
      </c>
      <c r="U335" s="9">
        <f>IF(Q335=0,0,(INDEX('RPI calculation'!$H$9:$H$356,O335)-(COUNTIFS(Matches!$C$9:$C$1954,C335,Matches!$D$9:$D$1954,D335,Matches!$Q$9:$Q$1954,1,Matches!$E$9:$E$1954,3)+COUNTIFS(Matches!$C$9:$C$1954,D335,Matches!$D$9:$D$1954,C335,Matches!$Q$9:$Q$1954,1,Matches!$F$9:$F$1954,3)))/((INDEX('RPI calculation'!$H$9:$H$356,O335)+INDEX('RPI calculation'!$I$9:$I$356,O335))-(COUNTIFS(Matches!$C$9:$C$1954,C335,Matches!$D$9:$D$1954,D335,Matches!$Q$9:$Q$1954,1)+COUNTIFS(Matches!$C$9:$C$1954,D335,Matches!$D$9:$D$1954,C335,Matches!$Q$9:$Q$1954,1))))</f>
        <v>0.44444444444444442</v>
      </c>
      <c r="V335" s="9">
        <f>IF(Q335=0,0,INDEX('RPI calculation'!$K$9:$K$356,P335))</f>
        <v>0.54050505050505049</v>
      </c>
      <c r="W335" s="9">
        <f>IF(Q335=0,0,INDEX('RPI calculation'!$K$9:$K$356,O335))</f>
        <v>0.52063492063492056</v>
      </c>
      <c r="X335" s="1">
        <f>IF(G335="D1",INDEX('RPI calculation'!$N$9:$N$356,O335),0)</f>
        <v>124</v>
      </c>
      <c r="Y335" s="1">
        <f>IF(H335="D1",INDEX('RPI calculation'!$N$9:$N$356,P335),0)</f>
        <v>118</v>
      </c>
    </row>
    <row r="336" spans="1:25" ht="25">
      <c r="A336" s="1" t="s">
        <v>1477</v>
      </c>
      <c r="B336" s="12">
        <v>46263</v>
      </c>
      <c r="C336" s="1" t="s">
        <v>152</v>
      </c>
      <c r="D336" s="1" t="s">
        <v>156</v>
      </c>
      <c r="E336" s="1">
        <v>0</v>
      </c>
      <c r="F336" s="1">
        <v>3</v>
      </c>
      <c r="G336" s="1" t="s">
        <v>584</v>
      </c>
      <c r="H336" s="1" t="s">
        <v>584</v>
      </c>
      <c r="I336" s="1">
        <v>2</v>
      </c>
      <c r="J336" s="14" t="s">
        <v>1478</v>
      </c>
      <c r="K336" s="14" t="s">
        <v>1479</v>
      </c>
      <c r="L336" s="14"/>
      <c r="M336" s="1" t="s">
        <v>5986</v>
      </c>
      <c r="N336" s="14" t="s">
        <v>5989</v>
      </c>
      <c r="O336" s="1">
        <f>IF(G336="D1",MATCH(C336,'RPI calculation'!$A$9:$A$356,0),0)</f>
        <v>153</v>
      </c>
      <c r="P336" s="1">
        <f>IF(H336="D1",MATCH(D336,'RPI calculation'!$A$9:$A$356,0),0)</f>
        <v>206</v>
      </c>
      <c r="Q336" s="1">
        <f t="shared" si="15"/>
        <v>1</v>
      </c>
      <c r="R336" s="1">
        <f t="shared" si="16"/>
        <v>0</v>
      </c>
      <c r="S336" s="1">
        <f t="shared" si="17"/>
        <v>1</v>
      </c>
      <c r="T336" s="9">
        <f>IF(Q336=0,0,(INDEX('RPI calculation'!$H$9:$H$356,P336)-(COUNTIFS(Matches!$C$9:$C$1954,C336,Matches!$D$9:$D$1954,D336,Matches!$Q$9:$Q$1954,1,Matches!$F$9:$F$1954,3)+COUNTIFS(Matches!$C$9:$C$1954,D336,Matches!$D$9:$D$1954,C336,Matches!$Q$9:$Q$1954,1,Matches!$E$9:$E$1954,3)))/((INDEX('RPI calculation'!$H$9:$H$356,P336)+INDEX('RPI calculation'!$I$9:$I$356,P336))-(COUNTIFS(Matches!$C$9:$C$1954,C336,Matches!$D$9:$D$1954,D336,Matches!$Q$9:$Q$1954,1)+COUNTIFS(Matches!$C$9:$C$1954,D336,Matches!$D$9:$D$1954,C336,Matches!$Q$9:$Q$1954,1))))</f>
        <v>0.6</v>
      </c>
      <c r="U336" s="9">
        <f>IF(Q336=0,0,(INDEX('RPI calculation'!$H$9:$H$356,O336)-(COUNTIFS(Matches!$C$9:$C$1954,C336,Matches!$D$9:$D$1954,D336,Matches!$Q$9:$Q$1954,1,Matches!$E$9:$E$1954,3)+COUNTIFS(Matches!$C$9:$C$1954,D336,Matches!$D$9:$D$1954,C336,Matches!$Q$9:$Q$1954,1,Matches!$F$9:$F$1954,3)))/((INDEX('RPI calculation'!$H$9:$H$356,O336)+INDEX('RPI calculation'!$I$9:$I$356,O336))-(COUNTIFS(Matches!$C$9:$C$1954,C336,Matches!$D$9:$D$1954,D336,Matches!$Q$9:$Q$1954,1)+COUNTIFS(Matches!$C$9:$C$1954,D336,Matches!$D$9:$D$1954,C336,Matches!$Q$9:$Q$1954,1))))</f>
        <v>0.7</v>
      </c>
      <c r="V336" s="9">
        <f>IF(Q336=0,0,INDEX('RPI calculation'!$K$9:$K$356,P336))</f>
        <v>0.47962542507997052</v>
      </c>
      <c r="W336" s="9">
        <f>IF(Q336=0,0,INDEX('RPI calculation'!$K$9:$K$356,O336))</f>
        <v>0.48272989636626007</v>
      </c>
      <c r="X336" s="1">
        <f>IF(G336="D1",INDEX('RPI calculation'!$N$9:$N$356,O336),0)</f>
        <v>129</v>
      </c>
      <c r="Y336" s="1">
        <f>IF(H336="D1",INDEX('RPI calculation'!$N$9:$N$356,P336),0)</f>
        <v>133</v>
      </c>
    </row>
    <row r="337" spans="1:25" ht="25">
      <c r="A337" s="1" t="s">
        <v>1480</v>
      </c>
      <c r="B337" s="12">
        <v>46263</v>
      </c>
      <c r="C337" s="1" t="s">
        <v>280</v>
      </c>
      <c r="D337" s="1" t="s">
        <v>155</v>
      </c>
      <c r="E337" s="1">
        <v>0</v>
      </c>
      <c r="F337" s="1">
        <v>3</v>
      </c>
      <c r="G337" s="1" t="s">
        <v>584</v>
      </c>
      <c r="H337" s="1" t="s">
        <v>584</v>
      </c>
      <c r="I337" s="1">
        <v>2</v>
      </c>
      <c r="J337" s="14" t="s">
        <v>1481</v>
      </c>
      <c r="K337" s="14" t="s">
        <v>1482</v>
      </c>
      <c r="L337" s="14"/>
      <c r="M337" s="1" t="s">
        <v>5986</v>
      </c>
      <c r="N337" s="14" t="s">
        <v>5989</v>
      </c>
      <c r="O337" s="1">
        <f>IF(G337="D1",MATCH(C337,'RPI calculation'!$A$9:$A$356,0),0)</f>
        <v>155</v>
      </c>
      <c r="P337" s="1">
        <f>IF(H337="D1",MATCH(D337,'RPI calculation'!$A$9:$A$356,0),0)</f>
        <v>241</v>
      </c>
      <c r="Q337" s="1">
        <f t="shared" si="15"/>
        <v>1</v>
      </c>
      <c r="R337" s="1">
        <f t="shared" si="16"/>
        <v>0</v>
      </c>
      <c r="S337" s="1">
        <f t="shared" si="17"/>
        <v>1</v>
      </c>
      <c r="T337" s="9">
        <f>IF(Q337=0,0,(INDEX('RPI calculation'!$H$9:$H$356,P337)-(COUNTIFS(Matches!$C$9:$C$1954,C337,Matches!$D$9:$D$1954,D337,Matches!$Q$9:$Q$1954,1,Matches!$F$9:$F$1954,3)+COUNTIFS(Matches!$C$9:$C$1954,D337,Matches!$D$9:$D$1954,C337,Matches!$Q$9:$Q$1954,1,Matches!$E$9:$E$1954,3)))/((INDEX('RPI calculation'!$H$9:$H$356,P337)+INDEX('RPI calculation'!$I$9:$I$356,P337))-(COUNTIFS(Matches!$C$9:$C$1954,C337,Matches!$D$9:$D$1954,D337,Matches!$Q$9:$Q$1954,1)+COUNTIFS(Matches!$C$9:$C$1954,D337,Matches!$D$9:$D$1954,C337,Matches!$Q$9:$Q$1954,1))))</f>
        <v>0.66666666666666663</v>
      </c>
      <c r="U337" s="9">
        <f>IF(Q337=0,0,(INDEX('RPI calculation'!$H$9:$H$356,O337)-(COUNTIFS(Matches!$C$9:$C$1954,C337,Matches!$D$9:$D$1954,D337,Matches!$Q$9:$Q$1954,1,Matches!$E$9:$E$1954,3)+COUNTIFS(Matches!$C$9:$C$1954,D337,Matches!$D$9:$D$1954,C337,Matches!$Q$9:$Q$1954,1,Matches!$F$9:$F$1954,3)))/((INDEX('RPI calculation'!$H$9:$H$356,O337)+INDEX('RPI calculation'!$I$9:$I$356,O337))-(COUNTIFS(Matches!$C$9:$C$1954,C337,Matches!$D$9:$D$1954,D337,Matches!$Q$9:$Q$1954,1)+COUNTIFS(Matches!$C$9:$C$1954,D337,Matches!$D$9:$D$1954,C337,Matches!$Q$9:$Q$1954,1))))</f>
        <v>0.4</v>
      </c>
      <c r="V337" s="9">
        <f>IF(Q337=0,0,INDEX('RPI calculation'!$K$9:$K$356,P337))</f>
        <v>0.4663947163947163</v>
      </c>
      <c r="W337" s="9">
        <f>IF(Q337=0,0,INDEX('RPI calculation'!$K$9:$K$356,O337))</f>
        <v>0.48834498834498841</v>
      </c>
      <c r="X337" s="1">
        <f>IF(G337="D1",INDEX('RPI calculation'!$N$9:$N$356,O337),0)</f>
        <v>257</v>
      </c>
      <c r="Y337" s="1">
        <f>IF(H337="D1",INDEX('RPI calculation'!$N$9:$N$356,P337),0)</f>
        <v>132</v>
      </c>
    </row>
    <row r="338" spans="1:25" ht="25">
      <c r="A338" s="1" t="s">
        <v>1483</v>
      </c>
      <c r="B338" s="12">
        <v>46263</v>
      </c>
      <c r="C338" s="1" t="s">
        <v>134</v>
      </c>
      <c r="D338" s="1" t="s">
        <v>25</v>
      </c>
      <c r="E338" s="1">
        <v>0</v>
      </c>
      <c r="F338" s="1">
        <v>3</v>
      </c>
      <c r="G338" s="1" t="s">
        <v>584</v>
      </c>
      <c r="H338" s="1" t="s">
        <v>584</v>
      </c>
      <c r="I338" s="1">
        <v>2</v>
      </c>
      <c r="J338" s="14" t="s">
        <v>1484</v>
      </c>
      <c r="K338" s="14" t="s">
        <v>1485</v>
      </c>
      <c r="L338" s="14"/>
      <c r="M338" s="1" t="s">
        <v>5986</v>
      </c>
      <c r="N338" s="14" t="s">
        <v>5988</v>
      </c>
      <c r="O338" s="1">
        <f>IF(G338="D1",MATCH(C338,'RPI calculation'!$A$9:$A$356,0),0)</f>
        <v>156</v>
      </c>
      <c r="P338" s="1">
        <f>IF(H338="D1",MATCH(D338,'RPI calculation'!$A$9:$A$356,0),0)</f>
        <v>323</v>
      </c>
      <c r="Q338" s="1">
        <f t="shared" si="15"/>
        <v>1</v>
      </c>
      <c r="R338" s="1">
        <f t="shared" si="16"/>
        <v>0</v>
      </c>
      <c r="S338" s="1">
        <f t="shared" si="17"/>
        <v>1</v>
      </c>
      <c r="T338" s="9">
        <f>IF(Q338=0,0,(INDEX('RPI calculation'!$H$9:$H$356,P338)-(COUNTIFS(Matches!$C$9:$C$1954,C338,Matches!$D$9:$D$1954,D338,Matches!$Q$9:$Q$1954,1,Matches!$F$9:$F$1954,3)+COUNTIFS(Matches!$C$9:$C$1954,D338,Matches!$D$9:$D$1954,C338,Matches!$Q$9:$Q$1954,1,Matches!$E$9:$E$1954,3)))/((INDEX('RPI calculation'!$H$9:$H$356,P338)+INDEX('RPI calculation'!$I$9:$I$356,P338))-(COUNTIFS(Matches!$C$9:$C$1954,C338,Matches!$D$9:$D$1954,D338,Matches!$Q$9:$Q$1954,1)+COUNTIFS(Matches!$C$9:$C$1954,D338,Matches!$D$9:$D$1954,C338,Matches!$Q$9:$Q$1954,1))))</f>
        <v>1</v>
      </c>
      <c r="U338" s="9">
        <f>IF(Q338=0,0,(INDEX('RPI calculation'!$H$9:$H$356,O338)-(COUNTIFS(Matches!$C$9:$C$1954,C338,Matches!$D$9:$D$1954,D338,Matches!$Q$9:$Q$1954,1,Matches!$E$9:$E$1954,3)+COUNTIFS(Matches!$C$9:$C$1954,D338,Matches!$D$9:$D$1954,C338,Matches!$Q$9:$Q$1954,1,Matches!$F$9:$F$1954,3)))/((INDEX('RPI calculation'!$H$9:$H$356,O338)+INDEX('RPI calculation'!$I$9:$I$356,O338))-(COUNTIFS(Matches!$C$9:$C$1954,C338,Matches!$D$9:$D$1954,D338,Matches!$Q$9:$Q$1954,1)+COUNTIFS(Matches!$C$9:$C$1954,D338,Matches!$D$9:$D$1954,C338,Matches!$Q$9:$Q$1954,1))))</f>
        <v>0.5</v>
      </c>
      <c r="V338" s="9">
        <f>IF(Q338=0,0,INDEX('RPI calculation'!$K$9:$K$356,P338))</f>
        <v>0.69165464165464163</v>
      </c>
      <c r="W338" s="9">
        <f>IF(Q338=0,0,INDEX('RPI calculation'!$K$9:$K$356,O338))</f>
        <v>0.61563360881542706</v>
      </c>
      <c r="X338" s="1">
        <f>IF(G338="D1",INDEX('RPI calculation'!$N$9:$N$356,O338),0)</f>
        <v>111</v>
      </c>
      <c r="Y338" s="1">
        <f>IF(H338="D1",INDEX('RPI calculation'!$N$9:$N$356,P338),0)</f>
        <v>2</v>
      </c>
    </row>
    <row r="339" spans="1:25" ht="25">
      <c r="A339" s="1" t="s">
        <v>1486</v>
      </c>
      <c r="B339" s="12">
        <v>46263</v>
      </c>
      <c r="C339" s="1" t="s">
        <v>345</v>
      </c>
      <c r="D339" s="1" t="s">
        <v>279</v>
      </c>
      <c r="E339" s="1">
        <v>1</v>
      </c>
      <c r="F339" s="1">
        <v>3</v>
      </c>
      <c r="G339" s="1" t="s">
        <v>584</v>
      </c>
      <c r="H339" s="1" t="s">
        <v>584</v>
      </c>
      <c r="I339" s="1">
        <v>2</v>
      </c>
      <c r="J339" s="14" t="s">
        <v>1487</v>
      </c>
      <c r="K339" s="14" t="s">
        <v>1488</v>
      </c>
      <c r="L339" s="14"/>
      <c r="M339" s="1" t="s">
        <v>5986</v>
      </c>
      <c r="N339" s="14" t="s">
        <v>5989</v>
      </c>
      <c r="O339" s="1">
        <f>IF(G339="D1",MATCH(C339,'RPI calculation'!$A$9:$A$356,0),0)</f>
        <v>159</v>
      </c>
      <c r="P339" s="1">
        <f>IF(H339="D1",MATCH(D339,'RPI calculation'!$A$9:$A$356,0),0)</f>
        <v>271</v>
      </c>
      <c r="Q339" s="1">
        <f t="shared" si="15"/>
        <v>1</v>
      </c>
      <c r="R339" s="1">
        <f t="shared" si="16"/>
        <v>0</v>
      </c>
      <c r="S339" s="1">
        <f t="shared" si="17"/>
        <v>1</v>
      </c>
      <c r="T339" s="9">
        <f>IF(Q339=0,0,(INDEX('RPI calculation'!$H$9:$H$356,P339)-(COUNTIFS(Matches!$C$9:$C$1954,C339,Matches!$D$9:$D$1954,D339,Matches!$Q$9:$Q$1954,1,Matches!$F$9:$F$1954,3)+COUNTIFS(Matches!$C$9:$C$1954,D339,Matches!$D$9:$D$1954,C339,Matches!$Q$9:$Q$1954,1,Matches!$E$9:$E$1954,3)))/((INDEX('RPI calculation'!$H$9:$H$356,P339)+INDEX('RPI calculation'!$I$9:$I$356,P339))-(COUNTIFS(Matches!$C$9:$C$1954,C339,Matches!$D$9:$D$1954,D339,Matches!$Q$9:$Q$1954,1)+COUNTIFS(Matches!$C$9:$C$1954,D339,Matches!$D$9:$D$1954,C339,Matches!$Q$9:$Q$1954,1))))</f>
        <v>0.3</v>
      </c>
      <c r="U339" s="9">
        <f>IF(Q339=0,0,(INDEX('RPI calculation'!$H$9:$H$356,O339)-(COUNTIFS(Matches!$C$9:$C$1954,C339,Matches!$D$9:$D$1954,D339,Matches!$Q$9:$Q$1954,1,Matches!$E$9:$E$1954,3)+COUNTIFS(Matches!$C$9:$C$1954,D339,Matches!$D$9:$D$1954,C339,Matches!$Q$9:$Q$1954,1,Matches!$F$9:$F$1954,3)))/((INDEX('RPI calculation'!$H$9:$H$356,O339)+INDEX('RPI calculation'!$I$9:$I$356,O339))-(COUNTIFS(Matches!$C$9:$C$1954,C339,Matches!$D$9:$D$1954,D339,Matches!$Q$9:$Q$1954,1)+COUNTIFS(Matches!$C$9:$C$1954,D339,Matches!$D$9:$D$1954,C339,Matches!$Q$9:$Q$1954,1))))</f>
        <v>0</v>
      </c>
      <c r="V339" s="9">
        <f>IF(Q339=0,0,INDEX('RPI calculation'!$K$9:$K$356,P339))</f>
        <v>0.48383838383838379</v>
      </c>
      <c r="W339" s="9">
        <f>IF(Q339=0,0,INDEX('RPI calculation'!$K$9:$K$356,O339))</f>
        <v>0.52144522144522143</v>
      </c>
      <c r="X339" s="1">
        <f>IF(G339="D1",INDEX('RPI calculation'!$N$9:$N$356,O339),0)</f>
        <v>322</v>
      </c>
      <c r="Y339" s="1">
        <f>IF(H339="D1",INDEX('RPI calculation'!$N$9:$N$356,P339),0)</f>
        <v>256</v>
      </c>
    </row>
    <row r="340" spans="1:25" ht="25">
      <c r="A340" s="1" t="s">
        <v>1489</v>
      </c>
      <c r="B340" s="12">
        <v>46263</v>
      </c>
      <c r="C340" s="1" t="s">
        <v>122</v>
      </c>
      <c r="D340" s="1" t="s">
        <v>56</v>
      </c>
      <c r="E340" s="1">
        <v>0</v>
      </c>
      <c r="F340" s="1">
        <v>3</v>
      </c>
      <c r="G340" s="1" t="s">
        <v>584</v>
      </c>
      <c r="H340" s="1" t="s">
        <v>584</v>
      </c>
      <c r="I340" s="1">
        <v>2</v>
      </c>
      <c r="J340" s="14" t="s">
        <v>594</v>
      </c>
      <c r="K340" s="14" t="s">
        <v>1490</v>
      </c>
      <c r="L340" s="14"/>
      <c r="M340" s="1" t="s">
        <v>5986</v>
      </c>
      <c r="N340" s="14" t="s">
        <v>5989</v>
      </c>
      <c r="O340" s="1">
        <f>IF(G340="D1",MATCH(C340,'RPI calculation'!$A$9:$A$356,0),0)</f>
        <v>160</v>
      </c>
      <c r="P340" s="1">
        <f>IF(H340="D1",MATCH(D340,'RPI calculation'!$A$9:$A$356,0),0)</f>
        <v>162</v>
      </c>
      <c r="Q340" s="1">
        <f t="shared" si="15"/>
        <v>1</v>
      </c>
      <c r="R340" s="1">
        <f t="shared" si="16"/>
        <v>0</v>
      </c>
      <c r="S340" s="1">
        <f t="shared" si="17"/>
        <v>1</v>
      </c>
      <c r="T340" s="9">
        <f>IF(Q340=0,0,(INDEX('RPI calculation'!$H$9:$H$356,P340)-(COUNTIFS(Matches!$C$9:$C$1954,C340,Matches!$D$9:$D$1954,D340,Matches!$Q$9:$Q$1954,1,Matches!$F$9:$F$1954,3)+COUNTIFS(Matches!$C$9:$C$1954,D340,Matches!$D$9:$D$1954,C340,Matches!$Q$9:$Q$1954,1,Matches!$E$9:$E$1954,3)))/((INDEX('RPI calculation'!$H$9:$H$356,P340)+INDEX('RPI calculation'!$I$9:$I$356,P340))-(COUNTIFS(Matches!$C$9:$C$1954,C340,Matches!$D$9:$D$1954,D340,Matches!$Q$9:$Q$1954,1)+COUNTIFS(Matches!$C$9:$C$1954,D340,Matches!$D$9:$D$1954,C340,Matches!$Q$9:$Q$1954,1))))</f>
        <v>0.8</v>
      </c>
      <c r="U340" s="9">
        <f>IF(Q340=0,0,(INDEX('RPI calculation'!$H$9:$H$356,O340)-(COUNTIFS(Matches!$C$9:$C$1954,C340,Matches!$D$9:$D$1954,D340,Matches!$Q$9:$Q$1954,1,Matches!$E$9:$E$1954,3)+COUNTIFS(Matches!$C$9:$C$1954,D340,Matches!$D$9:$D$1954,C340,Matches!$Q$9:$Q$1954,1,Matches!$F$9:$F$1954,3)))/((INDEX('RPI calculation'!$H$9:$H$356,O340)+INDEX('RPI calculation'!$I$9:$I$356,O340))-(COUNTIFS(Matches!$C$9:$C$1954,C340,Matches!$D$9:$D$1954,D340,Matches!$Q$9:$Q$1954,1)+COUNTIFS(Matches!$C$9:$C$1954,D340,Matches!$D$9:$D$1954,C340,Matches!$Q$9:$Q$1954,1))))</f>
        <v>0.25</v>
      </c>
      <c r="V340" s="9">
        <f>IF(Q340=0,0,INDEX('RPI calculation'!$K$9:$K$356,P340))</f>
        <v>0.54358848222484579</v>
      </c>
      <c r="W340" s="9">
        <f>IF(Q340=0,0,INDEX('RPI calculation'!$K$9:$K$356,O340))</f>
        <v>0.72164902998236324</v>
      </c>
      <c r="X340" s="1">
        <f>IF(G340="D1",INDEX('RPI calculation'!$N$9:$N$356,O340),0)</f>
        <v>99</v>
      </c>
      <c r="Y340" s="1">
        <f>IF(H340="D1",INDEX('RPI calculation'!$N$9:$N$356,P340),0)</f>
        <v>33</v>
      </c>
    </row>
    <row r="341" spans="1:25" ht="25">
      <c r="A341" s="1" t="s">
        <v>1491</v>
      </c>
      <c r="B341" s="12">
        <v>46263</v>
      </c>
      <c r="C341" s="1" t="s">
        <v>132</v>
      </c>
      <c r="D341" s="1" t="s">
        <v>129</v>
      </c>
      <c r="E341" s="1">
        <v>1</v>
      </c>
      <c r="F341" s="1">
        <v>3</v>
      </c>
      <c r="G341" s="1" t="s">
        <v>584</v>
      </c>
      <c r="H341" s="1" t="s">
        <v>584</v>
      </c>
      <c r="I341" s="1">
        <v>2</v>
      </c>
      <c r="J341" s="14" t="s">
        <v>1492</v>
      </c>
      <c r="K341" s="14" t="s">
        <v>1493</v>
      </c>
      <c r="L341" s="14"/>
      <c r="M341" s="1" t="s">
        <v>5986</v>
      </c>
      <c r="N341" s="14" t="s">
        <v>5989</v>
      </c>
      <c r="O341" s="1">
        <f>IF(G341="D1",MATCH(C341,'RPI calculation'!$A$9:$A$356,0),0)</f>
        <v>164</v>
      </c>
      <c r="P341" s="1">
        <f>IF(H341="D1",MATCH(D341,'RPI calculation'!$A$9:$A$356,0),0)</f>
        <v>307</v>
      </c>
      <c r="Q341" s="1">
        <f t="shared" si="15"/>
        <v>1</v>
      </c>
      <c r="R341" s="1">
        <f t="shared" si="16"/>
        <v>0</v>
      </c>
      <c r="S341" s="1">
        <f t="shared" si="17"/>
        <v>1</v>
      </c>
      <c r="T341" s="9">
        <f>IF(Q341=0,0,(INDEX('RPI calculation'!$H$9:$H$356,P341)-(COUNTIFS(Matches!$C$9:$C$1954,C341,Matches!$D$9:$D$1954,D341,Matches!$Q$9:$Q$1954,1,Matches!$F$9:$F$1954,3)+COUNTIFS(Matches!$C$9:$C$1954,D341,Matches!$D$9:$D$1954,C341,Matches!$Q$9:$Q$1954,1,Matches!$E$9:$E$1954,3)))/((INDEX('RPI calculation'!$H$9:$H$356,P341)+INDEX('RPI calculation'!$I$9:$I$356,P341))-(COUNTIFS(Matches!$C$9:$C$1954,C341,Matches!$D$9:$D$1954,D341,Matches!$Q$9:$Q$1954,1)+COUNTIFS(Matches!$C$9:$C$1954,D341,Matches!$D$9:$D$1954,C341,Matches!$Q$9:$Q$1954,1))))</f>
        <v>0.76923076923076927</v>
      </c>
      <c r="U341" s="9">
        <f>IF(Q341=0,0,(INDEX('RPI calculation'!$H$9:$H$356,O341)-(COUNTIFS(Matches!$C$9:$C$1954,C341,Matches!$D$9:$D$1954,D341,Matches!$Q$9:$Q$1954,1,Matches!$E$9:$E$1954,3)+COUNTIFS(Matches!$C$9:$C$1954,D341,Matches!$D$9:$D$1954,C341,Matches!$Q$9:$Q$1954,1,Matches!$F$9:$F$1954,3)))/((INDEX('RPI calculation'!$H$9:$H$356,O341)+INDEX('RPI calculation'!$I$9:$I$356,O341))-(COUNTIFS(Matches!$C$9:$C$1954,C341,Matches!$D$9:$D$1954,D341,Matches!$Q$9:$Q$1954,1)+COUNTIFS(Matches!$C$9:$C$1954,D341,Matches!$D$9:$D$1954,C341,Matches!$Q$9:$Q$1954,1))))</f>
        <v>0.81818181818181823</v>
      </c>
      <c r="V341" s="9">
        <f>IF(Q341=0,0,INDEX('RPI calculation'!$K$9:$K$356,P341))</f>
        <v>0.46547619047619049</v>
      </c>
      <c r="W341" s="9">
        <f>IF(Q341=0,0,INDEX('RPI calculation'!$K$9:$K$356,O341))</f>
        <v>0.44296259296259288</v>
      </c>
      <c r="X341" s="1">
        <f>IF(G341="D1",INDEX('RPI calculation'!$N$9:$N$356,O341),0)</f>
        <v>109</v>
      </c>
      <c r="Y341" s="1">
        <f>IF(H341="D1",INDEX('RPI calculation'!$N$9:$N$356,P341),0)</f>
        <v>106</v>
      </c>
    </row>
    <row r="342" spans="1:25" ht="25">
      <c r="A342" s="1" t="s">
        <v>1494</v>
      </c>
      <c r="B342" s="12">
        <v>46263</v>
      </c>
      <c r="C342" s="1" t="s">
        <v>158</v>
      </c>
      <c r="D342" s="1" t="s">
        <v>98</v>
      </c>
      <c r="E342" s="1">
        <v>0</v>
      </c>
      <c r="F342" s="1">
        <v>3</v>
      </c>
      <c r="G342" s="1" t="s">
        <v>584</v>
      </c>
      <c r="H342" s="1" t="s">
        <v>584</v>
      </c>
      <c r="I342" s="1">
        <v>2</v>
      </c>
      <c r="J342" s="14" t="s">
        <v>1495</v>
      </c>
      <c r="K342" s="14" t="s">
        <v>1496</v>
      </c>
      <c r="L342" s="14"/>
      <c r="M342" s="1" t="s">
        <v>5986</v>
      </c>
      <c r="N342" s="14" t="s">
        <v>5989</v>
      </c>
      <c r="O342" s="1">
        <f>IF(G342="D1",MATCH(C342,'RPI calculation'!$A$9:$A$356,0),0)</f>
        <v>165</v>
      </c>
      <c r="P342" s="1">
        <f>IF(H342="D1",MATCH(D342,'RPI calculation'!$A$9:$A$356,0),0)</f>
        <v>257</v>
      </c>
      <c r="Q342" s="1">
        <f t="shared" si="15"/>
        <v>1</v>
      </c>
      <c r="R342" s="1">
        <f t="shared" si="16"/>
        <v>0</v>
      </c>
      <c r="S342" s="1">
        <f t="shared" si="17"/>
        <v>1</v>
      </c>
      <c r="T342" s="9">
        <f>IF(Q342=0,0,(INDEX('RPI calculation'!$H$9:$H$356,P342)-(COUNTIFS(Matches!$C$9:$C$1954,C342,Matches!$D$9:$D$1954,D342,Matches!$Q$9:$Q$1954,1,Matches!$F$9:$F$1954,3)+COUNTIFS(Matches!$C$9:$C$1954,D342,Matches!$D$9:$D$1954,C342,Matches!$Q$9:$Q$1954,1,Matches!$E$9:$E$1954,3)))/((INDEX('RPI calculation'!$H$9:$H$356,P342)+INDEX('RPI calculation'!$I$9:$I$356,P342))-(COUNTIFS(Matches!$C$9:$C$1954,C342,Matches!$D$9:$D$1954,D342,Matches!$Q$9:$Q$1954,1)+COUNTIFS(Matches!$C$9:$C$1954,D342,Matches!$D$9:$D$1954,C342,Matches!$Q$9:$Q$1954,1))))</f>
        <v>0.6</v>
      </c>
      <c r="U342" s="9">
        <f>IF(Q342=0,0,(INDEX('RPI calculation'!$H$9:$H$356,O342)-(COUNTIFS(Matches!$C$9:$C$1954,C342,Matches!$D$9:$D$1954,D342,Matches!$Q$9:$Q$1954,1,Matches!$E$9:$E$1954,3)+COUNTIFS(Matches!$C$9:$C$1954,D342,Matches!$D$9:$D$1954,C342,Matches!$Q$9:$Q$1954,1,Matches!$F$9:$F$1954,3)))/((INDEX('RPI calculation'!$H$9:$H$356,O342)+INDEX('RPI calculation'!$I$9:$I$356,O342))-(COUNTIFS(Matches!$C$9:$C$1954,C342,Matches!$D$9:$D$1954,D342,Matches!$Q$9:$Q$1954,1)+COUNTIFS(Matches!$C$9:$C$1954,D342,Matches!$D$9:$D$1954,C342,Matches!$Q$9:$Q$1954,1))))</f>
        <v>0.5</v>
      </c>
      <c r="V342" s="9">
        <f>IF(Q342=0,0,INDEX('RPI calculation'!$K$9:$K$356,P342))</f>
        <v>0.5743014561196379</v>
      </c>
      <c r="W342" s="9">
        <f>IF(Q342=0,0,INDEX('RPI calculation'!$K$9:$K$356,O342))</f>
        <v>0.54641873278236919</v>
      </c>
      <c r="X342" s="1">
        <f>IF(G342="D1",INDEX('RPI calculation'!$N$9:$N$356,O342),0)</f>
        <v>135</v>
      </c>
      <c r="Y342" s="1">
        <f>IF(H342="D1",INDEX('RPI calculation'!$N$9:$N$356,P342),0)</f>
        <v>75</v>
      </c>
    </row>
    <row r="343" spans="1:25" ht="25">
      <c r="A343" s="1" t="s">
        <v>1497</v>
      </c>
      <c r="B343" s="12">
        <v>46263</v>
      </c>
      <c r="C343" s="1" t="s">
        <v>62</v>
      </c>
      <c r="D343" s="1" t="s">
        <v>131</v>
      </c>
      <c r="E343" s="1">
        <v>3</v>
      </c>
      <c r="F343" s="1">
        <v>0</v>
      </c>
      <c r="G343" s="1" t="s">
        <v>584</v>
      </c>
      <c r="H343" s="1" t="s">
        <v>584</v>
      </c>
      <c r="I343" s="1">
        <v>2</v>
      </c>
      <c r="J343" s="14" t="s">
        <v>1498</v>
      </c>
      <c r="K343" s="14" t="s">
        <v>1499</v>
      </c>
      <c r="L343" s="14"/>
      <c r="M343" s="1" t="s">
        <v>5986</v>
      </c>
      <c r="N343" s="14" t="s">
        <v>5990</v>
      </c>
      <c r="O343" s="1">
        <f>IF(G343="D1",MATCH(C343,'RPI calculation'!$A$9:$A$356,0),0)</f>
        <v>167</v>
      </c>
      <c r="P343" s="1">
        <f>IF(H343="D1",MATCH(D343,'RPI calculation'!$A$9:$A$356,0),0)</f>
        <v>254</v>
      </c>
      <c r="Q343" s="1">
        <f t="shared" si="15"/>
        <v>1</v>
      </c>
      <c r="R343" s="1">
        <f t="shared" si="16"/>
        <v>1</v>
      </c>
      <c r="S343" s="1">
        <f t="shared" si="17"/>
        <v>0</v>
      </c>
      <c r="T343" s="9">
        <f>IF(Q343=0,0,(INDEX('RPI calculation'!$H$9:$H$356,P343)-(COUNTIFS(Matches!$C$9:$C$1954,C343,Matches!$D$9:$D$1954,D343,Matches!$Q$9:$Q$1954,1,Matches!$F$9:$F$1954,3)+COUNTIFS(Matches!$C$9:$C$1954,D343,Matches!$D$9:$D$1954,C343,Matches!$Q$9:$Q$1954,1,Matches!$E$9:$E$1954,3)))/((INDEX('RPI calculation'!$H$9:$H$356,P343)+INDEX('RPI calculation'!$I$9:$I$356,P343))-(COUNTIFS(Matches!$C$9:$C$1954,C343,Matches!$D$9:$D$1954,D343,Matches!$Q$9:$Q$1954,1)+COUNTIFS(Matches!$C$9:$C$1954,D343,Matches!$D$9:$D$1954,C343,Matches!$Q$9:$Q$1954,1))))</f>
        <v>0.45454545454545453</v>
      </c>
      <c r="U343" s="9">
        <f>IF(Q343=0,0,(INDEX('RPI calculation'!$H$9:$H$356,O343)-(COUNTIFS(Matches!$C$9:$C$1954,C343,Matches!$D$9:$D$1954,D343,Matches!$Q$9:$Q$1954,1,Matches!$E$9:$E$1954,3)+COUNTIFS(Matches!$C$9:$C$1954,D343,Matches!$D$9:$D$1954,C343,Matches!$Q$9:$Q$1954,1,Matches!$F$9:$F$1954,3)))/((INDEX('RPI calculation'!$H$9:$H$356,O343)+INDEX('RPI calculation'!$I$9:$I$356,O343))-(COUNTIFS(Matches!$C$9:$C$1954,C343,Matches!$D$9:$D$1954,D343,Matches!$Q$9:$Q$1954,1)+COUNTIFS(Matches!$C$9:$C$1954,D343,Matches!$D$9:$D$1954,C343,Matches!$Q$9:$Q$1954,1))))</f>
        <v>0.9</v>
      </c>
      <c r="V343" s="9">
        <f>IF(Q343=0,0,INDEX('RPI calculation'!$K$9:$K$356,P343))</f>
        <v>0.61630892255892256</v>
      </c>
      <c r="W343" s="9">
        <f>IF(Q343=0,0,INDEX('RPI calculation'!$K$9:$K$356,O343))</f>
        <v>0.49352617079889805</v>
      </c>
      <c r="X343" s="1">
        <f>IF(G343="D1",INDEX('RPI calculation'!$N$9:$N$356,O343),0)</f>
        <v>39</v>
      </c>
      <c r="Y343" s="1">
        <f>IF(H343="D1",INDEX('RPI calculation'!$N$9:$N$356,P343),0)</f>
        <v>108</v>
      </c>
    </row>
    <row r="344" spans="1:25" ht="25">
      <c r="A344" s="1" t="s">
        <v>1500</v>
      </c>
      <c r="B344" s="12">
        <v>46263</v>
      </c>
      <c r="C344" s="1" t="s">
        <v>107</v>
      </c>
      <c r="D344" s="1" t="s">
        <v>194</v>
      </c>
      <c r="E344" s="1">
        <v>2</v>
      </c>
      <c r="F344" s="1">
        <v>3</v>
      </c>
      <c r="G344" s="1" t="s">
        <v>584</v>
      </c>
      <c r="H344" s="1" t="s">
        <v>584</v>
      </c>
      <c r="I344" s="1">
        <v>2</v>
      </c>
      <c r="J344" s="14" t="s">
        <v>1481</v>
      </c>
      <c r="K344" s="14" t="s">
        <v>1501</v>
      </c>
      <c r="L344" s="14"/>
      <c r="M344" s="1" t="s">
        <v>5986</v>
      </c>
      <c r="N344" s="14" t="s">
        <v>5989</v>
      </c>
      <c r="O344" s="1">
        <f>IF(G344="D1",MATCH(C344,'RPI calculation'!$A$9:$A$356,0),0)</f>
        <v>170</v>
      </c>
      <c r="P344" s="1">
        <f>IF(H344="D1",MATCH(D344,'RPI calculation'!$A$9:$A$356,0),0)</f>
        <v>250</v>
      </c>
      <c r="Q344" s="1">
        <f t="shared" si="15"/>
        <v>1</v>
      </c>
      <c r="R344" s="1">
        <f t="shared" si="16"/>
        <v>0</v>
      </c>
      <c r="S344" s="1">
        <f t="shared" si="17"/>
        <v>1</v>
      </c>
      <c r="T344" s="9">
        <f>IF(Q344=0,0,(INDEX('RPI calculation'!$H$9:$H$356,P344)-(COUNTIFS(Matches!$C$9:$C$1954,C344,Matches!$D$9:$D$1954,D344,Matches!$Q$9:$Q$1954,1,Matches!$F$9:$F$1954,3)+COUNTIFS(Matches!$C$9:$C$1954,D344,Matches!$D$9:$D$1954,C344,Matches!$Q$9:$Q$1954,1,Matches!$E$9:$E$1954,3)))/((INDEX('RPI calculation'!$H$9:$H$356,P344)+INDEX('RPI calculation'!$I$9:$I$356,P344))-(COUNTIFS(Matches!$C$9:$C$1954,C344,Matches!$D$9:$D$1954,D344,Matches!$Q$9:$Q$1954,1)+COUNTIFS(Matches!$C$9:$C$1954,D344,Matches!$D$9:$D$1954,C344,Matches!$Q$9:$Q$1954,1))))</f>
        <v>0.41666666666666669</v>
      </c>
      <c r="U344" s="9">
        <f>IF(Q344=0,0,(INDEX('RPI calculation'!$H$9:$H$356,O344)-(COUNTIFS(Matches!$C$9:$C$1954,C344,Matches!$D$9:$D$1954,D344,Matches!$Q$9:$Q$1954,1,Matches!$E$9:$E$1954,3)+COUNTIFS(Matches!$C$9:$C$1954,D344,Matches!$D$9:$D$1954,C344,Matches!$Q$9:$Q$1954,1,Matches!$F$9:$F$1954,3)))/((INDEX('RPI calculation'!$H$9:$H$356,O344)+INDEX('RPI calculation'!$I$9:$I$356,O344))-(COUNTIFS(Matches!$C$9:$C$1954,C344,Matches!$D$9:$D$1954,D344,Matches!$Q$9:$Q$1954,1)+COUNTIFS(Matches!$C$9:$C$1954,D344,Matches!$D$9:$D$1954,C344,Matches!$Q$9:$Q$1954,1))))</f>
        <v>0.81818181818181823</v>
      </c>
      <c r="V344" s="9">
        <f>IF(Q344=0,0,INDEX('RPI calculation'!$K$9:$K$356,P344))</f>
        <v>0.52615205307513002</v>
      </c>
      <c r="W344" s="9">
        <f>IF(Q344=0,0,INDEX('RPI calculation'!$K$9:$K$356,O344))</f>
        <v>0.51668470418470414</v>
      </c>
      <c r="X344" s="1">
        <f>IF(G344="D1",INDEX('RPI calculation'!$N$9:$N$356,O344),0)</f>
        <v>84</v>
      </c>
      <c r="Y344" s="1">
        <f>IF(H344="D1",INDEX('RPI calculation'!$N$9:$N$356,P344),0)</f>
        <v>171</v>
      </c>
    </row>
    <row r="345" spans="1:25" ht="25">
      <c r="A345" s="1" t="s">
        <v>1502</v>
      </c>
      <c r="B345" s="12">
        <v>46263</v>
      </c>
      <c r="C345" s="1" t="s">
        <v>323</v>
      </c>
      <c r="D345" s="1" t="s">
        <v>148</v>
      </c>
      <c r="E345" s="1">
        <v>1</v>
      </c>
      <c r="F345" s="1">
        <v>3</v>
      </c>
      <c r="G345" s="1" t="s">
        <v>584</v>
      </c>
      <c r="H345" s="1" t="s">
        <v>584</v>
      </c>
      <c r="I345" s="1">
        <v>2</v>
      </c>
      <c r="J345" s="14" t="s">
        <v>902</v>
      </c>
      <c r="K345" s="14" t="s">
        <v>1503</v>
      </c>
      <c r="L345" s="14"/>
      <c r="M345" s="1" t="s">
        <v>5986</v>
      </c>
      <c r="N345" s="14" t="s">
        <v>5989</v>
      </c>
      <c r="O345" s="1">
        <f>IF(G345="D1",MATCH(C345,'RPI calculation'!$A$9:$A$356,0),0)</f>
        <v>171</v>
      </c>
      <c r="P345" s="1">
        <f>IF(H345="D1",MATCH(D345,'RPI calculation'!$A$9:$A$356,0),0)</f>
        <v>330</v>
      </c>
      <c r="Q345" s="1">
        <f t="shared" si="15"/>
        <v>1</v>
      </c>
      <c r="R345" s="1">
        <f t="shared" si="16"/>
        <v>0</v>
      </c>
      <c r="S345" s="1">
        <f t="shared" si="17"/>
        <v>1</v>
      </c>
      <c r="T345" s="9">
        <f>IF(Q345=0,0,(INDEX('RPI calculation'!$H$9:$H$356,P345)-(COUNTIFS(Matches!$C$9:$C$1954,C345,Matches!$D$9:$D$1954,D345,Matches!$Q$9:$Q$1954,1,Matches!$F$9:$F$1954,3)+COUNTIFS(Matches!$C$9:$C$1954,D345,Matches!$D$9:$D$1954,C345,Matches!$Q$9:$Q$1954,1,Matches!$E$9:$E$1954,3)))/((INDEX('RPI calculation'!$H$9:$H$356,P345)+INDEX('RPI calculation'!$I$9:$I$356,P345))-(COUNTIFS(Matches!$C$9:$C$1954,C345,Matches!$D$9:$D$1954,D345,Matches!$Q$9:$Q$1954,1)+COUNTIFS(Matches!$C$9:$C$1954,D345,Matches!$D$9:$D$1954,C345,Matches!$Q$9:$Q$1954,1))))</f>
        <v>0.44444444444444442</v>
      </c>
      <c r="U345" s="9">
        <f>IF(Q345=0,0,(INDEX('RPI calculation'!$H$9:$H$356,O345)-(COUNTIFS(Matches!$C$9:$C$1954,C345,Matches!$D$9:$D$1954,D345,Matches!$Q$9:$Q$1954,1,Matches!$E$9:$E$1954,3)+COUNTIFS(Matches!$C$9:$C$1954,D345,Matches!$D$9:$D$1954,C345,Matches!$Q$9:$Q$1954,1,Matches!$F$9:$F$1954,3)))/((INDEX('RPI calculation'!$H$9:$H$356,O345)+INDEX('RPI calculation'!$I$9:$I$356,O345))-(COUNTIFS(Matches!$C$9:$C$1954,C345,Matches!$D$9:$D$1954,D345,Matches!$Q$9:$Q$1954,1)+COUNTIFS(Matches!$C$9:$C$1954,D345,Matches!$D$9:$D$1954,C345,Matches!$Q$9:$Q$1954,1))))</f>
        <v>0.4</v>
      </c>
      <c r="V345" s="9">
        <f>IF(Q345=0,0,INDEX('RPI calculation'!$K$9:$K$356,P345))</f>
        <v>0.55249999999999999</v>
      </c>
      <c r="W345" s="9">
        <f>IF(Q345=0,0,INDEX('RPI calculation'!$K$9:$K$356,O345))</f>
        <v>0.3916896235078054</v>
      </c>
      <c r="X345" s="1">
        <f>IF(G345="D1",INDEX('RPI calculation'!$N$9:$N$356,O345),0)</f>
        <v>300</v>
      </c>
      <c r="Y345" s="1">
        <f>IF(H345="D1",INDEX('RPI calculation'!$N$9:$N$356,P345),0)</f>
        <v>125</v>
      </c>
    </row>
    <row r="346" spans="1:25" ht="25">
      <c r="A346" s="1" t="s">
        <v>1504</v>
      </c>
      <c r="B346" s="12">
        <v>46263</v>
      </c>
      <c r="C346" s="1" t="s">
        <v>169</v>
      </c>
      <c r="D346" s="1" t="s">
        <v>34</v>
      </c>
      <c r="E346" s="1">
        <v>0</v>
      </c>
      <c r="F346" s="1">
        <v>3</v>
      </c>
      <c r="G346" s="1" t="s">
        <v>584</v>
      </c>
      <c r="H346" s="1" t="s">
        <v>584</v>
      </c>
      <c r="I346" s="1">
        <v>2</v>
      </c>
      <c r="J346" s="14" t="s">
        <v>1505</v>
      </c>
      <c r="K346" s="14" t="s">
        <v>1506</v>
      </c>
      <c r="L346" s="14"/>
      <c r="M346" s="1" t="s">
        <v>5986</v>
      </c>
      <c r="N346" s="14" t="s">
        <v>5988</v>
      </c>
      <c r="O346" s="1">
        <f>IF(G346="D1",MATCH(C346,'RPI calculation'!$A$9:$A$356,0),0)</f>
        <v>173</v>
      </c>
      <c r="P346" s="1">
        <f>IF(H346="D1",MATCH(D346,'RPI calculation'!$A$9:$A$356,0),0)</f>
        <v>278</v>
      </c>
      <c r="Q346" s="1">
        <f t="shared" si="15"/>
        <v>1</v>
      </c>
      <c r="R346" s="1">
        <f t="shared" si="16"/>
        <v>0</v>
      </c>
      <c r="S346" s="1">
        <f t="shared" si="17"/>
        <v>1</v>
      </c>
      <c r="T346" s="9">
        <f>IF(Q346=0,0,(INDEX('RPI calculation'!$H$9:$H$356,P346)-(COUNTIFS(Matches!$C$9:$C$1954,C346,Matches!$D$9:$D$1954,D346,Matches!$Q$9:$Q$1954,1,Matches!$F$9:$F$1954,3)+COUNTIFS(Matches!$C$9:$C$1954,D346,Matches!$D$9:$D$1954,C346,Matches!$Q$9:$Q$1954,1,Matches!$E$9:$E$1954,3)))/((INDEX('RPI calculation'!$H$9:$H$356,P346)+INDEX('RPI calculation'!$I$9:$I$356,P346))-(COUNTIFS(Matches!$C$9:$C$1954,C346,Matches!$D$9:$D$1954,D346,Matches!$Q$9:$Q$1954,1)+COUNTIFS(Matches!$C$9:$C$1954,D346,Matches!$D$9:$D$1954,C346,Matches!$Q$9:$Q$1954,1))))</f>
        <v>0.88888888888888884</v>
      </c>
      <c r="U346" s="9">
        <f>IF(Q346=0,0,(INDEX('RPI calculation'!$H$9:$H$356,O346)-(COUNTIFS(Matches!$C$9:$C$1954,C346,Matches!$D$9:$D$1954,D346,Matches!$Q$9:$Q$1954,1,Matches!$E$9:$E$1954,3)+COUNTIFS(Matches!$C$9:$C$1954,D346,Matches!$D$9:$D$1954,C346,Matches!$Q$9:$Q$1954,1,Matches!$F$9:$F$1954,3)))/((INDEX('RPI calculation'!$H$9:$H$356,O346)+INDEX('RPI calculation'!$I$9:$I$356,O346))-(COUNTIFS(Matches!$C$9:$C$1954,C346,Matches!$D$9:$D$1954,D346,Matches!$Q$9:$Q$1954,1)+COUNTIFS(Matches!$C$9:$C$1954,D346,Matches!$D$9:$D$1954,C346,Matches!$Q$9:$Q$1954,1))))</f>
        <v>0.44444444444444442</v>
      </c>
      <c r="V346" s="9">
        <f>IF(Q346=0,0,INDEX('RPI calculation'!$K$9:$K$356,P346))</f>
        <v>0.6092171717171716</v>
      </c>
      <c r="W346" s="9">
        <f>IF(Q346=0,0,INDEX('RPI calculation'!$K$9:$K$356,O346))</f>
        <v>0.5884848484848485</v>
      </c>
      <c r="X346" s="1">
        <f>IF(G346="D1",INDEX('RPI calculation'!$N$9:$N$356,O346),0)</f>
        <v>146</v>
      </c>
      <c r="Y346" s="1">
        <f>IF(H346="D1",INDEX('RPI calculation'!$N$9:$N$356,P346),0)</f>
        <v>11</v>
      </c>
    </row>
    <row r="347" spans="1:25" ht="25">
      <c r="A347" s="1" t="s">
        <v>1507</v>
      </c>
      <c r="B347" s="12">
        <v>46263</v>
      </c>
      <c r="C347" s="1" t="s">
        <v>223</v>
      </c>
      <c r="D347" s="1" t="s">
        <v>118</v>
      </c>
      <c r="E347" s="1">
        <v>0</v>
      </c>
      <c r="F347" s="1">
        <v>3</v>
      </c>
      <c r="G347" s="1" t="s">
        <v>584</v>
      </c>
      <c r="H347" s="1" t="s">
        <v>584</v>
      </c>
      <c r="I347" s="1">
        <v>2</v>
      </c>
      <c r="J347" s="14" t="s">
        <v>713</v>
      </c>
      <c r="K347" s="14" t="s">
        <v>1508</v>
      </c>
      <c r="L347" s="14"/>
      <c r="M347" s="1" t="s">
        <v>5986</v>
      </c>
      <c r="N347" s="14" t="s">
        <v>5989</v>
      </c>
      <c r="O347" s="1">
        <f>IF(G347="D1",MATCH(C347,'RPI calculation'!$A$9:$A$356,0),0)</f>
        <v>178</v>
      </c>
      <c r="P347" s="1">
        <f>IF(H347="D1",MATCH(D347,'RPI calculation'!$A$9:$A$356,0),0)</f>
        <v>338</v>
      </c>
      <c r="Q347" s="1">
        <f t="shared" si="15"/>
        <v>1</v>
      </c>
      <c r="R347" s="1">
        <f t="shared" si="16"/>
        <v>0</v>
      </c>
      <c r="S347" s="1">
        <f t="shared" si="17"/>
        <v>1</v>
      </c>
      <c r="T347" s="9">
        <f>IF(Q347=0,0,(INDEX('RPI calculation'!$H$9:$H$356,P347)-(COUNTIFS(Matches!$C$9:$C$1954,C347,Matches!$D$9:$D$1954,D347,Matches!$Q$9:$Q$1954,1,Matches!$F$9:$F$1954,3)+COUNTIFS(Matches!$C$9:$C$1954,D347,Matches!$D$9:$D$1954,C347,Matches!$Q$9:$Q$1954,1,Matches!$E$9:$E$1954,3)))/((INDEX('RPI calculation'!$H$9:$H$356,P347)+INDEX('RPI calculation'!$I$9:$I$356,P347))-(COUNTIFS(Matches!$C$9:$C$1954,C347,Matches!$D$9:$D$1954,D347,Matches!$Q$9:$Q$1954,1)+COUNTIFS(Matches!$C$9:$C$1954,D347,Matches!$D$9:$D$1954,C347,Matches!$Q$9:$Q$1954,1))))</f>
        <v>0.7</v>
      </c>
      <c r="U347" s="9">
        <f>IF(Q347=0,0,(INDEX('RPI calculation'!$H$9:$H$356,O347)-(COUNTIFS(Matches!$C$9:$C$1954,C347,Matches!$D$9:$D$1954,D347,Matches!$Q$9:$Q$1954,1,Matches!$E$9:$E$1954,3)+COUNTIFS(Matches!$C$9:$C$1954,D347,Matches!$D$9:$D$1954,C347,Matches!$Q$9:$Q$1954,1,Matches!$F$9:$F$1954,3)))/((INDEX('RPI calculation'!$H$9:$H$356,O347)+INDEX('RPI calculation'!$I$9:$I$356,O347))-(COUNTIFS(Matches!$C$9:$C$1954,C347,Matches!$D$9:$D$1954,D347,Matches!$Q$9:$Q$1954,1)+COUNTIFS(Matches!$C$9:$C$1954,D347,Matches!$D$9:$D$1954,C347,Matches!$Q$9:$Q$1954,1))))</f>
        <v>0.44444444444444442</v>
      </c>
      <c r="V347" s="9">
        <f>IF(Q347=0,0,INDEX('RPI calculation'!$K$9:$K$356,P347))</f>
        <v>0.51566362929999288</v>
      </c>
      <c r="W347" s="9">
        <f>IF(Q347=0,0,INDEX('RPI calculation'!$K$9:$K$356,O347))</f>
        <v>0.53423465423465422</v>
      </c>
      <c r="X347" s="1">
        <f>IF(G347="D1",INDEX('RPI calculation'!$N$9:$N$356,O347),0)</f>
        <v>200</v>
      </c>
      <c r="Y347" s="1">
        <f>IF(H347="D1",INDEX('RPI calculation'!$N$9:$N$356,P347),0)</f>
        <v>95</v>
      </c>
    </row>
    <row r="348" spans="1:25" ht="25">
      <c r="A348" s="1" t="s">
        <v>1509</v>
      </c>
      <c r="B348" s="12">
        <v>46263</v>
      </c>
      <c r="C348" s="1" t="s">
        <v>73</v>
      </c>
      <c r="D348" s="1" t="s">
        <v>307</v>
      </c>
      <c r="E348" s="1">
        <v>3</v>
      </c>
      <c r="F348" s="1">
        <v>0</v>
      </c>
      <c r="G348" s="1" t="s">
        <v>584</v>
      </c>
      <c r="H348" s="1" t="s">
        <v>584</v>
      </c>
      <c r="I348" s="1">
        <v>2</v>
      </c>
      <c r="J348" s="14" t="s">
        <v>1510</v>
      </c>
      <c r="K348" s="14" t="s">
        <v>1511</v>
      </c>
      <c r="L348" s="14"/>
      <c r="M348" s="1" t="s">
        <v>5986</v>
      </c>
      <c r="N348" s="14" t="s">
        <v>5989</v>
      </c>
      <c r="O348" s="1">
        <f>IF(G348="D1",MATCH(C348,'RPI calculation'!$A$9:$A$356,0),0)</f>
        <v>179</v>
      </c>
      <c r="P348" s="1">
        <f>IF(H348="D1",MATCH(D348,'RPI calculation'!$A$9:$A$356,0),0)</f>
        <v>234</v>
      </c>
      <c r="Q348" s="1">
        <f t="shared" si="15"/>
        <v>1</v>
      </c>
      <c r="R348" s="1">
        <f t="shared" si="16"/>
        <v>1</v>
      </c>
      <c r="S348" s="1">
        <f t="shared" si="17"/>
        <v>0</v>
      </c>
      <c r="T348" s="9">
        <f>IF(Q348=0,0,(INDEX('RPI calculation'!$H$9:$H$356,P348)-(COUNTIFS(Matches!$C$9:$C$1954,C348,Matches!$D$9:$D$1954,D348,Matches!$Q$9:$Q$1954,1,Matches!$F$9:$F$1954,3)+COUNTIFS(Matches!$C$9:$C$1954,D348,Matches!$D$9:$D$1954,C348,Matches!$Q$9:$Q$1954,1,Matches!$E$9:$E$1954,3)))/((INDEX('RPI calculation'!$H$9:$H$356,P348)+INDEX('RPI calculation'!$I$9:$I$356,P348))-(COUNTIFS(Matches!$C$9:$C$1954,C348,Matches!$D$9:$D$1954,D348,Matches!$Q$9:$Q$1954,1)+COUNTIFS(Matches!$C$9:$C$1954,D348,Matches!$D$9:$D$1954,C348,Matches!$Q$9:$Q$1954,1))))</f>
        <v>0.2</v>
      </c>
      <c r="U348" s="9">
        <f>IF(Q348=0,0,(INDEX('RPI calculation'!$H$9:$H$356,O348)-(COUNTIFS(Matches!$C$9:$C$1954,C348,Matches!$D$9:$D$1954,D348,Matches!$Q$9:$Q$1954,1,Matches!$E$9:$E$1954,3)+COUNTIFS(Matches!$C$9:$C$1954,D348,Matches!$D$9:$D$1954,C348,Matches!$Q$9:$Q$1954,1,Matches!$F$9:$F$1954,3)))/((INDEX('RPI calculation'!$H$9:$H$356,O348)+INDEX('RPI calculation'!$I$9:$I$356,O348))-(COUNTIFS(Matches!$C$9:$C$1954,C348,Matches!$D$9:$D$1954,D348,Matches!$Q$9:$Q$1954,1)+COUNTIFS(Matches!$C$9:$C$1954,D348,Matches!$D$9:$D$1954,C348,Matches!$Q$9:$Q$1954,1))))</f>
        <v>0.8</v>
      </c>
      <c r="V348" s="9">
        <f>IF(Q348=0,0,INDEX('RPI calculation'!$K$9:$K$356,P348))</f>
        <v>0.50955004591368225</v>
      </c>
      <c r="W348" s="9">
        <f>IF(Q348=0,0,INDEX('RPI calculation'!$K$9:$K$356,O348))</f>
        <v>0.524823408914318</v>
      </c>
      <c r="X348" s="1">
        <f>IF(G348="D1",INDEX('RPI calculation'!$N$9:$N$356,O348),0)</f>
        <v>50</v>
      </c>
      <c r="Y348" s="1">
        <f>IF(H348="D1",INDEX('RPI calculation'!$N$9:$N$356,P348),0)</f>
        <v>284</v>
      </c>
    </row>
    <row r="349" spans="1:25" ht="25">
      <c r="A349" s="1" t="s">
        <v>1512</v>
      </c>
      <c r="B349" s="12">
        <v>46263</v>
      </c>
      <c r="C349" s="1" t="s">
        <v>31</v>
      </c>
      <c r="D349" s="1" t="s">
        <v>201</v>
      </c>
      <c r="E349" s="1">
        <v>3</v>
      </c>
      <c r="F349" s="1">
        <v>0</v>
      </c>
      <c r="G349" s="1" t="s">
        <v>584</v>
      </c>
      <c r="H349" s="1" t="s">
        <v>584</v>
      </c>
      <c r="I349" s="1">
        <v>2</v>
      </c>
      <c r="J349" s="14" t="s">
        <v>1513</v>
      </c>
      <c r="K349" s="14" t="s">
        <v>1514</v>
      </c>
      <c r="L349" s="14"/>
      <c r="M349" s="1" t="s">
        <v>5986</v>
      </c>
      <c r="N349" s="14" t="s">
        <v>5989</v>
      </c>
      <c r="O349" s="1">
        <f>IF(G349="D1",MATCH(C349,'RPI calculation'!$A$9:$A$356,0),0)</f>
        <v>180</v>
      </c>
      <c r="P349" s="1">
        <f>IF(H349="D1",MATCH(D349,'RPI calculation'!$A$9:$A$356,0),0)</f>
        <v>311</v>
      </c>
      <c r="Q349" s="1">
        <f t="shared" si="15"/>
        <v>1</v>
      </c>
      <c r="R349" s="1">
        <f t="shared" si="16"/>
        <v>1</v>
      </c>
      <c r="S349" s="1">
        <f t="shared" si="17"/>
        <v>0</v>
      </c>
      <c r="T349" s="9">
        <f>IF(Q349=0,0,(INDEX('RPI calculation'!$H$9:$H$356,P349)-(COUNTIFS(Matches!$C$9:$C$1954,C349,Matches!$D$9:$D$1954,D349,Matches!$Q$9:$Q$1954,1,Matches!$F$9:$F$1954,3)+COUNTIFS(Matches!$C$9:$C$1954,D349,Matches!$D$9:$D$1954,C349,Matches!$Q$9:$Q$1954,1,Matches!$E$9:$E$1954,3)))/((INDEX('RPI calculation'!$H$9:$H$356,P349)+INDEX('RPI calculation'!$I$9:$I$356,P349))-(COUNTIFS(Matches!$C$9:$C$1954,C349,Matches!$D$9:$D$1954,D349,Matches!$Q$9:$Q$1954,1)+COUNTIFS(Matches!$C$9:$C$1954,D349,Matches!$D$9:$D$1954,C349,Matches!$Q$9:$Q$1954,1))))</f>
        <v>0.4</v>
      </c>
      <c r="U349" s="9">
        <f>IF(Q349=0,0,(INDEX('RPI calculation'!$H$9:$H$356,O349)-(COUNTIFS(Matches!$C$9:$C$1954,C349,Matches!$D$9:$D$1954,D349,Matches!$Q$9:$Q$1954,1,Matches!$E$9:$E$1954,3)+COUNTIFS(Matches!$C$9:$C$1954,D349,Matches!$D$9:$D$1954,C349,Matches!$Q$9:$Q$1954,1,Matches!$F$9:$F$1954,3)))/((INDEX('RPI calculation'!$H$9:$H$356,O349)+INDEX('RPI calculation'!$I$9:$I$356,O349))-(COUNTIFS(Matches!$C$9:$C$1954,C349,Matches!$D$9:$D$1954,D349,Matches!$Q$9:$Q$1954,1)+COUNTIFS(Matches!$C$9:$C$1954,D349,Matches!$D$9:$D$1954,C349,Matches!$Q$9:$Q$1954,1))))</f>
        <v>1</v>
      </c>
      <c r="V349" s="9">
        <f>IF(Q349=0,0,INDEX('RPI calculation'!$K$9:$K$356,P349))</f>
        <v>0.55128558310376496</v>
      </c>
      <c r="W349" s="9">
        <f>IF(Q349=0,0,INDEX('RPI calculation'!$K$9:$K$356,O349))</f>
        <v>0.55847041847041845</v>
      </c>
      <c r="X349" s="1">
        <f>IF(G349="D1",INDEX('RPI calculation'!$N$9:$N$356,O349),0)</f>
        <v>8</v>
      </c>
      <c r="Y349" s="1">
        <f>IF(H349="D1",INDEX('RPI calculation'!$N$9:$N$356,P349),0)</f>
        <v>178</v>
      </c>
    </row>
    <row r="350" spans="1:25" ht="25">
      <c r="A350" s="1" t="s">
        <v>1515</v>
      </c>
      <c r="B350" s="12">
        <v>46263</v>
      </c>
      <c r="C350" s="1" t="s">
        <v>268</v>
      </c>
      <c r="D350" s="1" t="s">
        <v>125</v>
      </c>
      <c r="E350" s="1">
        <v>0</v>
      </c>
      <c r="F350" s="1">
        <v>3</v>
      </c>
      <c r="G350" s="1" t="s">
        <v>584</v>
      </c>
      <c r="H350" s="1" t="s">
        <v>584</v>
      </c>
      <c r="I350" s="1">
        <v>2</v>
      </c>
      <c r="J350" s="14" t="s">
        <v>1516</v>
      </c>
      <c r="K350" s="14" t="s">
        <v>1517</v>
      </c>
      <c r="L350" s="14"/>
      <c r="M350" s="1" t="s">
        <v>5986</v>
      </c>
      <c r="N350" s="14" t="s">
        <v>5989</v>
      </c>
      <c r="O350" s="1">
        <f>IF(G350="D1",MATCH(C350,'RPI calculation'!$A$9:$A$356,0),0)</f>
        <v>181</v>
      </c>
      <c r="P350" s="1">
        <f>IF(H350="D1",MATCH(D350,'RPI calculation'!$A$9:$A$356,0),0)</f>
        <v>220</v>
      </c>
      <c r="Q350" s="1">
        <f t="shared" si="15"/>
        <v>1</v>
      </c>
      <c r="R350" s="1">
        <f t="shared" si="16"/>
        <v>0</v>
      </c>
      <c r="S350" s="1">
        <f t="shared" si="17"/>
        <v>1</v>
      </c>
      <c r="T350" s="9">
        <f>IF(Q350=0,0,(INDEX('RPI calculation'!$H$9:$H$356,P350)-(COUNTIFS(Matches!$C$9:$C$1954,C350,Matches!$D$9:$D$1954,D350,Matches!$Q$9:$Q$1954,1,Matches!$F$9:$F$1954,3)+COUNTIFS(Matches!$C$9:$C$1954,D350,Matches!$D$9:$D$1954,C350,Matches!$Q$9:$Q$1954,1,Matches!$E$9:$E$1954,3)))/((INDEX('RPI calculation'!$H$9:$H$356,P350)+INDEX('RPI calculation'!$I$9:$I$356,P350))-(COUNTIFS(Matches!$C$9:$C$1954,C350,Matches!$D$9:$D$1954,D350,Matches!$Q$9:$Q$1954,1)+COUNTIFS(Matches!$C$9:$C$1954,D350,Matches!$D$9:$D$1954,C350,Matches!$Q$9:$Q$1954,1))))</f>
        <v>0.7142857142857143</v>
      </c>
      <c r="U350" s="9">
        <f>IF(Q350=0,0,(INDEX('RPI calculation'!$H$9:$H$356,O350)-(COUNTIFS(Matches!$C$9:$C$1954,C350,Matches!$D$9:$D$1954,D350,Matches!$Q$9:$Q$1954,1,Matches!$E$9:$E$1954,3)+COUNTIFS(Matches!$C$9:$C$1954,D350,Matches!$D$9:$D$1954,C350,Matches!$Q$9:$Q$1954,1,Matches!$F$9:$F$1954,3)))/((INDEX('RPI calculation'!$H$9:$H$356,O350)+INDEX('RPI calculation'!$I$9:$I$356,O350))-(COUNTIFS(Matches!$C$9:$C$1954,C350,Matches!$D$9:$D$1954,D350,Matches!$Q$9:$Q$1954,1)+COUNTIFS(Matches!$C$9:$C$1954,D350,Matches!$D$9:$D$1954,C350,Matches!$Q$9:$Q$1954,1))))</f>
        <v>0.25</v>
      </c>
      <c r="V350" s="9">
        <f>IF(Q350=0,0,INDEX('RPI calculation'!$K$9:$K$356,P350))</f>
        <v>0.46419753086419746</v>
      </c>
      <c r="W350" s="9">
        <f>IF(Q350=0,0,INDEX('RPI calculation'!$K$9:$K$356,O350))</f>
        <v>0.57952380952380955</v>
      </c>
      <c r="X350" s="1">
        <f>IF(G350="D1",INDEX('RPI calculation'!$N$9:$N$356,O350),0)</f>
        <v>245</v>
      </c>
      <c r="Y350" s="1">
        <f>IF(H350="D1",INDEX('RPI calculation'!$N$9:$N$356,P350),0)</f>
        <v>102</v>
      </c>
    </row>
    <row r="351" spans="1:25" ht="25">
      <c r="A351" s="1" t="s">
        <v>1518</v>
      </c>
      <c r="B351" s="12">
        <v>46263</v>
      </c>
      <c r="C351" s="1" t="s">
        <v>157</v>
      </c>
      <c r="D351" s="1" t="s">
        <v>204</v>
      </c>
      <c r="E351" s="1">
        <v>3</v>
      </c>
      <c r="F351" s="1">
        <v>1</v>
      </c>
      <c r="G351" s="1" t="s">
        <v>584</v>
      </c>
      <c r="H351" s="1" t="s">
        <v>584</v>
      </c>
      <c r="I351" s="1">
        <v>2</v>
      </c>
      <c r="J351" s="14" t="s">
        <v>1519</v>
      </c>
      <c r="K351" s="14" t="s">
        <v>1520</v>
      </c>
      <c r="L351" s="14"/>
      <c r="M351" s="1" t="s">
        <v>5986</v>
      </c>
      <c r="N351" s="14" t="s">
        <v>5989</v>
      </c>
      <c r="O351" s="1">
        <f>IF(G351="D1",MATCH(C351,'RPI calculation'!$A$9:$A$356,0),0)</f>
        <v>182</v>
      </c>
      <c r="P351" s="1">
        <f>IF(H351="D1",MATCH(D351,'RPI calculation'!$A$9:$A$356,0),0)</f>
        <v>225</v>
      </c>
      <c r="Q351" s="1">
        <f t="shared" si="15"/>
        <v>1</v>
      </c>
      <c r="R351" s="1">
        <f t="shared" si="16"/>
        <v>1</v>
      </c>
      <c r="S351" s="1">
        <f t="shared" si="17"/>
        <v>0</v>
      </c>
      <c r="T351" s="9">
        <f>IF(Q351=0,0,(INDEX('RPI calculation'!$H$9:$H$356,P351)-(COUNTIFS(Matches!$C$9:$C$1954,C351,Matches!$D$9:$D$1954,D351,Matches!$Q$9:$Q$1954,1,Matches!$F$9:$F$1954,3)+COUNTIFS(Matches!$C$9:$C$1954,D351,Matches!$D$9:$D$1954,C351,Matches!$Q$9:$Q$1954,1,Matches!$E$9:$E$1954,3)))/((INDEX('RPI calculation'!$H$9:$H$356,P351)+INDEX('RPI calculation'!$I$9:$I$356,P351))-(COUNTIFS(Matches!$C$9:$C$1954,C351,Matches!$D$9:$D$1954,D351,Matches!$Q$9:$Q$1954,1)+COUNTIFS(Matches!$C$9:$C$1954,D351,Matches!$D$9:$D$1954,C351,Matches!$Q$9:$Q$1954,1))))</f>
        <v>0.8</v>
      </c>
      <c r="U351" s="9">
        <f>IF(Q351=0,0,(INDEX('RPI calculation'!$H$9:$H$356,O351)-(COUNTIFS(Matches!$C$9:$C$1954,C351,Matches!$D$9:$D$1954,D351,Matches!$Q$9:$Q$1954,1,Matches!$E$9:$E$1954,3)+COUNTIFS(Matches!$C$9:$C$1954,D351,Matches!$D$9:$D$1954,C351,Matches!$Q$9:$Q$1954,1,Matches!$F$9:$F$1954,3)))/((INDEX('RPI calculation'!$H$9:$H$356,O351)+INDEX('RPI calculation'!$I$9:$I$356,O351))-(COUNTIFS(Matches!$C$9:$C$1954,C351,Matches!$D$9:$D$1954,D351,Matches!$Q$9:$Q$1954,1)+COUNTIFS(Matches!$C$9:$C$1954,D351,Matches!$D$9:$D$1954,C351,Matches!$Q$9:$Q$1954,1))))</f>
        <v>0.72727272727272729</v>
      </c>
      <c r="V351" s="9">
        <f>IF(Q351=0,0,INDEX('RPI calculation'!$K$9:$K$356,P351))</f>
        <v>0.40504344140707771</v>
      </c>
      <c r="W351" s="9">
        <f>IF(Q351=0,0,INDEX('RPI calculation'!$K$9:$K$356,O351))</f>
        <v>0.43116883116883115</v>
      </c>
      <c r="X351" s="1">
        <f>IF(G351="D1",INDEX('RPI calculation'!$N$9:$N$356,O351),0)</f>
        <v>134</v>
      </c>
      <c r="Y351" s="1">
        <f>IF(H351="D1",INDEX('RPI calculation'!$N$9:$N$356,P351),0)</f>
        <v>181</v>
      </c>
    </row>
    <row r="352" spans="1:25" ht="25">
      <c r="A352" s="1" t="s">
        <v>1521</v>
      </c>
      <c r="B352" s="12">
        <v>46263</v>
      </c>
      <c r="C352" s="1" t="s">
        <v>157</v>
      </c>
      <c r="D352" s="1" t="s">
        <v>356</v>
      </c>
      <c r="E352" s="1">
        <v>3</v>
      </c>
      <c r="F352" s="1">
        <v>0</v>
      </c>
      <c r="G352" s="1" t="s">
        <v>584</v>
      </c>
      <c r="H352" s="1" t="s">
        <v>584</v>
      </c>
      <c r="I352" s="1">
        <v>2</v>
      </c>
      <c r="J352" s="14" t="s">
        <v>1522</v>
      </c>
      <c r="K352" s="14" t="s">
        <v>1523</v>
      </c>
      <c r="L352" s="14"/>
      <c r="M352" s="1" t="s">
        <v>5986</v>
      </c>
      <c r="N352" s="14" t="s">
        <v>5989</v>
      </c>
      <c r="O352" s="1">
        <f>IF(G352="D1",MATCH(C352,'RPI calculation'!$A$9:$A$356,0),0)</f>
        <v>182</v>
      </c>
      <c r="P352" s="1">
        <f>IF(H352="D1",MATCH(D352,'RPI calculation'!$A$9:$A$356,0),0)</f>
        <v>240</v>
      </c>
      <c r="Q352" s="1">
        <f t="shared" si="15"/>
        <v>1</v>
      </c>
      <c r="R352" s="1">
        <f t="shared" si="16"/>
        <v>1</v>
      </c>
      <c r="S352" s="1">
        <f t="shared" si="17"/>
        <v>0</v>
      </c>
      <c r="T352" s="9">
        <f>IF(Q352=0,0,(INDEX('RPI calculation'!$H$9:$H$356,P352)-(COUNTIFS(Matches!$C$9:$C$1954,C352,Matches!$D$9:$D$1954,D352,Matches!$Q$9:$Q$1954,1,Matches!$F$9:$F$1954,3)+COUNTIFS(Matches!$C$9:$C$1954,D352,Matches!$D$9:$D$1954,C352,Matches!$Q$9:$Q$1954,1,Matches!$E$9:$E$1954,3)))/((INDEX('RPI calculation'!$H$9:$H$356,P352)+INDEX('RPI calculation'!$I$9:$I$356,P352))-(COUNTIFS(Matches!$C$9:$C$1954,C352,Matches!$D$9:$D$1954,D352,Matches!$Q$9:$Q$1954,1)+COUNTIFS(Matches!$C$9:$C$1954,D352,Matches!$D$9:$D$1954,C352,Matches!$Q$9:$Q$1954,1))))</f>
        <v>0</v>
      </c>
      <c r="U352" s="9">
        <f>IF(Q352=0,0,(INDEX('RPI calculation'!$H$9:$H$356,O352)-(COUNTIFS(Matches!$C$9:$C$1954,C352,Matches!$D$9:$D$1954,D352,Matches!$Q$9:$Q$1954,1,Matches!$E$9:$E$1954,3)+COUNTIFS(Matches!$C$9:$C$1954,D352,Matches!$D$9:$D$1954,C352,Matches!$Q$9:$Q$1954,1,Matches!$F$9:$F$1954,3)))/((INDEX('RPI calculation'!$H$9:$H$356,O352)+INDEX('RPI calculation'!$I$9:$I$356,O352))-(COUNTIFS(Matches!$C$9:$C$1954,C352,Matches!$D$9:$D$1954,D352,Matches!$Q$9:$Q$1954,1)+COUNTIFS(Matches!$C$9:$C$1954,D352,Matches!$D$9:$D$1954,C352,Matches!$Q$9:$Q$1954,1))))</f>
        <v>0.72727272727272729</v>
      </c>
      <c r="V352" s="9">
        <f>IF(Q352=0,0,INDEX('RPI calculation'!$K$9:$K$356,P352))</f>
        <v>0.47509379509379512</v>
      </c>
      <c r="W352" s="9">
        <f>IF(Q352=0,0,INDEX('RPI calculation'!$K$9:$K$356,O352))</f>
        <v>0.43116883116883115</v>
      </c>
      <c r="X352" s="1">
        <f>IF(G352="D1",INDEX('RPI calculation'!$N$9:$N$356,O352),0)</f>
        <v>134</v>
      </c>
      <c r="Y352" s="1">
        <f>IF(H352="D1",INDEX('RPI calculation'!$N$9:$N$356,P352),0)</f>
        <v>333</v>
      </c>
    </row>
    <row r="353" spans="1:25" ht="25">
      <c r="A353" s="1" t="s">
        <v>1524</v>
      </c>
      <c r="B353" s="12">
        <v>46263</v>
      </c>
      <c r="C353" s="1" t="s">
        <v>312</v>
      </c>
      <c r="D353" s="1" t="s">
        <v>204</v>
      </c>
      <c r="E353" s="1">
        <v>0</v>
      </c>
      <c r="F353" s="1">
        <v>3</v>
      </c>
      <c r="G353" s="1" t="s">
        <v>584</v>
      </c>
      <c r="H353" s="1" t="s">
        <v>584</v>
      </c>
      <c r="I353" s="1">
        <v>2</v>
      </c>
      <c r="J353" s="14" t="s">
        <v>1355</v>
      </c>
      <c r="K353" s="14" t="s">
        <v>1525</v>
      </c>
      <c r="L353" s="14"/>
      <c r="M353" s="1" t="s">
        <v>5986</v>
      </c>
      <c r="N353" s="14" t="s">
        <v>5989</v>
      </c>
      <c r="O353" s="1">
        <f>IF(G353="D1",MATCH(C353,'RPI calculation'!$A$9:$A$356,0),0)</f>
        <v>183</v>
      </c>
      <c r="P353" s="1">
        <f>IF(H353="D1",MATCH(D353,'RPI calculation'!$A$9:$A$356,0),0)</f>
        <v>225</v>
      </c>
      <c r="Q353" s="1">
        <f t="shared" si="15"/>
        <v>1</v>
      </c>
      <c r="R353" s="1">
        <f t="shared" si="16"/>
        <v>0</v>
      </c>
      <c r="S353" s="1">
        <f t="shared" si="17"/>
        <v>1</v>
      </c>
      <c r="T353" s="9">
        <f>IF(Q353=0,0,(INDEX('RPI calculation'!$H$9:$H$356,P353)-(COUNTIFS(Matches!$C$9:$C$1954,C353,Matches!$D$9:$D$1954,D353,Matches!$Q$9:$Q$1954,1,Matches!$F$9:$F$1954,3)+COUNTIFS(Matches!$C$9:$C$1954,D353,Matches!$D$9:$D$1954,C353,Matches!$Q$9:$Q$1954,1,Matches!$E$9:$E$1954,3)))/((INDEX('RPI calculation'!$H$9:$H$356,P353)+INDEX('RPI calculation'!$I$9:$I$356,P353))-(COUNTIFS(Matches!$C$9:$C$1954,C353,Matches!$D$9:$D$1954,D353,Matches!$Q$9:$Q$1954,1)+COUNTIFS(Matches!$C$9:$C$1954,D353,Matches!$D$9:$D$1954,C353,Matches!$Q$9:$Q$1954,1))))</f>
        <v>0.7</v>
      </c>
      <c r="U353" s="9">
        <f>IF(Q353=0,0,(INDEX('RPI calculation'!$H$9:$H$356,O353)-(COUNTIFS(Matches!$C$9:$C$1954,C353,Matches!$D$9:$D$1954,D353,Matches!$Q$9:$Q$1954,1,Matches!$E$9:$E$1954,3)+COUNTIFS(Matches!$C$9:$C$1954,D353,Matches!$D$9:$D$1954,C353,Matches!$Q$9:$Q$1954,1,Matches!$F$9:$F$1954,3)))/((INDEX('RPI calculation'!$H$9:$H$356,O353)+INDEX('RPI calculation'!$I$9:$I$356,O353))-(COUNTIFS(Matches!$C$9:$C$1954,C353,Matches!$D$9:$D$1954,D353,Matches!$Q$9:$Q$1954,1)+COUNTIFS(Matches!$C$9:$C$1954,D353,Matches!$D$9:$D$1954,C353,Matches!$Q$9:$Q$1954,1))))</f>
        <v>0.33333333333333331</v>
      </c>
      <c r="V353" s="9">
        <f>IF(Q353=0,0,INDEX('RPI calculation'!$K$9:$K$356,P353))</f>
        <v>0.40504344140707771</v>
      </c>
      <c r="W353" s="9">
        <f>IF(Q353=0,0,INDEX('RPI calculation'!$K$9:$K$356,O353))</f>
        <v>0.47126441934134244</v>
      </c>
      <c r="X353" s="1">
        <f>IF(G353="D1",INDEX('RPI calculation'!$N$9:$N$356,O353),0)</f>
        <v>289</v>
      </c>
      <c r="Y353" s="1">
        <f>IF(H353="D1",INDEX('RPI calculation'!$N$9:$N$356,P353),0)</f>
        <v>181</v>
      </c>
    </row>
    <row r="354" spans="1:25" ht="25">
      <c r="A354" s="1" t="s">
        <v>1526</v>
      </c>
      <c r="B354" s="12">
        <v>46263</v>
      </c>
      <c r="C354" s="1" t="s">
        <v>312</v>
      </c>
      <c r="D354" s="1" t="s">
        <v>356</v>
      </c>
      <c r="E354" s="1">
        <v>3</v>
      </c>
      <c r="F354" s="1">
        <v>1</v>
      </c>
      <c r="G354" s="1" t="s">
        <v>584</v>
      </c>
      <c r="H354" s="1" t="s">
        <v>584</v>
      </c>
      <c r="I354" s="1">
        <v>2</v>
      </c>
      <c r="J354" s="14" t="s">
        <v>745</v>
      </c>
      <c r="K354" s="14" t="s">
        <v>1527</v>
      </c>
      <c r="L354" s="14"/>
      <c r="M354" s="1" t="s">
        <v>5986</v>
      </c>
      <c r="N354" s="14" t="s">
        <v>5989</v>
      </c>
      <c r="O354" s="1">
        <f>IF(G354="D1",MATCH(C354,'RPI calculation'!$A$9:$A$356,0),0)</f>
        <v>183</v>
      </c>
      <c r="P354" s="1">
        <f>IF(H354="D1",MATCH(D354,'RPI calculation'!$A$9:$A$356,0),0)</f>
        <v>240</v>
      </c>
      <c r="Q354" s="1">
        <f t="shared" si="15"/>
        <v>1</v>
      </c>
      <c r="R354" s="1">
        <f t="shared" si="16"/>
        <v>1</v>
      </c>
      <c r="S354" s="1">
        <f t="shared" si="17"/>
        <v>0</v>
      </c>
      <c r="T354" s="9">
        <f>IF(Q354=0,0,(INDEX('RPI calculation'!$H$9:$H$356,P354)-(COUNTIFS(Matches!$C$9:$C$1954,C354,Matches!$D$9:$D$1954,D354,Matches!$Q$9:$Q$1954,1,Matches!$F$9:$F$1954,3)+COUNTIFS(Matches!$C$9:$C$1954,D354,Matches!$D$9:$D$1954,C354,Matches!$Q$9:$Q$1954,1,Matches!$E$9:$E$1954,3)))/((INDEX('RPI calculation'!$H$9:$H$356,P354)+INDEX('RPI calculation'!$I$9:$I$356,P354))-(COUNTIFS(Matches!$C$9:$C$1954,C354,Matches!$D$9:$D$1954,D354,Matches!$Q$9:$Q$1954,1)+COUNTIFS(Matches!$C$9:$C$1954,D354,Matches!$D$9:$D$1954,C354,Matches!$Q$9:$Q$1954,1))))</f>
        <v>0</v>
      </c>
      <c r="U354" s="9">
        <f>IF(Q354=0,0,(INDEX('RPI calculation'!$H$9:$H$356,O354)-(COUNTIFS(Matches!$C$9:$C$1954,C354,Matches!$D$9:$D$1954,D354,Matches!$Q$9:$Q$1954,1,Matches!$E$9:$E$1954,3)+COUNTIFS(Matches!$C$9:$C$1954,D354,Matches!$D$9:$D$1954,C354,Matches!$Q$9:$Q$1954,1,Matches!$F$9:$F$1954,3)))/((INDEX('RPI calculation'!$H$9:$H$356,O354)+INDEX('RPI calculation'!$I$9:$I$356,O354))-(COUNTIFS(Matches!$C$9:$C$1954,C354,Matches!$D$9:$D$1954,D354,Matches!$Q$9:$Q$1954,1)+COUNTIFS(Matches!$C$9:$C$1954,D354,Matches!$D$9:$D$1954,C354,Matches!$Q$9:$Q$1954,1))))</f>
        <v>0.25</v>
      </c>
      <c r="V354" s="9">
        <f>IF(Q354=0,0,INDEX('RPI calculation'!$K$9:$K$356,P354))</f>
        <v>0.47509379509379512</v>
      </c>
      <c r="W354" s="9">
        <f>IF(Q354=0,0,INDEX('RPI calculation'!$K$9:$K$356,O354))</f>
        <v>0.47126441934134244</v>
      </c>
      <c r="X354" s="1">
        <f>IF(G354="D1",INDEX('RPI calculation'!$N$9:$N$356,O354),0)</f>
        <v>289</v>
      </c>
      <c r="Y354" s="1">
        <f>IF(H354="D1",INDEX('RPI calculation'!$N$9:$N$356,P354),0)</f>
        <v>333</v>
      </c>
    </row>
    <row r="355" spans="1:25" ht="25">
      <c r="A355" s="1" t="s">
        <v>1528</v>
      </c>
      <c r="B355" s="12">
        <v>46263</v>
      </c>
      <c r="C355" s="1" t="s">
        <v>352</v>
      </c>
      <c r="D355" s="1" t="s">
        <v>262</v>
      </c>
      <c r="E355" s="1">
        <v>2</v>
      </c>
      <c r="F355" s="1">
        <v>3</v>
      </c>
      <c r="G355" s="1" t="s">
        <v>584</v>
      </c>
      <c r="H355" s="1" t="s">
        <v>584</v>
      </c>
      <c r="I355" s="1">
        <v>2</v>
      </c>
      <c r="J355" s="14" t="s">
        <v>1047</v>
      </c>
      <c r="K355" s="14" t="s">
        <v>1529</v>
      </c>
      <c r="L355" s="14"/>
      <c r="M355" s="1" t="s">
        <v>5986</v>
      </c>
      <c r="N355" s="14" t="s">
        <v>5989</v>
      </c>
      <c r="O355" s="1">
        <f>IF(G355="D1",MATCH(C355,'RPI calculation'!$A$9:$A$356,0),0)</f>
        <v>186</v>
      </c>
      <c r="P355" s="1">
        <f>IF(H355="D1",MATCH(D355,'RPI calculation'!$A$9:$A$356,0),0)</f>
        <v>212</v>
      </c>
      <c r="Q355" s="1">
        <f t="shared" si="15"/>
        <v>1</v>
      </c>
      <c r="R355" s="1">
        <f t="shared" si="16"/>
        <v>0</v>
      </c>
      <c r="S355" s="1">
        <f t="shared" si="17"/>
        <v>1</v>
      </c>
      <c r="T355" s="9">
        <f>IF(Q355=0,0,(INDEX('RPI calculation'!$H$9:$H$356,P355)-(COUNTIFS(Matches!$C$9:$C$1954,C355,Matches!$D$9:$D$1954,D355,Matches!$Q$9:$Q$1954,1,Matches!$F$9:$F$1954,3)+COUNTIFS(Matches!$C$9:$C$1954,D355,Matches!$D$9:$D$1954,C355,Matches!$Q$9:$Q$1954,1,Matches!$E$9:$E$1954,3)))/((INDEX('RPI calculation'!$H$9:$H$356,P355)+INDEX('RPI calculation'!$I$9:$I$356,P355))-(COUNTIFS(Matches!$C$9:$C$1954,C355,Matches!$D$9:$D$1954,D355,Matches!$Q$9:$Q$1954,1)+COUNTIFS(Matches!$C$9:$C$1954,D355,Matches!$D$9:$D$1954,C355,Matches!$Q$9:$Q$1954,1))))</f>
        <v>0.5</v>
      </c>
      <c r="U355" s="9">
        <f>IF(Q355=0,0,(INDEX('RPI calculation'!$H$9:$H$356,O355)-(COUNTIFS(Matches!$C$9:$C$1954,C355,Matches!$D$9:$D$1954,D355,Matches!$Q$9:$Q$1954,1,Matches!$E$9:$E$1954,3)+COUNTIFS(Matches!$C$9:$C$1954,D355,Matches!$D$9:$D$1954,C355,Matches!$Q$9:$Q$1954,1,Matches!$F$9:$F$1954,3)))/((INDEX('RPI calculation'!$H$9:$H$356,O355)+INDEX('RPI calculation'!$I$9:$I$356,O355))-(COUNTIFS(Matches!$C$9:$C$1954,C355,Matches!$D$9:$D$1954,D355,Matches!$Q$9:$Q$1954,1)+COUNTIFS(Matches!$C$9:$C$1954,D355,Matches!$D$9:$D$1954,C355,Matches!$Q$9:$Q$1954,1))))</f>
        <v>0.16666666666666666</v>
      </c>
      <c r="V355" s="9">
        <f>IF(Q355=0,0,INDEX('RPI calculation'!$K$9:$K$356,P355))</f>
        <v>0.4320149547422274</v>
      </c>
      <c r="W355" s="9">
        <f>IF(Q355=0,0,INDEX('RPI calculation'!$K$9:$K$356,O355))</f>
        <v>0.404967254967255</v>
      </c>
      <c r="X355" s="1">
        <f>IF(G355="D1",INDEX('RPI calculation'!$N$9:$N$356,O355),0)</f>
        <v>329</v>
      </c>
      <c r="Y355" s="1">
        <f>IF(H355="D1",INDEX('RPI calculation'!$N$9:$N$356,P355),0)</f>
        <v>239</v>
      </c>
    </row>
    <row r="356" spans="1:25" ht="25">
      <c r="A356" s="1" t="s">
        <v>1530</v>
      </c>
      <c r="B356" s="12">
        <v>46263</v>
      </c>
      <c r="C356" s="1" t="s">
        <v>352</v>
      </c>
      <c r="D356" s="1" t="s">
        <v>349</v>
      </c>
      <c r="E356" s="1">
        <v>1</v>
      </c>
      <c r="F356" s="1">
        <v>3</v>
      </c>
      <c r="G356" s="1" t="s">
        <v>584</v>
      </c>
      <c r="H356" s="1" t="s">
        <v>584</v>
      </c>
      <c r="I356" s="1">
        <v>2</v>
      </c>
      <c r="J356" s="14" t="s">
        <v>1050</v>
      </c>
      <c r="K356" s="14" t="s">
        <v>1531</v>
      </c>
      <c r="L356" s="14"/>
      <c r="M356" s="1" t="s">
        <v>5986</v>
      </c>
      <c r="N356" s="14" t="s">
        <v>5989</v>
      </c>
      <c r="O356" s="1">
        <f>IF(G356="D1",MATCH(C356,'RPI calculation'!$A$9:$A$356,0),0)</f>
        <v>186</v>
      </c>
      <c r="P356" s="1">
        <f>IF(H356="D1",MATCH(D356,'RPI calculation'!$A$9:$A$356,0),0)</f>
        <v>272</v>
      </c>
      <c r="Q356" s="1">
        <f t="shared" si="15"/>
        <v>1</v>
      </c>
      <c r="R356" s="1">
        <f t="shared" si="16"/>
        <v>0</v>
      </c>
      <c r="S356" s="1">
        <f t="shared" si="17"/>
        <v>1</v>
      </c>
      <c r="T356" s="9">
        <f>IF(Q356=0,0,(INDEX('RPI calculation'!$H$9:$H$356,P356)-(COUNTIFS(Matches!$C$9:$C$1954,C356,Matches!$D$9:$D$1954,D356,Matches!$Q$9:$Q$1954,1,Matches!$F$9:$F$1954,3)+COUNTIFS(Matches!$C$9:$C$1954,D356,Matches!$D$9:$D$1954,C356,Matches!$Q$9:$Q$1954,1,Matches!$E$9:$E$1954,3)))/((INDEX('RPI calculation'!$H$9:$H$356,P356)+INDEX('RPI calculation'!$I$9:$I$356,P356))-(COUNTIFS(Matches!$C$9:$C$1954,C356,Matches!$D$9:$D$1954,D356,Matches!$Q$9:$Q$1954,1)+COUNTIFS(Matches!$C$9:$C$1954,D356,Matches!$D$9:$D$1954,C356,Matches!$Q$9:$Q$1954,1))))</f>
        <v>0.14285714285714285</v>
      </c>
      <c r="U356" s="9">
        <f>IF(Q356=0,0,(INDEX('RPI calculation'!$H$9:$H$356,O356)-(COUNTIFS(Matches!$C$9:$C$1954,C356,Matches!$D$9:$D$1954,D356,Matches!$Q$9:$Q$1954,1,Matches!$E$9:$E$1954,3)+COUNTIFS(Matches!$C$9:$C$1954,D356,Matches!$D$9:$D$1954,C356,Matches!$Q$9:$Q$1954,1,Matches!$F$9:$F$1954,3)))/((INDEX('RPI calculation'!$H$9:$H$356,O356)+INDEX('RPI calculation'!$I$9:$I$356,O356))-(COUNTIFS(Matches!$C$9:$C$1954,C356,Matches!$D$9:$D$1954,D356,Matches!$Q$9:$Q$1954,1)+COUNTIFS(Matches!$C$9:$C$1954,D356,Matches!$D$9:$D$1954,C356,Matches!$Q$9:$Q$1954,1))))</f>
        <v>0.16666666666666666</v>
      </c>
      <c r="V356" s="9">
        <f>IF(Q356=0,0,INDEX('RPI calculation'!$K$9:$K$356,P356))</f>
        <v>0.42156565656565653</v>
      </c>
      <c r="W356" s="9">
        <f>IF(Q356=0,0,INDEX('RPI calculation'!$K$9:$K$356,O356))</f>
        <v>0.404967254967255</v>
      </c>
      <c r="X356" s="1">
        <f>IF(G356="D1",INDEX('RPI calculation'!$N$9:$N$356,O356),0)</f>
        <v>329</v>
      </c>
      <c r="Y356" s="1">
        <f>IF(H356="D1",INDEX('RPI calculation'!$N$9:$N$356,P356),0)</f>
        <v>326</v>
      </c>
    </row>
    <row r="357" spans="1:25" ht="25">
      <c r="A357" s="1" t="s">
        <v>1532</v>
      </c>
      <c r="B357" s="12">
        <v>46263</v>
      </c>
      <c r="C357" s="1" t="s">
        <v>308</v>
      </c>
      <c r="D357" s="1" t="s">
        <v>253</v>
      </c>
      <c r="E357" s="1">
        <v>0</v>
      </c>
      <c r="F357" s="1">
        <v>3</v>
      </c>
      <c r="G357" s="1" t="s">
        <v>584</v>
      </c>
      <c r="H357" s="1" t="s">
        <v>584</v>
      </c>
      <c r="I357" s="1">
        <v>2</v>
      </c>
      <c r="J357" s="14" t="s">
        <v>1335</v>
      </c>
      <c r="K357" s="14" t="s">
        <v>1533</v>
      </c>
      <c r="L357" s="14"/>
      <c r="M357" s="1" t="s">
        <v>5986</v>
      </c>
      <c r="N357" s="14" t="s">
        <v>5989</v>
      </c>
      <c r="O357" s="1">
        <f>IF(G357="D1",MATCH(C357,'RPI calculation'!$A$9:$A$356,0),0)</f>
        <v>189</v>
      </c>
      <c r="P357" s="1">
        <f>IF(H357="D1",MATCH(D357,'RPI calculation'!$A$9:$A$356,0),0)</f>
        <v>264</v>
      </c>
      <c r="Q357" s="1">
        <f t="shared" si="15"/>
        <v>1</v>
      </c>
      <c r="R357" s="1">
        <f t="shared" si="16"/>
        <v>0</v>
      </c>
      <c r="S357" s="1">
        <f t="shared" si="17"/>
        <v>1</v>
      </c>
      <c r="T357" s="9">
        <f>IF(Q357=0,0,(INDEX('RPI calculation'!$H$9:$H$356,P357)-(COUNTIFS(Matches!$C$9:$C$1954,C357,Matches!$D$9:$D$1954,D357,Matches!$Q$9:$Q$1954,1,Matches!$F$9:$F$1954,3)+COUNTIFS(Matches!$C$9:$C$1954,D357,Matches!$D$9:$D$1954,C357,Matches!$Q$9:$Q$1954,1,Matches!$E$9:$E$1954,3)))/((INDEX('RPI calculation'!$H$9:$H$356,P357)+INDEX('RPI calculation'!$I$9:$I$356,P357))-(COUNTIFS(Matches!$C$9:$C$1954,C357,Matches!$D$9:$D$1954,D357,Matches!$Q$9:$Q$1954,1)+COUNTIFS(Matches!$C$9:$C$1954,D357,Matches!$D$9:$D$1954,C357,Matches!$Q$9:$Q$1954,1))))</f>
        <v>0.36363636363636365</v>
      </c>
      <c r="U357" s="9">
        <f>IF(Q357=0,0,(INDEX('RPI calculation'!$H$9:$H$356,O357)-(COUNTIFS(Matches!$C$9:$C$1954,C357,Matches!$D$9:$D$1954,D357,Matches!$Q$9:$Q$1954,1,Matches!$E$9:$E$1954,3)+COUNTIFS(Matches!$C$9:$C$1954,D357,Matches!$D$9:$D$1954,C357,Matches!$Q$9:$Q$1954,1,Matches!$F$9:$F$1954,3)))/((INDEX('RPI calculation'!$H$9:$H$356,O357)+INDEX('RPI calculation'!$I$9:$I$356,O357))-(COUNTIFS(Matches!$C$9:$C$1954,C357,Matches!$D$9:$D$1954,D357,Matches!$Q$9:$Q$1954,1)+COUNTIFS(Matches!$C$9:$C$1954,D357,Matches!$D$9:$D$1954,C357,Matches!$Q$9:$Q$1954,1))))</f>
        <v>0.66666666666666663</v>
      </c>
      <c r="V357" s="9">
        <f>IF(Q357=0,0,INDEX('RPI calculation'!$K$9:$K$356,P357))</f>
        <v>0.46830808080808078</v>
      </c>
      <c r="W357" s="9">
        <f>IF(Q357=0,0,INDEX('RPI calculation'!$K$9:$K$356,O357))</f>
        <v>0.30318181818181816</v>
      </c>
      <c r="X357" s="1">
        <f>IF(G357="D1",INDEX('RPI calculation'!$N$9:$N$356,O357),0)</f>
        <v>285</v>
      </c>
      <c r="Y357" s="1">
        <f>IF(H357="D1",INDEX('RPI calculation'!$N$9:$N$356,P357),0)</f>
        <v>230</v>
      </c>
    </row>
    <row r="358" spans="1:25" ht="25">
      <c r="A358" s="1" t="s">
        <v>1534</v>
      </c>
      <c r="B358" s="12">
        <v>46263</v>
      </c>
      <c r="C358" s="1" t="s">
        <v>159</v>
      </c>
      <c r="D358" s="1" t="s">
        <v>170</v>
      </c>
      <c r="E358" s="1">
        <v>3</v>
      </c>
      <c r="F358" s="1">
        <v>0</v>
      </c>
      <c r="G358" s="1" t="s">
        <v>584</v>
      </c>
      <c r="H358" s="1" t="s">
        <v>584</v>
      </c>
      <c r="I358" s="1">
        <v>2</v>
      </c>
      <c r="J358" s="14" t="s">
        <v>1535</v>
      </c>
      <c r="K358" s="14" t="s">
        <v>1536</v>
      </c>
      <c r="L358" s="14"/>
      <c r="M358" s="1" t="s">
        <v>5986</v>
      </c>
      <c r="N358" s="14" t="s">
        <v>5989</v>
      </c>
      <c r="O358" s="1">
        <f>IF(G358="D1",MATCH(C358,'RPI calculation'!$A$9:$A$356,0),0)</f>
        <v>192</v>
      </c>
      <c r="P358" s="1">
        <f>IF(H358="D1",MATCH(D358,'RPI calculation'!$A$9:$A$356,0),0)</f>
        <v>289</v>
      </c>
      <c r="Q358" s="1">
        <f t="shared" si="15"/>
        <v>1</v>
      </c>
      <c r="R358" s="1">
        <f t="shared" si="16"/>
        <v>1</v>
      </c>
      <c r="S358" s="1">
        <f t="shared" si="17"/>
        <v>0</v>
      </c>
      <c r="T358" s="9">
        <f>IF(Q358=0,0,(INDEX('RPI calculation'!$H$9:$H$356,P358)-(COUNTIFS(Matches!$C$9:$C$1954,C358,Matches!$D$9:$D$1954,D358,Matches!$Q$9:$Q$1954,1,Matches!$F$9:$F$1954,3)+COUNTIFS(Matches!$C$9:$C$1954,D358,Matches!$D$9:$D$1954,C358,Matches!$Q$9:$Q$1954,1,Matches!$E$9:$E$1954,3)))/((INDEX('RPI calculation'!$H$9:$H$356,P358)+INDEX('RPI calculation'!$I$9:$I$356,P358))-(COUNTIFS(Matches!$C$9:$C$1954,C358,Matches!$D$9:$D$1954,D358,Matches!$Q$9:$Q$1954,1)+COUNTIFS(Matches!$C$9:$C$1954,D358,Matches!$D$9:$D$1954,C358,Matches!$Q$9:$Q$1954,1))))</f>
        <v>0.625</v>
      </c>
      <c r="U358" s="9">
        <f>IF(Q358=0,0,(INDEX('RPI calculation'!$H$9:$H$356,O358)-(COUNTIFS(Matches!$C$9:$C$1954,C358,Matches!$D$9:$D$1954,D358,Matches!$Q$9:$Q$1954,1,Matches!$E$9:$E$1954,3)+COUNTIFS(Matches!$C$9:$C$1954,D358,Matches!$D$9:$D$1954,C358,Matches!$Q$9:$Q$1954,1,Matches!$F$9:$F$1954,3)))/((INDEX('RPI calculation'!$H$9:$H$356,O358)+INDEX('RPI calculation'!$I$9:$I$356,O358))-(COUNTIFS(Matches!$C$9:$C$1954,C358,Matches!$D$9:$D$1954,D358,Matches!$Q$9:$Q$1954,1)+COUNTIFS(Matches!$C$9:$C$1954,D358,Matches!$D$9:$D$1954,C358,Matches!$Q$9:$Q$1954,1))))</f>
        <v>0.75</v>
      </c>
      <c r="V358" s="9">
        <f>IF(Q358=0,0,INDEX('RPI calculation'!$K$9:$K$356,P358))</f>
        <v>0.51441798941798944</v>
      </c>
      <c r="W358" s="9">
        <f>IF(Q358=0,0,INDEX('RPI calculation'!$K$9:$K$356,O358))</f>
        <v>0.4135003885003885</v>
      </c>
      <c r="X358" s="1">
        <f>IF(G358="D1",INDEX('RPI calculation'!$N$9:$N$356,O358),0)</f>
        <v>136</v>
      </c>
      <c r="Y358" s="1">
        <f>IF(H358="D1",INDEX('RPI calculation'!$N$9:$N$356,P358),0)</f>
        <v>147</v>
      </c>
    </row>
    <row r="359" spans="1:25">
      <c r="A359" s="1" t="s">
        <v>1537</v>
      </c>
      <c r="B359" s="12">
        <v>46263</v>
      </c>
      <c r="C359" s="1" t="s">
        <v>263</v>
      </c>
      <c r="D359" s="1" t="s">
        <v>355</v>
      </c>
      <c r="E359" s="1">
        <v>2</v>
      </c>
      <c r="F359" s="1">
        <v>3</v>
      </c>
      <c r="G359" s="1" t="s">
        <v>584</v>
      </c>
      <c r="H359" s="1" t="s">
        <v>584</v>
      </c>
      <c r="I359" s="1">
        <v>1</v>
      </c>
      <c r="J359" s="14" t="s">
        <v>1538</v>
      </c>
      <c r="K359" s="14" t="s">
        <v>1539</v>
      </c>
      <c r="L359" s="14"/>
      <c r="M359" s="1" t="s">
        <v>5986</v>
      </c>
      <c r="N359" s="14" t="s">
        <v>5989</v>
      </c>
      <c r="O359" s="1">
        <f>IF(G359="D1",MATCH(C359,'RPI calculation'!$A$9:$A$356,0),0)</f>
        <v>194</v>
      </c>
      <c r="P359" s="1">
        <f>IF(H359="D1",MATCH(D359,'RPI calculation'!$A$9:$A$356,0),0)</f>
        <v>248</v>
      </c>
      <c r="Q359" s="1">
        <f t="shared" si="15"/>
        <v>1</v>
      </c>
      <c r="R359" s="1">
        <f t="shared" si="16"/>
        <v>0</v>
      </c>
      <c r="S359" s="1">
        <f t="shared" si="17"/>
        <v>1</v>
      </c>
      <c r="T359" s="9">
        <f>IF(Q359=0,0,(INDEX('RPI calculation'!$H$9:$H$356,P359)-(COUNTIFS(Matches!$C$9:$C$1954,C359,Matches!$D$9:$D$1954,D359,Matches!$Q$9:$Q$1954,1,Matches!$F$9:$F$1954,3)+COUNTIFS(Matches!$C$9:$C$1954,D359,Matches!$D$9:$D$1954,C359,Matches!$Q$9:$Q$1954,1,Matches!$E$9:$E$1954,3)))/((INDEX('RPI calculation'!$H$9:$H$356,P359)+INDEX('RPI calculation'!$I$9:$I$356,P359))-(COUNTIFS(Matches!$C$9:$C$1954,C359,Matches!$D$9:$D$1954,D359,Matches!$Q$9:$Q$1954,1)+COUNTIFS(Matches!$C$9:$C$1954,D359,Matches!$D$9:$D$1954,C359,Matches!$Q$9:$Q$1954,1))))</f>
        <v>0.22222222222222221</v>
      </c>
      <c r="U359" s="9">
        <f>IF(Q359=0,0,(INDEX('RPI calculation'!$H$9:$H$356,O359)-(COUNTIFS(Matches!$C$9:$C$1954,C359,Matches!$D$9:$D$1954,D359,Matches!$Q$9:$Q$1954,1,Matches!$E$9:$E$1954,3)+COUNTIFS(Matches!$C$9:$C$1954,D359,Matches!$D$9:$D$1954,C359,Matches!$Q$9:$Q$1954,1,Matches!$F$9:$F$1954,3)))/((INDEX('RPI calculation'!$H$9:$H$356,O359)+INDEX('RPI calculation'!$I$9:$I$356,O359))-(COUNTIFS(Matches!$C$9:$C$1954,C359,Matches!$D$9:$D$1954,D359,Matches!$Q$9:$Q$1954,1)+COUNTIFS(Matches!$C$9:$C$1954,D359,Matches!$D$9:$D$1954,C359,Matches!$Q$9:$Q$1954,1))))</f>
        <v>0.6</v>
      </c>
      <c r="V359" s="9">
        <f>IF(Q359=0,0,INDEX('RPI calculation'!$K$9:$K$356,P359))</f>
        <v>0.33515151515151514</v>
      </c>
      <c r="W359" s="9">
        <f>IF(Q359=0,0,INDEX('RPI calculation'!$K$9:$K$356,O359))</f>
        <v>0.42488521579430666</v>
      </c>
      <c r="X359" s="1">
        <f>IF(G359="D1",INDEX('RPI calculation'!$N$9:$N$356,O359),0)</f>
        <v>240</v>
      </c>
      <c r="Y359" s="1">
        <f>IF(H359="D1",INDEX('RPI calculation'!$N$9:$N$356,P359),0)</f>
        <v>332</v>
      </c>
    </row>
    <row r="360" spans="1:25" ht="25">
      <c r="A360" s="1" t="s">
        <v>1540</v>
      </c>
      <c r="B360" s="12">
        <v>46263</v>
      </c>
      <c r="C360" s="1" t="s">
        <v>66</v>
      </c>
      <c r="D360" s="1" t="s">
        <v>219</v>
      </c>
      <c r="E360" s="1">
        <v>3</v>
      </c>
      <c r="F360" s="1">
        <v>0</v>
      </c>
      <c r="G360" s="1" t="s">
        <v>584</v>
      </c>
      <c r="H360" s="1" t="s">
        <v>584</v>
      </c>
      <c r="I360" s="1">
        <v>2</v>
      </c>
      <c r="J360" s="14" t="s">
        <v>1541</v>
      </c>
      <c r="K360" s="14" t="s">
        <v>1542</v>
      </c>
      <c r="L360" s="14"/>
      <c r="M360" s="1" t="s">
        <v>5986</v>
      </c>
      <c r="N360" s="14" t="s">
        <v>5989</v>
      </c>
      <c r="O360" s="1">
        <f>IF(G360="D1",MATCH(C360,'RPI calculation'!$A$9:$A$356,0),0)</f>
        <v>195</v>
      </c>
      <c r="P360" s="1">
        <f>IF(H360="D1",MATCH(D360,'RPI calculation'!$A$9:$A$356,0),0)</f>
        <v>280</v>
      </c>
      <c r="Q360" s="1">
        <f t="shared" si="15"/>
        <v>1</v>
      </c>
      <c r="R360" s="1">
        <f t="shared" si="16"/>
        <v>1</v>
      </c>
      <c r="S360" s="1">
        <f t="shared" si="17"/>
        <v>0</v>
      </c>
      <c r="T360" s="9">
        <f>IF(Q360=0,0,(INDEX('RPI calculation'!$H$9:$H$356,P360)-(COUNTIFS(Matches!$C$9:$C$1954,C360,Matches!$D$9:$D$1954,D360,Matches!$Q$9:$Q$1954,1,Matches!$F$9:$F$1954,3)+COUNTIFS(Matches!$C$9:$C$1954,D360,Matches!$D$9:$D$1954,C360,Matches!$Q$9:$Q$1954,1,Matches!$E$9:$E$1954,3)))/((INDEX('RPI calculation'!$H$9:$H$356,P360)+INDEX('RPI calculation'!$I$9:$I$356,P360))-(COUNTIFS(Matches!$C$9:$C$1954,C360,Matches!$D$9:$D$1954,D360,Matches!$Q$9:$Q$1954,1)+COUNTIFS(Matches!$C$9:$C$1954,D360,Matches!$D$9:$D$1954,C360,Matches!$Q$9:$Q$1954,1))))</f>
        <v>0.4</v>
      </c>
      <c r="U360" s="9">
        <f>IF(Q360=0,0,(INDEX('RPI calculation'!$H$9:$H$356,O360)-(COUNTIFS(Matches!$C$9:$C$1954,C360,Matches!$D$9:$D$1954,D360,Matches!$Q$9:$Q$1954,1,Matches!$E$9:$E$1954,3)+COUNTIFS(Matches!$C$9:$C$1954,D360,Matches!$D$9:$D$1954,C360,Matches!$Q$9:$Q$1954,1,Matches!$F$9:$F$1954,3)))/((INDEX('RPI calculation'!$H$9:$H$356,O360)+INDEX('RPI calculation'!$I$9:$I$356,O360))-(COUNTIFS(Matches!$C$9:$C$1954,C360,Matches!$D$9:$D$1954,D360,Matches!$Q$9:$Q$1954,1)+COUNTIFS(Matches!$C$9:$C$1954,D360,Matches!$D$9:$D$1954,C360,Matches!$Q$9:$Q$1954,1))))</f>
        <v>0.77777777777777779</v>
      </c>
      <c r="V360" s="9">
        <f>IF(Q360=0,0,INDEX('RPI calculation'!$K$9:$K$356,P360))</f>
        <v>0.55039909585364122</v>
      </c>
      <c r="W360" s="9">
        <f>IF(Q360=0,0,INDEX('RPI calculation'!$K$9:$K$356,O360))</f>
        <v>0.56623737373737382</v>
      </c>
      <c r="X360" s="1">
        <f>IF(G360="D1",INDEX('RPI calculation'!$N$9:$N$356,O360),0)</f>
        <v>43</v>
      </c>
      <c r="Y360" s="1">
        <f>IF(H360="D1",INDEX('RPI calculation'!$N$9:$N$356,P360),0)</f>
        <v>196</v>
      </c>
    </row>
    <row r="361" spans="1:25" ht="25">
      <c r="A361" s="1" t="s">
        <v>1543</v>
      </c>
      <c r="B361" s="12">
        <v>46263</v>
      </c>
      <c r="C361" s="1" t="s">
        <v>266</v>
      </c>
      <c r="D361" s="1" t="s">
        <v>139</v>
      </c>
      <c r="E361" s="1">
        <v>1</v>
      </c>
      <c r="F361" s="1">
        <v>3</v>
      </c>
      <c r="G361" s="1" t="s">
        <v>584</v>
      </c>
      <c r="H361" s="1" t="s">
        <v>584</v>
      </c>
      <c r="I361" s="1">
        <v>2</v>
      </c>
      <c r="J361" s="14" t="s">
        <v>1544</v>
      </c>
      <c r="K361" s="14" t="s">
        <v>1545</v>
      </c>
      <c r="L361" s="14"/>
      <c r="M361" s="1" t="s">
        <v>5986</v>
      </c>
      <c r="N361" s="14" t="s">
        <v>5989</v>
      </c>
      <c r="O361" s="1">
        <f>IF(G361="D1",MATCH(C361,'RPI calculation'!$A$9:$A$356,0),0)</f>
        <v>198</v>
      </c>
      <c r="P361" s="1">
        <f>IF(H361="D1",MATCH(D361,'RPI calculation'!$A$9:$A$356,0),0)</f>
        <v>308</v>
      </c>
      <c r="Q361" s="1">
        <f t="shared" si="15"/>
        <v>1</v>
      </c>
      <c r="R361" s="1">
        <f t="shared" si="16"/>
        <v>0</v>
      </c>
      <c r="S361" s="1">
        <f t="shared" si="17"/>
        <v>1</v>
      </c>
      <c r="T361" s="9">
        <f>IF(Q361=0,0,(INDEX('RPI calculation'!$H$9:$H$356,P361)-(COUNTIFS(Matches!$C$9:$C$1954,C361,Matches!$D$9:$D$1954,D361,Matches!$Q$9:$Q$1954,1,Matches!$F$9:$F$1954,3)+COUNTIFS(Matches!$C$9:$C$1954,D361,Matches!$D$9:$D$1954,C361,Matches!$Q$9:$Q$1954,1,Matches!$E$9:$E$1954,3)))/((INDEX('RPI calculation'!$H$9:$H$356,P361)+INDEX('RPI calculation'!$I$9:$I$356,P361))-(COUNTIFS(Matches!$C$9:$C$1954,C361,Matches!$D$9:$D$1954,D361,Matches!$Q$9:$Q$1954,1)+COUNTIFS(Matches!$C$9:$C$1954,D361,Matches!$D$9:$D$1954,C361,Matches!$Q$9:$Q$1954,1))))</f>
        <v>0.6</v>
      </c>
      <c r="U361" s="9">
        <f>IF(Q361=0,0,(INDEX('RPI calculation'!$H$9:$H$356,O361)-(COUNTIFS(Matches!$C$9:$C$1954,C361,Matches!$D$9:$D$1954,D361,Matches!$Q$9:$Q$1954,1,Matches!$E$9:$E$1954,3)+COUNTIFS(Matches!$C$9:$C$1954,D361,Matches!$D$9:$D$1954,C361,Matches!$Q$9:$Q$1954,1,Matches!$F$9:$F$1954,3)))/((INDEX('RPI calculation'!$H$9:$H$356,O361)+INDEX('RPI calculation'!$I$9:$I$356,O361))-(COUNTIFS(Matches!$C$9:$C$1954,C361,Matches!$D$9:$D$1954,D361,Matches!$Q$9:$Q$1954,1)+COUNTIFS(Matches!$C$9:$C$1954,D361,Matches!$D$9:$D$1954,C361,Matches!$Q$9:$Q$1954,1))))</f>
        <v>0.22222222222222221</v>
      </c>
      <c r="V361" s="9">
        <f>IF(Q361=0,0,INDEX('RPI calculation'!$K$9:$K$356,P361))</f>
        <v>0.51424030514939612</v>
      </c>
      <c r="W361" s="9">
        <f>IF(Q361=0,0,INDEX('RPI calculation'!$K$9:$K$356,O361))</f>
        <v>0.58865384615384619</v>
      </c>
      <c r="X361" s="1">
        <f>IF(G361="D1",INDEX('RPI calculation'!$N$9:$N$356,O361),0)</f>
        <v>243</v>
      </c>
      <c r="Y361" s="1">
        <f>IF(H361="D1",INDEX('RPI calculation'!$N$9:$N$356,P361),0)</f>
        <v>116</v>
      </c>
    </row>
    <row r="362" spans="1:25" ht="25">
      <c r="A362" s="1" t="s">
        <v>1546</v>
      </c>
      <c r="B362" s="12">
        <v>46263</v>
      </c>
      <c r="C362" s="1" t="s">
        <v>245</v>
      </c>
      <c r="D362" s="1" t="s">
        <v>120</v>
      </c>
      <c r="E362" s="1">
        <v>1</v>
      </c>
      <c r="F362" s="1">
        <v>3</v>
      </c>
      <c r="G362" s="1" t="s">
        <v>584</v>
      </c>
      <c r="H362" s="1" t="s">
        <v>584</v>
      </c>
      <c r="I362" s="1">
        <v>2</v>
      </c>
      <c r="J362" s="14" t="s">
        <v>1547</v>
      </c>
      <c r="K362" s="14" t="s">
        <v>1548</v>
      </c>
      <c r="L362" s="14"/>
      <c r="M362" s="1" t="s">
        <v>5986</v>
      </c>
      <c r="N362" s="14" t="s">
        <v>5988</v>
      </c>
      <c r="O362" s="1">
        <f>IF(G362="D1",MATCH(C362,'RPI calculation'!$A$9:$A$356,0),0)</f>
        <v>199</v>
      </c>
      <c r="P362" s="1">
        <f>IF(H362="D1",MATCH(D362,'RPI calculation'!$A$9:$A$356,0),0)</f>
        <v>210</v>
      </c>
      <c r="Q362" s="1">
        <f t="shared" si="15"/>
        <v>1</v>
      </c>
      <c r="R362" s="1">
        <f t="shared" si="16"/>
        <v>0</v>
      </c>
      <c r="S362" s="1">
        <f t="shared" si="17"/>
        <v>1</v>
      </c>
      <c r="T362" s="9">
        <f>IF(Q362=0,0,(INDEX('RPI calculation'!$H$9:$H$356,P362)-(COUNTIFS(Matches!$C$9:$C$1954,C362,Matches!$D$9:$D$1954,D362,Matches!$Q$9:$Q$1954,1,Matches!$F$9:$F$1954,3)+COUNTIFS(Matches!$C$9:$C$1954,D362,Matches!$D$9:$D$1954,C362,Matches!$Q$9:$Q$1954,1,Matches!$E$9:$E$1954,3)))/((INDEX('RPI calculation'!$H$9:$H$356,P362)+INDEX('RPI calculation'!$I$9:$I$356,P362))-(COUNTIFS(Matches!$C$9:$C$1954,C362,Matches!$D$9:$D$1954,D362,Matches!$Q$9:$Q$1954,1)+COUNTIFS(Matches!$C$9:$C$1954,D362,Matches!$D$9:$D$1954,C362,Matches!$Q$9:$Q$1954,1))))</f>
        <v>0.5</v>
      </c>
      <c r="U362" s="9">
        <f>IF(Q362=0,0,(INDEX('RPI calculation'!$H$9:$H$356,O362)-(COUNTIFS(Matches!$C$9:$C$1954,C362,Matches!$D$9:$D$1954,D362,Matches!$Q$9:$Q$1954,1,Matches!$E$9:$E$1954,3)+COUNTIFS(Matches!$C$9:$C$1954,D362,Matches!$D$9:$D$1954,C362,Matches!$Q$9:$Q$1954,1,Matches!$F$9:$F$1954,3)))/((INDEX('RPI calculation'!$H$9:$H$356,O362)+INDEX('RPI calculation'!$I$9:$I$356,O362))-(COUNTIFS(Matches!$C$9:$C$1954,C362,Matches!$D$9:$D$1954,D362,Matches!$Q$9:$Q$1954,1)+COUNTIFS(Matches!$C$9:$C$1954,D362,Matches!$D$9:$D$1954,C362,Matches!$Q$9:$Q$1954,1))))</f>
        <v>0.63636363636363635</v>
      </c>
      <c r="V362" s="9">
        <f>IF(Q362=0,0,INDEX('RPI calculation'!$K$9:$K$356,P362))</f>
        <v>0.58875114784205695</v>
      </c>
      <c r="W362" s="9">
        <f>IF(Q362=0,0,INDEX('RPI calculation'!$K$9:$K$356,O362))</f>
        <v>0.40378787878787881</v>
      </c>
      <c r="X362" s="1">
        <f>IF(G362="D1",INDEX('RPI calculation'!$N$9:$N$356,O362),0)</f>
        <v>222</v>
      </c>
      <c r="Y362" s="1">
        <f>IF(H362="D1",INDEX('RPI calculation'!$N$9:$N$356,P362),0)</f>
        <v>97</v>
      </c>
    </row>
    <row r="363" spans="1:25" ht="25">
      <c r="A363" s="1" t="s">
        <v>1549</v>
      </c>
      <c r="B363" s="12">
        <v>46263</v>
      </c>
      <c r="C363" s="1" t="s">
        <v>248</v>
      </c>
      <c r="D363" s="1" t="s">
        <v>146</v>
      </c>
      <c r="E363" s="1">
        <v>1</v>
      </c>
      <c r="F363" s="1">
        <v>3</v>
      </c>
      <c r="G363" s="1" t="s">
        <v>584</v>
      </c>
      <c r="H363" s="1" t="s">
        <v>584</v>
      </c>
      <c r="I363" s="1">
        <v>2</v>
      </c>
      <c r="J363" s="14" t="s">
        <v>1550</v>
      </c>
      <c r="K363" s="14" t="s">
        <v>1551</v>
      </c>
      <c r="L363" s="14"/>
      <c r="M363" s="1" t="s">
        <v>5986</v>
      </c>
      <c r="N363" s="14" t="s">
        <v>5989</v>
      </c>
      <c r="O363" s="1">
        <f>IF(G363="D1",MATCH(C363,'RPI calculation'!$A$9:$A$356,0),0)</f>
        <v>200</v>
      </c>
      <c r="P363" s="1">
        <f>IF(H363="D1",MATCH(D363,'RPI calculation'!$A$9:$A$356,0),0)</f>
        <v>294</v>
      </c>
      <c r="Q363" s="1">
        <f t="shared" si="15"/>
        <v>1</v>
      </c>
      <c r="R363" s="1">
        <f t="shared" si="16"/>
        <v>0</v>
      </c>
      <c r="S363" s="1">
        <f t="shared" si="17"/>
        <v>1</v>
      </c>
      <c r="T363" s="9">
        <f>IF(Q363=0,0,(INDEX('RPI calculation'!$H$9:$H$356,P363)-(COUNTIFS(Matches!$C$9:$C$1954,C363,Matches!$D$9:$D$1954,D363,Matches!$Q$9:$Q$1954,1,Matches!$F$9:$F$1954,3)+COUNTIFS(Matches!$C$9:$C$1954,D363,Matches!$D$9:$D$1954,C363,Matches!$Q$9:$Q$1954,1,Matches!$E$9:$E$1954,3)))/((INDEX('RPI calculation'!$H$9:$H$356,P363)+INDEX('RPI calculation'!$I$9:$I$356,P363))-(COUNTIFS(Matches!$C$9:$C$1954,C363,Matches!$D$9:$D$1954,D363,Matches!$Q$9:$Q$1954,1)+COUNTIFS(Matches!$C$9:$C$1954,D363,Matches!$D$9:$D$1954,C363,Matches!$Q$9:$Q$1954,1))))</f>
        <v>0.3</v>
      </c>
      <c r="U363" s="9">
        <f>IF(Q363=0,0,(INDEX('RPI calculation'!$H$9:$H$356,O363)-(COUNTIFS(Matches!$C$9:$C$1954,C363,Matches!$D$9:$D$1954,D363,Matches!$Q$9:$Q$1954,1,Matches!$E$9:$E$1954,3)+COUNTIFS(Matches!$C$9:$C$1954,D363,Matches!$D$9:$D$1954,C363,Matches!$Q$9:$Q$1954,1,Matches!$F$9:$F$1954,3)))/((INDEX('RPI calculation'!$H$9:$H$356,O363)+INDEX('RPI calculation'!$I$9:$I$356,O363))-(COUNTIFS(Matches!$C$9:$C$1954,C363,Matches!$D$9:$D$1954,D363,Matches!$Q$9:$Q$1954,1)+COUNTIFS(Matches!$C$9:$C$1954,D363,Matches!$D$9:$D$1954,C363,Matches!$Q$9:$Q$1954,1))))</f>
        <v>0.4</v>
      </c>
      <c r="V363" s="9">
        <f>IF(Q363=0,0,INDEX('RPI calculation'!$K$9:$K$356,P363))</f>
        <v>0.62020202020202031</v>
      </c>
      <c r="W363" s="9">
        <f>IF(Q363=0,0,INDEX('RPI calculation'!$K$9:$K$356,O363))</f>
        <v>0.48539944903581261</v>
      </c>
      <c r="X363" s="1">
        <f>IF(G363="D1",INDEX('RPI calculation'!$N$9:$N$356,O363),0)</f>
        <v>225</v>
      </c>
      <c r="Y363" s="1">
        <f>IF(H363="D1",INDEX('RPI calculation'!$N$9:$N$356,P363),0)</f>
        <v>123</v>
      </c>
    </row>
    <row r="364" spans="1:25" ht="25">
      <c r="A364" s="1" t="s">
        <v>1552</v>
      </c>
      <c r="B364" s="12">
        <v>46263</v>
      </c>
      <c r="C364" s="1" t="s">
        <v>296</v>
      </c>
      <c r="D364" s="1" t="s">
        <v>251</v>
      </c>
      <c r="E364" s="1">
        <v>0</v>
      </c>
      <c r="F364" s="1">
        <v>3</v>
      </c>
      <c r="G364" s="1" t="s">
        <v>584</v>
      </c>
      <c r="H364" s="1" t="s">
        <v>584</v>
      </c>
      <c r="I364" s="1">
        <v>2</v>
      </c>
      <c r="J364" s="14" t="s">
        <v>1553</v>
      </c>
      <c r="K364" s="14" t="s">
        <v>1554</v>
      </c>
      <c r="L364" s="14"/>
      <c r="M364" s="1" t="s">
        <v>5986</v>
      </c>
      <c r="N364" s="14" t="s">
        <v>5989</v>
      </c>
      <c r="O364" s="1">
        <f>IF(G364="D1",MATCH(C364,'RPI calculation'!$A$9:$A$356,0),0)</f>
        <v>203</v>
      </c>
      <c r="P364" s="1">
        <f>IF(H364="D1",MATCH(D364,'RPI calculation'!$A$9:$A$356,0),0)</f>
        <v>223</v>
      </c>
      <c r="Q364" s="1">
        <f t="shared" si="15"/>
        <v>1</v>
      </c>
      <c r="R364" s="1">
        <f t="shared" si="16"/>
        <v>0</v>
      </c>
      <c r="S364" s="1">
        <f t="shared" si="17"/>
        <v>1</v>
      </c>
      <c r="T364" s="9">
        <f>IF(Q364=0,0,(INDEX('RPI calculation'!$H$9:$H$356,P364)-(COUNTIFS(Matches!$C$9:$C$1954,C364,Matches!$D$9:$D$1954,D364,Matches!$Q$9:$Q$1954,1,Matches!$F$9:$F$1954,3)+COUNTIFS(Matches!$C$9:$C$1954,D364,Matches!$D$9:$D$1954,C364,Matches!$Q$9:$Q$1954,1,Matches!$E$9:$E$1954,3)))/((INDEX('RPI calculation'!$H$9:$H$356,P364)+INDEX('RPI calculation'!$I$9:$I$356,P364))-(COUNTIFS(Matches!$C$9:$C$1954,C364,Matches!$D$9:$D$1954,D364,Matches!$Q$9:$Q$1954,1)+COUNTIFS(Matches!$C$9:$C$1954,D364,Matches!$D$9:$D$1954,C364,Matches!$Q$9:$Q$1954,1))))</f>
        <v>0.38461538461538464</v>
      </c>
      <c r="U364" s="9">
        <f>IF(Q364=0,0,(INDEX('RPI calculation'!$H$9:$H$356,O364)-(COUNTIFS(Matches!$C$9:$C$1954,C364,Matches!$D$9:$D$1954,D364,Matches!$Q$9:$Q$1954,1,Matches!$E$9:$E$1954,3)+COUNTIFS(Matches!$C$9:$C$1954,D364,Matches!$D$9:$D$1954,C364,Matches!$Q$9:$Q$1954,1,Matches!$F$9:$F$1954,3)))/((INDEX('RPI calculation'!$H$9:$H$356,O364)+INDEX('RPI calculation'!$I$9:$I$356,O364))-(COUNTIFS(Matches!$C$9:$C$1954,C364,Matches!$D$9:$D$1954,D364,Matches!$Q$9:$Q$1954,1)+COUNTIFS(Matches!$C$9:$C$1954,D364,Matches!$D$9:$D$1954,C364,Matches!$Q$9:$Q$1954,1))))</f>
        <v>0.5714285714285714</v>
      </c>
      <c r="V364" s="9">
        <f>IF(Q364=0,0,INDEX('RPI calculation'!$K$9:$K$356,P364))</f>
        <v>0.47832881404309979</v>
      </c>
      <c r="W364" s="9">
        <f>IF(Q364=0,0,INDEX('RPI calculation'!$K$9:$K$356,O364))</f>
        <v>0.37062937062937068</v>
      </c>
      <c r="X364" s="1">
        <f>IF(G364="D1",INDEX('RPI calculation'!$N$9:$N$356,O364),0)</f>
        <v>273</v>
      </c>
      <c r="Y364" s="1">
        <f>IF(H364="D1",INDEX('RPI calculation'!$N$9:$N$356,P364),0)</f>
        <v>228</v>
      </c>
    </row>
    <row r="365" spans="1:25" ht="25">
      <c r="A365" s="1" t="s">
        <v>1555</v>
      </c>
      <c r="B365" s="12">
        <v>46263</v>
      </c>
      <c r="C365" s="1" t="s">
        <v>192</v>
      </c>
      <c r="D365" s="1" t="s">
        <v>61</v>
      </c>
      <c r="E365" s="1">
        <v>0</v>
      </c>
      <c r="F365" s="1">
        <v>3</v>
      </c>
      <c r="G365" s="1" t="s">
        <v>584</v>
      </c>
      <c r="H365" s="1" t="s">
        <v>584</v>
      </c>
      <c r="I365" s="1">
        <v>2</v>
      </c>
      <c r="J365" s="14" t="s">
        <v>832</v>
      </c>
      <c r="K365" s="14" t="s">
        <v>1556</v>
      </c>
      <c r="L365" s="14"/>
      <c r="M365" s="1" t="s">
        <v>5986</v>
      </c>
      <c r="N365" s="14" t="s">
        <v>5989</v>
      </c>
      <c r="O365" s="1">
        <f>IF(G365="D1",MATCH(C365,'RPI calculation'!$A$9:$A$356,0),0)</f>
        <v>205</v>
      </c>
      <c r="P365" s="1">
        <f>IF(H365="D1",MATCH(D365,'RPI calculation'!$A$9:$A$356,0),0)</f>
        <v>287</v>
      </c>
      <c r="Q365" s="1">
        <f t="shared" si="15"/>
        <v>1</v>
      </c>
      <c r="R365" s="1">
        <f t="shared" si="16"/>
        <v>0</v>
      </c>
      <c r="S365" s="1">
        <f t="shared" si="17"/>
        <v>1</v>
      </c>
      <c r="T365" s="9">
        <f>IF(Q365=0,0,(INDEX('RPI calculation'!$H$9:$H$356,P365)-(COUNTIFS(Matches!$C$9:$C$1954,C365,Matches!$D$9:$D$1954,D365,Matches!$Q$9:$Q$1954,1,Matches!$F$9:$F$1954,3)+COUNTIFS(Matches!$C$9:$C$1954,D365,Matches!$D$9:$D$1954,C365,Matches!$Q$9:$Q$1954,1,Matches!$E$9:$E$1954,3)))/((INDEX('RPI calculation'!$H$9:$H$356,P365)+INDEX('RPI calculation'!$I$9:$I$356,P365))-(COUNTIFS(Matches!$C$9:$C$1954,C365,Matches!$D$9:$D$1954,D365,Matches!$Q$9:$Q$1954,1)+COUNTIFS(Matches!$C$9:$C$1954,D365,Matches!$D$9:$D$1954,C365,Matches!$Q$9:$Q$1954,1))))</f>
        <v>0.77777777777777779</v>
      </c>
      <c r="U365" s="9">
        <f>IF(Q365=0,0,(INDEX('RPI calculation'!$H$9:$H$356,O365)-(COUNTIFS(Matches!$C$9:$C$1954,C365,Matches!$D$9:$D$1954,D365,Matches!$Q$9:$Q$1954,1,Matches!$E$9:$E$1954,3)+COUNTIFS(Matches!$C$9:$C$1954,D365,Matches!$D$9:$D$1954,C365,Matches!$Q$9:$Q$1954,1,Matches!$F$9:$F$1954,3)))/((INDEX('RPI calculation'!$H$9:$H$356,O365)+INDEX('RPI calculation'!$I$9:$I$356,O365))-(COUNTIFS(Matches!$C$9:$C$1954,C365,Matches!$D$9:$D$1954,D365,Matches!$Q$9:$Q$1954,1)+COUNTIFS(Matches!$C$9:$C$1954,D365,Matches!$D$9:$D$1954,C365,Matches!$Q$9:$Q$1954,1))))</f>
        <v>0.45454545454545453</v>
      </c>
      <c r="V365" s="9">
        <f>IF(Q365=0,0,INDEX('RPI calculation'!$K$9:$K$356,P365))</f>
        <v>0.57331890331890334</v>
      </c>
      <c r="W365" s="9">
        <f>IF(Q365=0,0,INDEX('RPI calculation'!$K$9:$K$356,O365))</f>
        <v>0.56127946127946127</v>
      </c>
      <c r="X365" s="1">
        <f>IF(G365="D1",INDEX('RPI calculation'!$N$9:$N$356,O365),0)</f>
        <v>169</v>
      </c>
      <c r="Y365" s="1">
        <f>IF(H365="D1",INDEX('RPI calculation'!$N$9:$N$356,P365),0)</f>
        <v>38</v>
      </c>
    </row>
    <row r="366" spans="1:25" ht="25">
      <c r="A366" s="1" t="s">
        <v>1557</v>
      </c>
      <c r="B366" s="12">
        <v>46263</v>
      </c>
      <c r="C366" s="1" t="s">
        <v>48</v>
      </c>
      <c r="D366" s="1" t="s">
        <v>212</v>
      </c>
      <c r="E366" s="1">
        <v>3</v>
      </c>
      <c r="F366" s="1">
        <v>1</v>
      </c>
      <c r="G366" s="1" t="s">
        <v>584</v>
      </c>
      <c r="H366" s="1" t="s">
        <v>584</v>
      </c>
      <c r="I366" s="1">
        <v>2</v>
      </c>
      <c r="J366" s="14" t="s">
        <v>1558</v>
      </c>
      <c r="K366" s="14" t="s">
        <v>1559</v>
      </c>
      <c r="L366" s="14"/>
      <c r="M366" s="1" t="s">
        <v>5986</v>
      </c>
      <c r="N366" s="14" t="s">
        <v>5989</v>
      </c>
      <c r="O366" s="1">
        <f>IF(G366="D1",MATCH(C366,'RPI calculation'!$A$9:$A$356,0),0)</f>
        <v>213</v>
      </c>
      <c r="P366" s="1">
        <f>IF(H366="D1",MATCH(D366,'RPI calculation'!$A$9:$A$356,0),0)</f>
        <v>260</v>
      </c>
      <c r="Q366" s="1">
        <f t="shared" si="15"/>
        <v>1</v>
      </c>
      <c r="R366" s="1">
        <f t="shared" si="16"/>
        <v>1</v>
      </c>
      <c r="S366" s="1">
        <f t="shared" si="17"/>
        <v>0</v>
      </c>
      <c r="T366" s="9">
        <f>IF(Q366=0,0,(INDEX('RPI calculation'!$H$9:$H$356,P366)-(COUNTIFS(Matches!$C$9:$C$1954,C366,Matches!$D$9:$D$1954,D366,Matches!$Q$9:$Q$1954,1,Matches!$F$9:$F$1954,3)+COUNTIFS(Matches!$C$9:$C$1954,D366,Matches!$D$9:$D$1954,C366,Matches!$Q$9:$Q$1954,1,Matches!$E$9:$E$1954,3)))/((INDEX('RPI calculation'!$H$9:$H$356,P366)+INDEX('RPI calculation'!$I$9:$I$356,P366))-(COUNTIFS(Matches!$C$9:$C$1954,C366,Matches!$D$9:$D$1954,D366,Matches!$Q$9:$Q$1954,1)+COUNTIFS(Matches!$C$9:$C$1954,D366,Matches!$D$9:$D$1954,C366,Matches!$Q$9:$Q$1954,1))))</f>
        <v>0.58333333333333337</v>
      </c>
      <c r="U366" s="9">
        <f>IF(Q366=0,0,(INDEX('RPI calculation'!$H$9:$H$356,O366)-(COUNTIFS(Matches!$C$9:$C$1954,C366,Matches!$D$9:$D$1954,D366,Matches!$Q$9:$Q$1954,1,Matches!$E$9:$E$1954,3)+COUNTIFS(Matches!$C$9:$C$1954,D366,Matches!$D$9:$D$1954,C366,Matches!$Q$9:$Q$1954,1,Matches!$F$9:$F$1954,3)))/((INDEX('RPI calculation'!$H$9:$H$356,O366)+INDEX('RPI calculation'!$I$9:$I$356,O366))-(COUNTIFS(Matches!$C$9:$C$1954,C366,Matches!$D$9:$D$1954,D366,Matches!$Q$9:$Q$1954,1)+COUNTIFS(Matches!$C$9:$C$1954,D366,Matches!$D$9:$D$1954,C366,Matches!$Q$9:$Q$1954,1))))</f>
        <v>0.88888888888888884</v>
      </c>
      <c r="V366" s="9">
        <f>IF(Q366=0,0,INDEX('RPI calculation'!$K$9:$K$356,P366))</f>
        <v>0.45470085470085464</v>
      </c>
      <c r="W366" s="9">
        <f>IF(Q366=0,0,INDEX('RPI calculation'!$K$9:$K$356,O366))</f>
        <v>0.53732323232323231</v>
      </c>
      <c r="X366" s="1">
        <f>IF(G366="D1",INDEX('RPI calculation'!$N$9:$N$356,O366),0)</f>
        <v>25</v>
      </c>
      <c r="Y366" s="1">
        <f>IF(H366="D1",INDEX('RPI calculation'!$N$9:$N$356,P366),0)</f>
        <v>189</v>
      </c>
    </row>
    <row r="367" spans="1:25" ht="25">
      <c r="A367" s="1" t="s">
        <v>1560</v>
      </c>
      <c r="B367" s="12">
        <v>46263</v>
      </c>
      <c r="C367" s="1" t="s">
        <v>214</v>
      </c>
      <c r="D367" s="1" t="s">
        <v>305</v>
      </c>
      <c r="E367" s="1">
        <v>3</v>
      </c>
      <c r="F367" s="1">
        <v>1</v>
      </c>
      <c r="G367" s="1" t="s">
        <v>584</v>
      </c>
      <c r="H367" s="1" t="s">
        <v>584</v>
      </c>
      <c r="I367" s="1">
        <v>2</v>
      </c>
      <c r="J367" s="14" t="s">
        <v>1561</v>
      </c>
      <c r="K367" s="14" t="s">
        <v>1562</v>
      </c>
      <c r="L367" s="14"/>
      <c r="M367" s="1" t="s">
        <v>5986</v>
      </c>
      <c r="N367" s="14" t="s">
        <v>5989</v>
      </c>
      <c r="O367" s="1">
        <f>IF(G367="D1",MATCH(C367,'RPI calculation'!$A$9:$A$356,0),0)</f>
        <v>214</v>
      </c>
      <c r="P367" s="1">
        <f>IF(H367="D1",MATCH(D367,'RPI calculation'!$A$9:$A$356,0),0)</f>
        <v>318</v>
      </c>
      <c r="Q367" s="1">
        <f t="shared" si="15"/>
        <v>1</v>
      </c>
      <c r="R367" s="1">
        <f t="shared" si="16"/>
        <v>1</v>
      </c>
      <c r="S367" s="1">
        <f t="shared" si="17"/>
        <v>0</v>
      </c>
      <c r="T367" s="9">
        <f>IF(Q367=0,0,(INDEX('RPI calculation'!$H$9:$H$356,P367)-(COUNTIFS(Matches!$C$9:$C$1954,C367,Matches!$D$9:$D$1954,D367,Matches!$Q$9:$Q$1954,1,Matches!$F$9:$F$1954,3)+COUNTIFS(Matches!$C$9:$C$1954,D367,Matches!$D$9:$D$1954,C367,Matches!$Q$9:$Q$1954,1,Matches!$E$9:$E$1954,3)))/((INDEX('RPI calculation'!$H$9:$H$356,P367)+INDEX('RPI calculation'!$I$9:$I$356,P367))-(COUNTIFS(Matches!$C$9:$C$1954,C367,Matches!$D$9:$D$1954,D367,Matches!$Q$9:$Q$1954,1)+COUNTIFS(Matches!$C$9:$C$1954,D367,Matches!$D$9:$D$1954,C367,Matches!$Q$9:$Q$1954,1))))</f>
        <v>0.18181818181818182</v>
      </c>
      <c r="U367" s="9">
        <f>IF(Q367=0,0,(INDEX('RPI calculation'!$H$9:$H$356,O367)-(COUNTIFS(Matches!$C$9:$C$1954,C367,Matches!$D$9:$D$1954,D367,Matches!$Q$9:$Q$1954,1,Matches!$E$9:$E$1954,3)+COUNTIFS(Matches!$C$9:$C$1954,D367,Matches!$D$9:$D$1954,C367,Matches!$Q$9:$Q$1954,1,Matches!$F$9:$F$1954,3)))/((INDEX('RPI calculation'!$H$9:$H$356,O367)+INDEX('RPI calculation'!$I$9:$I$356,O367))-(COUNTIFS(Matches!$C$9:$C$1954,C367,Matches!$D$9:$D$1954,D367,Matches!$Q$9:$Q$1954,1)+COUNTIFS(Matches!$C$9:$C$1954,D367,Matches!$D$9:$D$1954,C367,Matches!$Q$9:$Q$1954,1))))</f>
        <v>0.4</v>
      </c>
      <c r="V367" s="9">
        <f>IF(Q367=0,0,INDEX('RPI calculation'!$K$9:$K$356,P367))</f>
        <v>0.5065802253302254</v>
      </c>
      <c r="W367" s="9">
        <f>IF(Q367=0,0,INDEX('RPI calculation'!$K$9:$K$356,O367))</f>
        <v>0.51349862258953172</v>
      </c>
      <c r="X367" s="1">
        <f>IF(G367="D1",INDEX('RPI calculation'!$N$9:$N$356,O367),0)</f>
        <v>191</v>
      </c>
      <c r="Y367" s="1">
        <f>IF(H367="D1",INDEX('RPI calculation'!$N$9:$N$356,P367),0)</f>
        <v>282</v>
      </c>
    </row>
    <row r="368" spans="1:25" ht="25">
      <c r="A368" s="1" t="s">
        <v>1563</v>
      </c>
      <c r="B368" s="12">
        <v>46263</v>
      </c>
      <c r="C368" s="1" t="s">
        <v>33</v>
      </c>
      <c r="D368" s="1" t="s">
        <v>183</v>
      </c>
      <c r="E368" s="1">
        <v>3</v>
      </c>
      <c r="F368" s="1">
        <v>0</v>
      </c>
      <c r="G368" s="1" t="s">
        <v>584</v>
      </c>
      <c r="H368" s="1" t="s">
        <v>584</v>
      </c>
      <c r="I368" s="1">
        <v>2</v>
      </c>
      <c r="J368" s="14" t="s">
        <v>795</v>
      </c>
      <c r="K368" s="14" t="s">
        <v>1564</v>
      </c>
      <c r="L368" s="14"/>
      <c r="M368" s="1" t="s">
        <v>5986</v>
      </c>
      <c r="N368" s="14" t="s">
        <v>5989</v>
      </c>
      <c r="O368" s="1">
        <f>IF(G368="D1",MATCH(C368,'RPI calculation'!$A$9:$A$356,0),0)</f>
        <v>217</v>
      </c>
      <c r="P368" s="1">
        <f>IF(H368="D1",MATCH(D368,'RPI calculation'!$A$9:$A$356,0),0)</f>
        <v>301</v>
      </c>
      <c r="Q368" s="1">
        <f t="shared" si="15"/>
        <v>1</v>
      </c>
      <c r="R368" s="1">
        <f t="shared" si="16"/>
        <v>1</v>
      </c>
      <c r="S368" s="1">
        <f t="shared" si="17"/>
        <v>0</v>
      </c>
      <c r="T368" s="9">
        <f>IF(Q368=0,0,(INDEX('RPI calculation'!$H$9:$H$356,P368)-(COUNTIFS(Matches!$C$9:$C$1954,C368,Matches!$D$9:$D$1954,D368,Matches!$Q$9:$Q$1954,1,Matches!$F$9:$F$1954,3)+COUNTIFS(Matches!$C$9:$C$1954,D368,Matches!$D$9:$D$1954,C368,Matches!$Q$9:$Q$1954,1,Matches!$E$9:$E$1954,3)))/((INDEX('RPI calculation'!$H$9:$H$356,P368)+INDEX('RPI calculation'!$I$9:$I$356,P368))-(COUNTIFS(Matches!$C$9:$C$1954,C368,Matches!$D$9:$D$1954,D368,Matches!$Q$9:$Q$1954,1)+COUNTIFS(Matches!$C$9:$C$1954,D368,Matches!$D$9:$D$1954,C368,Matches!$Q$9:$Q$1954,1))))</f>
        <v>0.58333333333333337</v>
      </c>
      <c r="U368" s="9">
        <f>IF(Q368=0,0,(INDEX('RPI calculation'!$H$9:$H$356,O368)-(COUNTIFS(Matches!$C$9:$C$1954,C368,Matches!$D$9:$D$1954,D368,Matches!$Q$9:$Q$1954,1,Matches!$E$9:$E$1954,3)+COUNTIFS(Matches!$C$9:$C$1954,D368,Matches!$D$9:$D$1954,C368,Matches!$Q$9:$Q$1954,1,Matches!$F$9:$F$1954,3)))/((INDEX('RPI calculation'!$H$9:$H$356,O368)+INDEX('RPI calculation'!$I$9:$I$356,O368))-(COUNTIFS(Matches!$C$9:$C$1954,C368,Matches!$D$9:$D$1954,D368,Matches!$Q$9:$Q$1954,1)+COUNTIFS(Matches!$C$9:$C$1954,D368,Matches!$D$9:$D$1954,C368,Matches!$Q$9:$Q$1954,1))))</f>
        <v>0.77777777777777779</v>
      </c>
      <c r="V368" s="9">
        <f>IF(Q368=0,0,INDEX('RPI calculation'!$K$9:$K$356,P368))</f>
        <v>0.49608724608724608</v>
      </c>
      <c r="W368" s="9">
        <f>IF(Q368=0,0,INDEX('RPI calculation'!$K$9:$K$356,O368))</f>
        <v>0.67833333333333334</v>
      </c>
      <c r="X368" s="1">
        <f>IF(G368="D1",INDEX('RPI calculation'!$N$9:$N$356,O368),0)</f>
        <v>10</v>
      </c>
      <c r="Y368" s="1">
        <f>IF(H368="D1",INDEX('RPI calculation'!$N$9:$N$356,P368),0)</f>
        <v>160</v>
      </c>
    </row>
    <row r="369" spans="1:25" ht="25">
      <c r="A369" s="1" t="s">
        <v>1565</v>
      </c>
      <c r="B369" s="12">
        <v>46263</v>
      </c>
      <c r="C369" s="1" t="s">
        <v>80</v>
      </c>
      <c r="D369" s="1" t="s">
        <v>138</v>
      </c>
      <c r="E369" s="1">
        <v>3</v>
      </c>
      <c r="F369" s="1">
        <v>0</v>
      </c>
      <c r="G369" s="1" t="s">
        <v>584</v>
      </c>
      <c r="H369" s="1" t="s">
        <v>584</v>
      </c>
      <c r="I369" s="1">
        <v>2</v>
      </c>
      <c r="J369" s="14" t="s">
        <v>1566</v>
      </c>
      <c r="K369" s="14" t="s">
        <v>1567</v>
      </c>
      <c r="L369" s="14"/>
      <c r="M369" s="1" t="s">
        <v>5986</v>
      </c>
      <c r="N369" s="14" t="s">
        <v>5989</v>
      </c>
      <c r="O369" s="1">
        <f>IF(G369="D1",MATCH(C369,'RPI calculation'!$A$9:$A$356,0),0)</f>
        <v>218</v>
      </c>
      <c r="P369" s="1">
        <f>IF(H369="D1",MATCH(D369,'RPI calculation'!$A$9:$A$356,0),0)</f>
        <v>258</v>
      </c>
      <c r="Q369" s="1">
        <f t="shared" si="15"/>
        <v>1</v>
      </c>
      <c r="R369" s="1">
        <f t="shared" si="16"/>
        <v>1</v>
      </c>
      <c r="S369" s="1">
        <f t="shared" si="17"/>
        <v>0</v>
      </c>
      <c r="T369" s="9">
        <f>IF(Q369=0,0,(INDEX('RPI calculation'!$H$9:$H$356,P369)-(COUNTIFS(Matches!$C$9:$C$1954,C369,Matches!$D$9:$D$1954,D369,Matches!$Q$9:$Q$1954,1,Matches!$F$9:$F$1954,3)+COUNTIFS(Matches!$C$9:$C$1954,D369,Matches!$D$9:$D$1954,C369,Matches!$Q$9:$Q$1954,1,Matches!$E$9:$E$1954,3)))/((INDEX('RPI calculation'!$H$9:$H$356,P369)+INDEX('RPI calculation'!$I$9:$I$356,P369))-(COUNTIFS(Matches!$C$9:$C$1954,C369,Matches!$D$9:$D$1954,D369,Matches!$Q$9:$Q$1954,1)+COUNTIFS(Matches!$C$9:$C$1954,D369,Matches!$D$9:$D$1954,C369,Matches!$Q$9:$Q$1954,1))))</f>
        <v>0.4</v>
      </c>
      <c r="U369" s="9">
        <f>IF(Q369=0,0,(INDEX('RPI calculation'!$H$9:$H$356,O369)-(COUNTIFS(Matches!$C$9:$C$1954,C369,Matches!$D$9:$D$1954,D369,Matches!$Q$9:$Q$1954,1,Matches!$E$9:$E$1954,3)+COUNTIFS(Matches!$C$9:$C$1954,D369,Matches!$D$9:$D$1954,C369,Matches!$Q$9:$Q$1954,1,Matches!$F$9:$F$1954,3)))/((INDEX('RPI calculation'!$H$9:$H$356,O369)+INDEX('RPI calculation'!$I$9:$I$356,O369))-(COUNTIFS(Matches!$C$9:$C$1954,C369,Matches!$D$9:$D$1954,D369,Matches!$Q$9:$Q$1954,1)+COUNTIFS(Matches!$C$9:$C$1954,D369,Matches!$D$9:$D$1954,C369,Matches!$Q$9:$Q$1954,1))))</f>
        <v>0.7</v>
      </c>
      <c r="V369" s="9">
        <f>IF(Q369=0,0,INDEX('RPI calculation'!$K$9:$K$356,P369))</f>
        <v>0.63380558835104284</v>
      </c>
      <c r="W369" s="9">
        <f>IF(Q369=0,0,INDEX('RPI calculation'!$K$9:$K$356,O369))</f>
        <v>0.55399449035812676</v>
      </c>
      <c r="X369" s="1">
        <f>IF(G369="D1",INDEX('RPI calculation'!$N$9:$N$356,O369),0)</f>
        <v>57</v>
      </c>
      <c r="Y369" s="1">
        <f>IF(H369="D1",INDEX('RPI calculation'!$N$9:$N$356,P369),0)</f>
        <v>115</v>
      </c>
    </row>
    <row r="370" spans="1:25" ht="25">
      <c r="A370" s="1" t="s">
        <v>1568</v>
      </c>
      <c r="B370" s="12">
        <v>46263</v>
      </c>
      <c r="C370" s="1" t="s">
        <v>360</v>
      </c>
      <c r="D370" s="1" t="s">
        <v>286</v>
      </c>
      <c r="E370" s="1">
        <v>0</v>
      </c>
      <c r="F370" s="1">
        <v>3</v>
      </c>
      <c r="G370" s="1" t="s">
        <v>584</v>
      </c>
      <c r="H370" s="1" t="s">
        <v>584</v>
      </c>
      <c r="I370" s="1">
        <v>2</v>
      </c>
      <c r="J370" s="14" t="s">
        <v>1569</v>
      </c>
      <c r="K370" s="14" t="s">
        <v>1570</v>
      </c>
      <c r="L370" s="14"/>
      <c r="M370" s="1" t="s">
        <v>5986</v>
      </c>
      <c r="N370" s="14" t="s">
        <v>5989</v>
      </c>
      <c r="O370" s="1">
        <f>IF(G370="D1",MATCH(C370,'RPI calculation'!$A$9:$A$356,0),0)</f>
        <v>222</v>
      </c>
      <c r="P370" s="1">
        <f>IF(H370="D1",MATCH(D370,'RPI calculation'!$A$9:$A$356,0),0)</f>
        <v>298</v>
      </c>
      <c r="Q370" s="1">
        <f t="shared" si="15"/>
        <v>1</v>
      </c>
      <c r="R370" s="1">
        <f t="shared" si="16"/>
        <v>0</v>
      </c>
      <c r="S370" s="1">
        <f t="shared" si="17"/>
        <v>1</v>
      </c>
      <c r="T370" s="9">
        <f>IF(Q370=0,0,(INDEX('RPI calculation'!$H$9:$H$356,P370)-(COUNTIFS(Matches!$C$9:$C$1954,C370,Matches!$D$9:$D$1954,D370,Matches!$Q$9:$Q$1954,1,Matches!$F$9:$F$1954,3)+COUNTIFS(Matches!$C$9:$C$1954,D370,Matches!$D$9:$D$1954,C370,Matches!$Q$9:$Q$1954,1,Matches!$E$9:$E$1954,3)))/((INDEX('RPI calculation'!$H$9:$H$356,P370)+INDEX('RPI calculation'!$I$9:$I$356,P370))-(COUNTIFS(Matches!$C$9:$C$1954,C370,Matches!$D$9:$D$1954,D370,Matches!$Q$9:$Q$1954,1)+COUNTIFS(Matches!$C$9:$C$1954,D370,Matches!$D$9:$D$1954,C370,Matches!$Q$9:$Q$1954,1))))</f>
        <v>0.3</v>
      </c>
      <c r="U370" s="9">
        <f>IF(Q370=0,0,(INDEX('RPI calculation'!$H$9:$H$356,O370)-(COUNTIFS(Matches!$C$9:$C$1954,C370,Matches!$D$9:$D$1954,D370,Matches!$Q$9:$Q$1954,1,Matches!$E$9:$E$1954,3)+COUNTIFS(Matches!$C$9:$C$1954,D370,Matches!$D$9:$D$1954,C370,Matches!$Q$9:$Q$1954,1,Matches!$F$9:$F$1954,3)))/((INDEX('RPI calculation'!$H$9:$H$356,O370)+INDEX('RPI calculation'!$I$9:$I$356,O370))-(COUNTIFS(Matches!$C$9:$C$1954,C370,Matches!$D$9:$D$1954,D370,Matches!$Q$9:$Q$1954,1)+COUNTIFS(Matches!$C$9:$C$1954,D370,Matches!$D$9:$D$1954,C370,Matches!$Q$9:$Q$1954,1))))</f>
        <v>0</v>
      </c>
      <c r="V370" s="9">
        <f>IF(Q370=0,0,INDEX('RPI calculation'!$K$9:$K$356,P370))</f>
        <v>0.43737373737373736</v>
      </c>
      <c r="W370" s="9">
        <f>IF(Q370=0,0,INDEX('RPI calculation'!$K$9:$K$356,O370))</f>
        <v>0.43385332616101846</v>
      </c>
      <c r="X370" s="1">
        <f>IF(G370="D1",INDEX('RPI calculation'!$N$9:$N$356,O370),0)</f>
        <v>337</v>
      </c>
      <c r="Y370" s="1">
        <f>IF(H370="D1",INDEX('RPI calculation'!$N$9:$N$356,P370),0)</f>
        <v>263</v>
      </c>
    </row>
    <row r="371" spans="1:25" ht="25">
      <c r="A371" s="1" t="s">
        <v>1571</v>
      </c>
      <c r="B371" s="12">
        <v>46263</v>
      </c>
      <c r="C371" s="1" t="s">
        <v>251</v>
      </c>
      <c r="D371" s="1" t="s">
        <v>339</v>
      </c>
      <c r="E371" s="1">
        <v>3</v>
      </c>
      <c r="F371" s="1">
        <v>1</v>
      </c>
      <c r="G371" s="1" t="s">
        <v>584</v>
      </c>
      <c r="H371" s="1" t="s">
        <v>584</v>
      </c>
      <c r="I371" s="1">
        <v>2</v>
      </c>
      <c r="J371" s="14" t="s">
        <v>1572</v>
      </c>
      <c r="K371" s="14" t="s">
        <v>1573</v>
      </c>
      <c r="L371" s="14"/>
      <c r="M371" s="1" t="s">
        <v>5986</v>
      </c>
      <c r="N371" s="14" t="s">
        <v>5989</v>
      </c>
      <c r="O371" s="1">
        <f>IF(G371="D1",MATCH(C371,'RPI calculation'!$A$9:$A$356,0),0)</f>
        <v>223</v>
      </c>
      <c r="P371" s="1">
        <f>IF(H371="D1",MATCH(D371,'RPI calculation'!$A$9:$A$356,0),0)</f>
        <v>333</v>
      </c>
      <c r="Q371" s="1">
        <f t="shared" si="15"/>
        <v>1</v>
      </c>
      <c r="R371" s="1">
        <f t="shared" si="16"/>
        <v>1</v>
      </c>
      <c r="S371" s="1">
        <f t="shared" si="17"/>
        <v>0</v>
      </c>
      <c r="T371" s="9">
        <f>IF(Q371=0,0,(INDEX('RPI calculation'!$H$9:$H$356,P371)-(COUNTIFS(Matches!$C$9:$C$1954,C371,Matches!$D$9:$D$1954,D371,Matches!$Q$9:$Q$1954,1,Matches!$F$9:$F$1954,3)+COUNTIFS(Matches!$C$9:$C$1954,D371,Matches!$D$9:$D$1954,C371,Matches!$Q$9:$Q$1954,1,Matches!$E$9:$E$1954,3)))/((INDEX('RPI calculation'!$H$9:$H$356,P371)+INDEX('RPI calculation'!$I$9:$I$356,P371))-(COUNTIFS(Matches!$C$9:$C$1954,C371,Matches!$D$9:$D$1954,D371,Matches!$Q$9:$Q$1954,1)+COUNTIFS(Matches!$C$9:$C$1954,D371,Matches!$D$9:$D$1954,C371,Matches!$Q$9:$Q$1954,1))))</f>
        <v>0.36363636363636365</v>
      </c>
      <c r="U371" s="9">
        <f>IF(Q371=0,0,(INDEX('RPI calculation'!$H$9:$H$356,O371)-(COUNTIFS(Matches!$C$9:$C$1954,C371,Matches!$D$9:$D$1954,D371,Matches!$Q$9:$Q$1954,1,Matches!$E$9:$E$1954,3)+COUNTIFS(Matches!$C$9:$C$1954,D371,Matches!$D$9:$D$1954,C371,Matches!$Q$9:$Q$1954,1,Matches!$F$9:$F$1954,3)))/((INDEX('RPI calculation'!$H$9:$H$356,O371)+INDEX('RPI calculation'!$I$9:$I$356,O371))-(COUNTIFS(Matches!$C$9:$C$1954,C371,Matches!$D$9:$D$1954,D371,Matches!$Q$9:$Q$1954,1)+COUNTIFS(Matches!$C$9:$C$1954,D371,Matches!$D$9:$D$1954,C371,Matches!$Q$9:$Q$1954,1))))</f>
        <v>0.38461538461538464</v>
      </c>
      <c r="V371" s="9">
        <f>IF(Q371=0,0,INDEX('RPI calculation'!$K$9:$K$356,P371))</f>
        <v>0.39747335997335992</v>
      </c>
      <c r="W371" s="9">
        <f>IF(Q371=0,0,INDEX('RPI calculation'!$K$9:$K$356,O371))</f>
        <v>0.47832881404309979</v>
      </c>
      <c r="X371" s="1">
        <f>IF(G371="D1",INDEX('RPI calculation'!$N$9:$N$356,O371),0)</f>
        <v>228</v>
      </c>
      <c r="Y371" s="1">
        <f>IF(H371="D1",INDEX('RPI calculation'!$N$9:$N$356,P371),0)</f>
        <v>316</v>
      </c>
    </row>
    <row r="372" spans="1:25" ht="25">
      <c r="A372" s="1" t="s">
        <v>1574</v>
      </c>
      <c r="B372" s="12">
        <v>46263</v>
      </c>
      <c r="C372" s="1" t="s">
        <v>177</v>
      </c>
      <c r="D372" s="1" t="s">
        <v>99</v>
      </c>
      <c r="E372" s="1">
        <v>1</v>
      </c>
      <c r="F372" s="1">
        <v>3</v>
      </c>
      <c r="G372" s="1" t="s">
        <v>584</v>
      </c>
      <c r="H372" s="1" t="s">
        <v>584</v>
      </c>
      <c r="I372" s="1">
        <v>2</v>
      </c>
      <c r="J372" s="14" t="s">
        <v>1575</v>
      </c>
      <c r="K372" s="14" t="s">
        <v>1576</v>
      </c>
      <c r="L372" s="14"/>
      <c r="M372" s="1" t="s">
        <v>5986</v>
      </c>
      <c r="N372" s="14" t="s">
        <v>5989</v>
      </c>
      <c r="O372" s="1">
        <f>IF(G372="D1",MATCH(C372,'RPI calculation'!$A$9:$A$356,0),0)</f>
        <v>236</v>
      </c>
      <c r="P372" s="1">
        <f>IF(H372="D1",MATCH(D372,'RPI calculation'!$A$9:$A$356,0),0)</f>
        <v>325</v>
      </c>
      <c r="Q372" s="1">
        <f t="shared" si="15"/>
        <v>1</v>
      </c>
      <c r="R372" s="1">
        <f t="shared" si="16"/>
        <v>0</v>
      </c>
      <c r="S372" s="1">
        <f t="shared" si="17"/>
        <v>1</v>
      </c>
      <c r="T372" s="9">
        <f>IF(Q372=0,0,(INDEX('RPI calculation'!$H$9:$H$356,P372)-(COUNTIFS(Matches!$C$9:$C$1954,C372,Matches!$D$9:$D$1954,D372,Matches!$Q$9:$Q$1954,1,Matches!$F$9:$F$1954,3)+COUNTIFS(Matches!$C$9:$C$1954,D372,Matches!$D$9:$D$1954,C372,Matches!$Q$9:$Q$1954,1,Matches!$E$9:$E$1954,3)))/((INDEX('RPI calculation'!$H$9:$H$356,P372)+INDEX('RPI calculation'!$I$9:$I$356,P372))-(COUNTIFS(Matches!$C$9:$C$1954,C372,Matches!$D$9:$D$1954,D372,Matches!$Q$9:$Q$1954,1)+COUNTIFS(Matches!$C$9:$C$1954,D372,Matches!$D$9:$D$1954,C372,Matches!$Q$9:$Q$1954,1))))</f>
        <v>0.6</v>
      </c>
      <c r="U372" s="9">
        <f>IF(Q372=0,0,(INDEX('RPI calculation'!$H$9:$H$356,O372)-(COUNTIFS(Matches!$C$9:$C$1954,C372,Matches!$D$9:$D$1954,D372,Matches!$Q$9:$Q$1954,1,Matches!$E$9:$E$1954,3)+COUNTIFS(Matches!$C$9:$C$1954,D372,Matches!$D$9:$D$1954,C372,Matches!$Q$9:$Q$1954,1,Matches!$F$9:$F$1954,3)))/((INDEX('RPI calculation'!$H$9:$H$356,O372)+INDEX('RPI calculation'!$I$9:$I$356,O372))-(COUNTIFS(Matches!$C$9:$C$1954,C372,Matches!$D$9:$D$1954,D372,Matches!$Q$9:$Q$1954,1)+COUNTIFS(Matches!$C$9:$C$1954,D372,Matches!$D$9:$D$1954,C372,Matches!$Q$9:$Q$1954,1))))</f>
        <v>0.5</v>
      </c>
      <c r="V372" s="9">
        <f>IF(Q372=0,0,INDEX('RPI calculation'!$K$9:$K$356,P372))</f>
        <v>0.55858585858585852</v>
      </c>
      <c r="W372" s="9">
        <f>IF(Q372=0,0,INDEX('RPI calculation'!$K$9:$K$356,O372))</f>
        <v>0.54430670339761245</v>
      </c>
      <c r="X372" s="1">
        <f>IF(G372="D1",INDEX('RPI calculation'!$N$9:$N$356,O372),0)</f>
        <v>154</v>
      </c>
      <c r="Y372" s="1">
        <f>IF(H372="D1",INDEX('RPI calculation'!$N$9:$N$356,P372),0)</f>
        <v>76</v>
      </c>
    </row>
    <row r="373" spans="1:25" ht="25">
      <c r="A373" s="1" t="s">
        <v>1577</v>
      </c>
      <c r="B373" s="12">
        <v>46263</v>
      </c>
      <c r="C373" s="1" t="s">
        <v>175</v>
      </c>
      <c r="D373" s="1" t="s">
        <v>258</v>
      </c>
      <c r="E373" s="1">
        <v>3</v>
      </c>
      <c r="F373" s="1">
        <v>0</v>
      </c>
      <c r="G373" s="1" t="s">
        <v>584</v>
      </c>
      <c r="H373" s="1" t="s">
        <v>584</v>
      </c>
      <c r="I373" s="1">
        <v>2</v>
      </c>
      <c r="J373" s="14" t="s">
        <v>1522</v>
      </c>
      <c r="K373" s="14" t="s">
        <v>1578</v>
      </c>
      <c r="L373" s="14"/>
      <c r="M373" s="1" t="s">
        <v>5986</v>
      </c>
      <c r="N373" s="14" t="s">
        <v>5989</v>
      </c>
      <c r="O373" s="1">
        <f>IF(G373="D1",MATCH(C373,'RPI calculation'!$A$9:$A$356,0),0)</f>
        <v>237</v>
      </c>
      <c r="P373" s="1">
        <f>IF(H373="D1",MATCH(D373,'RPI calculation'!$A$9:$A$356,0),0)</f>
        <v>293</v>
      </c>
      <c r="Q373" s="1">
        <f t="shared" si="15"/>
        <v>1</v>
      </c>
      <c r="R373" s="1">
        <f t="shared" si="16"/>
        <v>1</v>
      </c>
      <c r="S373" s="1">
        <f t="shared" si="17"/>
        <v>0</v>
      </c>
      <c r="T373" s="9">
        <f>IF(Q373=0,0,(INDEX('RPI calculation'!$H$9:$H$356,P373)-(COUNTIFS(Matches!$C$9:$C$1954,C373,Matches!$D$9:$D$1954,D373,Matches!$Q$9:$Q$1954,1,Matches!$F$9:$F$1954,3)+COUNTIFS(Matches!$C$9:$C$1954,D373,Matches!$D$9:$D$1954,C373,Matches!$Q$9:$Q$1954,1,Matches!$E$9:$E$1954,3)))/((INDEX('RPI calculation'!$H$9:$H$356,P373)+INDEX('RPI calculation'!$I$9:$I$356,P373))-(COUNTIFS(Matches!$C$9:$C$1954,C373,Matches!$D$9:$D$1954,D373,Matches!$Q$9:$Q$1954,1)+COUNTIFS(Matches!$C$9:$C$1954,D373,Matches!$D$9:$D$1954,C373,Matches!$Q$9:$Q$1954,1))))</f>
        <v>0.3</v>
      </c>
      <c r="U373" s="9">
        <f>IF(Q373=0,0,(INDEX('RPI calculation'!$H$9:$H$356,O373)-(COUNTIFS(Matches!$C$9:$C$1954,C373,Matches!$D$9:$D$1954,D373,Matches!$Q$9:$Q$1954,1,Matches!$E$9:$E$1954,3)+COUNTIFS(Matches!$C$9:$C$1954,D373,Matches!$D$9:$D$1954,C373,Matches!$Q$9:$Q$1954,1,Matches!$F$9:$F$1954,3)))/((INDEX('RPI calculation'!$H$9:$H$356,O373)+INDEX('RPI calculation'!$I$9:$I$356,O373))-(COUNTIFS(Matches!$C$9:$C$1954,C373,Matches!$D$9:$D$1954,D373,Matches!$Q$9:$Q$1954,1)+COUNTIFS(Matches!$C$9:$C$1954,D373,Matches!$D$9:$D$1954,C373,Matches!$Q$9:$Q$1954,1))))</f>
        <v>0.54545454545454541</v>
      </c>
      <c r="V373" s="9">
        <f>IF(Q373=0,0,INDEX('RPI calculation'!$K$9:$K$356,P373))</f>
        <v>0.52231404958677685</v>
      </c>
      <c r="W373" s="9">
        <f>IF(Q373=0,0,INDEX('RPI calculation'!$K$9:$K$356,O373))</f>
        <v>0.50441919191919193</v>
      </c>
      <c r="X373" s="1">
        <f>IF(G373="D1",INDEX('RPI calculation'!$N$9:$N$356,O373),0)</f>
        <v>152</v>
      </c>
      <c r="Y373" s="1">
        <f>IF(H373="D1",INDEX('RPI calculation'!$N$9:$N$356,P373),0)</f>
        <v>235</v>
      </c>
    </row>
    <row r="374" spans="1:25" ht="25">
      <c r="A374" s="1" t="s">
        <v>1579</v>
      </c>
      <c r="B374" s="12">
        <v>46263</v>
      </c>
      <c r="C374" s="1" t="s">
        <v>165</v>
      </c>
      <c r="D374" s="1" t="s">
        <v>235</v>
      </c>
      <c r="E374" s="1">
        <v>3</v>
      </c>
      <c r="F374" s="1">
        <v>2</v>
      </c>
      <c r="G374" s="1" t="s">
        <v>584</v>
      </c>
      <c r="H374" s="1" t="s">
        <v>584</v>
      </c>
      <c r="I374" s="1">
        <v>2</v>
      </c>
      <c r="J374" s="14" t="s">
        <v>1470</v>
      </c>
      <c r="K374" s="14" t="s">
        <v>1580</v>
      </c>
      <c r="L374" s="14"/>
      <c r="M374" s="1" t="s">
        <v>5986</v>
      </c>
      <c r="N374" s="14" t="s">
        <v>5989</v>
      </c>
      <c r="O374" s="1">
        <f>IF(G374="D1",MATCH(C374,'RPI calculation'!$A$9:$A$356,0),0)</f>
        <v>238</v>
      </c>
      <c r="P374" s="1">
        <f>IF(H374="D1",MATCH(D374,'RPI calculation'!$A$9:$A$356,0),0)</f>
        <v>302</v>
      </c>
      <c r="Q374" s="1">
        <f t="shared" si="15"/>
        <v>1</v>
      </c>
      <c r="R374" s="1">
        <f t="shared" si="16"/>
        <v>1</v>
      </c>
      <c r="S374" s="1">
        <f t="shared" si="17"/>
        <v>0</v>
      </c>
      <c r="T374" s="9">
        <f>IF(Q374=0,0,(INDEX('RPI calculation'!$H$9:$H$356,P374)-(COUNTIFS(Matches!$C$9:$C$1954,C374,Matches!$D$9:$D$1954,D374,Matches!$Q$9:$Q$1954,1,Matches!$F$9:$F$1954,3)+COUNTIFS(Matches!$C$9:$C$1954,D374,Matches!$D$9:$D$1954,C374,Matches!$Q$9:$Q$1954,1,Matches!$E$9:$E$1954,3)))/((INDEX('RPI calculation'!$H$9:$H$356,P374)+INDEX('RPI calculation'!$I$9:$I$356,P374))-(COUNTIFS(Matches!$C$9:$C$1954,C374,Matches!$D$9:$D$1954,D374,Matches!$Q$9:$Q$1954,1)+COUNTIFS(Matches!$C$9:$C$1954,D374,Matches!$D$9:$D$1954,C374,Matches!$Q$9:$Q$1954,1))))</f>
        <v>0.36363636363636365</v>
      </c>
      <c r="U374" s="9">
        <f>IF(Q374=0,0,(INDEX('RPI calculation'!$H$9:$H$356,O374)-(COUNTIFS(Matches!$C$9:$C$1954,C374,Matches!$D$9:$D$1954,D374,Matches!$Q$9:$Q$1954,1,Matches!$E$9:$E$1954,3)+COUNTIFS(Matches!$C$9:$C$1954,D374,Matches!$D$9:$D$1954,C374,Matches!$Q$9:$Q$1954,1,Matches!$F$9:$F$1954,3)))/((INDEX('RPI calculation'!$H$9:$H$356,O374)+INDEX('RPI calculation'!$I$9:$I$356,O374))-(COUNTIFS(Matches!$C$9:$C$1954,C374,Matches!$D$9:$D$1954,D374,Matches!$Q$9:$Q$1954,1)+COUNTIFS(Matches!$C$9:$C$1954,D374,Matches!$D$9:$D$1954,C374,Matches!$Q$9:$Q$1954,1))))</f>
        <v>0.4</v>
      </c>
      <c r="V374" s="9">
        <f>IF(Q374=0,0,INDEX('RPI calculation'!$K$9:$K$356,P374))</f>
        <v>0.53127104377104373</v>
      </c>
      <c r="W374" s="9">
        <f>IF(Q374=0,0,INDEX('RPI calculation'!$K$9:$K$356,O374))</f>
        <v>0.56212121212121202</v>
      </c>
      <c r="X374" s="1">
        <f>IF(G374="D1",INDEX('RPI calculation'!$N$9:$N$356,O374),0)</f>
        <v>142</v>
      </c>
      <c r="Y374" s="1">
        <f>IF(H374="D1",INDEX('RPI calculation'!$N$9:$N$356,P374),0)</f>
        <v>212</v>
      </c>
    </row>
    <row r="375" spans="1:25" ht="25">
      <c r="A375" s="1" t="s">
        <v>1581</v>
      </c>
      <c r="B375" s="12">
        <v>46263</v>
      </c>
      <c r="C375" s="1" t="s">
        <v>293</v>
      </c>
      <c r="D375" s="1" t="s">
        <v>370</v>
      </c>
      <c r="E375" s="1">
        <v>3</v>
      </c>
      <c r="F375" s="1">
        <v>0</v>
      </c>
      <c r="G375" s="1" t="s">
        <v>584</v>
      </c>
      <c r="H375" s="1" t="s">
        <v>584</v>
      </c>
      <c r="I375" s="1">
        <v>2</v>
      </c>
      <c r="J375" s="14" t="s">
        <v>1087</v>
      </c>
      <c r="K375" s="14" t="s">
        <v>1582</v>
      </c>
      <c r="L375" s="14"/>
      <c r="M375" s="1" t="s">
        <v>5986</v>
      </c>
      <c r="N375" s="14" t="s">
        <v>5989</v>
      </c>
      <c r="O375" s="1">
        <f>IF(G375="D1",MATCH(C375,'RPI calculation'!$A$9:$A$356,0),0)</f>
        <v>239</v>
      </c>
      <c r="P375" s="1">
        <f>IF(H375="D1",MATCH(D375,'RPI calculation'!$A$9:$A$356,0),0)</f>
        <v>267</v>
      </c>
      <c r="Q375" s="1">
        <f t="shared" si="15"/>
        <v>1</v>
      </c>
      <c r="R375" s="1">
        <f t="shared" si="16"/>
        <v>1</v>
      </c>
      <c r="S375" s="1">
        <f t="shared" si="17"/>
        <v>0</v>
      </c>
      <c r="T375" s="9">
        <f>IF(Q375=0,0,(INDEX('RPI calculation'!$H$9:$H$356,P375)-(COUNTIFS(Matches!$C$9:$C$1954,C375,Matches!$D$9:$D$1954,D375,Matches!$Q$9:$Q$1954,1,Matches!$F$9:$F$1954,3)+COUNTIFS(Matches!$C$9:$C$1954,D375,Matches!$D$9:$D$1954,C375,Matches!$Q$9:$Q$1954,1,Matches!$E$9:$E$1954,3)))/((INDEX('RPI calculation'!$H$9:$H$356,P375)+INDEX('RPI calculation'!$I$9:$I$356,P375))-(COUNTIFS(Matches!$C$9:$C$1954,C375,Matches!$D$9:$D$1954,D375,Matches!$Q$9:$Q$1954,1)+COUNTIFS(Matches!$C$9:$C$1954,D375,Matches!$D$9:$D$1954,C375,Matches!$Q$9:$Q$1954,1))))</f>
        <v>0.1111111111111111</v>
      </c>
      <c r="U375" s="9">
        <f>IF(Q375=0,0,(INDEX('RPI calculation'!$H$9:$H$356,O375)-(COUNTIFS(Matches!$C$9:$C$1954,C375,Matches!$D$9:$D$1954,D375,Matches!$Q$9:$Q$1954,1,Matches!$E$9:$E$1954,3)+COUNTIFS(Matches!$C$9:$C$1954,D375,Matches!$D$9:$D$1954,C375,Matches!$Q$9:$Q$1954,1,Matches!$F$9:$F$1954,3)))/((INDEX('RPI calculation'!$H$9:$H$356,O375)+INDEX('RPI calculation'!$I$9:$I$356,O375))-(COUNTIFS(Matches!$C$9:$C$1954,C375,Matches!$D$9:$D$1954,D375,Matches!$Q$9:$Q$1954,1)+COUNTIFS(Matches!$C$9:$C$1954,D375,Matches!$D$9:$D$1954,C375,Matches!$Q$9:$Q$1954,1))))</f>
        <v>0.36363636363636365</v>
      </c>
      <c r="V375" s="9">
        <f>IF(Q375=0,0,INDEX('RPI calculation'!$K$9:$K$356,P375))</f>
        <v>0.29666666666666669</v>
      </c>
      <c r="W375" s="9">
        <f>IF(Q375=0,0,INDEX('RPI calculation'!$K$9:$K$356,O375))</f>
        <v>0.42091750841750847</v>
      </c>
      <c r="X375" s="1">
        <f>IF(G375="D1",INDEX('RPI calculation'!$N$9:$N$356,O375),0)</f>
        <v>270</v>
      </c>
      <c r="Y375" s="1">
        <f>IF(H375="D1",INDEX('RPI calculation'!$N$9:$N$356,P375),0)</f>
        <v>347</v>
      </c>
    </row>
    <row r="376" spans="1:25" ht="25">
      <c r="A376" s="1" t="s">
        <v>1583</v>
      </c>
      <c r="B376" s="12">
        <v>46263</v>
      </c>
      <c r="C376" s="1" t="s">
        <v>196</v>
      </c>
      <c r="D376" s="1" t="s">
        <v>35</v>
      </c>
      <c r="E376" s="1">
        <v>0</v>
      </c>
      <c r="F376" s="1">
        <v>3</v>
      </c>
      <c r="G376" s="1" t="s">
        <v>584</v>
      </c>
      <c r="H376" s="1" t="s">
        <v>584</v>
      </c>
      <c r="I376" s="1">
        <v>2</v>
      </c>
      <c r="J376" s="14" t="s">
        <v>1369</v>
      </c>
      <c r="K376" s="14" t="s">
        <v>1584</v>
      </c>
      <c r="L376" s="14"/>
      <c r="M376" s="1" t="s">
        <v>5986</v>
      </c>
      <c r="N376" s="14" t="s">
        <v>5989</v>
      </c>
      <c r="O376" s="1">
        <f>IF(G376="D1",MATCH(C376,'RPI calculation'!$A$9:$A$356,0),0)</f>
        <v>244</v>
      </c>
      <c r="P376" s="1">
        <f>IF(H376="D1",MATCH(D376,'RPI calculation'!$A$9:$A$356,0),0)</f>
        <v>329</v>
      </c>
      <c r="Q376" s="1">
        <f t="shared" si="15"/>
        <v>1</v>
      </c>
      <c r="R376" s="1">
        <f t="shared" si="16"/>
        <v>0</v>
      </c>
      <c r="S376" s="1">
        <f t="shared" si="17"/>
        <v>1</v>
      </c>
      <c r="T376" s="9">
        <f>IF(Q376=0,0,(INDEX('RPI calculation'!$H$9:$H$356,P376)-(COUNTIFS(Matches!$C$9:$C$1954,C376,Matches!$D$9:$D$1954,D376,Matches!$Q$9:$Q$1954,1,Matches!$F$9:$F$1954,3)+COUNTIFS(Matches!$C$9:$C$1954,D376,Matches!$D$9:$D$1954,C376,Matches!$Q$9:$Q$1954,1,Matches!$E$9:$E$1954,3)))/((INDEX('RPI calculation'!$H$9:$H$356,P376)+INDEX('RPI calculation'!$I$9:$I$356,P376))-(COUNTIFS(Matches!$C$9:$C$1954,C376,Matches!$D$9:$D$1954,D376,Matches!$Q$9:$Q$1954,1)+COUNTIFS(Matches!$C$9:$C$1954,D376,Matches!$D$9:$D$1954,C376,Matches!$Q$9:$Q$1954,1))))</f>
        <v>1</v>
      </c>
      <c r="U376" s="9">
        <f>IF(Q376=0,0,(INDEX('RPI calculation'!$H$9:$H$356,O376)-(COUNTIFS(Matches!$C$9:$C$1954,C376,Matches!$D$9:$D$1954,D376,Matches!$Q$9:$Q$1954,1,Matches!$E$9:$E$1954,3)+COUNTIFS(Matches!$C$9:$C$1954,D376,Matches!$D$9:$D$1954,C376,Matches!$Q$9:$Q$1954,1,Matches!$F$9:$F$1954,3)))/((INDEX('RPI calculation'!$H$9:$H$356,O376)+INDEX('RPI calculation'!$I$9:$I$356,O376))-(COUNTIFS(Matches!$C$9:$C$1954,C376,Matches!$D$9:$D$1954,D376,Matches!$Q$9:$Q$1954,1)+COUNTIFS(Matches!$C$9:$C$1954,D376,Matches!$D$9:$D$1954,C376,Matches!$Q$9:$Q$1954,1))))</f>
        <v>0.55555555555555558</v>
      </c>
      <c r="V376" s="9">
        <f>IF(Q376=0,0,INDEX('RPI calculation'!$K$9:$K$356,P376))</f>
        <v>0.56141975308641967</v>
      </c>
      <c r="W376" s="9">
        <f>IF(Q376=0,0,INDEX('RPI calculation'!$K$9:$K$356,O376))</f>
        <v>0.48459595959595958</v>
      </c>
      <c r="X376" s="1">
        <f>IF(G376="D1",INDEX('RPI calculation'!$N$9:$N$356,O376),0)</f>
        <v>173</v>
      </c>
      <c r="Y376" s="1">
        <f>IF(H376="D1",INDEX('RPI calculation'!$N$9:$N$356,P376),0)</f>
        <v>12</v>
      </c>
    </row>
    <row r="377" spans="1:25" ht="25">
      <c r="A377" s="1" t="s">
        <v>1585</v>
      </c>
      <c r="B377" s="12">
        <v>46263</v>
      </c>
      <c r="C377" s="1" t="s">
        <v>191</v>
      </c>
      <c r="D377" s="1" t="s">
        <v>144</v>
      </c>
      <c r="E377" s="1">
        <v>0</v>
      </c>
      <c r="F377" s="1">
        <v>3</v>
      </c>
      <c r="G377" s="1" t="s">
        <v>584</v>
      </c>
      <c r="H377" s="1" t="s">
        <v>584</v>
      </c>
      <c r="I377" s="1">
        <v>2</v>
      </c>
      <c r="J377" s="14" t="s">
        <v>1550</v>
      </c>
      <c r="K377" s="14" t="s">
        <v>1586</v>
      </c>
      <c r="L377" s="14"/>
      <c r="M377" s="1" t="s">
        <v>5986</v>
      </c>
      <c r="N377" s="14" t="s">
        <v>5989</v>
      </c>
      <c r="O377" s="1">
        <f>IF(G377="D1",MATCH(C377,'RPI calculation'!$A$9:$A$356,0),0)</f>
        <v>246</v>
      </c>
      <c r="P377" s="1">
        <f>IF(H377="D1",MATCH(D377,'RPI calculation'!$A$9:$A$356,0),0)</f>
        <v>331</v>
      </c>
      <c r="Q377" s="1">
        <f t="shared" si="15"/>
        <v>1</v>
      </c>
      <c r="R377" s="1">
        <f t="shared" si="16"/>
        <v>0</v>
      </c>
      <c r="S377" s="1">
        <f t="shared" si="17"/>
        <v>1</v>
      </c>
      <c r="T377" s="9">
        <f>IF(Q377=0,0,(INDEX('RPI calculation'!$H$9:$H$356,P377)-(COUNTIFS(Matches!$C$9:$C$1954,C377,Matches!$D$9:$D$1954,D377,Matches!$Q$9:$Q$1954,1,Matches!$F$9:$F$1954,3)+COUNTIFS(Matches!$C$9:$C$1954,D377,Matches!$D$9:$D$1954,C377,Matches!$Q$9:$Q$1954,1,Matches!$E$9:$E$1954,3)))/((INDEX('RPI calculation'!$H$9:$H$356,P377)+INDEX('RPI calculation'!$I$9:$I$356,P377))-(COUNTIFS(Matches!$C$9:$C$1954,C377,Matches!$D$9:$D$1954,D377,Matches!$Q$9:$Q$1954,1)+COUNTIFS(Matches!$C$9:$C$1954,D377,Matches!$D$9:$D$1954,C377,Matches!$Q$9:$Q$1954,1))))</f>
        <v>0.66666666666666663</v>
      </c>
      <c r="U377" s="9">
        <f>IF(Q377=0,0,(INDEX('RPI calculation'!$H$9:$H$356,O377)-(COUNTIFS(Matches!$C$9:$C$1954,C377,Matches!$D$9:$D$1954,D377,Matches!$Q$9:$Q$1954,1,Matches!$E$9:$E$1954,3)+COUNTIFS(Matches!$C$9:$C$1954,D377,Matches!$D$9:$D$1954,C377,Matches!$Q$9:$Q$1954,1,Matches!$F$9:$F$1954,3)))/((INDEX('RPI calculation'!$H$9:$H$356,O377)+INDEX('RPI calculation'!$I$9:$I$356,O377))-(COUNTIFS(Matches!$C$9:$C$1954,C377,Matches!$D$9:$D$1954,D377,Matches!$Q$9:$Q$1954,1)+COUNTIFS(Matches!$C$9:$C$1954,D377,Matches!$D$9:$D$1954,C377,Matches!$Q$9:$Q$1954,1))))</f>
        <v>0.5</v>
      </c>
      <c r="V377" s="9">
        <f>IF(Q377=0,0,INDEX('RPI calculation'!$K$9:$K$356,P377))</f>
        <v>0.46568181818181814</v>
      </c>
      <c r="W377" s="9">
        <f>IF(Q377=0,0,INDEX('RPI calculation'!$K$9:$K$356,O377))</f>
        <v>0.53482552800734617</v>
      </c>
      <c r="X377" s="1">
        <f>IF(G377="D1",INDEX('RPI calculation'!$N$9:$N$356,O377),0)</f>
        <v>168</v>
      </c>
      <c r="Y377" s="1">
        <f>IF(H377="D1",INDEX('RPI calculation'!$N$9:$N$356,P377),0)</f>
        <v>121</v>
      </c>
    </row>
    <row r="378" spans="1:25" ht="25">
      <c r="A378" s="1" t="s">
        <v>1587</v>
      </c>
      <c r="B378" s="12">
        <v>46263</v>
      </c>
      <c r="C378" s="1" t="s">
        <v>330</v>
      </c>
      <c r="D378" s="1" t="s">
        <v>151</v>
      </c>
      <c r="E378" s="1">
        <v>2</v>
      </c>
      <c r="F378" s="1">
        <v>3</v>
      </c>
      <c r="G378" s="1" t="s">
        <v>584</v>
      </c>
      <c r="H378" s="1" t="s">
        <v>584</v>
      </c>
      <c r="I378" s="1">
        <v>2</v>
      </c>
      <c r="J378" s="14" t="s">
        <v>668</v>
      </c>
      <c r="K378" s="14" t="s">
        <v>1588</v>
      </c>
      <c r="L378" s="14"/>
      <c r="M378" s="1" t="s">
        <v>5986</v>
      </c>
      <c r="N378" s="14" t="s">
        <v>5989</v>
      </c>
      <c r="O378" s="1">
        <f>IF(G378="D1",MATCH(C378,'RPI calculation'!$A$9:$A$356,0),0)</f>
        <v>252</v>
      </c>
      <c r="P378" s="1">
        <f>IF(H378="D1",MATCH(D378,'RPI calculation'!$A$9:$A$356,0),0)</f>
        <v>313</v>
      </c>
      <c r="Q378" s="1">
        <f t="shared" si="15"/>
        <v>1</v>
      </c>
      <c r="R378" s="1">
        <f t="shared" si="16"/>
        <v>0</v>
      </c>
      <c r="S378" s="1">
        <f t="shared" si="17"/>
        <v>1</v>
      </c>
      <c r="T378" s="9">
        <f>IF(Q378=0,0,(INDEX('RPI calculation'!$H$9:$H$356,P378)-(COUNTIFS(Matches!$C$9:$C$1954,C378,Matches!$D$9:$D$1954,D378,Matches!$Q$9:$Q$1954,1,Matches!$F$9:$F$1954,3)+COUNTIFS(Matches!$C$9:$C$1954,D378,Matches!$D$9:$D$1954,C378,Matches!$Q$9:$Q$1954,1,Matches!$E$9:$E$1954,3)))/((INDEX('RPI calculation'!$H$9:$H$356,P378)+INDEX('RPI calculation'!$I$9:$I$356,P378))-(COUNTIFS(Matches!$C$9:$C$1954,C378,Matches!$D$9:$D$1954,D378,Matches!$Q$9:$Q$1954,1)+COUNTIFS(Matches!$C$9:$C$1954,D378,Matches!$D$9:$D$1954,C378,Matches!$Q$9:$Q$1954,1))))</f>
        <v>0.45454545454545453</v>
      </c>
      <c r="U378" s="9">
        <f>IF(Q378=0,0,(INDEX('RPI calculation'!$H$9:$H$356,O378)-(COUNTIFS(Matches!$C$9:$C$1954,C378,Matches!$D$9:$D$1954,D378,Matches!$Q$9:$Q$1954,1,Matches!$E$9:$E$1954,3)+COUNTIFS(Matches!$C$9:$C$1954,D378,Matches!$D$9:$D$1954,C378,Matches!$Q$9:$Q$1954,1,Matches!$F$9:$F$1954,3)))/((INDEX('RPI calculation'!$H$9:$H$356,O378)+INDEX('RPI calculation'!$I$9:$I$356,O378))-(COUNTIFS(Matches!$C$9:$C$1954,C378,Matches!$D$9:$D$1954,D378,Matches!$Q$9:$Q$1954,1)+COUNTIFS(Matches!$C$9:$C$1954,D378,Matches!$D$9:$D$1954,C378,Matches!$Q$9:$Q$1954,1))))</f>
        <v>0.18181818181818182</v>
      </c>
      <c r="V378" s="9">
        <f>IF(Q378=0,0,INDEX('RPI calculation'!$K$9:$K$356,P378))</f>
        <v>0.56792929292929295</v>
      </c>
      <c r="W378" s="9">
        <f>IF(Q378=0,0,INDEX('RPI calculation'!$K$9:$K$356,O378))</f>
        <v>0.50084175084175075</v>
      </c>
      <c r="X378" s="1">
        <f>IF(G378="D1",INDEX('RPI calculation'!$N$9:$N$356,O378),0)</f>
        <v>307</v>
      </c>
      <c r="Y378" s="1">
        <f>IF(H378="D1",INDEX('RPI calculation'!$N$9:$N$356,P378),0)</f>
        <v>128</v>
      </c>
    </row>
    <row r="379" spans="1:25" ht="25">
      <c r="A379" s="1" t="s">
        <v>1589</v>
      </c>
      <c r="B379" s="12">
        <v>46263</v>
      </c>
      <c r="C379" s="1" t="s">
        <v>330</v>
      </c>
      <c r="D379" s="1" t="s">
        <v>135</v>
      </c>
      <c r="E379" s="1">
        <v>2</v>
      </c>
      <c r="F379" s="1">
        <v>3</v>
      </c>
      <c r="G379" s="1" t="s">
        <v>584</v>
      </c>
      <c r="H379" s="1" t="s">
        <v>584</v>
      </c>
      <c r="I379" s="1">
        <v>2</v>
      </c>
      <c r="J379" s="14" t="s">
        <v>1590</v>
      </c>
      <c r="K379" s="14" t="s">
        <v>1591</v>
      </c>
      <c r="L379" s="14"/>
      <c r="M379" s="1" t="s">
        <v>5986</v>
      </c>
      <c r="N379" s="14" t="s">
        <v>5989</v>
      </c>
      <c r="O379" s="1">
        <f>IF(G379="D1",MATCH(C379,'RPI calculation'!$A$9:$A$356,0),0)</f>
        <v>252</v>
      </c>
      <c r="P379" s="1">
        <f>IF(H379="D1",MATCH(D379,'RPI calculation'!$A$9:$A$356,0),0)</f>
        <v>321</v>
      </c>
      <c r="Q379" s="1">
        <f t="shared" si="15"/>
        <v>1</v>
      </c>
      <c r="R379" s="1">
        <f t="shared" si="16"/>
        <v>0</v>
      </c>
      <c r="S379" s="1">
        <f t="shared" si="17"/>
        <v>1</v>
      </c>
      <c r="T379" s="9">
        <f>IF(Q379=0,0,(INDEX('RPI calculation'!$H$9:$H$356,P379)-(COUNTIFS(Matches!$C$9:$C$1954,C379,Matches!$D$9:$D$1954,D379,Matches!$Q$9:$Q$1954,1,Matches!$F$9:$F$1954,3)+COUNTIFS(Matches!$C$9:$C$1954,D379,Matches!$D$9:$D$1954,C379,Matches!$Q$9:$Q$1954,1,Matches!$E$9:$E$1954,3)))/((INDEX('RPI calculation'!$H$9:$H$356,P379)+INDEX('RPI calculation'!$I$9:$I$356,P379))-(COUNTIFS(Matches!$C$9:$C$1954,C379,Matches!$D$9:$D$1954,D379,Matches!$Q$9:$Q$1954,1)+COUNTIFS(Matches!$C$9:$C$1954,D379,Matches!$D$9:$D$1954,C379,Matches!$Q$9:$Q$1954,1))))</f>
        <v>0.8</v>
      </c>
      <c r="U379" s="9">
        <f>IF(Q379=0,0,(INDEX('RPI calculation'!$H$9:$H$356,O379)-(COUNTIFS(Matches!$C$9:$C$1954,C379,Matches!$D$9:$D$1954,D379,Matches!$Q$9:$Q$1954,1,Matches!$E$9:$E$1954,3)+COUNTIFS(Matches!$C$9:$C$1954,D379,Matches!$D$9:$D$1954,C379,Matches!$Q$9:$Q$1954,1,Matches!$F$9:$F$1954,3)))/((INDEX('RPI calculation'!$H$9:$H$356,O379)+INDEX('RPI calculation'!$I$9:$I$356,O379))-(COUNTIFS(Matches!$C$9:$C$1954,C379,Matches!$D$9:$D$1954,D379,Matches!$Q$9:$Q$1954,1)+COUNTIFS(Matches!$C$9:$C$1954,D379,Matches!$D$9:$D$1954,C379,Matches!$Q$9:$Q$1954,1))))</f>
        <v>0.18181818181818182</v>
      </c>
      <c r="V379" s="9">
        <f>IF(Q379=0,0,INDEX('RPI calculation'!$K$9:$K$356,P379))</f>
        <v>0.42479338842975201</v>
      </c>
      <c r="W379" s="9">
        <f>IF(Q379=0,0,INDEX('RPI calculation'!$K$9:$K$356,O379))</f>
        <v>0.50084175084175075</v>
      </c>
      <c r="X379" s="1">
        <f>IF(G379="D1",INDEX('RPI calculation'!$N$9:$N$356,O379),0)</f>
        <v>307</v>
      </c>
      <c r="Y379" s="1">
        <f>IF(H379="D1",INDEX('RPI calculation'!$N$9:$N$356,P379),0)</f>
        <v>112</v>
      </c>
    </row>
    <row r="380" spans="1:25" ht="25">
      <c r="A380" s="1" t="s">
        <v>1592</v>
      </c>
      <c r="B380" s="12">
        <v>46263</v>
      </c>
      <c r="C380" s="1" t="s">
        <v>212</v>
      </c>
      <c r="D380" s="1" t="s">
        <v>82</v>
      </c>
      <c r="E380" s="1">
        <v>0</v>
      </c>
      <c r="F380" s="1">
        <v>3</v>
      </c>
      <c r="G380" s="1" t="s">
        <v>584</v>
      </c>
      <c r="H380" s="1" t="s">
        <v>584</v>
      </c>
      <c r="I380" s="1">
        <v>2</v>
      </c>
      <c r="J380" s="14" t="s">
        <v>1124</v>
      </c>
      <c r="K380" s="14" t="s">
        <v>1125</v>
      </c>
      <c r="L380" s="14"/>
      <c r="M380" s="1" t="s">
        <v>5986</v>
      </c>
      <c r="N380" s="14" t="s">
        <v>5989</v>
      </c>
      <c r="O380" s="1">
        <f>IF(G380="D1",MATCH(C380,'RPI calculation'!$A$9:$A$356,0),0)</f>
        <v>260</v>
      </c>
      <c r="P380" s="1">
        <f>IF(H380="D1",MATCH(D380,'RPI calculation'!$A$9:$A$356,0),0)</f>
        <v>337</v>
      </c>
      <c r="Q380" s="1">
        <f t="shared" si="15"/>
        <v>1</v>
      </c>
      <c r="R380" s="1">
        <f t="shared" si="16"/>
        <v>0</v>
      </c>
      <c r="S380" s="1">
        <f t="shared" si="17"/>
        <v>1</v>
      </c>
      <c r="T380" s="9">
        <f>IF(Q380=0,0,(INDEX('RPI calculation'!$H$9:$H$356,P380)-(COUNTIFS(Matches!$C$9:$C$1954,C380,Matches!$D$9:$D$1954,D380,Matches!$Q$9:$Q$1954,1,Matches!$F$9:$F$1954,3)+COUNTIFS(Matches!$C$9:$C$1954,D380,Matches!$D$9:$D$1954,C380,Matches!$Q$9:$Q$1954,1,Matches!$E$9:$E$1954,3)))/((INDEX('RPI calculation'!$H$9:$H$356,P380)+INDEX('RPI calculation'!$I$9:$I$356,P380))-(COUNTIFS(Matches!$C$9:$C$1954,C380,Matches!$D$9:$D$1954,D380,Matches!$Q$9:$Q$1954,1)+COUNTIFS(Matches!$C$9:$C$1954,D380,Matches!$D$9:$D$1954,C380,Matches!$Q$9:$Q$1954,1))))</f>
        <v>0.4</v>
      </c>
      <c r="U380" s="9">
        <f>IF(Q380=0,0,(INDEX('RPI calculation'!$H$9:$H$356,O380)-(COUNTIFS(Matches!$C$9:$C$1954,C380,Matches!$D$9:$D$1954,D380,Matches!$Q$9:$Q$1954,1,Matches!$E$9:$E$1954,3)+COUNTIFS(Matches!$C$9:$C$1954,D380,Matches!$D$9:$D$1954,C380,Matches!$Q$9:$Q$1954,1,Matches!$F$9:$F$1954,3)))/((INDEX('RPI calculation'!$H$9:$H$356,O380)+INDEX('RPI calculation'!$I$9:$I$356,O380))-(COUNTIFS(Matches!$C$9:$C$1954,C380,Matches!$D$9:$D$1954,D380,Matches!$Q$9:$Q$1954,1)+COUNTIFS(Matches!$C$9:$C$1954,D380,Matches!$D$9:$D$1954,C380,Matches!$Q$9:$Q$1954,1))))</f>
        <v>0.63636363636363635</v>
      </c>
      <c r="V380" s="9">
        <f>IF(Q380=0,0,INDEX('RPI calculation'!$K$9:$K$356,P380))</f>
        <v>0.67020202020202024</v>
      </c>
      <c r="W380" s="9">
        <f>IF(Q380=0,0,INDEX('RPI calculation'!$K$9:$K$356,O380))</f>
        <v>0.45470085470085464</v>
      </c>
      <c r="X380" s="1">
        <f>IF(G380="D1",INDEX('RPI calculation'!$N$9:$N$356,O380),0)</f>
        <v>189</v>
      </c>
      <c r="Y380" s="1">
        <f>IF(H380="D1",INDEX('RPI calculation'!$N$9:$N$356,P380),0)</f>
        <v>59</v>
      </c>
    </row>
    <row r="381" spans="1:25">
      <c r="A381" s="1" t="s">
        <v>1593</v>
      </c>
      <c r="B381" s="12">
        <v>46263</v>
      </c>
      <c r="C381" s="1" t="s">
        <v>1594</v>
      </c>
      <c r="D381" s="1" t="s">
        <v>111</v>
      </c>
      <c r="E381" s="1">
        <v>1</v>
      </c>
      <c r="F381" s="1">
        <v>3</v>
      </c>
      <c r="G381" s="1" t="s">
        <v>1158</v>
      </c>
      <c r="H381" s="1" t="s">
        <v>584</v>
      </c>
      <c r="I381" s="1">
        <v>1</v>
      </c>
      <c r="J381" s="14" t="s">
        <v>1159</v>
      </c>
      <c r="K381" s="14" t="s">
        <v>1595</v>
      </c>
      <c r="L381" s="14"/>
      <c r="M381" s="1" t="s">
        <v>5986</v>
      </c>
      <c r="N381" s="14" t="s">
        <v>5989</v>
      </c>
      <c r="O381" s="1">
        <f>IF(G381="D1",MATCH(C381,'RPI calculation'!$A$9:$A$356,0),0)</f>
        <v>0</v>
      </c>
      <c r="P381" s="1">
        <f>IF(H381="D1",MATCH(D381,'RPI calculation'!$A$9:$A$356,0),0)</f>
        <v>332</v>
      </c>
      <c r="Q381" s="1">
        <f t="shared" si="15"/>
        <v>0</v>
      </c>
      <c r="R381" s="1">
        <f t="shared" si="16"/>
        <v>0</v>
      </c>
      <c r="S381" s="1">
        <f t="shared" si="17"/>
        <v>1</v>
      </c>
      <c r="T381" s="9">
        <f>IF(Q381=0,0,(INDEX('RPI calculation'!$H$9:$H$356,P381)-(COUNTIFS(Matches!$C$9:$C$1954,C381,Matches!$D$9:$D$1954,D381,Matches!$Q$9:$Q$1954,1,Matches!$F$9:$F$1954,3)+COUNTIFS(Matches!$C$9:$C$1954,D381,Matches!$D$9:$D$1954,C381,Matches!$Q$9:$Q$1954,1,Matches!$E$9:$E$1954,3)))/((INDEX('RPI calculation'!$H$9:$H$356,P381)+INDEX('RPI calculation'!$I$9:$I$356,P381))-(COUNTIFS(Matches!$C$9:$C$1954,C381,Matches!$D$9:$D$1954,D381,Matches!$Q$9:$Q$1954,1)+COUNTIFS(Matches!$C$9:$C$1954,D381,Matches!$D$9:$D$1954,C381,Matches!$Q$9:$Q$1954,1))))</f>
        <v>0</v>
      </c>
      <c r="U381" s="9">
        <f>IF(Q381=0,0,(INDEX('RPI calculation'!$H$9:$H$356,O381)-(COUNTIFS(Matches!$C$9:$C$1954,C381,Matches!$D$9:$D$1954,D381,Matches!$Q$9:$Q$1954,1,Matches!$E$9:$E$1954,3)+COUNTIFS(Matches!$C$9:$C$1954,D381,Matches!$D$9:$D$1954,C381,Matches!$Q$9:$Q$1954,1,Matches!$F$9:$F$1954,3)))/((INDEX('RPI calculation'!$H$9:$H$356,O381)+INDEX('RPI calculation'!$I$9:$I$356,O381))-(COUNTIFS(Matches!$C$9:$C$1954,C381,Matches!$D$9:$D$1954,D381,Matches!$Q$9:$Q$1954,1)+COUNTIFS(Matches!$C$9:$C$1954,D381,Matches!$D$9:$D$1954,C381,Matches!$Q$9:$Q$1954,1))))</f>
        <v>0</v>
      </c>
      <c r="V381" s="9">
        <f>IF(Q381=0,0,INDEX('RPI calculation'!$K$9:$K$356,P381))</f>
        <v>0</v>
      </c>
      <c r="W381" s="9">
        <f>IF(Q381=0,0,INDEX('RPI calculation'!$K$9:$K$356,O381))</f>
        <v>0</v>
      </c>
      <c r="X381" s="1">
        <f>IF(G381="D1",INDEX('RPI calculation'!$N$9:$N$356,O381),0)</f>
        <v>0</v>
      </c>
      <c r="Y381" s="1">
        <f>IF(H381="D1",INDEX('RPI calculation'!$N$9:$N$356,P381),0)</f>
        <v>88</v>
      </c>
    </row>
    <row r="382" spans="1:25" ht="25">
      <c r="A382" s="1" t="s">
        <v>1596</v>
      </c>
      <c r="B382" s="12">
        <v>46263</v>
      </c>
      <c r="C382" s="1" t="s">
        <v>171</v>
      </c>
      <c r="D382" s="1" t="s">
        <v>238</v>
      </c>
      <c r="E382" s="1">
        <v>3</v>
      </c>
      <c r="F382" s="1">
        <v>1</v>
      </c>
      <c r="G382" s="1" t="s">
        <v>584</v>
      </c>
      <c r="H382" s="1" t="s">
        <v>584</v>
      </c>
      <c r="I382" s="1">
        <v>2</v>
      </c>
      <c r="J382" s="14" t="s">
        <v>915</v>
      </c>
      <c r="K382" s="14" t="s">
        <v>1597</v>
      </c>
      <c r="L382" s="14"/>
      <c r="M382" s="1" t="s">
        <v>5986</v>
      </c>
      <c r="N382" s="14" t="s">
        <v>5989</v>
      </c>
      <c r="O382" s="1">
        <f>IF(G382="D1",MATCH(C382,'RPI calculation'!$A$9:$A$356,0),0)</f>
        <v>268</v>
      </c>
      <c r="P382" s="1">
        <f>IF(H382="D1",MATCH(D382,'RPI calculation'!$A$9:$A$356,0),0)</f>
        <v>312</v>
      </c>
      <c r="Q382" s="1">
        <f t="shared" si="15"/>
        <v>1</v>
      </c>
      <c r="R382" s="1">
        <f t="shared" si="16"/>
        <v>1</v>
      </c>
      <c r="S382" s="1">
        <f t="shared" si="17"/>
        <v>0</v>
      </c>
      <c r="T382" s="9">
        <f>IF(Q382=0,0,(INDEX('RPI calculation'!$H$9:$H$356,P382)-(COUNTIFS(Matches!$C$9:$C$1954,C382,Matches!$D$9:$D$1954,D382,Matches!$Q$9:$Q$1954,1,Matches!$F$9:$F$1954,3)+COUNTIFS(Matches!$C$9:$C$1954,D382,Matches!$D$9:$D$1954,C382,Matches!$Q$9:$Q$1954,1,Matches!$E$9:$E$1954,3)))/((INDEX('RPI calculation'!$H$9:$H$356,P382)+INDEX('RPI calculation'!$I$9:$I$356,P382))-(COUNTIFS(Matches!$C$9:$C$1954,C382,Matches!$D$9:$D$1954,D382,Matches!$Q$9:$Q$1954,1)+COUNTIFS(Matches!$C$9:$C$1954,D382,Matches!$D$9:$D$1954,C382,Matches!$Q$9:$Q$1954,1))))</f>
        <v>0.7</v>
      </c>
      <c r="U382" s="9">
        <f>IF(Q382=0,0,(INDEX('RPI calculation'!$H$9:$H$356,O382)-(COUNTIFS(Matches!$C$9:$C$1954,C382,Matches!$D$9:$D$1954,D382,Matches!$Q$9:$Q$1954,1,Matches!$E$9:$E$1954,3)+COUNTIFS(Matches!$C$9:$C$1954,D382,Matches!$D$9:$D$1954,C382,Matches!$Q$9:$Q$1954,1,Matches!$F$9:$F$1954,3)))/((INDEX('RPI calculation'!$H$9:$H$356,O382)+INDEX('RPI calculation'!$I$9:$I$356,O382))-(COUNTIFS(Matches!$C$9:$C$1954,C382,Matches!$D$9:$D$1954,D382,Matches!$Q$9:$Q$1954,1)+COUNTIFS(Matches!$C$9:$C$1954,D382,Matches!$D$9:$D$1954,C382,Matches!$Q$9:$Q$1954,1))))</f>
        <v>0.75</v>
      </c>
      <c r="V382" s="9">
        <f>IF(Q382=0,0,INDEX('RPI calculation'!$K$9:$K$356,P382))</f>
        <v>0.37754820936639122</v>
      </c>
      <c r="W382" s="9">
        <f>IF(Q382=0,0,INDEX('RPI calculation'!$K$9:$K$356,O382))</f>
        <v>0.42481770366385752</v>
      </c>
      <c r="X382" s="1">
        <f>IF(G382="D1",INDEX('RPI calculation'!$N$9:$N$356,O382),0)</f>
        <v>148</v>
      </c>
      <c r="Y382" s="1">
        <f>IF(H382="D1",INDEX('RPI calculation'!$N$9:$N$356,P382),0)</f>
        <v>215</v>
      </c>
    </row>
    <row r="383" spans="1:25" ht="25">
      <c r="A383" s="1" t="s">
        <v>1598</v>
      </c>
      <c r="B383" s="12">
        <v>46263</v>
      </c>
      <c r="C383" s="1" t="s">
        <v>275</v>
      </c>
      <c r="D383" s="1" t="s">
        <v>215</v>
      </c>
      <c r="E383" s="1">
        <v>2</v>
      </c>
      <c r="F383" s="1">
        <v>3</v>
      </c>
      <c r="G383" s="1" t="s">
        <v>584</v>
      </c>
      <c r="H383" s="1" t="s">
        <v>584</v>
      </c>
      <c r="I383" s="1">
        <v>2</v>
      </c>
      <c r="J383" s="14" t="s">
        <v>1599</v>
      </c>
      <c r="K383" s="14" t="s">
        <v>1600</v>
      </c>
      <c r="L383" s="14"/>
      <c r="M383" s="1" t="s">
        <v>5986</v>
      </c>
      <c r="N383" s="14" t="s">
        <v>5989</v>
      </c>
      <c r="O383" s="1">
        <f>IF(G383="D1",MATCH(C383,'RPI calculation'!$A$9:$A$356,0),0)</f>
        <v>269</v>
      </c>
      <c r="P383" s="1">
        <f>IF(H383="D1",MATCH(D383,'RPI calculation'!$A$9:$A$356,0),0)</f>
        <v>285</v>
      </c>
      <c r="Q383" s="1">
        <f t="shared" si="15"/>
        <v>1</v>
      </c>
      <c r="R383" s="1">
        <f t="shared" si="16"/>
        <v>0</v>
      </c>
      <c r="S383" s="1">
        <f t="shared" si="17"/>
        <v>1</v>
      </c>
      <c r="T383" s="9">
        <f>IF(Q383=0,0,(INDEX('RPI calculation'!$H$9:$H$356,P383)-(COUNTIFS(Matches!$C$9:$C$1954,C383,Matches!$D$9:$D$1954,D383,Matches!$Q$9:$Q$1954,1,Matches!$F$9:$F$1954,3)+COUNTIFS(Matches!$C$9:$C$1954,D383,Matches!$D$9:$D$1954,C383,Matches!$Q$9:$Q$1954,1,Matches!$E$9:$E$1954,3)))/((INDEX('RPI calculation'!$H$9:$H$356,P383)+INDEX('RPI calculation'!$I$9:$I$356,P383))-(COUNTIFS(Matches!$C$9:$C$1954,C383,Matches!$D$9:$D$1954,D383,Matches!$Q$9:$Q$1954,1)+COUNTIFS(Matches!$C$9:$C$1954,D383,Matches!$D$9:$D$1954,C383,Matches!$Q$9:$Q$1954,1))))</f>
        <v>0.63636363636363635</v>
      </c>
      <c r="U383" s="9">
        <f>IF(Q383=0,0,(INDEX('RPI calculation'!$H$9:$H$356,O383)-(COUNTIFS(Matches!$C$9:$C$1954,C383,Matches!$D$9:$D$1954,D383,Matches!$Q$9:$Q$1954,1,Matches!$E$9:$E$1954,3)+COUNTIFS(Matches!$C$9:$C$1954,D383,Matches!$D$9:$D$1954,C383,Matches!$Q$9:$Q$1954,1,Matches!$F$9:$F$1954,3)))/((INDEX('RPI calculation'!$H$9:$H$356,O383)+INDEX('RPI calculation'!$I$9:$I$356,O383))-(COUNTIFS(Matches!$C$9:$C$1954,C383,Matches!$D$9:$D$1954,D383,Matches!$Q$9:$Q$1954,1)+COUNTIFS(Matches!$C$9:$C$1954,D383,Matches!$D$9:$D$1954,C383,Matches!$Q$9:$Q$1954,1))))</f>
        <v>0.25</v>
      </c>
      <c r="V383" s="9">
        <f>IF(Q383=0,0,INDEX('RPI calculation'!$K$9:$K$356,P383))</f>
        <v>0.38417508417508417</v>
      </c>
      <c r="W383" s="9">
        <f>IF(Q383=0,0,INDEX('RPI calculation'!$K$9:$K$356,O383))</f>
        <v>0.52420234086900752</v>
      </c>
      <c r="X383" s="1">
        <f>IF(G383="D1",INDEX('RPI calculation'!$N$9:$N$356,O383),0)</f>
        <v>252</v>
      </c>
      <c r="Y383" s="1">
        <f>IF(H383="D1",INDEX('RPI calculation'!$N$9:$N$356,P383),0)</f>
        <v>192</v>
      </c>
    </row>
    <row r="384" spans="1:25" ht="25">
      <c r="A384" s="1" t="s">
        <v>1601</v>
      </c>
      <c r="B384" s="12">
        <v>46263</v>
      </c>
      <c r="C384" s="1" t="s">
        <v>95</v>
      </c>
      <c r="D384" s="1" t="s">
        <v>53</v>
      </c>
      <c r="E384" s="1">
        <v>0</v>
      </c>
      <c r="F384" s="1">
        <v>3</v>
      </c>
      <c r="G384" s="1" t="s">
        <v>584</v>
      </c>
      <c r="H384" s="1" t="s">
        <v>584</v>
      </c>
      <c r="I384" s="1">
        <v>2</v>
      </c>
      <c r="J384" s="14" t="s">
        <v>1602</v>
      </c>
      <c r="K384" s="14" t="s">
        <v>1603</v>
      </c>
      <c r="L384" s="14"/>
      <c r="M384" s="1" t="s">
        <v>5986</v>
      </c>
      <c r="N384" s="14" t="s">
        <v>5989</v>
      </c>
      <c r="O384" s="1">
        <f>IF(G384="D1",MATCH(C384,'RPI calculation'!$A$9:$A$356,0),0)</f>
        <v>273</v>
      </c>
      <c r="P384" s="1">
        <f>IF(H384="D1",MATCH(D384,'RPI calculation'!$A$9:$A$356,0),0)</f>
        <v>299</v>
      </c>
      <c r="Q384" s="1">
        <f t="shared" si="15"/>
        <v>1</v>
      </c>
      <c r="R384" s="1">
        <f t="shared" si="16"/>
        <v>0</v>
      </c>
      <c r="S384" s="1">
        <f t="shared" si="17"/>
        <v>1</v>
      </c>
      <c r="T384" s="9">
        <f>IF(Q384=0,0,(INDEX('RPI calculation'!$H$9:$H$356,P384)-(COUNTIFS(Matches!$C$9:$C$1954,C384,Matches!$D$9:$D$1954,D384,Matches!$Q$9:$Q$1954,1,Matches!$F$9:$F$1954,3)+COUNTIFS(Matches!$C$9:$C$1954,D384,Matches!$D$9:$D$1954,C384,Matches!$Q$9:$Q$1954,1,Matches!$E$9:$E$1954,3)))/((INDEX('RPI calculation'!$H$9:$H$356,P384)+INDEX('RPI calculation'!$I$9:$I$356,P384))-(COUNTIFS(Matches!$C$9:$C$1954,C384,Matches!$D$9:$D$1954,D384,Matches!$Q$9:$Q$1954,1)+COUNTIFS(Matches!$C$9:$C$1954,D384,Matches!$D$9:$D$1954,C384,Matches!$Q$9:$Q$1954,1))))</f>
        <v>0.77777777777777779</v>
      </c>
      <c r="U384" s="9">
        <f>IF(Q384=0,0,(INDEX('RPI calculation'!$H$9:$H$356,O384)-(COUNTIFS(Matches!$C$9:$C$1954,C384,Matches!$D$9:$D$1954,D384,Matches!$Q$9:$Q$1954,1,Matches!$E$9:$E$1954,3)+COUNTIFS(Matches!$C$9:$C$1954,D384,Matches!$D$9:$D$1954,C384,Matches!$Q$9:$Q$1954,1,Matches!$F$9:$F$1954,3)))/((INDEX('RPI calculation'!$H$9:$H$356,O384)+INDEX('RPI calculation'!$I$9:$I$356,O384))-(COUNTIFS(Matches!$C$9:$C$1954,C384,Matches!$D$9:$D$1954,D384,Matches!$Q$9:$Q$1954,1)+COUNTIFS(Matches!$C$9:$C$1954,D384,Matches!$D$9:$D$1954,C384,Matches!$Q$9:$Q$1954,1))))</f>
        <v>0.72727272727272729</v>
      </c>
      <c r="V384" s="9">
        <f>IF(Q384=0,0,INDEX('RPI calculation'!$K$9:$K$356,P384))</f>
        <v>0.57772727272727276</v>
      </c>
      <c r="W384" s="9">
        <f>IF(Q384=0,0,INDEX('RPI calculation'!$K$9:$K$356,O384))</f>
        <v>0.57912457912457915</v>
      </c>
      <c r="X384" s="1">
        <f>IF(G384="D1",INDEX('RPI calculation'!$N$9:$N$356,O384),0)</f>
        <v>72</v>
      </c>
      <c r="Y384" s="1">
        <f>IF(H384="D1",INDEX('RPI calculation'!$N$9:$N$356,P384),0)</f>
        <v>30</v>
      </c>
    </row>
    <row r="385" spans="1:25" ht="25">
      <c r="A385" s="1" t="s">
        <v>1604</v>
      </c>
      <c r="B385" s="12">
        <v>46263</v>
      </c>
      <c r="C385" s="1" t="s">
        <v>30</v>
      </c>
      <c r="D385" s="1" t="s">
        <v>38</v>
      </c>
      <c r="E385" s="1">
        <v>0</v>
      </c>
      <c r="F385" s="1">
        <v>3</v>
      </c>
      <c r="G385" s="1" t="s">
        <v>584</v>
      </c>
      <c r="H385" s="1" t="s">
        <v>584</v>
      </c>
      <c r="I385" s="1">
        <v>2</v>
      </c>
      <c r="J385" s="14" t="s">
        <v>1605</v>
      </c>
      <c r="K385" s="14" t="s">
        <v>1606</v>
      </c>
      <c r="L385" s="14"/>
      <c r="M385" s="1" t="s">
        <v>5986</v>
      </c>
      <c r="N385" s="14" t="s">
        <v>5988</v>
      </c>
      <c r="O385" s="1">
        <f>IF(G385="D1",MATCH(C385,'RPI calculation'!$A$9:$A$356,0),0)</f>
        <v>276</v>
      </c>
      <c r="P385" s="1">
        <f>IF(H385="D1",MATCH(D385,'RPI calculation'!$A$9:$A$356,0),0)</f>
        <v>281</v>
      </c>
      <c r="Q385" s="1">
        <f t="shared" si="15"/>
        <v>1</v>
      </c>
      <c r="R385" s="1">
        <f t="shared" si="16"/>
        <v>0</v>
      </c>
      <c r="S385" s="1">
        <f t="shared" si="17"/>
        <v>1</v>
      </c>
      <c r="T385" s="9">
        <f>IF(Q385=0,0,(INDEX('RPI calculation'!$H$9:$H$356,P385)-(COUNTIFS(Matches!$C$9:$C$1954,C385,Matches!$D$9:$D$1954,D385,Matches!$Q$9:$Q$1954,1,Matches!$F$9:$F$1954,3)+COUNTIFS(Matches!$C$9:$C$1954,D385,Matches!$D$9:$D$1954,C385,Matches!$Q$9:$Q$1954,1,Matches!$E$9:$E$1954,3)))/((INDEX('RPI calculation'!$H$9:$H$356,P385)+INDEX('RPI calculation'!$I$9:$I$356,P385))-(COUNTIFS(Matches!$C$9:$C$1954,C385,Matches!$D$9:$D$1954,D385,Matches!$Q$9:$Q$1954,1)+COUNTIFS(Matches!$C$9:$C$1954,D385,Matches!$D$9:$D$1954,C385,Matches!$Q$9:$Q$1954,1))))</f>
        <v>0.42857142857142855</v>
      </c>
      <c r="U385" s="9">
        <f>IF(Q385=0,0,(INDEX('RPI calculation'!$H$9:$H$356,O385)-(COUNTIFS(Matches!$C$9:$C$1954,C385,Matches!$D$9:$D$1954,D385,Matches!$Q$9:$Q$1954,1,Matches!$E$9:$E$1954,3)+COUNTIFS(Matches!$C$9:$C$1954,D385,Matches!$D$9:$D$1954,C385,Matches!$Q$9:$Q$1954,1,Matches!$F$9:$F$1954,3)))/((INDEX('RPI calculation'!$H$9:$H$356,O385)+INDEX('RPI calculation'!$I$9:$I$356,O385))-(COUNTIFS(Matches!$C$9:$C$1954,C385,Matches!$D$9:$D$1954,D385,Matches!$Q$9:$Q$1954,1)+COUNTIFS(Matches!$C$9:$C$1954,D385,Matches!$D$9:$D$1954,C385,Matches!$Q$9:$Q$1954,1))))</f>
        <v>0.9</v>
      </c>
      <c r="V385" s="9">
        <f>IF(Q385=0,0,INDEX('RPI calculation'!$K$9:$K$356,P385))</f>
        <v>0.77310606060606057</v>
      </c>
      <c r="W385" s="9">
        <f>IF(Q385=0,0,INDEX('RPI calculation'!$K$9:$K$356,O385))</f>
        <v>0.66777843368752454</v>
      </c>
      <c r="X385" s="1">
        <f>IF(G385="D1",INDEX('RPI calculation'!$N$9:$N$356,O385),0)</f>
        <v>7</v>
      </c>
      <c r="Y385" s="1">
        <f>IF(H385="D1",INDEX('RPI calculation'!$N$9:$N$356,P385),0)</f>
        <v>15</v>
      </c>
    </row>
    <row r="386" spans="1:25" ht="25">
      <c r="A386" s="1" t="s">
        <v>1607</v>
      </c>
      <c r="B386" s="12">
        <v>46263</v>
      </c>
      <c r="C386" s="1" t="s">
        <v>362</v>
      </c>
      <c r="D386" s="1" t="s">
        <v>255</v>
      </c>
      <c r="E386" s="1">
        <v>0</v>
      </c>
      <c r="F386" s="1">
        <v>3</v>
      </c>
      <c r="G386" s="1" t="s">
        <v>584</v>
      </c>
      <c r="H386" s="1" t="s">
        <v>584</v>
      </c>
      <c r="I386" s="1">
        <v>2</v>
      </c>
      <c r="J386" s="14" t="s">
        <v>1590</v>
      </c>
      <c r="K386" s="14" t="s">
        <v>1608</v>
      </c>
      <c r="L386" s="14"/>
      <c r="M386" s="1" t="s">
        <v>5986</v>
      </c>
      <c r="N386" s="14" t="s">
        <v>5989</v>
      </c>
      <c r="O386" s="1">
        <f>IF(G386="D1",MATCH(C386,'RPI calculation'!$A$9:$A$356,0),0)</f>
        <v>279</v>
      </c>
      <c r="P386" s="1">
        <f>IF(H386="D1",MATCH(D386,'RPI calculation'!$A$9:$A$356,0),0)</f>
        <v>292</v>
      </c>
      <c r="Q386" s="1">
        <f t="shared" si="15"/>
        <v>1</v>
      </c>
      <c r="R386" s="1">
        <f t="shared" si="16"/>
        <v>0</v>
      </c>
      <c r="S386" s="1">
        <f t="shared" si="17"/>
        <v>1</v>
      </c>
      <c r="T386" s="9">
        <f>IF(Q386=0,0,(INDEX('RPI calculation'!$H$9:$H$356,P386)-(COUNTIFS(Matches!$C$9:$C$1954,C386,Matches!$D$9:$D$1954,D386,Matches!$Q$9:$Q$1954,1,Matches!$F$9:$F$1954,3)+COUNTIFS(Matches!$C$9:$C$1954,D386,Matches!$D$9:$D$1954,C386,Matches!$Q$9:$Q$1954,1,Matches!$E$9:$E$1954,3)))/((INDEX('RPI calculation'!$H$9:$H$356,P386)+INDEX('RPI calculation'!$I$9:$I$356,P386))-(COUNTIFS(Matches!$C$9:$C$1954,C386,Matches!$D$9:$D$1954,D386,Matches!$Q$9:$Q$1954,1)+COUNTIFS(Matches!$C$9:$C$1954,D386,Matches!$D$9:$D$1954,C386,Matches!$Q$9:$Q$1954,1))))</f>
        <v>0.45454545454545453</v>
      </c>
      <c r="U386" s="9">
        <f>IF(Q386=0,0,(INDEX('RPI calculation'!$H$9:$H$356,O386)-(COUNTIFS(Matches!$C$9:$C$1954,C386,Matches!$D$9:$D$1954,D386,Matches!$Q$9:$Q$1954,1,Matches!$E$9:$E$1954,3)+COUNTIFS(Matches!$C$9:$C$1954,D386,Matches!$D$9:$D$1954,C386,Matches!$Q$9:$Q$1954,1,Matches!$F$9:$F$1954,3)))/((INDEX('RPI calculation'!$H$9:$H$356,O386)+INDEX('RPI calculation'!$I$9:$I$356,O386))-(COUNTIFS(Matches!$C$9:$C$1954,C386,Matches!$D$9:$D$1954,D386,Matches!$Q$9:$Q$1954,1)+COUNTIFS(Matches!$C$9:$C$1954,D386,Matches!$D$9:$D$1954,C386,Matches!$Q$9:$Q$1954,1))))</f>
        <v>0</v>
      </c>
      <c r="V386" s="9">
        <f>IF(Q386=0,0,INDEX('RPI calculation'!$K$9:$K$356,P386))</f>
        <v>0.43221801346801353</v>
      </c>
      <c r="W386" s="9">
        <f>IF(Q386=0,0,INDEX('RPI calculation'!$K$9:$K$356,O386))</f>
        <v>0.43954545454545457</v>
      </c>
      <c r="X386" s="1">
        <f>IF(G386="D1",INDEX('RPI calculation'!$N$9:$N$356,O386),0)</f>
        <v>339</v>
      </c>
      <c r="Y386" s="1">
        <f>IF(H386="D1",INDEX('RPI calculation'!$N$9:$N$356,P386),0)</f>
        <v>232</v>
      </c>
    </row>
    <row r="387" spans="1:25" ht="25">
      <c r="A387" s="1" t="s">
        <v>1609</v>
      </c>
      <c r="B387" s="12">
        <v>46263</v>
      </c>
      <c r="C387" s="1" t="s">
        <v>362</v>
      </c>
      <c r="D387" s="1" t="s">
        <v>243</v>
      </c>
      <c r="E387" s="1">
        <v>0</v>
      </c>
      <c r="F387" s="1">
        <v>3</v>
      </c>
      <c r="G387" s="1" t="s">
        <v>584</v>
      </c>
      <c r="H387" s="1" t="s">
        <v>584</v>
      </c>
      <c r="I387" s="1">
        <v>2</v>
      </c>
      <c r="J387" s="14" t="s">
        <v>982</v>
      </c>
      <c r="K387" s="14" t="s">
        <v>1610</v>
      </c>
      <c r="L387" s="14"/>
      <c r="M387" s="1" t="s">
        <v>5986</v>
      </c>
      <c r="N387" s="14" t="s">
        <v>5989</v>
      </c>
      <c r="O387" s="1">
        <f>IF(G387="D1",MATCH(C387,'RPI calculation'!$A$9:$A$356,0),0)</f>
        <v>279</v>
      </c>
      <c r="P387" s="1">
        <f>IF(H387="D1",MATCH(D387,'RPI calculation'!$A$9:$A$356,0),0)</f>
        <v>322</v>
      </c>
      <c r="Q387" s="1">
        <f t="shared" si="15"/>
        <v>1</v>
      </c>
      <c r="R387" s="1">
        <f t="shared" si="16"/>
        <v>0</v>
      </c>
      <c r="S387" s="1">
        <f t="shared" si="17"/>
        <v>1</v>
      </c>
      <c r="T387" s="9">
        <f>IF(Q387=0,0,(INDEX('RPI calculation'!$H$9:$H$356,P387)-(COUNTIFS(Matches!$C$9:$C$1954,C387,Matches!$D$9:$D$1954,D387,Matches!$Q$9:$Q$1954,1,Matches!$F$9:$F$1954,3)+COUNTIFS(Matches!$C$9:$C$1954,D387,Matches!$D$9:$D$1954,C387,Matches!$Q$9:$Q$1954,1,Matches!$E$9:$E$1954,3)))/((INDEX('RPI calculation'!$H$9:$H$356,P387)+INDEX('RPI calculation'!$I$9:$I$356,P387))-(COUNTIFS(Matches!$C$9:$C$1954,C387,Matches!$D$9:$D$1954,D387,Matches!$Q$9:$Q$1954,1)+COUNTIFS(Matches!$C$9:$C$1954,D387,Matches!$D$9:$D$1954,C387,Matches!$Q$9:$Q$1954,1))))</f>
        <v>0.63636363636363635</v>
      </c>
      <c r="U387" s="9">
        <f>IF(Q387=0,0,(INDEX('RPI calculation'!$H$9:$H$356,O387)-(COUNTIFS(Matches!$C$9:$C$1954,C387,Matches!$D$9:$D$1954,D387,Matches!$Q$9:$Q$1954,1,Matches!$E$9:$E$1954,3)+COUNTIFS(Matches!$C$9:$C$1954,D387,Matches!$D$9:$D$1954,C387,Matches!$Q$9:$Q$1954,1,Matches!$F$9:$F$1954,3)))/((INDEX('RPI calculation'!$H$9:$H$356,O387)+INDEX('RPI calculation'!$I$9:$I$356,O387))-(COUNTIFS(Matches!$C$9:$C$1954,C387,Matches!$D$9:$D$1954,D387,Matches!$Q$9:$Q$1954,1)+COUNTIFS(Matches!$C$9:$C$1954,D387,Matches!$D$9:$D$1954,C387,Matches!$Q$9:$Q$1954,1))))</f>
        <v>0</v>
      </c>
      <c r="V387" s="9">
        <f>IF(Q387=0,0,INDEX('RPI calculation'!$K$9:$K$356,P387))</f>
        <v>0.36851250601250601</v>
      </c>
      <c r="W387" s="9">
        <f>IF(Q387=0,0,INDEX('RPI calculation'!$K$9:$K$356,O387))</f>
        <v>0.43954545454545457</v>
      </c>
      <c r="X387" s="1">
        <f>IF(G387="D1",INDEX('RPI calculation'!$N$9:$N$356,O387),0)</f>
        <v>339</v>
      </c>
      <c r="Y387" s="1">
        <f>IF(H387="D1",INDEX('RPI calculation'!$N$9:$N$356,P387),0)</f>
        <v>220</v>
      </c>
    </row>
    <row r="388" spans="1:25">
      <c r="A388" s="1" t="s">
        <v>1611</v>
      </c>
      <c r="B388" s="12">
        <v>46263</v>
      </c>
      <c r="C388" s="1" t="s">
        <v>365</v>
      </c>
      <c r="D388" s="1" t="s">
        <v>313</v>
      </c>
      <c r="E388" s="1">
        <v>0</v>
      </c>
      <c r="F388" s="1">
        <v>3</v>
      </c>
      <c r="G388" s="1" t="s">
        <v>584</v>
      </c>
      <c r="H388" s="1" t="s">
        <v>584</v>
      </c>
      <c r="I388" s="1">
        <v>1</v>
      </c>
      <c r="J388" s="14" t="s">
        <v>812</v>
      </c>
      <c r="K388" s="14" t="s">
        <v>1612</v>
      </c>
      <c r="L388" s="14"/>
      <c r="M388" s="1" t="s">
        <v>5986</v>
      </c>
      <c r="N388" s="14" t="s">
        <v>5989</v>
      </c>
      <c r="O388" s="1">
        <f>IF(G388="D1",MATCH(C388,'RPI calculation'!$A$9:$A$356,0),0)</f>
        <v>283</v>
      </c>
      <c r="P388" s="1">
        <f>IF(H388="D1",MATCH(D388,'RPI calculation'!$A$9:$A$356,0),0)</f>
        <v>304</v>
      </c>
      <c r="Q388" s="1">
        <f t="shared" si="15"/>
        <v>1</v>
      </c>
      <c r="R388" s="1">
        <f t="shared" si="16"/>
        <v>0</v>
      </c>
      <c r="S388" s="1">
        <f t="shared" si="17"/>
        <v>1</v>
      </c>
      <c r="T388" s="9">
        <f>IF(Q388=0,0,(INDEX('RPI calculation'!$H$9:$H$356,P388)-(COUNTIFS(Matches!$C$9:$C$1954,C388,Matches!$D$9:$D$1954,D388,Matches!$Q$9:$Q$1954,1,Matches!$F$9:$F$1954,3)+COUNTIFS(Matches!$C$9:$C$1954,D388,Matches!$D$9:$D$1954,C388,Matches!$Q$9:$Q$1954,1,Matches!$E$9:$E$1954,3)))/((INDEX('RPI calculation'!$H$9:$H$356,P388)+INDEX('RPI calculation'!$I$9:$I$356,P388))-(COUNTIFS(Matches!$C$9:$C$1954,C388,Matches!$D$9:$D$1954,D388,Matches!$Q$9:$Q$1954,1)+COUNTIFS(Matches!$C$9:$C$1954,D388,Matches!$D$9:$D$1954,C388,Matches!$Q$9:$Q$1954,1))))</f>
        <v>0.33333333333333331</v>
      </c>
      <c r="U388" s="9">
        <f>IF(Q388=0,0,(INDEX('RPI calculation'!$H$9:$H$356,O388)-(COUNTIFS(Matches!$C$9:$C$1954,C388,Matches!$D$9:$D$1954,D388,Matches!$Q$9:$Q$1954,1,Matches!$E$9:$E$1954,3)+COUNTIFS(Matches!$C$9:$C$1954,D388,Matches!$D$9:$D$1954,C388,Matches!$Q$9:$Q$1954,1,Matches!$F$9:$F$1954,3)))/((INDEX('RPI calculation'!$H$9:$H$356,O388)+INDEX('RPI calculation'!$I$9:$I$356,O388))-(COUNTIFS(Matches!$C$9:$C$1954,C388,Matches!$D$9:$D$1954,D388,Matches!$Q$9:$Q$1954,1)+COUNTIFS(Matches!$C$9:$C$1954,D388,Matches!$D$9:$D$1954,C388,Matches!$Q$9:$Q$1954,1))))</f>
        <v>9.0909090909090912E-2</v>
      </c>
      <c r="V388" s="9">
        <f>IF(Q388=0,0,INDEX('RPI calculation'!$K$9:$K$356,P388))</f>
        <v>0.42608032992648381</v>
      </c>
      <c r="W388" s="9">
        <f>IF(Q388=0,0,INDEX('RPI calculation'!$K$9:$K$356,O388))</f>
        <v>0.38560606060606056</v>
      </c>
      <c r="X388" s="1">
        <f>IF(G388="D1",INDEX('RPI calculation'!$N$9:$N$356,O388),0)</f>
        <v>342</v>
      </c>
      <c r="Y388" s="1">
        <f>IF(H388="D1",INDEX('RPI calculation'!$N$9:$N$356,P388),0)</f>
        <v>290</v>
      </c>
    </row>
    <row r="389" spans="1:25" ht="25">
      <c r="A389" s="1" t="s">
        <v>1613</v>
      </c>
      <c r="B389" s="12">
        <v>46263</v>
      </c>
      <c r="C389" s="1" t="s">
        <v>347</v>
      </c>
      <c r="D389" s="1" t="s">
        <v>283</v>
      </c>
      <c r="E389" s="1">
        <v>2</v>
      </c>
      <c r="F389" s="1">
        <v>3</v>
      </c>
      <c r="G389" s="1" t="s">
        <v>584</v>
      </c>
      <c r="H389" s="1" t="s">
        <v>584</v>
      </c>
      <c r="I389" s="1">
        <v>2</v>
      </c>
      <c r="J389" s="14" t="s">
        <v>1544</v>
      </c>
      <c r="K389" s="14" t="s">
        <v>1614</v>
      </c>
      <c r="L389" s="14"/>
      <c r="M389" s="1" t="s">
        <v>5986</v>
      </c>
      <c r="N389" s="14" t="s">
        <v>5989</v>
      </c>
      <c r="O389" s="1">
        <f>IF(G389="D1",MATCH(C389,'RPI calculation'!$A$9:$A$356,0),0)</f>
        <v>286</v>
      </c>
      <c r="P389" s="1">
        <f>IF(H389="D1",MATCH(D389,'RPI calculation'!$A$9:$A$356,0),0)</f>
        <v>309</v>
      </c>
      <c r="Q389" s="1">
        <f t="shared" si="15"/>
        <v>1</v>
      </c>
      <c r="R389" s="1">
        <f t="shared" si="16"/>
        <v>0</v>
      </c>
      <c r="S389" s="1">
        <f t="shared" si="17"/>
        <v>1</v>
      </c>
      <c r="T389" s="9">
        <f>IF(Q389=0,0,(INDEX('RPI calculation'!$H$9:$H$356,P389)-(COUNTIFS(Matches!$C$9:$C$1954,C389,Matches!$D$9:$D$1954,D389,Matches!$Q$9:$Q$1954,1,Matches!$F$9:$F$1954,3)+COUNTIFS(Matches!$C$9:$C$1954,D389,Matches!$D$9:$D$1954,C389,Matches!$Q$9:$Q$1954,1,Matches!$E$9:$E$1954,3)))/((INDEX('RPI calculation'!$H$9:$H$356,P389)+INDEX('RPI calculation'!$I$9:$I$356,P389))-(COUNTIFS(Matches!$C$9:$C$1954,C389,Matches!$D$9:$D$1954,D389,Matches!$Q$9:$Q$1954,1)+COUNTIFS(Matches!$C$9:$C$1954,D389,Matches!$D$9:$D$1954,C389,Matches!$Q$9:$Q$1954,1))))</f>
        <v>0.36363636363636365</v>
      </c>
      <c r="U389" s="9">
        <f>IF(Q389=0,0,(INDEX('RPI calculation'!$H$9:$H$356,O389)-(COUNTIFS(Matches!$C$9:$C$1954,C389,Matches!$D$9:$D$1954,D389,Matches!$Q$9:$Q$1954,1,Matches!$E$9:$E$1954,3)+COUNTIFS(Matches!$C$9:$C$1954,D389,Matches!$D$9:$D$1954,C389,Matches!$Q$9:$Q$1954,1,Matches!$F$9:$F$1954,3)))/((INDEX('RPI calculation'!$H$9:$H$356,O389)+INDEX('RPI calculation'!$I$9:$I$356,O389))-(COUNTIFS(Matches!$C$9:$C$1954,C389,Matches!$D$9:$D$1954,D389,Matches!$Q$9:$Q$1954,1)+COUNTIFS(Matches!$C$9:$C$1954,D389,Matches!$D$9:$D$1954,C389,Matches!$Q$9:$Q$1954,1))))</f>
        <v>0.27272727272727271</v>
      </c>
      <c r="V389" s="9">
        <f>IF(Q389=0,0,INDEX('RPI calculation'!$K$9:$K$356,P389))</f>
        <v>0.45635545010545009</v>
      </c>
      <c r="W389" s="9">
        <f>IF(Q389=0,0,INDEX('RPI calculation'!$K$9:$K$356,O389))</f>
        <v>0.38901515151515148</v>
      </c>
      <c r="X389" s="1">
        <f>IF(G389="D1",INDEX('RPI calculation'!$N$9:$N$356,O389),0)</f>
        <v>324</v>
      </c>
      <c r="Y389" s="1">
        <f>IF(H389="D1",INDEX('RPI calculation'!$N$9:$N$356,P389),0)</f>
        <v>260</v>
      </c>
    </row>
    <row r="390" spans="1:25" ht="25">
      <c r="A390" s="1" t="s">
        <v>1615</v>
      </c>
      <c r="B390" s="12">
        <v>46263</v>
      </c>
      <c r="C390" s="1" t="s">
        <v>269</v>
      </c>
      <c r="D390" s="1" t="s">
        <v>337</v>
      </c>
      <c r="E390" s="1">
        <v>3</v>
      </c>
      <c r="F390" s="1">
        <v>1</v>
      </c>
      <c r="G390" s="1" t="s">
        <v>584</v>
      </c>
      <c r="H390" s="1" t="s">
        <v>584</v>
      </c>
      <c r="I390" s="1">
        <v>2</v>
      </c>
      <c r="J390" s="14" t="s">
        <v>1616</v>
      </c>
      <c r="K390" s="14" t="s">
        <v>1617</v>
      </c>
      <c r="L390" s="14"/>
      <c r="M390" s="1" t="s">
        <v>5986</v>
      </c>
      <c r="N390" s="14" t="s">
        <v>5989</v>
      </c>
      <c r="O390" s="1">
        <f>IF(G390="D1",MATCH(C390,'RPI calculation'!$A$9:$A$356,0),0)</f>
        <v>288</v>
      </c>
      <c r="P390" s="1">
        <f>IF(H390="D1",MATCH(D390,'RPI calculation'!$A$9:$A$356,0),0)</f>
        <v>336</v>
      </c>
      <c r="Q390" s="1">
        <f t="shared" si="15"/>
        <v>1</v>
      </c>
      <c r="R390" s="1">
        <f t="shared" si="16"/>
        <v>1</v>
      </c>
      <c r="S390" s="1">
        <f t="shared" si="17"/>
        <v>0</v>
      </c>
      <c r="T390" s="9">
        <f>IF(Q390=0,0,(INDEX('RPI calculation'!$H$9:$H$356,P390)-(COUNTIFS(Matches!$C$9:$C$1954,C390,Matches!$D$9:$D$1954,D390,Matches!$Q$9:$Q$1954,1,Matches!$F$9:$F$1954,3)+COUNTIFS(Matches!$C$9:$C$1954,D390,Matches!$D$9:$D$1954,C390,Matches!$Q$9:$Q$1954,1,Matches!$E$9:$E$1954,3)))/((INDEX('RPI calculation'!$H$9:$H$356,P390)+INDEX('RPI calculation'!$I$9:$I$356,P390))-(COUNTIFS(Matches!$C$9:$C$1954,C390,Matches!$D$9:$D$1954,D390,Matches!$Q$9:$Q$1954,1)+COUNTIFS(Matches!$C$9:$C$1954,D390,Matches!$D$9:$D$1954,C390,Matches!$Q$9:$Q$1954,1))))</f>
        <v>0</v>
      </c>
      <c r="U390" s="9">
        <f>IF(Q390=0,0,(INDEX('RPI calculation'!$H$9:$H$356,O390)-(COUNTIFS(Matches!$C$9:$C$1954,C390,Matches!$D$9:$D$1954,D390,Matches!$Q$9:$Q$1954,1,Matches!$E$9:$E$1954,3)+COUNTIFS(Matches!$C$9:$C$1954,D390,Matches!$D$9:$D$1954,C390,Matches!$Q$9:$Q$1954,1,Matches!$F$9:$F$1954,3)))/((INDEX('RPI calculation'!$H$9:$H$356,O390)+INDEX('RPI calculation'!$I$9:$I$356,O390))-(COUNTIFS(Matches!$C$9:$C$1954,C390,Matches!$D$9:$D$1954,D390,Matches!$Q$9:$Q$1954,1)+COUNTIFS(Matches!$C$9:$C$1954,D390,Matches!$D$9:$D$1954,C390,Matches!$Q$9:$Q$1954,1))))</f>
        <v>0.7</v>
      </c>
      <c r="V390" s="9">
        <f>IF(Q390=0,0,INDEX('RPI calculation'!$K$9:$K$356,P390))</f>
        <v>0.55641414141414136</v>
      </c>
      <c r="W390" s="9">
        <f>IF(Q390=0,0,INDEX('RPI calculation'!$K$9:$K$356,O390))</f>
        <v>0.28549127640036737</v>
      </c>
      <c r="X390" s="1">
        <f>IF(G390="D1",INDEX('RPI calculation'!$N$9:$N$356,O390),0)</f>
        <v>246</v>
      </c>
      <c r="Y390" s="1">
        <f>IF(H390="D1",INDEX('RPI calculation'!$N$9:$N$356,P390),0)</f>
        <v>314</v>
      </c>
    </row>
    <row r="391" spans="1:25" ht="25">
      <c r="A391" s="1" t="s">
        <v>1618</v>
      </c>
      <c r="B391" s="12">
        <v>46263</v>
      </c>
      <c r="C391" s="1" t="s">
        <v>102</v>
      </c>
      <c r="D391" s="1" t="s">
        <v>103</v>
      </c>
      <c r="E391" s="1">
        <v>3</v>
      </c>
      <c r="F391" s="1">
        <v>2</v>
      </c>
      <c r="G391" s="1" t="s">
        <v>584</v>
      </c>
      <c r="H391" s="1" t="s">
        <v>584</v>
      </c>
      <c r="I391" s="1">
        <v>2</v>
      </c>
      <c r="J391" s="14" t="s">
        <v>1619</v>
      </c>
      <c r="K391" s="14" t="s">
        <v>1620</v>
      </c>
      <c r="L391" s="14"/>
      <c r="M391" s="1" t="s">
        <v>5986</v>
      </c>
      <c r="N391" s="14" t="s">
        <v>5989</v>
      </c>
      <c r="O391" s="1">
        <f>IF(G391="D1",MATCH(C391,'RPI calculation'!$A$9:$A$356,0),0)</f>
        <v>291</v>
      </c>
      <c r="P391" s="1">
        <f>IF(H391="D1",MATCH(D391,'RPI calculation'!$A$9:$A$356,0),0)</f>
        <v>319</v>
      </c>
      <c r="Q391" s="1">
        <f t="shared" si="15"/>
        <v>1</v>
      </c>
      <c r="R391" s="1">
        <f t="shared" si="16"/>
        <v>1</v>
      </c>
      <c r="S391" s="1">
        <f t="shared" si="17"/>
        <v>0</v>
      </c>
      <c r="T391" s="9">
        <f>IF(Q391=0,0,(INDEX('RPI calculation'!$H$9:$H$356,P391)-(COUNTIFS(Matches!$C$9:$C$1954,C391,Matches!$D$9:$D$1954,D391,Matches!$Q$9:$Q$1954,1,Matches!$F$9:$F$1954,3)+COUNTIFS(Matches!$C$9:$C$1954,D391,Matches!$D$9:$D$1954,C391,Matches!$Q$9:$Q$1954,1,Matches!$E$9:$E$1954,3)))/((INDEX('RPI calculation'!$H$9:$H$356,P391)+INDEX('RPI calculation'!$I$9:$I$356,P391))-(COUNTIFS(Matches!$C$9:$C$1954,C391,Matches!$D$9:$D$1954,D391,Matches!$Q$9:$Q$1954,1)+COUNTIFS(Matches!$C$9:$C$1954,D391,Matches!$D$9:$D$1954,C391,Matches!$Q$9:$Q$1954,1))))</f>
        <v>0.8</v>
      </c>
      <c r="U391" s="9">
        <f>IF(Q391=0,0,(INDEX('RPI calculation'!$H$9:$H$356,O391)-(COUNTIFS(Matches!$C$9:$C$1954,C391,Matches!$D$9:$D$1954,D391,Matches!$Q$9:$Q$1954,1,Matches!$E$9:$E$1954,3)+COUNTIFS(Matches!$C$9:$C$1954,D391,Matches!$D$9:$D$1954,C391,Matches!$Q$9:$Q$1954,1,Matches!$F$9:$F$1954,3)))/((INDEX('RPI calculation'!$H$9:$H$356,O391)+INDEX('RPI calculation'!$I$9:$I$356,O391))-(COUNTIFS(Matches!$C$9:$C$1954,C391,Matches!$D$9:$D$1954,D391,Matches!$Q$9:$Q$1954,1)+COUNTIFS(Matches!$C$9:$C$1954,D391,Matches!$D$9:$D$1954,C391,Matches!$Q$9:$Q$1954,1))))</f>
        <v>0.7</v>
      </c>
      <c r="V391" s="9">
        <f>IF(Q391=0,0,INDEX('RPI calculation'!$K$9:$K$356,P391))</f>
        <v>0.51694214876033062</v>
      </c>
      <c r="W391" s="9">
        <f>IF(Q391=0,0,INDEX('RPI calculation'!$K$9:$K$356,O391))</f>
        <v>0.50874655647382916</v>
      </c>
      <c r="X391" s="1">
        <f>IF(G391="D1",INDEX('RPI calculation'!$N$9:$N$356,O391),0)</f>
        <v>79</v>
      </c>
      <c r="Y391" s="1">
        <f>IF(H391="D1",INDEX('RPI calculation'!$N$9:$N$356,P391),0)</f>
        <v>80</v>
      </c>
    </row>
    <row r="392" spans="1:25" ht="25">
      <c r="A392" s="1" t="s">
        <v>1621</v>
      </c>
      <c r="B392" s="12">
        <v>46263</v>
      </c>
      <c r="C392" s="1" t="s">
        <v>189</v>
      </c>
      <c r="D392" s="1" t="s">
        <v>291</v>
      </c>
      <c r="E392" s="1">
        <v>3</v>
      </c>
      <c r="F392" s="1">
        <v>0</v>
      </c>
      <c r="G392" s="1" t="s">
        <v>584</v>
      </c>
      <c r="H392" s="1" t="s">
        <v>584</v>
      </c>
      <c r="I392" s="1">
        <v>2</v>
      </c>
      <c r="J392" s="14" t="s">
        <v>1622</v>
      </c>
      <c r="K392" s="14" t="s">
        <v>1623</v>
      </c>
      <c r="L392" s="14"/>
      <c r="M392" s="1" t="s">
        <v>5986</v>
      </c>
      <c r="N392" s="14" t="s">
        <v>5989</v>
      </c>
      <c r="O392" s="1">
        <f>IF(G392="D1",MATCH(C392,'RPI calculation'!$A$9:$A$356,0),0)</f>
        <v>305</v>
      </c>
      <c r="P392" s="1">
        <f>IF(H392="D1",MATCH(D392,'RPI calculation'!$A$9:$A$356,0),0)</f>
        <v>320</v>
      </c>
      <c r="Q392" s="1">
        <f t="shared" si="15"/>
        <v>1</v>
      </c>
      <c r="R392" s="1">
        <f t="shared" si="16"/>
        <v>1</v>
      </c>
      <c r="S392" s="1">
        <f t="shared" si="17"/>
        <v>0</v>
      </c>
      <c r="T392" s="9">
        <f>IF(Q392=0,0,(INDEX('RPI calculation'!$H$9:$H$356,P392)-(COUNTIFS(Matches!$C$9:$C$1954,C392,Matches!$D$9:$D$1954,D392,Matches!$Q$9:$Q$1954,1,Matches!$F$9:$F$1954,3)+COUNTIFS(Matches!$C$9:$C$1954,D392,Matches!$D$9:$D$1954,C392,Matches!$Q$9:$Q$1954,1,Matches!$E$9:$E$1954,3)))/((INDEX('RPI calculation'!$H$9:$H$356,P392)+INDEX('RPI calculation'!$I$9:$I$356,P392))-(COUNTIFS(Matches!$C$9:$C$1954,C392,Matches!$D$9:$D$1954,D392,Matches!$Q$9:$Q$1954,1)+COUNTIFS(Matches!$C$9:$C$1954,D392,Matches!$D$9:$D$1954,C392,Matches!$Q$9:$Q$1954,1))))</f>
        <v>0.4</v>
      </c>
      <c r="U392" s="9">
        <f>IF(Q392=0,0,(INDEX('RPI calculation'!$H$9:$H$356,O392)-(COUNTIFS(Matches!$C$9:$C$1954,C392,Matches!$D$9:$D$1954,D392,Matches!$Q$9:$Q$1954,1,Matches!$E$9:$E$1954,3)+COUNTIFS(Matches!$C$9:$C$1954,D392,Matches!$D$9:$D$1954,C392,Matches!$Q$9:$Q$1954,1,Matches!$F$9:$F$1954,3)))/((INDEX('RPI calculation'!$H$9:$H$356,O392)+INDEX('RPI calculation'!$I$9:$I$356,O392))-(COUNTIFS(Matches!$C$9:$C$1954,C392,Matches!$D$9:$D$1954,D392,Matches!$Q$9:$Q$1954,1)+COUNTIFS(Matches!$C$9:$C$1954,D392,Matches!$D$9:$D$1954,C392,Matches!$Q$9:$Q$1954,1))))</f>
        <v>0.375</v>
      </c>
      <c r="V392" s="9">
        <f>IF(Q392=0,0,INDEX('RPI calculation'!$K$9:$K$356,P392))</f>
        <v>0.45764462809917356</v>
      </c>
      <c r="W392" s="9">
        <f>IF(Q392=0,0,INDEX('RPI calculation'!$K$9:$K$356,O392))</f>
        <v>0.55432098765432103</v>
      </c>
      <c r="X392" s="1">
        <f>IF(G392="D1",INDEX('RPI calculation'!$N$9:$N$356,O392),0)</f>
        <v>166</v>
      </c>
      <c r="Y392" s="1">
        <f>IF(H392="D1",INDEX('RPI calculation'!$N$9:$N$356,P392),0)</f>
        <v>268</v>
      </c>
    </row>
    <row r="393" spans="1:25" ht="25">
      <c r="A393" s="1" t="s">
        <v>1624</v>
      </c>
      <c r="B393" s="12">
        <v>46263</v>
      </c>
      <c r="C393" s="1" t="s">
        <v>72</v>
      </c>
      <c r="D393" s="1" t="s">
        <v>166</v>
      </c>
      <c r="E393" s="1">
        <v>3</v>
      </c>
      <c r="F393" s="1">
        <v>0</v>
      </c>
      <c r="G393" s="1" t="s">
        <v>584</v>
      </c>
      <c r="H393" s="1" t="s">
        <v>584</v>
      </c>
      <c r="I393" s="1">
        <v>2</v>
      </c>
      <c r="J393" s="14" t="s">
        <v>1625</v>
      </c>
      <c r="K393" s="14" t="s">
        <v>1626</v>
      </c>
      <c r="L393" s="14"/>
      <c r="M393" s="1" t="s">
        <v>5986</v>
      </c>
      <c r="N393" s="14" t="s">
        <v>5989</v>
      </c>
      <c r="O393" s="1">
        <f>IF(G393="D1",MATCH(C393,'RPI calculation'!$A$9:$A$356,0),0)</f>
        <v>315</v>
      </c>
      <c r="P393" s="1">
        <f>IF(H393="D1",MATCH(D393,'RPI calculation'!$A$9:$A$356,0),0)</f>
        <v>317</v>
      </c>
      <c r="Q393" s="1">
        <f t="shared" ref="Q393:Q456" si="18">IF(AND(G393="D1",H393="D1"),1,0)</f>
        <v>1</v>
      </c>
      <c r="R393" s="1">
        <f t="shared" ref="R393:R456" si="19">IF(E393&gt;F393,1,0)</f>
        <v>1</v>
      </c>
      <c r="S393" s="1">
        <f t="shared" ref="S393:S456" si="20">IF(F393&gt;E393,1,0)</f>
        <v>0</v>
      </c>
      <c r="T393" s="9">
        <f>IF(Q393=0,0,(INDEX('RPI calculation'!$H$9:$H$356,P393)-(COUNTIFS(Matches!$C$9:$C$1954,C393,Matches!$D$9:$D$1954,D393,Matches!$Q$9:$Q$1954,1,Matches!$F$9:$F$1954,3)+COUNTIFS(Matches!$C$9:$C$1954,D393,Matches!$D$9:$D$1954,C393,Matches!$Q$9:$Q$1954,1,Matches!$E$9:$E$1954,3)))/((INDEX('RPI calculation'!$H$9:$H$356,P393)+INDEX('RPI calculation'!$I$9:$I$356,P393))-(COUNTIFS(Matches!$C$9:$C$1954,C393,Matches!$D$9:$D$1954,D393,Matches!$Q$9:$Q$1954,1)+COUNTIFS(Matches!$C$9:$C$1954,D393,Matches!$D$9:$D$1954,C393,Matches!$Q$9:$Q$1954,1))))</f>
        <v>0.77777777777777779</v>
      </c>
      <c r="U393" s="9">
        <f>IF(Q393=0,0,(INDEX('RPI calculation'!$H$9:$H$356,O393)-(COUNTIFS(Matches!$C$9:$C$1954,C393,Matches!$D$9:$D$1954,D393,Matches!$Q$9:$Q$1954,1,Matches!$E$9:$E$1954,3)+COUNTIFS(Matches!$C$9:$C$1954,D393,Matches!$D$9:$D$1954,C393,Matches!$Q$9:$Q$1954,1,Matches!$F$9:$F$1954,3)))/((INDEX('RPI calculation'!$H$9:$H$356,O393)+INDEX('RPI calculation'!$I$9:$I$356,O393))-(COUNTIFS(Matches!$C$9:$C$1954,C393,Matches!$D$9:$D$1954,D393,Matches!$Q$9:$Q$1954,1)+COUNTIFS(Matches!$C$9:$C$1954,D393,Matches!$D$9:$D$1954,C393,Matches!$Q$9:$Q$1954,1))))</f>
        <v>0.7</v>
      </c>
      <c r="V393" s="9">
        <f>IF(Q393=0,0,INDEX('RPI calculation'!$K$9:$K$356,P393))</f>
        <v>0.43818181818181817</v>
      </c>
      <c r="W393" s="9">
        <f>IF(Q393=0,0,INDEX('RPI calculation'!$K$9:$K$356,O393))</f>
        <v>0.57134986225895323</v>
      </c>
      <c r="X393" s="1">
        <f>IF(G393="D1",INDEX('RPI calculation'!$N$9:$N$356,O393),0)</f>
        <v>49</v>
      </c>
      <c r="Y393" s="1">
        <f>IF(H393="D1",INDEX('RPI calculation'!$N$9:$N$356,P393),0)</f>
        <v>143</v>
      </c>
    </row>
    <row r="394" spans="1:25" ht="25">
      <c r="A394" s="1" t="s">
        <v>1627</v>
      </c>
      <c r="B394" s="12">
        <v>46263</v>
      </c>
      <c r="C394" s="1" t="s">
        <v>284</v>
      </c>
      <c r="D394" s="1" t="s">
        <v>149</v>
      </c>
      <c r="E394" s="1">
        <v>0</v>
      </c>
      <c r="F394" s="1">
        <v>3</v>
      </c>
      <c r="G394" s="1" t="s">
        <v>584</v>
      </c>
      <c r="H394" s="1" t="s">
        <v>584</v>
      </c>
      <c r="I394" s="1">
        <v>2</v>
      </c>
      <c r="J394" s="14" t="s">
        <v>1273</v>
      </c>
      <c r="K394" s="14" t="s">
        <v>1628</v>
      </c>
      <c r="L394" s="14"/>
      <c r="M394" s="1" t="s">
        <v>5986</v>
      </c>
      <c r="N394" s="14" t="s">
        <v>5989</v>
      </c>
      <c r="O394" s="1">
        <f>IF(G394="D1",MATCH(C394,'RPI calculation'!$A$9:$A$356,0),0)</f>
        <v>341</v>
      </c>
      <c r="P394" s="1">
        <f>IF(H394="D1",MATCH(D394,'RPI calculation'!$A$9:$A$356,0),0)</f>
        <v>343</v>
      </c>
      <c r="Q394" s="1">
        <f t="shared" si="18"/>
        <v>1</v>
      </c>
      <c r="R394" s="1">
        <f t="shared" si="19"/>
        <v>0</v>
      </c>
      <c r="S394" s="1">
        <f t="shared" si="20"/>
        <v>1</v>
      </c>
      <c r="T394" s="9">
        <f>IF(Q394=0,0,(INDEX('RPI calculation'!$H$9:$H$356,P394)-(COUNTIFS(Matches!$C$9:$C$1954,C394,Matches!$D$9:$D$1954,D394,Matches!$Q$9:$Q$1954,1,Matches!$F$9:$F$1954,3)+COUNTIFS(Matches!$C$9:$C$1954,D394,Matches!$D$9:$D$1954,C394,Matches!$Q$9:$Q$1954,1,Matches!$E$9:$E$1954,3)))/((INDEX('RPI calculation'!$H$9:$H$356,P394)+INDEX('RPI calculation'!$I$9:$I$356,P394))-(COUNTIFS(Matches!$C$9:$C$1954,C394,Matches!$D$9:$D$1954,D394,Matches!$Q$9:$Q$1954,1)+COUNTIFS(Matches!$C$9:$C$1954,D394,Matches!$D$9:$D$1954,C394,Matches!$Q$9:$Q$1954,1))))</f>
        <v>0.5</v>
      </c>
      <c r="U394" s="9">
        <f>IF(Q394=0,0,(INDEX('RPI calculation'!$H$9:$H$356,O394)-(COUNTIFS(Matches!$C$9:$C$1954,C394,Matches!$D$9:$D$1954,D394,Matches!$Q$9:$Q$1954,1,Matches!$E$9:$E$1954,3)+COUNTIFS(Matches!$C$9:$C$1954,D394,Matches!$D$9:$D$1954,C394,Matches!$Q$9:$Q$1954,1,Matches!$F$9:$F$1954,3)))/((INDEX('RPI calculation'!$H$9:$H$356,O394)+INDEX('RPI calculation'!$I$9:$I$356,O394))-(COUNTIFS(Matches!$C$9:$C$1954,C394,Matches!$D$9:$D$1954,D394,Matches!$Q$9:$Q$1954,1)+COUNTIFS(Matches!$C$9:$C$1954,D394,Matches!$D$9:$D$1954,C394,Matches!$Q$9:$Q$1954,1))))</f>
        <v>0.5</v>
      </c>
      <c r="V394" s="9">
        <f>IF(Q394=0,0,INDEX('RPI calculation'!$K$9:$K$356,P394))</f>
        <v>0.53261460761460766</v>
      </c>
      <c r="W394" s="9">
        <f>IF(Q394=0,0,INDEX('RPI calculation'!$K$9:$K$356,O394))</f>
        <v>0.4288720538720539</v>
      </c>
      <c r="X394" s="1">
        <f>IF(G394="D1",INDEX('RPI calculation'!$N$9:$N$356,O394),0)</f>
        <v>261</v>
      </c>
      <c r="Y394" s="1">
        <f>IF(H394="D1",INDEX('RPI calculation'!$N$9:$N$356,P394),0)</f>
        <v>126</v>
      </c>
    </row>
    <row r="395" spans="1:25" ht="25">
      <c r="A395" s="1" t="s">
        <v>1629</v>
      </c>
      <c r="B395" s="12">
        <v>46264</v>
      </c>
      <c r="C395" s="1" t="s">
        <v>322</v>
      </c>
      <c r="D395" s="1" t="s">
        <v>170</v>
      </c>
      <c r="E395" s="1">
        <v>0</v>
      </c>
      <c r="F395" s="1">
        <v>3</v>
      </c>
      <c r="G395" s="1" t="s">
        <v>584</v>
      </c>
      <c r="H395" s="1" t="s">
        <v>584</v>
      </c>
      <c r="I395" s="1">
        <v>2</v>
      </c>
      <c r="J395" s="14" t="s">
        <v>1130</v>
      </c>
      <c r="K395" s="14" t="s">
        <v>1630</v>
      </c>
      <c r="L395" s="14"/>
      <c r="M395" s="1" t="s">
        <v>5986</v>
      </c>
      <c r="N395" s="14" t="s">
        <v>5989</v>
      </c>
      <c r="O395" s="1">
        <f>IF(G395="D1",MATCH(C395,'RPI calculation'!$A$9:$A$356,0),0)</f>
        <v>7</v>
      </c>
      <c r="P395" s="1">
        <f>IF(H395="D1",MATCH(D395,'RPI calculation'!$A$9:$A$356,0),0)</f>
        <v>289</v>
      </c>
      <c r="Q395" s="1">
        <f t="shared" si="18"/>
        <v>1</v>
      </c>
      <c r="R395" s="1">
        <f t="shared" si="19"/>
        <v>0</v>
      </c>
      <c r="S395" s="1">
        <f t="shared" si="20"/>
        <v>1</v>
      </c>
      <c r="T395" s="9">
        <f>IF(Q395=0,0,(INDEX('RPI calculation'!$H$9:$H$356,P395)-(COUNTIFS(Matches!$C$9:$C$1954,C395,Matches!$D$9:$D$1954,D395,Matches!$Q$9:$Q$1954,1,Matches!$F$9:$F$1954,3)+COUNTIFS(Matches!$C$9:$C$1954,D395,Matches!$D$9:$D$1954,C395,Matches!$Q$9:$Q$1954,1,Matches!$E$9:$E$1954,3)))/((INDEX('RPI calculation'!$H$9:$H$356,P395)+INDEX('RPI calculation'!$I$9:$I$356,P395))-(COUNTIFS(Matches!$C$9:$C$1954,C395,Matches!$D$9:$D$1954,D395,Matches!$Q$9:$Q$1954,1)+COUNTIFS(Matches!$C$9:$C$1954,D395,Matches!$D$9:$D$1954,C395,Matches!$Q$9:$Q$1954,1))))</f>
        <v>0.5</v>
      </c>
      <c r="U395" s="9">
        <f>IF(Q395=0,0,(INDEX('RPI calculation'!$H$9:$H$356,O395)-(COUNTIFS(Matches!$C$9:$C$1954,C395,Matches!$D$9:$D$1954,D395,Matches!$Q$9:$Q$1954,1,Matches!$E$9:$E$1954,3)+COUNTIFS(Matches!$C$9:$C$1954,D395,Matches!$D$9:$D$1954,C395,Matches!$Q$9:$Q$1954,1,Matches!$F$9:$F$1954,3)))/((INDEX('RPI calculation'!$H$9:$H$356,O395)+INDEX('RPI calculation'!$I$9:$I$356,O395))-(COUNTIFS(Matches!$C$9:$C$1954,C395,Matches!$D$9:$D$1954,D395,Matches!$Q$9:$Q$1954,1)+COUNTIFS(Matches!$C$9:$C$1954,D395,Matches!$D$9:$D$1954,C395,Matches!$Q$9:$Q$1954,1))))</f>
        <v>0.16666666666666666</v>
      </c>
      <c r="V395" s="9">
        <f>IF(Q395=0,0,INDEX('RPI calculation'!$K$9:$K$356,P395))</f>
        <v>0.51441798941798944</v>
      </c>
      <c r="W395" s="9">
        <f>IF(Q395=0,0,INDEX('RPI calculation'!$K$9:$K$356,O395))</f>
        <v>0.53010878010878004</v>
      </c>
      <c r="X395" s="1">
        <f>IF(G395="D1",INDEX('RPI calculation'!$N$9:$N$356,O395),0)</f>
        <v>299</v>
      </c>
      <c r="Y395" s="1">
        <f>IF(H395="D1",INDEX('RPI calculation'!$N$9:$N$356,P395),0)</f>
        <v>147</v>
      </c>
    </row>
    <row r="396" spans="1:25" ht="25">
      <c r="A396" s="1" t="s">
        <v>1631</v>
      </c>
      <c r="B396" s="12">
        <v>46264</v>
      </c>
      <c r="C396" s="1" t="s">
        <v>115</v>
      </c>
      <c r="D396" s="1" t="s">
        <v>150</v>
      </c>
      <c r="E396" s="1">
        <v>3</v>
      </c>
      <c r="F396" s="1">
        <v>1</v>
      </c>
      <c r="G396" s="1" t="s">
        <v>584</v>
      </c>
      <c r="H396" s="1" t="s">
        <v>584</v>
      </c>
      <c r="I396" s="1">
        <v>2</v>
      </c>
      <c r="J396" s="14" t="s">
        <v>1632</v>
      </c>
      <c r="K396" s="14" t="s">
        <v>1633</v>
      </c>
      <c r="L396" s="14"/>
      <c r="M396" s="1" t="s">
        <v>5986</v>
      </c>
      <c r="N396" s="14" t="s">
        <v>5989</v>
      </c>
      <c r="O396" s="1">
        <f>IF(G396="D1",MATCH(C396,'RPI calculation'!$A$9:$A$356,0),0)</f>
        <v>9</v>
      </c>
      <c r="P396" s="1">
        <f>IF(H396="D1",MATCH(D396,'RPI calculation'!$A$9:$A$356,0),0)</f>
        <v>326</v>
      </c>
      <c r="Q396" s="1">
        <f t="shared" si="18"/>
        <v>1</v>
      </c>
      <c r="R396" s="1">
        <f t="shared" si="19"/>
        <v>1</v>
      </c>
      <c r="S396" s="1">
        <f t="shared" si="20"/>
        <v>0</v>
      </c>
      <c r="T396" s="9">
        <f>IF(Q396=0,0,(INDEX('RPI calculation'!$H$9:$H$356,P396)-(COUNTIFS(Matches!$C$9:$C$1954,C396,Matches!$D$9:$D$1954,D396,Matches!$Q$9:$Q$1954,1,Matches!$F$9:$F$1954,3)+COUNTIFS(Matches!$C$9:$C$1954,D396,Matches!$D$9:$D$1954,C396,Matches!$Q$9:$Q$1954,1,Matches!$E$9:$E$1954,3)))/((INDEX('RPI calculation'!$H$9:$H$356,P396)+INDEX('RPI calculation'!$I$9:$I$356,P396))-(COUNTIFS(Matches!$C$9:$C$1954,C396,Matches!$D$9:$D$1954,D396,Matches!$Q$9:$Q$1954,1)+COUNTIFS(Matches!$C$9:$C$1954,D396,Matches!$D$9:$D$1954,C396,Matches!$Q$9:$Q$1954,1))))</f>
        <v>0.5</v>
      </c>
      <c r="U396" s="9">
        <f>IF(Q396=0,0,(INDEX('RPI calculation'!$H$9:$H$356,O396)-(COUNTIFS(Matches!$C$9:$C$1954,C396,Matches!$D$9:$D$1954,D396,Matches!$Q$9:$Q$1954,1,Matches!$E$9:$E$1954,3)+COUNTIFS(Matches!$C$9:$C$1954,D396,Matches!$D$9:$D$1954,C396,Matches!$Q$9:$Q$1954,1,Matches!$F$9:$F$1954,3)))/((INDEX('RPI calculation'!$H$9:$H$356,O396)+INDEX('RPI calculation'!$I$9:$I$356,O396))-(COUNTIFS(Matches!$C$9:$C$1954,C396,Matches!$D$9:$D$1954,D396,Matches!$Q$9:$Q$1954,1)+COUNTIFS(Matches!$C$9:$C$1954,D396,Matches!$D$9:$D$1954,C396,Matches!$Q$9:$Q$1954,1))))</f>
        <v>0.6</v>
      </c>
      <c r="V396" s="9">
        <f>IF(Q396=0,0,INDEX('RPI calculation'!$K$9:$K$356,P396))</f>
        <v>0.59670113836780503</v>
      </c>
      <c r="W396" s="9">
        <f>IF(Q396=0,0,INDEX('RPI calculation'!$K$9:$K$356,O396))</f>
        <v>0.53286713286713283</v>
      </c>
      <c r="X396" s="1">
        <f>IF(G396="D1",INDEX('RPI calculation'!$N$9:$N$356,O396),0)</f>
        <v>92</v>
      </c>
      <c r="Y396" s="1">
        <f>IF(H396="D1",INDEX('RPI calculation'!$N$9:$N$356,P396),0)</f>
        <v>127</v>
      </c>
    </row>
    <row r="397" spans="1:25" ht="25">
      <c r="A397" s="1" t="s">
        <v>1634</v>
      </c>
      <c r="B397" s="12">
        <v>46264</v>
      </c>
      <c r="C397" s="1" t="s">
        <v>217</v>
      </c>
      <c r="D397" s="1" t="s">
        <v>334</v>
      </c>
      <c r="E397" s="1">
        <v>3</v>
      </c>
      <c r="F397" s="1">
        <v>0</v>
      </c>
      <c r="G397" s="1" t="s">
        <v>584</v>
      </c>
      <c r="H397" s="1" t="s">
        <v>584</v>
      </c>
      <c r="I397" s="1">
        <v>2</v>
      </c>
      <c r="J397" s="14" t="s">
        <v>1635</v>
      </c>
      <c r="K397" s="14" t="s">
        <v>1636</v>
      </c>
      <c r="L397" s="14"/>
      <c r="M397" s="1" t="s">
        <v>5986</v>
      </c>
      <c r="N397" s="14" t="s">
        <v>5989</v>
      </c>
      <c r="O397" s="1">
        <f>IF(G397="D1",MATCH(C397,'RPI calculation'!$A$9:$A$356,0),0)</f>
        <v>10</v>
      </c>
      <c r="P397" s="1">
        <f>IF(H397="D1",MATCH(D397,'RPI calculation'!$A$9:$A$356,0),0)</f>
        <v>30</v>
      </c>
      <c r="Q397" s="1">
        <f t="shared" si="18"/>
        <v>1</v>
      </c>
      <c r="R397" s="1">
        <f t="shared" si="19"/>
        <v>1</v>
      </c>
      <c r="S397" s="1">
        <f t="shared" si="20"/>
        <v>0</v>
      </c>
      <c r="T397" s="9">
        <f>IF(Q397=0,0,(INDEX('RPI calculation'!$H$9:$H$356,P397)-(COUNTIFS(Matches!$C$9:$C$1954,C397,Matches!$D$9:$D$1954,D397,Matches!$Q$9:$Q$1954,1,Matches!$F$9:$F$1954,3)+COUNTIFS(Matches!$C$9:$C$1954,D397,Matches!$D$9:$D$1954,C397,Matches!$Q$9:$Q$1954,1,Matches!$E$9:$E$1954,3)))/((INDEX('RPI calculation'!$H$9:$H$356,P397)+INDEX('RPI calculation'!$I$9:$I$356,P397))-(COUNTIFS(Matches!$C$9:$C$1954,C397,Matches!$D$9:$D$1954,D397,Matches!$Q$9:$Q$1954,1)+COUNTIFS(Matches!$C$9:$C$1954,D397,Matches!$D$9:$D$1954,C397,Matches!$Q$9:$Q$1954,1))))</f>
        <v>0.33333333333333331</v>
      </c>
      <c r="U397" s="9">
        <f>IF(Q397=0,0,(INDEX('RPI calculation'!$H$9:$H$356,O397)-(COUNTIFS(Matches!$C$9:$C$1954,C397,Matches!$D$9:$D$1954,D397,Matches!$Q$9:$Q$1954,1,Matches!$E$9:$E$1954,3)+COUNTIFS(Matches!$C$9:$C$1954,D397,Matches!$D$9:$D$1954,C397,Matches!$Q$9:$Q$1954,1,Matches!$F$9:$F$1954,3)))/((INDEX('RPI calculation'!$H$9:$H$356,O397)+INDEX('RPI calculation'!$I$9:$I$356,O397))-(COUNTIFS(Matches!$C$9:$C$1954,C397,Matches!$D$9:$D$1954,D397,Matches!$Q$9:$Q$1954,1)+COUNTIFS(Matches!$C$9:$C$1954,D397,Matches!$D$9:$D$1954,C397,Matches!$Q$9:$Q$1954,1))))</f>
        <v>0.46153846153846156</v>
      </c>
      <c r="V397" s="9">
        <f>IF(Q397=0,0,INDEX('RPI calculation'!$K$9:$K$356,P397))</f>
        <v>0.39923756798756799</v>
      </c>
      <c r="W397" s="9">
        <f>IF(Q397=0,0,INDEX('RPI calculation'!$K$9:$K$356,O397))</f>
        <v>0.47604062604062608</v>
      </c>
      <c r="X397" s="1">
        <f>IF(G397="D1",INDEX('RPI calculation'!$N$9:$N$356,O397),0)</f>
        <v>194</v>
      </c>
      <c r="Y397" s="1">
        <f>IF(H397="D1",INDEX('RPI calculation'!$N$9:$N$356,P397),0)</f>
        <v>311</v>
      </c>
    </row>
    <row r="398" spans="1:25" ht="25">
      <c r="A398" s="1" t="s">
        <v>1637</v>
      </c>
      <c r="B398" s="12">
        <v>46264</v>
      </c>
      <c r="C398" s="1" t="s">
        <v>267</v>
      </c>
      <c r="D398" s="1" t="s">
        <v>286</v>
      </c>
      <c r="E398" s="1">
        <v>0</v>
      </c>
      <c r="F398" s="1">
        <v>3</v>
      </c>
      <c r="G398" s="1" t="s">
        <v>584</v>
      </c>
      <c r="H398" s="1" t="s">
        <v>584</v>
      </c>
      <c r="I398" s="1">
        <v>2</v>
      </c>
      <c r="J398" s="14" t="s">
        <v>803</v>
      </c>
      <c r="K398" s="14" t="s">
        <v>1638</v>
      </c>
      <c r="L398" s="14"/>
      <c r="M398" s="1" t="s">
        <v>5986</v>
      </c>
      <c r="N398" s="14" t="s">
        <v>5989</v>
      </c>
      <c r="O398" s="1">
        <f>IF(G398="D1",MATCH(C398,'RPI calculation'!$A$9:$A$356,0),0)</f>
        <v>11</v>
      </c>
      <c r="P398" s="1">
        <f>IF(H398="D1",MATCH(D398,'RPI calculation'!$A$9:$A$356,0),0)</f>
        <v>298</v>
      </c>
      <c r="Q398" s="1">
        <f t="shared" si="18"/>
        <v>1</v>
      </c>
      <c r="R398" s="1">
        <f t="shared" si="19"/>
        <v>0</v>
      </c>
      <c r="S398" s="1">
        <f t="shared" si="20"/>
        <v>1</v>
      </c>
      <c r="T398" s="9">
        <f>IF(Q398=0,0,(INDEX('RPI calculation'!$H$9:$H$356,P398)-(COUNTIFS(Matches!$C$9:$C$1954,C398,Matches!$D$9:$D$1954,D398,Matches!$Q$9:$Q$1954,1,Matches!$F$9:$F$1954,3)+COUNTIFS(Matches!$C$9:$C$1954,D398,Matches!$D$9:$D$1954,C398,Matches!$Q$9:$Q$1954,1,Matches!$E$9:$E$1954,3)))/((INDEX('RPI calculation'!$H$9:$H$356,P398)+INDEX('RPI calculation'!$I$9:$I$356,P398))-(COUNTIFS(Matches!$C$9:$C$1954,C398,Matches!$D$9:$D$1954,D398,Matches!$Q$9:$Q$1954,1)+COUNTIFS(Matches!$C$9:$C$1954,D398,Matches!$D$9:$D$1954,C398,Matches!$Q$9:$Q$1954,1))))</f>
        <v>0.3</v>
      </c>
      <c r="U398" s="9">
        <f>IF(Q398=0,0,(INDEX('RPI calculation'!$H$9:$H$356,O398)-(COUNTIFS(Matches!$C$9:$C$1954,C398,Matches!$D$9:$D$1954,D398,Matches!$Q$9:$Q$1954,1,Matches!$E$9:$E$1954,3)+COUNTIFS(Matches!$C$9:$C$1954,D398,Matches!$D$9:$D$1954,C398,Matches!$Q$9:$Q$1954,1,Matches!$F$9:$F$1954,3)))/((INDEX('RPI calculation'!$H$9:$H$356,O398)+INDEX('RPI calculation'!$I$9:$I$356,O398))-(COUNTIFS(Matches!$C$9:$C$1954,C398,Matches!$D$9:$D$1954,D398,Matches!$Q$9:$Q$1954,1)+COUNTIFS(Matches!$C$9:$C$1954,D398,Matches!$D$9:$D$1954,C398,Matches!$Q$9:$Q$1954,1))))</f>
        <v>0.44444444444444442</v>
      </c>
      <c r="V398" s="9">
        <f>IF(Q398=0,0,INDEX('RPI calculation'!$K$9:$K$356,P398))</f>
        <v>0.43737373737373736</v>
      </c>
      <c r="W398" s="9">
        <f>IF(Q398=0,0,INDEX('RPI calculation'!$K$9:$K$356,O398))</f>
        <v>0.44525252525252518</v>
      </c>
      <c r="X398" s="1">
        <f>IF(G398="D1",INDEX('RPI calculation'!$N$9:$N$356,O398),0)</f>
        <v>244</v>
      </c>
      <c r="Y398" s="1">
        <f>IF(H398="D1",INDEX('RPI calculation'!$N$9:$N$356,P398),0)</f>
        <v>263</v>
      </c>
    </row>
    <row r="399" spans="1:25" ht="25">
      <c r="A399" s="1" t="s">
        <v>1639</v>
      </c>
      <c r="B399" s="12">
        <v>46264</v>
      </c>
      <c r="C399" s="1" t="s">
        <v>97</v>
      </c>
      <c r="D399" s="1" t="s">
        <v>135</v>
      </c>
      <c r="E399" s="1">
        <v>3</v>
      </c>
      <c r="F399" s="1">
        <v>1</v>
      </c>
      <c r="G399" s="1" t="s">
        <v>584</v>
      </c>
      <c r="H399" s="1" t="s">
        <v>584</v>
      </c>
      <c r="I399" s="1">
        <v>2</v>
      </c>
      <c r="J399" s="14" t="s">
        <v>1640</v>
      </c>
      <c r="K399" s="14" t="s">
        <v>1641</v>
      </c>
      <c r="L399" s="14"/>
      <c r="M399" s="1" t="s">
        <v>5986</v>
      </c>
      <c r="N399" s="14" t="s">
        <v>5988</v>
      </c>
      <c r="O399" s="1">
        <f>IF(G399="D1",MATCH(C399,'RPI calculation'!$A$9:$A$356,0),0)</f>
        <v>14</v>
      </c>
      <c r="P399" s="1">
        <f>IF(H399="D1",MATCH(D399,'RPI calculation'!$A$9:$A$356,0),0)</f>
        <v>321</v>
      </c>
      <c r="Q399" s="1">
        <f t="shared" si="18"/>
        <v>1</v>
      </c>
      <c r="R399" s="1">
        <f t="shared" si="19"/>
        <v>1</v>
      </c>
      <c r="S399" s="1">
        <f t="shared" si="20"/>
        <v>0</v>
      </c>
      <c r="T399" s="9">
        <f>IF(Q399=0,0,(INDEX('RPI calculation'!$H$9:$H$356,P399)-(COUNTIFS(Matches!$C$9:$C$1954,C399,Matches!$D$9:$D$1954,D399,Matches!$Q$9:$Q$1954,1,Matches!$F$9:$F$1954,3)+COUNTIFS(Matches!$C$9:$C$1954,D399,Matches!$D$9:$D$1954,C399,Matches!$Q$9:$Q$1954,1,Matches!$E$9:$E$1954,3)))/((INDEX('RPI calculation'!$H$9:$H$356,P399)+INDEX('RPI calculation'!$I$9:$I$356,P399))-(COUNTIFS(Matches!$C$9:$C$1954,C399,Matches!$D$9:$D$1954,D399,Matches!$Q$9:$Q$1954,1)+COUNTIFS(Matches!$C$9:$C$1954,D399,Matches!$D$9:$D$1954,C399,Matches!$Q$9:$Q$1954,1))))</f>
        <v>0.9</v>
      </c>
      <c r="U399" s="9">
        <f>IF(Q399=0,0,(INDEX('RPI calculation'!$H$9:$H$356,O399)-(COUNTIFS(Matches!$C$9:$C$1954,C399,Matches!$D$9:$D$1954,D399,Matches!$Q$9:$Q$1954,1,Matches!$E$9:$E$1954,3)+COUNTIFS(Matches!$C$9:$C$1954,D399,Matches!$D$9:$D$1954,C399,Matches!$Q$9:$Q$1954,1,Matches!$F$9:$F$1954,3)))/((INDEX('RPI calculation'!$H$9:$H$356,O399)+INDEX('RPI calculation'!$I$9:$I$356,O399))-(COUNTIFS(Matches!$C$9:$C$1954,C399,Matches!$D$9:$D$1954,D399,Matches!$Q$9:$Q$1954,1)+COUNTIFS(Matches!$C$9:$C$1954,D399,Matches!$D$9:$D$1954,C399,Matches!$Q$9:$Q$1954,1))))</f>
        <v>0.7</v>
      </c>
      <c r="V399" s="9">
        <f>IF(Q399=0,0,INDEX('RPI calculation'!$K$9:$K$356,P399))</f>
        <v>0.42479338842975201</v>
      </c>
      <c r="W399" s="9">
        <f>IF(Q399=0,0,INDEX('RPI calculation'!$K$9:$K$356,O399))</f>
        <v>0.5526859504132231</v>
      </c>
      <c r="X399" s="1">
        <f>IF(G399="D1",INDEX('RPI calculation'!$N$9:$N$356,O399),0)</f>
        <v>74</v>
      </c>
      <c r="Y399" s="1">
        <f>IF(H399="D1",INDEX('RPI calculation'!$N$9:$N$356,P399),0)</f>
        <v>112</v>
      </c>
    </row>
    <row r="400" spans="1:25" ht="25">
      <c r="A400" s="1" t="s">
        <v>1642</v>
      </c>
      <c r="B400" s="12">
        <v>46264</v>
      </c>
      <c r="C400" s="1" t="s">
        <v>200</v>
      </c>
      <c r="D400" s="1" t="s">
        <v>216</v>
      </c>
      <c r="E400" s="1">
        <v>0</v>
      </c>
      <c r="F400" s="1">
        <v>3</v>
      </c>
      <c r="G400" s="1" t="s">
        <v>584</v>
      </c>
      <c r="H400" s="1" t="s">
        <v>584</v>
      </c>
      <c r="I400" s="1">
        <v>2</v>
      </c>
      <c r="J400" s="14" t="s">
        <v>1643</v>
      </c>
      <c r="K400" s="14" t="s">
        <v>1644</v>
      </c>
      <c r="L400" s="14"/>
      <c r="M400" s="1" t="s">
        <v>5986</v>
      </c>
      <c r="N400" s="14" t="s">
        <v>5989</v>
      </c>
      <c r="O400" s="1">
        <f>IF(G400="D1",MATCH(C400,'RPI calculation'!$A$9:$A$356,0),0)</f>
        <v>15</v>
      </c>
      <c r="P400" s="1">
        <f>IF(H400="D1",MATCH(D400,'RPI calculation'!$A$9:$A$356,0),0)</f>
        <v>35</v>
      </c>
      <c r="Q400" s="1">
        <f t="shared" si="18"/>
        <v>1</v>
      </c>
      <c r="R400" s="1">
        <f t="shared" si="19"/>
        <v>0</v>
      </c>
      <c r="S400" s="1">
        <f t="shared" si="20"/>
        <v>1</v>
      </c>
      <c r="T400" s="9">
        <f>IF(Q400=0,0,(INDEX('RPI calculation'!$H$9:$H$356,P400)-(COUNTIFS(Matches!$C$9:$C$1954,C400,Matches!$D$9:$D$1954,D400,Matches!$Q$9:$Q$1954,1,Matches!$F$9:$F$1954,3)+COUNTIFS(Matches!$C$9:$C$1954,D400,Matches!$D$9:$D$1954,C400,Matches!$Q$9:$Q$1954,1,Matches!$E$9:$E$1954,3)))/((INDEX('RPI calculation'!$H$9:$H$356,P400)+INDEX('RPI calculation'!$I$9:$I$356,P400))-(COUNTIFS(Matches!$C$9:$C$1954,C400,Matches!$D$9:$D$1954,D400,Matches!$Q$9:$Q$1954,1)+COUNTIFS(Matches!$C$9:$C$1954,D400,Matches!$D$9:$D$1954,C400,Matches!$Q$9:$Q$1954,1))))</f>
        <v>0.33333333333333331</v>
      </c>
      <c r="U400" s="9">
        <f>IF(Q400=0,0,(INDEX('RPI calculation'!$H$9:$H$356,O400)-(COUNTIFS(Matches!$C$9:$C$1954,C400,Matches!$D$9:$D$1954,D400,Matches!$Q$9:$Q$1954,1,Matches!$E$9:$E$1954,3)+COUNTIFS(Matches!$C$9:$C$1954,D400,Matches!$D$9:$D$1954,C400,Matches!$Q$9:$Q$1954,1,Matches!$F$9:$F$1954,3)))/((INDEX('RPI calculation'!$H$9:$H$356,O400)+INDEX('RPI calculation'!$I$9:$I$356,O400))-(COUNTIFS(Matches!$C$9:$C$1954,C400,Matches!$D$9:$D$1954,D400,Matches!$Q$9:$Q$1954,1)+COUNTIFS(Matches!$C$9:$C$1954,D400,Matches!$D$9:$D$1954,C400,Matches!$Q$9:$Q$1954,1))))</f>
        <v>0.4</v>
      </c>
      <c r="V400" s="9">
        <f>IF(Q400=0,0,INDEX('RPI calculation'!$K$9:$K$356,P400))</f>
        <v>0.4944949494949496</v>
      </c>
      <c r="W400" s="9">
        <f>IF(Q400=0,0,INDEX('RPI calculation'!$K$9:$K$356,O400))</f>
        <v>0.52984389348025718</v>
      </c>
      <c r="X400" s="1">
        <f>IF(G400="D1",INDEX('RPI calculation'!$N$9:$N$356,O400),0)</f>
        <v>177</v>
      </c>
      <c r="Y400" s="1">
        <f>IF(H400="D1",INDEX('RPI calculation'!$N$9:$N$356,P400),0)</f>
        <v>193</v>
      </c>
    </row>
    <row r="401" spans="1:25" ht="25">
      <c r="A401" s="1" t="s">
        <v>1645</v>
      </c>
      <c r="B401" s="12">
        <v>46264</v>
      </c>
      <c r="C401" s="1" t="s">
        <v>105</v>
      </c>
      <c r="D401" s="1" t="s">
        <v>258</v>
      </c>
      <c r="E401" s="1">
        <v>3</v>
      </c>
      <c r="F401" s="1">
        <v>2</v>
      </c>
      <c r="G401" s="1" t="s">
        <v>584</v>
      </c>
      <c r="H401" s="1" t="s">
        <v>584</v>
      </c>
      <c r="I401" s="1">
        <v>2</v>
      </c>
      <c r="J401" s="14" t="s">
        <v>1646</v>
      </c>
      <c r="K401" s="14" t="s">
        <v>1647</v>
      </c>
      <c r="L401" s="14"/>
      <c r="M401" s="1" t="s">
        <v>5986</v>
      </c>
      <c r="N401" s="14" t="s">
        <v>5989</v>
      </c>
      <c r="O401" s="1">
        <f>IF(G401="D1",MATCH(C401,'RPI calculation'!$A$9:$A$356,0),0)</f>
        <v>16</v>
      </c>
      <c r="P401" s="1">
        <f>IF(H401="D1",MATCH(D401,'RPI calculation'!$A$9:$A$356,0),0)</f>
        <v>293</v>
      </c>
      <c r="Q401" s="1">
        <f t="shared" si="18"/>
        <v>1</v>
      </c>
      <c r="R401" s="1">
        <f t="shared" si="19"/>
        <v>1</v>
      </c>
      <c r="S401" s="1">
        <f t="shared" si="20"/>
        <v>0</v>
      </c>
      <c r="T401" s="9">
        <f>IF(Q401=0,0,(INDEX('RPI calculation'!$H$9:$H$356,P401)-(COUNTIFS(Matches!$C$9:$C$1954,C401,Matches!$D$9:$D$1954,D401,Matches!$Q$9:$Q$1954,1,Matches!$F$9:$F$1954,3)+COUNTIFS(Matches!$C$9:$C$1954,D401,Matches!$D$9:$D$1954,C401,Matches!$Q$9:$Q$1954,1,Matches!$E$9:$E$1954,3)))/((INDEX('RPI calculation'!$H$9:$H$356,P401)+INDEX('RPI calculation'!$I$9:$I$356,P401))-(COUNTIFS(Matches!$C$9:$C$1954,C401,Matches!$D$9:$D$1954,D401,Matches!$Q$9:$Q$1954,1)+COUNTIFS(Matches!$C$9:$C$1954,D401,Matches!$D$9:$D$1954,C401,Matches!$Q$9:$Q$1954,1))))</f>
        <v>0.3</v>
      </c>
      <c r="U401" s="9">
        <f>IF(Q401=0,0,(INDEX('RPI calculation'!$H$9:$H$356,O401)-(COUNTIFS(Matches!$C$9:$C$1954,C401,Matches!$D$9:$D$1954,D401,Matches!$Q$9:$Q$1954,1,Matches!$E$9:$E$1954,3)+COUNTIFS(Matches!$C$9:$C$1954,D401,Matches!$D$9:$D$1954,C401,Matches!$Q$9:$Q$1954,1,Matches!$F$9:$F$1954,3)))/((INDEX('RPI calculation'!$H$9:$H$356,O401)+INDEX('RPI calculation'!$I$9:$I$356,O401))-(COUNTIFS(Matches!$C$9:$C$1954,C401,Matches!$D$9:$D$1954,D401,Matches!$Q$9:$Q$1954,1)+COUNTIFS(Matches!$C$9:$C$1954,D401,Matches!$D$9:$D$1954,C401,Matches!$Q$9:$Q$1954,1))))</f>
        <v>0.6</v>
      </c>
      <c r="V401" s="9">
        <f>IF(Q401=0,0,INDEX('RPI calculation'!$K$9:$K$356,P401))</f>
        <v>0.52231404958677685</v>
      </c>
      <c r="W401" s="9">
        <f>IF(Q401=0,0,INDEX('RPI calculation'!$K$9:$K$356,O401))</f>
        <v>0.57254361799816345</v>
      </c>
      <c r="X401" s="1">
        <f>IF(G401="D1",INDEX('RPI calculation'!$N$9:$N$356,O401),0)</f>
        <v>82</v>
      </c>
      <c r="Y401" s="1">
        <f>IF(H401="D1",INDEX('RPI calculation'!$N$9:$N$356,P401),0)</f>
        <v>235</v>
      </c>
    </row>
    <row r="402" spans="1:25" ht="25">
      <c r="A402" s="1" t="s">
        <v>1648</v>
      </c>
      <c r="B402" s="12">
        <v>46264</v>
      </c>
      <c r="C402" s="1" t="s">
        <v>32</v>
      </c>
      <c r="D402" s="1" t="s">
        <v>121</v>
      </c>
      <c r="E402" s="1">
        <v>3</v>
      </c>
      <c r="F402" s="1">
        <v>1</v>
      </c>
      <c r="G402" s="1" t="s">
        <v>584</v>
      </c>
      <c r="H402" s="1" t="s">
        <v>584</v>
      </c>
      <c r="I402" s="1">
        <v>2</v>
      </c>
      <c r="J402" s="14" t="s">
        <v>1649</v>
      </c>
      <c r="K402" s="14" t="s">
        <v>1650</v>
      </c>
      <c r="L402" s="14"/>
      <c r="M402" s="1" t="s">
        <v>5986</v>
      </c>
      <c r="N402" s="14" t="s">
        <v>5989</v>
      </c>
      <c r="O402" s="1">
        <f>IF(G402="D1",MATCH(C402,'RPI calculation'!$A$9:$A$356,0),0)</f>
        <v>20</v>
      </c>
      <c r="P402" s="1">
        <f>IF(H402="D1",MATCH(D402,'RPI calculation'!$A$9:$A$356,0),0)</f>
        <v>92</v>
      </c>
      <c r="Q402" s="1">
        <f t="shared" si="18"/>
        <v>1</v>
      </c>
      <c r="R402" s="1">
        <f t="shared" si="19"/>
        <v>1</v>
      </c>
      <c r="S402" s="1">
        <f t="shared" si="20"/>
        <v>0</v>
      </c>
      <c r="T402" s="9">
        <f>IF(Q402=0,0,(INDEX('RPI calculation'!$H$9:$H$356,P402)-(COUNTIFS(Matches!$C$9:$C$1954,C402,Matches!$D$9:$D$1954,D402,Matches!$Q$9:$Q$1954,1,Matches!$F$9:$F$1954,3)+COUNTIFS(Matches!$C$9:$C$1954,D402,Matches!$D$9:$D$1954,C402,Matches!$Q$9:$Q$1954,1,Matches!$E$9:$E$1954,3)))/((INDEX('RPI calculation'!$H$9:$H$356,P402)+INDEX('RPI calculation'!$I$9:$I$356,P402))-(COUNTIFS(Matches!$C$9:$C$1954,C402,Matches!$D$9:$D$1954,D402,Matches!$Q$9:$Q$1954,1)+COUNTIFS(Matches!$C$9:$C$1954,D402,Matches!$D$9:$D$1954,C402,Matches!$Q$9:$Q$1954,1))))</f>
        <v>0.72727272727272729</v>
      </c>
      <c r="U402" s="9">
        <f>IF(Q402=0,0,(INDEX('RPI calculation'!$H$9:$H$356,O402)-(COUNTIFS(Matches!$C$9:$C$1954,C402,Matches!$D$9:$D$1954,D402,Matches!$Q$9:$Q$1954,1,Matches!$E$9:$E$1954,3)+COUNTIFS(Matches!$C$9:$C$1954,D402,Matches!$D$9:$D$1954,C402,Matches!$Q$9:$Q$1954,1,Matches!$F$9:$F$1954,3)))/((INDEX('RPI calculation'!$H$9:$H$356,O402)+INDEX('RPI calculation'!$I$9:$I$356,O402))-(COUNTIFS(Matches!$C$9:$C$1954,C402,Matches!$D$9:$D$1954,D402,Matches!$Q$9:$Q$1954,1)+COUNTIFS(Matches!$C$9:$C$1954,D402,Matches!$D$9:$D$1954,C402,Matches!$Q$9:$Q$1954,1))))</f>
        <v>0.77777777777777779</v>
      </c>
      <c r="V402" s="9">
        <f>IF(Q402=0,0,INDEX('RPI calculation'!$K$9:$K$356,P402))</f>
        <v>0.52591945091945091</v>
      </c>
      <c r="W402" s="9">
        <f>IF(Q402=0,0,INDEX('RPI calculation'!$K$9:$K$356,O402))</f>
        <v>0.67300505050505044</v>
      </c>
      <c r="X402" s="1">
        <f>IF(G402="D1",INDEX('RPI calculation'!$N$9:$N$356,O402),0)</f>
        <v>9</v>
      </c>
      <c r="Y402" s="1">
        <f>IF(H402="D1",INDEX('RPI calculation'!$N$9:$N$356,P402),0)</f>
        <v>98</v>
      </c>
    </row>
    <row r="403" spans="1:25" ht="25">
      <c r="A403" s="1" t="s">
        <v>1651</v>
      </c>
      <c r="B403" s="12">
        <v>46264</v>
      </c>
      <c r="C403" s="1" t="s">
        <v>126</v>
      </c>
      <c r="D403" s="1" t="s">
        <v>319</v>
      </c>
      <c r="E403" s="1">
        <v>3</v>
      </c>
      <c r="F403" s="1">
        <v>0</v>
      </c>
      <c r="G403" s="1" t="s">
        <v>584</v>
      </c>
      <c r="H403" s="1" t="s">
        <v>584</v>
      </c>
      <c r="I403" s="1">
        <v>2</v>
      </c>
      <c r="J403" s="14" t="s">
        <v>1652</v>
      </c>
      <c r="K403" s="14" t="s">
        <v>1653</v>
      </c>
      <c r="L403" s="14"/>
      <c r="M403" s="1" t="s">
        <v>5986</v>
      </c>
      <c r="N403" s="14" t="s">
        <v>5989</v>
      </c>
      <c r="O403" s="1">
        <f>IF(G403="D1",MATCH(C403,'RPI calculation'!$A$9:$A$356,0),0)</f>
        <v>26</v>
      </c>
      <c r="P403" s="1">
        <f>IF(H403="D1",MATCH(D403,'RPI calculation'!$A$9:$A$356,0),0)</f>
        <v>229</v>
      </c>
      <c r="Q403" s="1">
        <f t="shared" si="18"/>
        <v>1</v>
      </c>
      <c r="R403" s="1">
        <f t="shared" si="19"/>
        <v>1</v>
      </c>
      <c r="S403" s="1">
        <f t="shared" si="20"/>
        <v>0</v>
      </c>
      <c r="T403" s="9">
        <f>IF(Q403=0,0,(INDEX('RPI calculation'!$H$9:$H$356,P403)-(COUNTIFS(Matches!$C$9:$C$1954,C403,Matches!$D$9:$D$1954,D403,Matches!$Q$9:$Q$1954,1,Matches!$F$9:$F$1954,3)+COUNTIFS(Matches!$C$9:$C$1954,D403,Matches!$D$9:$D$1954,C403,Matches!$Q$9:$Q$1954,1,Matches!$E$9:$E$1954,3)))/((INDEX('RPI calculation'!$H$9:$H$356,P403)+INDEX('RPI calculation'!$I$9:$I$356,P403))-(COUNTIFS(Matches!$C$9:$C$1954,C403,Matches!$D$9:$D$1954,D403,Matches!$Q$9:$Q$1954,1)+COUNTIFS(Matches!$C$9:$C$1954,D403,Matches!$D$9:$D$1954,C403,Matches!$Q$9:$Q$1954,1))))</f>
        <v>0.1111111111111111</v>
      </c>
      <c r="U403" s="9">
        <f>IF(Q403=0,0,(INDEX('RPI calculation'!$H$9:$H$356,O403)-(COUNTIFS(Matches!$C$9:$C$1954,C403,Matches!$D$9:$D$1954,D403,Matches!$Q$9:$Q$1954,1,Matches!$E$9:$E$1954,3)+COUNTIFS(Matches!$C$9:$C$1954,D403,Matches!$D$9:$D$1954,C403,Matches!$Q$9:$Q$1954,1,Matches!$F$9:$F$1954,3)))/((INDEX('RPI calculation'!$H$9:$H$356,O403)+INDEX('RPI calculation'!$I$9:$I$356,O403))-(COUNTIFS(Matches!$C$9:$C$1954,C403,Matches!$D$9:$D$1954,D403,Matches!$Q$9:$Q$1954,1)+COUNTIFS(Matches!$C$9:$C$1954,D403,Matches!$D$9:$D$1954,C403,Matches!$Q$9:$Q$1954,1))))</f>
        <v>0.77777777777777779</v>
      </c>
      <c r="V403" s="9">
        <f>IF(Q403=0,0,INDEX('RPI calculation'!$K$9:$K$356,P403))</f>
        <v>0.55791128063855333</v>
      </c>
      <c r="W403" s="9">
        <f>IF(Q403=0,0,INDEX('RPI calculation'!$K$9:$K$356,O403))</f>
        <v>0.44381477108749839</v>
      </c>
      <c r="X403" s="1">
        <f>IF(G403="D1",INDEX('RPI calculation'!$N$9:$N$356,O403),0)</f>
        <v>103</v>
      </c>
      <c r="Y403" s="1">
        <f>IF(H403="D1",INDEX('RPI calculation'!$N$9:$N$356,P403),0)</f>
        <v>296</v>
      </c>
    </row>
    <row r="404" spans="1:25" ht="25">
      <c r="A404" s="1" t="s">
        <v>1654</v>
      </c>
      <c r="B404" s="12">
        <v>46264</v>
      </c>
      <c r="C404" s="1" t="s">
        <v>63</v>
      </c>
      <c r="D404" s="1" t="s">
        <v>285</v>
      </c>
      <c r="E404" s="1">
        <v>3</v>
      </c>
      <c r="F404" s="1">
        <v>0</v>
      </c>
      <c r="G404" s="1" t="s">
        <v>584</v>
      </c>
      <c r="H404" s="1" t="s">
        <v>584</v>
      </c>
      <c r="I404" s="1">
        <v>2</v>
      </c>
      <c r="J404" s="14" t="s">
        <v>1655</v>
      </c>
      <c r="K404" s="14" t="s">
        <v>1656</v>
      </c>
      <c r="L404" s="14"/>
      <c r="M404" s="1" t="s">
        <v>5986</v>
      </c>
      <c r="N404" s="14" t="s">
        <v>5989</v>
      </c>
      <c r="O404" s="1">
        <f>IF(G404="D1",MATCH(C404,'RPI calculation'!$A$9:$A$356,0),0)</f>
        <v>27</v>
      </c>
      <c r="P404" s="1">
        <f>IF(H404="D1",MATCH(D404,'RPI calculation'!$A$9:$A$356,0),0)</f>
        <v>90</v>
      </c>
      <c r="Q404" s="1">
        <f t="shared" si="18"/>
        <v>1</v>
      </c>
      <c r="R404" s="1">
        <f t="shared" si="19"/>
        <v>1</v>
      </c>
      <c r="S404" s="1">
        <f t="shared" si="20"/>
        <v>0</v>
      </c>
      <c r="T404" s="9">
        <f>IF(Q404=0,0,(INDEX('RPI calculation'!$H$9:$H$356,P404)-(COUNTIFS(Matches!$C$9:$C$1954,C404,Matches!$D$9:$D$1954,D404,Matches!$Q$9:$Q$1954,1,Matches!$F$9:$F$1954,3)+COUNTIFS(Matches!$C$9:$C$1954,D404,Matches!$D$9:$D$1954,C404,Matches!$Q$9:$Q$1954,1,Matches!$E$9:$E$1954,3)))/((INDEX('RPI calculation'!$H$9:$H$356,P404)+INDEX('RPI calculation'!$I$9:$I$356,P404))-(COUNTIFS(Matches!$C$9:$C$1954,C404,Matches!$D$9:$D$1954,D404,Matches!$Q$9:$Q$1954,1)+COUNTIFS(Matches!$C$9:$C$1954,D404,Matches!$D$9:$D$1954,C404,Matches!$Q$9:$Q$1954,1))))</f>
        <v>0.5</v>
      </c>
      <c r="U404" s="9">
        <f>IF(Q404=0,0,(INDEX('RPI calculation'!$H$9:$H$356,O404)-(COUNTIFS(Matches!$C$9:$C$1954,C404,Matches!$D$9:$D$1954,D404,Matches!$Q$9:$Q$1954,1,Matches!$E$9:$E$1954,3)+COUNTIFS(Matches!$C$9:$C$1954,D404,Matches!$D$9:$D$1954,C404,Matches!$Q$9:$Q$1954,1,Matches!$F$9:$F$1954,3)))/((INDEX('RPI calculation'!$H$9:$H$356,O404)+INDEX('RPI calculation'!$I$9:$I$356,O404))-(COUNTIFS(Matches!$C$9:$C$1954,C404,Matches!$D$9:$D$1954,D404,Matches!$Q$9:$Q$1954,1)+COUNTIFS(Matches!$C$9:$C$1954,D404,Matches!$D$9:$D$1954,C404,Matches!$Q$9:$Q$1954,1))))</f>
        <v>0.7</v>
      </c>
      <c r="V404" s="9">
        <f>IF(Q404=0,0,INDEX('RPI calculation'!$K$9:$K$356,P404))</f>
        <v>0.41404958677685949</v>
      </c>
      <c r="W404" s="9">
        <f>IF(Q404=0,0,INDEX('RPI calculation'!$K$9:$K$356,O404))</f>
        <v>0.58383838383838382</v>
      </c>
      <c r="X404" s="1">
        <f>IF(G404="D1",INDEX('RPI calculation'!$N$9:$N$356,O404),0)</f>
        <v>40</v>
      </c>
      <c r="Y404" s="1">
        <f>IF(H404="D1",INDEX('RPI calculation'!$N$9:$N$356,P404),0)</f>
        <v>262</v>
      </c>
    </row>
    <row r="405" spans="1:25" ht="25">
      <c r="A405" s="1" t="s">
        <v>1657</v>
      </c>
      <c r="B405" s="12">
        <v>46264</v>
      </c>
      <c r="C405" s="1" t="s">
        <v>179</v>
      </c>
      <c r="D405" s="1" t="s">
        <v>187</v>
      </c>
      <c r="E405" s="1">
        <v>2</v>
      </c>
      <c r="F405" s="1">
        <v>3</v>
      </c>
      <c r="G405" s="1" t="s">
        <v>584</v>
      </c>
      <c r="H405" s="1" t="s">
        <v>584</v>
      </c>
      <c r="I405" s="1">
        <v>2</v>
      </c>
      <c r="J405" s="14" t="s">
        <v>915</v>
      </c>
      <c r="K405" s="14" t="s">
        <v>1658</v>
      </c>
      <c r="L405" s="14"/>
      <c r="M405" s="1" t="s">
        <v>5986</v>
      </c>
      <c r="N405" s="14" t="s">
        <v>5989</v>
      </c>
      <c r="O405" s="1">
        <f>IF(G405="D1",MATCH(C405,'RPI calculation'!$A$9:$A$356,0),0)</f>
        <v>33</v>
      </c>
      <c r="P405" s="1">
        <f>IF(H405="D1",MATCH(D405,'RPI calculation'!$A$9:$A$356,0),0)</f>
        <v>44</v>
      </c>
      <c r="Q405" s="1">
        <f t="shared" si="18"/>
        <v>1</v>
      </c>
      <c r="R405" s="1">
        <f t="shared" si="19"/>
        <v>0</v>
      </c>
      <c r="S405" s="1">
        <f t="shared" si="20"/>
        <v>1</v>
      </c>
      <c r="T405" s="9">
        <f>IF(Q405=0,0,(INDEX('RPI calculation'!$H$9:$H$356,P405)-(COUNTIFS(Matches!$C$9:$C$1954,C405,Matches!$D$9:$D$1954,D405,Matches!$Q$9:$Q$1954,1,Matches!$F$9:$F$1954,3)+COUNTIFS(Matches!$C$9:$C$1954,D405,Matches!$D$9:$D$1954,C405,Matches!$Q$9:$Q$1954,1,Matches!$E$9:$E$1954,3)))/((INDEX('RPI calculation'!$H$9:$H$356,P405)+INDEX('RPI calculation'!$I$9:$I$356,P405))-(COUNTIFS(Matches!$C$9:$C$1954,C405,Matches!$D$9:$D$1954,D405,Matches!$Q$9:$Q$1954,1)+COUNTIFS(Matches!$C$9:$C$1954,D405,Matches!$D$9:$D$1954,C405,Matches!$Q$9:$Q$1954,1))))</f>
        <v>0.58333333333333337</v>
      </c>
      <c r="U405" s="9">
        <f>IF(Q405=0,0,(INDEX('RPI calculation'!$H$9:$H$356,O405)-(COUNTIFS(Matches!$C$9:$C$1954,C405,Matches!$D$9:$D$1954,D405,Matches!$Q$9:$Q$1954,1,Matches!$E$9:$E$1954,3)+COUNTIFS(Matches!$C$9:$C$1954,D405,Matches!$D$9:$D$1954,C405,Matches!$Q$9:$Q$1954,1,Matches!$F$9:$F$1954,3)))/((INDEX('RPI calculation'!$H$9:$H$356,O405)+INDEX('RPI calculation'!$I$9:$I$356,O405))-(COUNTIFS(Matches!$C$9:$C$1954,C405,Matches!$D$9:$D$1954,D405,Matches!$Q$9:$Q$1954,1)+COUNTIFS(Matches!$C$9:$C$1954,D405,Matches!$D$9:$D$1954,C405,Matches!$Q$9:$Q$1954,1))))</f>
        <v>0.54545454545454541</v>
      </c>
      <c r="V405" s="9">
        <f>IF(Q405=0,0,INDEX('RPI calculation'!$K$9:$K$356,P405))</f>
        <v>0.4697746697746697</v>
      </c>
      <c r="W405" s="9">
        <f>IF(Q405=0,0,INDEX('RPI calculation'!$K$9:$K$356,O405))</f>
        <v>0.50509259259259254</v>
      </c>
      <c r="X405" s="1">
        <f>IF(G405="D1",INDEX('RPI calculation'!$N$9:$N$356,O405),0)</f>
        <v>156</v>
      </c>
      <c r="Y405" s="1">
        <f>IF(H405="D1",INDEX('RPI calculation'!$N$9:$N$356,P405),0)</f>
        <v>164</v>
      </c>
    </row>
    <row r="406" spans="1:25" ht="25">
      <c r="A406" s="1" t="s">
        <v>1659</v>
      </c>
      <c r="B406" s="12">
        <v>46264</v>
      </c>
      <c r="C406" s="1" t="s">
        <v>88</v>
      </c>
      <c r="D406" s="1" t="s">
        <v>293</v>
      </c>
      <c r="E406" s="1">
        <v>2</v>
      </c>
      <c r="F406" s="1">
        <v>3</v>
      </c>
      <c r="G406" s="1" t="s">
        <v>584</v>
      </c>
      <c r="H406" s="1" t="s">
        <v>584</v>
      </c>
      <c r="I406" s="1">
        <v>2</v>
      </c>
      <c r="J406" s="14" t="s">
        <v>736</v>
      </c>
      <c r="K406" s="14" t="s">
        <v>1660</v>
      </c>
      <c r="L406" s="14"/>
      <c r="M406" s="1" t="s">
        <v>5986</v>
      </c>
      <c r="N406" s="14" t="s">
        <v>5989</v>
      </c>
      <c r="O406" s="1">
        <f>IF(G406="D1",MATCH(C406,'RPI calculation'!$A$9:$A$356,0),0)</f>
        <v>37</v>
      </c>
      <c r="P406" s="1">
        <f>IF(H406="D1",MATCH(D406,'RPI calculation'!$A$9:$A$356,0),0)</f>
        <v>239</v>
      </c>
      <c r="Q406" s="1">
        <f t="shared" si="18"/>
        <v>1</v>
      </c>
      <c r="R406" s="1">
        <f t="shared" si="19"/>
        <v>0</v>
      </c>
      <c r="S406" s="1">
        <f t="shared" si="20"/>
        <v>1</v>
      </c>
      <c r="T406" s="9">
        <f>IF(Q406=0,0,(INDEX('RPI calculation'!$H$9:$H$356,P406)-(COUNTIFS(Matches!$C$9:$C$1954,C406,Matches!$D$9:$D$1954,D406,Matches!$Q$9:$Q$1954,1,Matches!$F$9:$F$1954,3)+COUNTIFS(Matches!$C$9:$C$1954,D406,Matches!$D$9:$D$1954,C406,Matches!$Q$9:$Q$1954,1,Matches!$E$9:$E$1954,3)))/((INDEX('RPI calculation'!$H$9:$H$356,P406)+INDEX('RPI calculation'!$I$9:$I$356,P406))-(COUNTIFS(Matches!$C$9:$C$1954,C406,Matches!$D$9:$D$1954,D406,Matches!$Q$9:$Q$1954,1)+COUNTIFS(Matches!$C$9:$C$1954,D406,Matches!$D$9:$D$1954,C406,Matches!$Q$9:$Q$1954,1))))</f>
        <v>0.36363636363636365</v>
      </c>
      <c r="U406" s="9">
        <f>IF(Q406=0,0,(INDEX('RPI calculation'!$H$9:$H$356,O406)-(COUNTIFS(Matches!$C$9:$C$1954,C406,Matches!$D$9:$D$1954,D406,Matches!$Q$9:$Q$1954,1,Matches!$E$9:$E$1954,3)+COUNTIFS(Matches!$C$9:$C$1954,D406,Matches!$D$9:$D$1954,C406,Matches!$Q$9:$Q$1954,1,Matches!$F$9:$F$1954,3)))/((INDEX('RPI calculation'!$H$9:$H$356,O406)+INDEX('RPI calculation'!$I$9:$I$356,O406))-(COUNTIFS(Matches!$C$9:$C$1954,C406,Matches!$D$9:$D$1954,D406,Matches!$Q$9:$Q$1954,1)+COUNTIFS(Matches!$C$9:$C$1954,D406,Matches!$D$9:$D$1954,C406,Matches!$Q$9:$Q$1954,1))))</f>
        <v>1</v>
      </c>
      <c r="V406" s="9">
        <f>IF(Q406=0,0,INDEX('RPI calculation'!$K$9:$K$356,P406))</f>
        <v>0.42091750841750847</v>
      </c>
      <c r="W406" s="9">
        <f>IF(Q406=0,0,INDEX('RPI calculation'!$K$9:$K$356,O406))</f>
        <v>0.45977961432506886</v>
      </c>
      <c r="X406" s="1">
        <f>IF(G406="D1",INDEX('RPI calculation'!$N$9:$N$356,O406),0)</f>
        <v>65</v>
      </c>
      <c r="Y406" s="1">
        <f>IF(H406="D1",INDEX('RPI calculation'!$N$9:$N$356,P406),0)</f>
        <v>270</v>
      </c>
    </row>
    <row r="407" spans="1:25" ht="25">
      <c r="A407" s="1" t="s">
        <v>1661</v>
      </c>
      <c r="B407" s="12">
        <v>46264</v>
      </c>
      <c r="C407" s="1" t="s">
        <v>173</v>
      </c>
      <c r="D407" s="1" t="s">
        <v>58</v>
      </c>
      <c r="E407" s="1">
        <v>1</v>
      </c>
      <c r="F407" s="1">
        <v>3</v>
      </c>
      <c r="G407" s="1" t="s">
        <v>584</v>
      </c>
      <c r="H407" s="1" t="s">
        <v>584</v>
      </c>
      <c r="I407" s="1">
        <v>2</v>
      </c>
      <c r="J407" s="14" t="s">
        <v>1602</v>
      </c>
      <c r="K407" s="14" t="s">
        <v>1662</v>
      </c>
      <c r="L407" s="14"/>
      <c r="M407" s="1" t="s">
        <v>5986</v>
      </c>
      <c r="N407" s="14" t="s">
        <v>5989</v>
      </c>
      <c r="O407" s="1">
        <f>IF(G407="D1",MATCH(C407,'RPI calculation'!$A$9:$A$356,0),0)</f>
        <v>39</v>
      </c>
      <c r="P407" s="1">
        <f>IF(H407="D1",MATCH(D407,'RPI calculation'!$A$9:$A$356,0),0)</f>
        <v>129</v>
      </c>
      <c r="Q407" s="1">
        <f t="shared" si="18"/>
        <v>1</v>
      </c>
      <c r="R407" s="1">
        <f t="shared" si="19"/>
        <v>0</v>
      </c>
      <c r="S407" s="1">
        <f t="shared" si="20"/>
        <v>1</v>
      </c>
      <c r="T407" s="9">
        <f>IF(Q407=0,0,(INDEX('RPI calculation'!$H$9:$H$356,P407)-(COUNTIFS(Matches!$C$9:$C$1954,C407,Matches!$D$9:$D$1954,D407,Matches!$Q$9:$Q$1954,1,Matches!$F$9:$F$1954,3)+COUNTIFS(Matches!$C$9:$C$1954,D407,Matches!$D$9:$D$1954,C407,Matches!$Q$9:$Q$1954,1,Matches!$E$9:$E$1954,3)))/((INDEX('RPI calculation'!$H$9:$H$356,P407)+INDEX('RPI calculation'!$I$9:$I$356,P407))-(COUNTIFS(Matches!$C$9:$C$1954,C407,Matches!$D$9:$D$1954,D407,Matches!$Q$9:$Q$1954,1)+COUNTIFS(Matches!$C$9:$C$1954,D407,Matches!$D$9:$D$1954,C407,Matches!$Q$9:$Q$1954,1))))</f>
        <v>1</v>
      </c>
      <c r="U407" s="9">
        <f>IF(Q407=0,0,(INDEX('RPI calculation'!$H$9:$H$356,O407)-(COUNTIFS(Matches!$C$9:$C$1954,C407,Matches!$D$9:$D$1954,D407,Matches!$Q$9:$Q$1954,1,Matches!$E$9:$E$1954,3)+COUNTIFS(Matches!$C$9:$C$1954,D407,Matches!$D$9:$D$1954,C407,Matches!$Q$9:$Q$1954,1,Matches!$F$9:$F$1954,3)))/((INDEX('RPI calculation'!$H$9:$H$356,O407)+INDEX('RPI calculation'!$I$9:$I$356,O407))-(COUNTIFS(Matches!$C$9:$C$1954,C407,Matches!$D$9:$D$1954,D407,Matches!$Q$9:$Q$1954,1)+COUNTIFS(Matches!$C$9:$C$1954,D407,Matches!$D$9:$D$1954,C407,Matches!$Q$9:$Q$1954,1))))</f>
        <v>0.4</v>
      </c>
      <c r="V407" s="9">
        <f>IF(Q407=0,0,INDEX('RPI calculation'!$K$9:$K$356,P407))</f>
        <v>0.45530303030303032</v>
      </c>
      <c r="W407" s="9">
        <f>IF(Q407=0,0,INDEX('RPI calculation'!$K$9:$K$356,O407))</f>
        <v>0.59292929292929297</v>
      </c>
      <c r="X407" s="1">
        <f>IF(G407="D1",INDEX('RPI calculation'!$N$9:$N$356,O407),0)</f>
        <v>150</v>
      </c>
      <c r="Y407" s="1">
        <f>IF(H407="D1",INDEX('RPI calculation'!$N$9:$N$356,P407),0)</f>
        <v>35</v>
      </c>
    </row>
    <row r="408" spans="1:25" ht="25">
      <c r="A408" s="1" t="s">
        <v>1663</v>
      </c>
      <c r="B408" s="12">
        <v>46264</v>
      </c>
      <c r="C408" s="1" t="s">
        <v>351</v>
      </c>
      <c r="D408" s="1" t="s">
        <v>318</v>
      </c>
      <c r="E408" s="1">
        <v>1</v>
      </c>
      <c r="F408" s="1">
        <v>3</v>
      </c>
      <c r="G408" s="1" t="s">
        <v>584</v>
      </c>
      <c r="H408" s="1" t="s">
        <v>584</v>
      </c>
      <c r="I408" s="1">
        <v>2</v>
      </c>
      <c r="J408" s="14" t="s">
        <v>1326</v>
      </c>
      <c r="K408" s="14" t="s">
        <v>1664</v>
      </c>
      <c r="L408" s="14"/>
      <c r="M408" s="1" t="s">
        <v>5986</v>
      </c>
      <c r="N408" s="14" t="s">
        <v>5989</v>
      </c>
      <c r="O408" s="1">
        <f>IF(G408="D1",MATCH(C408,'RPI calculation'!$A$9:$A$356,0),0)</f>
        <v>42</v>
      </c>
      <c r="P408" s="1">
        <f>IF(H408="D1",MATCH(D408,'RPI calculation'!$A$9:$A$356,0),0)</f>
        <v>231</v>
      </c>
      <c r="Q408" s="1">
        <f t="shared" si="18"/>
        <v>1</v>
      </c>
      <c r="R408" s="1">
        <f t="shared" si="19"/>
        <v>0</v>
      </c>
      <c r="S408" s="1">
        <f t="shared" si="20"/>
        <v>1</v>
      </c>
      <c r="T408" s="9">
        <f>IF(Q408=0,0,(INDEX('RPI calculation'!$H$9:$H$356,P408)-(COUNTIFS(Matches!$C$9:$C$1954,C408,Matches!$D$9:$D$1954,D408,Matches!$Q$9:$Q$1954,1,Matches!$F$9:$F$1954,3)+COUNTIFS(Matches!$C$9:$C$1954,D408,Matches!$D$9:$D$1954,C408,Matches!$Q$9:$Q$1954,1,Matches!$E$9:$E$1954,3)))/((INDEX('RPI calculation'!$H$9:$H$356,P408)+INDEX('RPI calculation'!$I$9:$I$356,P408))-(COUNTIFS(Matches!$C$9:$C$1954,C408,Matches!$D$9:$D$1954,D408,Matches!$Q$9:$Q$1954,1)+COUNTIFS(Matches!$C$9:$C$1954,D408,Matches!$D$9:$D$1954,C408,Matches!$Q$9:$Q$1954,1))))</f>
        <v>0.36363636363636365</v>
      </c>
      <c r="U408" s="9">
        <f>IF(Q408=0,0,(INDEX('RPI calculation'!$H$9:$H$356,O408)-(COUNTIFS(Matches!$C$9:$C$1954,C408,Matches!$D$9:$D$1954,D408,Matches!$Q$9:$Q$1954,1,Matches!$E$9:$E$1954,3)+COUNTIFS(Matches!$C$9:$C$1954,D408,Matches!$D$9:$D$1954,C408,Matches!$Q$9:$Q$1954,1,Matches!$F$9:$F$1954,3)))/((INDEX('RPI calculation'!$H$9:$H$356,O408)+INDEX('RPI calculation'!$I$9:$I$356,O408))-(COUNTIFS(Matches!$C$9:$C$1954,C408,Matches!$D$9:$D$1954,D408,Matches!$Q$9:$Q$1954,1)+COUNTIFS(Matches!$C$9:$C$1954,D408,Matches!$D$9:$D$1954,C408,Matches!$Q$9:$Q$1954,1))))</f>
        <v>0.18181818181818182</v>
      </c>
      <c r="V408" s="9">
        <f>IF(Q408=0,0,INDEX('RPI calculation'!$K$9:$K$356,P408))</f>
        <v>0.38525687275687276</v>
      </c>
      <c r="W408" s="9">
        <f>IF(Q408=0,0,INDEX('RPI calculation'!$K$9:$K$356,O408))</f>
        <v>0.41094322344322348</v>
      </c>
      <c r="X408" s="1">
        <f>IF(G408="D1",INDEX('RPI calculation'!$N$9:$N$356,O408),0)</f>
        <v>328</v>
      </c>
      <c r="Y408" s="1">
        <f>IF(H408="D1",INDEX('RPI calculation'!$N$9:$N$356,P408),0)</f>
        <v>295</v>
      </c>
    </row>
    <row r="409" spans="1:25" ht="25">
      <c r="A409" s="1" t="s">
        <v>1665</v>
      </c>
      <c r="B409" s="12">
        <v>46264</v>
      </c>
      <c r="C409" s="1" t="s">
        <v>324</v>
      </c>
      <c r="D409" s="1" t="s">
        <v>148</v>
      </c>
      <c r="E409" s="1">
        <v>0</v>
      </c>
      <c r="F409" s="1">
        <v>3</v>
      </c>
      <c r="G409" s="1" t="s">
        <v>584</v>
      </c>
      <c r="H409" s="1" t="s">
        <v>584</v>
      </c>
      <c r="I409" s="1">
        <v>2</v>
      </c>
      <c r="J409" s="14" t="s">
        <v>1655</v>
      </c>
      <c r="K409" s="14" t="s">
        <v>1666</v>
      </c>
      <c r="L409" s="14"/>
      <c r="M409" s="1" t="s">
        <v>5986</v>
      </c>
      <c r="N409" s="14" t="s">
        <v>5989</v>
      </c>
      <c r="O409" s="1">
        <f>IF(G409="D1",MATCH(C409,'RPI calculation'!$A$9:$A$356,0),0)</f>
        <v>43</v>
      </c>
      <c r="P409" s="1">
        <f>IF(H409="D1",MATCH(D409,'RPI calculation'!$A$9:$A$356,0),0)</f>
        <v>330</v>
      </c>
      <c r="Q409" s="1">
        <f t="shared" si="18"/>
        <v>1</v>
      </c>
      <c r="R409" s="1">
        <f t="shared" si="19"/>
        <v>0</v>
      </c>
      <c r="S409" s="1">
        <f t="shared" si="20"/>
        <v>1</v>
      </c>
      <c r="T409" s="9">
        <f>IF(Q409=0,0,(INDEX('RPI calculation'!$H$9:$H$356,P409)-(COUNTIFS(Matches!$C$9:$C$1954,C409,Matches!$D$9:$D$1954,D409,Matches!$Q$9:$Q$1954,1,Matches!$F$9:$F$1954,3)+COUNTIFS(Matches!$C$9:$C$1954,D409,Matches!$D$9:$D$1954,C409,Matches!$Q$9:$Q$1954,1,Matches!$E$9:$E$1954,3)))/((INDEX('RPI calculation'!$H$9:$H$356,P409)+INDEX('RPI calculation'!$I$9:$I$356,P409))-(COUNTIFS(Matches!$C$9:$C$1954,C409,Matches!$D$9:$D$1954,D409,Matches!$Q$9:$Q$1954,1)+COUNTIFS(Matches!$C$9:$C$1954,D409,Matches!$D$9:$D$1954,C409,Matches!$Q$9:$Q$1954,1))))</f>
        <v>0.44444444444444442</v>
      </c>
      <c r="U409" s="9">
        <f>IF(Q409=0,0,(INDEX('RPI calculation'!$H$9:$H$356,O409)-(COUNTIFS(Matches!$C$9:$C$1954,C409,Matches!$D$9:$D$1954,D409,Matches!$Q$9:$Q$1954,1,Matches!$E$9:$E$1954,3)+COUNTIFS(Matches!$C$9:$C$1954,D409,Matches!$D$9:$D$1954,C409,Matches!$Q$9:$Q$1954,1,Matches!$F$9:$F$1954,3)))/((INDEX('RPI calculation'!$H$9:$H$356,O409)+INDEX('RPI calculation'!$I$9:$I$356,O409))-(COUNTIFS(Matches!$C$9:$C$1954,C409,Matches!$D$9:$D$1954,D409,Matches!$Q$9:$Q$1954,1)+COUNTIFS(Matches!$C$9:$C$1954,D409,Matches!$D$9:$D$1954,C409,Matches!$Q$9:$Q$1954,1))))</f>
        <v>0</v>
      </c>
      <c r="V409" s="9">
        <f>IF(Q409=0,0,INDEX('RPI calculation'!$K$9:$K$356,P409))</f>
        <v>0.55249999999999999</v>
      </c>
      <c r="W409" s="9">
        <f>IF(Q409=0,0,INDEX('RPI calculation'!$K$9:$K$356,O409))</f>
        <v>0.58061383061383054</v>
      </c>
      <c r="X409" s="1">
        <f>IF(G409="D1",INDEX('RPI calculation'!$N$9:$N$356,O409),0)</f>
        <v>301</v>
      </c>
      <c r="Y409" s="1">
        <f>IF(H409="D1",INDEX('RPI calculation'!$N$9:$N$356,P409),0)</f>
        <v>125</v>
      </c>
    </row>
    <row r="410" spans="1:25" ht="25">
      <c r="A410" s="1" t="s">
        <v>1667</v>
      </c>
      <c r="B410" s="12">
        <v>46264</v>
      </c>
      <c r="C410" s="1" t="s">
        <v>335</v>
      </c>
      <c r="D410" s="1" t="s">
        <v>264</v>
      </c>
      <c r="E410" s="1">
        <v>3</v>
      </c>
      <c r="F410" s="1">
        <v>0</v>
      </c>
      <c r="G410" s="1" t="s">
        <v>584</v>
      </c>
      <c r="H410" s="1" t="s">
        <v>584</v>
      </c>
      <c r="I410" s="1">
        <v>2</v>
      </c>
      <c r="J410" s="14" t="s">
        <v>1329</v>
      </c>
      <c r="K410" s="14" t="s">
        <v>1668</v>
      </c>
      <c r="L410" s="14"/>
      <c r="M410" s="1" t="s">
        <v>5986</v>
      </c>
      <c r="N410" s="14" t="s">
        <v>5989</v>
      </c>
      <c r="O410" s="1">
        <f>IF(G410="D1",MATCH(C410,'RPI calculation'!$A$9:$A$356,0),0)</f>
        <v>45</v>
      </c>
      <c r="P410" s="1">
        <f>IF(H410="D1",MATCH(D410,'RPI calculation'!$A$9:$A$356,0),0)</f>
        <v>176</v>
      </c>
      <c r="Q410" s="1">
        <f t="shared" si="18"/>
        <v>1</v>
      </c>
      <c r="R410" s="1">
        <f t="shared" si="19"/>
        <v>1</v>
      </c>
      <c r="S410" s="1">
        <f t="shared" si="20"/>
        <v>0</v>
      </c>
      <c r="T410" s="9">
        <f>IF(Q410=0,0,(INDEX('RPI calculation'!$H$9:$H$356,P410)-(COUNTIFS(Matches!$C$9:$C$1954,C410,Matches!$D$9:$D$1954,D410,Matches!$Q$9:$Q$1954,1,Matches!$F$9:$F$1954,3)+COUNTIFS(Matches!$C$9:$C$1954,D410,Matches!$D$9:$D$1954,C410,Matches!$Q$9:$Q$1954,1,Matches!$E$9:$E$1954,3)))/((INDEX('RPI calculation'!$H$9:$H$356,P410)+INDEX('RPI calculation'!$I$9:$I$356,P410))-(COUNTIFS(Matches!$C$9:$C$1954,C410,Matches!$D$9:$D$1954,D410,Matches!$Q$9:$Q$1954,1)+COUNTIFS(Matches!$C$9:$C$1954,D410,Matches!$D$9:$D$1954,C410,Matches!$Q$9:$Q$1954,1))))</f>
        <v>0.5</v>
      </c>
      <c r="U410" s="9">
        <f>IF(Q410=0,0,(INDEX('RPI calculation'!$H$9:$H$356,O410)-(COUNTIFS(Matches!$C$9:$C$1954,C410,Matches!$D$9:$D$1954,D410,Matches!$Q$9:$Q$1954,1,Matches!$E$9:$E$1954,3)+COUNTIFS(Matches!$C$9:$C$1954,D410,Matches!$D$9:$D$1954,C410,Matches!$Q$9:$Q$1954,1,Matches!$F$9:$F$1954,3)))/((INDEX('RPI calculation'!$H$9:$H$356,O410)+INDEX('RPI calculation'!$I$9:$I$356,O410))-(COUNTIFS(Matches!$C$9:$C$1954,C410,Matches!$D$9:$D$1954,D410,Matches!$Q$9:$Q$1954,1)+COUNTIFS(Matches!$C$9:$C$1954,D410,Matches!$D$9:$D$1954,C410,Matches!$Q$9:$Q$1954,1))))</f>
        <v>0.2</v>
      </c>
      <c r="V410" s="9">
        <f>IF(Q410=0,0,INDEX('RPI calculation'!$K$9:$K$356,P410))</f>
        <v>0.4349720986084622</v>
      </c>
      <c r="W410" s="9">
        <f>IF(Q410=0,0,INDEX('RPI calculation'!$K$9:$K$356,O410))</f>
        <v>0.40890019071837264</v>
      </c>
      <c r="X410" s="1">
        <f>IF(G410="D1",INDEX('RPI calculation'!$N$9:$N$356,O410),0)</f>
        <v>312</v>
      </c>
      <c r="Y410" s="1">
        <f>IF(H410="D1",INDEX('RPI calculation'!$N$9:$N$356,P410),0)</f>
        <v>241</v>
      </c>
    </row>
    <row r="411" spans="1:25" ht="25">
      <c r="A411" s="1" t="s">
        <v>1669</v>
      </c>
      <c r="B411" s="12">
        <v>46264</v>
      </c>
      <c r="C411" s="1" t="s">
        <v>367</v>
      </c>
      <c r="D411" s="1" t="s">
        <v>263</v>
      </c>
      <c r="E411" s="1">
        <v>0</v>
      </c>
      <c r="F411" s="1">
        <v>3</v>
      </c>
      <c r="G411" s="1" t="s">
        <v>584</v>
      </c>
      <c r="H411" s="1" t="s">
        <v>584</v>
      </c>
      <c r="I411" s="1">
        <v>2</v>
      </c>
      <c r="J411" s="14" t="s">
        <v>1076</v>
      </c>
      <c r="K411" s="14" t="s">
        <v>1670</v>
      </c>
      <c r="L411" s="14"/>
      <c r="M411" s="1" t="s">
        <v>5986</v>
      </c>
      <c r="N411" s="14" t="s">
        <v>5989</v>
      </c>
      <c r="O411" s="1">
        <f>IF(G411="D1",MATCH(C411,'RPI calculation'!$A$9:$A$356,0),0)</f>
        <v>47</v>
      </c>
      <c r="P411" s="1">
        <f>IF(H411="D1",MATCH(D411,'RPI calculation'!$A$9:$A$356,0),0)</f>
        <v>194</v>
      </c>
      <c r="Q411" s="1">
        <f t="shared" si="18"/>
        <v>1</v>
      </c>
      <c r="R411" s="1">
        <f t="shared" si="19"/>
        <v>0</v>
      </c>
      <c r="S411" s="1">
        <f t="shared" si="20"/>
        <v>1</v>
      </c>
      <c r="T411" s="9">
        <f>IF(Q411=0,0,(INDEX('RPI calculation'!$H$9:$H$356,P411)-(COUNTIFS(Matches!$C$9:$C$1954,C411,Matches!$D$9:$D$1954,D411,Matches!$Q$9:$Q$1954,1,Matches!$F$9:$F$1954,3)+COUNTIFS(Matches!$C$9:$C$1954,D411,Matches!$D$9:$D$1954,C411,Matches!$Q$9:$Q$1954,1,Matches!$E$9:$E$1954,3)))/((INDEX('RPI calculation'!$H$9:$H$356,P411)+INDEX('RPI calculation'!$I$9:$I$356,P411))-(COUNTIFS(Matches!$C$9:$C$1954,C411,Matches!$D$9:$D$1954,D411,Matches!$Q$9:$Q$1954,1)+COUNTIFS(Matches!$C$9:$C$1954,D411,Matches!$D$9:$D$1954,C411,Matches!$Q$9:$Q$1954,1))))</f>
        <v>0.5</v>
      </c>
      <c r="U411" s="9">
        <f>IF(Q411=0,0,(INDEX('RPI calculation'!$H$9:$H$356,O411)-(COUNTIFS(Matches!$C$9:$C$1954,C411,Matches!$D$9:$D$1954,D411,Matches!$Q$9:$Q$1954,1,Matches!$E$9:$E$1954,3)+COUNTIFS(Matches!$C$9:$C$1954,D411,Matches!$D$9:$D$1954,C411,Matches!$Q$9:$Q$1954,1,Matches!$F$9:$F$1954,3)))/((INDEX('RPI calculation'!$H$9:$H$356,O411)+INDEX('RPI calculation'!$I$9:$I$356,O411))-(COUNTIFS(Matches!$C$9:$C$1954,C411,Matches!$D$9:$D$1954,D411,Matches!$Q$9:$Q$1954,1)+COUNTIFS(Matches!$C$9:$C$1954,D411,Matches!$D$9:$D$1954,C411,Matches!$Q$9:$Q$1954,1))))</f>
        <v>0</v>
      </c>
      <c r="V411" s="9">
        <f>IF(Q411=0,0,INDEX('RPI calculation'!$K$9:$K$356,P411))</f>
        <v>0.42488521579430666</v>
      </c>
      <c r="W411" s="9">
        <f>IF(Q411=0,0,INDEX('RPI calculation'!$K$9:$K$356,O411))</f>
        <v>0.38599941724941722</v>
      </c>
      <c r="X411" s="1">
        <f>IF(G411="D1",INDEX('RPI calculation'!$N$9:$N$356,O411),0)</f>
        <v>344</v>
      </c>
      <c r="Y411" s="1">
        <f>IF(H411="D1",INDEX('RPI calculation'!$N$9:$N$356,P411),0)</f>
        <v>240</v>
      </c>
    </row>
    <row r="412" spans="1:25" ht="25">
      <c r="A412" s="1" t="s">
        <v>1671</v>
      </c>
      <c r="B412" s="12">
        <v>46264</v>
      </c>
      <c r="C412" s="1" t="s">
        <v>145</v>
      </c>
      <c r="D412" s="1" t="s">
        <v>259</v>
      </c>
      <c r="E412" s="1">
        <v>3</v>
      </c>
      <c r="F412" s="1">
        <v>1</v>
      </c>
      <c r="G412" s="1" t="s">
        <v>584</v>
      </c>
      <c r="H412" s="1" t="s">
        <v>584</v>
      </c>
      <c r="I412" s="1">
        <v>2</v>
      </c>
      <c r="J412" s="14" t="s">
        <v>1672</v>
      </c>
      <c r="K412" s="14" t="s">
        <v>1673</v>
      </c>
      <c r="L412" s="14"/>
      <c r="M412" s="1" t="s">
        <v>5986</v>
      </c>
      <c r="N412" s="14" t="s">
        <v>5989</v>
      </c>
      <c r="O412" s="1">
        <f>IF(G412="D1",MATCH(C412,'RPI calculation'!$A$9:$A$356,0),0)</f>
        <v>49</v>
      </c>
      <c r="P412" s="1">
        <f>IF(H412="D1",MATCH(D412,'RPI calculation'!$A$9:$A$356,0),0)</f>
        <v>335</v>
      </c>
      <c r="Q412" s="1">
        <f t="shared" si="18"/>
        <v>1</v>
      </c>
      <c r="R412" s="1">
        <f t="shared" si="19"/>
        <v>1</v>
      </c>
      <c r="S412" s="1">
        <f t="shared" si="20"/>
        <v>0</v>
      </c>
      <c r="T412" s="9">
        <f>IF(Q412=0,0,(INDEX('RPI calculation'!$H$9:$H$356,P412)-(COUNTIFS(Matches!$C$9:$C$1954,C412,Matches!$D$9:$D$1954,D412,Matches!$Q$9:$Q$1954,1,Matches!$F$9:$F$1954,3)+COUNTIFS(Matches!$C$9:$C$1954,D412,Matches!$D$9:$D$1954,C412,Matches!$Q$9:$Q$1954,1,Matches!$E$9:$E$1954,3)))/((INDEX('RPI calculation'!$H$9:$H$356,P412)+INDEX('RPI calculation'!$I$9:$I$356,P412))-(COUNTIFS(Matches!$C$9:$C$1954,C412,Matches!$D$9:$D$1954,D412,Matches!$Q$9:$Q$1954,1)+COUNTIFS(Matches!$C$9:$C$1954,D412,Matches!$D$9:$D$1954,C412,Matches!$Q$9:$Q$1954,1))))</f>
        <v>0.33333333333333331</v>
      </c>
      <c r="U412" s="9">
        <f>IF(Q412=0,0,(INDEX('RPI calculation'!$H$9:$H$356,O412)-(COUNTIFS(Matches!$C$9:$C$1954,C412,Matches!$D$9:$D$1954,D412,Matches!$Q$9:$Q$1954,1,Matches!$E$9:$E$1954,3)+COUNTIFS(Matches!$C$9:$C$1954,D412,Matches!$D$9:$D$1954,C412,Matches!$Q$9:$Q$1954,1,Matches!$F$9:$F$1954,3)))/((INDEX('RPI calculation'!$H$9:$H$356,O412)+INDEX('RPI calculation'!$I$9:$I$356,O412))-(COUNTIFS(Matches!$C$9:$C$1954,C412,Matches!$D$9:$D$1954,D412,Matches!$Q$9:$Q$1954,1)+COUNTIFS(Matches!$C$9:$C$1954,D412,Matches!$D$9:$D$1954,C412,Matches!$Q$9:$Q$1954,1))))</f>
        <v>0.45454545454545453</v>
      </c>
      <c r="V412" s="9">
        <f>IF(Q412=0,0,INDEX('RPI calculation'!$K$9:$K$356,P412))</f>
        <v>0.54145000298846457</v>
      </c>
      <c r="W412" s="9">
        <f>IF(Q412=0,0,INDEX('RPI calculation'!$K$9:$K$356,O412))</f>
        <v>0.57694250194250196</v>
      </c>
      <c r="X412" s="1">
        <f>IF(G412="D1",INDEX('RPI calculation'!$N$9:$N$356,O412),0)</f>
        <v>122</v>
      </c>
      <c r="Y412" s="1">
        <f>IF(H412="D1",INDEX('RPI calculation'!$N$9:$N$356,P412),0)</f>
        <v>236</v>
      </c>
    </row>
    <row r="413" spans="1:25" ht="25">
      <c r="A413" s="1" t="s">
        <v>1674</v>
      </c>
      <c r="B413" s="12">
        <v>46264</v>
      </c>
      <c r="C413" s="1" t="s">
        <v>127</v>
      </c>
      <c r="D413" s="1" t="s">
        <v>277</v>
      </c>
      <c r="E413" s="1">
        <v>3</v>
      </c>
      <c r="F413" s="1">
        <v>2</v>
      </c>
      <c r="G413" s="1" t="s">
        <v>584</v>
      </c>
      <c r="H413" s="1" t="s">
        <v>584</v>
      </c>
      <c r="I413" s="1">
        <v>2</v>
      </c>
      <c r="J413" s="14" t="s">
        <v>1675</v>
      </c>
      <c r="K413" s="14" t="s">
        <v>1676</v>
      </c>
      <c r="L413" s="14"/>
      <c r="M413" s="1" t="s">
        <v>5986</v>
      </c>
      <c r="N413" s="14" t="s">
        <v>5989</v>
      </c>
      <c r="O413" s="1">
        <f>IF(G413="D1",MATCH(C413,'RPI calculation'!$A$9:$A$356,0),0)</f>
        <v>51</v>
      </c>
      <c r="P413" s="1">
        <f>IF(H413="D1",MATCH(D413,'RPI calculation'!$A$9:$A$356,0),0)</f>
        <v>228</v>
      </c>
      <c r="Q413" s="1">
        <f t="shared" si="18"/>
        <v>1</v>
      </c>
      <c r="R413" s="1">
        <f t="shared" si="19"/>
        <v>1</v>
      </c>
      <c r="S413" s="1">
        <f t="shared" si="20"/>
        <v>0</v>
      </c>
      <c r="T413" s="9">
        <f>IF(Q413=0,0,(INDEX('RPI calculation'!$H$9:$H$356,P413)-(COUNTIFS(Matches!$C$9:$C$1954,C413,Matches!$D$9:$D$1954,D413,Matches!$Q$9:$Q$1954,1,Matches!$F$9:$F$1954,3)+COUNTIFS(Matches!$C$9:$C$1954,D413,Matches!$D$9:$D$1954,C413,Matches!$Q$9:$Q$1954,1,Matches!$E$9:$E$1954,3)))/((INDEX('RPI calculation'!$H$9:$H$356,P413)+INDEX('RPI calculation'!$I$9:$I$356,P413))-(COUNTIFS(Matches!$C$9:$C$1954,C413,Matches!$D$9:$D$1954,D413,Matches!$Q$9:$Q$1954,1)+COUNTIFS(Matches!$C$9:$C$1954,D413,Matches!$D$9:$D$1954,C413,Matches!$Q$9:$Q$1954,1))))</f>
        <v>0.27272727272727271</v>
      </c>
      <c r="U413" s="9">
        <f>IF(Q413=0,0,(INDEX('RPI calculation'!$H$9:$H$356,O413)-(COUNTIFS(Matches!$C$9:$C$1954,C413,Matches!$D$9:$D$1954,D413,Matches!$Q$9:$Q$1954,1,Matches!$E$9:$E$1954,3)+COUNTIFS(Matches!$C$9:$C$1954,D413,Matches!$D$9:$D$1954,C413,Matches!$Q$9:$Q$1954,1,Matches!$F$9:$F$1954,3)))/((INDEX('RPI calculation'!$H$9:$H$356,O413)+INDEX('RPI calculation'!$I$9:$I$356,O413))-(COUNTIFS(Matches!$C$9:$C$1954,C413,Matches!$D$9:$D$1954,D413,Matches!$Q$9:$Q$1954,1)+COUNTIFS(Matches!$C$9:$C$1954,D413,Matches!$D$9:$D$1954,C413,Matches!$Q$9:$Q$1954,1))))</f>
        <v>0.375</v>
      </c>
      <c r="V413" s="9">
        <f>IF(Q413=0,0,INDEX('RPI calculation'!$K$9:$K$356,P413))</f>
        <v>0.53579545454545452</v>
      </c>
      <c r="W413" s="9">
        <f>IF(Q413=0,0,INDEX('RPI calculation'!$K$9:$K$356,O413))</f>
        <v>0.61683501683501685</v>
      </c>
      <c r="X413" s="1">
        <f>IF(G413="D1",INDEX('RPI calculation'!$N$9:$N$356,O413),0)</f>
        <v>104</v>
      </c>
      <c r="Y413" s="1">
        <f>IF(H413="D1",INDEX('RPI calculation'!$N$9:$N$356,P413),0)</f>
        <v>254</v>
      </c>
    </row>
    <row r="414" spans="1:25" ht="25">
      <c r="A414" s="1" t="s">
        <v>1677</v>
      </c>
      <c r="B414" s="12">
        <v>46264</v>
      </c>
      <c r="C414" s="1" t="s">
        <v>84</v>
      </c>
      <c r="D414" s="1" t="s">
        <v>134</v>
      </c>
      <c r="E414" s="1">
        <v>3</v>
      </c>
      <c r="F414" s="1">
        <v>2</v>
      </c>
      <c r="G414" s="1" t="s">
        <v>584</v>
      </c>
      <c r="H414" s="1" t="s">
        <v>584</v>
      </c>
      <c r="I414" s="1">
        <v>2</v>
      </c>
      <c r="J414" s="14" t="s">
        <v>1329</v>
      </c>
      <c r="K414" s="14" t="s">
        <v>1678</v>
      </c>
      <c r="L414" s="14"/>
      <c r="M414" s="1" t="s">
        <v>5986</v>
      </c>
      <c r="N414" s="14" t="s">
        <v>5989</v>
      </c>
      <c r="O414" s="1">
        <f>IF(G414="D1",MATCH(C414,'RPI calculation'!$A$9:$A$356,0),0)</f>
        <v>52</v>
      </c>
      <c r="P414" s="1">
        <f>IF(H414="D1",MATCH(D414,'RPI calculation'!$A$9:$A$356,0),0)</f>
        <v>156</v>
      </c>
      <c r="Q414" s="1">
        <f t="shared" si="18"/>
        <v>1</v>
      </c>
      <c r="R414" s="1">
        <f t="shared" si="19"/>
        <v>1</v>
      </c>
      <c r="S414" s="1">
        <f t="shared" si="20"/>
        <v>0</v>
      </c>
      <c r="T414" s="9">
        <f>IF(Q414=0,0,(INDEX('RPI calculation'!$H$9:$H$356,P414)-(COUNTIFS(Matches!$C$9:$C$1954,C414,Matches!$D$9:$D$1954,D414,Matches!$Q$9:$Q$1954,1,Matches!$F$9:$F$1954,3)+COUNTIFS(Matches!$C$9:$C$1954,D414,Matches!$D$9:$D$1954,C414,Matches!$Q$9:$Q$1954,1,Matches!$E$9:$E$1954,3)))/((INDEX('RPI calculation'!$H$9:$H$356,P414)+INDEX('RPI calculation'!$I$9:$I$356,P414))-(COUNTIFS(Matches!$C$9:$C$1954,C414,Matches!$D$9:$D$1954,D414,Matches!$Q$9:$Q$1954,1)+COUNTIFS(Matches!$C$9:$C$1954,D414,Matches!$D$9:$D$1954,C414,Matches!$Q$9:$Q$1954,1))))</f>
        <v>0.5</v>
      </c>
      <c r="U414" s="9">
        <f>IF(Q414=0,0,(INDEX('RPI calculation'!$H$9:$H$356,O414)-(COUNTIFS(Matches!$C$9:$C$1954,C414,Matches!$D$9:$D$1954,D414,Matches!$Q$9:$Q$1954,1,Matches!$E$9:$E$1954,3)+COUNTIFS(Matches!$C$9:$C$1954,D414,Matches!$D$9:$D$1954,C414,Matches!$Q$9:$Q$1954,1,Matches!$F$9:$F$1954,3)))/((INDEX('RPI calculation'!$H$9:$H$356,O414)+INDEX('RPI calculation'!$I$9:$I$356,O414))-(COUNTIFS(Matches!$C$9:$C$1954,C414,Matches!$D$9:$D$1954,D414,Matches!$Q$9:$Q$1954,1)+COUNTIFS(Matches!$C$9:$C$1954,D414,Matches!$D$9:$D$1954,C414,Matches!$Q$9:$Q$1954,1))))</f>
        <v>0.81818181818181823</v>
      </c>
      <c r="V414" s="9">
        <f>IF(Q414=0,0,INDEX('RPI calculation'!$K$9:$K$356,P414))</f>
        <v>0.61563360881542706</v>
      </c>
      <c r="W414" s="9">
        <f>IF(Q414=0,0,INDEX('RPI calculation'!$K$9:$K$356,O414))</f>
        <v>0.50007770007770003</v>
      </c>
      <c r="X414" s="1">
        <f>IF(G414="D1",INDEX('RPI calculation'!$N$9:$N$356,O414),0)</f>
        <v>61</v>
      </c>
      <c r="Y414" s="1">
        <f>IF(H414="D1",INDEX('RPI calculation'!$N$9:$N$356,P414),0)</f>
        <v>111</v>
      </c>
    </row>
    <row r="415" spans="1:25" ht="25">
      <c r="A415" s="1" t="s">
        <v>1679</v>
      </c>
      <c r="B415" s="12">
        <v>46264</v>
      </c>
      <c r="C415" s="1" t="s">
        <v>181</v>
      </c>
      <c r="D415" s="1" t="s">
        <v>169</v>
      </c>
      <c r="E415" s="1">
        <v>3</v>
      </c>
      <c r="F415" s="1">
        <v>2</v>
      </c>
      <c r="G415" s="1" t="s">
        <v>584</v>
      </c>
      <c r="H415" s="1" t="s">
        <v>584</v>
      </c>
      <c r="I415" s="1">
        <v>2</v>
      </c>
      <c r="J415" s="14" t="s">
        <v>1680</v>
      </c>
      <c r="K415" s="14" t="s">
        <v>1681</v>
      </c>
      <c r="L415" s="14"/>
      <c r="M415" s="1" t="s">
        <v>5986</v>
      </c>
      <c r="N415" s="14" t="s">
        <v>5989</v>
      </c>
      <c r="O415" s="1">
        <f>IF(G415="D1",MATCH(C415,'RPI calculation'!$A$9:$A$356,0),0)</f>
        <v>53</v>
      </c>
      <c r="P415" s="1">
        <f>IF(H415="D1",MATCH(D415,'RPI calculation'!$A$9:$A$356,0),0)</f>
        <v>173</v>
      </c>
      <c r="Q415" s="1">
        <f t="shared" si="18"/>
        <v>1</v>
      </c>
      <c r="R415" s="1">
        <f t="shared" si="19"/>
        <v>1</v>
      </c>
      <c r="S415" s="1">
        <f t="shared" si="20"/>
        <v>0</v>
      </c>
      <c r="T415" s="9">
        <f>IF(Q415=0,0,(INDEX('RPI calculation'!$H$9:$H$356,P415)-(COUNTIFS(Matches!$C$9:$C$1954,C415,Matches!$D$9:$D$1954,D415,Matches!$Q$9:$Q$1954,1,Matches!$F$9:$F$1954,3)+COUNTIFS(Matches!$C$9:$C$1954,D415,Matches!$D$9:$D$1954,C415,Matches!$Q$9:$Q$1954,1,Matches!$E$9:$E$1954,3)))/((INDEX('RPI calculation'!$H$9:$H$356,P415)+INDEX('RPI calculation'!$I$9:$I$356,P415))-(COUNTIFS(Matches!$C$9:$C$1954,C415,Matches!$D$9:$D$1954,D415,Matches!$Q$9:$Q$1954,1)+COUNTIFS(Matches!$C$9:$C$1954,D415,Matches!$D$9:$D$1954,C415,Matches!$Q$9:$Q$1954,1))))</f>
        <v>0.44444444444444442</v>
      </c>
      <c r="U415" s="9">
        <f>IF(Q415=0,0,(INDEX('RPI calculation'!$H$9:$H$356,O415)-(COUNTIFS(Matches!$C$9:$C$1954,C415,Matches!$D$9:$D$1954,D415,Matches!$Q$9:$Q$1954,1,Matches!$E$9:$E$1954,3)+COUNTIFS(Matches!$C$9:$C$1954,D415,Matches!$D$9:$D$1954,C415,Matches!$Q$9:$Q$1954,1,Matches!$F$9:$F$1954,3)))/((INDEX('RPI calculation'!$H$9:$H$356,O415)+INDEX('RPI calculation'!$I$9:$I$356,O415))-(COUNTIFS(Matches!$C$9:$C$1954,C415,Matches!$D$9:$D$1954,D415,Matches!$Q$9:$Q$1954,1)+COUNTIFS(Matches!$C$9:$C$1954,D415,Matches!$D$9:$D$1954,C415,Matches!$Q$9:$Q$1954,1))))</f>
        <v>0.5</v>
      </c>
      <c r="V415" s="9">
        <f>IF(Q415=0,0,INDEX('RPI calculation'!$K$9:$K$356,P415))</f>
        <v>0.5884848484848485</v>
      </c>
      <c r="W415" s="9">
        <f>IF(Q415=0,0,INDEX('RPI calculation'!$K$9:$K$356,O415))</f>
        <v>0.4747113997113997</v>
      </c>
      <c r="X415" s="1">
        <f>IF(G415="D1",INDEX('RPI calculation'!$N$9:$N$356,O415),0)</f>
        <v>158</v>
      </c>
      <c r="Y415" s="1">
        <f>IF(H415="D1",INDEX('RPI calculation'!$N$9:$N$356,P415),0)</f>
        <v>146</v>
      </c>
    </row>
    <row r="416" spans="1:25">
      <c r="A416" s="1" t="s">
        <v>1682</v>
      </c>
      <c r="B416" s="12">
        <v>46264</v>
      </c>
      <c r="C416" s="1" t="s">
        <v>77</v>
      </c>
      <c r="D416" s="1" t="s">
        <v>209</v>
      </c>
      <c r="E416" s="1">
        <v>3</v>
      </c>
      <c r="F416" s="1">
        <v>0</v>
      </c>
      <c r="G416" s="1" t="s">
        <v>584</v>
      </c>
      <c r="H416" s="1" t="s">
        <v>584</v>
      </c>
      <c r="I416" s="1">
        <v>1</v>
      </c>
      <c r="J416" s="14" t="s">
        <v>1683</v>
      </c>
      <c r="K416" s="14" t="s">
        <v>1684</v>
      </c>
      <c r="L416" s="14"/>
      <c r="M416" s="1" t="s">
        <v>5986</v>
      </c>
      <c r="N416" s="14" t="s">
        <v>5989</v>
      </c>
      <c r="O416" s="1">
        <f>IF(G416="D1",MATCH(C416,'RPI calculation'!$A$9:$A$356,0),0)</f>
        <v>54</v>
      </c>
      <c r="P416" s="1">
        <f>IF(H416="D1",MATCH(D416,'RPI calculation'!$A$9:$A$356,0),0)</f>
        <v>67</v>
      </c>
      <c r="Q416" s="1">
        <f t="shared" si="18"/>
        <v>1</v>
      </c>
      <c r="R416" s="1">
        <f t="shared" si="19"/>
        <v>1</v>
      </c>
      <c r="S416" s="1">
        <f t="shared" si="20"/>
        <v>0</v>
      </c>
      <c r="T416" s="9">
        <f>IF(Q416=0,0,(INDEX('RPI calculation'!$H$9:$H$356,P416)-(COUNTIFS(Matches!$C$9:$C$1954,C416,Matches!$D$9:$D$1954,D416,Matches!$Q$9:$Q$1954,1,Matches!$F$9:$F$1954,3)+COUNTIFS(Matches!$C$9:$C$1954,D416,Matches!$D$9:$D$1954,C416,Matches!$Q$9:$Q$1954,1,Matches!$E$9:$E$1954,3)))/((INDEX('RPI calculation'!$H$9:$H$356,P416)+INDEX('RPI calculation'!$I$9:$I$356,P416))-(COUNTIFS(Matches!$C$9:$C$1954,C416,Matches!$D$9:$D$1954,D416,Matches!$Q$9:$Q$1954,1)+COUNTIFS(Matches!$C$9:$C$1954,D416,Matches!$D$9:$D$1954,C416,Matches!$Q$9:$Q$1954,1))))</f>
        <v>0.63636363636363635</v>
      </c>
      <c r="U416" s="9">
        <f>IF(Q416=0,0,(INDEX('RPI calculation'!$H$9:$H$356,O416)-(COUNTIFS(Matches!$C$9:$C$1954,C416,Matches!$D$9:$D$1954,D416,Matches!$Q$9:$Q$1954,1,Matches!$E$9:$E$1954,3)+COUNTIFS(Matches!$C$9:$C$1954,D416,Matches!$D$9:$D$1954,C416,Matches!$Q$9:$Q$1954,1,Matches!$F$9:$F$1954,3)))/((INDEX('RPI calculation'!$H$9:$H$356,O416)+INDEX('RPI calculation'!$I$9:$I$356,O416))-(COUNTIFS(Matches!$C$9:$C$1954,C416,Matches!$D$9:$D$1954,D416,Matches!$Q$9:$Q$1954,1)+COUNTIFS(Matches!$C$9:$C$1954,D416,Matches!$D$9:$D$1954,C416,Matches!$Q$9:$Q$1954,1))))</f>
        <v>0.88888888888888884</v>
      </c>
      <c r="V416" s="9">
        <f>IF(Q416=0,0,INDEX('RPI calculation'!$K$9:$K$356,P416))</f>
        <v>0.43400673400673401</v>
      </c>
      <c r="W416" s="9">
        <f>IF(Q416=0,0,INDEX('RPI calculation'!$K$9:$K$356,O416))</f>
        <v>0.46424242424242423</v>
      </c>
      <c r="X416" s="1">
        <f>IF(G416="D1",INDEX('RPI calculation'!$N$9:$N$356,O416),0)</f>
        <v>54</v>
      </c>
      <c r="Y416" s="1">
        <f>IF(H416="D1",INDEX('RPI calculation'!$N$9:$N$356,P416),0)</f>
        <v>186</v>
      </c>
    </row>
    <row r="417" spans="1:25" ht="25">
      <c r="A417" s="1" t="s">
        <v>1685</v>
      </c>
      <c r="B417" s="12">
        <v>46264</v>
      </c>
      <c r="C417" s="1" t="s">
        <v>75</v>
      </c>
      <c r="D417" s="1" t="s">
        <v>106</v>
      </c>
      <c r="E417" s="1">
        <v>3</v>
      </c>
      <c r="F417" s="1">
        <v>1</v>
      </c>
      <c r="G417" s="1" t="s">
        <v>584</v>
      </c>
      <c r="H417" s="1" t="s">
        <v>584</v>
      </c>
      <c r="I417" s="1">
        <v>2</v>
      </c>
      <c r="J417" s="14" t="s">
        <v>795</v>
      </c>
      <c r="K417" s="14" t="s">
        <v>1686</v>
      </c>
      <c r="L417" s="14"/>
      <c r="M417" s="1" t="s">
        <v>5986</v>
      </c>
      <c r="N417" s="14" t="s">
        <v>5989</v>
      </c>
      <c r="O417" s="1">
        <f>IF(G417="D1",MATCH(C417,'RPI calculation'!$A$9:$A$356,0),0)</f>
        <v>59</v>
      </c>
      <c r="P417" s="1">
        <f>IF(H417="D1",MATCH(D417,'RPI calculation'!$A$9:$A$356,0),0)</f>
        <v>262</v>
      </c>
      <c r="Q417" s="1">
        <f t="shared" si="18"/>
        <v>1</v>
      </c>
      <c r="R417" s="1">
        <f t="shared" si="19"/>
        <v>1</v>
      </c>
      <c r="S417" s="1">
        <f t="shared" si="20"/>
        <v>0</v>
      </c>
      <c r="T417" s="9">
        <f>IF(Q417=0,0,(INDEX('RPI calculation'!$H$9:$H$356,P417)-(COUNTIFS(Matches!$C$9:$C$1954,C417,Matches!$D$9:$D$1954,D417,Matches!$Q$9:$Q$1954,1,Matches!$F$9:$F$1954,3)+COUNTIFS(Matches!$C$9:$C$1954,D417,Matches!$D$9:$D$1954,C417,Matches!$Q$9:$Q$1954,1,Matches!$E$9:$E$1954,3)))/((INDEX('RPI calculation'!$H$9:$H$356,P417)+INDEX('RPI calculation'!$I$9:$I$356,P417))-(COUNTIFS(Matches!$C$9:$C$1954,C417,Matches!$D$9:$D$1954,D417,Matches!$Q$9:$Q$1954,1)+COUNTIFS(Matches!$C$9:$C$1954,D417,Matches!$D$9:$D$1954,C417,Matches!$Q$9:$Q$1954,1))))</f>
        <v>0.66666666666666663</v>
      </c>
      <c r="U417" s="9">
        <f>IF(Q417=0,0,(INDEX('RPI calculation'!$H$9:$H$356,O417)-(COUNTIFS(Matches!$C$9:$C$1954,C417,Matches!$D$9:$D$1954,D417,Matches!$Q$9:$Q$1954,1,Matches!$E$9:$E$1954,3)+COUNTIFS(Matches!$C$9:$C$1954,D417,Matches!$D$9:$D$1954,C417,Matches!$Q$9:$Q$1954,1,Matches!$F$9:$F$1954,3)))/((INDEX('RPI calculation'!$H$9:$H$356,O417)+INDEX('RPI calculation'!$I$9:$I$356,O417))-(COUNTIFS(Matches!$C$9:$C$1954,C417,Matches!$D$9:$D$1954,D417,Matches!$Q$9:$Q$1954,1)+COUNTIFS(Matches!$C$9:$C$1954,D417,Matches!$D$9:$D$1954,C417,Matches!$Q$9:$Q$1954,1))))</f>
        <v>0.36363636363636365</v>
      </c>
      <c r="V417" s="9">
        <f>IF(Q417=0,0,INDEX('RPI calculation'!$K$9:$K$356,P417))</f>
        <v>0.55810966810966811</v>
      </c>
      <c r="W417" s="9">
        <f>IF(Q417=0,0,INDEX('RPI calculation'!$K$9:$K$356,O417))</f>
        <v>0.718214886964887</v>
      </c>
      <c r="X417" s="1">
        <f>IF(G417="D1",INDEX('RPI calculation'!$N$9:$N$356,O417),0)</f>
        <v>52</v>
      </c>
      <c r="Y417" s="1">
        <f>IF(H417="D1",INDEX('RPI calculation'!$N$9:$N$356,P417),0)</f>
        <v>83</v>
      </c>
    </row>
    <row r="418" spans="1:25" ht="25">
      <c r="A418" s="1" t="s">
        <v>1687</v>
      </c>
      <c r="B418" s="12">
        <v>46264</v>
      </c>
      <c r="C418" s="1" t="s">
        <v>163</v>
      </c>
      <c r="D418" s="1" t="s">
        <v>282</v>
      </c>
      <c r="E418" s="1">
        <v>3</v>
      </c>
      <c r="F418" s="1">
        <v>1</v>
      </c>
      <c r="G418" s="1" t="s">
        <v>584</v>
      </c>
      <c r="H418" s="1" t="s">
        <v>584</v>
      </c>
      <c r="I418" s="1">
        <v>2</v>
      </c>
      <c r="J418" s="14" t="s">
        <v>1135</v>
      </c>
      <c r="K418" s="14" t="s">
        <v>1688</v>
      </c>
      <c r="L418" s="14"/>
      <c r="M418" s="1" t="s">
        <v>5986</v>
      </c>
      <c r="N418" s="14" t="s">
        <v>5989</v>
      </c>
      <c r="O418" s="1">
        <f>IF(G418="D1",MATCH(C418,'RPI calculation'!$A$9:$A$356,0),0)</f>
        <v>61</v>
      </c>
      <c r="P418" s="1">
        <f>IF(H418="D1",MATCH(D418,'RPI calculation'!$A$9:$A$356,0),0)</f>
        <v>41</v>
      </c>
      <c r="Q418" s="1">
        <f t="shared" si="18"/>
        <v>1</v>
      </c>
      <c r="R418" s="1">
        <f t="shared" si="19"/>
        <v>1</v>
      </c>
      <c r="S418" s="1">
        <f t="shared" si="20"/>
        <v>0</v>
      </c>
      <c r="T418" s="9">
        <f>IF(Q418=0,0,(INDEX('RPI calculation'!$H$9:$H$356,P418)-(COUNTIFS(Matches!$C$9:$C$1954,C418,Matches!$D$9:$D$1954,D418,Matches!$Q$9:$Q$1954,1,Matches!$F$9:$F$1954,3)+COUNTIFS(Matches!$C$9:$C$1954,D418,Matches!$D$9:$D$1954,C418,Matches!$Q$9:$Q$1954,1,Matches!$E$9:$E$1954,3)))/((INDEX('RPI calculation'!$H$9:$H$356,P418)+INDEX('RPI calculation'!$I$9:$I$356,P418))-(COUNTIFS(Matches!$C$9:$C$1954,C418,Matches!$D$9:$D$1954,D418,Matches!$Q$9:$Q$1954,1)+COUNTIFS(Matches!$C$9:$C$1954,D418,Matches!$D$9:$D$1954,C418,Matches!$Q$9:$Q$1954,1))))</f>
        <v>0</v>
      </c>
      <c r="U418" s="9">
        <f>IF(Q418=0,0,(INDEX('RPI calculation'!$H$9:$H$356,O418)-(COUNTIFS(Matches!$C$9:$C$1954,C418,Matches!$D$9:$D$1954,D418,Matches!$Q$9:$Q$1954,1,Matches!$E$9:$E$1954,3)+COUNTIFS(Matches!$C$9:$C$1954,D418,Matches!$D$9:$D$1954,C418,Matches!$Q$9:$Q$1954,1,Matches!$F$9:$F$1954,3)))/((INDEX('RPI calculation'!$H$9:$H$356,O418)+INDEX('RPI calculation'!$I$9:$I$356,O418))-(COUNTIFS(Matches!$C$9:$C$1954,C418,Matches!$D$9:$D$1954,D418,Matches!$Q$9:$Q$1954,1)+COUNTIFS(Matches!$C$9:$C$1954,D418,Matches!$D$9:$D$1954,C418,Matches!$Q$9:$Q$1954,1))))</f>
        <v>0.33333333333333331</v>
      </c>
      <c r="V418" s="9">
        <f>IF(Q418=0,0,INDEX('RPI calculation'!$K$9:$K$356,P418))</f>
        <v>0.65873737373737362</v>
      </c>
      <c r="W418" s="9">
        <f>IF(Q418=0,0,INDEX('RPI calculation'!$K$9:$K$356,O418))</f>
        <v>0.59202020202020189</v>
      </c>
      <c r="X418" s="1">
        <f>IF(G418="D1",INDEX('RPI calculation'!$N$9:$N$356,O418),0)</f>
        <v>140</v>
      </c>
      <c r="Y418" s="1">
        <f>IF(H418="D1",INDEX('RPI calculation'!$N$9:$N$356,P418),0)</f>
        <v>259</v>
      </c>
    </row>
    <row r="419" spans="1:25" ht="25">
      <c r="A419" s="1" t="s">
        <v>1689</v>
      </c>
      <c r="B419" s="12">
        <v>46264</v>
      </c>
      <c r="C419" s="1" t="s">
        <v>128</v>
      </c>
      <c r="D419" s="1" t="s">
        <v>149</v>
      </c>
      <c r="E419" s="1">
        <v>1</v>
      </c>
      <c r="F419" s="1">
        <v>3</v>
      </c>
      <c r="G419" s="1" t="s">
        <v>584</v>
      </c>
      <c r="H419" s="1" t="s">
        <v>584</v>
      </c>
      <c r="I419" s="1">
        <v>2</v>
      </c>
      <c r="J419" s="14" t="s">
        <v>875</v>
      </c>
      <c r="K419" s="14" t="s">
        <v>1690</v>
      </c>
      <c r="L419" s="14"/>
      <c r="M419" s="1" t="s">
        <v>5986</v>
      </c>
      <c r="N419" s="14" t="s">
        <v>5989</v>
      </c>
      <c r="O419" s="1">
        <f>IF(G419="D1",MATCH(C419,'RPI calculation'!$A$9:$A$356,0),0)</f>
        <v>63</v>
      </c>
      <c r="P419" s="1">
        <f>IF(H419="D1",MATCH(D419,'RPI calculation'!$A$9:$A$356,0),0)</f>
        <v>343</v>
      </c>
      <c r="Q419" s="1">
        <f t="shared" si="18"/>
        <v>1</v>
      </c>
      <c r="R419" s="1">
        <f t="shared" si="19"/>
        <v>0</v>
      </c>
      <c r="S419" s="1">
        <f t="shared" si="20"/>
        <v>1</v>
      </c>
      <c r="T419" s="9">
        <f>IF(Q419=0,0,(INDEX('RPI calculation'!$H$9:$H$356,P419)-(COUNTIFS(Matches!$C$9:$C$1954,C419,Matches!$D$9:$D$1954,D419,Matches!$Q$9:$Q$1954,1,Matches!$F$9:$F$1954,3)+COUNTIFS(Matches!$C$9:$C$1954,D419,Matches!$D$9:$D$1954,C419,Matches!$Q$9:$Q$1954,1,Matches!$E$9:$E$1954,3)))/((INDEX('RPI calculation'!$H$9:$H$356,P419)+INDEX('RPI calculation'!$I$9:$I$356,P419))-(COUNTIFS(Matches!$C$9:$C$1954,C419,Matches!$D$9:$D$1954,D419,Matches!$Q$9:$Q$1954,1)+COUNTIFS(Matches!$C$9:$C$1954,D419,Matches!$D$9:$D$1954,C419,Matches!$Q$9:$Q$1954,1))))</f>
        <v>0.5</v>
      </c>
      <c r="U419" s="9">
        <f>IF(Q419=0,0,(INDEX('RPI calculation'!$H$9:$H$356,O419)-(COUNTIFS(Matches!$C$9:$C$1954,C419,Matches!$D$9:$D$1954,D419,Matches!$Q$9:$Q$1954,1,Matches!$E$9:$E$1954,3)+COUNTIFS(Matches!$C$9:$C$1954,D419,Matches!$D$9:$D$1954,C419,Matches!$Q$9:$Q$1954,1,Matches!$F$9:$F$1954,3)))/((INDEX('RPI calculation'!$H$9:$H$356,O419)+INDEX('RPI calculation'!$I$9:$I$356,O419))-(COUNTIFS(Matches!$C$9:$C$1954,C419,Matches!$D$9:$D$1954,D419,Matches!$Q$9:$Q$1954,1)+COUNTIFS(Matches!$C$9:$C$1954,D419,Matches!$D$9:$D$1954,C419,Matches!$Q$9:$Q$1954,1))))</f>
        <v>0.7</v>
      </c>
      <c r="V419" s="9">
        <f>IF(Q419=0,0,INDEX('RPI calculation'!$K$9:$K$356,P419))</f>
        <v>0.53261460761460766</v>
      </c>
      <c r="W419" s="9">
        <f>IF(Q419=0,0,INDEX('RPI calculation'!$K$9:$K$356,O419))</f>
        <v>0.51769644496917211</v>
      </c>
      <c r="X419" s="1">
        <f>IF(G419="D1",INDEX('RPI calculation'!$N$9:$N$356,O419),0)</f>
        <v>105</v>
      </c>
      <c r="Y419" s="1">
        <f>IF(H419="D1",INDEX('RPI calculation'!$N$9:$N$356,P419),0)</f>
        <v>126</v>
      </c>
    </row>
    <row r="420" spans="1:25" ht="25">
      <c r="A420" s="1" t="s">
        <v>1691</v>
      </c>
      <c r="B420" s="12">
        <v>46264</v>
      </c>
      <c r="C420" s="1" t="s">
        <v>278</v>
      </c>
      <c r="D420" s="1" t="s">
        <v>254</v>
      </c>
      <c r="E420" s="1">
        <v>2</v>
      </c>
      <c r="F420" s="1">
        <v>3</v>
      </c>
      <c r="G420" s="1" t="s">
        <v>584</v>
      </c>
      <c r="H420" s="1" t="s">
        <v>584</v>
      </c>
      <c r="I420" s="1">
        <v>2</v>
      </c>
      <c r="J420" s="14" t="s">
        <v>1692</v>
      </c>
      <c r="K420" s="14" t="s">
        <v>1693</v>
      </c>
      <c r="L420" s="14"/>
      <c r="M420" s="1" t="s">
        <v>5986</v>
      </c>
      <c r="N420" s="14" t="s">
        <v>5989</v>
      </c>
      <c r="O420" s="1">
        <f>IF(G420="D1",MATCH(C420,'RPI calculation'!$A$9:$A$356,0),0)</f>
        <v>65</v>
      </c>
      <c r="P420" s="1">
        <f>IF(H420="D1",MATCH(D420,'RPI calculation'!$A$9:$A$356,0),0)</f>
        <v>133</v>
      </c>
      <c r="Q420" s="1">
        <f t="shared" si="18"/>
        <v>1</v>
      </c>
      <c r="R420" s="1">
        <f t="shared" si="19"/>
        <v>0</v>
      </c>
      <c r="S420" s="1">
        <f t="shared" si="20"/>
        <v>1</v>
      </c>
      <c r="T420" s="9">
        <f>IF(Q420=0,0,(INDEX('RPI calculation'!$H$9:$H$356,P420)-(COUNTIFS(Matches!$C$9:$C$1954,C420,Matches!$D$9:$D$1954,D420,Matches!$Q$9:$Q$1954,1,Matches!$F$9:$F$1954,3)+COUNTIFS(Matches!$C$9:$C$1954,D420,Matches!$D$9:$D$1954,C420,Matches!$Q$9:$Q$1954,1,Matches!$E$9:$E$1954,3)))/((INDEX('RPI calculation'!$H$9:$H$356,P420)+INDEX('RPI calculation'!$I$9:$I$356,P420))-(COUNTIFS(Matches!$C$9:$C$1954,C420,Matches!$D$9:$D$1954,D420,Matches!$Q$9:$Q$1954,1)+COUNTIFS(Matches!$C$9:$C$1954,D420,Matches!$D$9:$D$1954,C420,Matches!$Q$9:$Q$1954,1))))</f>
        <v>0.45454545454545453</v>
      </c>
      <c r="U420" s="9">
        <f>IF(Q420=0,0,(INDEX('RPI calculation'!$H$9:$H$356,O420)-(COUNTIFS(Matches!$C$9:$C$1954,C420,Matches!$D$9:$D$1954,D420,Matches!$Q$9:$Q$1954,1,Matches!$E$9:$E$1954,3)+COUNTIFS(Matches!$C$9:$C$1954,D420,Matches!$D$9:$D$1954,C420,Matches!$Q$9:$Q$1954,1,Matches!$F$9:$F$1954,3)))/((INDEX('RPI calculation'!$H$9:$H$356,O420)+INDEX('RPI calculation'!$I$9:$I$356,O420))-(COUNTIFS(Matches!$C$9:$C$1954,C420,Matches!$D$9:$D$1954,D420,Matches!$Q$9:$Q$1954,1)+COUNTIFS(Matches!$C$9:$C$1954,D420,Matches!$D$9:$D$1954,C420,Matches!$Q$9:$Q$1954,1))))</f>
        <v>0.55555555555555558</v>
      </c>
      <c r="V420" s="9">
        <f>IF(Q420=0,0,INDEX('RPI calculation'!$K$9:$K$356,P420))</f>
        <v>0.44771917896917895</v>
      </c>
      <c r="W420" s="9">
        <f>IF(Q420=0,0,INDEX('RPI calculation'!$K$9:$K$356,O420))</f>
        <v>0.40734848484848485</v>
      </c>
      <c r="X420" s="1">
        <f>IF(G420="D1",INDEX('RPI calculation'!$N$9:$N$356,O420),0)</f>
        <v>255</v>
      </c>
      <c r="Y420" s="1">
        <f>IF(H420="D1",INDEX('RPI calculation'!$N$9:$N$356,P420),0)</f>
        <v>231</v>
      </c>
    </row>
    <row r="421" spans="1:25" ht="25">
      <c r="A421" s="1" t="s">
        <v>1694</v>
      </c>
      <c r="B421" s="12">
        <v>46264</v>
      </c>
      <c r="C421" s="1" t="s">
        <v>76</v>
      </c>
      <c r="D421" s="1" t="s">
        <v>98</v>
      </c>
      <c r="E421" s="1">
        <v>3</v>
      </c>
      <c r="F421" s="1">
        <v>1</v>
      </c>
      <c r="G421" s="1" t="s">
        <v>584</v>
      </c>
      <c r="H421" s="1" t="s">
        <v>584</v>
      </c>
      <c r="I421" s="1">
        <v>2</v>
      </c>
      <c r="J421" s="14" t="s">
        <v>1695</v>
      </c>
      <c r="K421" s="14" t="s">
        <v>1696</v>
      </c>
      <c r="L421" s="14"/>
      <c r="M421" s="1" t="s">
        <v>5986</v>
      </c>
      <c r="N421" s="14" t="s">
        <v>5989</v>
      </c>
      <c r="O421" s="1">
        <f>IF(G421="D1",MATCH(C421,'RPI calculation'!$A$9:$A$356,0),0)</f>
        <v>68</v>
      </c>
      <c r="P421" s="1">
        <f>IF(H421="D1",MATCH(D421,'RPI calculation'!$A$9:$A$356,0),0)</f>
        <v>257</v>
      </c>
      <c r="Q421" s="1">
        <f t="shared" si="18"/>
        <v>1</v>
      </c>
      <c r="R421" s="1">
        <f t="shared" si="19"/>
        <v>1</v>
      </c>
      <c r="S421" s="1">
        <f t="shared" si="20"/>
        <v>0</v>
      </c>
      <c r="T421" s="9">
        <f>IF(Q421=0,0,(INDEX('RPI calculation'!$H$9:$H$356,P421)-(COUNTIFS(Matches!$C$9:$C$1954,C421,Matches!$D$9:$D$1954,D421,Matches!$Q$9:$Q$1954,1,Matches!$F$9:$F$1954,3)+COUNTIFS(Matches!$C$9:$C$1954,D421,Matches!$D$9:$D$1954,C421,Matches!$Q$9:$Q$1954,1,Matches!$E$9:$E$1954,3)))/((INDEX('RPI calculation'!$H$9:$H$356,P421)+INDEX('RPI calculation'!$I$9:$I$356,P421))-(COUNTIFS(Matches!$C$9:$C$1954,C421,Matches!$D$9:$D$1954,D421,Matches!$Q$9:$Q$1954,1)+COUNTIFS(Matches!$C$9:$C$1954,D421,Matches!$D$9:$D$1954,C421,Matches!$Q$9:$Q$1954,1))))</f>
        <v>0.7</v>
      </c>
      <c r="U421" s="9">
        <f>IF(Q421=0,0,(INDEX('RPI calculation'!$H$9:$H$356,O421)-(COUNTIFS(Matches!$C$9:$C$1954,C421,Matches!$D$9:$D$1954,D421,Matches!$Q$9:$Q$1954,1,Matches!$E$9:$E$1954,3)+COUNTIFS(Matches!$C$9:$C$1954,D421,Matches!$D$9:$D$1954,C421,Matches!$Q$9:$Q$1954,1,Matches!$F$9:$F$1954,3)))/((INDEX('RPI calculation'!$H$9:$H$356,O421)+INDEX('RPI calculation'!$I$9:$I$356,O421))-(COUNTIFS(Matches!$C$9:$C$1954,C421,Matches!$D$9:$D$1954,D421,Matches!$Q$9:$Q$1954,1)+COUNTIFS(Matches!$C$9:$C$1954,D421,Matches!$D$9:$D$1954,C421,Matches!$Q$9:$Q$1954,1))))</f>
        <v>0.7</v>
      </c>
      <c r="V421" s="9">
        <f>IF(Q421=0,0,INDEX('RPI calculation'!$K$9:$K$356,P421))</f>
        <v>0.5743014561196379</v>
      </c>
      <c r="W421" s="9">
        <f>IF(Q421=0,0,INDEX('RPI calculation'!$K$9:$K$356,O421))</f>
        <v>0.55886134067952242</v>
      </c>
      <c r="X421" s="1">
        <f>IF(G421="D1",INDEX('RPI calculation'!$N$9:$N$356,O421),0)</f>
        <v>53</v>
      </c>
      <c r="Y421" s="1">
        <f>IF(H421="D1",INDEX('RPI calculation'!$N$9:$N$356,P421),0)</f>
        <v>75</v>
      </c>
    </row>
    <row r="422" spans="1:25" ht="25">
      <c r="A422" s="1" t="s">
        <v>1697</v>
      </c>
      <c r="B422" s="12">
        <v>46264</v>
      </c>
      <c r="C422" s="1" t="s">
        <v>185</v>
      </c>
      <c r="D422" s="1" t="s">
        <v>304</v>
      </c>
      <c r="E422" s="1">
        <v>3</v>
      </c>
      <c r="F422" s="1">
        <v>1</v>
      </c>
      <c r="G422" s="1" t="s">
        <v>584</v>
      </c>
      <c r="H422" s="1" t="s">
        <v>584</v>
      </c>
      <c r="I422" s="1">
        <v>2</v>
      </c>
      <c r="J422" s="14" t="s">
        <v>1698</v>
      </c>
      <c r="K422" s="14" t="s">
        <v>1699</v>
      </c>
      <c r="L422" s="14"/>
      <c r="M422" s="1" t="s">
        <v>5986</v>
      </c>
      <c r="N422" s="14" t="s">
        <v>5989</v>
      </c>
      <c r="O422" s="1">
        <f>IF(G422="D1",MATCH(C422,'RPI calculation'!$A$9:$A$356,0),0)</f>
        <v>72</v>
      </c>
      <c r="P422" s="1">
        <f>IF(H422="D1",MATCH(D422,'RPI calculation'!$A$9:$A$356,0),0)</f>
        <v>230</v>
      </c>
      <c r="Q422" s="1">
        <f t="shared" si="18"/>
        <v>1</v>
      </c>
      <c r="R422" s="1">
        <f t="shared" si="19"/>
        <v>1</v>
      </c>
      <c r="S422" s="1">
        <f t="shared" si="20"/>
        <v>0</v>
      </c>
      <c r="T422" s="9">
        <f>IF(Q422=0,0,(INDEX('RPI calculation'!$H$9:$H$356,P422)-(COUNTIFS(Matches!$C$9:$C$1954,C422,Matches!$D$9:$D$1954,D422,Matches!$Q$9:$Q$1954,1,Matches!$F$9:$F$1954,3)+COUNTIFS(Matches!$C$9:$C$1954,D422,Matches!$D$9:$D$1954,C422,Matches!$Q$9:$Q$1954,1,Matches!$E$9:$E$1954,3)))/((INDEX('RPI calculation'!$H$9:$H$356,P422)+INDEX('RPI calculation'!$I$9:$I$356,P422))-(COUNTIFS(Matches!$C$9:$C$1954,C422,Matches!$D$9:$D$1954,D422,Matches!$Q$9:$Q$1954,1)+COUNTIFS(Matches!$C$9:$C$1954,D422,Matches!$D$9:$D$1954,C422,Matches!$Q$9:$Q$1954,1))))</f>
        <v>0.46153846153846156</v>
      </c>
      <c r="U422" s="9">
        <f>IF(Q422=0,0,(INDEX('RPI calculation'!$H$9:$H$356,O422)-(COUNTIFS(Matches!$C$9:$C$1954,C422,Matches!$D$9:$D$1954,D422,Matches!$Q$9:$Q$1954,1,Matches!$E$9:$E$1954,3)+COUNTIFS(Matches!$C$9:$C$1954,D422,Matches!$D$9:$D$1954,C422,Matches!$Q$9:$Q$1954,1,Matches!$F$9:$F$1954,3)))/((INDEX('RPI calculation'!$H$9:$H$356,O422)+INDEX('RPI calculation'!$I$9:$I$356,O422))-(COUNTIFS(Matches!$C$9:$C$1954,C422,Matches!$D$9:$D$1954,D422,Matches!$Q$9:$Q$1954,1)+COUNTIFS(Matches!$C$9:$C$1954,D422,Matches!$D$9:$D$1954,C422,Matches!$Q$9:$Q$1954,1))))</f>
        <v>0.54545454545454541</v>
      </c>
      <c r="V422" s="9">
        <f>IF(Q422=0,0,INDEX('RPI calculation'!$K$9:$K$356,P422))</f>
        <v>0.39523809523809517</v>
      </c>
      <c r="W422" s="9">
        <f>IF(Q422=0,0,INDEX('RPI calculation'!$K$9:$K$356,O422))</f>
        <v>0.47794612794612795</v>
      </c>
      <c r="X422" s="1">
        <f>IF(G422="D1",INDEX('RPI calculation'!$N$9:$N$356,O422),0)</f>
        <v>162</v>
      </c>
      <c r="Y422" s="1">
        <f>IF(H422="D1",INDEX('RPI calculation'!$N$9:$N$356,P422),0)</f>
        <v>281</v>
      </c>
    </row>
    <row r="423" spans="1:25">
      <c r="A423" s="1" t="s">
        <v>1700</v>
      </c>
      <c r="B423" s="12">
        <v>46264</v>
      </c>
      <c r="C423" s="1" t="s">
        <v>230</v>
      </c>
      <c r="D423" s="1" t="s">
        <v>313</v>
      </c>
      <c r="E423" s="1">
        <v>3</v>
      </c>
      <c r="F423" s="1">
        <v>2</v>
      </c>
      <c r="G423" s="1" t="s">
        <v>584</v>
      </c>
      <c r="H423" s="1" t="s">
        <v>584</v>
      </c>
      <c r="I423" s="1">
        <v>1</v>
      </c>
      <c r="J423" s="14" t="s">
        <v>1462</v>
      </c>
      <c r="K423" s="14" t="s">
        <v>1701</v>
      </c>
      <c r="L423" s="14"/>
      <c r="M423" s="1" t="s">
        <v>5986</v>
      </c>
      <c r="N423" s="14" t="s">
        <v>5989</v>
      </c>
      <c r="O423" s="1">
        <f>IF(G423="D1",MATCH(C423,'RPI calculation'!$A$9:$A$356,0),0)</f>
        <v>73</v>
      </c>
      <c r="P423" s="1">
        <f>IF(H423="D1",MATCH(D423,'RPI calculation'!$A$9:$A$356,0),0)</f>
        <v>304</v>
      </c>
      <c r="Q423" s="1">
        <f t="shared" si="18"/>
        <v>1</v>
      </c>
      <c r="R423" s="1">
        <f t="shared" si="19"/>
        <v>1</v>
      </c>
      <c r="S423" s="1">
        <f t="shared" si="20"/>
        <v>0</v>
      </c>
      <c r="T423" s="9">
        <f>IF(Q423=0,0,(INDEX('RPI calculation'!$H$9:$H$356,P423)-(COUNTIFS(Matches!$C$9:$C$1954,C423,Matches!$D$9:$D$1954,D423,Matches!$Q$9:$Q$1954,1,Matches!$F$9:$F$1954,3)+COUNTIFS(Matches!$C$9:$C$1954,D423,Matches!$D$9:$D$1954,C423,Matches!$Q$9:$Q$1954,1,Matches!$E$9:$E$1954,3)))/((INDEX('RPI calculation'!$H$9:$H$356,P423)+INDEX('RPI calculation'!$I$9:$I$356,P423))-(COUNTIFS(Matches!$C$9:$C$1954,C423,Matches!$D$9:$D$1954,D423,Matches!$Q$9:$Q$1954,1)+COUNTIFS(Matches!$C$9:$C$1954,D423,Matches!$D$9:$D$1954,C423,Matches!$Q$9:$Q$1954,1))))</f>
        <v>0.41666666666666669</v>
      </c>
      <c r="U423" s="9">
        <f>IF(Q423=0,0,(INDEX('RPI calculation'!$H$9:$H$356,O423)-(COUNTIFS(Matches!$C$9:$C$1954,C423,Matches!$D$9:$D$1954,D423,Matches!$Q$9:$Q$1954,1,Matches!$E$9:$E$1954,3)+COUNTIFS(Matches!$C$9:$C$1954,D423,Matches!$D$9:$D$1954,C423,Matches!$Q$9:$Q$1954,1,Matches!$F$9:$F$1954,3)))/((INDEX('RPI calculation'!$H$9:$H$356,O423)+INDEX('RPI calculation'!$I$9:$I$356,O423))-(COUNTIFS(Matches!$C$9:$C$1954,C423,Matches!$D$9:$D$1954,D423,Matches!$Q$9:$Q$1954,1)+COUNTIFS(Matches!$C$9:$C$1954,D423,Matches!$D$9:$D$1954,C423,Matches!$Q$9:$Q$1954,1))))</f>
        <v>0.41666666666666669</v>
      </c>
      <c r="V423" s="9">
        <f>IF(Q423=0,0,INDEX('RPI calculation'!$K$9:$K$356,P423))</f>
        <v>0.42608032992648381</v>
      </c>
      <c r="W423" s="9">
        <f>IF(Q423=0,0,INDEX('RPI calculation'!$K$9:$K$356,O423))</f>
        <v>0.48618881118881119</v>
      </c>
      <c r="X423" s="1">
        <f>IF(G423="D1",INDEX('RPI calculation'!$N$9:$N$356,O423),0)</f>
        <v>207</v>
      </c>
      <c r="Y423" s="1">
        <f>IF(H423="D1",INDEX('RPI calculation'!$N$9:$N$356,P423),0)</f>
        <v>290</v>
      </c>
    </row>
    <row r="424" spans="1:25">
      <c r="A424" s="1" t="s">
        <v>1702</v>
      </c>
      <c r="B424" s="12">
        <v>46264</v>
      </c>
      <c r="C424" s="1" t="s">
        <v>281</v>
      </c>
      <c r="D424" s="1" t="s">
        <v>355</v>
      </c>
      <c r="E424" s="1">
        <v>3</v>
      </c>
      <c r="F424" s="1">
        <v>1</v>
      </c>
      <c r="G424" s="1" t="s">
        <v>584</v>
      </c>
      <c r="H424" s="1" t="s">
        <v>584</v>
      </c>
      <c r="I424" s="1">
        <v>1</v>
      </c>
      <c r="J424" s="14" t="s">
        <v>990</v>
      </c>
      <c r="K424" s="14" t="s">
        <v>1703</v>
      </c>
      <c r="L424" s="14"/>
      <c r="M424" s="1" t="s">
        <v>5986</v>
      </c>
      <c r="N424" s="14" t="s">
        <v>5989</v>
      </c>
      <c r="O424" s="1">
        <f>IF(G424="D1",MATCH(C424,'RPI calculation'!$A$9:$A$356,0),0)</f>
        <v>77</v>
      </c>
      <c r="P424" s="1">
        <f>IF(H424="D1",MATCH(D424,'RPI calculation'!$A$9:$A$356,0),0)</f>
        <v>248</v>
      </c>
      <c r="Q424" s="1">
        <f t="shared" si="18"/>
        <v>1</v>
      </c>
      <c r="R424" s="1">
        <f t="shared" si="19"/>
        <v>1</v>
      </c>
      <c r="S424" s="1">
        <f t="shared" si="20"/>
        <v>0</v>
      </c>
      <c r="T424" s="9">
        <f>IF(Q424=0,0,(INDEX('RPI calculation'!$H$9:$H$356,P424)-(COUNTIFS(Matches!$C$9:$C$1954,C424,Matches!$D$9:$D$1954,D424,Matches!$Q$9:$Q$1954,1,Matches!$F$9:$F$1954,3)+COUNTIFS(Matches!$C$9:$C$1954,D424,Matches!$D$9:$D$1954,C424,Matches!$Q$9:$Q$1954,1,Matches!$E$9:$E$1954,3)))/((INDEX('RPI calculation'!$H$9:$H$356,P424)+INDEX('RPI calculation'!$I$9:$I$356,P424))-(COUNTIFS(Matches!$C$9:$C$1954,C424,Matches!$D$9:$D$1954,D424,Matches!$Q$9:$Q$1954,1)+COUNTIFS(Matches!$C$9:$C$1954,D424,Matches!$D$9:$D$1954,C424,Matches!$Q$9:$Q$1954,1))))</f>
        <v>0.33333333333333331</v>
      </c>
      <c r="U424" s="9">
        <f>IF(Q424=0,0,(INDEX('RPI calculation'!$H$9:$H$356,O424)-(COUNTIFS(Matches!$C$9:$C$1954,C424,Matches!$D$9:$D$1954,D424,Matches!$Q$9:$Q$1954,1,Matches!$E$9:$E$1954,3)+COUNTIFS(Matches!$C$9:$C$1954,D424,Matches!$D$9:$D$1954,C424,Matches!$Q$9:$Q$1954,1,Matches!$F$9:$F$1954,3)))/((INDEX('RPI calculation'!$H$9:$H$356,O424)+INDEX('RPI calculation'!$I$9:$I$356,O424))-(COUNTIFS(Matches!$C$9:$C$1954,C424,Matches!$D$9:$D$1954,D424,Matches!$Q$9:$Q$1954,1)+COUNTIFS(Matches!$C$9:$C$1954,D424,Matches!$D$9:$D$1954,C424,Matches!$Q$9:$Q$1954,1))))</f>
        <v>0.45454545454545453</v>
      </c>
      <c r="V424" s="9">
        <f>IF(Q424=0,0,INDEX('RPI calculation'!$K$9:$K$356,P424))</f>
        <v>0.33515151515151514</v>
      </c>
      <c r="W424" s="9">
        <f>IF(Q424=0,0,INDEX('RPI calculation'!$K$9:$K$356,O424))</f>
        <v>0.4160774410774411</v>
      </c>
      <c r="X424" s="1">
        <f>IF(G424="D1",INDEX('RPI calculation'!$N$9:$N$356,O424),0)</f>
        <v>258</v>
      </c>
      <c r="Y424" s="1">
        <f>IF(H424="D1",INDEX('RPI calculation'!$N$9:$N$356,P424),0)</f>
        <v>332</v>
      </c>
    </row>
    <row r="425" spans="1:25" ht="25">
      <c r="A425" s="1" t="s">
        <v>1704</v>
      </c>
      <c r="B425" s="12">
        <v>46264</v>
      </c>
      <c r="C425" s="1" t="s">
        <v>306</v>
      </c>
      <c r="D425" s="1" t="s">
        <v>206</v>
      </c>
      <c r="E425" s="1">
        <v>0</v>
      </c>
      <c r="F425" s="1">
        <v>3</v>
      </c>
      <c r="G425" s="1" t="s">
        <v>584</v>
      </c>
      <c r="H425" s="1" t="s">
        <v>584</v>
      </c>
      <c r="I425" s="1">
        <v>2</v>
      </c>
      <c r="J425" s="14" t="s">
        <v>1705</v>
      </c>
      <c r="K425" s="14" t="s">
        <v>1706</v>
      </c>
      <c r="L425" s="14"/>
      <c r="M425" s="1" t="s">
        <v>5986</v>
      </c>
      <c r="N425" s="14" t="s">
        <v>5989</v>
      </c>
      <c r="O425" s="1">
        <f>IF(G425="D1",MATCH(C425,'RPI calculation'!$A$9:$A$356,0),0)</f>
        <v>82</v>
      </c>
      <c r="P425" s="1">
        <f>IF(H425="D1",MATCH(D425,'RPI calculation'!$A$9:$A$356,0),0)</f>
        <v>116</v>
      </c>
      <c r="Q425" s="1">
        <f t="shared" si="18"/>
        <v>1</v>
      </c>
      <c r="R425" s="1">
        <f t="shared" si="19"/>
        <v>0</v>
      </c>
      <c r="S425" s="1">
        <f t="shared" si="20"/>
        <v>1</v>
      </c>
      <c r="T425" s="9">
        <f>IF(Q425=0,0,(INDEX('RPI calculation'!$H$9:$H$356,P425)-(COUNTIFS(Matches!$C$9:$C$1954,C425,Matches!$D$9:$D$1954,D425,Matches!$Q$9:$Q$1954,1,Matches!$F$9:$F$1954,3)+COUNTIFS(Matches!$C$9:$C$1954,D425,Matches!$D$9:$D$1954,C425,Matches!$Q$9:$Q$1954,1,Matches!$E$9:$E$1954,3)))/((INDEX('RPI calculation'!$H$9:$H$356,P425)+INDEX('RPI calculation'!$I$9:$I$356,P425))-(COUNTIFS(Matches!$C$9:$C$1954,C425,Matches!$D$9:$D$1954,D425,Matches!$Q$9:$Q$1954,1)+COUNTIFS(Matches!$C$9:$C$1954,D425,Matches!$D$9:$D$1954,C425,Matches!$Q$9:$Q$1954,1))))</f>
        <v>0.8</v>
      </c>
      <c r="U425" s="9">
        <f>IF(Q425=0,0,(INDEX('RPI calculation'!$H$9:$H$356,O425)-(COUNTIFS(Matches!$C$9:$C$1954,C425,Matches!$D$9:$D$1954,D425,Matches!$Q$9:$Q$1954,1,Matches!$E$9:$E$1954,3)+COUNTIFS(Matches!$C$9:$C$1954,D425,Matches!$D$9:$D$1954,C425,Matches!$Q$9:$Q$1954,1,Matches!$F$9:$F$1954,3)))/((INDEX('RPI calculation'!$H$9:$H$356,O425)+INDEX('RPI calculation'!$I$9:$I$356,O425))-(COUNTIFS(Matches!$C$9:$C$1954,C425,Matches!$D$9:$D$1954,D425,Matches!$Q$9:$Q$1954,1)+COUNTIFS(Matches!$C$9:$C$1954,D425,Matches!$D$9:$D$1954,C425,Matches!$Q$9:$Q$1954,1))))</f>
        <v>0.16666666666666666</v>
      </c>
      <c r="V425" s="9">
        <f>IF(Q425=0,0,INDEX('RPI calculation'!$K$9:$K$356,P425))</f>
        <v>0.32379741470650564</v>
      </c>
      <c r="W425" s="9">
        <f>IF(Q425=0,0,INDEX('RPI calculation'!$K$9:$K$356,O425))</f>
        <v>0.55008132892748285</v>
      </c>
      <c r="X425" s="1">
        <f>IF(G425="D1",INDEX('RPI calculation'!$N$9:$N$356,O425),0)</f>
        <v>283</v>
      </c>
      <c r="Y425" s="1">
        <f>IF(H425="D1",INDEX('RPI calculation'!$N$9:$N$356,P425),0)</f>
        <v>183</v>
      </c>
    </row>
    <row r="426" spans="1:25" ht="25">
      <c r="A426" s="1" t="s">
        <v>1707</v>
      </c>
      <c r="B426" s="12">
        <v>46264</v>
      </c>
      <c r="C426" s="1" t="s">
        <v>198</v>
      </c>
      <c r="D426" s="1" t="s">
        <v>100</v>
      </c>
      <c r="E426" s="1">
        <v>1</v>
      </c>
      <c r="F426" s="1">
        <v>3</v>
      </c>
      <c r="G426" s="1" t="s">
        <v>584</v>
      </c>
      <c r="H426" s="1" t="s">
        <v>584</v>
      </c>
      <c r="I426" s="1">
        <v>2</v>
      </c>
      <c r="J426" s="14" t="s">
        <v>1323</v>
      </c>
      <c r="K426" s="14" t="s">
        <v>1708</v>
      </c>
      <c r="L426" s="14"/>
      <c r="M426" s="1" t="s">
        <v>5986</v>
      </c>
      <c r="N426" s="14" t="s">
        <v>5989</v>
      </c>
      <c r="O426" s="1">
        <f>IF(G426="D1",MATCH(C426,'RPI calculation'!$A$9:$A$356,0),0)</f>
        <v>83</v>
      </c>
      <c r="P426" s="1">
        <f>IF(H426="D1",MATCH(D426,'RPI calculation'!$A$9:$A$356,0),0)</f>
        <v>88</v>
      </c>
      <c r="Q426" s="1">
        <f t="shared" si="18"/>
        <v>1</v>
      </c>
      <c r="R426" s="1">
        <f t="shared" si="19"/>
        <v>0</v>
      </c>
      <c r="S426" s="1">
        <f t="shared" si="20"/>
        <v>1</v>
      </c>
      <c r="T426" s="9">
        <f>IF(Q426=0,0,(INDEX('RPI calculation'!$H$9:$H$356,P426)-(COUNTIFS(Matches!$C$9:$C$1954,C426,Matches!$D$9:$D$1954,D426,Matches!$Q$9:$Q$1954,1,Matches!$F$9:$F$1954,3)+COUNTIFS(Matches!$C$9:$C$1954,D426,Matches!$D$9:$D$1954,C426,Matches!$Q$9:$Q$1954,1,Matches!$E$9:$E$1954,3)))/((INDEX('RPI calculation'!$H$9:$H$356,P426)+INDEX('RPI calculation'!$I$9:$I$356,P426))-(COUNTIFS(Matches!$C$9:$C$1954,C426,Matches!$D$9:$D$1954,D426,Matches!$Q$9:$Q$1954,1)+COUNTIFS(Matches!$C$9:$C$1954,D426,Matches!$D$9:$D$1954,C426,Matches!$Q$9:$Q$1954,1))))</f>
        <v>0.44444444444444442</v>
      </c>
      <c r="U426" s="9">
        <f>IF(Q426=0,0,(INDEX('RPI calculation'!$H$9:$H$356,O426)-(COUNTIFS(Matches!$C$9:$C$1954,C426,Matches!$D$9:$D$1954,D426,Matches!$Q$9:$Q$1954,1,Matches!$E$9:$E$1954,3)+COUNTIFS(Matches!$C$9:$C$1954,D426,Matches!$D$9:$D$1954,C426,Matches!$Q$9:$Q$1954,1,Matches!$F$9:$F$1954,3)))/((INDEX('RPI calculation'!$H$9:$H$356,O426)+INDEX('RPI calculation'!$I$9:$I$356,O426))-(COUNTIFS(Matches!$C$9:$C$1954,C426,Matches!$D$9:$D$1954,D426,Matches!$Q$9:$Q$1954,1)+COUNTIFS(Matches!$C$9:$C$1954,D426,Matches!$D$9:$D$1954,C426,Matches!$Q$9:$Q$1954,1))))</f>
        <v>0.33333333333333331</v>
      </c>
      <c r="V426" s="9">
        <f>IF(Q426=0,0,INDEX('RPI calculation'!$K$9:$K$356,P426))</f>
        <v>0.65066738816738812</v>
      </c>
      <c r="W426" s="9">
        <f>IF(Q426=0,0,INDEX('RPI calculation'!$K$9:$K$356,O426))</f>
        <v>0.57250721500721491</v>
      </c>
      <c r="X426" s="1">
        <f>IF(G426="D1",INDEX('RPI calculation'!$N$9:$N$356,O426),0)</f>
        <v>175</v>
      </c>
      <c r="Y426" s="1">
        <f>IF(H426="D1",INDEX('RPI calculation'!$N$9:$N$356,P426),0)</f>
        <v>77</v>
      </c>
    </row>
    <row r="427" spans="1:25" ht="25">
      <c r="A427" s="1" t="s">
        <v>1709</v>
      </c>
      <c r="B427" s="12">
        <v>46264</v>
      </c>
      <c r="C427" s="1" t="s">
        <v>28</v>
      </c>
      <c r="D427" s="1" t="s">
        <v>95</v>
      </c>
      <c r="E427" s="1">
        <v>3</v>
      </c>
      <c r="F427" s="1">
        <v>0</v>
      </c>
      <c r="G427" s="1" t="s">
        <v>584</v>
      </c>
      <c r="H427" s="1" t="s">
        <v>584</v>
      </c>
      <c r="I427" s="1">
        <v>2</v>
      </c>
      <c r="J427" s="14" t="s">
        <v>1710</v>
      </c>
      <c r="K427" s="14" t="s">
        <v>1711</v>
      </c>
      <c r="L427" s="14"/>
      <c r="M427" s="1" t="s">
        <v>5986</v>
      </c>
      <c r="N427" s="14" t="s">
        <v>5988</v>
      </c>
      <c r="O427" s="1">
        <f>IF(G427="D1",MATCH(C427,'RPI calculation'!$A$9:$A$356,0),0)</f>
        <v>86</v>
      </c>
      <c r="P427" s="1">
        <f>IF(H427="D1",MATCH(D427,'RPI calculation'!$A$9:$A$356,0),0)</f>
        <v>273</v>
      </c>
      <c r="Q427" s="1">
        <f t="shared" si="18"/>
        <v>1</v>
      </c>
      <c r="R427" s="1">
        <f t="shared" si="19"/>
        <v>1</v>
      </c>
      <c r="S427" s="1">
        <f t="shared" si="20"/>
        <v>0</v>
      </c>
      <c r="T427" s="9">
        <f>IF(Q427=0,0,(INDEX('RPI calculation'!$H$9:$H$356,P427)-(COUNTIFS(Matches!$C$9:$C$1954,C427,Matches!$D$9:$D$1954,D427,Matches!$Q$9:$Q$1954,1,Matches!$F$9:$F$1954,3)+COUNTIFS(Matches!$C$9:$C$1954,D427,Matches!$D$9:$D$1954,C427,Matches!$Q$9:$Q$1954,1,Matches!$E$9:$E$1954,3)))/((INDEX('RPI calculation'!$H$9:$H$356,P427)+INDEX('RPI calculation'!$I$9:$I$356,P427))-(COUNTIFS(Matches!$C$9:$C$1954,C427,Matches!$D$9:$D$1954,D427,Matches!$Q$9:$Q$1954,1)+COUNTIFS(Matches!$C$9:$C$1954,D427,Matches!$D$9:$D$1954,C427,Matches!$Q$9:$Q$1954,1))))</f>
        <v>0.72727272727272729</v>
      </c>
      <c r="U427" s="9">
        <f>IF(Q427=0,0,(INDEX('RPI calculation'!$H$9:$H$356,O427)-(COUNTIFS(Matches!$C$9:$C$1954,C427,Matches!$D$9:$D$1954,D427,Matches!$Q$9:$Q$1954,1,Matches!$E$9:$E$1954,3)+COUNTIFS(Matches!$C$9:$C$1954,D427,Matches!$D$9:$D$1954,C427,Matches!$Q$9:$Q$1954,1,Matches!$F$9:$F$1954,3)))/((INDEX('RPI calculation'!$H$9:$H$356,O427)+INDEX('RPI calculation'!$I$9:$I$356,O427))-(COUNTIFS(Matches!$C$9:$C$1954,C427,Matches!$D$9:$D$1954,D427,Matches!$Q$9:$Q$1954,1)+COUNTIFS(Matches!$C$9:$C$1954,D427,Matches!$D$9:$D$1954,C427,Matches!$Q$9:$Q$1954,1))))</f>
        <v>0.875</v>
      </c>
      <c r="V427" s="9">
        <f>IF(Q427=0,0,INDEX('RPI calculation'!$K$9:$K$356,P427))</f>
        <v>0.57912457912457915</v>
      </c>
      <c r="W427" s="9">
        <f>IF(Q427=0,0,INDEX('RPI calculation'!$K$9:$K$356,O427))</f>
        <v>0.65104617604617598</v>
      </c>
      <c r="X427" s="1">
        <f>IF(G427="D1",INDEX('RPI calculation'!$N$9:$N$356,O427),0)</f>
        <v>5</v>
      </c>
      <c r="Y427" s="1">
        <f>IF(H427="D1",INDEX('RPI calculation'!$N$9:$N$356,P427),0)</f>
        <v>72</v>
      </c>
    </row>
    <row r="428" spans="1:25" ht="25">
      <c r="A428" s="1" t="s">
        <v>1712</v>
      </c>
      <c r="B428" s="12">
        <v>46264</v>
      </c>
      <c r="C428" s="1" t="s">
        <v>186</v>
      </c>
      <c r="D428" s="1" t="s">
        <v>321</v>
      </c>
      <c r="E428" s="1">
        <v>3</v>
      </c>
      <c r="F428" s="1">
        <v>2</v>
      </c>
      <c r="G428" s="1" t="s">
        <v>584</v>
      </c>
      <c r="H428" s="1" t="s">
        <v>584</v>
      </c>
      <c r="I428" s="1">
        <v>2</v>
      </c>
      <c r="J428" s="14" t="s">
        <v>1713</v>
      </c>
      <c r="K428" s="14" t="s">
        <v>1714</v>
      </c>
      <c r="L428" s="14"/>
      <c r="M428" s="1" t="s">
        <v>5986</v>
      </c>
      <c r="N428" s="14" t="s">
        <v>5989</v>
      </c>
      <c r="O428" s="1">
        <f>IF(G428="D1",MATCH(C428,'RPI calculation'!$A$9:$A$356,0),0)</f>
        <v>94</v>
      </c>
      <c r="P428" s="1">
        <f>IF(H428="D1",MATCH(D428,'RPI calculation'!$A$9:$A$356,0),0)</f>
        <v>112</v>
      </c>
      <c r="Q428" s="1">
        <f t="shared" si="18"/>
        <v>1</v>
      </c>
      <c r="R428" s="1">
        <f t="shared" si="19"/>
        <v>1</v>
      </c>
      <c r="S428" s="1">
        <f t="shared" si="20"/>
        <v>0</v>
      </c>
      <c r="T428" s="9">
        <f>IF(Q428=0,0,(INDEX('RPI calculation'!$H$9:$H$356,P428)-(COUNTIFS(Matches!$C$9:$C$1954,C428,Matches!$D$9:$D$1954,D428,Matches!$Q$9:$Q$1954,1,Matches!$F$9:$F$1954,3)+COUNTIFS(Matches!$C$9:$C$1954,D428,Matches!$D$9:$D$1954,C428,Matches!$Q$9:$Q$1954,1,Matches!$E$9:$E$1954,3)))/((INDEX('RPI calculation'!$H$9:$H$356,P428)+INDEX('RPI calculation'!$I$9:$I$356,P428))-(COUNTIFS(Matches!$C$9:$C$1954,C428,Matches!$D$9:$D$1954,D428,Matches!$Q$9:$Q$1954,1)+COUNTIFS(Matches!$C$9:$C$1954,D428,Matches!$D$9:$D$1954,C428,Matches!$Q$9:$Q$1954,1))))</f>
        <v>0.1</v>
      </c>
      <c r="U428" s="9">
        <f>IF(Q428=0,0,(INDEX('RPI calculation'!$H$9:$H$356,O428)-(COUNTIFS(Matches!$C$9:$C$1954,C428,Matches!$D$9:$D$1954,D428,Matches!$Q$9:$Q$1954,1,Matches!$E$9:$E$1954,3)+COUNTIFS(Matches!$C$9:$C$1954,D428,Matches!$D$9:$D$1954,C428,Matches!$Q$9:$Q$1954,1,Matches!$F$9:$F$1954,3)))/((INDEX('RPI calculation'!$H$9:$H$356,O428)+INDEX('RPI calculation'!$I$9:$I$356,O428))-(COUNTIFS(Matches!$C$9:$C$1954,C428,Matches!$D$9:$D$1954,D428,Matches!$Q$9:$Q$1954,1)+COUNTIFS(Matches!$C$9:$C$1954,D428,Matches!$D$9:$D$1954,C428,Matches!$Q$9:$Q$1954,1))))</f>
        <v>0.63636363636363635</v>
      </c>
      <c r="V428" s="9">
        <f>IF(Q428=0,0,INDEX('RPI calculation'!$K$9:$K$356,P428))</f>
        <v>0.53409090909090906</v>
      </c>
      <c r="W428" s="9">
        <f>IF(Q428=0,0,INDEX('RPI calculation'!$K$9:$K$356,O428))</f>
        <v>0.43535353535353538</v>
      </c>
      <c r="X428" s="1">
        <f>IF(G428="D1",INDEX('RPI calculation'!$N$9:$N$356,O428),0)</f>
        <v>163</v>
      </c>
      <c r="Y428" s="1">
        <f>IF(H428="D1",INDEX('RPI calculation'!$N$9:$N$356,P428),0)</f>
        <v>298</v>
      </c>
    </row>
    <row r="429" spans="1:25" ht="25">
      <c r="A429" s="1" t="s">
        <v>1715</v>
      </c>
      <c r="B429" s="12">
        <v>46264</v>
      </c>
      <c r="C429" s="1" t="s">
        <v>123</v>
      </c>
      <c r="D429" s="1" t="s">
        <v>69</v>
      </c>
      <c r="E429" s="1">
        <v>0</v>
      </c>
      <c r="F429" s="1">
        <v>3</v>
      </c>
      <c r="G429" s="1" t="s">
        <v>584</v>
      </c>
      <c r="H429" s="1" t="s">
        <v>584</v>
      </c>
      <c r="I429" s="1">
        <v>2</v>
      </c>
      <c r="J429" s="14" t="s">
        <v>795</v>
      </c>
      <c r="K429" s="14" t="s">
        <v>1716</v>
      </c>
      <c r="L429" s="14"/>
      <c r="M429" s="1" t="s">
        <v>5986</v>
      </c>
      <c r="N429" s="14" t="s">
        <v>5989</v>
      </c>
      <c r="O429" s="1">
        <f>IF(G429="D1",MATCH(C429,'RPI calculation'!$A$9:$A$356,0),0)</f>
        <v>96</v>
      </c>
      <c r="P429" s="1">
        <f>IF(H429="D1",MATCH(D429,'RPI calculation'!$A$9:$A$356,0),0)</f>
        <v>202</v>
      </c>
      <c r="Q429" s="1">
        <f t="shared" si="18"/>
        <v>1</v>
      </c>
      <c r="R429" s="1">
        <f t="shared" si="19"/>
        <v>0</v>
      </c>
      <c r="S429" s="1">
        <f t="shared" si="20"/>
        <v>1</v>
      </c>
      <c r="T429" s="9">
        <f>IF(Q429=0,0,(INDEX('RPI calculation'!$H$9:$H$356,P429)-(COUNTIFS(Matches!$C$9:$C$1954,C429,Matches!$D$9:$D$1954,D429,Matches!$Q$9:$Q$1954,1,Matches!$F$9:$F$1954,3)+COUNTIFS(Matches!$C$9:$C$1954,D429,Matches!$D$9:$D$1954,C429,Matches!$Q$9:$Q$1954,1,Matches!$E$9:$E$1954,3)))/((INDEX('RPI calculation'!$H$9:$H$356,P429)+INDEX('RPI calculation'!$I$9:$I$356,P429))-(COUNTIFS(Matches!$C$9:$C$1954,C429,Matches!$D$9:$D$1954,D429,Matches!$Q$9:$Q$1954,1)+COUNTIFS(Matches!$C$9:$C$1954,D429,Matches!$D$9:$D$1954,C429,Matches!$Q$9:$Q$1954,1))))</f>
        <v>0.6</v>
      </c>
      <c r="U429" s="9">
        <f>IF(Q429=0,0,(INDEX('RPI calculation'!$H$9:$H$356,O429)-(COUNTIFS(Matches!$C$9:$C$1954,C429,Matches!$D$9:$D$1954,D429,Matches!$Q$9:$Q$1954,1,Matches!$E$9:$E$1954,3)+COUNTIFS(Matches!$C$9:$C$1954,D429,Matches!$D$9:$D$1954,C429,Matches!$Q$9:$Q$1954,1,Matches!$F$9:$F$1954,3)))/((INDEX('RPI calculation'!$H$9:$H$356,O429)+INDEX('RPI calculation'!$I$9:$I$356,O429))-(COUNTIFS(Matches!$C$9:$C$1954,C429,Matches!$D$9:$D$1954,D429,Matches!$Q$9:$Q$1954,1)+COUNTIFS(Matches!$C$9:$C$1954,D429,Matches!$D$9:$D$1954,C429,Matches!$Q$9:$Q$1954,1))))</f>
        <v>0.8</v>
      </c>
      <c r="V429" s="9">
        <f>IF(Q429=0,0,INDEX('RPI calculation'!$K$9:$K$356,P429))</f>
        <v>0.64607438016528917</v>
      </c>
      <c r="W429" s="9">
        <f>IF(Q429=0,0,INDEX('RPI calculation'!$K$9:$K$356,O429))</f>
        <v>0.4861570247933884</v>
      </c>
      <c r="X429" s="1">
        <f>IF(G429="D1",INDEX('RPI calculation'!$N$9:$N$356,O429),0)</f>
        <v>100</v>
      </c>
      <c r="Y429" s="1">
        <f>IF(H429="D1",INDEX('RPI calculation'!$N$9:$N$356,P429),0)</f>
        <v>46</v>
      </c>
    </row>
    <row r="430" spans="1:25" ht="50">
      <c r="A430" s="1" t="s">
        <v>1717</v>
      </c>
      <c r="B430" s="12">
        <v>46264</v>
      </c>
      <c r="C430" s="1" t="s">
        <v>188</v>
      </c>
      <c r="D430" s="1" t="s">
        <v>131</v>
      </c>
      <c r="E430" s="1">
        <v>1</v>
      </c>
      <c r="F430" s="1">
        <v>3</v>
      </c>
      <c r="G430" s="1" t="s">
        <v>584</v>
      </c>
      <c r="H430" s="1" t="s">
        <v>584</v>
      </c>
      <c r="I430" s="1">
        <v>1</v>
      </c>
      <c r="J430" s="14" t="s">
        <v>6094</v>
      </c>
      <c r="K430" s="14" t="s">
        <v>1718</v>
      </c>
      <c r="L430" s="14" t="s">
        <v>5992</v>
      </c>
      <c r="M430" s="1" t="s">
        <v>5986</v>
      </c>
      <c r="N430" s="14" t="s">
        <v>5992</v>
      </c>
      <c r="O430" s="1">
        <f>IF(G430="D1",MATCH(C430,'RPI calculation'!$A$9:$A$356,0),0)</f>
        <v>98</v>
      </c>
      <c r="P430" s="1">
        <f>IF(H430="D1",MATCH(D430,'RPI calculation'!$A$9:$A$356,0),0)</f>
        <v>254</v>
      </c>
      <c r="Q430" s="1">
        <f t="shared" si="18"/>
        <v>1</v>
      </c>
      <c r="R430" s="1">
        <f t="shared" si="19"/>
        <v>0</v>
      </c>
      <c r="S430" s="1">
        <f t="shared" si="20"/>
        <v>1</v>
      </c>
      <c r="T430" s="9">
        <f>IF(Q430=0,0,(INDEX('RPI calculation'!$H$9:$H$356,P430)-(COUNTIFS(Matches!$C$9:$C$1954,C430,Matches!$D$9:$D$1954,D430,Matches!$Q$9:$Q$1954,1,Matches!$F$9:$F$1954,3)+COUNTIFS(Matches!$C$9:$C$1954,D430,Matches!$D$9:$D$1954,C430,Matches!$Q$9:$Q$1954,1,Matches!$E$9:$E$1954,3)))/((INDEX('RPI calculation'!$H$9:$H$356,P430)+INDEX('RPI calculation'!$I$9:$I$356,P430))-(COUNTIFS(Matches!$C$9:$C$1954,C430,Matches!$D$9:$D$1954,D430,Matches!$Q$9:$Q$1954,1)+COUNTIFS(Matches!$C$9:$C$1954,D430,Matches!$D$9:$D$1954,C430,Matches!$Q$9:$Q$1954,1))))</f>
        <v>0.36363636363636365</v>
      </c>
      <c r="U430" s="9">
        <f>IF(Q430=0,0,(INDEX('RPI calculation'!$H$9:$H$356,O430)-(COUNTIFS(Matches!$C$9:$C$1954,C430,Matches!$D$9:$D$1954,D430,Matches!$Q$9:$Q$1954,1,Matches!$E$9:$E$1954,3)+COUNTIFS(Matches!$C$9:$C$1954,D430,Matches!$D$9:$D$1954,C430,Matches!$Q$9:$Q$1954,1,Matches!$F$9:$F$1954,3)))/((INDEX('RPI calculation'!$H$9:$H$356,O430)+INDEX('RPI calculation'!$I$9:$I$356,O430))-(COUNTIFS(Matches!$C$9:$C$1954,C430,Matches!$D$9:$D$1954,D430,Matches!$Q$9:$Q$1954,1)+COUNTIFS(Matches!$C$9:$C$1954,D430,Matches!$D$9:$D$1954,C430,Matches!$Q$9:$Q$1954,1))))</f>
        <v>0.54545454545454541</v>
      </c>
      <c r="V430" s="9">
        <f>IF(Q430=0,0,INDEX('RPI calculation'!$K$9:$K$356,P430))</f>
        <v>0.61630892255892256</v>
      </c>
      <c r="W430" s="9">
        <f>IF(Q430=0,0,INDEX('RPI calculation'!$K$9:$K$356,O430))</f>
        <v>0.51755050505050504</v>
      </c>
      <c r="X430" s="1">
        <f>IF(G430="D1",INDEX('RPI calculation'!$N$9:$N$356,O430),0)</f>
        <v>165</v>
      </c>
      <c r="Y430" s="1">
        <f>IF(H430="D1",INDEX('RPI calculation'!$N$9:$N$356,P430),0)</f>
        <v>108</v>
      </c>
    </row>
    <row r="431" spans="1:25" ht="25">
      <c r="A431" s="1" t="s">
        <v>1719</v>
      </c>
      <c r="B431" s="12">
        <v>46264</v>
      </c>
      <c r="C431" s="1" t="s">
        <v>50</v>
      </c>
      <c r="D431" s="1" t="s">
        <v>234</v>
      </c>
      <c r="E431" s="1">
        <v>3</v>
      </c>
      <c r="F431" s="1">
        <v>1</v>
      </c>
      <c r="G431" s="1" t="s">
        <v>584</v>
      </c>
      <c r="H431" s="1" t="s">
        <v>584</v>
      </c>
      <c r="I431" s="1">
        <v>2</v>
      </c>
      <c r="J431" s="14" t="s">
        <v>1302</v>
      </c>
      <c r="K431" s="14" t="s">
        <v>1720</v>
      </c>
      <c r="L431" s="14"/>
      <c r="M431" s="1" t="s">
        <v>5986</v>
      </c>
      <c r="N431" s="14" t="s">
        <v>5989</v>
      </c>
      <c r="O431" s="1">
        <f>IF(G431="D1",MATCH(C431,'RPI calculation'!$A$9:$A$356,0),0)</f>
        <v>99</v>
      </c>
      <c r="P431" s="1">
        <f>IF(H431="D1",MATCH(D431,'RPI calculation'!$A$9:$A$356,0),0)</f>
        <v>147</v>
      </c>
      <c r="Q431" s="1">
        <f t="shared" si="18"/>
        <v>1</v>
      </c>
      <c r="R431" s="1">
        <f t="shared" si="19"/>
        <v>1</v>
      </c>
      <c r="S431" s="1">
        <f t="shared" si="20"/>
        <v>0</v>
      </c>
      <c r="T431" s="9">
        <f>IF(Q431=0,0,(INDEX('RPI calculation'!$H$9:$H$356,P431)-(COUNTIFS(Matches!$C$9:$C$1954,C431,Matches!$D$9:$D$1954,D431,Matches!$Q$9:$Q$1954,1,Matches!$F$9:$F$1954,3)+COUNTIFS(Matches!$C$9:$C$1954,D431,Matches!$D$9:$D$1954,C431,Matches!$Q$9:$Q$1954,1,Matches!$E$9:$E$1954,3)))/((INDEX('RPI calculation'!$H$9:$H$356,P431)+INDEX('RPI calculation'!$I$9:$I$356,P431))-(COUNTIFS(Matches!$C$9:$C$1954,C431,Matches!$D$9:$D$1954,D431,Matches!$Q$9:$Q$1954,1)+COUNTIFS(Matches!$C$9:$C$1954,D431,Matches!$D$9:$D$1954,C431,Matches!$Q$9:$Q$1954,1))))</f>
        <v>0.33333333333333331</v>
      </c>
      <c r="U431" s="9">
        <f>IF(Q431=0,0,(INDEX('RPI calculation'!$H$9:$H$356,O431)-(COUNTIFS(Matches!$C$9:$C$1954,C431,Matches!$D$9:$D$1954,D431,Matches!$Q$9:$Q$1954,1,Matches!$E$9:$E$1954,3)+COUNTIFS(Matches!$C$9:$C$1954,D431,Matches!$D$9:$D$1954,C431,Matches!$Q$9:$Q$1954,1,Matches!$F$9:$F$1954,3)))/((INDEX('RPI calculation'!$H$9:$H$356,O431)+INDEX('RPI calculation'!$I$9:$I$356,O431))-(COUNTIFS(Matches!$C$9:$C$1954,C431,Matches!$D$9:$D$1954,D431,Matches!$Q$9:$Q$1954,1)+COUNTIFS(Matches!$C$9:$C$1954,D431,Matches!$D$9:$D$1954,C431,Matches!$Q$9:$Q$1954,1))))</f>
        <v>0.7</v>
      </c>
      <c r="V431" s="9">
        <f>IF(Q431=0,0,INDEX('RPI calculation'!$K$9:$K$356,P431))</f>
        <v>0.55272727272727273</v>
      </c>
      <c r="W431" s="9">
        <f>IF(Q431=0,0,INDEX('RPI calculation'!$K$9:$K$356,O431))</f>
        <v>0.6127869605142332</v>
      </c>
      <c r="X431" s="1">
        <f>IF(G431="D1",INDEX('RPI calculation'!$N$9:$N$356,O431),0)</f>
        <v>27</v>
      </c>
      <c r="Y431" s="1">
        <f>IF(H431="D1",INDEX('RPI calculation'!$N$9:$N$356,P431),0)</f>
        <v>211</v>
      </c>
    </row>
    <row r="432" spans="1:25" ht="25">
      <c r="A432" s="1" t="s">
        <v>1721</v>
      </c>
      <c r="B432" s="12">
        <v>46264</v>
      </c>
      <c r="C432" s="1" t="s">
        <v>295</v>
      </c>
      <c r="D432" s="1" t="s">
        <v>221</v>
      </c>
      <c r="E432" s="1">
        <v>1</v>
      </c>
      <c r="F432" s="1">
        <v>3</v>
      </c>
      <c r="G432" s="1" t="s">
        <v>584</v>
      </c>
      <c r="H432" s="1" t="s">
        <v>584</v>
      </c>
      <c r="I432" s="1">
        <v>2</v>
      </c>
      <c r="J432" s="14" t="s">
        <v>1561</v>
      </c>
      <c r="K432" s="14" t="s">
        <v>1722</v>
      </c>
      <c r="L432" s="14"/>
      <c r="M432" s="1" t="s">
        <v>5986</v>
      </c>
      <c r="N432" s="14" t="s">
        <v>5989</v>
      </c>
      <c r="O432" s="1">
        <f>IF(G432="D1",MATCH(C432,'RPI calculation'!$A$9:$A$356,0),0)</f>
        <v>100</v>
      </c>
      <c r="P432" s="1">
        <f>IF(H432="D1",MATCH(D432,'RPI calculation'!$A$9:$A$356,0),0)</f>
        <v>297</v>
      </c>
      <c r="Q432" s="1">
        <f t="shared" si="18"/>
        <v>1</v>
      </c>
      <c r="R432" s="1">
        <f t="shared" si="19"/>
        <v>0</v>
      </c>
      <c r="S432" s="1">
        <f t="shared" si="20"/>
        <v>1</v>
      </c>
      <c r="T432" s="9">
        <f>IF(Q432=0,0,(INDEX('RPI calculation'!$H$9:$H$356,P432)-(COUNTIFS(Matches!$C$9:$C$1954,C432,Matches!$D$9:$D$1954,D432,Matches!$Q$9:$Q$1954,1,Matches!$F$9:$F$1954,3)+COUNTIFS(Matches!$C$9:$C$1954,D432,Matches!$D$9:$D$1954,C432,Matches!$Q$9:$Q$1954,1,Matches!$E$9:$E$1954,3)))/((INDEX('RPI calculation'!$H$9:$H$356,P432)+INDEX('RPI calculation'!$I$9:$I$356,P432))-(COUNTIFS(Matches!$C$9:$C$1954,C432,Matches!$D$9:$D$1954,D432,Matches!$Q$9:$Q$1954,1)+COUNTIFS(Matches!$C$9:$C$1954,D432,Matches!$D$9:$D$1954,C432,Matches!$Q$9:$Q$1954,1))))</f>
        <v>0.3</v>
      </c>
      <c r="U432" s="9">
        <f>IF(Q432=0,0,(INDEX('RPI calculation'!$H$9:$H$356,O432)-(COUNTIFS(Matches!$C$9:$C$1954,C432,Matches!$D$9:$D$1954,D432,Matches!$Q$9:$Q$1954,1,Matches!$E$9:$E$1954,3)+COUNTIFS(Matches!$C$9:$C$1954,D432,Matches!$D$9:$D$1954,C432,Matches!$Q$9:$Q$1954,1,Matches!$F$9:$F$1954,3)))/((INDEX('RPI calculation'!$H$9:$H$356,O432)+INDEX('RPI calculation'!$I$9:$I$356,O432))-(COUNTIFS(Matches!$C$9:$C$1954,C432,Matches!$D$9:$D$1954,D432,Matches!$Q$9:$Q$1954,1)+COUNTIFS(Matches!$C$9:$C$1954,D432,Matches!$D$9:$D$1954,C432,Matches!$Q$9:$Q$1954,1))))</f>
        <v>0.45454545454545453</v>
      </c>
      <c r="V432" s="9">
        <f>IF(Q432=0,0,INDEX('RPI calculation'!$K$9:$K$356,P432))</f>
        <v>0.5535812672176309</v>
      </c>
      <c r="W432" s="9">
        <f>IF(Q432=0,0,INDEX('RPI calculation'!$K$9:$K$356,O432))</f>
        <v>0.43329124579124584</v>
      </c>
      <c r="X432" s="1">
        <f>IF(G432="D1",INDEX('RPI calculation'!$N$9:$N$356,O432),0)</f>
        <v>272</v>
      </c>
      <c r="Y432" s="1">
        <f>IF(H432="D1",INDEX('RPI calculation'!$N$9:$N$356,P432),0)</f>
        <v>198</v>
      </c>
    </row>
    <row r="433" spans="1:25" ht="25">
      <c r="A433" s="1" t="s">
        <v>1723</v>
      </c>
      <c r="B433" s="12">
        <v>46264</v>
      </c>
      <c r="C433" s="1" t="s">
        <v>240</v>
      </c>
      <c r="D433" s="1" t="s">
        <v>223</v>
      </c>
      <c r="E433" s="1">
        <v>3</v>
      </c>
      <c r="F433" s="1">
        <v>0</v>
      </c>
      <c r="G433" s="1" t="s">
        <v>584</v>
      </c>
      <c r="H433" s="1" t="s">
        <v>584</v>
      </c>
      <c r="I433" s="1">
        <v>2</v>
      </c>
      <c r="J433" s="14" t="s">
        <v>771</v>
      </c>
      <c r="K433" s="14" t="s">
        <v>1724</v>
      </c>
      <c r="L433" s="14"/>
      <c r="M433" s="1" t="s">
        <v>5986</v>
      </c>
      <c r="N433" s="14" t="s">
        <v>5989</v>
      </c>
      <c r="O433" s="1">
        <f>IF(G433="D1",MATCH(C433,'RPI calculation'!$A$9:$A$356,0),0)</f>
        <v>103</v>
      </c>
      <c r="P433" s="1">
        <f>IF(H433="D1",MATCH(D433,'RPI calculation'!$A$9:$A$356,0),0)</f>
        <v>178</v>
      </c>
      <c r="Q433" s="1">
        <f t="shared" si="18"/>
        <v>1</v>
      </c>
      <c r="R433" s="1">
        <f t="shared" si="19"/>
        <v>1</v>
      </c>
      <c r="S433" s="1">
        <f t="shared" si="20"/>
        <v>0</v>
      </c>
      <c r="T433" s="9">
        <f>IF(Q433=0,0,(INDEX('RPI calculation'!$H$9:$H$356,P433)-(COUNTIFS(Matches!$C$9:$C$1954,C433,Matches!$D$9:$D$1954,D433,Matches!$Q$9:$Q$1954,1,Matches!$F$9:$F$1954,3)+COUNTIFS(Matches!$C$9:$C$1954,D433,Matches!$D$9:$D$1954,C433,Matches!$Q$9:$Q$1954,1,Matches!$E$9:$E$1954,3)))/((INDEX('RPI calculation'!$H$9:$H$356,P433)+INDEX('RPI calculation'!$I$9:$I$356,P433))-(COUNTIFS(Matches!$C$9:$C$1954,C433,Matches!$D$9:$D$1954,D433,Matches!$Q$9:$Q$1954,1)+COUNTIFS(Matches!$C$9:$C$1954,D433,Matches!$D$9:$D$1954,C433,Matches!$Q$9:$Q$1954,1))))</f>
        <v>0.44444444444444442</v>
      </c>
      <c r="U433" s="9">
        <f>IF(Q433=0,0,(INDEX('RPI calculation'!$H$9:$H$356,O433)-(COUNTIFS(Matches!$C$9:$C$1954,C433,Matches!$D$9:$D$1954,D433,Matches!$Q$9:$Q$1954,1,Matches!$E$9:$E$1954,3)+COUNTIFS(Matches!$C$9:$C$1954,D433,Matches!$D$9:$D$1954,C433,Matches!$Q$9:$Q$1954,1,Matches!$F$9:$F$1954,3)))/((INDEX('RPI calculation'!$H$9:$H$356,O433)+INDEX('RPI calculation'!$I$9:$I$356,O433))-(COUNTIFS(Matches!$C$9:$C$1954,C433,Matches!$D$9:$D$1954,D433,Matches!$Q$9:$Q$1954,1)+COUNTIFS(Matches!$C$9:$C$1954,D433,Matches!$D$9:$D$1954,C433,Matches!$Q$9:$Q$1954,1))))</f>
        <v>0.6</v>
      </c>
      <c r="V433" s="9">
        <f>IF(Q433=0,0,INDEX('RPI calculation'!$K$9:$K$356,P433))</f>
        <v>0.53423465423465422</v>
      </c>
      <c r="W433" s="9">
        <f>IF(Q433=0,0,INDEX('RPI calculation'!$K$9:$K$356,O433))</f>
        <v>0.35782828282828283</v>
      </c>
      <c r="X433" s="1">
        <f>IF(G433="D1",INDEX('RPI calculation'!$N$9:$N$356,O433),0)</f>
        <v>217</v>
      </c>
      <c r="Y433" s="1">
        <f>IF(H433="D1",INDEX('RPI calculation'!$N$9:$N$356,P433),0)</f>
        <v>200</v>
      </c>
    </row>
    <row r="434" spans="1:25" ht="25">
      <c r="A434" s="1" t="s">
        <v>1725</v>
      </c>
      <c r="B434" s="12">
        <v>46264</v>
      </c>
      <c r="C434" s="1" t="s">
        <v>94</v>
      </c>
      <c r="D434" s="1" t="s">
        <v>74</v>
      </c>
      <c r="E434" s="1">
        <v>0</v>
      </c>
      <c r="F434" s="1">
        <v>3</v>
      </c>
      <c r="G434" s="1" t="s">
        <v>584</v>
      </c>
      <c r="H434" s="1" t="s">
        <v>584</v>
      </c>
      <c r="I434" s="1">
        <v>2</v>
      </c>
      <c r="J434" s="14" t="s">
        <v>1516</v>
      </c>
      <c r="K434" s="14" t="s">
        <v>1726</v>
      </c>
      <c r="L434" s="14"/>
      <c r="M434" s="1" t="s">
        <v>5986</v>
      </c>
      <c r="N434" s="14" t="s">
        <v>5989</v>
      </c>
      <c r="O434" s="1">
        <f>IF(G434="D1",MATCH(C434,'RPI calculation'!$A$9:$A$356,0),0)</f>
        <v>106</v>
      </c>
      <c r="P434" s="1">
        <f>IF(H434="D1",MATCH(D434,'RPI calculation'!$A$9:$A$356,0),0)</f>
        <v>243</v>
      </c>
      <c r="Q434" s="1">
        <f t="shared" si="18"/>
        <v>1</v>
      </c>
      <c r="R434" s="1">
        <f t="shared" si="19"/>
        <v>0</v>
      </c>
      <c r="S434" s="1">
        <f t="shared" si="20"/>
        <v>1</v>
      </c>
      <c r="T434" s="9">
        <f>IF(Q434=0,0,(INDEX('RPI calculation'!$H$9:$H$356,P434)-(COUNTIFS(Matches!$C$9:$C$1954,C434,Matches!$D$9:$D$1954,D434,Matches!$Q$9:$Q$1954,1,Matches!$F$9:$F$1954,3)+COUNTIFS(Matches!$C$9:$C$1954,D434,Matches!$D$9:$D$1954,C434,Matches!$Q$9:$Q$1954,1,Matches!$E$9:$E$1954,3)))/((INDEX('RPI calculation'!$H$9:$H$356,P434)+INDEX('RPI calculation'!$I$9:$I$356,P434))-(COUNTIFS(Matches!$C$9:$C$1954,C434,Matches!$D$9:$D$1954,D434,Matches!$Q$9:$Q$1954,1)+COUNTIFS(Matches!$C$9:$C$1954,D434,Matches!$D$9:$D$1954,C434,Matches!$Q$9:$Q$1954,1))))</f>
        <v>0.44444444444444442</v>
      </c>
      <c r="U434" s="9">
        <f>IF(Q434=0,0,(INDEX('RPI calculation'!$H$9:$H$356,O434)-(COUNTIFS(Matches!$C$9:$C$1954,C434,Matches!$D$9:$D$1954,D434,Matches!$Q$9:$Q$1954,1,Matches!$E$9:$E$1954,3)+COUNTIFS(Matches!$C$9:$C$1954,D434,Matches!$D$9:$D$1954,C434,Matches!$Q$9:$Q$1954,1,Matches!$F$9:$F$1954,3)))/((INDEX('RPI calculation'!$H$9:$H$356,O434)+INDEX('RPI calculation'!$I$9:$I$356,O434))-(COUNTIFS(Matches!$C$9:$C$1954,C434,Matches!$D$9:$D$1954,D434,Matches!$Q$9:$Q$1954,1)+COUNTIFS(Matches!$C$9:$C$1954,D434,Matches!$D$9:$D$1954,C434,Matches!$Q$9:$Q$1954,1))))</f>
        <v>0.8</v>
      </c>
      <c r="V434" s="9">
        <f>IF(Q434=0,0,INDEX('RPI calculation'!$K$9:$K$356,P434))</f>
        <v>0.67272727272727262</v>
      </c>
      <c r="W434" s="9">
        <f>IF(Q434=0,0,INDEX('RPI calculation'!$K$9:$K$356,O434))</f>
        <v>0.51359044995408631</v>
      </c>
      <c r="X434" s="1">
        <f>IF(G434="D1",INDEX('RPI calculation'!$N$9:$N$356,O434),0)</f>
        <v>71</v>
      </c>
      <c r="Y434" s="1">
        <f>IF(H434="D1",INDEX('RPI calculation'!$N$9:$N$356,P434),0)</f>
        <v>51</v>
      </c>
    </row>
    <row r="435" spans="1:25" ht="25">
      <c r="A435" s="1" t="s">
        <v>1727</v>
      </c>
      <c r="B435" s="12">
        <v>46264</v>
      </c>
      <c r="C435" s="1" t="s">
        <v>85</v>
      </c>
      <c r="D435" s="1" t="s">
        <v>33</v>
      </c>
      <c r="E435" s="1">
        <v>2</v>
      </c>
      <c r="F435" s="1">
        <v>3</v>
      </c>
      <c r="G435" s="1" t="s">
        <v>584</v>
      </c>
      <c r="H435" s="1" t="s">
        <v>584</v>
      </c>
      <c r="I435" s="1">
        <v>2</v>
      </c>
      <c r="J435" s="14" t="s">
        <v>1728</v>
      </c>
      <c r="K435" s="14" t="s">
        <v>1729</v>
      </c>
      <c r="L435" s="14"/>
      <c r="M435" s="1" t="s">
        <v>5986</v>
      </c>
      <c r="N435" s="14" t="s">
        <v>5989</v>
      </c>
      <c r="O435" s="1">
        <f>IF(G435="D1",MATCH(C435,'RPI calculation'!$A$9:$A$356,0),0)</f>
        <v>107</v>
      </c>
      <c r="P435" s="1">
        <f>IF(H435="D1",MATCH(D435,'RPI calculation'!$A$9:$A$356,0),0)</f>
        <v>217</v>
      </c>
      <c r="Q435" s="1">
        <f t="shared" si="18"/>
        <v>1</v>
      </c>
      <c r="R435" s="1">
        <f t="shared" si="19"/>
        <v>0</v>
      </c>
      <c r="S435" s="1">
        <f t="shared" si="20"/>
        <v>1</v>
      </c>
      <c r="T435" s="9">
        <f>IF(Q435=0,0,(INDEX('RPI calculation'!$H$9:$H$356,P435)-(COUNTIFS(Matches!$C$9:$C$1954,C435,Matches!$D$9:$D$1954,D435,Matches!$Q$9:$Q$1954,1,Matches!$F$9:$F$1954,3)+COUNTIFS(Matches!$C$9:$C$1954,D435,Matches!$D$9:$D$1954,C435,Matches!$Q$9:$Q$1954,1,Matches!$E$9:$E$1954,3)))/((INDEX('RPI calculation'!$H$9:$H$356,P435)+INDEX('RPI calculation'!$I$9:$I$356,P435))-(COUNTIFS(Matches!$C$9:$C$1954,C435,Matches!$D$9:$D$1954,D435,Matches!$Q$9:$Q$1954,1)+COUNTIFS(Matches!$C$9:$C$1954,D435,Matches!$D$9:$D$1954,C435,Matches!$Q$9:$Q$1954,1))))</f>
        <v>0.77777777777777779</v>
      </c>
      <c r="U435" s="9">
        <f>IF(Q435=0,0,(INDEX('RPI calculation'!$H$9:$H$356,O435)-(COUNTIFS(Matches!$C$9:$C$1954,C435,Matches!$D$9:$D$1954,D435,Matches!$Q$9:$Q$1954,1,Matches!$E$9:$E$1954,3)+COUNTIFS(Matches!$C$9:$C$1954,D435,Matches!$D$9:$D$1954,C435,Matches!$Q$9:$Q$1954,1,Matches!$F$9:$F$1954,3)))/((INDEX('RPI calculation'!$H$9:$H$356,O435)+INDEX('RPI calculation'!$I$9:$I$356,O435))-(COUNTIFS(Matches!$C$9:$C$1954,C435,Matches!$D$9:$D$1954,D435,Matches!$Q$9:$Q$1954,1)+COUNTIFS(Matches!$C$9:$C$1954,D435,Matches!$D$9:$D$1954,C435,Matches!$Q$9:$Q$1954,1))))</f>
        <v>0.66666666666666663</v>
      </c>
      <c r="V435" s="9">
        <f>IF(Q435=0,0,INDEX('RPI calculation'!$K$9:$K$356,P435))</f>
        <v>0.67833333333333334</v>
      </c>
      <c r="W435" s="9">
        <f>IF(Q435=0,0,INDEX('RPI calculation'!$K$9:$K$356,O435))</f>
        <v>0.60949494949494942</v>
      </c>
      <c r="X435" s="1">
        <f>IF(G435="D1",INDEX('RPI calculation'!$N$9:$N$356,O435),0)</f>
        <v>62</v>
      </c>
      <c r="Y435" s="1">
        <f>IF(H435="D1",INDEX('RPI calculation'!$N$9:$N$356,P435),0)</f>
        <v>10</v>
      </c>
    </row>
    <row r="436" spans="1:25" ht="25">
      <c r="A436" s="1" t="s">
        <v>1730</v>
      </c>
      <c r="B436" s="12">
        <v>46264</v>
      </c>
      <c r="C436" s="1" t="s">
        <v>124</v>
      </c>
      <c r="D436" s="1" t="s">
        <v>33</v>
      </c>
      <c r="E436" s="1">
        <v>0</v>
      </c>
      <c r="F436" s="1">
        <v>3</v>
      </c>
      <c r="G436" s="1" t="s">
        <v>584</v>
      </c>
      <c r="H436" s="1" t="s">
        <v>584</v>
      </c>
      <c r="I436" s="1">
        <v>2</v>
      </c>
      <c r="J436" s="14" t="s">
        <v>1731</v>
      </c>
      <c r="K436" s="14" t="s">
        <v>1732</v>
      </c>
      <c r="L436" s="14"/>
      <c r="M436" s="1" t="s">
        <v>5986</v>
      </c>
      <c r="N436" s="14" t="s">
        <v>5989</v>
      </c>
      <c r="O436" s="1">
        <f>IF(G436="D1",MATCH(C436,'RPI calculation'!$A$9:$A$356,0),0)</f>
        <v>108</v>
      </c>
      <c r="P436" s="1">
        <f>IF(H436="D1",MATCH(D436,'RPI calculation'!$A$9:$A$356,0),0)</f>
        <v>217</v>
      </c>
      <c r="Q436" s="1">
        <f t="shared" si="18"/>
        <v>1</v>
      </c>
      <c r="R436" s="1">
        <f t="shared" si="19"/>
        <v>0</v>
      </c>
      <c r="S436" s="1">
        <f t="shared" si="20"/>
        <v>1</v>
      </c>
      <c r="T436" s="9">
        <f>IF(Q436=0,0,(INDEX('RPI calculation'!$H$9:$H$356,P436)-(COUNTIFS(Matches!$C$9:$C$1954,C436,Matches!$D$9:$D$1954,D436,Matches!$Q$9:$Q$1954,1,Matches!$F$9:$F$1954,3)+COUNTIFS(Matches!$C$9:$C$1954,D436,Matches!$D$9:$D$1954,C436,Matches!$Q$9:$Q$1954,1,Matches!$E$9:$E$1954,3)))/((INDEX('RPI calculation'!$H$9:$H$356,P436)+INDEX('RPI calculation'!$I$9:$I$356,P436))-(COUNTIFS(Matches!$C$9:$C$1954,C436,Matches!$D$9:$D$1954,D436,Matches!$Q$9:$Q$1954,1)+COUNTIFS(Matches!$C$9:$C$1954,D436,Matches!$D$9:$D$1954,C436,Matches!$Q$9:$Q$1954,1))))</f>
        <v>0.77777777777777779</v>
      </c>
      <c r="U436" s="9">
        <f>IF(Q436=0,0,(INDEX('RPI calculation'!$H$9:$H$356,O436)-(COUNTIFS(Matches!$C$9:$C$1954,C436,Matches!$D$9:$D$1954,D436,Matches!$Q$9:$Q$1954,1,Matches!$E$9:$E$1954,3)+COUNTIFS(Matches!$C$9:$C$1954,D436,Matches!$D$9:$D$1954,C436,Matches!$Q$9:$Q$1954,1,Matches!$F$9:$F$1954,3)))/((INDEX('RPI calculation'!$H$9:$H$356,O436)+INDEX('RPI calculation'!$I$9:$I$356,O436))-(COUNTIFS(Matches!$C$9:$C$1954,C436,Matches!$D$9:$D$1954,D436,Matches!$Q$9:$Q$1954,1)+COUNTIFS(Matches!$C$9:$C$1954,D436,Matches!$D$9:$D$1954,C436,Matches!$Q$9:$Q$1954,1))))</f>
        <v>0.77777777777777779</v>
      </c>
      <c r="V436" s="9">
        <f>IF(Q436=0,0,INDEX('RPI calculation'!$K$9:$K$356,P436))</f>
        <v>0.67833333333333334</v>
      </c>
      <c r="W436" s="9">
        <f>IF(Q436=0,0,INDEX('RPI calculation'!$K$9:$K$356,O436))</f>
        <v>0.49865079365079373</v>
      </c>
      <c r="X436" s="1">
        <f>IF(G436="D1",INDEX('RPI calculation'!$N$9:$N$356,O436),0)</f>
        <v>101</v>
      </c>
      <c r="Y436" s="1">
        <f>IF(H436="D1",INDEX('RPI calculation'!$N$9:$N$356,P436),0)</f>
        <v>10</v>
      </c>
    </row>
    <row r="437" spans="1:25" ht="25">
      <c r="A437" s="1" t="s">
        <v>1733</v>
      </c>
      <c r="B437" s="12">
        <v>46264</v>
      </c>
      <c r="C437" s="1" t="s">
        <v>124</v>
      </c>
      <c r="D437" s="1" t="s">
        <v>183</v>
      </c>
      <c r="E437" s="1">
        <v>3</v>
      </c>
      <c r="F437" s="1">
        <v>0</v>
      </c>
      <c r="G437" s="1" t="s">
        <v>584</v>
      </c>
      <c r="H437" s="1" t="s">
        <v>584</v>
      </c>
      <c r="I437" s="1">
        <v>2</v>
      </c>
      <c r="J437" s="14" t="s">
        <v>841</v>
      </c>
      <c r="K437" s="14" t="s">
        <v>1734</v>
      </c>
      <c r="L437" s="14"/>
      <c r="M437" s="1" t="s">
        <v>5986</v>
      </c>
      <c r="N437" s="14" t="s">
        <v>5989</v>
      </c>
      <c r="O437" s="1">
        <f>IF(G437="D1",MATCH(C437,'RPI calculation'!$A$9:$A$356,0),0)</f>
        <v>108</v>
      </c>
      <c r="P437" s="1">
        <f>IF(H437="D1",MATCH(D437,'RPI calculation'!$A$9:$A$356,0),0)</f>
        <v>301</v>
      </c>
      <c r="Q437" s="1">
        <f t="shared" si="18"/>
        <v>1</v>
      </c>
      <c r="R437" s="1">
        <f t="shared" si="19"/>
        <v>1</v>
      </c>
      <c r="S437" s="1">
        <f t="shared" si="20"/>
        <v>0</v>
      </c>
      <c r="T437" s="9">
        <f>IF(Q437=0,0,(INDEX('RPI calculation'!$H$9:$H$356,P437)-(COUNTIFS(Matches!$C$9:$C$1954,C437,Matches!$D$9:$D$1954,D437,Matches!$Q$9:$Q$1954,1,Matches!$F$9:$F$1954,3)+COUNTIFS(Matches!$C$9:$C$1954,D437,Matches!$D$9:$D$1954,C437,Matches!$Q$9:$Q$1954,1,Matches!$E$9:$E$1954,3)))/((INDEX('RPI calculation'!$H$9:$H$356,P437)+INDEX('RPI calculation'!$I$9:$I$356,P437))-(COUNTIFS(Matches!$C$9:$C$1954,C437,Matches!$D$9:$D$1954,D437,Matches!$Q$9:$Q$1954,1)+COUNTIFS(Matches!$C$9:$C$1954,D437,Matches!$D$9:$D$1954,C437,Matches!$Q$9:$Q$1954,1))))</f>
        <v>0.58333333333333337</v>
      </c>
      <c r="U437" s="9">
        <f>IF(Q437=0,0,(INDEX('RPI calculation'!$H$9:$H$356,O437)-(COUNTIFS(Matches!$C$9:$C$1954,C437,Matches!$D$9:$D$1954,D437,Matches!$Q$9:$Q$1954,1,Matches!$E$9:$E$1954,3)+COUNTIFS(Matches!$C$9:$C$1954,D437,Matches!$D$9:$D$1954,C437,Matches!$Q$9:$Q$1954,1,Matches!$F$9:$F$1954,3)))/((INDEX('RPI calculation'!$H$9:$H$356,O437)+INDEX('RPI calculation'!$I$9:$I$356,O437))-(COUNTIFS(Matches!$C$9:$C$1954,C437,Matches!$D$9:$D$1954,D437,Matches!$Q$9:$Q$1954,1)+COUNTIFS(Matches!$C$9:$C$1954,D437,Matches!$D$9:$D$1954,C437,Matches!$Q$9:$Q$1954,1))))</f>
        <v>0.66666666666666663</v>
      </c>
      <c r="V437" s="9">
        <f>IF(Q437=0,0,INDEX('RPI calculation'!$K$9:$K$356,P437))</f>
        <v>0.49608724608724608</v>
      </c>
      <c r="W437" s="9">
        <f>IF(Q437=0,0,INDEX('RPI calculation'!$K$9:$K$356,O437))</f>
        <v>0.49865079365079373</v>
      </c>
      <c r="X437" s="1">
        <f>IF(G437="D1",INDEX('RPI calculation'!$N$9:$N$356,O437),0)</f>
        <v>101</v>
      </c>
      <c r="Y437" s="1">
        <f>IF(H437="D1",INDEX('RPI calculation'!$N$9:$N$356,P437),0)</f>
        <v>160</v>
      </c>
    </row>
    <row r="438" spans="1:25" ht="25">
      <c r="A438" s="1" t="s">
        <v>1735</v>
      </c>
      <c r="B438" s="12">
        <v>46264</v>
      </c>
      <c r="C438" s="1" t="s">
        <v>342</v>
      </c>
      <c r="D438" s="1" t="s">
        <v>333</v>
      </c>
      <c r="E438" s="1">
        <v>2</v>
      </c>
      <c r="F438" s="1">
        <v>3</v>
      </c>
      <c r="G438" s="1" t="s">
        <v>584</v>
      </c>
      <c r="H438" s="1" t="s">
        <v>584</v>
      </c>
      <c r="I438" s="1">
        <v>2</v>
      </c>
      <c r="J438" s="14" t="s">
        <v>1736</v>
      </c>
      <c r="K438" s="14" t="s">
        <v>1737</v>
      </c>
      <c r="L438" s="14"/>
      <c r="M438" s="1" t="s">
        <v>5986</v>
      </c>
      <c r="N438" s="14" t="s">
        <v>5989</v>
      </c>
      <c r="O438" s="1">
        <f>IF(G438="D1",MATCH(C438,'RPI calculation'!$A$9:$A$356,0),0)</f>
        <v>111</v>
      </c>
      <c r="P438" s="1">
        <f>IF(H438="D1",MATCH(D438,'RPI calculation'!$A$9:$A$356,0),0)</f>
        <v>119</v>
      </c>
      <c r="Q438" s="1">
        <f t="shared" si="18"/>
        <v>1</v>
      </c>
      <c r="R438" s="1">
        <f t="shared" si="19"/>
        <v>0</v>
      </c>
      <c r="S438" s="1">
        <f t="shared" si="20"/>
        <v>1</v>
      </c>
      <c r="T438" s="9">
        <f>IF(Q438=0,0,(INDEX('RPI calculation'!$H$9:$H$356,P438)-(COUNTIFS(Matches!$C$9:$C$1954,C438,Matches!$D$9:$D$1954,D438,Matches!$Q$9:$Q$1954,1,Matches!$F$9:$F$1954,3)+COUNTIFS(Matches!$C$9:$C$1954,D438,Matches!$D$9:$D$1954,C438,Matches!$Q$9:$Q$1954,1,Matches!$E$9:$E$1954,3)))/((INDEX('RPI calculation'!$H$9:$H$356,P438)+INDEX('RPI calculation'!$I$9:$I$356,P438))-(COUNTIFS(Matches!$C$9:$C$1954,C438,Matches!$D$9:$D$1954,D438,Matches!$Q$9:$Q$1954,1)+COUNTIFS(Matches!$C$9:$C$1954,D438,Matches!$D$9:$D$1954,C438,Matches!$Q$9:$Q$1954,1))))</f>
        <v>0.36363636363636365</v>
      </c>
      <c r="U438" s="9">
        <f>IF(Q438=0,0,(INDEX('RPI calculation'!$H$9:$H$356,O438)-(COUNTIFS(Matches!$C$9:$C$1954,C438,Matches!$D$9:$D$1954,D438,Matches!$Q$9:$Q$1954,1,Matches!$E$9:$E$1954,3)+COUNTIFS(Matches!$C$9:$C$1954,D438,Matches!$D$9:$D$1954,C438,Matches!$Q$9:$Q$1954,1,Matches!$F$9:$F$1954,3)))/((INDEX('RPI calculation'!$H$9:$H$356,O438)+INDEX('RPI calculation'!$I$9:$I$356,O438))-(COUNTIFS(Matches!$C$9:$C$1954,C438,Matches!$D$9:$D$1954,D438,Matches!$Q$9:$Q$1954,1)+COUNTIFS(Matches!$C$9:$C$1954,D438,Matches!$D$9:$D$1954,C438,Matches!$Q$9:$Q$1954,1))))</f>
        <v>0.18181818181818182</v>
      </c>
      <c r="V438" s="9">
        <f>IF(Q438=0,0,INDEX('RPI calculation'!$K$9:$K$356,P438))</f>
        <v>0.36137820512820512</v>
      </c>
      <c r="W438" s="9">
        <f>IF(Q438=0,0,INDEX('RPI calculation'!$K$9:$K$356,O438))</f>
        <v>0.45660126910126914</v>
      </c>
      <c r="X438" s="1">
        <f>IF(G438="D1",INDEX('RPI calculation'!$N$9:$N$356,O438),0)</f>
        <v>319</v>
      </c>
      <c r="Y438" s="1">
        <f>IF(H438="D1",INDEX('RPI calculation'!$N$9:$N$356,P438),0)</f>
        <v>310</v>
      </c>
    </row>
    <row r="439" spans="1:25" ht="25">
      <c r="A439" s="1" t="s">
        <v>1738</v>
      </c>
      <c r="B439" s="12">
        <v>46264</v>
      </c>
      <c r="C439" s="1" t="s">
        <v>184</v>
      </c>
      <c r="D439" s="1" t="s">
        <v>337</v>
      </c>
      <c r="E439" s="1">
        <v>3</v>
      </c>
      <c r="F439" s="1">
        <v>0</v>
      </c>
      <c r="G439" s="1" t="s">
        <v>584</v>
      </c>
      <c r="H439" s="1" t="s">
        <v>584</v>
      </c>
      <c r="I439" s="1">
        <v>2</v>
      </c>
      <c r="J439" s="14" t="s">
        <v>1739</v>
      </c>
      <c r="K439" s="14" t="s">
        <v>1740</v>
      </c>
      <c r="L439" s="14"/>
      <c r="M439" s="1" t="s">
        <v>5986</v>
      </c>
      <c r="N439" s="14" t="s">
        <v>5989</v>
      </c>
      <c r="O439" s="1">
        <f>IF(G439="D1",MATCH(C439,'RPI calculation'!$A$9:$A$356,0),0)</f>
        <v>113</v>
      </c>
      <c r="P439" s="1">
        <f>IF(H439="D1",MATCH(D439,'RPI calculation'!$A$9:$A$356,0),0)</f>
        <v>336</v>
      </c>
      <c r="Q439" s="1">
        <f t="shared" si="18"/>
        <v>1</v>
      </c>
      <c r="R439" s="1">
        <f t="shared" si="19"/>
        <v>1</v>
      </c>
      <c r="S439" s="1">
        <f t="shared" si="20"/>
        <v>0</v>
      </c>
      <c r="T439" s="9">
        <f>IF(Q439=0,0,(INDEX('RPI calculation'!$H$9:$H$356,P439)-(COUNTIFS(Matches!$C$9:$C$1954,C439,Matches!$D$9:$D$1954,D439,Matches!$Q$9:$Q$1954,1,Matches!$F$9:$F$1954,3)+COUNTIFS(Matches!$C$9:$C$1954,D439,Matches!$D$9:$D$1954,C439,Matches!$Q$9:$Q$1954,1,Matches!$E$9:$E$1954,3)))/((INDEX('RPI calculation'!$H$9:$H$356,P439)+INDEX('RPI calculation'!$I$9:$I$356,P439))-(COUNTIFS(Matches!$C$9:$C$1954,C439,Matches!$D$9:$D$1954,D439,Matches!$Q$9:$Q$1954,1)+COUNTIFS(Matches!$C$9:$C$1954,D439,Matches!$D$9:$D$1954,C439,Matches!$Q$9:$Q$1954,1))))</f>
        <v>0</v>
      </c>
      <c r="U439" s="9">
        <f>IF(Q439=0,0,(INDEX('RPI calculation'!$H$9:$H$356,O439)-(COUNTIFS(Matches!$C$9:$C$1954,C439,Matches!$D$9:$D$1954,D439,Matches!$Q$9:$Q$1954,1,Matches!$E$9:$E$1954,3)+COUNTIFS(Matches!$C$9:$C$1954,D439,Matches!$D$9:$D$1954,C439,Matches!$Q$9:$Q$1954,1,Matches!$F$9:$F$1954,3)))/((INDEX('RPI calculation'!$H$9:$H$356,O439)+INDEX('RPI calculation'!$I$9:$I$356,O439))-(COUNTIFS(Matches!$C$9:$C$1954,C439,Matches!$D$9:$D$1954,D439,Matches!$Q$9:$Q$1954,1)+COUNTIFS(Matches!$C$9:$C$1954,D439,Matches!$D$9:$D$1954,C439,Matches!$Q$9:$Q$1954,1))))</f>
        <v>0.72727272727272729</v>
      </c>
      <c r="V439" s="9">
        <f>IF(Q439=0,0,INDEX('RPI calculation'!$K$9:$K$356,P439))</f>
        <v>0.55641414141414136</v>
      </c>
      <c r="W439" s="9">
        <f>IF(Q439=0,0,INDEX('RPI calculation'!$K$9:$K$356,O439))</f>
        <v>0.41136363636363638</v>
      </c>
      <c r="X439" s="1">
        <f>IF(G439="D1",INDEX('RPI calculation'!$N$9:$N$356,O439),0)</f>
        <v>161</v>
      </c>
      <c r="Y439" s="1">
        <f>IF(H439="D1",INDEX('RPI calculation'!$N$9:$N$356,P439),0)</f>
        <v>314</v>
      </c>
    </row>
    <row r="440" spans="1:25" ht="25">
      <c r="A440" s="1" t="s">
        <v>1741</v>
      </c>
      <c r="B440" s="12">
        <v>46264</v>
      </c>
      <c r="C440" s="1" t="s">
        <v>65</v>
      </c>
      <c r="D440" s="1" t="s">
        <v>210</v>
      </c>
      <c r="E440" s="1">
        <v>3</v>
      </c>
      <c r="F440" s="1">
        <v>0</v>
      </c>
      <c r="G440" s="1" t="s">
        <v>584</v>
      </c>
      <c r="H440" s="1" t="s">
        <v>584</v>
      </c>
      <c r="I440" s="1">
        <v>2</v>
      </c>
      <c r="J440" s="14" t="s">
        <v>594</v>
      </c>
      <c r="K440" s="14" t="s">
        <v>1742</v>
      </c>
      <c r="L440" s="14"/>
      <c r="M440" s="1" t="s">
        <v>5986</v>
      </c>
      <c r="N440" s="14" t="s">
        <v>5989</v>
      </c>
      <c r="O440" s="1">
        <f>IF(G440="D1",MATCH(C440,'RPI calculation'!$A$9:$A$356,0),0)</f>
        <v>115</v>
      </c>
      <c r="P440" s="1">
        <f>IF(H440="D1",MATCH(D440,'RPI calculation'!$A$9:$A$356,0),0)</f>
        <v>274</v>
      </c>
      <c r="Q440" s="1">
        <f t="shared" si="18"/>
        <v>1</v>
      </c>
      <c r="R440" s="1">
        <f t="shared" si="19"/>
        <v>1</v>
      </c>
      <c r="S440" s="1">
        <f t="shared" si="20"/>
        <v>0</v>
      </c>
      <c r="T440" s="9">
        <f>IF(Q440=0,0,(INDEX('RPI calculation'!$H$9:$H$356,P440)-(COUNTIFS(Matches!$C$9:$C$1954,C440,Matches!$D$9:$D$1954,D440,Matches!$Q$9:$Q$1954,1,Matches!$F$9:$F$1954,3)+COUNTIFS(Matches!$C$9:$C$1954,D440,Matches!$D$9:$D$1954,C440,Matches!$Q$9:$Q$1954,1,Matches!$E$9:$E$1954,3)))/((INDEX('RPI calculation'!$H$9:$H$356,P440)+INDEX('RPI calculation'!$I$9:$I$356,P440))-(COUNTIFS(Matches!$C$9:$C$1954,C440,Matches!$D$9:$D$1954,D440,Matches!$Q$9:$Q$1954,1)+COUNTIFS(Matches!$C$9:$C$1954,D440,Matches!$D$9:$D$1954,C440,Matches!$Q$9:$Q$1954,1))))</f>
        <v>0.625</v>
      </c>
      <c r="U440" s="9">
        <f>IF(Q440=0,0,(INDEX('RPI calculation'!$H$9:$H$356,O440)-(COUNTIFS(Matches!$C$9:$C$1954,C440,Matches!$D$9:$D$1954,D440,Matches!$Q$9:$Q$1954,1,Matches!$E$9:$E$1954,3)+COUNTIFS(Matches!$C$9:$C$1954,D440,Matches!$D$9:$D$1954,C440,Matches!$Q$9:$Q$1954,1,Matches!$F$9:$F$1954,3)))/((INDEX('RPI calculation'!$H$9:$H$356,O440)+INDEX('RPI calculation'!$I$9:$I$356,O440))-(COUNTIFS(Matches!$C$9:$C$1954,C440,Matches!$D$9:$D$1954,D440,Matches!$Q$9:$Q$1954,1)+COUNTIFS(Matches!$C$9:$C$1954,D440,Matches!$D$9:$D$1954,C440,Matches!$Q$9:$Q$1954,1))))</f>
        <v>0.7</v>
      </c>
      <c r="V440" s="9">
        <f>IF(Q440=0,0,INDEX('RPI calculation'!$K$9:$K$356,P440))</f>
        <v>0.43827160493827161</v>
      </c>
      <c r="W440" s="9">
        <f>IF(Q440=0,0,INDEX('RPI calculation'!$K$9:$K$356,O440))</f>
        <v>0.58087695133149675</v>
      </c>
      <c r="X440" s="1">
        <f>IF(G440="D1",INDEX('RPI calculation'!$N$9:$N$356,O440),0)</f>
        <v>42</v>
      </c>
      <c r="Y440" s="1">
        <f>IF(H440="D1",INDEX('RPI calculation'!$N$9:$N$356,P440),0)</f>
        <v>187</v>
      </c>
    </row>
    <row r="441" spans="1:25" ht="25">
      <c r="A441" s="1" t="s">
        <v>1743</v>
      </c>
      <c r="B441" s="12">
        <v>46264</v>
      </c>
      <c r="C441" s="1" t="s">
        <v>174</v>
      </c>
      <c r="D441" s="1" t="s">
        <v>118</v>
      </c>
      <c r="E441" s="1">
        <v>0</v>
      </c>
      <c r="F441" s="1">
        <v>3</v>
      </c>
      <c r="G441" s="1" t="s">
        <v>584</v>
      </c>
      <c r="H441" s="1" t="s">
        <v>584</v>
      </c>
      <c r="I441" s="1">
        <v>2</v>
      </c>
      <c r="J441" s="14" t="s">
        <v>704</v>
      </c>
      <c r="K441" s="14" t="s">
        <v>1744</v>
      </c>
      <c r="L441" s="14"/>
      <c r="M441" s="1" t="s">
        <v>5986</v>
      </c>
      <c r="N441" s="14" t="s">
        <v>5989</v>
      </c>
      <c r="O441" s="1">
        <f>IF(G441="D1",MATCH(C441,'RPI calculation'!$A$9:$A$356,0),0)</f>
        <v>118</v>
      </c>
      <c r="P441" s="1">
        <f>IF(H441="D1",MATCH(D441,'RPI calculation'!$A$9:$A$356,0),0)</f>
        <v>338</v>
      </c>
      <c r="Q441" s="1">
        <f t="shared" si="18"/>
        <v>1</v>
      </c>
      <c r="R441" s="1">
        <f t="shared" si="19"/>
        <v>0</v>
      </c>
      <c r="S441" s="1">
        <f t="shared" si="20"/>
        <v>1</v>
      </c>
      <c r="T441" s="9">
        <f>IF(Q441=0,0,(INDEX('RPI calculation'!$H$9:$H$356,P441)-(COUNTIFS(Matches!$C$9:$C$1954,C441,Matches!$D$9:$D$1954,D441,Matches!$Q$9:$Q$1954,1,Matches!$F$9:$F$1954,3)+COUNTIFS(Matches!$C$9:$C$1954,D441,Matches!$D$9:$D$1954,C441,Matches!$Q$9:$Q$1954,1,Matches!$E$9:$E$1954,3)))/((INDEX('RPI calculation'!$H$9:$H$356,P441)+INDEX('RPI calculation'!$I$9:$I$356,P441))-(COUNTIFS(Matches!$C$9:$C$1954,C441,Matches!$D$9:$D$1954,D441,Matches!$Q$9:$Q$1954,1)+COUNTIFS(Matches!$C$9:$C$1954,D441,Matches!$D$9:$D$1954,C441,Matches!$Q$9:$Q$1954,1))))</f>
        <v>0.7</v>
      </c>
      <c r="U441" s="9">
        <f>IF(Q441=0,0,(INDEX('RPI calculation'!$H$9:$H$356,O441)-(COUNTIFS(Matches!$C$9:$C$1954,C441,Matches!$D$9:$D$1954,D441,Matches!$Q$9:$Q$1954,1,Matches!$E$9:$E$1954,3)+COUNTIFS(Matches!$C$9:$C$1954,D441,Matches!$D$9:$D$1954,C441,Matches!$Q$9:$Q$1954,1,Matches!$F$9:$F$1954,3)))/((INDEX('RPI calculation'!$H$9:$H$356,O441)+INDEX('RPI calculation'!$I$9:$I$356,O441))-(COUNTIFS(Matches!$C$9:$C$1954,C441,Matches!$D$9:$D$1954,D441,Matches!$Q$9:$Q$1954,1)+COUNTIFS(Matches!$C$9:$C$1954,D441,Matches!$D$9:$D$1954,C441,Matches!$Q$9:$Q$1954,1))))</f>
        <v>0.6</v>
      </c>
      <c r="V441" s="9">
        <f>IF(Q441=0,0,INDEX('RPI calculation'!$K$9:$K$356,P441))</f>
        <v>0.51566362929999288</v>
      </c>
      <c r="W441" s="9">
        <f>IF(Q441=0,0,INDEX('RPI calculation'!$K$9:$K$356,O441))</f>
        <v>0.52078577987668906</v>
      </c>
      <c r="X441" s="1">
        <f>IF(G441="D1",INDEX('RPI calculation'!$N$9:$N$356,O441),0)</f>
        <v>151</v>
      </c>
      <c r="Y441" s="1">
        <f>IF(H441="D1",INDEX('RPI calculation'!$N$9:$N$356,P441),0)</f>
        <v>95</v>
      </c>
    </row>
    <row r="442" spans="1:25" ht="25">
      <c r="A442" s="1" t="s">
        <v>1745</v>
      </c>
      <c r="B442" s="12">
        <v>46264</v>
      </c>
      <c r="C442" s="1" t="s">
        <v>60</v>
      </c>
      <c r="D442" s="1" t="s">
        <v>175</v>
      </c>
      <c r="E442" s="1">
        <v>3</v>
      </c>
      <c r="F442" s="1">
        <v>0</v>
      </c>
      <c r="G442" s="1" t="s">
        <v>584</v>
      </c>
      <c r="H442" s="1" t="s">
        <v>584</v>
      </c>
      <c r="I442" s="1">
        <v>2</v>
      </c>
      <c r="J442" s="14" t="s">
        <v>1746</v>
      </c>
      <c r="K442" s="14" t="s">
        <v>1747</v>
      </c>
      <c r="L442" s="14"/>
      <c r="M442" s="1" t="s">
        <v>5986</v>
      </c>
      <c r="N442" s="14" t="s">
        <v>5989</v>
      </c>
      <c r="O442" s="1">
        <f>IF(G442="D1",MATCH(C442,'RPI calculation'!$A$9:$A$356,0),0)</f>
        <v>120</v>
      </c>
      <c r="P442" s="1">
        <f>IF(H442="D1",MATCH(D442,'RPI calculation'!$A$9:$A$356,0),0)</f>
        <v>237</v>
      </c>
      <c r="Q442" s="1">
        <f t="shared" si="18"/>
        <v>1</v>
      </c>
      <c r="R442" s="1">
        <f t="shared" si="19"/>
        <v>1</v>
      </c>
      <c r="S442" s="1">
        <f t="shared" si="20"/>
        <v>0</v>
      </c>
      <c r="T442" s="9">
        <f>IF(Q442=0,0,(INDEX('RPI calculation'!$H$9:$H$356,P442)-(COUNTIFS(Matches!$C$9:$C$1954,C442,Matches!$D$9:$D$1954,D442,Matches!$Q$9:$Q$1954,1,Matches!$F$9:$F$1954,3)+COUNTIFS(Matches!$C$9:$C$1954,D442,Matches!$D$9:$D$1954,C442,Matches!$Q$9:$Q$1954,1,Matches!$E$9:$E$1954,3)))/((INDEX('RPI calculation'!$H$9:$H$356,P442)+INDEX('RPI calculation'!$I$9:$I$356,P442))-(COUNTIFS(Matches!$C$9:$C$1954,C442,Matches!$D$9:$D$1954,D442,Matches!$Q$9:$Q$1954,1)+COUNTIFS(Matches!$C$9:$C$1954,D442,Matches!$D$9:$D$1954,C442,Matches!$Q$9:$Q$1954,1))))</f>
        <v>0.63636363636363635</v>
      </c>
      <c r="U442" s="9">
        <f>IF(Q442=0,0,(INDEX('RPI calculation'!$H$9:$H$356,O442)-(COUNTIFS(Matches!$C$9:$C$1954,C442,Matches!$D$9:$D$1954,D442,Matches!$Q$9:$Q$1954,1,Matches!$E$9:$E$1954,3)+COUNTIFS(Matches!$C$9:$C$1954,D442,Matches!$D$9:$D$1954,C442,Matches!$Q$9:$Q$1954,1,Matches!$F$9:$F$1954,3)))/((INDEX('RPI calculation'!$H$9:$H$356,O442)+INDEX('RPI calculation'!$I$9:$I$356,O442))-(COUNTIFS(Matches!$C$9:$C$1954,C442,Matches!$D$9:$D$1954,D442,Matches!$Q$9:$Q$1954,1)+COUNTIFS(Matches!$C$9:$C$1954,D442,Matches!$D$9:$D$1954,C442,Matches!$Q$9:$Q$1954,1))))</f>
        <v>0.75</v>
      </c>
      <c r="V442" s="9">
        <f>IF(Q442=0,0,INDEX('RPI calculation'!$K$9:$K$356,P442))</f>
        <v>0.50441919191919193</v>
      </c>
      <c r="W442" s="9">
        <f>IF(Q442=0,0,INDEX('RPI calculation'!$K$9:$K$356,O442))</f>
        <v>0.59353146853146854</v>
      </c>
      <c r="X442" s="1">
        <f>IF(G442="D1",INDEX('RPI calculation'!$N$9:$N$356,O442),0)</f>
        <v>37</v>
      </c>
      <c r="Y442" s="1">
        <f>IF(H442="D1",INDEX('RPI calculation'!$N$9:$N$356,P442),0)</f>
        <v>152</v>
      </c>
    </row>
    <row r="443" spans="1:25" ht="25">
      <c r="A443" s="1" t="s">
        <v>1748</v>
      </c>
      <c r="B443" s="12">
        <v>46264</v>
      </c>
      <c r="C443" s="1" t="s">
        <v>137</v>
      </c>
      <c r="D443" s="1" t="s">
        <v>178</v>
      </c>
      <c r="E443" s="1">
        <v>3</v>
      </c>
      <c r="F443" s="1">
        <v>1</v>
      </c>
      <c r="G443" s="1" t="s">
        <v>584</v>
      </c>
      <c r="H443" s="1" t="s">
        <v>584</v>
      </c>
      <c r="I443" s="1">
        <v>2</v>
      </c>
      <c r="J443" s="14" t="s">
        <v>1749</v>
      </c>
      <c r="K443" s="14" t="s">
        <v>1750</v>
      </c>
      <c r="L443" s="14"/>
      <c r="M443" s="1" t="s">
        <v>5986</v>
      </c>
      <c r="N443" s="14" t="s">
        <v>5989</v>
      </c>
      <c r="O443" s="1">
        <f>IF(G443="D1",MATCH(C443,'RPI calculation'!$A$9:$A$356,0),0)</f>
        <v>121</v>
      </c>
      <c r="P443" s="1">
        <f>IF(H443="D1",MATCH(D443,'RPI calculation'!$A$9:$A$356,0),0)</f>
        <v>310</v>
      </c>
      <c r="Q443" s="1">
        <f t="shared" si="18"/>
        <v>1</v>
      </c>
      <c r="R443" s="1">
        <f t="shared" si="19"/>
        <v>1</v>
      </c>
      <c r="S443" s="1">
        <f t="shared" si="20"/>
        <v>0</v>
      </c>
      <c r="T443" s="9">
        <f>IF(Q443=0,0,(INDEX('RPI calculation'!$H$9:$H$356,P443)-(COUNTIFS(Matches!$C$9:$C$1954,C443,Matches!$D$9:$D$1954,D443,Matches!$Q$9:$Q$1954,1,Matches!$F$9:$F$1954,3)+COUNTIFS(Matches!$C$9:$C$1954,D443,Matches!$D$9:$D$1954,C443,Matches!$Q$9:$Q$1954,1,Matches!$E$9:$E$1954,3)))/((INDEX('RPI calculation'!$H$9:$H$356,P443)+INDEX('RPI calculation'!$I$9:$I$356,P443))-(COUNTIFS(Matches!$C$9:$C$1954,C443,Matches!$D$9:$D$1954,D443,Matches!$Q$9:$Q$1954,1)+COUNTIFS(Matches!$C$9:$C$1954,D443,Matches!$D$9:$D$1954,C443,Matches!$Q$9:$Q$1954,1))))</f>
        <v>0.6</v>
      </c>
      <c r="U443" s="9">
        <f>IF(Q443=0,0,(INDEX('RPI calculation'!$H$9:$H$356,O443)-(COUNTIFS(Matches!$C$9:$C$1954,C443,Matches!$D$9:$D$1954,D443,Matches!$Q$9:$Q$1954,1,Matches!$E$9:$E$1954,3)+COUNTIFS(Matches!$C$9:$C$1954,D443,Matches!$D$9:$D$1954,C443,Matches!$Q$9:$Q$1954,1,Matches!$F$9:$F$1954,3)))/((INDEX('RPI calculation'!$H$9:$H$356,O443)+INDEX('RPI calculation'!$I$9:$I$356,O443))-(COUNTIFS(Matches!$C$9:$C$1954,C443,Matches!$D$9:$D$1954,D443,Matches!$Q$9:$Q$1954,1)+COUNTIFS(Matches!$C$9:$C$1954,D443,Matches!$D$9:$D$1954,C443,Matches!$Q$9:$Q$1954,1))))</f>
        <v>0.5</v>
      </c>
      <c r="V443" s="9">
        <f>IF(Q443=0,0,INDEX('RPI calculation'!$K$9:$K$356,P443))</f>
        <v>0.46336088154269978</v>
      </c>
      <c r="W443" s="9">
        <f>IF(Q443=0,0,INDEX('RPI calculation'!$K$9:$K$356,O443))</f>
        <v>0.53787878787878796</v>
      </c>
      <c r="X443" s="1">
        <f>IF(G443="D1",INDEX('RPI calculation'!$N$9:$N$356,O443),0)</f>
        <v>114</v>
      </c>
      <c r="Y443" s="1">
        <f>IF(H443="D1",INDEX('RPI calculation'!$N$9:$N$356,P443),0)</f>
        <v>155</v>
      </c>
    </row>
    <row r="444" spans="1:25" ht="25">
      <c r="A444" s="1" t="s">
        <v>1751</v>
      </c>
      <c r="B444" s="12">
        <v>46264</v>
      </c>
      <c r="C444" s="1" t="s">
        <v>161</v>
      </c>
      <c r="D444" s="1" t="s">
        <v>35</v>
      </c>
      <c r="E444" s="1">
        <v>2</v>
      </c>
      <c r="F444" s="1">
        <v>3</v>
      </c>
      <c r="G444" s="1" t="s">
        <v>584</v>
      </c>
      <c r="H444" s="1" t="s">
        <v>584</v>
      </c>
      <c r="I444" s="1">
        <v>2</v>
      </c>
      <c r="J444" s="14" t="s">
        <v>1093</v>
      </c>
      <c r="K444" s="14" t="s">
        <v>1752</v>
      </c>
      <c r="L444" s="14"/>
      <c r="M444" s="1" t="s">
        <v>5986</v>
      </c>
      <c r="N444" s="14" t="s">
        <v>5989</v>
      </c>
      <c r="O444" s="1">
        <f>IF(G444="D1",MATCH(C444,'RPI calculation'!$A$9:$A$356,0),0)</f>
        <v>122</v>
      </c>
      <c r="P444" s="1">
        <f>IF(H444="D1",MATCH(D444,'RPI calculation'!$A$9:$A$356,0),0)</f>
        <v>329</v>
      </c>
      <c r="Q444" s="1">
        <f t="shared" si="18"/>
        <v>1</v>
      </c>
      <c r="R444" s="1">
        <f t="shared" si="19"/>
        <v>0</v>
      </c>
      <c r="S444" s="1">
        <f t="shared" si="20"/>
        <v>1</v>
      </c>
      <c r="T444" s="9">
        <f>IF(Q444=0,0,(INDEX('RPI calculation'!$H$9:$H$356,P444)-(COUNTIFS(Matches!$C$9:$C$1954,C444,Matches!$D$9:$D$1954,D444,Matches!$Q$9:$Q$1954,1,Matches!$F$9:$F$1954,3)+COUNTIFS(Matches!$C$9:$C$1954,D444,Matches!$D$9:$D$1954,C444,Matches!$Q$9:$Q$1954,1,Matches!$E$9:$E$1954,3)))/((INDEX('RPI calculation'!$H$9:$H$356,P444)+INDEX('RPI calculation'!$I$9:$I$356,P444))-(COUNTIFS(Matches!$C$9:$C$1954,C444,Matches!$D$9:$D$1954,D444,Matches!$Q$9:$Q$1954,1)+COUNTIFS(Matches!$C$9:$C$1954,D444,Matches!$D$9:$D$1954,C444,Matches!$Q$9:$Q$1954,1))))</f>
        <v>1</v>
      </c>
      <c r="U444" s="9">
        <f>IF(Q444=0,0,(INDEX('RPI calculation'!$H$9:$H$356,O444)-(COUNTIFS(Matches!$C$9:$C$1954,C444,Matches!$D$9:$D$1954,D444,Matches!$Q$9:$Q$1954,1,Matches!$E$9:$E$1954,3)+COUNTIFS(Matches!$C$9:$C$1954,D444,Matches!$D$9:$D$1954,C444,Matches!$Q$9:$Q$1954,1,Matches!$F$9:$F$1954,3)))/((INDEX('RPI calculation'!$H$9:$H$356,O444)+INDEX('RPI calculation'!$I$9:$I$356,O444))-(COUNTIFS(Matches!$C$9:$C$1954,C444,Matches!$D$9:$D$1954,D444,Matches!$Q$9:$Q$1954,1)+COUNTIFS(Matches!$C$9:$C$1954,D444,Matches!$D$9:$D$1954,C444,Matches!$Q$9:$Q$1954,1))))</f>
        <v>0.41666666666666669</v>
      </c>
      <c r="V444" s="9">
        <f>IF(Q444=0,0,INDEX('RPI calculation'!$K$9:$K$356,P444))</f>
        <v>0.56141975308641967</v>
      </c>
      <c r="W444" s="9">
        <f>IF(Q444=0,0,INDEX('RPI calculation'!$K$9:$K$356,O444))</f>
        <v>0.59677544677544681</v>
      </c>
      <c r="X444" s="1">
        <f>IF(G444="D1",INDEX('RPI calculation'!$N$9:$N$356,O444),0)</f>
        <v>138</v>
      </c>
      <c r="Y444" s="1">
        <f>IF(H444="D1",INDEX('RPI calculation'!$N$9:$N$356,P444),0)</f>
        <v>12</v>
      </c>
    </row>
    <row r="445" spans="1:25" ht="25">
      <c r="A445" s="1" t="s">
        <v>1753</v>
      </c>
      <c r="B445" s="12">
        <v>46264</v>
      </c>
      <c r="C445" s="1" t="s">
        <v>59</v>
      </c>
      <c r="D445" s="1" t="s">
        <v>67</v>
      </c>
      <c r="E445" s="1">
        <v>1</v>
      </c>
      <c r="F445" s="1">
        <v>3</v>
      </c>
      <c r="G445" s="1" t="s">
        <v>584</v>
      </c>
      <c r="H445" s="1" t="s">
        <v>584</v>
      </c>
      <c r="I445" s="1">
        <v>2</v>
      </c>
      <c r="J445" s="14" t="s">
        <v>724</v>
      </c>
      <c r="K445" s="14" t="s">
        <v>1754</v>
      </c>
      <c r="L445" s="14"/>
      <c r="M445" s="1" t="s">
        <v>5986</v>
      </c>
      <c r="N445" s="14" t="s">
        <v>5989</v>
      </c>
      <c r="O445" s="1">
        <f>IF(G445="D1",MATCH(C445,'RPI calculation'!$A$9:$A$356,0),0)</f>
        <v>127</v>
      </c>
      <c r="P445" s="1">
        <f>IF(H445="D1",MATCH(D445,'RPI calculation'!$A$9:$A$356,0),0)</f>
        <v>270</v>
      </c>
      <c r="Q445" s="1">
        <f t="shared" si="18"/>
        <v>1</v>
      </c>
      <c r="R445" s="1">
        <f t="shared" si="19"/>
        <v>0</v>
      </c>
      <c r="S445" s="1">
        <f t="shared" si="20"/>
        <v>1</v>
      </c>
      <c r="T445" s="9">
        <f>IF(Q445=0,0,(INDEX('RPI calculation'!$H$9:$H$356,P445)-(COUNTIFS(Matches!$C$9:$C$1954,C445,Matches!$D$9:$D$1954,D445,Matches!$Q$9:$Q$1954,1,Matches!$F$9:$F$1954,3)+COUNTIFS(Matches!$C$9:$C$1954,D445,Matches!$D$9:$D$1954,C445,Matches!$Q$9:$Q$1954,1,Matches!$E$9:$E$1954,3)))/((INDEX('RPI calculation'!$H$9:$H$356,P445)+INDEX('RPI calculation'!$I$9:$I$356,P445))-(COUNTIFS(Matches!$C$9:$C$1954,C445,Matches!$D$9:$D$1954,D445,Matches!$Q$9:$Q$1954,1)+COUNTIFS(Matches!$C$9:$C$1954,D445,Matches!$D$9:$D$1954,C445,Matches!$Q$9:$Q$1954,1))))</f>
        <v>0.66666666666666663</v>
      </c>
      <c r="U445" s="9">
        <f>IF(Q445=0,0,(INDEX('RPI calculation'!$H$9:$H$356,O445)-(COUNTIFS(Matches!$C$9:$C$1954,C445,Matches!$D$9:$D$1954,D445,Matches!$Q$9:$Q$1954,1,Matches!$E$9:$E$1954,3)+COUNTIFS(Matches!$C$9:$C$1954,D445,Matches!$D$9:$D$1954,C445,Matches!$Q$9:$Q$1954,1,Matches!$F$9:$F$1954,3)))/((INDEX('RPI calculation'!$H$9:$H$356,O445)+INDEX('RPI calculation'!$I$9:$I$356,O445))-(COUNTIFS(Matches!$C$9:$C$1954,C445,Matches!$D$9:$D$1954,D445,Matches!$Q$9:$Q$1954,1)+COUNTIFS(Matches!$C$9:$C$1954,D445,Matches!$D$9:$D$1954,C445,Matches!$Q$9:$Q$1954,1))))</f>
        <v>0.77777777777777779</v>
      </c>
      <c r="V445" s="9">
        <f>IF(Q445=0,0,INDEX('RPI calculation'!$K$9:$K$356,P445))</f>
        <v>0.5696969696969697</v>
      </c>
      <c r="W445" s="9">
        <f>IF(Q445=0,0,INDEX('RPI calculation'!$K$9:$K$356,O445))</f>
        <v>0.58611111111111103</v>
      </c>
      <c r="X445" s="1">
        <f>IF(G445="D1",INDEX('RPI calculation'!$N$9:$N$356,O445),0)</f>
        <v>36</v>
      </c>
      <c r="Y445" s="1">
        <f>IF(H445="D1",INDEX('RPI calculation'!$N$9:$N$356,P445),0)</f>
        <v>44</v>
      </c>
    </row>
    <row r="446" spans="1:25" ht="25">
      <c r="A446" s="1" t="s">
        <v>1755</v>
      </c>
      <c r="B446" s="12">
        <v>46264</v>
      </c>
      <c r="C446" s="1" t="s">
        <v>86</v>
      </c>
      <c r="D446" s="1" t="s">
        <v>165</v>
      </c>
      <c r="E446" s="1">
        <v>3</v>
      </c>
      <c r="F446" s="1">
        <v>2</v>
      </c>
      <c r="G446" s="1" t="s">
        <v>584</v>
      </c>
      <c r="H446" s="1" t="s">
        <v>584</v>
      </c>
      <c r="I446" s="1">
        <v>2</v>
      </c>
      <c r="J446" s="14" t="s">
        <v>1305</v>
      </c>
      <c r="K446" s="14" t="s">
        <v>1756</v>
      </c>
      <c r="L446" s="14"/>
      <c r="M446" s="1" t="s">
        <v>5986</v>
      </c>
      <c r="N446" s="14" t="s">
        <v>5989</v>
      </c>
      <c r="O446" s="1">
        <f>IF(G446="D1",MATCH(C446,'RPI calculation'!$A$9:$A$356,0),0)</f>
        <v>138</v>
      </c>
      <c r="P446" s="1">
        <f>IF(H446="D1",MATCH(D446,'RPI calculation'!$A$9:$A$356,0),0)</f>
        <v>238</v>
      </c>
      <c r="Q446" s="1">
        <f t="shared" si="18"/>
        <v>1</v>
      </c>
      <c r="R446" s="1">
        <f t="shared" si="19"/>
        <v>1</v>
      </c>
      <c r="S446" s="1">
        <f t="shared" si="20"/>
        <v>0</v>
      </c>
      <c r="T446" s="9">
        <f>IF(Q446=0,0,(INDEX('RPI calculation'!$H$9:$H$356,P446)-(COUNTIFS(Matches!$C$9:$C$1954,C446,Matches!$D$9:$D$1954,D446,Matches!$Q$9:$Q$1954,1,Matches!$F$9:$F$1954,3)+COUNTIFS(Matches!$C$9:$C$1954,D446,Matches!$D$9:$D$1954,C446,Matches!$Q$9:$Q$1954,1,Matches!$E$9:$E$1954,3)))/((INDEX('RPI calculation'!$H$9:$H$356,P446)+INDEX('RPI calculation'!$I$9:$I$356,P446))-(COUNTIFS(Matches!$C$9:$C$1954,C446,Matches!$D$9:$D$1954,D446,Matches!$Q$9:$Q$1954,1)+COUNTIFS(Matches!$C$9:$C$1954,D446,Matches!$D$9:$D$1954,C446,Matches!$Q$9:$Q$1954,1))))</f>
        <v>0.5</v>
      </c>
      <c r="U446" s="9">
        <f>IF(Q446=0,0,(INDEX('RPI calculation'!$H$9:$H$356,O446)-(COUNTIFS(Matches!$C$9:$C$1954,C446,Matches!$D$9:$D$1954,D446,Matches!$Q$9:$Q$1954,1,Matches!$E$9:$E$1954,3)+COUNTIFS(Matches!$C$9:$C$1954,D446,Matches!$D$9:$D$1954,C446,Matches!$Q$9:$Q$1954,1,Matches!$F$9:$F$1954,3)))/((INDEX('RPI calculation'!$H$9:$H$356,O446)+INDEX('RPI calculation'!$I$9:$I$356,O446))-(COUNTIFS(Matches!$C$9:$C$1954,C446,Matches!$D$9:$D$1954,D446,Matches!$Q$9:$Q$1954,1)+COUNTIFS(Matches!$C$9:$C$1954,D446,Matches!$D$9:$D$1954,C446,Matches!$Q$9:$Q$1954,1))))</f>
        <v>0.81818181818181823</v>
      </c>
      <c r="V446" s="9">
        <f>IF(Q446=0,0,INDEX('RPI calculation'!$K$9:$K$356,P446))</f>
        <v>0.56212121212121202</v>
      </c>
      <c r="W446" s="9">
        <f>IF(Q446=0,0,INDEX('RPI calculation'!$K$9:$K$356,O446))</f>
        <v>0.52916666666666667</v>
      </c>
      <c r="X446" s="1">
        <f>IF(G446="D1",INDEX('RPI calculation'!$N$9:$N$356,O446),0)</f>
        <v>63</v>
      </c>
      <c r="Y446" s="1">
        <f>IF(H446="D1",INDEX('RPI calculation'!$N$9:$N$356,P446),0)</f>
        <v>142</v>
      </c>
    </row>
    <row r="447" spans="1:25" ht="25">
      <c r="A447" s="1" t="s">
        <v>1757</v>
      </c>
      <c r="B447" s="12">
        <v>46264</v>
      </c>
      <c r="C447" s="1" t="s">
        <v>208</v>
      </c>
      <c r="D447" s="1" t="s">
        <v>329</v>
      </c>
      <c r="E447" s="1">
        <v>3</v>
      </c>
      <c r="F447" s="1">
        <v>0</v>
      </c>
      <c r="G447" s="1" t="s">
        <v>584</v>
      </c>
      <c r="H447" s="1" t="s">
        <v>584</v>
      </c>
      <c r="I447" s="1">
        <v>2</v>
      </c>
      <c r="J447" s="14" t="s">
        <v>1535</v>
      </c>
      <c r="K447" s="14" t="s">
        <v>1758</v>
      </c>
      <c r="L447" s="14"/>
      <c r="M447" s="1" t="s">
        <v>5986</v>
      </c>
      <c r="N447" s="14" t="s">
        <v>5989</v>
      </c>
      <c r="O447" s="1">
        <f>IF(G447="D1",MATCH(C447,'RPI calculation'!$A$9:$A$356,0),0)</f>
        <v>140</v>
      </c>
      <c r="P447" s="1">
        <f>IF(H447="D1",MATCH(D447,'RPI calculation'!$A$9:$A$356,0),0)</f>
        <v>145</v>
      </c>
      <c r="Q447" s="1">
        <f t="shared" si="18"/>
        <v>1</v>
      </c>
      <c r="R447" s="1">
        <f t="shared" si="19"/>
        <v>1</v>
      </c>
      <c r="S447" s="1">
        <f t="shared" si="20"/>
        <v>0</v>
      </c>
      <c r="T447" s="9">
        <f>IF(Q447=0,0,(INDEX('RPI calculation'!$H$9:$H$356,P447)-(COUNTIFS(Matches!$C$9:$C$1954,C447,Matches!$D$9:$D$1954,D447,Matches!$Q$9:$Q$1954,1,Matches!$F$9:$F$1954,3)+COUNTIFS(Matches!$C$9:$C$1954,D447,Matches!$D$9:$D$1954,C447,Matches!$Q$9:$Q$1954,1,Matches!$E$9:$E$1954,3)))/((INDEX('RPI calculation'!$H$9:$H$356,P447)+INDEX('RPI calculation'!$I$9:$I$356,P447))-(COUNTIFS(Matches!$C$9:$C$1954,C447,Matches!$D$9:$D$1954,D447,Matches!$Q$9:$Q$1954,1)+COUNTIFS(Matches!$C$9:$C$1954,D447,Matches!$D$9:$D$1954,C447,Matches!$Q$9:$Q$1954,1))))</f>
        <v>0.53846153846153844</v>
      </c>
      <c r="U447" s="9">
        <f>IF(Q447=0,0,(INDEX('RPI calculation'!$H$9:$H$356,O447)-(COUNTIFS(Matches!$C$9:$C$1954,C447,Matches!$D$9:$D$1954,D447,Matches!$Q$9:$Q$1954,1,Matches!$E$9:$E$1954,3)+COUNTIFS(Matches!$C$9:$C$1954,D447,Matches!$D$9:$D$1954,C447,Matches!$Q$9:$Q$1954,1,Matches!$F$9:$F$1954,3)))/((INDEX('RPI calculation'!$H$9:$H$356,O447)+INDEX('RPI calculation'!$I$9:$I$356,O447))-(COUNTIFS(Matches!$C$9:$C$1954,C447,Matches!$D$9:$D$1954,D447,Matches!$Q$9:$Q$1954,1)+COUNTIFS(Matches!$C$9:$C$1954,D447,Matches!$D$9:$D$1954,C447,Matches!$Q$9:$Q$1954,1))))</f>
        <v>0.45454545454545453</v>
      </c>
      <c r="V447" s="9">
        <f>IF(Q447=0,0,INDEX('RPI calculation'!$K$9:$K$356,P447))</f>
        <v>0.32139249639249634</v>
      </c>
      <c r="W447" s="9">
        <f>IF(Q447=0,0,INDEX('RPI calculation'!$K$9:$K$356,O447))</f>
        <v>0.50915750915750912</v>
      </c>
      <c r="X447" s="1">
        <f>IF(G447="D1",INDEX('RPI calculation'!$N$9:$N$356,O447),0)</f>
        <v>185</v>
      </c>
      <c r="Y447" s="1">
        <f>IF(H447="D1",INDEX('RPI calculation'!$N$9:$N$356,P447),0)</f>
        <v>306</v>
      </c>
    </row>
    <row r="448" spans="1:25" ht="25">
      <c r="A448" s="1" t="s">
        <v>1759</v>
      </c>
      <c r="B448" s="12">
        <v>46264</v>
      </c>
      <c r="C448" s="1" t="s">
        <v>89</v>
      </c>
      <c r="D448" s="1" t="s">
        <v>120</v>
      </c>
      <c r="E448" s="1">
        <v>3</v>
      </c>
      <c r="F448" s="1">
        <v>1</v>
      </c>
      <c r="G448" s="1" t="s">
        <v>584</v>
      </c>
      <c r="H448" s="1" t="s">
        <v>584</v>
      </c>
      <c r="I448" s="1">
        <v>2</v>
      </c>
      <c r="J448" s="14" t="s">
        <v>1760</v>
      </c>
      <c r="K448" s="14" t="s">
        <v>1761</v>
      </c>
      <c r="L448" s="14"/>
      <c r="M448" s="1" t="s">
        <v>5986</v>
      </c>
      <c r="N448" s="14" t="s">
        <v>5990</v>
      </c>
      <c r="O448" s="1">
        <f>IF(G448="D1",MATCH(C448,'RPI calculation'!$A$9:$A$356,0),0)</f>
        <v>142</v>
      </c>
      <c r="P448" s="1">
        <f>IF(H448="D1",MATCH(D448,'RPI calculation'!$A$9:$A$356,0),0)</f>
        <v>210</v>
      </c>
      <c r="Q448" s="1">
        <f t="shared" si="18"/>
        <v>1</v>
      </c>
      <c r="R448" s="1">
        <f t="shared" si="19"/>
        <v>1</v>
      </c>
      <c r="S448" s="1">
        <f t="shared" si="20"/>
        <v>0</v>
      </c>
      <c r="T448" s="9">
        <f>IF(Q448=0,0,(INDEX('RPI calculation'!$H$9:$H$356,P448)-(COUNTIFS(Matches!$C$9:$C$1954,C448,Matches!$D$9:$D$1954,D448,Matches!$Q$9:$Q$1954,1,Matches!$F$9:$F$1954,3)+COUNTIFS(Matches!$C$9:$C$1954,D448,Matches!$D$9:$D$1954,C448,Matches!$Q$9:$Q$1954,1,Matches!$E$9:$E$1954,3)))/((INDEX('RPI calculation'!$H$9:$H$356,P448)+INDEX('RPI calculation'!$I$9:$I$356,P448))-(COUNTIFS(Matches!$C$9:$C$1954,C448,Matches!$D$9:$D$1954,D448,Matches!$Q$9:$Q$1954,1)+COUNTIFS(Matches!$C$9:$C$1954,D448,Matches!$D$9:$D$1954,C448,Matches!$Q$9:$Q$1954,1))))</f>
        <v>0.6</v>
      </c>
      <c r="U448" s="9">
        <f>IF(Q448=0,0,(INDEX('RPI calculation'!$H$9:$H$356,O448)-(COUNTIFS(Matches!$C$9:$C$1954,C448,Matches!$D$9:$D$1954,D448,Matches!$Q$9:$Q$1954,1,Matches!$E$9:$E$1954,3)+COUNTIFS(Matches!$C$9:$C$1954,D448,Matches!$D$9:$D$1954,C448,Matches!$Q$9:$Q$1954,1,Matches!$F$9:$F$1954,3)))/((INDEX('RPI calculation'!$H$9:$H$356,O448)+INDEX('RPI calculation'!$I$9:$I$356,O448))-(COUNTIFS(Matches!$C$9:$C$1954,C448,Matches!$D$9:$D$1954,D448,Matches!$Q$9:$Q$1954,1)+COUNTIFS(Matches!$C$9:$C$1954,D448,Matches!$D$9:$D$1954,C448,Matches!$Q$9:$Q$1954,1))))</f>
        <v>0.8</v>
      </c>
      <c r="V448" s="9">
        <f>IF(Q448=0,0,INDEX('RPI calculation'!$K$9:$K$356,P448))</f>
        <v>0.58875114784205695</v>
      </c>
      <c r="W448" s="9">
        <f>IF(Q448=0,0,INDEX('RPI calculation'!$K$9:$K$356,O448))</f>
        <v>0.5116030434212252</v>
      </c>
      <c r="X448" s="1">
        <f>IF(G448="D1",INDEX('RPI calculation'!$N$9:$N$356,O448),0)</f>
        <v>66</v>
      </c>
      <c r="Y448" s="1">
        <f>IF(H448="D1",INDEX('RPI calculation'!$N$9:$N$356,P448),0)</f>
        <v>97</v>
      </c>
    </row>
    <row r="449" spans="1:25" ht="25">
      <c r="A449" s="1" t="s">
        <v>1762</v>
      </c>
      <c r="B449" s="12">
        <v>46264</v>
      </c>
      <c r="C449" s="1" t="s">
        <v>287</v>
      </c>
      <c r="D449" s="1" t="s">
        <v>203</v>
      </c>
      <c r="E449" s="1">
        <v>0</v>
      </c>
      <c r="F449" s="1">
        <v>3</v>
      </c>
      <c r="G449" s="1" t="s">
        <v>584</v>
      </c>
      <c r="H449" s="1" t="s">
        <v>584</v>
      </c>
      <c r="I449" s="1">
        <v>2</v>
      </c>
      <c r="J449" s="14" t="s">
        <v>1763</v>
      </c>
      <c r="K449" s="14" t="s">
        <v>1764</v>
      </c>
      <c r="L449" s="14"/>
      <c r="M449" s="1" t="s">
        <v>5986</v>
      </c>
      <c r="N449" s="14" t="s">
        <v>5989</v>
      </c>
      <c r="O449" s="1">
        <f>IF(G449="D1",MATCH(C449,'RPI calculation'!$A$9:$A$356,0),0)</f>
        <v>144</v>
      </c>
      <c r="P449" s="1">
        <f>IF(H449="D1",MATCH(D449,'RPI calculation'!$A$9:$A$356,0),0)</f>
        <v>284</v>
      </c>
      <c r="Q449" s="1">
        <f t="shared" si="18"/>
        <v>1</v>
      </c>
      <c r="R449" s="1">
        <f t="shared" si="19"/>
        <v>0</v>
      </c>
      <c r="S449" s="1">
        <f t="shared" si="20"/>
        <v>1</v>
      </c>
      <c r="T449" s="9">
        <f>IF(Q449=0,0,(INDEX('RPI calculation'!$H$9:$H$356,P449)-(COUNTIFS(Matches!$C$9:$C$1954,C449,Matches!$D$9:$D$1954,D449,Matches!$Q$9:$Q$1954,1,Matches!$F$9:$F$1954,3)+COUNTIFS(Matches!$C$9:$C$1954,D449,Matches!$D$9:$D$1954,C449,Matches!$Q$9:$Q$1954,1,Matches!$E$9:$E$1954,3)))/((INDEX('RPI calculation'!$H$9:$H$356,P449)+INDEX('RPI calculation'!$I$9:$I$356,P449))-(COUNTIFS(Matches!$C$9:$C$1954,C449,Matches!$D$9:$D$1954,D449,Matches!$Q$9:$Q$1954,1)+COUNTIFS(Matches!$C$9:$C$1954,D449,Matches!$D$9:$D$1954,C449,Matches!$Q$9:$Q$1954,1))))</f>
        <v>0.4</v>
      </c>
      <c r="U449" s="9">
        <f>IF(Q449=0,0,(INDEX('RPI calculation'!$H$9:$H$356,O449)-(COUNTIFS(Matches!$C$9:$C$1954,C449,Matches!$D$9:$D$1954,D449,Matches!$Q$9:$Q$1954,1,Matches!$E$9:$E$1954,3)+COUNTIFS(Matches!$C$9:$C$1954,D449,Matches!$D$9:$D$1954,C449,Matches!$Q$9:$Q$1954,1,Matches!$F$9:$F$1954,3)))/((INDEX('RPI calculation'!$H$9:$H$356,O449)+INDEX('RPI calculation'!$I$9:$I$356,O449))-(COUNTIFS(Matches!$C$9:$C$1954,C449,Matches!$D$9:$D$1954,D449,Matches!$Q$9:$Q$1954,1)+COUNTIFS(Matches!$C$9:$C$1954,D449,Matches!$D$9:$D$1954,C449,Matches!$Q$9:$Q$1954,1))))</f>
        <v>0.41666666666666669</v>
      </c>
      <c r="V449" s="9">
        <f>IF(Q449=0,0,INDEX('RPI calculation'!$K$9:$K$356,P449))</f>
        <v>0.51056014692378326</v>
      </c>
      <c r="W449" s="9">
        <f>IF(Q449=0,0,INDEX('RPI calculation'!$K$9:$K$356,O449))</f>
        <v>0.44829059829059825</v>
      </c>
      <c r="X449" s="1">
        <f>IF(G449="D1",INDEX('RPI calculation'!$N$9:$N$356,O449),0)</f>
        <v>264</v>
      </c>
      <c r="Y449" s="1">
        <f>IF(H449="D1",INDEX('RPI calculation'!$N$9:$N$356,P449),0)</f>
        <v>180</v>
      </c>
    </row>
    <row r="450" spans="1:25" ht="25">
      <c r="A450" s="1" t="s">
        <v>1765</v>
      </c>
      <c r="B450" s="12">
        <v>46264</v>
      </c>
      <c r="C450" s="1" t="s">
        <v>298</v>
      </c>
      <c r="D450" s="1" t="s">
        <v>140</v>
      </c>
      <c r="E450" s="1">
        <v>2</v>
      </c>
      <c r="F450" s="1">
        <v>3</v>
      </c>
      <c r="G450" s="1" t="s">
        <v>584</v>
      </c>
      <c r="H450" s="1" t="s">
        <v>584</v>
      </c>
      <c r="I450" s="1">
        <v>2</v>
      </c>
      <c r="J450" s="14" t="s">
        <v>1766</v>
      </c>
      <c r="K450" s="14" t="s">
        <v>1767</v>
      </c>
      <c r="L450" s="14"/>
      <c r="M450" s="1" t="s">
        <v>5986</v>
      </c>
      <c r="N450" s="14" t="s">
        <v>5989</v>
      </c>
      <c r="O450" s="1">
        <f>IF(G450="D1",MATCH(C450,'RPI calculation'!$A$9:$A$356,0),0)</f>
        <v>151</v>
      </c>
      <c r="P450" s="1">
        <f>IF(H450="D1",MATCH(D450,'RPI calculation'!$A$9:$A$356,0),0)</f>
        <v>172</v>
      </c>
      <c r="Q450" s="1">
        <f t="shared" si="18"/>
        <v>1</v>
      </c>
      <c r="R450" s="1">
        <f t="shared" si="19"/>
        <v>0</v>
      </c>
      <c r="S450" s="1">
        <f t="shared" si="20"/>
        <v>1</v>
      </c>
      <c r="T450" s="9">
        <f>IF(Q450=0,0,(INDEX('RPI calculation'!$H$9:$H$356,P450)-(COUNTIFS(Matches!$C$9:$C$1954,C450,Matches!$D$9:$D$1954,D450,Matches!$Q$9:$Q$1954,1,Matches!$F$9:$F$1954,3)+COUNTIFS(Matches!$C$9:$C$1954,D450,Matches!$D$9:$D$1954,C450,Matches!$Q$9:$Q$1954,1,Matches!$E$9:$E$1954,3)))/((INDEX('RPI calculation'!$H$9:$H$356,P450)+INDEX('RPI calculation'!$I$9:$I$356,P450))-(COUNTIFS(Matches!$C$9:$C$1954,C450,Matches!$D$9:$D$1954,D450,Matches!$Q$9:$Q$1954,1)+COUNTIFS(Matches!$C$9:$C$1954,D450,Matches!$D$9:$D$1954,C450,Matches!$Q$9:$Q$1954,1))))</f>
        <v>0.6</v>
      </c>
      <c r="U450" s="9">
        <f>IF(Q450=0,0,(INDEX('RPI calculation'!$H$9:$H$356,O450)-(COUNTIFS(Matches!$C$9:$C$1954,C450,Matches!$D$9:$D$1954,D450,Matches!$Q$9:$Q$1954,1,Matches!$E$9:$E$1954,3)+COUNTIFS(Matches!$C$9:$C$1954,D450,Matches!$D$9:$D$1954,C450,Matches!$Q$9:$Q$1954,1,Matches!$F$9:$F$1954,3)))/((INDEX('RPI calculation'!$H$9:$H$356,O450)+INDEX('RPI calculation'!$I$9:$I$356,O450))-(COUNTIFS(Matches!$C$9:$C$1954,C450,Matches!$D$9:$D$1954,D450,Matches!$Q$9:$Q$1954,1)+COUNTIFS(Matches!$C$9:$C$1954,D450,Matches!$D$9:$D$1954,C450,Matches!$Q$9:$Q$1954,1))))</f>
        <v>0.36363636363636365</v>
      </c>
      <c r="V450" s="9">
        <f>IF(Q450=0,0,INDEX('RPI calculation'!$K$9:$K$356,P450))</f>
        <v>0.51512855831037652</v>
      </c>
      <c r="W450" s="9">
        <f>IF(Q450=0,0,INDEX('RPI calculation'!$K$9:$K$356,O450))</f>
        <v>0.47633940133940134</v>
      </c>
      <c r="X450" s="1">
        <f>IF(G450="D1",INDEX('RPI calculation'!$N$9:$N$356,O450),0)</f>
        <v>275</v>
      </c>
      <c r="Y450" s="1">
        <f>IF(H450="D1",INDEX('RPI calculation'!$N$9:$N$356,P450),0)</f>
        <v>117</v>
      </c>
    </row>
    <row r="451" spans="1:25" ht="25">
      <c r="A451" s="1" t="s">
        <v>1768</v>
      </c>
      <c r="B451" s="12">
        <v>46264</v>
      </c>
      <c r="C451" s="1" t="s">
        <v>224</v>
      </c>
      <c r="D451" s="1" t="s">
        <v>159</v>
      </c>
      <c r="E451" s="1">
        <v>0</v>
      </c>
      <c r="F451" s="1">
        <v>3</v>
      </c>
      <c r="G451" s="1" t="s">
        <v>584</v>
      </c>
      <c r="H451" s="1" t="s">
        <v>584</v>
      </c>
      <c r="I451" s="1">
        <v>2</v>
      </c>
      <c r="J451" s="14" t="s">
        <v>1769</v>
      </c>
      <c r="K451" s="14" t="s">
        <v>1770</v>
      </c>
      <c r="L451" s="14"/>
      <c r="M451" s="1" t="s">
        <v>5986</v>
      </c>
      <c r="N451" s="14" t="s">
        <v>5989</v>
      </c>
      <c r="O451" s="1">
        <f>IF(G451="D1",MATCH(C451,'RPI calculation'!$A$9:$A$356,0),0)</f>
        <v>157</v>
      </c>
      <c r="P451" s="1">
        <f>IF(H451="D1",MATCH(D451,'RPI calculation'!$A$9:$A$356,0),0)</f>
        <v>192</v>
      </c>
      <c r="Q451" s="1">
        <f t="shared" si="18"/>
        <v>1</v>
      </c>
      <c r="R451" s="1">
        <f t="shared" si="19"/>
        <v>0</v>
      </c>
      <c r="S451" s="1">
        <f t="shared" si="20"/>
        <v>1</v>
      </c>
      <c r="T451" s="9">
        <f>IF(Q451=0,0,(INDEX('RPI calculation'!$H$9:$H$356,P451)-(COUNTIFS(Matches!$C$9:$C$1954,C451,Matches!$D$9:$D$1954,D451,Matches!$Q$9:$Q$1954,1,Matches!$F$9:$F$1954,3)+COUNTIFS(Matches!$C$9:$C$1954,D451,Matches!$D$9:$D$1954,C451,Matches!$Q$9:$Q$1954,1,Matches!$E$9:$E$1954,3)))/((INDEX('RPI calculation'!$H$9:$H$356,P451)+INDEX('RPI calculation'!$I$9:$I$356,P451))-(COUNTIFS(Matches!$C$9:$C$1954,C451,Matches!$D$9:$D$1954,D451,Matches!$Q$9:$Q$1954,1)+COUNTIFS(Matches!$C$9:$C$1954,D451,Matches!$D$9:$D$1954,C451,Matches!$Q$9:$Q$1954,1))))</f>
        <v>0.75</v>
      </c>
      <c r="U451" s="9">
        <f>IF(Q451=0,0,(INDEX('RPI calculation'!$H$9:$H$356,O451)-(COUNTIFS(Matches!$C$9:$C$1954,C451,Matches!$D$9:$D$1954,D451,Matches!$Q$9:$Q$1954,1,Matches!$E$9:$E$1954,3)+COUNTIFS(Matches!$C$9:$C$1954,D451,Matches!$D$9:$D$1954,C451,Matches!$Q$9:$Q$1954,1,Matches!$F$9:$F$1954,3)))/((INDEX('RPI calculation'!$H$9:$H$356,O451)+INDEX('RPI calculation'!$I$9:$I$356,O451))-(COUNTIFS(Matches!$C$9:$C$1954,C451,Matches!$D$9:$D$1954,D451,Matches!$Q$9:$Q$1954,1)+COUNTIFS(Matches!$C$9:$C$1954,D451,Matches!$D$9:$D$1954,C451,Matches!$Q$9:$Q$1954,1))))</f>
        <v>0.54545454545454541</v>
      </c>
      <c r="V451" s="9">
        <f>IF(Q451=0,0,INDEX('RPI calculation'!$K$9:$K$356,P451))</f>
        <v>0.4135003885003885</v>
      </c>
      <c r="W451" s="9">
        <f>IF(Q451=0,0,INDEX('RPI calculation'!$K$9:$K$356,O451))</f>
        <v>0.48918350168350172</v>
      </c>
      <c r="X451" s="1">
        <f>IF(G451="D1",INDEX('RPI calculation'!$N$9:$N$356,O451),0)</f>
        <v>201</v>
      </c>
      <c r="Y451" s="1">
        <f>IF(H451="D1",INDEX('RPI calculation'!$N$9:$N$356,P451),0)</f>
        <v>136</v>
      </c>
    </row>
    <row r="452" spans="1:25" ht="25">
      <c r="A452" s="1" t="s">
        <v>1771</v>
      </c>
      <c r="B452" s="12">
        <v>46264</v>
      </c>
      <c r="C452" s="1" t="s">
        <v>62</v>
      </c>
      <c r="D452" s="1" t="s">
        <v>90</v>
      </c>
      <c r="E452" s="1">
        <v>1</v>
      </c>
      <c r="F452" s="1">
        <v>3</v>
      </c>
      <c r="G452" s="1" t="s">
        <v>584</v>
      </c>
      <c r="H452" s="1" t="s">
        <v>584</v>
      </c>
      <c r="I452" s="1">
        <v>2</v>
      </c>
      <c r="J452" s="14" t="s">
        <v>1772</v>
      </c>
      <c r="K452" s="14" t="s">
        <v>1773</v>
      </c>
      <c r="L452" s="14"/>
      <c r="M452" s="1" t="s">
        <v>5986</v>
      </c>
      <c r="N452" s="14" t="s">
        <v>5988</v>
      </c>
      <c r="O452" s="1">
        <f>IF(G452="D1",MATCH(C452,'RPI calculation'!$A$9:$A$356,0),0)</f>
        <v>167</v>
      </c>
      <c r="P452" s="1">
        <f>IF(H452="D1",MATCH(D452,'RPI calculation'!$A$9:$A$356,0),0)</f>
        <v>232</v>
      </c>
      <c r="Q452" s="1">
        <f t="shared" si="18"/>
        <v>1</v>
      </c>
      <c r="R452" s="1">
        <f t="shared" si="19"/>
        <v>0</v>
      </c>
      <c r="S452" s="1">
        <f t="shared" si="20"/>
        <v>1</v>
      </c>
      <c r="T452" s="9">
        <f>IF(Q452=0,0,(INDEX('RPI calculation'!$H$9:$H$356,P452)-(COUNTIFS(Matches!$C$9:$C$1954,C452,Matches!$D$9:$D$1954,D452,Matches!$Q$9:$Q$1954,1,Matches!$F$9:$F$1954,3)+COUNTIFS(Matches!$C$9:$C$1954,D452,Matches!$D$9:$D$1954,C452,Matches!$Q$9:$Q$1954,1,Matches!$E$9:$E$1954,3)))/((INDEX('RPI calculation'!$H$9:$H$356,P452)+INDEX('RPI calculation'!$I$9:$I$356,P452))-(COUNTIFS(Matches!$C$9:$C$1954,C452,Matches!$D$9:$D$1954,D452,Matches!$Q$9:$Q$1954,1)+COUNTIFS(Matches!$C$9:$C$1954,D452,Matches!$D$9:$D$1954,C452,Matches!$Q$9:$Q$1954,1))))</f>
        <v>0.5</v>
      </c>
      <c r="U452" s="9">
        <f>IF(Q452=0,0,(INDEX('RPI calculation'!$H$9:$H$356,O452)-(COUNTIFS(Matches!$C$9:$C$1954,C452,Matches!$D$9:$D$1954,D452,Matches!$Q$9:$Q$1954,1,Matches!$E$9:$E$1954,3)+COUNTIFS(Matches!$C$9:$C$1954,D452,Matches!$D$9:$D$1954,C452,Matches!$Q$9:$Q$1954,1,Matches!$F$9:$F$1954,3)))/((INDEX('RPI calculation'!$H$9:$H$356,O452)+INDEX('RPI calculation'!$I$9:$I$356,O452))-(COUNTIFS(Matches!$C$9:$C$1954,C452,Matches!$D$9:$D$1954,D452,Matches!$Q$9:$Q$1954,1)+COUNTIFS(Matches!$C$9:$C$1954,D452,Matches!$D$9:$D$1954,C452,Matches!$Q$9:$Q$1954,1))))</f>
        <v>1</v>
      </c>
      <c r="V452" s="9">
        <f>IF(Q452=0,0,INDEX('RPI calculation'!$K$9:$K$356,P452))</f>
        <v>0.61671258034894405</v>
      </c>
      <c r="W452" s="9">
        <f>IF(Q452=0,0,INDEX('RPI calculation'!$K$9:$K$356,O452))</f>
        <v>0.49352617079889805</v>
      </c>
      <c r="X452" s="1">
        <f>IF(G452="D1",INDEX('RPI calculation'!$N$9:$N$356,O452),0)</f>
        <v>39</v>
      </c>
      <c r="Y452" s="1">
        <f>IF(H452="D1",INDEX('RPI calculation'!$N$9:$N$356,P452),0)</f>
        <v>67</v>
      </c>
    </row>
    <row r="453" spans="1:25" ht="25">
      <c r="A453" s="1" t="s">
        <v>1774</v>
      </c>
      <c r="B453" s="12">
        <v>46264</v>
      </c>
      <c r="C453" s="1" t="s">
        <v>107</v>
      </c>
      <c r="D453" s="1" t="s">
        <v>250</v>
      </c>
      <c r="E453" s="1">
        <v>0</v>
      </c>
      <c r="F453" s="1">
        <v>3</v>
      </c>
      <c r="G453" s="1" t="s">
        <v>584</v>
      </c>
      <c r="H453" s="1" t="s">
        <v>584</v>
      </c>
      <c r="I453" s="1">
        <v>2</v>
      </c>
      <c r="J453" s="14" t="s">
        <v>1041</v>
      </c>
      <c r="K453" s="14" t="s">
        <v>1775</v>
      </c>
      <c r="L453" s="14"/>
      <c r="M453" s="1" t="s">
        <v>5986</v>
      </c>
      <c r="N453" s="14" t="s">
        <v>5989</v>
      </c>
      <c r="O453" s="1">
        <f>IF(G453="D1",MATCH(C453,'RPI calculation'!$A$9:$A$356,0),0)</f>
        <v>170</v>
      </c>
      <c r="P453" s="1">
        <f>IF(H453="D1",MATCH(D453,'RPI calculation'!$A$9:$A$356,0),0)</f>
        <v>339</v>
      </c>
      <c r="Q453" s="1">
        <f t="shared" si="18"/>
        <v>1</v>
      </c>
      <c r="R453" s="1">
        <f t="shared" si="19"/>
        <v>0</v>
      </c>
      <c r="S453" s="1">
        <f t="shared" si="20"/>
        <v>1</v>
      </c>
      <c r="T453" s="9">
        <f>IF(Q453=0,0,(INDEX('RPI calculation'!$H$9:$H$356,P453)-(COUNTIFS(Matches!$C$9:$C$1954,C453,Matches!$D$9:$D$1954,D453,Matches!$Q$9:$Q$1954,1,Matches!$F$9:$F$1954,3)+COUNTIFS(Matches!$C$9:$C$1954,D453,Matches!$D$9:$D$1954,C453,Matches!$Q$9:$Q$1954,1,Matches!$E$9:$E$1954,3)))/((INDEX('RPI calculation'!$H$9:$H$356,P453)+INDEX('RPI calculation'!$I$9:$I$356,P453))-(COUNTIFS(Matches!$C$9:$C$1954,C453,Matches!$D$9:$D$1954,D453,Matches!$Q$9:$Q$1954,1)+COUNTIFS(Matches!$C$9:$C$1954,D453,Matches!$D$9:$D$1954,C453,Matches!$Q$9:$Q$1954,1))))</f>
        <v>0.18181818181818182</v>
      </c>
      <c r="U453" s="9">
        <f>IF(Q453=0,0,(INDEX('RPI calculation'!$H$9:$H$356,O453)-(COUNTIFS(Matches!$C$9:$C$1954,C453,Matches!$D$9:$D$1954,D453,Matches!$Q$9:$Q$1954,1,Matches!$E$9:$E$1954,3)+COUNTIFS(Matches!$C$9:$C$1954,D453,Matches!$D$9:$D$1954,C453,Matches!$Q$9:$Q$1954,1,Matches!$F$9:$F$1954,3)))/((INDEX('RPI calculation'!$H$9:$H$356,O453)+INDEX('RPI calculation'!$I$9:$I$356,O453))-(COUNTIFS(Matches!$C$9:$C$1954,C453,Matches!$D$9:$D$1954,D453,Matches!$Q$9:$Q$1954,1)+COUNTIFS(Matches!$C$9:$C$1954,D453,Matches!$D$9:$D$1954,C453,Matches!$Q$9:$Q$1954,1))))</f>
        <v>0.81818181818181823</v>
      </c>
      <c r="V453" s="9">
        <f>IF(Q453=0,0,INDEX('RPI calculation'!$K$9:$K$356,P453))</f>
        <v>0.54297138047138038</v>
      </c>
      <c r="W453" s="9">
        <f>IF(Q453=0,0,INDEX('RPI calculation'!$K$9:$K$356,O453))</f>
        <v>0.51668470418470414</v>
      </c>
      <c r="X453" s="1">
        <f>IF(G453="D1",INDEX('RPI calculation'!$N$9:$N$356,O453),0)</f>
        <v>84</v>
      </c>
      <c r="Y453" s="1">
        <f>IF(H453="D1",INDEX('RPI calculation'!$N$9:$N$356,P453),0)</f>
        <v>227</v>
      </c>
    </row>
    <row r="454" spans="1:25" ht="25">
      <c r="A454" s="1" t="s">
        <v>1776</v>
      </c>
      <c r="B454" s="12">
        <v>46264</v>
      </c>
      <c r="C454" s="1" t="s">
        <v>73</v>
      </c>
      <c r="D454" s="1" t="s">
        <v>53</v>
      </c>
      <c r="E454" s="1">
        <v>0</v>
      </c>
      <c r="F454" s="1">
        <v>3</v>
      </c>
      <c r="G454" s="1" t="s">
        <v>584</v>
      </c>
      <c r="H454" s="1" t="s">
        <v>584</v>
      </c>
      <c r="I454" s="1">
        <v>2</v>
      </c>
      <c r="J454" s="14" t="s">
        <v>724</v>
      </c>
      <c r="K454" s="14" t="s">
        <v>1777</v>
      </c>
      <c r="L454" s="14"/>
      <c r="M454" s="1" t="s">
        <v>5986</v>
      </c>
      <c r="N454" s="14" t="s">
        <v>5989</v>
      </c>
      <c r="O454" s="1">
        <f>IF(G454="D1",MATCH(C454,'RPI calculation'!$A$9:$A$356,0),0)</f>
        <v>179</v>
      </c>
      <c r="P454" s="1">
        <f>IF(H454="D1",MATCH(D454,'RPI calculation'!$A$9:$A$356,0),0)</f>
        <v>299</v>
      </c>
      <c r="Q454" s="1">
        <f t="shared" si="18"/>
        <v>1</v>
      </c>
      <c r="R454" s="1">
        <f t="shared" si="19"/>
        <v>0</v>
      </c>
      <c r="S454" s="1">
        <f t="shared" si="20"/>
        <v>1</v>
      </c>
      <c r="T454" s="9">
        <f>IF(Q454=0,0,(INDEX('RPI calculation'!$H$9:$H$356,P454)-(COUNTIFS(Matches!$C$9:$C$1954,C454,Matches!$D$9:$D$1954,D454,Matches!$Q$9:$Q$1954,1,Matches!$F$9:$F$1954,3)+COUNTIFS(Matches!$C$9:$C$1954,D454,Matches!$D$9:$D$1954,C454,Matches!$Q$9:$Q$1954,1,Matches!$E$9:$E$1954,3)))/((INDEX('RPI calculation'!$H$9:$H$356,P454)+INDEX('RPI calculation'!$I$9:$I$356,P454))-(COUNTIFS(Matches!$C$9:$C$1954,C454,Matches!$D$9:$D$1954,D454,Matches!$Q$9:$Q$1954,1)+COUNTIFS(Matches!$C$9:$C$1954,D454,Matches!$D$9:$D$1954,C454,Matches!$Q$9:$Q$1954,1))))</f>
        <v>0.77777777777777779</v>
      </c>
      <c r="U454" s="9">
        <f>IF(Q454=0,0,(INDEX('RPI calculation'!$H$9:$H$356,O454)-(COUNTIFS(Matches!$C$9:$C$1954,C454,Matches!$D$9:$D$1954,D454,Matches!$Q$9:$Q$1954,1,Matches!$E$9:$E$1954,3)+COUNTIFS(Matches!$C$9:$C$1954,D454,Matches!$D$9:$D$1954,C454,Matches!$Q$9:$Q$1954,1,Matches!$F$9:$F$1954,3)))/((INDEX('RPI calculation'!$H$9:$H$356,O454)+INDEX('RPI calculation'!$I$9:$I$356,O454))-(COUNTIFS(Matches!$C$9:$C$1954,C454,Matches!$D$9:$D$1954,D454,Matches!$Q$9:$Q$1954,1)+COUNTIFS(Matches!$C$9:$C$1954,D454,Matches!$D$9:$D$1954,C454,Matches!$Q$9:$Q$1954,1))))</f>
        <v>0.9</v>
      </c>
      <c r="V454" s="9">
        <f>IF(Q454=0,0,INDEX('RPI calculation'!$K$9:$K$356,P454))</f>
        <v>0.57772727272727276</v>
      </c>
      <c r="W454" s="9">
        <f>IF(Q454=0,0,INDEX('RPI calculation'!$K$9:$K$356,O454))</f>
        <v>0.524823408914318</v>
      </c>
      <c r="X454" s="1">
        <f>IF(G454="D1",INDEX('RPI calculation'!$N$9:$N$356,O454),0)</f>
        <v>50</v>
      </c>
      <c r="Y454" s="1">
        <f>IF(H454="D1",INDEX('RPI calculation'!$N$9:$N$356,P454),0)</f>
        <v>30</v>
      </c>
    </row>
    <row r="455" spans="1:25" ht="25">
      <c r="A455" s="1" t="s">
        <v>1778</v>
      </c>
      <c r="B455" s="12">
        <v>46264</v>
      </c>
      <c r="C455" s="1" t="s">
        <v>31</v>
      </c>
      <c r="D455" s="1" t="s">
        <v>38</v>
      </c>
      <c r="E455" s="1">
        <v>3</v>
      </c>
      <c r="F455" s="1">
        <v>0</v>
      </c>
      <c r="G455" s="1" t="s">
        <v>584</v>
      </c>
      <c r="H455" s="1" t="s">
        <v>584</v>
      </c>
      <c r="I455" s="1">
        <v>2</v>
      </c>
      <c r="J455" s="14" t="s">
        <v>1779</v>
      </c>
      <c r="K455" s="14" t="s">
        <v>1780</v>
      </c>
      <c r="L455" s="14"/>
      <c r="M455" s="1" t="s">
        <v>5986</v>
      </c>
      <c r="N455" s="14" t="s">
        <v>5987</v>
      </c>
      <c r="O455" s="1">
        <f>IF(G455="D1",MATCH(C455,'RPI calculation'!$A$9:$A$356,0),0)</f>
        <v>180</v>
      </c>
      <c r="P455" s="1">
        <f>IF(H455="D1",MATCH(D455,'RPI calculation'!$A$9:$A$356,0),0)</f>
        <v>281</v>
      </c>
      <c r="Q455" s="1">
        <f t="shared" si="18"/>
        <v>1</v>
      </c>
      <c r="R455" s="1">
        <f t="shared" si="19"/>
        <v>1</v>
      </c>
      <c r="S455" s="1">
        <f t="shared" si="20"/>
        <v>0</v>
      </c>
      <c r="T455" s="9">
        <f>IF(Q455=0,0,(INDEX('RPI calculation'!$H$9:$H$356,P455)-(COUNTIFS(Matches!$C$9:$C$1954,C455,Matches!$D$9:$D$1954,D455,Matches!$Q$9:$Q$1954,1,Matches!$F$9:$F$1954,3)+COUNTIFS(Matches!$C$9:$C$1954,D455,Matches!$D$9:$D$1954,C455,Matches!$Q$9:$Q$1954,1,Matches!$E$9:$E$1954,3)))/((INDEX('RPI calculation'!$H$9:$H$356,P455)+INDEX('RPI calculation'!$I$9:$I$356,P455))-(COUNTIFS(Matches!$C$9:$C$1954,C455,Matches!$D$9:$D$1954,D455,Matches!$Q$9:$Q$1954,1)+COUNTIFS(Matches!$C$9:$C$1954,D455,Matches!$D$9:$D$1954,C455,Matches!$Q$9:$Q$1954,1))))</f>
        <v>0.5714285714285714</v>
      </c>
      <c r="U455" s="9">
        <f>IF(Q455=0,0,(INDEX('RPI calculation'!$H$9:$H$356,O455)-(COUNTIFS(Matches!$C$9:$C$1954,C455,Matches!$D$9:$D$1954,D455,Matches!$Q$9:$Q$1954,1,Matches!$E$9:$E$1954,3)+COUNTIFS(Matches!$C$9:$C$1954,D455,Matches!$D$9:$D$1954,C455,Matches!$Q$9:$Q$1954,1,Matches!$F$9:$F$1954,3)))/((INDEX('RPI calculation'!$H$9:$H$356,O455)+INDEX('RPI calculation'!$I$9:$I$356,O455))-(COUNTIFS(Matches!$C$9:$C$1954,C455,Matches!$D$9:$D$1954,D455,Matches!$Q$9:$Q$1954,1)+COUNTIFS(Matches!$C$9:$C$1954,D455,Matches!$D$9:$D$1954,C455,Matches!$Q$9:$Q$1954,1))))</f>
        <v>1</v>
      </c>
      <c r="V455" s="9">
        <f>IF(Q455=0,0,INDEX('RPI calculation'!$K$9:$K$356,P455))</f>
        <v>0.77310606060606057</v>
      </c>
      <c r="W455" s="9">
        <f>IF(Q455=0,0,INDEX('RPI calculation'!$K$9:$K$356,O455))</f>
        <v>0.55847041847041845</v>
      </c>
      <c r="X455" s="1">
        <f>IF(G455="D1",INDEX('RPI calculation'!$N$9:$N$356,O455),0)</f>
        <v>8</v>
      </c>
      <c r="Y455" s="1">
        <f>IF(H455="D1",INDEX('RPI calculation'!$N$9:$N$356,P455),0)</f>
        <v>15</v>
      </c>
    </row>
    <row r="456" spans="1:25" ht="25">
      <c r="A456" s="1" t="s">
        <v>1781</v>
      </c>
      <c r="B456" s="12">
        <v>46264</v>
      </c>
      <c r="C456" s="1" t="s">
        <v>268</v>
      </c>
      <c r="D456" s="1" t="s">
        <v>256</v>
      </c>
      <c r="E456" s="1">
        <v>2</v>
      </c>
      <c r="F456" s="1">
        <v>3</v>
      </c>
      <c r="G456" s="1" t="s">
        <v>584</v>
      </c>
      <c r="H456" s="1" t="s">
        <v>584</v>
      </c>
      <c r="I456" s="1">
        <v>2</v>
      </c>
      <c r="J456" s="14" t="s">
        <v>1550</v>
      </c>
      <c r="K456" s="14" t="s">
        <v>1782</v>
      </c>
      <c r="L456" s="14"/>
      <c r="M456" s="1" t="s">
        <v>5986</v>
      </c>
      <c r="N456" s="14" t="s">
        <v>5989</v>
      </c>
      <c r="O456" s="1">
        <f>IF(G456="D1",MATCH(C456,'RPI calculation'!$A$9:$A$356,0),0)</f>
        <v>181</v>
      </c>
      <c r="P456" s="1">
        <f>IF(H456="D1",MATCH(D456,'RPI calculation'!$A$9:$A$356,0),0)</f>
        <v>221</v>
      </c>
      <c r="Q456" s="1">
        <f t="shared" si="18"/>
        <v>1</v>
      </c>
      <c r="R456" s="1">
        <f t="shared" si="19"/>
        <v>0</v>
      </c>
      <c r="S456" s="1">
        <f t="shared" si="20"/>
        <v>1</v>
      </c>
      <c r="T456" s="9">
        <f>IF(Q456=0,0,(INDEX('RPI calculation'!$H$9:$H$356,P456)-(COUNTIFS(Matches!$C$9:$C$1954,C456,Matches!$D$9:$D$1954,D456,Matches!$Q$9:$Q$1954,1,Matches!$F$9:$F$1954,3)+COUNTIFS(Matches!$C$9:$C$1954,D456,Matches!$D$9:$D$1954,C456,Matches!$Q$9:$Q$1954,1,Matches!$E$9:$E$1954,3)))/((INDEX('RPI calculation'!$H$9:$H$356,P456)+INDEX('RPI calculation'!$I$9:$I$356,P456))-(COUNTIFS(Matches!$C$9:$C$1954,C456,Matches!$D$9:$D$1954,D456,Matches!$Q$9:$Q$1954,1)+COUNTIFS(Matches!$C$9:$C$1954,D456,Matches!$D$9:$D$1954,C456,Matches!$Q$9:$Q$1954,1))))</f>
        <v>0.3</v>
      </c>
      <c r="U456" s="9">
        <f>IF(Q456=0,0,(INDEX('RPI calculation'!$H$9:$H$356,O456)-(COUNTIFS(Matches!$C$9:$C$1954,C456,Matches!$D$9:$D$1954,D456,Matches!$Q$9:$Q$1954,1,Matches!$E$9:$E$1954,3)+COUNTIFS(Matches!$C$9:$C$1954,D456,Matches!$D$9:$D$1954,C456,Matches!$Q$9:$Q$1954,1,Matches!$F$9:$F$1954,3)))/((INDEX('RPI calculation'!$H$9:$H$356,O456)+INDEX('RPI calculation'!$I$9:$I$356,O456))-(COUNTIFS(Matches!$C$9:$C$1954,C456,Matches!$D$9:$D$1954,D456,Matches!$Q$9:$Q$1954,1)+COUNTIFS(Matches!$C$9:$C$1954,D456,Matches!$D$9:$D$1954,C456,Matches!$Q$9:$Q$1954,1))))</f>
        <v>0.22222222222222221</v>
      </c>
      <c r="V456" s="9">
        <f>IF(Q456=0,0,INDEX('RPI calculation'!$K$9:$K$356,P456))</f>
        <v>0.50482093663911853</v>
      </c>
      <c r="W456" s="9">
        <f>IF(Q456=0,0,INDEX('RPI calculation'!$K$9:$K$356,O456))</f>
        <v>0.57952380952380955</v>
      </c>
      <c r="X456" s="1">
        <f>IF(G456="D1",INDEX('RPI calculation'!$N$9:$N$356,O456),0)</f>
        <v>245</v>
      </c>
      <c r="Y456" s="1">
        <f>IF(H456="D1",INDEX('RPI calculation'!$N$9:$N$356,P456),0)</f>
        <v>233</v>
      </c>
    </row>
    <row r="457" spans="1:25" ht="25">
      <c r="A457" s="1" t="s">
        <v>1783</v>
      </c>
      <c r="B457" s="12">
        <v>46264</v>
      </c>
      <c r="C457" s="1" t="s">
        <v>236</v>
      </c>
      <c r="D457" s="1" t="s">
        <v>102</v>
      </c>
      <c r="E457" s="1">
        <v>1</v>
      </c>
      <c r="F457" s="1">
        <v>3</v>
      </c>
      <c r="G457" s="1" t="s">
        <v>584</v>
      </c>
      <c r="H457" s="1" t="s">
        <v>584</v>
      </c>
      <c r="I457" s="1">
        <v>2</v>
      </c>
      <c r="J457" s="14" t="s">
        <v>1619</v>
      </c>
      <c r="K457" s="14" t="s">
        <v>1784</v>
      </c>
      <c r="L457" s="14"/>
      <c r="M457" s="1" t="s">
        <v>5986</v>
      </c>
      <c r="N457" s="14" t="s">
        <v>5989</v>
      </c>
      <c r="O457" s="1">
        <f>IF(G457="D1",MATCH(C457,'RPI calculation'!$A$9:$A$356,0),0)</f>
        <v>184</v>
      </c>
      <c r="P457" s="1">
        <f>IF(H457="D1",MATCH(D457,'RPI calculation'!$A$9:$A$356,0),0)</f>
        <v>291</v>
      </c>
      <c r="Q457" s="1">
        <f t="shared" ref="Q457:Q520" si="21">IF(AND(G457="D1",H457="D1"),1,0)</f>
        <v>1</v>
      </c>
      <c r="R457" s="1">
        <f t="shared" ref="R457:R520" si="22">IF(E457&gt;F457,1,0)</f>
        <v>0</v>
      </c>
      <c r="S457" s="1">
        <f t="shared" ref="S457:S520" si="23">IF(F457&gt;E457,1,0)</f>
        <v>1</v>
      </c>
      <c r="T457" s="9">
        <f>IF(Q457=0,0,(INDEX('RPI calculation'!$H$9:$H$356,P457)-(COUNTIFS(Matches!$C$9:$C$1954,C457,Matches!$D$9:$D$1954,D457,Matches!$Q$9:$Q$1954,1,Matches!$F$9:$F$1954,3)+COUNTIFS(Matches!$C$9:$C$1954,D457,Matches!$D$9:$D$1954,C457,Matches!$Q$9:$Q$1954,1,Matches!$E$9:$E$1954,3)))/((INDEX('RPI calculation'!$H$9:$H$356,P457)+INDEX('RPI calculation'!$I$9:$I$356,P457))-(COUNTIFS(Matches!$C$9:$C$1954,C457,Matches!$D$9:$D$1954,D457,Matches!$Q$9:$Q$1954,1)+COUNTIFS(Matches!$C$9:$C$1954,D457,Matches!$D$9:$D$1954,C457,Matches!$Q$9:$Q$1954,1))))</f>
        <v>0.7</v>
      </c>
      <c r="U457" s="9">
        <f>IF(Q457=0,0,(INDEX('RPI calculation'!$H$9:$H$356,O457)-(COUNTIFS(Matches!$C$9:$C$1954,C457,Matches!$D$9:$D$1954,D457,Matches!$Q$9:$Q$1954,1,Matches!$E$9:$E$1954,3)+COUNTIFS(Matches!$C$9:$C$1954,D457,Matches!$D$9:$D$1954,C457,Matches!$Q$9:$Q$1954,1,Matches!$F$9:$F$1954,3)))/((INDEX('RPI calculation'!$H$9:$H$356,O457)+INDEX('RPI calculation'!$I$9:$I$356,O457))-(COUNTIFS(Matches!$C$9:$C$1954,C457,Matches!$D$9:$D$1954,D457,Matches!$Q$9:$Q$1954,1)+COUNTIFS(Matches!$C$9:$C$1954,D457,Matches!$D$9:$D$1954,C457,Matches!$Q$9:$Q$1954,1))))</f>
        <v>0.22222222222222221</v>
      </c>
      <c r="V457" s="9">
        <f>IF(Q457=0,0,INDEX('RPI calculation'!$K$9:$K$356,P457))</f>
        <v>0.50874655647382916</v>
      </c>
      <c r="W457" s="9">
        <f>IF(Q457=0,0,INDEX('RPI calculation'!$K$9:$K$356,O457))</f>
        <v>0.60136363636363632</v>
      </c>
      <c r="X457" s="1">
        <f>IF(G457="D1",INDEX('RPI calculation'!$N$9:$N$356,O457),0)</f>
        <v>213</v>
      </c>
      <c r="Y457" s="1">
        <f>IF(H457="D1",INDEX('RPI calculation'!$N$9:$N$356,P457),0)</f>
        <v>79</v>
      </c>
    </row>
    <row r="458" spans="1:25" ht="25">
      <c r="A458" s="1" t="s">
        <v>1785</v>
      </c>
      <c r="B458" s="12">
        <v>46264</v>
      </c>
      <c r="C458" s="1" t="s">
        <v>244</v>
      </c>
      <c r="D458" s="1" t="s">
        <v>103</v>
      </c>
      <c r="E458" s="1">
        <v>2</v>
      </c>
      <c r="F458" s="1">
        <v>3</v>
      </c>
      <c r="G458" s="1" t="s">
        <v>584</v>
      </c>
      <c r="H458" s="1" t="s">
        <v>584</v>
      </c>
      <c r="I458" s="1">
        <v>2</v>
      </c>
      <c r="J458" s="14" t="s">
        <v>1786</v>
      </c>
      <c r="K458" s="14" t="s">
        <v>1787</v>
      </c>
      <c r="L458" s="14"/>
      <c r="M458" s="1" t="s">
        <v>5986</v>
      </c>
      <c r="N458" s="14" t="s">
        <v>5989</v>
      </c>
      <c r="O458" s="1">
        <f>IF(G458="D1",MATCH(C458,'RPI calculation'!$A$9:$A$356,0),0)</f>
        <v>185</v>
      </c>
      <c r="P458" s="1">
        <f>IF(H458="D1",MATCH(D458,'RPI calculation'!$A$9:$A$356,0),0)</f>
        <v>319</v>
      </c>
      <c r="Q458" s="1">
        <f t="shared" si="21"/>
        <v>1</v>
      </c>
      <c r="R458" s="1">
        <f t="shared" si="22"/>
        <v>0</v>
      </c>
      <c r="S458" s="1">
        <f t="shared" si="23"/>
        <v>1</v>
      </c>
      <c r="T458" s="9">
        <f>IF(Q458=0,0,(INDEX('RPI calculation'!$H$9:$H$356,P458)-(COUNTIFS(Matches!$C$9:$C$1954,C458,Matches!$D$9:$D$1954,D458,Matches!$Q$9:$Q$1954,1,Matches!$F$9:$F$1954,3)+COUNTIFS(Matches!$C$9:$C$1954,D458,Matches!$D$9:$D$1954,C458,Matches!$Q$9:$Q$1954,1,Matches!$E$9:$E$1954,3)))/((INDEX('RPI calculation'!$H$9:$H$356,P458)+INDEX('RPI calculation'!$I$9:$I$356,P458))-(COUNTIFS(Matches!$C$9:$C$1954,C458,Matches!$D$9:$D$1954,D458,Matches!$Q$9:$Q$1954,1)+COUNTIFS(Matches!$C$9:$C$1954,D458,Matches!$D$9:$D$1954,C458,Matches!$Q$9:$Q$1954,1))))</f>
        <v>0.66666666666666663</v>
      </c>
      <c r="U458" s="9">
        <f>IF(Q458=0,0,(INDEX('RPI calculation'!$H$9:$H$356,O458)-(COUNTIFS(Matches!$C$9:$C$1954,C458,Matches!$D$9:$D$1954,D458,Matches!$Q$9:$Q$1954,1,Matches!$E$9:$E$1954,3)+COUNTIFS(Matches!$C$9:$C$1954,D458,Matches!$D$9:$D$1954,C458,Matches!$Q$9:$Q$1954,1,Matches!$F$9:$F$1954,3)))/((INDEX('RPI calculation'!$H$9:$H$356,O458)+INDEX('RPI calculation'!$I$9:$I$356,O458))-(COUNTIFS(Matches!$C$9:$C$1954,C458,Matches!$D$9:$D$1954,D458,Matches!$Q$9:$Q$1954,1)+COUNTIFS(Matches!$C$9:$C$1954,D458,Matches!$D$9:$D$1954,C458,Matches!$Q$9:$Q$1954,1))))</f>
        <v>0.63636363636363635</v>
      </c>
      <c r="V458" s="9">
        <f>IF(Q458=0,0,INDEX('RPI calculation'!$K$9:$K$356,P458))</f>
        <v>0.51694214876033062</v>
      </c>
      <c r="W458" s="9">
        <f>IF(Q458=0,0,INDEX('RPI calculation'!$K$9:$K$356,O458))</f>
        <v>0.43014763014763019</v>
      </c>
      <c r="X458" s="1">
        <f>IF(G458="D1",INDEX('RPI calculation'!$N$9:$N$356,O458),0)</f>
        <v>221</v>
      </c>
      <c r="Y458" s="1">
        <f>IF(H458="D1",INDEX('RPI calculation'!$N$9:$N$356,P458),0)</f>
        <v>80</v>
      </c>
    </row>
    <row r="459" spans="1:25" ht="25">
      <c r="A459" s="1" t="s">
        <v>1788</v>
      </c>
      <c r="B459" s="12">
        <v>46264</v>
      </c>
      <c r="C459" s="1" t="s">
        <v>358</v>
      </c>
      <c r="D459" s="1" t="s">
        <v>252</v>
      </c>
      <c r="E459" s="1">
        <v>0</v>
      </c>
      <c r="F459" s="1">
        <v>3</v>
      </c>
      <c r="G459" s="1" t="s">
        <v>584</v>
      </c>
      <c r="H459" s="1" t="s">
        <v>584</v>
      </c>
      <c r="I459" s="1">
        <v>2</v>
      </c>
      <c r="J459" s="14" t="s">
        <v>1519</v>
      </c>
      <c r="K459" s="14" t="s">
        <v>1789</v>
      </c>
      <c r="L459" s="14"/>
      <c r="M459" s="1" t="s">
        <v>5986</v>
      </c>
      <c r="N459" s="14" t="s">
        <v>5989</v>
      </c>
      <c r="O459" s="1">
        <f>IF(G459="D1",MATCH(C459,'RPI calculation'!$A$9:$A$356,0),0)</f>
        <v>190</v>
      </c>
      <c r="P459" s="1">
        <f>IF(H459="D1",MATCH(D459,'RPI calculation'!$A$9:$A$356,0),0)</f>
        <v>249</v>
      </c>
      <c r="Q459" s="1">
        <f t="shared" si="21"/>
        <v>1</v>
      </c>
      <c r="R459" s="1">
        <f t="shared" si="22"/>
        <v>0</v>
      </c>
      <c r="S459" s="1">
        <f t="shared" si="23"/>
        <v>1</v>
      </c>
      <c r="T459" s="9">
        <f>IF(Q459=0,0,(INDEX('RPI calculation'!$H$9:$H$356,P459)-(COUNTIFS(Matches!$C$9:$C$1954,C459,Matches!$D$9:$D$1954,D459,Matches!$Q$9:$Q$1954,1,Matches!$F$9:$F$1954,3)+COUNTIFS(Matches!$C$9:$C$1954,D459,Matches!$D$9:$D$1954,C459,Matches!$Q$9:$Q$1954,1,Matches!$E$9:$E$1954,3)))/((INDEX('RPI calculation'!$H$9:$H$356,P459)+INDEX('RPI calculation'!$I$9:$I$356,P459))-(COUNTIFS(Matches!$C$9:$C$1954,C459,Matches!$D$9:$D$1954,D459,Matches!$Q$9:$Q$1954,1)+COUNTIFS(Matches!$C$9:$C$1954,D459,Matches!$D$9:$D$1954,C459,Matches!$Q$9:$Q$1954,1))))</f>
        <v>0.6</v>
      </c>
      <c r="U459" s="9">
        <f>IF(Q459=0,0,(INDEX('RPI calculation'!$H$9:$H$356,O459)-(COUNTIFS(Matches!$C$9:$C$1954,C459,Matches!$D$9:$D$1954,D459,Matches!$Q$9:$Q$1954,1,Matches!$E$9:$E$1954,3)+COUNTIFS(Matches!$C$9:$C$1954,D459,Matches!$D$9:$D$1954,C459,Matches!$Q$9:$Q$1954,1,Matches!$F$9:$F$1954,3)))/((INDEX('RPI calculation'!$H$9:$H$356,O459)+INDEX('RPI calculation'!$I$9:$I$356,O459))-(COUNTIFS(Matches!$C$9:$C$1954,C459,Matches!$D$9:$D$1954,D459,Matches!$Q$9:$Q$1954,1)+COUNTIFS(Matches!$C$9:$C$1954,D459,Matches!$D$9:$D$1954,C459,Matches!$Q$9:$Q$1954,1))))</f>
        <v>8.3333333333333329E-2</v>
      </c>
      <c r="V459" s="9">
        <f>IF(Q459=0,0,INDEX('RPI calculation'!$K$9:$K$356,P459))</f>
        <v>0.36300227550227548</v>
      </c>
      <c r="W459" s="9">
        <f>IF(Q459=0,0,INDEX('RPI calculation'!$K$9:$K$356,O459))</f>
        <v>0.41435786435786437</v>
      </c>
      <c r="X459" s="1">
        <f>IF(G459="D1",INDEX('RPI calculation'!$N$9:$N$356,O459),0)</f>
        <v>335</v>
      </c>
      <c r="Y459" s="1">
        <f>IF(H459="D1",INDEX('RPI calculation'!$N$9:$N$356,P459),0)</f>
        <v>229</v>
      </c>
    </row>
    <row r="460" spans="1:25" ht="25">
      <c r="A460" s="1" t="s">
        <v>1790</v>
      </c>
      <c r="B460" s="12">
        <v>46264</v>
      </c>
      <c r="C460" s="1" t="s">
        <v>41</v>
      </c>
      <c r="D460" s="1" t="s">
        <v>283</v>
      </c>
      <c r="E460" s="1">
        <v>3</v>
      </c>
      <c r="F460" s="1">
        <v>0</v>
      </c>
      <c r="G460" s="1" t="s">
        <v>584</v>
      </c>
      <c r="H460" s="1" t="s">
        <v>584</v>
      </c>
      <c r="I460" s="1">
        <v>2</v>
      </c>
      <c r="J460" s="14" t="s">
        <v>1036</v>
      </c>
      <c r="K460" s="14" t="s">
        <v>1791</v>
      </c>
      <c r="L460" s="14"/>
      <c r="M460" s="1" t="s">
        <v>5986</v>
      </c>
      <c r="N460" s="14" t="s">
        <v>5989</v>
      </c>
      <c r="O460" s="1">
        <f>IF(G460="D1",MATCH(C460,'RPI calculation'!$A$9:$A$356,0),0)</f>
        <v>193</v>
      </c>
      <c r="P460" s="1">
        <f>IF(H460="D1",MATCH(D460,'RPI calculation'!$A$9:$A$356,0),0)</f>
        <v>309</v>
      </c>
      <c r="Q460" s="1">
        <f t="shared" si="21"/>
        <v>1</v>
      </c>
      <c r="R460" s="1">
        <f t="shared" si="22"/>
        <v>1</v>
      </c>
      <c r="S460" s="1">
        <f t="shared" si="23"/>
        <v>0</v>
      </c>
      <c r="T460" s="9">
        <f>IF(Q460=0,0,(INDEX('RPI calculation'!$H$9:$H$356,P460)-(COUNTIFS(Matches!$C$9:$C$1954,C460,Matches!$D$9:$D$1954,D460,Matches!$Q$9:$Q$1954,1,Matches!$F$9:$F$1954,3)+COUNTIFS(Matches!$C$9:$C$1954,D460,Matches!$D$9:$D$1954,C460,Matches!$Q$9:$Q$1954,1,Matches!$E$9:$E$1954,3)))/((INDEX('RPI calculation'!$H$9:$H$356,P460)+INDEX('RPI calculation'!$I$9:$I$356,P460))-(COUNTIFS(Matches!$C$9:$C$1954,C460,Matches!$D$9:$D$1954,D460,Matches!$Q$9:$Q$1954,1)+COUNTIFS(Matches!$C$9:$C$1954,D460,Matches!$D$9:$D$1954,C460,Matches!$Q$9:$Q$1954,1))))</f>
        <v>0.45454545454545453</v>
      </c>
      <c r="U460" s="9">
        <f>IF(Q460=0,0,(INDEX('RPI calculation'!$H$9:$H$356,O460)-(COUNTIFS(Matches!$C$9:$C$1954,C460,Matches!$D$9:$D$1954,D460,Matches!$Q$9:$Q$1954,1,Matches!$E$9:$E$1954,3)+COUNTIFS(Matches!$C$9:$C$1954,D460,Matches!$D$9:$D$1954,C460,Matches!$Q$9:$Q$1954,1,Matches!$F$9:$F$1954,3)))/((INDEX('RPI calculation'!$H$9:$H$356,O460)+INDEX('RPI calculation'!$I$9:$I$356,O460))-(COUNTIFS(Matches!$C$9:$C$1954,C460,Matches!$D$9:$D$1954,D460,Matches!$Q$9:$Q$1954,1)+COUNTIFS(Matches!$C$9:$C$1954,D460,Matches!$D$9:$D$1954,C460,Matches!$Q$9:$Q$1954,1))))</f>
        <v>0.5714285714285714</v>
      </c>
      <c r="V460" s="9">
        <f>IF(Q460=0,0,INDEX('RPI calculation'!$K$9:$K$356,P460))</f>
        <v>0.45635545010545009</v>
      </c>
      <c r="W460" s="9">
        <f>IF(Q460=0,0,INDEX('RPI calculation'!$K$9:$K$356,O460))</f>
        <v>0.69987373737373737</v>
      </c>
      <c r="X460" s="1">
        <f>IF(G460="D1",INDEX('RPI calculation'!$N$9:$N$356,O460),0)</f>
        <v>18</v>
      </c>
      <c r="Y460" s="1">
        <f>IF(H460="D1",INDEX('RPI calculation'!$N$9:$N$356,P460),0)</f>
        <v>260</v>
      </c>
    </row>
    <row r="461" spans="1:25" ht="25">
      <c r="A461" s="1" t="s">
        <v>1792</v>
      </c>
      <c r="B461" s="12">
        <v>46264</v>
      </c>
      <c r="C461" s="1" t="s">
        <v>266</v>
      </c>
      <c r="D461" s="1" t="s">
        <v>71</v>
      </c>
      <c r="E461" s="1">
        <v>0</v>
      </c>
      <c r="F461" s="1">
        <v>3</v>
      </c>
      <c r="G461" s="1" t="s">
        <v>584</v>
      </c>
      <c r="H461" s="1" t="s">
        <v>584</v>
      </c>
      <c r="I461" s="1">
        <v>2</v>
      </c>
      <c r="J461" s="14" t="s">
        <v>1793</v>
      </c>
      <c r="K461" s="14" t="s">
        <v>1794</v>
      </c>
      <c r="L461" s="14"/>
      <c r="M461" s="1" t="s">
        <v>5986</v>
      </c>
      <c r="N461" s="14" t="s">
        <v>5988</v>
      </c>
      <c r="O461" s="1">
        <f>IF(G461="D1",MATCH(C461,'RPI calculation'!$A$9:$A$356,0),0)</f>
        <v>198</v>
      </c>
      <c r="P461" s="1">
        <f>IF(H461="D1",MATCH(D461,'RPI calculation'!$A$9:$A$356,0),0)</f>
        <v>255</v>
      </c>
      <c r="Q461" s="1">
        <f t="shared" si="21"/>
        <v>1</v>
      </c>
      <c r="R461" s="1">
        <f t="shared" si="22"/>
        <v>0</v>
      </c>
      <c r="S461" s="1">
        <f t="shared" si="23"/>
        <v>1</v>
      </c>
      <c r="T461" s="9">
        <f>IF(Q461=0,0,(INDEX('RPI calculation'!$H$9:$H$356,P461)-(COUNTIFS(Matches!$C$9:$C$1954,C461,Matches!$D$9:$D$1954,D461,Matches!$Q$9:$Q$1954,1,Matches!$F$9:$F$1954,3)+COUNTIFS(Matches!$C$9:$C$1954,D461,Matches!$D$9:$D$1954,C461,Matches!$Q$9:$Q$1954,1,Matches!$E$9:$E$1954,3)))/((INDEX('RPI calculation'!$H$9:$H$356,P461)+INDEX('RPI calculation'!$I$9:$I$356,P461))-(COUNTIFS(Matches!$C$9:$C$1954,C461,Matches!$D$9:$D$1954,D461,Matches!$Q$9:$Q$1954,1)+COUNTIFS(Matches!$C$9:$C$1954,D461,Matches!$D$9:$D$1954,C461,Matches!$Q$9:$Q$1954,1))))</f>
        <v>0.66666666666666663</v>
      </c>
      <c r="U461" s="9">
        <f>IF(Q461=0,0,(INDEX('RPI calculation'!$H$9:$H$356,O461)-(COUNTIFS(Matches!$C$9:$C$1954,C461,Matches!$D$9:$D$1954,D461,Matches!$Q$9:$Q$1954,1,Matches!$E$9:$E$1954,3)+COUNTIFS(Matches!$C$9:$C$1954,D461,Matches!$D$9:$D$1954,C461,Matches!$Q$9:$Q$1954,1,Matches!$F$9:$F$1954,3)))/((INDEX('RPI calculation'!$H$9:$H$356,O461)+INDEX('RPI calculation'!$I$9:$I$356,O461))-(COUNTIFS(Matches!$C$9:$C$1954,C461,Matches!$D$9:$D$1954,D461,Matches!$Q$9:$Q$1954,1)+COUNTIFS(Matches!$C$9:$C$1954,D461,Matches!$D$9:$D$1954,C461,Matches!$Q$9:$Q$1954,1))))</f>
        <v>0.22222222222222221</v>
      </c>
      <c r="V461" s="9">
        <f>IF(Q461=0,0,INDEX('RPI calculation'!$K$9:$K$356,P461))</f>
        <v>0.59676767676767672</v>
      </c>
      <c r="W461" s="9">
        <f>IF(Q461=0,0,INDEX('RPI calculation'!$K$9:$K$356,O461))</f>
        <v>0.58865384615384619</v>
      </c>
      <c r="X461" s="1">
        <f>IF(G461="D1",INDEX('RPI calculation'!$N$9:$N$356,O461),0)</f>
        <v>243</v>
      </c>
      <c r="Y461" s="1">
        <f>IF(H461="D1",INDEX('RPI calculation'!$N$9:$N$356,P461),0)</f>
        <v>48</v>
      </c>
    </row>
    <row r="462" spans="1:25" ht="25">
      <c r="A462" s="1" t="s">
        <v>1795</v>
      </c>
      <c r="B462" s="12">
        <v>46264</v>
      </c>
      <c r="C462" s="1" t="s">
        <v>245</v>
      </c>
      <c r="D462" s="1" t="s">
        <v>354</v>
      </c>
      <c r="E462" s="1">
        <v>3</v>
      </c>
      <c r="F462" s="1">
        <v>1</v>
      </c>
      <c r="G462" s="1" t="s">
        <v>584</v>
      </c>
      <c r="H462" s="1" t="s">
        <v>584</v>
      </c>
      <c r="I462" s="1">
        <v>2</v>
      </c>
      <c r="J462" s="14" t="s">
        <v>931</v>
      </c>
      <c r="K462" s="14" t="s">
        <v>1796</v>
      </c>
      <c r="L462" s="14"/>
      <c r="M462" s="1" t="s">
        <v>5986</v>
      </c>
      <c r="N462" s="14" t="s">
        <v>5989</v>
      </c>
      <c r="O462" s="1">
        <f>IF(G462="D1",MATCH(C462,'RPI calculation'!$A$9:$A$356,0),0)</f>
        <v>199</v>
      </c>
      <c r="P462" s="1">
        <f>IF(H462="D1",MATCH(D462,'RPI calculation'!$A$9:$A$356,0),0)</f>
        <v>261</v>
      </c>
      <c r="Q462" s="1">
        <f t="shared" si="21"/>
        <v>1</v>
      </c>
      <c r="R462" s="1">
        <f t="shared" si="22"/>
        <v>1</v>
      </c>
      <c r="S462" s="1">
        <f t="shared" si="23"/>
        <v>0</v>
      </c>
      <c r="T462" s="9">
        <f>IF(Q462=0,0,(INDEX('RPI calculation'!$H$9:$H$356,P462)-(COUNTIFS(Matches!$C$9:$C$1954,C462,Matches!$D$9:$D$1954,D462,Matches!$Q$9:$Q$1954,1,Matches!$F$9:$F$1954,3)+COUNTIFS(Matches!$C$9:$C$1954,D462,Matches!$D$9:$D$1954,C462,Matches!$Q$9:$Q$1954,1,Matches!$E$9:$E$1954,3)))/((INDEX('RPI calculation'!$H$9:$H$356,P462)+INDEX('RPI calculation'!$I$9:$I$356,P462))-(COUNTIFS(Matches!$C$9:$C$1954,C462,Matches!$D$9:$D$1954,D462,Matches!$Q$9:$Q$1954,1)+COUNTIFS(Matches!$C$9:$C$1954,D462,Matches!$D$9:$D$1954,C462,Matches!$Q$9:$Q$1954,1))))</f>
        <v>0.25</v>
      </c>
      <c r="U462" s="9">
        <f>IF(Q462=0,0,(INDEX('RPI calculation'!$H$9:$H$356,O462)-(COUNTIFS(Matches!$C$9:$C$1954,C462,Matches!$D$9:$D$1954,D462,Matches!$Q$9:$Q$1954,1,Matches!$E$9:$E$1954,3)+COUNTIFS(Matches!$C$9:$C$1954,D462,Matches!$D$9:$D$1954,C462,Matches!$Q$9:$Q$1954,1,Matches!$F$9:$F$1954,3)))/((INDEX('RPI calculation'!$H$9:$H$356,O462)+INDEX('RPI calculation'!$I$9:$I$356,O462))-(COUNTIFS(Matches!$C$9:$C$1954,C462,Matches!$D$9:$D$1954,D462,Matches!$Q$9:$Q$1954,1)+COUNTIFS(Matches!$C$9:$C$1954,D462,Matches!$D$9:$D$1954,C462,Matches!$Q$9:$Q$1954,1))))</f>
        <v>0.54545454545454541</v>
      </c>
      <c r="V462" s="9">
        <f>IF(Q462=0,0,INDEX('RPI calculation'!$K$9:$K$356,P462))</f>
        <v>0.34475524475524472</v>
      </c>
      <c r="W462" s="9">
        <f>IF(Q462=0,0,INDEX('RPI calculation'!$K$9:$K$356,O462))</f>
        <v>0.40378787878787881</v>
      </c>
      <c r="X462" s="1">
        <f>IF(G462="D1",INDEX('RPI calculation'!$N$9:$N$356,O462),0)</f>
        <v>222</v>
      </c>
      <c r="Y462" s="1">
        <f>IF(H462="D1",INDEX('RPI calculation'!$N$9:$N$356,P462),0)</f>
        <v>331</v>
      </c>
    </row>
    <row r="463" spans="1:25" ht="25">
      <c r="A463" s="1" t="s">
        <v>1797</v>
      </c>
      <c r="B463" s="12">
        <v>46264</v>
      </c>
      <c r="C463" s="1" t="s">
        <v>109</v>
      </c>
      <c r="D463" s="1" t="s">
        <v>96</v>
      </c>
      <c r="E463" s="1">
        <v>1</v>
      </c>
      <c r="F463" s="1">
        <v>3</v>
      </c>
      <c r="G463" s="1" t="s">
        <v>584</v>
      </c>
      <c r="H463" s="1" t="s">
        <v>584</v>
      </c>
      <c r="I463" s="1">
        <v>2</v>
      </c>
      <c r="J463" s="14" t="s">
        <v>1093</v>
      </c>
      <c r="K463" s="14" t="s">
        <v>1798</v>
      </c>
      <c r="L463" s="14"/>
      <c r="M463" s="1" t="s">
        <v>5986</v>
      </c>
      <c r="N463" s="14" t="s">
        <v>5989</v>
      </c>
      <c r="O463" s="1">
        <f>IF(G463="D1",MATCH(C463,'RPI calculation'!$A$9:$A$356,0),0)</f>
        <v>201</v>
      </c>
      <c r="P463" s="1">
        <f>IF(H463="D1",MATCH(D463,'RPI calculation'!$A$9:$A$356,0),0)</f>
        <v>207</v>
      </c>
      <c r="Q463" s="1">
        <f t="shared" si="21"/>
        <v>1</v>
      </c>
      <c r="R463" s="1">
        <f t="shared" si="22"/>
        <v>0</v>
      </c>
      <c r="S463" s="1">
        <f t="shared" si="23"/>
        <v>1</v>
      </c>
      <c r="T463" s="9">
        <f>IF(Q463=0,0,(INDEX('RPI calculation'!$H$9:$H$356,P463)-(COUNTIFS(Matches!$C$9:$C$1954,C463,Matches!$D$9:$D$1954,D463,Matches!$Q$9:$Q$1954,1,Matches!$F$9:$F$1954,3)+COUNTIFS(Matches!$C$9:$C$1954,D463,Matches!$D$9:$D$1954,C463,Matches!$Q$9:$Q$1954,1,Matches!$E$9:$E$1954,3)))/((INDEX('RPI calculation'!$H$9:$H$356,P463)+INDEX('RPI calculation'!$I$9:$I$356,P463))-(COUNTIFS(Matches!$C$9:$C$1954,C463,Matches!$D$9:$D$1954,D463,Matches!$Q$9:$Q$1954,1)+COUNTIFS(Matches!$C$9:$C$1954,D463,Matches!$D$9:$D$1954,C463,Matches!$Q$9:$Q$1954,1))))</f>
        <v>0.66666666666666663</v>
      </c>
      <c r="U463" s="9">
        <f>IF(Q463=0,0,(INDEX('RPI calculation'!$H$9:$H$356,O463)-(COUNTIFS(Matches!$C$9:$C$1954,C463,Matches!$D$9:$D$1954,D463,Matches!$Q$9:$Q$1954,1,Matches!$E$9:$E$1954,3)+COUNTIFS(Matches!$C$9:$C$1954,D463,Matches!$D$9:$D$1954,C463,Matches!$Q$9:$Q$1954,1,Matches!$F$9:$F$1954,3)))/((INDEX('RPI calculation'!$H$9:$H$356,O463)+INDEX('RPI calculation'!$I$9:$I$356,O463))-(COUNTIFS(Matches!$C$9:$C$1954,C463,Matches!$D$9:$D$1954,D463,Matches!$Q$9:$Q$1954,1)+COUNTIFS(Matches!$C$9:$C$1954,D463,Matches!$D$9:$D$1954,C463,Matches!$Q$9:$Q$1954,1))))</f>
        <v>0.5</v>
      </c>
      <c r="V463" s="9">
        <f>IF(Q463=0,0,INDEX('RPI calculation'!$K$9:$K$356,P463))</f>
        <v>0.54474025974025975</v>
      </c>
      <c r="W463" s="9">
        <f>IF(Q463=0,0,INDEX('RPI calculation'!$K$9:$K$356,O463))</f>
        <v>0.66099632690541776</v>
      </c>
      <c r="X463" s="1">
        <f>IF(G463="D1",INDEX('RPI calculation'!$N$9:$N$356,O463),0)</f>
        <v>86</v>
      </c>
      <c r="Y463" s="1">
        <f>IF(H463="D1",INDEX('RPI calculation'!$N$9:$N$356,P463),0)</f>
        <v>73</v>
      </c>
    </row>
    <row r="464" spans="1:25" ht="25">
      <c r="A464" s="1" t="s">
        <v>1799</v>
      </c>
      <c r="B464" s="12">
        <v>46264</v>
      </c>
      <c r="C464" s="1" t="s">
        <v>176</v>
      </c>
      <c r="D464" s="1" t="s">
        <v>64</v>
      </c>
      <c r="E464" s="1">
        <v>1</v>
      </c>
      <c r="F464" s="1">
        <v>3</v>
      </c>
      <c r="G464" s="1" t="s">
        <v>584</v>
      </c>
      <c r="H464" s="1" t="s">
        <v>584</v>
      </c>
      <c r="I464" s="1">
        <v>2</v>
      </c>
      <c r="J464" s="14" t="s">
        <v>606</v>
      </c>
      <c r="K464" s="14" t="s">
        <v>1800</v>
      </c>
      <c r="L464" s="14"/>
      <c r="M464" s="1" t="s">
        <v>5986</v>
      </c>
      <c r="N464" s="14" t="s">
        <v>5989</v>
      </c>
      <c r="O464" s="1">
        <f>IF(G464="D1",MATCH(C464,'RPI calculation'!$A$9:$A$356,0),0)</f>
        <v>204</v>
      </c>
      <c r="P464" s="1">
        <f>IF(H464="D1",MATCH(D464,'RPI calculation'!$A$9:$A$356,0),0)</f>
        <v>346</v>
      </c>
      <c r="Q464" s="1">
        <f t="shared" si="21"/>
        <v>1</v>
      </c>
      <c r="R464" s="1">
        <f t="shared" si="22"/>
        <v>0</v>
      </c>
      <c r="S464" s="1">
        <f t="shared" si="23"/>
        <v>1</v>
      </c>
      <c r="T464" s="9">
        <f>IF(Q464=0,0,(INDEX('RPI calculation'!$H$9:$H$356,P464)-(COUNTIFS(Matches!$C$9:$C$1954,C464,Matches!$D$9:$D$1954,D464,Matches!$Q$9:$Q$1954,1,Matches!$F$9:$F$1954,3)+COUNTIFS(Matches!$C$9:$C$1954,D464,Matches!$D$9:$D$1954,C464,Matches!$Q$9:$Q$1954,1,Matches!$E$9:$E$1954,3)))/((INDEX('RPI calculation'!$H$9:$H$356,P464)+INDEX('RPI calculation'!$I$9:$I$356,P464))-(COUNTIFS(Matches!$C$9:$C$1954,C464,Matches!$D$9:$D$1954,D464,Matches!$Q$9:$Q$1954,1)+COUNTIFS(Matches!$C$9:$C$1954,D464,Matches!$D$9:$D$1954,C464,Matches!$Q$9:$Q$1954,1))))</f>
        <v>0.6</v>
      </c>
      <c r="U464" s="9">
        <f>IF(Q464=0,0,(INDEX('RPI calculation'!$H$9:$H$356,O464)-(COUNTIFS(Matches!$C$9:$C$1954,C464,Matches!$D$9:$D$1954,D464,Matches!$Q$9:$Q$1954,1,Matches!$E$9:$E$1954,3)+COUNTIFS(Matches!$C$9:$C$1954,D464,Matches!$D$9:$D$1954,C464,Matches!$Q$9:$Q$1954,1,Matches!$F$9:$F$1954,3)))/((INDEX('RPI calculation'!$H$9:$H$356,O464)+INDEX('RPI calculation'!$I$9:$I$356,O464))-(COUNTIFS(Matches!$C$9:$C$1954,C464,Matches!$D$9:$D$1954,D464,Matches!$Q$9:$Q$1954,1)+COUNTIFS(Matches!$C$9:$C$1954,D464,Matches!$D$9:$D$1954,C464,Matches!$Q$9:$Q$1954,1))))</f>
        <v>0.375</v>
      </c>
      <c r="V464" s="9">
        <f>IF(Q464=0,0,INDEX('RPI calculation'!$K$9:$K$356,P464))</f>
        <v>0.61976584022038572</v>
      </c>
      <c r="W464" s="9">
        <f>IF(Q464=0,0,INDEX('RPI calculation'!$K$9:$K$356,O464))</f>
        <v>0.58967452300785639</v>
      </c>
      <c r="X464" s="1">
        <f>IF(G464="D1",INDEX('RPI calculation'!$N$9:$N$356,O464),0)</f>
        <v>153</v>
      </c>
      <c r="Y464" s="1">
        <f>IF(H464="D1",INDEX('RPI calculation'!$N$9:$N$356,P464),0)</f>
        <v>41</v>
      </c>
    </row>
    <row r="465" spans="1:25" ht="25">
      <c r="A465" s="1" t="s">
        <v>1801</v>
      </c>
      <c r="B465" s="12">
        <v>46264</v>
      </c>
      <c r="C465" s="1" t="s">
        <v>214</v>
      </c>
      <c r="D465" s="1" t="s">
        <v>72</v>
      </c>
      <c r="E465" s="1">
        <v>0</v>
      </c>
      <c r="F465" s="1">
        <v>3</v>
      </c>
      <c r="G465" s="1" t="s">
        <v>584</v>
      </c>
      <c r="H465" s="1" t="s">
        <v>584</v>
      </c>
      <c r="I465" s="1">
        <v>2</v>
      </c>
      <c r="J465" s="14" t="s">
        <v>1802</v>
      </c>
      <c r="K465" s="14" t="s">
        <v>1803</v>
      </c>
      <c r="L465" s="14"/>
      <c r="M465" s="1" t="s">
        <v>5986</v>
      </c>
      <c r="N465" s="14" t="s">
        <v>5989</v>
      </c>
      <c r="O465" s="1">
        <f>IF(G465="D1",MATCH(C465,'RPI calculation'!$A$9:$A$356,0),0)</f>
        <v>214</v>
      </c>
      <c r="P465" s="1">
        <f>IF(H465="D1",MATCH(D465,'RPI calculation'!$A$9:$A$356,0),0)</f>
        <v>315</v>
      </c>
      <c r="Q465" s="1">
        <f t="shared" si="21"/>
        <v>1</v>
      </c>
      <c r="R465" s="1">
        <f t="shared" si="22"/>
        <v>0</v>
      </c>
      <c r="S465" s="1">
        <f t="shared" si="23"/>
        <v>1</v>
      </c>
      <c r="T465" s="9">
        <f>IF(Q465=0,0,(INDEX('RPI calculation'!$H$9:$H$356,P465)-(COUNTIFS(Matches!$C$9:$C$1954,C465,Matches!$D$9:$D$1954,D465,Matches!$Q$9:$Q$1954,1,Matches!$F$9:$F$1954,3)+COUNTIFS(Matches!$C$9:$C$1954,D465,Matches!$D$9:$D$1954,C465,Matches!$Q$9:$Q$1954,1,Matches!$E$9:$E$1954,3)))/((INDEX('RPI calculation'!$H$9:$H$356,P465)+INDEX('RPI calculation'!$I$9:$I$356,P465))-(COUNTIFS(Matches!$C$9:$C$1954,C465,Matches!$D$9:$D$1954,D465,Matches!$Q$9:$Q$1954,1)+COUNTIFS(Matches!$C$9:$C$1954,D465,Matches!$D$9:$D$1954,C465,Matches!$Q$9:$Q$1954,1))))</f>
        <v>0.7</v>
      </c>
      <c r="U465" s="9">
        <f>IF(Q465=0,0,(INDEX('RPI calculation'!$H$9:$H$356,O465)-(COUNTIFS(Matches!$C$9:$C$1954,C465,Matches!$D$9:$D$1954,D465,Matches!$Q$9:$Q$1954,1,Matches!$E$9:$E$1954,3)+COUNTIFS(Matches!$C$9:$C$1954,D465,Matches!$D$9:$D$1954,C465,Matches!$Q$9:$Q$1954,1,Matches!$F$9:$F$1954,3)))/((INDEX('RPI calculation'!$H$9:$H$356,O465)+INDEX('RPI calculation'!$I$9:$I$356,O465))-(COUNTIFS(Matches!$C$9:$C$1954,C465,Matches!$D$9:$D$1954,D465,Matches!$Q$9:$Q$1954,1)+COUNTIFS(Matches!$C$9:$C$1954,D465,Matches!$D$9:$D$1954,C465,Matches!$Q$9:$Q$1954,1))))</f>
        <v>0.5</v>
      </c>
      <c r="V465" s="9">
        <f>IF(Q465=0,0,INDEX('RPI calculation'!$K$9:$K$356,P465))</f>
        <v>0.57134986225895323</v>
      </c>
      <c r="W465" s="9">
        <f>IF(Q465=0,0,INDEX('RPI calculation'!$K$9:$K$356,O465))</f>
        <v>0.51349862258953172</v>
      </c>
      <c r="X465" s="1">
        <f>IF(G465="D1",INDEX('RPI calculation'!$N$9:$N$356,O465),0)</f>
        <v>191</v>
      </c>
      <c r="Y465" s="1">
        <f>IF(H465="D1",INDEX('RPI calculation'!$N$9:$N$356,P465),0)</f>
        <v>49</v>
      </c>
    </row>
    <row r="466" spans="1:25" ht="25">
      <c r="A466" s="1" t="s">
        <v>1804</v>
      </c>
      <c r="B466" s="12">
        <v>46264</v>
      </c>
      <c r="C466" s="1" t="s">
        <v>288</v>
      </c>
      <c r="D466" s="1" t="s">
        <v>370</v>
      </c>
      <c r="E466" s="1">
        <v>3</v>
      </c>
      <c r="F466" s="1">
        <v>2</v>
      </c>
      <c r="G466" s="1" t="s">
        <v>584</v>
      </c>
      <c r="H466" s="1" t="s">
        <v>584</v>
      </c>
      <c r="I466" s="1">
        <v>2</v>
      </c>
      <c r="J466" s="14" t="s">
        <v>1087</v>
      </c>
      <c r="K466" s="14" t="s">
        <v>1805</v>
      </c>
      <c r="L466" s="14"/>
      <c r="M466" s="1" t="s">
        <v>5986</v>
      </c>
      <c r="N466" s="14" t="s">
        <v>5989</v>
      </c>
      <c r="O466" s="1">
        <f>IF(G466="D1",MATCH(C466,'RPI calculation'!$A$9:$A$356,0),0)</f>
        <v>215</v>
      </c>
      <c r="P466" s="1">
        <f>IF(H466="D1",MATCH(D466,'RPI calculation'!$A$9:$A$356,0),0)</f>
        <v>267</v>
      </c>
      <c r="Q466" s="1">
        <f t="shared" si="21"/>
        <v>1</v>
      </c>
      <c r="R466" s="1">
        <f t="shared" si="22"/>
        <v>1</v>
      </c>
      <c r="S466" s="1">
        <f t="shared" si="23"/>
        <v>0</v>
      </c>
      <c r="T466" s="9">
        <f>IF(Q466=0,0,(INDEX('RPI calculation'!$H$9:$H$356,P466)-(COUNTIFS(Matches!$C$9:$C$1954,C466,Matches!$D$9:$D$1954,D466,Matches!$Q$9:$Q$1954,1,Matches!$F$9:$F$1954,3)+COUNTIFS(Matches!$C$9:$C$1954,D466,Matches!$D$9:$D$1954,C466,Matches!$Q$9:$Q$1954,1,Matches!$E$9:$E$1954,3)))/((INDEX('RPI calculation'!$H$9:$H$356,P466)+INDEX('RPI calculation'!$I$9:$I$356,P466))-(COUNTIFS(Matches!$C$9:$C$1954,C466,Matches!$D$9:$D$1954,D466,Matches!$Q$9:$Q$1954,1)+COUNTIFS(Matches!$C$9:$C$1954,D466,Matches!$D$9:$D$1954,C466,Matches!$Q$9:$Q$1954,1))))</f>
        <v>0.1111111111111111</v>
      </c>
      <c r="U466" s="9">
        <f>IF(Q466=0,0,(INDEX('RPI calculation'!$H$9:$H$356,O466)-(COUNTIFS(Matches!$C$9:$C$1954,C466,Matches!$D$9:$D$1954,D466,Matches!$Q$9:$Q$1954,1,Matches!$E$9:$E$1954,3)+COUNTIFS(Matches!$C$9:$C$1954,D466,Matches!$D$9:$D$1954,C466,Matches!$Q$9:$Q$1954,1,Matches!$F$9:$F$1954,3)))/((INDEX('RPI calculation'!$H$9:$H$356,O466)+INDEX('RPI calculation'!$I$9:$I$356,O466))-(COUNTIFS(Matches!$C$9:$C$1954,C466,Matches!$D$9:$D$1954,D466,Matches!$Q$9:$Q$1954,1)+COUNTIFS(Matches!$C$9:$C$1954,D466,Matches!$D$9:$D$1954,C466,Matches!$Q$9:$Q$1954,1))))</f>
        <v>0.27272727272727271</v>
      </c>
      <c r="V466" s="9">
        <f>IF(Q466=0,0,INDEX('RPI calculation'!$K$9:$K$356,P466))</f>
        <v>0.29666666666666669</v>
      </c>
      <c r="W466" s="9">
        <f>IF(Q466=0,0,INDEX('RPI calculation'!$K$9:$K$356,O466))</f>
        <v>0.47933501683501684</v>
      </c>
      <c r="X466" s="1">
        <f>IF(G466="D1",INDEX('RPI calculation'!$N$9:$N$356,O466),0)</f>
        <v>265</v>
      </c>
      <c r="Y466" s="1">
        <f>IF(H466="D1",INDEX('RPI calculation'!$N$9:$N$356,P466),0)</f>
        <v>347</v>
      </c>
    </row>
    <row r="467" spans="1:25" ht="25">
      <c r="A467" s="1" t="s">
        <v>1806</v>
      </c>
      <c r="B467" s="12">
        <v>46264</v>
      </c>
      <c r="C467" s="1" t="s">
        <v>80</v>
      </c>
      <c r="D467" s="1" t="s">
        <v>177</v>
      </c>
      <c r="E467" s="1">
        <v>3</v>
      </c>
      <c r="F467" s="1">
        <v>2</v>
      </c>
      <c r="G467" s="1" t="s">
        <v>584</v>
      </c>
      <c r="H467" s="1" t="s">
        <v>584</v>
      </c>
      <c r="I467" s="1">
        <v>2</v>
      </c>
      <c r="J467" s="14" t="s">
        <v>1110</v>
      </c>
      <c r="K467" s="14" t="s">
        <v>1807</v>
      </c>
      <c r="L467" s="14"/>
      <c r="M467" s="1" t="s">
        <v>5986</v>
      </c>
      <c r="N467" s="14" t="s">
        <v>5989</v>
      </c>
      <c r="O467" s="1">
        <f>IF(G467="D1",MATCH(C467,'RPI calculation'!$A$9:$A$356,0),0)</f>
        <v>218</v>
      </c>
      <c r="P467" s="1">
        <f>IF(H467="D1",MATCH(D467,'RPI calculation'!$A$9:$A$356,0),0)</f>
        <v>236</v>
      </c>
      <c r="Q467" s="1">
        <f t="shared" si="21"/>
        <v>1</v>
      </c>
      <c r="R467" s="1">
        <f t="shared" si="22"/>
        <v>1</v>
      </c>
      <c r="S467" s="1">
        <f t="shared" si="23"/>
        <v>0</v>
      </c>
      <c r="T467" s="9">
        <f>IF(Q467=0,0,(INDEX('RPI calculation'!$H$9:$H$356,P467)-(COUNTIFS(Matches!$C$9:$C$1954,C467,Matches!$D$9:$D$1954,D467,Matches!$Q$9:$Q$1954,1,Matches!$F$9:$F$1954,3)+COUNTIFS(Matches!$C$9:$C$1954,D467,Matches!$D$9:$D$1954,C467,Matches!$Q$9:$Q$1954,1,Matches!$E$9:$E$1954,3)))/((INDEX('RPI calculation'!$H$9:$H$356,P467)+INDEX('RPI calculation'!$I$9:$I$356,P467))-(COUNTIFS(Matches!$C$9:$C$1954,C467,Matches!$D$9:$D$1954,D467,Matches!$Q$9:$Q$1954,1)+COUNTIFS(Matches!$C$9:$C$1954,D467,Matches!$D$9:$D$1954,C467,Matches!$Q$9:$Q$1954,1))))</f>
        <v>0.5</v>
      </c>
      <c r="U467" s="9">
        <f>IF(Q467=0,0,(INDEX('RPI calculation'!$H$9:$H$356,O467)-(COUNTIFS(Matches!$C$9:$C$1954,C467,Matches!$D$9:$D$1954,D467,Matches!$Q$9:$Q$1954,1,Matches!$E$9:$E$1954,3)+COUNTIFS(Matches!$C$9:$C$1954,D467,Matches!$D$9:$D$1954,C467,Matches!$Q$9:$Q$1954,1,Matches!$F$9:$F$1954,3)))/((INDEX('RPI calculation'!$H$9:$H$356,O467)+INDEX('RPI calculation'!$I$9:$I$356,O467))-(COUNTIFS(Matches!$C$9:$C$1954,C467,Matches!$D$9:$D$1954,D467,Matches!$Q$9:$Q$1954,1)+COUNTIFS(Matches!$C$9:$C$1954,D467,Matches!$D$9:$D$1954,C467,Matches!$Q$9:$Q$1954,1))))</f>
        <v>0.7</v>
      </c>
      <c r="V467" s="9">
        <f>IF(Q467=0,0,INDEX('RPI calculation'!$K$9:$K$356,P467))</f>
        <v>0.54430670339761245</v>
      </c>
      <c r="W467" s="9">
        <f>IF(Q467=0,0,INDEX('RPI calculation'!$K$9:$K$356,O467))</f>
        <v>0.55399449035812676</v>
      </c>
      <c r="X467" s="1">
        <f>IF(G467="D1",INDEX('RPI calculation'!$N$9:$N$356,O467),0)</f>
        <v>57</v>
      </c>
      <c r="Y467" s="1">
        <f>IF(H467="D1",INDEX('RPI calculation'!$N$9:$N$356,P467),0)</f>
        <v>154</v>
      </c>
    </row>
    <row r="468" spans="1:25" ht="25">
      <c r="A468" s="1" t="s">
        <v>1808</v>
      </c>
      <c r="B468" s="12">
        <v>46264</v>
      </c>
      <c r="C468" s="1" t="s">
        <v>21</v>
      </c>
      <c r="D468" s="1" t="s">
        <v>36</v>
      </c>
      <c r="E468" s="1">
        <v>3</v>
      </c>
      <c r="F468" s="1">
        <v>0</v>
      </c>
      <c r="G468" s="1" t="s">
        <v>584</v>
      </c>
      <c r="H468" s="1" t="s">
        <v>584</v>
      </c>
      <c r="I468" s="1">
        <v>2</v>
      </c>
      <c r="J468" s="14" t="s">
        <v>594</v>
      </c>
      <c r="K468" s="14" t="s">
        <v>1809</v>
      </c>
      <c r="L468" s="14"/>
      <c r="M468" s="1" t="s">
        <v>5986</v>
      </c>
      <c r="N468" s="14" t="s">
        <v>5989</v>
      </c>
      <c r="O468" s="1">
        <f>IF(G468="D1",MATCH(C468,'RPI calculation'!$A$9:$A$356,0),0)</f>
        <v>219</v>
      </c>
      <c r="P468" s="1">
        <f>IF(H468="D1",MATCH(D468,'RPI calculation'!$A$9:$A$356,0),0)</f>
        <v>342</v>
      </c>
      <c r="Q468" s="1">
        <f t="shared" si="21"/>
        <v>1</v>
      </c>
      <c r="R468" s="1">
        <f t="shared" si="22"/>
        <v>1</v>
      </c>
      <c r="S468" s="1">
        <f t="shared" si="23"/>
        <v>0</v>
      </c>
      <c r="T468" s="9">
        <f>IF(Q468=0,0,(INDEX('RPI calculation'!$H$9:$H$356,P468)-(COUNTIFS(Matches!$C$9:$C$1954,C468,Matches!$D$9:$D$1954,D468,Matches!$Q$9:$Q$1954,1,Matches!$F$9:$F$1954,3)+COUNTIFS(Matches!$C$9:$C$1954,D468,Matches!$D$9:$D$1954,C468,Matches!$Q$9:$Q$1954,1,Matches!$E$9:$E$1954,3)))/((INDEX('RPI calculation'!$H$9:$H$356,P468)+INDEX('RPI calculation'!$I$9:$I$356,P468))-(COUNTIFS(Matches!$C$9:$C$1954,C468,Matches!$D$9:$D$1954,D468,Matches!$Q$9:$Q$1954,1)+COUNTIFS(Matches!$C$9:$C$1954,D468,Matches!$D$9:$D$1954,C468,Matches!$Q$9:$Q$1954,1))))</f>
        <v>0.66666666666666663</v>
      </c>
      <c r="U468" s="9">
        <f>IF(Q468=0,0,(INDEX('RPI calculation'!$H$9:$H$356,O468)-(COUNTIFS(Matches!$C$9:$C$1954,C468,Matches!$D$9:$D$1954,D468,Matches!$Q$9:$Q$1954,1,Matches!$E$9:$E$1954,3)+COUNTIFS(Matches!$C$9:$C$1954,D468,Matches!$D$9:$D$1954,C468,Matches!$Q$9:$Q$1954,1,Matches!$F$9:$F$1954,3)))/((INDEX('RPI calculation'!$H$9:$H$356,O468)+INDEX('RPI calculation'!$I$9:$I$356,O468))-(COUNTIFS(Matches!$C$9:$C$1954,C468,Matches!$D$9:$D$1954,D468,Matches!$Q$9:$Q$1954,1)+COUNTIFS(Matches!$C$9:$C$1954,D468,Matches!$D$9:$D$1954,C468,Matches!$Q$9:$Q$1954,1))))</f>
        <v>1</v>
      </c>
      <c r="V468" s="9">
        <f>IF(Q468=0,0,INDEX('RPI calculation'!$K$9:$K$356,P468))</f>
        <v>0.73467532467532459</v>
      </c>
      <c r="W468" s="9">
        <f>IF(Q468=0,0,INDEX('RPI calculation'!$K$9:$K$356,O468))</f>
        <v>0.76010101010101006</v>
      </c>
      <c r="X468" s="1">
        <f>IF(G468="D1",INDEX('RPI calculation'!$N$9:$N$356,O468),0)</f>
        <v>1</v>
      </c>
      <c r="Y468" s="1">
        <f>IF(H468="D1",INDEX('RPI calculation'!$N$9:$N$356,P468),0)</f>
        <v>13</v>
      </c>
    </row>
    <row r="469" spans="1:25" ht="25">
      <c r="A469" s="1" t="s">
        <v>1810</v>
      </c>
      <c r="B469" s="12">
        <v>46264</v>
      </c>
      <c r="C469" s="1" t="s">
        <v>360</v>
      </c>
      <c r="D469" s="1" t="s">
        <v>297</v>
      </c>
      <c r="E469" s="1">
        <v>0</v>
      </c>
      <c r="F469" s="1">
        <v>3</v>
      </c>
      <c r="G469" s="1" t="s">
        <v>584</v>
      </c>
      <c r="H469" s="1" t="s">
        <v>584</v>
      </c>
      <c r="I469" s="1">
        <v>2</v>
      </c>
      <c r="J469" s="14" t="s">
        <v>629</v>
      </c>
      <c r="K469" s="14" t="s">
        <v>1811</v>
      </c>
      <c r="L469" s="14"/>
      <c r="M469" s="1" t="s">
        <v>5986</v>
      </c>
      <c r="N469" s="14" t="s">
        <v>5989</v>
      </c>
      <c r="O469" s="1">
        <f>IF(G469="D1",MATCH(C469,'RPI calculation'!$A$9:$A$356,0),0)</f>
        <v>222</v>
      </c>
      <c r="P469" s="1">
        <f>IF(H469="D1",MATCH(D469,'RPI calculation'!$A$9:$A$356,0),0)</f>
        <v>275</v>
      </c>
      <c r="Q469" s="1">
        <f t="shared" si="21"/>
        <v>1</v>
      </c>
      <c r="R469" s="1">
        <f t="shared" si="22"/>
        <v>0</v>
      </c>
      <c r="S469" s="1">
        <f t="shared" si="23"/>
        <v>1</v>
      </c>
      <c r="T469" s="9">
        <f>IF(Q469=0,0,(INDEX('RPI calculation'!$H$9:$H$356,P469)-(COUNTIFS(Matches!$C$9:$C$1954,C469,Matches!$D$9:$D$1954,D469,Matches!$Q$9:$Q$1954,1,Matches!$F$9:$F$1954,3)+COUNTIFS(Matches!$C$9:$C$1954,D469,Matches!$D$9:$D$1954,C469,Matches!$Q$9:$Q$1954,1,Matches!$E$9:$E$1954,3)))/((INDEX('RPI calculation'!$H$9:$H$356,P469)+INDEX('RPI calculation'!$I$9:$I$356,P469))-(COUNTIFS(Matches!$C$9:$C$1954,C469,Matches!$D$9:$D$1954,D469,Matches!$Q$9:$Q$1954,1)+COUNTIFS(Matches!$C$9:$C$1954,D469,Matches!$D$9:$D$1954,C469,Matches!$Q$9:$Q$1954,1))))</f>
        <v>0.25</v>
      </c>
      <c r="U469" s="9">
        <f>IF(Q469=0,0,(INDEX('RPI calculation'!$H$9:$H$356,O469)-(COUNTIFS(Matches!$C$9:$C$1954,C469,Matches!$D$9:$D$1954,D469,Matches!$Q$9:$Q$1954,1,Matches!$E$9:$E$1954,3)+COUNTIFS(Matches!$C$9:$C$1954,D469,Matches!$D$9:$D$1954,C469,Matches!$Q$9:$Q$1954,1,Matches!$F$9:$F$1954,3)))/((INDEX('RPI calculation'!$H$9:$H$356,O469)+INDEX('RPI calculation'!$I$9:$I$356,O469))-(COUNTIFS(Matches!$C$9:$C$1954,C469,Matches!$D$9:$D$1954,D469,Matches!$Q$9:$Q$1954,1)+COUNTIFS(Matches!$C$9:$C$1954,D469,Matches!$D$9:$D$1954,C469,Matches!$Q$9:$Q$1954,1))))</f>
        <v>0</v>
      </c>
      <c r="V469" s="9">
        <f>IF(Q469=0,0,INDEX('RPI calculation'!$K$9:$K$356,P469))</f>
        <v>0.45837218337218333</v>
      </c>
      <c r="W469" s="9">
        <f>IF(Q469=0,0,INDEX('RPI calculation'!$K$9:$K$356,O469))</f>
        <v>0.43385332616101846</v>
      </c>
      <c r="X469" s="1">
        <f>IF(G469="D1",INDEX('RPI calculation'!$N$9:$N$356,O469),0)</f>
        <v>337</v>
      </c>
      <c r="Y469" s="1">
        <f>IF(H469="D1",INDEX('RPI calculation'!$N$9:$N$356,P469),0)</f>
        <v>274</v>
      </c>
    </row>
    <row r="470" spans="1:25" ht="25">
      <c r="A470" s="1" t="s">
        <v>1812</v>
      </c>
      <c r="B470" s="12">
        <v>46264</v>
      </c>
      <c r="C470" s="1" t="s">
        <v>294</v>
      </c>
      <c r="D470" s="1" t="s">
        <v>231</v>
      </c>
      <c r="E470" s="1">
        <v>0</v>
      </c>
      <c r="F470" s="1">
        <v>3</v>
      </c>
      <c r="G470" s="1" t="s">
        <v>584</v>
      </c>
      <c r="H470" s="1" t="s">
        <v>584</v>
      </c>
      <c r="I470" s="1">
        <v>2</v>
      </c>
      <c r="J470" s="14" t="s">
        <v>862</v>
      </c>
      <c r="K470" s="14" t="s">
        <v>1813</v>
      </c>
      <c r="L470" s="14"/>
      <c r="M470" s="1" t="s">
        <v>5986</v>
      </c>
      <c r="N470" s="14" t="s">
        <v>5989</v>
      </c>
      <c r="O470" s="1">
        <f>IF(G470="D1",MATCH(C470,'RPI calculation'!$A$9:$A$356,0),0)</f>
        <v>233</v>
      </c>
      <c r="P470" s="1">
        <f>IF(H470="D1",MATCH(D470,'RPI calculation'!$A$9:$A$356,0),0)</f>
        <v>277</v>
      </c>
      <c r="Q470" s="1">
        <f t="shared" si="21"/>
        <v>1</v>
      </c>
      <c r="R470" s="1">
        <f t="shared" si="22"/>
        <v>0</v>
      </c>
      <c r="S470" s="1">
        <f t="shared" si="23"/>
        <v>1</v>
      </c>
      <c r="T470" s="9">
        <f>IF(Q470=0,0,(INDEX('RPI calculation'!$H$9:$H$356,P470)-(COUNTIFS(Matches!$C$9:$C$1954,C470,Matches!$D$9:$D$1954,D470,Matches!$Q$9:$Q$1954,1,Matches!$F$9:$F$1954,3)+COUNTIFS(Matches!$C$9:$C$1954,D470,Matches!$D$9:$D$1954,C470,Matches!$Q$9:$Q$1954,1,Matches!$E$9:$E$1954,3)))/((INDEX('RPI calculation'!$H$9:$H$356,P470)+INDEX('RPI calculation'!$I$9:$I$356,P470))-(COUNTIFS(Matches!$C$9:$C$1954,C470,Matches!$D$9:$D$1954,D470,Matches!$Q$9:$Q$1954,1)+COUNTIFS(Matches!$C$9:$C$1954,D470,Matches!$D$9:$D$1954,C470,Matches!$Q$9:$Q$1954,1))))</f>
        <v>0.6</v>
      </c>
      <c r="U470" s="9">
        <f>IF(Q470=0,0,(INDEX('RPI calculation'!$H$9:$H$356,O470)-(COUNTIFS(Matches!$C$9:$C$1954,C470,Matches!$D$9:$D$1954,D470,Matches!$Q$9:$Q$1954,1,Matches!$E$9:$E$1954,3)+COUNTIFS(Matches!$C$9:$C$1954,D470,Matches!$D$9:$D$1954,C470,Matches!$Q$9:$Q$1954,1,Matches!$F$9:$F$1954,3)))/((INDEX('RPI calculation'!$H$9:$H$356,O470)+INDEX('RPI calculation'!$I$9:$I$356,O470))-(COUNTIFS(Matches!$C$9:$C$1954,C470,Matches!$D$9:$D$1954,D470,Matches!$Q$9:$Q$1954,1)+COUNTIFS(Matches!$C$9:$C$1954,D470,Matches!$D$9:$D$1954,C470,Matches!$Q$9:$Q$1954,1))))</f>
        <v>0.125</v>
      </c>
      <c r="V470" s="9">
        <f>IF(Q470=0,0,INDEX('RPI calculation'!$K$9:$K$356,P470))</f>
        <v>0.39594647776465963</v>
      </c>
      <c r="W470" s="9">
        <f>IF(Q470=0,0,INDEX('RPI calculation'!$K$9:$K$356,O470))</f>
        <v>0.58967452300785639</v>
      </c>
      <c r="X470" s="1">
        <f>IF(G470="D1",INDEX('RPI calculation'!$N$9:$N$356,O470),0)</f>
        <v>271</v>
      </c>
      <c r="Y470" s="1">
        <f>IF(H470="D1",INDEX('RPI calculation'!$N$9:$N$356,P470),0)</f>
        <v>208</v>
      </c>
    </row>
    <row r="471" spans="1:25" ht="25">
      <c r="A471" s="1" t="s">
        <v>1814</v>
      </c>
      <c r="B471" s="12">
        <v>46264</v>
      </c>
      <c r="C471" s="1" t="s">
        <v>199</v>
      </c>
      <c r="D471" s="1" t="s">
        <v>309</v>
      </c>
      <c r="E471" s="1">
        <v>1</v>
      </c>
      <c r="F471" s="1">
        <v>3</v>
      </c>
      <c r="G471" s="1" t="s">
        <v>584</v>
      </c>
      <c r="H471" s="1" t="s">
        <v>584</v>
      </c>
      <c r="I471" s="1">
        <v>2</v>
      </c>
      <c r="J471" s="14" t="s">
        <v>1815</v>
      </c>
      <c r="K471" s="14" t="s">
        <v>1816</v>
      </c>
      <c r="L471" s="14"/>
      <c r="M471" s="1" t="s">
        <v>5986</v>
      </c>
      <c r="N471" s="14" t="s">
        <v>5989</v>
      </c>
      <c r="O471" s="1">
        <f>IF(G471="D1",MATCH(C471,'RPI calculation'!$A$9:$A$356,0),0)</f>
        <v>242</v>
      </c>
      <c r="P471" s="1">
        <f>IF(H471="D1",MATCH(D471,'RPI calculation'!$A$9:$A$356,0),0)</f>
        <v>296</v>
      </c>
      <c r="Q471" s="1">
        <f t="shared" si="21"/>
        <v>1</v>
      </c>
      <c r="R471" s="1">
        <f t="shared" si="22"/>
        <v>0</v>
      </c>
      <c r="S471" s="1">
        <f t="shared" si="23"/>
        <v>1</v>
      </c>
      <c r="T471" s="9">
        <f>IF(Q471=0,0,(INDEX('RPI calculation'!$H$9:$H$356,P471)-(COUNTIFS(Matches!$C$9:$C$1954,C471,Matches!$D$9:$D$1954,D471,Matches!$Q$9:$Q$1954,1,Matches!$F$9:$F$1954,3)+COUNTIFS(Matches!$C$9:$C$1954,D471,Matches!$D$9:$D$1954,C471,Matches!$Q$9:$Q$1954,1,Matches!$E$9:$E$1954,3)))/((INDEX('RPI calculation'!$H$9:$H$356,P471)+INDEX('RPI calculation'!$I$9:$I$356,P471))-(COUNTIFS(Matches!$C$9:$C$1954,C471,Matches!$D$9:$D$1954,D471,Matches!$Q$9:$Q$1954,1)+COUNTIFS(Matches!$C$9:$C$1954,D471,Matches!$D$9:$D$1954,C471,Matches!$Q$9:$Q$1954,1))))</f>
        <v>0.3</v>
      </c>
      <c r="U471" s="9">
        <f>IF(Q471=0,0,(INDEX('RPI calculation'!$H$9:$H$356,O471)-(COUNTIFS(Matches!$C$9:$C$1954,C471,Matches!$D$9:$D$1954,D471,Matches!$Q$9:$Q$1954,1,Matches!$E$9:$E$1954,3)+COUNTIFS(Matches!$C$9:$C$1954,D471,Matches!$D$9:$D$1954,C471,Matches!$Q$9:$Q$1954,1,Matches!$F$9:$F$1954,3)))/((INDEX('RPI calculation'!$H$9:$H$356,O471)+INDEX('RPI calculation'!$I$9:$I$356,O471))-(COUNTIFS(Matches!$C$9:$C$1954,C471,Matches!$D$9:$D$1954,D471,Matches!$Q$9:$Q$1954,1)+COUNTIFS(Matches!$C$9:$C$1954,D471,Matches!$D$9:$D$1954,C471,Matches!$Q$9:$Q$1954,1))))</f>
        <v>0.33333333333333331</v>
      </c>
      <c r="V471" s="9">
        <f>IF(Q471=0,0,INDEX('RPI calculation'!$K$9:$K$356,P471))</f>
        <v>0.43422865013774103</v>
      </c>
      <c r="W471" s="9">
        <f>IF(Q471=0,0,INDEX('RPI calculation'!$K$9:$K$356,O471))</f>
        <v>0.59522727272727272</v>
      </c>
      <c r="X471" s="1">
        <f>IF(G471="D1",INDEX('RPI calculation'!$N$9:$N$356,O471),0)</f>
        <v>176</v>
      </c>
      <c r="Y471" s="1">
        <f>IF(H471="D1",INDEX('RPI calculation'!$N$9:$N$356,P471),0)</f>
        <v>286</v>
      </c>
    </row>
    <row r="472" spans="1:25" ht="25">
      <c r="A472" s="1" t="s">
        <v>1817</v>
      </c>
      <c r="B472" s="12">
        <v>46264</v>
      </c>
      <c r="C472" s="1" t="s">
        <v>196</v>
      </c>
      <c r="D472" s="1" t="s">
        <v>328</v>
      </c>
      <c r="E472" s="1">
        <v>3</v>
      </c>
      <c r="F472" s="1">
        <v>0</v>
      </c>
      <c r="G472" s="1" t="s">
        <v>584</v>
      </c>
      <c r="H472" s="1" t="s">
        <v>584</v>
      </c>
      <c r="I472" s="1">
        <v>2</v>
      </c>
      <c r="J472" s="14" t="s">
        <v>1561</v>
      </c>
      <c r="K472" s="14" t="s">
        <v>1818</v>
      </c>
      <c r="L472" s="14"/>
      <c r="M472" s="1" t="s">
        <v>5986</v>
      </c>
      <c r="N472" s="14" t="s">
        <v>5989</v>
      </c>
      <c r="O472" s="1">
        <f>IF(G472="D1",MATCH(C472,'RPI calculation'!$A$9:$A$356,0),0)</f>
        <v>244</v>
      </c>
      <c r="P472" s="1">
        <f>IF(H472="D1",MATCH(D472,'RPI calculation'!$A$9:$A$356,0),0)</f>
        <v>295</v>
      </c>
      <c r="Q472" s="1">
        <f t="shared" si="21"/>
        <v>1</v>
      </c>
      <c r="R472" s="1">
        <f t="shared" si="22"/>
        <v>1</v>
      </c>
      <c r="S472" s="1">
        <f t="shared" si="23"/>
        <v>0</v>
      </c>
      <c r="T472" s="9">
        <f>IF(Q472=0,0,(INDEX('RPI calculation'!$H$9:$H$356,P472)-(COUNTIFS(Matches!$C$9:$C$1954,C472,Matches!$D$9:$D$1954,D472,Matches!$Q$9:$Q$1954,1,Matches!$F$9:$F$1954,3)+COUNTIFS(Matches!$C$9:$C$1954,D472,Matches!$D$9:$D$1954,C472,Matches!$Q$9:$Q$1954,1,Matches!$E$9:$E$1954,3)))/((INDEX('RPI calculation'!$H$9:$H$356,P472)+INDEX('RPI calculation'!$I$9:$I$356,P472))-(COUNTIFS(Matches!$C$9:$C$1954,C472,Matches!$D$9:$D$1954,D472,Matches!$Q$9:$Q$1954,1)+COUNTIFS(Matches!$C$9:$C$1954,D472,Matches!$D$9:$D$1954,C472,Matches!$Q$9:$Q$1954,1))))</f>
        <v>0.2</v>
      </c>
      <c r="U472" s="9">
        <f>IF(Q472=0,0,(INDEX('RPI calculation'!$H$9:$H$356,O472)-(COUNTIFS(Matches!$C$9:$C$1954,C472,Matches!$D$9:$D$1954,D472,Matches!$Q$9:$Q$1954,1,Matches!$E$9:$E$1954,3)+COUNTIFS(Matches!$C$9:$C$1954,D472,Matches!$D$9:$D$1954,C472,Matches!$Q$9:$Q$1954,1,Matches!$F$9:$F$1954,3)))/((INDEX('RPI calculation'!$H$9:$H$356,O472)+INDEX('RPI calculation'!$I$9:$I$356,O472))-(COUNTIFS(Matches!$C$9:$C$1954,C472,Matches!$D$9:$D$1954,D472,Matches!$Q$9:$Q$1954,1)+COUNTIFS(Matches!$C$9:$C$1954,D472,Matches!$D$9:$D$1954,C472,Matches!$Q$9:$Q$1954,1))))</f>
        <v>0.44444444444444442</v>
      </c>
      <c r="V472" s="9">
        <f>IF(Q472=0,0,INDEX('RPI calculation'!$K$9:$K$356,P472))</f>
        <v>0.47323232323232317</v>
      </c>
      <c r="W472" s="9">
        <f>IF(Q472=0,0,INDEX('RPI calculation'!$K$9:$K$356,O472))</f>
        <v>0.48459595959595958</v>
      </c>
      <c r="X472" s="1">
        <f>IF(G472="D1",INDEX('RPI calculation'!$N$9:$N$356,O472),0)</f>
        <v>173</v>
      </c>
      <c r="Y472" s="1">
        <f>IF(H472="D1",INDEX('RPI calculation'!$N$9:$N$356,P472),0)</f>
        <v>305</v>
      </c>
    </row>
    <row r="473" spans="1:25" ht="25">
      <c r="A473" s="1" t="s">
        <v>1819</v>
      </c>
      <c r="B473" s="12">
        <v>46264</v>
      </c>
      <c r="C473" s="1" t="s">
        <v>211</v>
      </c>
      <c r="D473" s="1" t="s">
        <v>191</v>
      </c>
      <c r="E473" s="1">
        <v>0</v>
      </c>
      <c r="F473" s="1">
        <v>3</v>
      </c>
      <c r="G473" s="1" t="s">
        <v>584</v>
      </c>
      <c r="H473" s="1" t="s">
        <v>584</v>
      </c>
      <c r="I473" s="1">
        <v>2</v>
      </c>
      <c r="J473" s="14" t="s">
        <v>1516</v>
      </c>
      <c r="K473" s="14" t="s">
        <v>1820</v>
      </c>
      <c r="L473" s="14"/>
      <c r="M473" s="1" t="s">
        <v>5986</v>
      </c>
      <c r="N473" s="14" t="s">
        <v>5989</v>
      </c>
      <c r="O473" s="1">
        <f>IF(G473="D1",MATCH(C473,'RPI calculation'!$A$9:$A$356,0),0)</f>
        <v>245</v>
      </c>
      <c r="P473" s="1">
        <f>IF(H473="D1",MATCH(D473,'RPI calculation'!$A$9:$A$356,0),0)</f>
        <v>246</v>
      </c>
      <c r="Q473" s="1">
        <f t="shared" si="21"/>
        <v>1</v>
      </c>
      <c r="R473" s="1">
        <f t="shared" si="22"/>
        <v>0</v>
      </c>
      <c r="S473" s="1">
        <f t="shared" si="23"/>
        <v>1</v>
      </c>
      <c r="T473" s="9">
        <f>IF(Q473=0,0,(INDEX('RPI calculation'!$H$9:$H$356,P473)-(COUNTIFS(Matches!$C$9:$C$1954,C473,Matches!$D$9:$D$1954,D473,Matches!$Q$9:$Q$1954,1,Matches!$F$9:$F$1954,3)+COUNTIFS(Matches!$C$9:$C$1954,D473,Matches!$D$9:$D$1954,C473,Matches!$Q$9:$Q$1954,1,Matches!$E$9:$E$1954,3)))/((INDEX('RPI calculation'!$H$9:$H$356,P473)+INDEX('RPI calculation'!$I$9:$I$356,P473))-(COUNTIFS(Matches!$C$9:$C$1954,C473,Matches!$D$9:$D$1954,D473,Matches!$Q$9:$Q$1954,1)+COUNTIFS(Matches!$C$9:$C$1954,D473,Matches!$D$9:$D$1954,C473,Matches!$Q$9:$Q$1954,1))))</f>
        <v>0.4</v>
      </c>
      <c r="U473" s="9">
        <f>IF(Q473=0,0,(INDEX('RPI calculation'!$H$9:$H$356,O473)-(COUNTIFS(Matches!$C$9:$C$1954,C473,Matches!$D$9:$D$1954,D473,Matches!$Q$9:$Q$1954,1,Matches!$E$9:$E$1954,3)+COUNTIFS(Matches!$C$9:$C$1954,D473,Matches!$D$9:$D$1954,C473,Matches!$Q$9:$Q$1954,1,Matches!$F$9:$F$1954,3)))/((INDEX('RPI calculation'!$H$9:$H$356,O473)+INDEX('RPI calculation'!$I$9:$I$356,O473))-(COUNTIFS(Matches!$C$9:$C$1954,C473,Matches!$D$9:$D$1954,D473,Matches!$Q$9:$Q$1954,1)+COUNTIFS(Matches!$C$9:$C$1954,D473,Matches!$D$9:$D$1954,C473,Matches!$Q$9:$Q$1954,1))))</f>
        <v>0.66666666666666663</v>
      </c>
      <c r="V473" s="9">
        <f>IF(Q473=0,0,INDEX('RPI calculation'!$K$9:$K$356,P473))</f>
        <v>0.53482552800734617</v>
      </c>
      <c r="W473" s="9">
        <f>IF(Q473=0,0,INDEX('RPI calculation'!$K$9:$K$356,O473))</f>
        <v>0.43065268065268059</v>
      </c>
      <c r="X473" s="1">
        <f>IF(G473="D1",INDEX('RPI calculation'!$N$9:$N$356,O473),0)</f>
        <v>188</v>
      </c>
      <c r="Y473" s="1">
        <f>IF(H473="D1",INDEX('RPI calculation'!$N$9:$N$356,P473),0)</f>
        <v>168</v>
      </c>
    </row>
    <row r="474" spans="1:25" ht="25">
      <c r="A474" s="1" t="s">
        <v>1821</v>
      </c>
      <c r="B474" s="12">
        <v>46264</v>
      </c>
      <c r="C474" s="1" t="s">
        <v>26</v>
      </c>
      <c r="D474" s="1" t="s">
        <v>146</v>
      </c>
      <c r="E474" s="1">
        <v>3</v>
      </c>
      <c r="F474" s="1">
        <v>2</v>
      </c>
      <c r="G474" s="1" t="s">
        <v>584</v>
      </c>
      <c r="H474" s="1" t="s">
        <v>584</v>
      </c>
      <c r="I474" s="1">
        <v>2</v>
      </c>
      <c r="J474" s="14" t="s">
        <v>615</v>
      </c>
      <c r="K474" s="14" t="s">
        <v>1822</v>
      </c>
      <c r="L474" s="14"/>
      <c r="M474" s="1" t="s">
        <v>5986</v>
      </c>
      <c r="N474" s="14" t="s">
        <v>5989</v>
      </c>
      <c r="O474" s="1">
        <f>IF(G474="D1",MATCH(C474,'RPI calculation'!$A$9:$A$356,0),0)</f>
        <v>253</v>
      </c>
      <c r="P474" s="1">
        <f>IF(H474="D1",MATCH(D474,'RPI calculation'!$A$9:$A$356,0),0)</f>
        <v>294</v>
      </c>
      <c r="Q474" s="1">
        <f t="shared" si="21"/>
        <v>1</v>
      </c>
      <c r="R474" s="1">
        <f t="shared" si="22"/>
        <v>1</v>
      </c>
      <c r="S474" s="1">
        <f t="shared" si="23"/>
        <v>0</v>
      </c>
      <c r="T474" s="9">
        <f>IF(Q474=0,0,(INDEX('RPI calculation'!$H$9:$H$356,P474)-(COUNTIFS(Matches!$C$9:$C$1954,C474,Matches!$D$9:$D$1954,D474,Matches!$Q$9:$Q$1954,1,Matches!$F$9:$F$1954,3)+COUNTIFS(Matches!$C$9:$C$1954,D474,Matches!$D$9:$D$1954,C474,Matches!$Q$9:$Q$1954,1,Matches!$E$9:$E$1954,3)))/((INDEX('RPI calculation'!$H$9:$H$356,P474)+INDEX('RPI calculation'!$I$9:$I$356,P474))-(COUNTIFS(Matches!$C$9:$C$1954,C474,Matches!$D$9:$D$1954,D474,Matches!$Q$9:$Q$1954,1)+COUNTIFS(Matches!$C$9:$C$1954,D474,Matches!$D$9:$D$1954,C474,Matches!$Q$9:$Q$1954,1))))</f>
        <v>0.4</v>
      </c>
      <c r="U474" s="9">
        <f>IF(Q474=0,0,(INDEX('RPI calculation'!$H$9:$H$356,O474)-(COUNTIFS(Matches!$C$9:$C$1954,C474,Matches!$D$9:$D$1954,D474,Matches!$Q$9:$Q$1954,1,Matches!$E$9:$E$1954,3)+COUNTIFS(Matches!$C$9:$C$1954,D474,Matches!$D$9:$D$1954,C474,Matches!$Q$9:$Q$1954,1,Matches!$F$9:$F$1954,3)))/((INDEX('RPI calculation'!$H$9:$H$356,O474)+INDEX('RPI calculation'!$I$9:$I$356,O474))-(COUNTIFS(Matches!$C$9:$C$1954,C474,Matches!$D$9:$D$1954,D474,Matches!$Q$9:$Q$1954,1)+COUNTIFS(Matches!$C$9:$C$1954,D474,Matches!$D$9:$D$1954,C474,Matches!$Q$9:$Q$1954,1))))</f>
        <v>0.77777777777777779</v>
      </c>
      <c r="V474" s="9">
        <f>IF(Q474=0,0,INDEX('RPI calculation'!$K$9:$K$356,P474))</f>
        <v>0.62020202020202031</v>
      </c>
      <c r="W474" s="9">
        <f>IF(Q474=0,0,INDEX('RPI calculation'!$K$9:$K$356,O474))</f>
        <v>0.68007936507936506</v>
      </c>
      <c r="X474" s="1">
        <f>IF(G474="D1",INDEX('RPI calculation'!$N$9:$N$356,O474),0)</f>
        <v>3</v>
      </c>
      <c r="Y474" s="1">
        <f>IF(H474="D1",INDEX('RPI calculation'!$N$9:$N$356,P474),0)</f>
        <v>123</v>
      </c>
    </row>
    <row r="475" spans="1:25" ht="25">
      <c r="A475" s="1" t="s">
        <v>1823</v>
      </c>
      <c r="B475" s="12">
        <v>46264</v>
      </c>
      <c r="C475" s="1" t="s">
        <v>138</v>
      </c>
      <c r="D475" s="1" t="s">
        <v>99</v>
      </c>
      <c r="E475" s="1">
        <v>2</v>
      </c>
      <c r="F475" s="1">
        <v>3</v>
      </c>
      <c r="G475" s="1" t="s">
        <v>584</v>
      </c>
      <c r="H475" s="1" t="s">
        <v>584</v>
      </c>
      <c r="I475" s="1">
        <v>2</v>
      </c>
      <c r="J475" s="14" t="s">
        <v>1695</v>
      </c>
      <c r="K475" s="14" t="s">
        <v>1824</v>
      </c>
      <c r="L475" s="14"/>
      <c r="M475" s="1" t="s">
        <v>5986</v>
      </c>
      <c r="N475" s="14" t="s">
        <v>5989</v>
      </c>
      <c r="O475" s="1">
        <f>IF(G475="D1",MATCH(C475,'RPI calculation'!$A$9:$A$356,0),0)</f>
        <v>258</v>
      </c>
      <c r="P475" s="1">
        <f>IF(H475="D1",MATCH(D475,'RPI calculation'!$A$9:$A$356,0),0)</f>
        <v>325</v>
      </c>
      <c r="Q475" s="1">
        <f t="shared" si="21"/>
        <v>1</v>
      </c>
      <c r="R475" s="1">
        <f t="shared" si="22"/>
        <v>0</v>
      </c>
      <c r="S475" s="1">
        <f t="shared" si="23"/>
        <v>1</v>
      </c>
      <c r="T475" s="9">
        <f>IF(Q475=0,0,(INDEX('RPI calculation'!$H$9:$H$356,P475)-(COUNTIFS(Matches!$C$9:$C$1954,C475,Matches!$D$9:$D$1954,D475,Matches!$Q$9:$Q$1954,1,Matches!$F$9:$F$1954,3)+COUNTIFS(Matches!$C$9:$C$1954,D475,Matches!$D$9:$D$1954,C475,Matches!$Q$9:$Q$1954,1,Matches!$E$9:$E$1954,3)))/((INDEX('RPI calculation'!$H$9:$H$356,P475)+INDEX('RPI calculation'!$I$9:$I$356,P475))-(COUNTIFS(Matches!$C$9:$C$1954,C475,Matches!$D$9:$D$1954,D475,Matches!$Q$9:$Q$1954,1)+COUNTIFS(Matches!$C$9:$C$1954,D475,Matches!$D$9:$D$1954,C475,Matches!$Q$9:$Q$1954,1))))</f>
        <v>0.6</v>
      </c>
      <c r="U475" s="9">
        <f>IF(Q475=0,0,(INDEX('RPI calculation'!$H$9:$H$356,O475)-(COUNTIFS(Matches!$C$9:$C$1954,C475,Matches!$D$9:$D$1954,D475,Matches!$Q$9:$Q$1954,1,Matches!$E$9:$E$1954,3)+COUNTIFS(Matches!$C$9:$C$1954,D475,Matches!$D$9:$D$1954,C475,Matches!$Q$9:$Q$1954,1,Matches!$F$9:$F$1954,3)))/((INDEX('RPI calculation'!$H$9:$H$356,O475)+INDEX('RPI calculation'!$I$9:$I$356,O475))-(COUNTIFS(Matches!$C$9:$C$1954,C475,Matches!$D$9:$D$1954,D475,Matches!$Q$9:$Q$1954,1)+COUNTIFS(Matches!$C$9:$C$1954,D475,Matches!$D$9:$D$1954,C475,Matches!$Q$9:$Q$1954,1))))</f>
        <v>0.4</v>
      </c>
      <c r="V475" s="9">
        <f>IF(Q475=0,0,INDEX('RPI calculation'!$K$9:$K$356,P475))</f>
        <v>0.55858585858585852</v>
      </c>
      <c r="W475" s="9">
        <f>IF(Q475=0,0,INDEX('RPI calculation'!$K$9:$K$356,O475))</f>
        <v>0.63380558835104284</v>
      </c>
      <c r="X475" s="1">
        <f>IF(G475="D1",INDEX('RPI calculation'!$N$9:$N$356,O475),0)</f>
        <v>115</v>
      </c>
      <c r="Y475" s="1">
        <f>IF(H475="D1",INDEX('RPI calculation'!$N$9:$N$356,P475),0)</f>
        <v>76</v>
      </c>
    </row>
    <row r="476" spans="1:25" ht="25">
      <c r="A476" s="1" t="s">
        <v>1825</v>
      </c>
      <c r="B476" s="12">
        <v>46264</v>
      </c>
      <c r="C476" s="1" t="s">
        <v>190</v>
      </c>
      <c r="D476" s="1" t="s">
        <v>289</v>
      </c>
      <c r="E476" s="1">
        <v>3</v>
      </c>
      <c r="F476" s="1">
        <v>0</v>
      </c>
      <c r="G476" s="1" t="s">
        <v>584</v>
      </c>
      <c r="H476" s="1" t="s">
        <v>584</v>
      </c>
      <c r="I476" s="1">
        <v>2</v>
      </c>
      <c r="J476" s="14" t="s">
        <v>1826</v>
      </c>
      <c r="K476" s="14" t="s">
        <v>1827</v>
      </c>
      <c r="L476" s="14"/>
      <c r="M476" s="1" t="s">
        <v>5986</v>
      </c>
      <c r="N476" s="14" t="s">
        <v>5989</v>
      </c>
      <c r="O476" s="1">
        <f>IF(G476="D1",MATCH(C476,'RPI calculation'!$A$9:$A$356,0),0)</f>
        <v>259</v>
      </c>
      <c r="P476" s="1">
        <f>IF(H476="D1",MATCH(D476,'RPI calculation'!$A$9:$A$356,0),0)</f>
        <v>316</v>
      </c>
      <c r="Q476" s="1">
        <f t="shared" si="21"/>
        <v>1</v>
      </c>
      <c r="R476" s="1">
        <f t="shared" si="22"/>
        <v>1</v>
      </c>
      <c r="S476" s="1">
        <f t="shared" si="23"/>
        <v>0</v>
      </c>
      <c r="T476" s="9">
        <f>IF(Q476=0,0,(INDEX('RPI calculation'!$H$9:$H$356,P476)-(COUNTIFS(Matches!$C$9:$C$1954,C476,Matches!$D$9:$D$1954,D476,Matches!$Q$9:$Q$1954,1,Matches!$F$9:$F$1954,3)+COUNTIFS(Matches!$C$9:$C$1954,D476,Matches!$D$9:$D$1954,C476,Matches!$Q$9:$Q$1954,1,Matches!$E$9:$E$1954,3)))/((INDEX('RPI calculation'!$H$9:$H$356,P476)+INDEX('RPI calculation'!$I$9:$I$356,P476))-(COUNTIFS(Matches!$C$9:$C$1954,C476,Matches!$D$9:$D$1954,D476,Matches!$Q$9:$Q$1954,1)+COUNTIFS(Matches!$C$9:$C$1954,D476,Matches!$D$9:$D$1954,C476,Matches!$Q$9:$Q$1954,1))))</f>
        <v>0.1111111111111111</v>
      </c>
      <c r="U476" s="9">
        <f>IF(Q476=0,0,(INDEX('RPI calculation'!$H$9:$H$356,O476)-(COUNTIFS(Matches!$C$9:$C$1954,C476,Matches!$D$9:$D$1954,D476,Matches!$Q$9:$Q$1954,1,Matches!$E$9:$E$1954,3)+COUNTIFS(Matches!$C$9:$C$1954,D476,Matches!$D$9:$D$1954,C476,Matches!$Q$9:$Q$1954,1,Matches!$F$9:$F$1954,3)))/((INDEX('RPI calculation'!$H$9:$H$356,O476)+INDEX('RPI calculation'!$I$9:$I$356,O476))-(COUNTIFS(Matches!$C$9:$C$1954,C476,Matches!$D$9:$D$1954,D476,Matches!$Q$9:$Q$1954,1)+COUNTIFS(Matches!$C$9:$C$1954,D476,Matches!$D$9:$D$1954,C476,Matches!$Q$9:$Q$1954,1))))</f>
        <v>0</v>
      </c>
      <c r="V476" s="9">
        <f>IF(Q476=0,0,INDEX('RPI calculation'!$K$9:$K$356,P476))</f>
        <v>0.56194444444444447</v>
      </c>
      <c r="W476" s="9">
        <f>IF(Q476=0,0,INDEX('RPI calculation'!$K$9:$K$356,O476))</f>
        <v>0.66681818181818187</v>
      </c>
      <c r="X476" s="1">
        <f>IF(G476="D1",INDEX('RPI calculation'!$N$9:$N$356,O476),0)</f>
        <v>167</v>
      </c>
      <c r="Y476" s="1">
        <f>IF(H476="D1",INDEX('RPI calculation'!$N$9:$N$356,P476),0)</f>
        <v>266</v>
      </c>
    </row>
    <row r="477" spans="1:25" ht="25">
      <c r="A477" s="1" t="s">
        <v>1828</v>
      </c>
      <c r="B477" s="12">
        <v>46264</v>
      </c>
      <c r="C477" s="1" t="s">
        <v>265</v>
      </c>
      <c r="D477" s="1" t="s">
        <v>365</v>
      </c>
      <c r="E477" s="1">
        <v>3</v>
      </c>
      <c r="F477" s="1">
        <v>0</v>
      </c>
      <c r="G477" s="1" t="s">
        <v>584</v>
      </c>
      <c r="H477" s="1" t="s">
        <v>584</v>
      </c>
      <c r="I477" s="1">
        <v>2</v>
      </c>
      <c r="J477" s="14" t="s">
        <v>1829</v>
      </c>
      <c r="K477" s="14" t="s">
        <v>1830</v>
      </c>
      <c r="L477" s="14"/>
      <c r="M477" s="1" t="s">
        <v>5986</v>
      </c>
      <c r="N477" s="14" t="s">
        <v>5989</v>
      </c>
      <c r="O477" s="1">
        <f>IF(G477="D1",MATCH(C477,'RPI calculation'!$A$9:$A$356,0),0)</f>
        <v>263</v>
      </c>
      <c r="P477" s="1">
        <f>IF(H477="D1",MATCH(D477,'RPI calculation'!$A$9:$A$356,0),0)</f>
        <v>283</v>
      </c>
      <c r="Q477" s="1">
        <f t="shared" si="21"/>
        <v>1</v>
      </c>
      <c r="R477" s="1">
        <f t="shared" si="22"/>
        <v>1</v>
      </c>
      <c r="S477" s="1">
        <f t="shared" si="23"/>
        <v>0</v>
      </c>
      <c r="T477" s="9">
        <f>IF(Q477=0,0,(INDEX('RPI calculation'!$H$9:$H$356,P477)-(COUNTIFS(Matches!$C$9:$C$1954,C477,Matches!$D$9:$D$1954,D477,Matches!$Q$9:$Q$1954,1,Matches!$F$9:$F$1954,3)+COUNTIFS(Matches!$C$9:$C$1954,D477,Matches!$D$9:$D$1954,C477,Matches!$Q$9:$Q$1954,1,Matches!$E$9:$E$1954,3)))/((INDEX('RPI calculation'!$H$9:$H$356,P477)+INDEX('RPI calculation'!$I$9:$I$356,P477))-(COUNTIFS(Matches!$C$9:$C$1954,C477,Matches!$D$9:$D$1954,D477,Matches!$Q$9:$Q$1954,1)+COUNTIFS(Matches!$C$9:$C$1954,D477,Matches!$D$9:$D$1954,C477,Matches!$Q$9:$Q$1954,1))))</f>
        <v>9.0909090909090912E-2</v>
      </c>
      <c r="U477" s="9">
        <f>IF(Q477=0,0,(INDEX('RPI calculation'!$H$9:$H$356,O477)-(COUNTIFS(Matches!$C$9:$C$1954,C477,Matches!$D$9:$D$1954,D477,Matches!$Q$9:$Q$1954,1,Matches!$E$9:$E$1954,3)+COUNTIFS(Matches!$C$9:$C$1954,D477,Matches!$D$9:$D$1954,C477,Matches!$Q$9:$Q$1954,1,Matches!$F$9:$F$1954,3)))/((INDEX('RPI calculation'!$H$9:$H$356,O477)+INDEX('RPI calculation'!$I$9:$I$356,O477))-(COUNTIFS(Matches!$C$9:$C$1954,C477,Matches!$D$9:$D$1954,D477,Matches!$Q$9:$Q$1954,1)+COUNTIFS(Matches!$C$9:$C$1954,D477,Matches!$D$9:$D$1954,C477,Matches!$Q$9:$Q$1954,1))))</f>
        <v>0.45454545454545453</v>
      </c>
      <c r="V477" s="9">
        <f>IF(Q477=0,0,INDEX('RPI calculation'!$K$9:$K$356,P477))</f>
        <v>0.38560606060606056</v>
      </c>
      <c r="W477" s="9">
        <f>IF(Q477=0,0,INDEX('RPI calculation'!$K$9:$K$356,O477))</f>
        <v>0.41875000000000001</v>
      </c>
      <c r="X477" s="1">
        <f>IF(G477="D1",INDEX('RPI calculation'!$N$9:$N$356,O477),0)</f>
        <v>242</v>
      </c>
      <c r="Y477" s="1">
        <f>IF(H477="D1",INDEX('RPI calculation'!$N$9:$N$356,P477),0)</f>
        <v>342</v>
      </c>
    </row>
    <row r="478" spans="1:25" ht="25">
      <c r="A478" s="1" t="s">
        <v>1831</v>
      </c>
      <c r="B478" s="12">
        <v>46264</v>
      </c>
      <c r="C478" s="1" t="s">
        <v>275</v>
      </c>
      <c r="D478" s="1" t="s">
        <v>114</v>
      </c>
      <c r="E478" s="1">
        <v>0</v>
      </c>
      <c r="F478" s="1">
        <v>3</v>
      </c>
      <c r="G478" s="1" t="s">
        <v>584</v>
      </c>
      <c r="H478" s="1" t="s">
        <v>584</v>
      </c>
      <c r="I478" s="1">
        <v>2</v>
      </c>
      <c r="J478" s="14" t="s">
        <v>1832</v>
      </c>
      <c r="K478" s="14" t="s">
        <v>1833</v>
      </c>
      <c r="L478" s="14"/>
      <c r="M478" s="1" t="s">
        <v>5986</v>
      </c>
      <c r="N478" s="14" t="s">
        <v>5989</v>
      </c>
      <c r="O478" s="1">
        <f>IF(G478="D1",MATCH(C478,'RPI calculation'!$A$9:$A$356,0),0)</f>
        <v>269</v>
      </c>
      <c r="P478" s="1">
        <f>IF(H478="D1",MATCH(D478,'RPI calculation'!$A$9:$A$356,0),0)</f>
        <v>345</v>
      </c>
      <c r="Q478" s="1">
        <f t="shared" si="21"/>
        <v>1</v>
      </c>
      <c r="R478" s="1">
        <f t="shared" si="22"/>
        <v>0</v>
      </c>
      <c r="S478" s="1">
        <f t="shared" si="23"/>
        <v>1</v>
      </c>
      <c r="T478" s="9">
        <f>IF(Q478=0,0,(INDEX('RPI calculation'!$H$9:$H$356,P478)-(COUNTIFS(Matches!$C$9:$C$1954,C478,Matches!$D$9:$D$1954,D478,Matches!$Q$9:$Q$1954,1,Matches!$F$9:$F$1954,3)+COUNTIFS(Matches!$C$9:$C$1954,D478,Matches!$D$9:$D$1954,C478,Matches!$Q$9:$Q$1954,1,Matches!$E$9:$E$1954,3)))/((INDEX('RPI calculation'!$H$9:$H$356,P478)+INDEX('RPI calculation'!$I$9:$I$356,P478))-(COUNTIFS(Matches!$C$9:$C$1954,C478,Matches!$D$9:$D$1954,D478,Matches!$Q$9:$Q$1954,1)+COUNTIFS(Matches!$C$9:$C$1954,D478,Matches!$D$9:$D$1954,C478,Matches!$Q$9:$Q$1954,1))))</f>
        <v>0.6</v>
      </c>
      <c r="U478" s="9">
        <f>IF(Q478=0,0,(INDEX('RPI calculation'!$H$9:$H$356,O478)-(COUNTIFS(Matches!$C$9:$C$1954,C478,Matches!$D$9:$D$1954,D478,Matches!$Q$9:$Q$1954,1,Matches!$E$9:$E$1954,3)+COUNTIFS(Matches!$C$9:$C$1954,D478,Matches!$D$9:$D$1954,C478,Matches!$Q$9:$Q$1954,1,Matches!$F$9:$F$1954,3)))/((INDEX('RPI calculation'!$H$9:$H$356,O478)+INDEX('RPI calculation'!$I$9:$I$356,O478))-(COUNTIFS(Matches!$C$9:$C$1954,C478,Matches!$D$9:$D$1954,D478,Matches!$Q$9:$Q$1954,1)+COUNTIFS(Matches!$C$9:$C$1954,D478,Matches!$D$9:$D$1954,C478,Matches!$Q$9:$Q$1954,1))))</f>
        <v>0.25</v>
      </c>
      <c r="V478" s="9">
        <f>IF(Q478=0,0,INDEX('RPI calculation'!$K$9:$K$356,P478))</f>
        <v>0.54357208448117544</v>
      </c>
      <c r="W478" s="9">
        <f>IF(Q478=0,0,INDEX('RPI calculation'!$K$9:$K$356,O478))</f>
        <v>0.52420234086900752</v>
      </c>
      <c r="X478" s="1">
        <f>IF(G478="D1",INDEX('RPI calculation'!$N$9:$N$356,O478),0)</f>
        <v>252</v>
      </c>
      <c r="Y478" s="1">
        <f>IF(H478="D1",INDEX('RPI calculation'!$N$9:$N$356,P478),0)</f>
        <v>91</v>
      </c>
    </row>
    <row r="479" spans="1:25" ht="25">
      <c r="A479" s="1" t="s">
        <v>1834</v>
      </c>
      <c r="B479" s="12">
        <v>46264</v>
      </c>
      <c r="C479" s="1" t="s">
        <v>30</v>
      </c>
      <c r="D479" s="1" t="s">
        <v>201</v>
      </c>
      <c r="E479" s="1">
        <v>3</v>
      </c>
      <c r="F479" s="1">
        <v>0</v>
      </c>
      <c r="G479" s="1" t="s">
        <v>584</v>
      </c>
      <c r="H479" s="1" t="s">
        <v>584</v>
      </c>
      <c r="I479" s="1">
        <v>2</v>
      </c>
      <c r="J479" s="14" t="s">
        <v>1138</v>
      </c>
      <c r="K479" s="14" t="s">
        <v>1835</v>
      </c>
      <c r="L479" s="14"/>
      <c r="M479" s="1" t="s">
        <v>5986</v>
      </c>
      <c r="N479" s="14" t="s">
        <v>5989</v>
      </c>
      <c r="O479" s="1">
        <f>IF(G479="D1",MATCH(C479,'RPI calculation'!$A$9:$A$356,0),0)</f>
        <v>276</v>
      </c>
      <c r="P479" s="1">
        <f>IF(H479="D1",MATCH(D479,'RPI calculation'!$A$9:$A$356,0),0)</f>
        <v>311</v>
      </c>
      <c r="Q479" s="1">
        <f t="shared" si="21"/>
        <v>1</v>
      </c>
      <c r="R479" s="1">
        <f t="shared" si="22"/>
        <v>1</v>
      </c>
      <c r="S479" s="1">
        <f t="shared" si="23"/>
        <v>0</v>
      </c>
      <c r="T479" s="9">
        <f>IF(Q479=0,0,(INDEX('RPI calculation'!$H$9:$H$356,P479)-(COUNTIFS(Matches!$C$9:$C$1954,C479,Matches!$D$9:$D$1954,D479,Matches!$Q$9:$Q$1954,1,Matches!$F$9:$F$1954,3)+COUNTIFS(Matches!$C$9:$C$1954,D479,Matches!$D$9:$D$1954,C479,Matches!$Q$9:$Q$1954,1,Matches!$E$9:$E$1954,3)))/((INDEX('RPI calculation'!$H$9:$H$356,P479)+INDEX('RPI calculation'!$I$9:$I$356,P479))-(COUNTIFS(Matches!$C$9:$C$1954,C479,Matches!$D$9:$D$1954,D479,Matches!$Q$9:$Q$1954,1)+COUNTIFS(Matches!$C$9:$C$1954,D479,Matches!$D$9:$D$1954,C479,Matches!$Q$9:$Q$1954,1))))</f>
        <v>0.4</v>
      </c>
      <c r="U479" s="9">
        <f>IF(Q479=0,0,(INDEX('RPI calculation'!$H$9:$H$356,O479)-(COUNTIFS(Matches!$C$9:$C$1954,C479,Matches!$D$9:$D$1954,D479,Matches!$Q$9:$Q$1954,1,Matches!$E$9:$E$1954,3)+COUNTIFS(Matches!$C$9:$C$1954,D479,Matches!$D$9:$D$1954,C479,Matches!$Q$9:$Q$1954,1,Matches!$F$9:$F$1954,3)))/((INDEX('RPI calculation'!$H$9:$H$356,O479)+INDEX('RPI calculation'!$I$9:$I$356,O479))-(COUNTIFS(Matches!$C$9:$C$1954,C479,Matches!$D$9:$D$1954,D479,Matches!$Q$9:$Q$1954,1)+COUNTIFS(Matches!$C$9:$C$1954,D479,Matches!$D$9:$D$1954,C479,Matches!$Q$9:$Q$1954,1))))</f>
        <v>0.8</v>
      </c>
      <c r="V479" s="9">
        <f>IF(Q479=0,0,INDEX('RPI calculation'!$K$9:$K$356,P479))</f>
        <v>0.55128558310376496</v>
      </c>
      <c r="W479" s="9">
        <f>IF(Q479=0,0,INDEX('RPI calculation'!$K$9:$K$356,O479))</f>
        <v>0.66777843368752454</v>
      </c>
      <c r="X479" s="1">
        <f>IF(G479="D1",INDEX('RPI calculation'!$N$9:$N$356,O479),0)</f>
        <v>7</v>
      </c>
      <c r="Y479" s="1">
        <f>IF(H479="D1",INDEX('RPI calculation'!$N$9:$N$356,P479),0)</f>
        <v>178</v>
      </c>
    </row>
    <row r="480" spans="1:25" ht="25">
      <c r="A480" s="1" t="s">
        <v>1836</v>
      </c>
      <c r="B480" s="12">
        <v>46264</v>
      </c>
      <c r="C480" s="1" t="s">
        <v>219</v>
      </c>
      <c r="D480" s="1" t="s">
        <v>55</v>
      </c>
      <c r="E480" s="1">
        <v>0</v>
      </c>
      <c r="F480" s="1">
        <v>3</v>
      </c>
      <c r="G480" s="1" t="s">
        <v>584</v>
      </c>
      <c r="H480" s="1" t="s">
        <v>584</v>
      </c>
      <c r="I480" s="1">
        <v>2</v>
      </c>
      <c r="J480" s="14" t="s">
        <v>1276</v>
      </c>
      <c r="K480" s="14" t="s">
        <v>1837</v>
      </c>
      <c r="L480" s="14"/>
      <c r="M480" s="1" t="s">
        <v>5986</v>
      </c>
      <c r="N480" s="14" t="s">
        <v>5989</v>
      </c>
      <c r="O480" s="1">
        <f>IF(G480="D1",MATCH(C480,'RPI calculation'!$A$9:$A$356,0),0)</f>
        <v>280</v>
      </c>
      <c r="P480" s="1">
        <f>IF(H480="D1",MATCH(D480,'RPI calculation'!$A$9:$A$356,0),0)</f>
        <v>290</v>
      </c>
      <c r="Q480" s="1">
        <f t="shared" si="21"/>
        <v>1</v>
      </c>
      <c r="R480" s="1">
        <f t="shared" si="22"/>
        <v>0</v>
      </c>
      <c r="S480" s="1">
        <f t="shared" si="23"/>
        <v>1</v>
      </c>
      <c r="T480" s="9">
        <f>IF(Q480=0,0,(INDEX('RPI calculation'!$H$9:$H$356,P480)-(COUNTIFS(Matches!$C$9:$C$1954,C480,Matches!$D$9:$D$1954,D480,Matches!$Q$9:$Q$1954,1,Matches!$F$9:$F$1954,3)+COUNTIFS(Matches!$C$9:$C$1954,D480,Matches!$D$9:$D$1954,C480,Matches!$Q$9:$Q$1954,1,Matches!$E$9:$E$1954,3)))/((INDEX('RPI calculation'!$H$9:$H$356,P480)+INDEX('RPI calculation'!$I$9:$I$356,P480))-(COUNTIFS(Matches!$C$9:$C$1954,C480,Matches!$D$9:$D$1954,D480,Matches!$Q$9:$Q$1954,1)+COUNTIFS(Matches!$C$9:$C$1954,D480,Matches!$D$9:$D$1954,C480,Matches!$Q$9:$Q$1954,1))))</f>
        <v>0.77777777777777779</v>
      </c>
      <c r="U480" s="9">
        <f>IF(Q480=0,0,(INDEX('RPI calculation'!$H$9:$H$356,O480)-(COUNTIFS(Matches!$C$9:$C$1954,C480,Matches!$D$9:$D$1954,D480,Matches!$Q$9:$Q$1954,1,Matches!$E$9:$E$1954,3)+COUNTIFS(Matches!$C$9:$C$1954,D480,Matches!$D$9:$D$1954,C480,Matches!$Q$9:$Q$1954,1,Matches!$F$9:$F$1954,3)))/((INDEX('RPI calculation'!$H$9:$H$356,O480)+INDEX('RPI calculation'!$I$9:$I$356,O480))-(COUNTIFS(Matches!$C$9:$C$1954,C480,Matches!$D$9:$D$1954,D480,Matches!$Q$9:$Q$1954,1)+COUNTIFS(Matches!$C$9:$C$1954,D480,Matches!$D$9:$D$1954,C480,Matches!$Q$9:$Q$1954,1))))</f>
        <v>0.4</v>
      </c>
      <c r="V480" s="9">
        <f>IF(Q480=0,0,INDEX('RPI calculation'!$K$9:$K$356,P480))</f>
        <v>0.58141414141414149</v>
      </c>
      <c r="W480" s="9">
        <f>IF(Q480=0,0,INDEX('RPI calculation'!$K$9:$K$356,O480))</f>
        <v>0.55039909585364122</v>
      </c>
      <c r="X480" s="1">
        <f>IF(G480="D1",INDEX('RPI calculation'!$N$9:$N$356,O480),0)</f>
        <v>196</v>
      </c>
      <c r="Y480" s="1">
        <f>IF(H480="D1",INDEX('RPI calculation'!$N$9:$N$356,P480),0)</f>
        <v>32</v>
      </c>
    </row>
    <row r="481" spans="1:25" ht="25">
      <c r="A481" s="1" t="s">
        <v>1838</v>
      </c>
      <c r="B481" s="12">
        <v>46264</v>
      </c>
      <c r="C481" s="1" t="s">
        <v>189</v>
      </c>
      <c r="D481" s="1" t="s">
        <v>113</v>
      </c>
      <c r="E481" s="1">
        <v>3</v>
      </c>
      <c r="F481" s="1">
        <v>2</v>
      </c>
      <c r="G481" s="1" t="s">
        <v>584</v>
      </c>
      <c r="H481" s="1" t="s">
        <v>584</v>
      </c>
      <c r="I481" s="1">
        <v>2</v>
      </c>
      <c r="J481" s="14" t="s">
        <v>1839</v>
      </c>
      <c r="K481" s="14" t="s">
        <v>1840</v>
      </c>
      <c r="L481" s="14"/>
      <c r="M481" s="1" t="s">
        <v>5986</v>
      </c>
      <c r="N481" s="14" t="s">
        <v>5989</v>
      </c>
      <c r="O481" s="1">
        <f>IF(G481="D1",MATCH(C481,'RPI calculation'!$A$9:$A$356,0),0)</f>
        <v>305</v>
      </c>
      <c r="P481" s="1">
        <f>IF(H481="D1",MATCH(D481,'RPI calculation'!$A$9:$A$356,0),0)</f>
        <v>334</v>
      </c>
      <c r="Q481" s="1">
        <f t="shared" si="21"/>
        <v>1</v>
      </c>
      <c r="R481" s="1">
        <f t="shared" si="22"/>
        <v>1</v>
      </c>
      <c r="S481" s="1">
        <f t="shared" si="23"/>
        <v>0</v>
      </c>
      <c r="T481" s="9">
        <f>IF(Q481=0,0,(INDEX('RPI calculation'!$H$9:$H$356,P481)-(COUNTIFS(Matches!$C$9:$C$1954,C481,Matches!$D$9:$D$1954,D481,Matches!$Q$9:$Q$1954,1,Matches!$F$9:$F$1954,3)+COUNTIFS(Matches!$C$9:$C$1954,D481,Matches!$D$9:$D$1954,C481,Matches!$Q$9:$Q$1954,1,Matches!$E$9:$E$1954,3)))/((INDEX('RPI calculation'!$H$9:$H$356,P481)+INDEX('RPI calculation'!$I$9:$I$356,P481))-(COUNTIFS(Matches!$C$9:$C$1954,C481,Matches!$D$9:$D$1954,D481,Matches!$Q$9:$Q$1954,1)+COUNTIFS(Matches!$C$9:$C$1954,D481,Matches!$D$9:$D$1954,C481,Matches!$Q$9:$Q$1954,1))))</f>
        <v>0.77777777777777779</v>
      </c>
      <c r="U481" s="9">
        <f>IF(Q481=0,0,(INDEX('RPI calculation'!$H$9:$H$356,O481)-(COUNTIFS(Matches!$C$9:$C$1954,C481,Matches!$D$9:$D$1954,D481,Matches!$Q$9:$Q$1954,1,Matches!$E$9:$E$1954,3)+COUNTIFS(Matches!$C$9:$C$1954,D481,Matches!$D$9:$D$1954,C481,Matches!$Q$9:$Q$1954,1,Matches!$F$9:$F$1954,3)))/((INDEX('RPI calculation'!$H$9:$H$356,O481)+INDEX('RPI calculation'!$I$9:$I$356,O481))-(COUNTIFS(Matches!$C$9:$C$1954,C481,Matches!$D$9:$D$1954,D481,Matches!$Q$9:$Q$1954,1)+COUNTIFS(Matches!$C$9:$C$1954,D481,Matches!$D$9:$D$1954,C481,Matches!$Q$9:$Q$1954,1))))</f>
        <v>0.375</v>
      </c>
      <c r="V481" s="9">
        <f>IF(Q481=0,0,INDEX('RPI calculation'!$K$9:$K$356,P481))</f>
        <v>0.52940476190476193</v>
      </c>
      <c r="W481" s="9">
        <f>IF(Q481=0,0,INDEX('RPI calculation'!$K$9:$K$356,O481))</f>
        <v>0.55432098765432103</v>
      </c>
      <c r="X481" s="1">
        <f>IF(G481="D1",INDEX('RPI calculation'!$N$9:$N$356,O481),0)</f>
        <v>166</v>
      </c>
      <c r="Y481" s="1">
        <f>IF(H481="D1",INDEX('RPI calculation'!$N$9:$N$356,P481),0)</f>
        <v>90</v>
      </c>
    </row>
    <row r="482" spans="1:25" ht="25">
      <c r="A482" s="1" t="s">
        <v>1841</v>
      </c>
      <c r="B482" s="12">
        <v>46265</v>
      </c>
      <c r="C482" s="1" t="s">
        <v>92</v>
      </c>
      <c r="D482" s="1" t="s">
        <v>29</v>
      </c>
      <c r="E482" s="1">
        <v>0</v>
      </c>
      <c r="F482" s="1">
        <v>3</v>
      </c>
      <c r="G482" s="1" t="s">
        <v>584</v>
      </c>
      <c r="H482" s="1" t="s">
        <v>584</v>
      </c>
      <c r="I482" s="1">
        <v>2</v>
      </c>
      <c r="J482" s="14" t="s">
        <v>1302</v>
      </c>
      <c r="K482" s="14" t="s">
        <v>1842</v>
      </c>
      <c r="L482" s="14"/>
      <c r="M482" s="1" t="s">
        <v>5986</v>
      </c>
      <c r="N482" s="14" t="s">
        <v>5989</v>
      </c>
      <c r="O482" s="1">
        <f>IF(G482="D1",MATCH(C482,'RPI calculation'!$A$9:$A$356,0),0)</f>
        <v>64</v>
      </c>
      <c r="P482" s="1">
        <f>IF(H482="D1",MATCH(D482,'RPI calculation'!$A$9:$A$356,0),0)</f>
        <v>146</v>
      </c>
      <c r="Q482" s="1">
        <f t="shared" si="21"/>
        <v>1</v>
      </c>
      <c r="R482" s="1">
        <f t="shared" si="22"/>
        <v>0</v>
      </c>
      <c r="S482" s="1">
        <f t="shared" si="23"/>
        <v>1</v>
      </c>
      <c r="T482" s="9">
        <f>IF(Q482=0,0,(INDEX('RPI calculation'!$H$9:$H$356,P482)-(COUNTIFS(Matches!$C$9:$C$1954,C482,Matches!$D$9:$D$1954,D482,Matches!$Q$9:$Q$1954,1,Matches!$F$9:$F$1954,3)+COUNTIFS(Matches!$C$9:$C$1954,D482,Matches!$D$9:$D$1954,C482,Matches!$Q$9:$Q$1954,1,Matches!$E$9:$E$1954,3)))/((INDEX('RPI calculation'!$H$9:$H$356,P482)+INDEX('RPI calculation'!$I$9:$I$356,P482))-(COUNTIFS(Matches!$C$9:$C$1954,C482,Matches!$D$9:$D$1954,D482,Matches!$Q$9:$Q$1954,1)+COUNTIFS(Matches!$C$9:$C$1954,D482,Matches!$D$9:$D$1954,C482,Matches!$Q$9:$Q$1954,1))))</f>
        <v>0.81818181818181823</v>
      </c>
      <c r="U482" s="9">
        <f>IF(Q482=0,0,(INDEX('RPI calculation'!$H$9:$H$356,O482)-(COUNTIFS(Matches!$C$9:$C$1954,C482,Matches!$D$9:$D$1954,D482,Matches!$Q$9:$Q$1954,1,Matches!$E$9:$E$1954,3)+COUNTIFS(Matches!$C$9:$C$1954,D482,Matches!$D$9:$D$1954,C482,Matches!$Q$9:$Q$1954,1,Matches!$F$9:$F$1954,3)))/((INDEX('RPI calculation'!$H$9:$H$356,O482)+INDEX('RPI calculation'!$I$9:$I$356,O482))-(COUNTIFS(Matches!$C$9:$C$1954,C482,Matches!$D$9:$D$1954,D482,Matches!$Q$9:$Q$1954,1)+COUNTIFS(Matches!$C$9:$C$1954,D482,Matches!$D$9:$D$1954,C482,Matches!$Q$9:$Q$1954,1))))</f>
        <v>0.66666666666666663</v>
      </c>
      <c r="V482" s="9">
        <f>IF(Q482=0,0,INDEX('RPI calculation'!$K$9:$K$356,P482))</f>
        <v>0.65386904761904752</v>
      </c>
      <c r="W482" s="9">
        <f>IF(Q482=0,0,INDEX('RPI calculation'!$K$9:$K$356,O482))</f>
        <v>0.57902097902097904</v>
      </c>
      <c r="X482" s="1">
        <f>IF(G482="D1",INDEX('RPI calculation'!$N$9:$N$356,O482),0)</f>
        <v>69</v>
      </c>
      <c r="Y482" s="1">
        <f>IF(H482="D1",INDEX('RPI calculation'!$N$9:$N$356,P482),0)</f>
        <v>6</v>
      </c>
    </row>
    <row r="483" spans="1:25" ht="25">
      <c r="A483" s="1" t="s">
        <v>1843</v>
      </c>
      <c r="B483" s="12">
        <v>46266</v>
      </c>
      <c r="C483" s="1" t="s">
        <v>97</v>
      </c>
      <c r="D483" s="1" t="s">
        <v>79</v>
      </c>
      <c r="E483" s="1">
        <v>0</v>
      </c>
      <c r="F483" s="1">
        <v>3</v>
      </c>
      <c r="G483" s="1" t="s">
        <v>584</v>
      </c>
      <c r="H483" s="1" t="s">
        <v>584</v>
      </c>
      <c r="I483" s="1">
        <v>2</v>
      </c>
      <c r="J483" s="14" t="s">
        <v>1844</v>
      </c>
      <c r="K483" s="14" t="s">
        <v>1845</v>
      </c>
      <c r="L483" s="14"/>
      <c r="M483" s="1" t="s">
        <v>5986</v>
      </c>
      <c r="N483" s="14" t="s">
        <v>5987</v>
      </c>
      <c r="O483" s="1">
        <f>IF(G483="D1",MATCH(C483,'RPI calculation'!$A$9:$A$356,0),0)</f>
        <v>14</v>
      </c>
      <c r="P483" s="1">
        <f>IF(H483="D1",MATCH(D483,'RPI calculation'!$A$9:$A$356,0),0)</f>
        <v>235</v>
      </c>
      <c r="Q483" s="1">
        <f t="shared" si="21"/>
        <v>1</v>
      </c>
      <c r="R483" s="1">
        <f t="shared" si="22"/>
        <v>0</v>
      </c>
      <c r="S483" s="1">
        <f t="shared" si="23"/>
        <v>1</v>
      </c>
      <c r="T483" s="9">
        <f>IF(Q483=0,0,(INDEX('RPI calculation'!$H$9:$H$356,P483)-(COUNTIFS(Matches!$C$9:$C$1954,C483,Matches!$D$9:$D$1954,D483,Matches!$Q$9:$Q$1954,1,Matches!$F$9:$F$1954,3)+COUNTIFS(Matches!$C$9:$C$1954,D483,Matches!$D$9:$D$1954,C483,Matches!$Q$9:$Q$1954,1,Matches!$E$9:$E$1954,3)))/((INDEX('RPI calculation'!$H$9:$H$356,P483)+INDEX('RPI calculation'!$I$9:$I$356,P483))-(COUNTIFS(Matches!$C$9:$C$1954,C483,Matches!$D$9:$D$1954,D483,Matches!$Q$9:$Q$1954,1)+COUNTIFS(Matches!$C$9:$C$1954,D483,Matches!$D$9:$D$1954,C483,Matches!$Q$9:$Q$1954,1))))</f>
        <v>0.72727272727272729</v>
      </c>
      <c r="U483" s="9">
        <f>IF(Q483=0,0,(INDEX('RPI calculation'!$H$9:$H$356,O483)-(COUNTIFS(Matches!$C$9:$C$1954,C483,Matches!$D$9:$D$1954,D483,Matches!$Q$9:$Q$1954,1,Matches!$E$9:$E$1954,3)+COUNTIFS(Matches!$C$9:$C$1954,D483,Matches!$D$9:$D$1954,C483,Matches!$Q$9:$Q$1954,1,Matches!$F$9:$F$1954,3)))/((INDEX('RPI calculation'!$H$9:$H$356,O483)+INDEX('RPI calculation'!$I$9:$I$356,O483))-(COUNTIFS(Matches!$C$9:$C$1954,C483,Matches!$D$9:$D$1954,D483,Matches!$Q$9:$Q$1954,1)+COUNTIFS(Matches!$C$9:$C$1954,D483,Matches!$D$9:$D$1954,C483,Matches!$Q$9:$Q$1954,1))))</f>
        <v>0.8</v>
      </c>
      <c r="V483" s="9">
        <f>IF(Q483=0,0,INDEX('RPI calculation'!$K$9:$K$356,P483))</f>
        <v>0.56458333333333333</v>
      </c>
      <c r="W483" s="9">
        <f>IF(Q483=0,0,INDEX('RPI calculation'!$K$9:$K$356,O483))</f>
        <v>0.5526859504132231</v>
      </c>
      <c r="X483" s="1">
        <f>IF(G483="D1",INDEX('RPI calculation'!$N$9:$N$356,O483),0)</f>
        <v>74</v>
      </c>
      <c r="Y483" s="1">
        <f>IF(H483="D1",INDEX('RPI calculation'!$N$9:$N$356,P483),0)</f>
        <v>56</v>
      </c>
    </row>
    <row r="484" spans="1:25" ht="25">
      <c r="A484" s="1" t="s">
        <v>1846</v>
      </c>
      <c r="B484" s="12">
        <v>46266</v>
      </c>
      <c r="C484" s="1" t="s">
        <v>47</v>
      </c>
      <c r="D484" s="1" t="s">
        <v>241</v>
      </c>
      <c r="E484" s="1">
        <v>0</v>
      </c>
      <c r="F484" s="1">
        <v>3</v>
      </c>
      <c r="G484" s="1" t="s">
        <v>584</v>
      </c>
      <c r="H484" s="1" t="s">
        <v>584</v>
      </c>
      <c r="I484" s="1">
        <v>2</v>
      </c>
      <c r="J484" s="14" t="s">
        <v>674</v>
      </c>
      <c r="K484" s="14" t="s">
        <v>1847</v>
      </c>
      <c r="L484" s="14"/>
      <c r="M484" s="1" t="s">
        <v>5986</v>
      </c>
      <c r="N484" s="14" t="s">
        <v>5989</v>
      </c>
      <c r="O484" s="1">
        <f>IF(G484="D1",MATCH(C484,'RPI calculation'!$A$9:$A$356,0),0)</f>
        <v>48</v>
      </c>
      <c r="P484" s="1">
        <f>IF(H484="D1",MATCH(D484,'RPI calculation'!$A$9:$A$356,0),0)</f>
        <v>247</v>
      </c>
      <c r="Q484" s="1">
        <f t="shared" si="21"/>
        <v>1</v>
      </c>
      <c r="R484" s="1">
        <f t="shared" si="22"/>
        <v>0</v>
      </c>
      <c r="S484" s="1">
        <f t="shared" si="23"/>
        <v>1</v>
      </c>
      <c r="T484" s="9">
        <f>IF(Q484=0,0,(INDEX('RPI calculation'!$H$9:$H$356,P484)-(COUNTIFS(Matches!$C$9:$C$1954,C484,Matches!$D$9:$D$1954,D484,Matches!$Q$9:$Q$1954,1,Matches!$F$9:$F$1954,3)+COUNTIFS(Matches!$C$9:$C$1954,D484,Matches!$D$9:$D$1954,C484,Matches!$Q$9:$Q$1954,1,Matches!$E$9:$E$1954,3)))/((INDEX('RPI calculation'!$H$9:$H$356,P484)+INDEX('RPI calculation'!$I$9:$I$356,P484))-(COUNTIFS(Matches!$C$9:$C$1954,C484,Matches!$D$9:$D$1954,D484,Matches!$Q$9:$Q$1954,1)+COUNTIFS(Matches!$C$9:$C$1954,D484,Matches!$D$9:$D$1954,C484,Matches!$Q$9:$Q$1954,1))))</f>
        <v>0.27272727272727271</v>
      </c>
      <c r="U484" s="9">
        <f>IF(Q484=0,0,(INDEX('RPI calculation'!$H$9:$H$356,O484)-(COUNTIFS(Matches!$C$9:$C$1954,C484,Matches!$D$9:$D$1954,D484,Matches!$Q$9:$Q$1954,1,Matches!$E$9:$E$1954,3)+COUNTIFS(Matches!$C$9:$C$1954,D484,Matches!$D$9:$D$1954,C484,Matches!$Q$9:$Q$1954,1,Matches!$F$9:$F$1954,3)))/((INDEX('RPI calculation'!$H$9:$H$356,O484)+INDEX('RPI calculation'!$I$9:$I$356,O484))-(COUNTIFS(Matches!$C$9:$C$1954,C484,Matches!$D$9:$D$1954,D484,Matches!$Q$9:$Q$1954,1)+COUNTIFS(Matches!$C$9:$C$1954,D484,Matches!$D$9:$D$1954,C484,Matches!$Q$9:$Q$1954,1))))</f>
        <v>0.77777777777777779</v>
      </c>
      <c r="V484" s="9">
        <f>IF(Q484=0,0,INDEX('RPI calculation'!$K$9:$K$356,P484))</f>
        <v>0.51638407888407889</v>
      </c>
      <c r="W484" s="9">
        <f>IF(Q484=0,0,INDEX('RPI calculation'!$K$9:$K$356,O484))</f>
        <v>0.67239898989898994</v>
      </c>
      <c r="X484" s="1">
        <f>IF(G484="D1",INDEX('RPI calculation'!$N$9:$N$356,O484),0)</f>
        <v>24</v>
      </c>
      <c r="Y484" s="1">
        <f>IF(H484="D1",INDEX('RPI calculation'!$N$9:$N$356,P484),0)</f>
        <v>218</v>
      </c>
    </row>
    <row r="485" spans="1:25" ht="25">
      <c r="A485" s="1" t="s">
        <v>1848</v>
      </c>
      <c r="B485" s="12">
        <v>46266</v>
      </c>
      <c r="C485" s="1" t="s">
        <v>49</v>
      </c>
      <c r="D485" s="1" t="s">
        <v>248</v>
      </c>
      <c r="E485" s="1">
        <v>3</v>
      </c>
      <c r="F485" s="1">
        <v>1</v>
      </c>
      <c r="G485" s="1" t="s">
        <v>584</v>
      </c>
      <c r="H485" s="1" t="s">
        <v>584</v>
      </c>
      <c r="I485" s="1">
        <v>2</v>
      </c>
      <c r="J485" s="14" t="s">
        <v>902</v>
      </c>
      <c r="K485" s="14" t="s">
        <v>1849</v>
      </c>
      <c r="L485" s="14"/>
      <c r="M485" s="1" t="s">
        <v>5986</v>
      </c>
      <c r="N485" s="14" t="s">
        <v>5989</v>
      </c>
      <c r="O485" s="1">
        <f>IF(G485="D1",MATCH(C485,'RPI calculation'!$A$9:$A$356,0),0)</f>
        <v>55</v>
      </c>
      <c r="P485" s="1">
        <f>IF(H485="D1",MATCH(D485,'RPI calculation'!$A$9:$A$356,0),0)</f>
        <v>200</v>
      </c>
      <c r="Q485" s="1">
        <f t="shared" si="21"/>
        <v>1</v>
      </c>
      <c r="R485" s="1">
        <f t="shared" si="22"/>
        <v>1</v>
      </c>
      <c r="S485" s="1">
        <f t="shared" si="23"/>
        <v>0</v>
      </c>
      <c r="T485" s="9">
        <f>IF(Q485=0,0,(INDEX('RPI calculation'!$H$9:$H$356,P485)-(COUNTIFS(Matches!$C$9:$C$1954,C485,Matches!$D$9:$D$1954,D485,Matches!$Q$9:$Q$1954,1,Matches!$F$9:$F$1954,3)+COUNTIFS(Matches!$C$9:$C$1954,D485,Matches!$D$9:$D$1954,C485,Matches!$Q$9:$Q$1954,1,Matches!$E$9:$E$1954,3)))/((INDEX('RPI calculation'!$H$9:$H$356,P485)+INDEX('RPI calculation'!$I$9:$I$356,P485))-(COUNTIFS(Matches!$C$9:$C$1954,C485,Matches!$D$9:$D$1954,D485,Matches!$Q$9:$Q$1954,1)+COUNTIFS(Matches!$C$9:$C$1954,D485,Matches!$D$9:$D$1954,C485,Matches!$Q$9:$Q$1954,1))))</f>
        <v>0.4</v>
      </c>
      <c r="U485" s="9">
        <f>IF(Q485=0,0,(INDEX('RPI calculation'!$H$9:$H$356,O485)-(COUNTIFS(Matches!$C$9:$C$1954,C485,Matches!$D$9:$D$1954,D485,Matches!$Q$9:$Q$1954,1,Matches!$E$9:$E$1954,3)+COUNTIFS(Matches!$C$9:$C$1954,D485,Matches!$D$9:$D$1954,C485,Matches!$Q$9:$Q$1954,1,Matches!$F$9:$F$1954,3)))/((INDEX('RPI calculation'!$H$9:$H$356,O485)+INDEX('RPI calculation'!$I$9:$I$356,O485))-(COUNTIFS(Matches!$C$9:$C$1954,C485,Matches!$D$9:$D$1954,D485,Matches!$Q$9:$Q$1954,1)+COUNTIFS(Matches!$C$9:$C$1954,D485,Matches!$D$9:$D$1954,C485,Matches!$Q$9:$Q$1954,1))))</f>
        <v>0.66666666666666663</v>
      </c>
      <c r="V485" s="9">
        <f>IF(Q485=0,0,INDEX('RPI calculation'!$K$9:$K$356,P485))</f>
        <v>0.48539944903581261</v>
      </c>
      <c r="W485" s="9">
        <f>IF(Q485=0,0,INDEX('RPI calculation'!$K$9:$K$356,O485))</f>
        <v>0.65047619047619043</v>
      </c>
      <c r="X485" s="1">
        <f>IF(G485="D1",INDEX('RPI calculation'!$N$9:$N$356,O485),0)</f>
        <v>26</v>
      </c>
      <c r="Y485" s="1">
        <f>IF(H485="D1",INDEX('RPI calculation'!$N$9:$N$356,P485),0)</f>
        <v>225</v>
      </c>
    </row>
    <row r="486" spans="1:25" ht="25">
      <c r="A486" s="1" t="s">
        <v>1850</v>
      </c>
      <c r="B486" s="12">
        <v>46266</v>
      </c>
      <c r="C486" s="1" t="s">
        <v>222</v>
      </c>
      <c r="D486" s="1" t="s">
        <v>211</v>
      </c>
      <c r="E486" s="1">
        <v>0</v>
      </c>
      <c r="F486" s="1">
        <v>3</v>
      </c>
      <c r="G486" s="1" t="s">
        <v>584</v>
      </c>
      <c r="H486" s="1" t="s">
        <v>584</v>
      </c>
      <c r="I486" s="1">
        <v>2</v>
      </c>
      <c r="J486" s="14" t="s">
        <v>1110</v>
      </c>
      <c r="K486" s="14" t="s">
        <v>1851</v>
      </c>
      <c r="L486" s="14"/>
      <c r="M486" s="1" t="s">
        <v>5986</v>
      </c>
      <c r="N486" s="14" t="s">
        <v>5989</v>
      </c>
      <c r="O486" s="1">
        <f>IF(G486="D1",MATCH(C486,'RPI calculation'!$A$9:$A$356,0),0)</f>
        <v>60</v>
      </c>
      <c r="P486" s="1">
        <f>IF(H486="D1",MATCH(D486,'RPI calculation'!$A$9:$A$356,0),0)</f>
        <v>245</v>
      </c>
      <c r="Q486" s="1">
        <f t="shared" si="21"/>
        <v>1</v>
      </c>
      <c r="R486" s="1">
        <f t="shared" si="22"/>
        <v>0</v>
      </c>
      <c r="S486" s="1">
        <f t="shared" si="23"/>
        <v>1</v>
      </c>
      <c r="T486" s="9">
        <f>IF(Q486=0,0,(INDEX('RPI calculation'!$H$9:$H$356,P486)-(COUNTIFS(Matches!$C$9:$C$1954,C486,Matches!$D$9:$D$1954,D486,Matches!$Q$9:$Q$1954,1,Matches!$F$9:$F$1954,3)+COUNTIFS(Matches!$C$9:$C$1954,D486,Matches!$D$9:$D$1954,C486,Matches!$Q$9:$Q$1954,1,Matches!$E$9:$E$1954,3)))/((INDEX('RPI calculation'!$H$9:$H$356,P486)+INDEX('RPI calculation'!$I$9:$I$356,P486))-(COUNTIFS(Matches!$C$9:$C$1954,C486,Matches!$D$9:$D$1954,D486,Matches!$Q$9:$Q$1954,1)+COUNTIFS(Matches!$C$9:$C$1954,D486,Matches!$D$9:$D$1954,C486,Matches!$Q$9:$Q$1954,1))))</f>
        <v>0.58333333333333337</v>
      </c>
      <c r="U486" s="9">
        <f>IF(Q486=0,0,(INDEX('RPI calculation'!$H$9:$H$356,O486)-(COUNTIFS(Matches!$C$9:$C$1954,C486,Matches!$D$9:$D$1954,D486,Matches!$Q$9:$Q$1954,1,Matches!$E$9:$E$1954,3)+COUNTIFS(Matches!$C$9:$C$1954,D486,Matches!$D$9:$D$1954,C486,Matches!$Q$9:$Q$1954,1,Matches!$F$9:$F$1954,3)))/((INDEX('RPI calculation'!$H$9:$H$356,O486)+INDEX('RPI calculation'!$I$9:$I$356,O486))-(COUNTIFS(Matches!$C$9:$C$1954,C486,Matches!$D$9:$D$1954,D486,Matches!$Q$9:$Q$1954,1)+COUNTIFS(Matches!$C$9:$C$1954,D486,Matches!$D$9:$D$1954,C486,Matches!$Q$9:$Q$1954,1))))</f>
        <v>0.45454545454545453</v>
      </c>
      <c r="V486" s="9">
        <f>IF(Q486=0,0,INDEX('RPI calculation'!$K$9:$K$356,P486))</f>
        <v>0.43065268065268059</v>
      </c>
      <c r="W486" s="9">
        <f>IF(Q486=0,0,INDEX('RPI calculation'!$K$9:$K$356,O486))</f>
        <v>0.51990740740740737</v>
      </c>
      <c r="X486" s="1">
        <f>IF(G486="D1",INDEX('RPI calculation'!$N$9:$N$356,O486),0)</f>
        <v>199</v>
      </c>
      <c r="Y486" s="1">
        <f>IF(H486="D1",INDEX('RPI calculation'!$N$9:$N$356,P486),0)</f>
        <v>188</v>
      </c>
    </row>
    <row r="487" spans="1:25" ht="25">
      <c r="A487" s="1" t="s">
        <v>1852</v>
      </c>
      <c r="B487" s="12">
        <v>46266</v>
      </c>
      <c r="C487" s="1" t="s">
        <v>257</v>
      </c>
      <c r="D487" s="1" t="s">
        <v>129</v>
      </c>
      <c r="E487" s="1">
        <v>2</v>
      </c>
      <c r="F487" s="1">
        <v>3</v>
      </c>
      <c r="G487" s="1" t="s">
        <v>584</v>
      </c>
      <c r="H487" s="1" t="s">
        <v>584</v>
      </c>
      <c r="I487" s="1">
        <v>2</v>
      </c>
      <c r="J487" s="14" t="s">
        <v>1395</v>
      </c>
      <c r="K487" s="14" t="s">
        <v>1853</v>
      </c>
      <c r="L487" s="14"/>
      <c r="M487" s="1" t="s">
        <v>5986</v>
      </c>
      <c r="N487" s="14" t="s">
        <v>5989</v>
      </c>
      <c r="O487" s="1">
        <f>IF(G487="D1",MATCH(C487,'RPI calculation'!$A$9:$A$356,0),0)</f>
        <v>78</v>
      </c>
      <c r="P487" s="1">
        <f>IF(H487="D1",MATCH(D487,'RPI calculation'!$A$9:$A$356,0),0)</f>
        <v>307</v>
      </c>
      <c r="Q487" s="1">
        <f t="shared" si="21"/>
        <v>1</v>
      </c>
      <c r="R487" s="1">
        <f t="shared" si="22"/>
        <v>0</v>
      </c>
      <c r="S487" s="1">
        <f t="shared" si="23"/>
        <v>1</v>
      </c>
      <c r="T487" s="9">
        <f>IF(Q487=0,0,(INDEX('RPI calculation'!$H$9:$H$356,P487)-(COUNTIFS(Matches!$C$9:$C$1954,C487,Matches!$D$9:$D$1954,D487,Matches!$Q$9:$Q$1954,1,Matches!$F$9:$F$1954,3)+COUNTIFS(Matches!$C$9:$C$1954,D487,Matches!$D$9:$D$1954,C487,Matches!$Q$9:$Q$1954,1,Matches!$E$9:$E$1954,3)))/((INDEX('RPI calculation'!$H$9:$H$356,P487)+INDEX('RPI calculation'!$I$9:$I$356,P487))-(COUNTIFS(Matches!$C$9:$C$1954,C487,Matches!$D$9:$D$1954,D487,Matches!$Q$9:$Q$1954,1)+COUNTIFS(Matches!$C$9:$C$1954,D487,Matches!$D$9:$D$1954,C487,Matches!$Q$9:$Q$1954,1))))</f>
        <v>0.76923076923076927</v>
      </c>
      <c r="U487" s="9">
        <f>IF(Q487=0,0,(INDEX('RPI calculation'!$H$9:$H$356,O487)-(COUNTIFS(Matches!$C$9:$C$1954,C487,Matches!$D$9:$D$1954,D487,Matches!$Q$9:$Q$1954,1,Matches!$E$9:$E$1954,3)+COUNTIFS(Matches!$C$9:$C$1954,D487,Matches!$D$9:$D$1954,C487,Matches!$Q$9:$Q$1954,1,Matches!$F$9:$F$1954,3)))/((INDEX('RPI calculation'!$H$9:$H$356,O487)+INDEX('RPI calculation'!$I$9:$I$356,O487))-(COUNTIFS(Matches!$C$9:$C$1954,C487,Matches!$D$9:$D$1954,D487,Matches!$Q$9:$Q$1954,1)+COUNTIFS(Matches!$C$9:$C$1954,D487,Matches!$D$9:$D$1954,C487,Matches!$Q$9:$Q$1954,1))))</f>
        <v>0.27272727272727271</v>
      </c>
      <c r="V487" s="9">
        <f>IF(Q487=0,0,INDEX('RPI calculation'!$K$9:$K$356,P487))</f>
        <v>0.46547619047619049</v>
      </c>
      <c r="W487" s="9">
        <f>IF(Q487=0,0,INDEX('RPI calculation'!$K$9:$K$356,O487))</f>
        <v>0.56960955710955707</v>
      </c>
      <c r="X487" s="1">
        <f>IF(G487="D1",INDEX('RPI calculation'!$N$9:$N$356,O487),0)</f>
        <v>234</v>
      </c>
      <c r="Y487" s="1">
        <f>IF(H487="D1",INDEX('RPI calculation'!$N$9:$N$356,P487),0)</f>
        <v>106</v>
      </c>
    </row>
    <row r="488" spans="1:25" ht="25">
      <c r="A488" s="1" t="s">
        <v>1854</v>
      </c>
      <c r="B488" s="12">
        <v>46266</v>
      </c>
      <c r="C488" s="1" t="s">
        <v>341</v>
      </c>
      <c r="D488" s="1" t="s">
        <v>212</v>
      </c>
      <c r="E488" s="1">
        <v>1</v>
      </c>
      <c r="F488" s="1">
        <v>3</v>
      </c>
      <c r="G488" s="1" t="s">
        <v>584</v>
      </c>
      <c r="H488" s="1" t="s">
        <v>584</v>
      </c>
      <c r="I488" s="1">
        <v>2</v>
      </c>
      <c r="J488" s="14" t="s">
        <v>982</v>
      </c>
      <c r="K488" s="14" t="s">
        <v>1855</v>
      </c>
      <c r="L488" s="14"/>
      <c r="M488" s="1" t="s">
        <v>5986</v>
      </c>
      <c r="N488" s="14" t="s">
        <v>5989</v>
      </c>
      <c r="O488" s="1">
        <f>IF(G488="D1",MATCH(C488,'RPI calculation'!$A$9:$A$356,0),0)</f>
        <v>80</v>
      </c>
      <c r="P488" s="1">
        <f>IF(H488="D1",MATCH(D488,'RPI calculation'!$A$9:$A$356,0),0)</f>
        <v>260</v>
      </c>
      <c r="Q488" s="1">
        <f t="shared" si="21"/>
        <v>1</v>
      </c>
      <c r="R488" s="1">
        <f t="shared" si="22"/>
        <v>0</v>
      </c>
      <c r="S488" s="1">
        <f t="shared" si="23"/>
        <v>1</v>
      </c>
      <c r="T488" s="9">
        <f>IF(Q488=0,0,(INDEX('RPI calculation'!$H$9:$H$356,P488)-(COUNTIFS(Matches!$C$9:$C$1954,C488,Matches!$D$9:$D$1954,D488,Matches!$Q$9:$Q$1954,1,Matches!$F$9:$F$1954,3)+COUNTIFS(Matches!$C$9:$C$1954,D488,Matches!$D$9:$D$1954,C488,Matches!$Q$9:$Q$1954,1,Matches!$E$9:$E$1954,3)))/((INDEX('RPI calculation'!$H$9:$H$356,P488)+INDEX('RPI calculation'!$I$9:$I$356,P488))-(COUNTIFS(Matches!$C$9:$C$1954,C488,Matches!$D$9:$D$1954,D488,Matches!$Q$9:$Q$1954,1)+COUNTIFS(Matches!$C$9:$C$1954,D488,Matches!$D$9:$D$1954,C488,Matches!$Q$9:$Q$1954,1))))</f>
        <v>0.5</v>
      </c>
      <c r="U488" s="9">
        <f>IF(Q488=0,0,(INDEX('RPI calculation'!$H$9:$H$356,O488)-(COUNTIFS(Matches!$C$9:$C$1954,C488,Matches!$D$9:$D$1954,D488,Matches!$Q$9:$Q$1954,1,Matches!$E$9:$E$1954,3)+COUNTIFS(Matches!$C$9:$C$1954,D488,Matches!$D$9:$D$1954,C488,Matches!$Q$9:$Q$1954,1,Matches!$F$9:$F$1954,3)))/((INDEX('RPI calculation'!$H$9:$H$356,O488)+INDEX('RPI calculation'!$I$9:$I$356,O488))-(COUNTIFS(Matches!$C$9:$C$1954,C488,Matches!$D$9:$D$1954,D488,Matches!$Q$9:$Q$1954,1)+COUNTIFS(Matches!$C$9:$C$1954,D488,Matches!$D$9:$D$1954,C488,Matches!$Q$9:$Q$1954,1))))</f>
        <v>0.27272727272727271</v>
      </c>
      <c r="V488" s="9">
        <f>IF(Q488=0,0,INDEX('RPI calculation'!$K$9:$K$356,P488))</f>
        <v>0.45470085470085464</v>
      </c>
      <c r="W488" s="9">
        <f>IF(Q488=0,0,INDEX('RPI calculation'!$K$9:$K$356,O488))</f>
        <v>0.40075757575757581</v>
      </c>
      <c r="X488" s="1">
        <f>IF(G488="D1",INDEX('RPI calculation'!$N$9:$N$356,O488),0)</f>
        <v>318</v>
      </c>
      <c r="Y488" s="1">
        <f>IF(H488="D1",INDEX('RPI calculation'!$N$9:$N$356,P488),0)</f>
        <v>189</v>
      </c>
    </row>
    <row r="489" spans="1:25" ht="25">
      <c r="A489" s="1" t="s">
        <v>1856</v>
      </c>
      <c r="B489" s="12">
        <v>46266</v>
      </c>
      <c r="C489" s="1" t="s">
        <v>306</v>
      </c>
      <c r="D489" s="1" t="s">
        <v>311</v>
      </c>
      <c r="E489" s="1">
        <v>0</v>
      </c>
      <c r="F489" s="1">
        <v>3</v>
      </c>
      <c r="G489" s="1" t="s">
        <v>584</v>
      </c>
      <c r="H489" s="1" t="s">
        <v>584</v>
      </c>
      <c r="I489" s="1">
        <v>2</v>
      </c>
      <c r="J489" s="14" t="s">
        <v>1326</v>
      </c>
      <c r="K489" s="14" t="s">
        <v>1857</v>
      </c>
      <c r="L489" s="14"/>
      <c r="M489" s="1" t="s">
        <v>5986</v>
      </c>
      <c r="N489" s="14" t="s">
        <v>5989</v>
      </c>
      <c r="O489" s="1">
        <f>IF(G489="D1",MATCH(C489,'RPI calculation'!$A$9:$A$356,0),0)</f>
        <v>82</v>
      </c>
      <c r="P489" s="1">
        <f>IF(H489="D1",MATCH(D489,'RPI calculation'!$A$9:$A$356,0),0)</f>
        <v>89</v>
      </c>
      <c r="Q489" s="1">
        <f t="shared" si="21"/>
        <v>1</v>
      </c>
      <c r="R489" s="1">
        <f t="shared" si="22"/>
        <v>0</v>
      </c>
      <c r="S489" s="1">
        <f t="shared" si="23"/>
        <v>1</v>
      </c>
      <c r="T489" s="9">
        <f>IF(Q489=0,0,(INDEX('RPI calculation'!$H$9:$H$356,P489)-(COUNTIFS(Matches!$C$9:$C$1954,C489,Matches!$D$9:$D$1954,D489,Matches!$Q$9:$Q$1954,1,Matches!$F$9:$F$1954,3)+COUNTIFS(Matches!$C$9:$C$1954,D489,Matches!$D$9:$D$1954,C489,Matches!$Q$9:$Q$1954,1,Matches!$E$9:$E$1954,3)))/((INDEX('RPI calculation'!$H$9:$H$356,P489)+INDEX('RPI calculation'!$I$9:$I$356,P489))-(COUNTIFS(Matches!$C$9:$C$1954,C489,Matches!$D$9:$D$1954,D489,Matches!$Q$9:$Q$1954,1)+COUNTIFS(Matches!$C$9:$C$1954,D489,Matches!$D$9:$D$1954,C489,Matches!$Q$9:$Q$1954,1))))</f>
        <v>0.41666666666666669</v>
      </c>
      <c r="U489" s="9">
        <f>IF(Q489=0,0,(INDEX('RPI calculation'!$H$9:$H$356,O489)-(COUNTIFS(Matches!$C$9:$C$1954,C489,Matches!$D$9:$D$1954,D489,Matches!$Q$9:$Q$1954,1,Matches!$E$9:$E$1954,3)+COUNTIFS(Matches!$C$9:$C$1954,D489,Matches!$D$9:$D$1954,C489,Matches!$Q$9:$Q$1954,1,Matches!$F$9:$F$1954,3)))/((INDEX('RPI calculation'!$H$9:$H$356,O489)+INDEX('RPI calculation'!$I$9:$I$356,O489))-(COUNTIFS(Matches!$C$9:$C$1954,C489,Matches!$D$9:$D$1954,D489,Matches!$Q$9:$Q$1954,1)+COUNTIFS(Matches!$C$9:$C$1954,D489,Matches!$D$9:$D$1954,C489,Matches!$Q$9:$Q$1954,1))))</f>
        <v>0.16666666666666666</v>
      </c>
      <c r="V489" s="9">
        <f>IF(Q489=0,0,INDEX('RPI calculation'!$K$9:$K$356,P489))</f>
        <v>0.36437451437451435</v>
      </c>
      <c r="W489" s="9">
        <f>IF(Q489=0,0,INDEX('RPI calculation'!$K$9:$K$356,O489))</f>
        <v>0.55008132892748285</v>
      </c>
      <c r="X489" s="1">
        <f>IF(G489="D1",INDEX('RPI calculation'!$N$9:$N$356,O489),0)</f>
        <v>283</v>
      </c>
      <c r="Y489" s="1">
        <f>IF(H489="D1",INDEX('RPI calculation'!$N$9:$N$356,P489),0)</f>
        <v>288</v>
      </c>
    </row>
    <row r="490" spans="1:25" ht="25">
      <c r="A490" s="1" t="s">
        <v>1858</v>
      </c>
      <c r="B490" s="12">
        <v>46266</v>
      </c>
      <c r="C490" s="1" t="s">
        <v>28</v>
      </c>
      <c r="D490" s="1" t="s">
        <v>51</v>
      </c>
      <c r="E490" s="1">
        <v>3</v>
      </c>
      <c r="F490" s="1">
        <v>1</v>
      </c>
      <c r="G490" s="1" t="s">
        <v>584</v>
      </c>
      <c r="H490" s="1" t="s">
        <v>584</v>
      </c>
      <c r="I490" s="1">
        <v>2</v>
      </c>
      <c r="J490" s="14" t="s">
        <v>1859</v>
      </c>
      <c r="K490" s="14" t="s">
        <v>1860</v>
      </c>
      <c r="L490" s="14"/>
      <c r="M490" s="1" t="s">
        <v>5986</v>
      </c>
      <c r="N490" s="14" t="s">
        <v>5987</v>
      </c>
      <c r="O490" s="1">
        <f>IF(G490="D1",MATCH(C490,'RPI calculation'!$A$9:$A$356,0),0)</f>
        <v>86</v>
      </c>
      <c r="P490" s="1">
        <f>IF(H490="D1",MATCH(D490,'RPI calculation'!$A$9:$A$356,0),0)</f>
        <v>166</v>
      </c>
      <c r="Q490" s="1">
        <f t="shared" si="21"/>
        <v>1</v>
      </c>
      <c r="R490" s="1">
        <f t="shared" si="22"/>
        <v>1</v>
      </c>
      <c r="S490" s="1">
        <f t="shared" si="23"/>
        <v>0</v>
      </c>
      <c r="T490" s="9">
        <f>IF(Q490=0,0,(INDEX('RPI calculation'!$H$9:$H$356,P490)-(COUNTIFS(Matches!$C$9:$C$1954,C490,Matches!$D$9:$D$1954,D490,Matches!$Q$9:$Q$1954,1,Matches!$F$9:$F$1954,3)+COUNTIFS(Matches!$C$9:$C$1954,D490,Matches!$D$9:$D$1954,C490,Matches!$Q$9:$Q$1954,1,Matches!$E$9:$E$1954,3)))/((INDEX('RPI calculation'!$H$9:$H$356,P490)+INDEX('RPI calculation'!$I$9:$I$356,P490))-(COUNTIFS(Matches!$C$9:$C$1954,C490,Matches!$D$9:$D$1954,D490,Matches!$Q$9:$Q$1954,1)+COUNTIFS(Matches!$C$9:$C$1954,D490,Matches!$D$9:$D$1954,C490,Matches!$Q$9:$Q$1954,1))))</f>
        <v>0.8571428571428571</v>
      </c>
      <c r="U490" s="9">
        <f>IF(Q490=0,0,(INDEX('RPI calculation'!$H$9:$H$356,O490)-(COUNTIFS(Matches!$C$9:$C$1954,C490,Matches!$D$9:$D$1954,D490,Matches!$Q$9:$Q$1954,1,Matches!$E$9:$E$1954,3)+COUNTIFS(Matches!$C$9:$C$1954,D490,Matches!$D$9:$D$1954,C490,Matches!$Q$9:$Q$1954,1,Matches!$F$9:$F$1954,3)))/((INDEX('RPI calculation'!$H$9:$H$356,O490)+INDEX('RPI calculation'!$I$9:$I$356,O490))-(COUNTIFS(Matches!$C$9:$C$1954,C490,Matches!$D$9:$D$1954,D490,Matches!$Q$9:$Q$1954,1)+COUNTIFS(Matches!$C$9:$C$1954,D490,Matches!$D$9:$D$1954,C490,Matches!$Q$9:$Q$1954,1))))</f>
        <v>0.875</v>
      </c>
      <c r="V490" s="9">
        <f>IF(Q490=0,0,INDEX('RPI calculation'!$K$9:$K$356,P490))</f>
        <v>0.57982954545454546</v>
      </c>
      <c r="W490" s="9">
        <f>IF(Q490=0,0,INDEX('RPI calculation'!$K$9:$K$356,O490))</f>
        <v>0.65104617604617598</v>
      </c>
      <c r="X490" s="1">
        <f>IF(G490="D1",INDEX('RPI calculation'!$N$9:$N$356,O490),0)</f>
        <v>5</v>
      </c>
      <c r="Y490" s="1">
        <f>IF(H490="D1",INDEX('RPI calculation'!$N$9:$N$356,P490),0)</f>
        <v>28</v>
      </c>
    </row>
    <row r="491" spans="1:25" ht="25">
      <c r="A491" s="1" t="s">
        <v>1861</v>
      </c>
      <c r="B491" s="12">
        <v>46266</v>
      </c>
      <c r="C491" s="1" t="s">
        <v>247</v>
      </c>
      <c r="D491" s="1" t="s">
        <v>340</v>
      </c>
      <c r="E491" s="1">
        <v>3</v>
      </c>
      <c r="F491" s="1">
        <v>1</v>
      </c>
      <c r="G491" s="1" t="s">
        <v>584</v>
      </c>
      <c r="H491" s="1" t="s">
        <v>584</v>
      </c>
      <c r="I491" s="1">
        <v>2</v>
      </c>
      <c r="J491" s="14" t="s">
        <v>1053</v>
      </c>
      <c r="K491" s="14" t="s">
        <v>1862</v>
      </c>
      <c r="L491" s="14"/>
      <c r="M491" s="1" t="s">
        <v>5986</v>
      </c>
      <c r="N491" s="14" t="s">
        <v>5989</v>
      </c>
      <c r="O491" s="1">
        <f>IF(G491="D1",MATCH(C491,'RPI calculation'!$A$9:$A$356,0),0)</f>
        <v>93</v>
      </c>
      <c r="P491" s="1">
        <f>IF(H491="D1",MATCH(D491,'RPI calculation'!$A$9:$A$356,0),0)</f>
        <v>177</v>
      </c>
      <c r="Q491" s="1">
        <f t="shared" si="21"/>
        <v>1</v>
      </c>
      <c r="R491" s="1">
        <f t="shared" si="22"/>
        <v>1</v>
      </c>
      <c r="S491" s="1">
        <f t="shared" si="23"/>
        <v>0</v>
      </c>
      <c r="T491" s="9">
        <f>IF(Q491=0,0,(INDEX('RPI calculation'!$H$9:$H$356,P491)-(COUNTIFS(Matches!$C$9:$C$1954,C491,Matches!$D$9:$D$1954,D491,Matches!$Q$9:$Q$1954,1,Matches!$F$9:$F$1954,3)+COUNTIFS(Matches!$C$9:$C$1954,D491,Matches!$D$9:$D$1954,C491,Matches!$Q$9:$Q$1954,1,Matches!$E$9:$E$1954,3)))/((INDEX('RPI calculation'!$H$9:$H$356,P491)+INDEX('RPI calculation'!$I$9:$I$356,P491))-(COUNTIFS(Matches!$C$9:$C$1954,C491,Matches!$D$9:$D$1954,D491,Matches!$Q$9:$Q$1954,1)+COUNTIFS(Matches!$C$9:$C$1954,D491,Matches!$D$9:$D$1954,C491,Matches!$Q$9:$Q$1954,1))))</f>
        <v>0.2</v>
      </c>
      <c r="U491" s="9">
        <f>IF(Q491=0,0,(INDEX('RPI calculation'!$H$9:$H$356,O491)-(COUNTIFS(Matches!$C$9:$C$1954,C491,Matches!$D$9:$D$1954,D491,Matches!$Q$9:$Q$1954,1,Matches!$E$9:$E$1954,3)+COUNTIFS(Matches!$C$9:$C$1954,D491,Matches!$D$9:$D$1954,C491,Matches!$Q$9:$Q$1954,1,Matches!$F$9:$F$1954,3)))/((INDEX('RPI calculation'!$H$9:$H$356,O491)+INDEX('RPI calculation'!$I$9:$I$356,O491))-(COUNTIFS(Matches!$C$9:$C$1954,C491,Matches!$D$9:$D$1954,D491,Matches!$Q$9:$Q$1954,1)+COUNTIFS(Matches!$C$9:$C$1954,D491,Matches!$D$9:$D$1954,C491,Matches!$Q$9:$Q$1954,1))))</f>
        <v>0.66666666666666663</v>
      </c>
      <c r="V491" s="9">
        <f>IF(Q491=0,0,INDEX('RPI calculation'!$K$9:$K$356,P491))</f>
        <v>0.476589319771138</v>
      </c>
      <c r="W491" s="9">
        <f>IF(Q491=0,0,INDEX('RPI calculation'!$K$9:$K$356,O491))</f>
        <v>0.3561383061383061</v>
      </c>
      <c r="X491" s="1">
        <f>IF(G491="D1",INDEX('RPI calculation'!$N$9:$N$356,O491),0)</f>
        <v>224</v>
      </c>
      <c r="Y491" s="1">
        <f>IF(H491="D1",INDEX('RPI calculation'!$N$9:$N$356,P491),0)</f>
        <v>317</v>
      </c>
    </row>
    <row r="492" spans="1:25" ht="25">
      <c r="A492" s="1" t="s">
        <v>1863</v>
      </c>
      <c r="B492" s="12">
        <v>46266</v>
      </c>
      <c r="C492" s="1" t="s">
        <v>40</v>
      </c>
      <c r="D492" s="1" t="s">
        <v>43</v>
      </c>
      <c r="E492" s="1">
        <v>1</v>
      </c>
      <c r="F492" s="1">
        <v>3</v>
      </c>
      <c r="G492" s="1" t="s">
        <v>584</v>
      </c>
      <c r="H492" s="1" t="s">
        <v>584</v>
      </c>
      <c r="I492" s="1">
        <v>2</v>
      </c>
      <c r="J492" s="14" t="s">
        <v>1864</v>
      </c>
      <c r="K492" s="14" t="s">
        <v>1865</v>
      </c>
      <c r="L492" s="14"/>
      <c r="M492" s="1" t="s">
        <v>5986</v>
      </c>
      <c r="N492" s="14" t="s">
        <v>5987</v>
      </c>
      <c r="O492" s="1">
        <f>IF(G492="D1",MATCH(C492,'RPI calculation'!$A$9:$A$356,0),0)</f>
        <v>97</v>
      </c>
      <c r="P492" s="1">
        <f>IF(H492="D1",MATCH(D492,'RPI calculation'!$A$9:$A$356,0),0)</f>
        <v>117</v>
      </c>
      <c r="Q492" s="1">
        <f t="shared" si="21"/>
        <v>1</v>
      </c>
      <c r="R492" s="1">
        <f t="shared" si="22"/>
        <v>0</v>
      </c>
      <c r="S492" s="1">
        <f t="shared" si="23"/>
        <v>1</v>
      </c>
      <c r="T492" s="9">
        <f>IF(Q492=0,0,(INDEX('RPI calculation'!$H$9:$H$356,P492)-(COUNTIFS(Matches!$C$9:$C$1954,C492,Matches!$D$9:$D$1954,D492,Matches!$Q$9:$Q$1954,1,Matches!$F$9:$F$1954,3)+COUNTIFS(Matches!$C$9:$C$1954,D492,Matches!$D$9:$D$1954,C492,Matches!$Q$9:$Q$1954,1,Matches!$E$9:$E$1954,3)))/((INDEX('RPI calculation'!$H$9:$H$356,P492)+INDEX('RPI calculation'!$I$9:$I$356,P492))-(COUNTIFS(Matches!$C$9:$C$1954,C492,Matches!$D$9:$D$1954,D492,Matches!$Q$9:$Q$1954,1)+COUNTIFS(Matches!$C$9:$C$1954,D492,Matches!$D$9:$D$1954,C492,Matches!$Q$9:$Q$1954,1))))</f>
        <v>0.75</v>
      </c>
      <c r="U492" s="9">
        <f>IF(Q492=0,0,(INDEX('RPI calculation'!$H$9:$H$356,O492)-(COUNTIFS(Matches!$C$9:$C$1954,C492,Matches!$D$9:$D$1954,D492,Matches!$Q$9:$Q$1954,1,Matches!$E$9:$E$1954,3)+COUNTIFS(Matches!$C$9:$C$1954,D492,Matches!$D$9:$D$1954,C492,Matches!$Q$9:$Q$1954,1,Matches!$F$9:$F$1954,3)))/((INDEX('RPI calculation'!$H$9:$H$356,O492)+INDEX('RPI calculation'!$I$9:$I$356,O492))-(COUNTIFS(Matches!$C$9:$C$1954,C492,Matches!$D$9:$D$1954,D492,Matches!$Q$9:$Q$1954,1)+COUNTIFS(Matches!$C$9:$C$1954,D492,Matches!$D$9:$D$1954,C492,Matches!$Q$9:$Q$1954,1))))</f>
        <v>0.88888888888888884</v>
      </c>
      <c r="V492" s="9">
        <f>IF(Q492=0,0,INDEX('RPI calculation'!$K$9:$K$356,P492))</f>
        <v>0.6216610549943884</v>
      </c>
      <c r="W492" s="9">
        <f>IF(Q492=0,0,INDEX('RPI calculation'!$K$9:$K$356,O492))</f>
        <v>0.62547979797979791</v>
      </c>
      <c r="X492" s="1">
        <f>IF(G492="D1",INDEX('RPI calculation'!$N$9:$N$356,O492),0)</f>
        <v>17</v>
      </c>
      <c r="Y492" s="1">
        <f>IF(H492="D1",INDEX('RPI calculation'!$N$9:$N$356,P492),0)</f>
        <v>20</v>
      </c>
    </row>
    <row r="493" spans="1:25" ht="25">
      <c r="A493" s="1" t="s">
        <v>1866</v>
      </c>
      <c r="B493" s="12">
        <v>46266</v>
      </c>
      <c r="C493" s="1" t="s">
        <v>314</v>
      </c>
      <c r="D493" s="1" t="s">
        <v>312</v>
      </c>
      <c r="E493" s="1">
        <v>3</v>
      </c>
      <c r="F493" s="1">
        <v>0</v>
      </c>
      <c r="G493" s="1" t="s">
        <v>584</v>
      </c>
      <c r="H493" s="1" t="s">
        <v>584</v>
      </c>
      <c r="I493" s="1">
        <v>2</v>
      </c>
      <c r="J493" s="14" t="s">
        <v>751</v>
      </c>
      <c r="K493" s="14" t="s">
        <v>1867</v>
      </c>
      <c r="L493" s="14"/>
      <c r="M493" s="1" t="s">
        <v>5986</v>
      </c>
      <c r="N493" s="14" t="s">
        <v>5989</v>
      </c>
      <c r="O493" s="1">
        <f>IF(G493="D1",MATCH(C493,'RPI calculation'!$A$9:$A$356,0),0)</f>
        <v>109</v>
      </c>
      <c r="P493" s="1">
        <f>IF(H493="D1",MATCH(D493,'RPI calculation'!$A$9:$A$356,0),0)</f>
        <v>183</v>
      </c>
      <c r="Q493" s="1">
        <f t="shared" si="21"/>
        <v>1</v>
      </c>
      <c r="R493" s="1">
        <f t="shared" si="22"/>
        <v>1</v>
      </c>
      <c r="S493" s="1">
        <f t="shared" si="23"/>
        <v>0</v>
      </c>
      <c r="T493" s="9">
        <f>IF(Q493=0,0,(INDEX('RPI calculation'!$H$9:$H$356,P493)-(COUNTIFS(Matches!$C$9:$C$1954,C493,Matches!$D$9:$D$1954,D493,Matches!$Q$9:$Q$1954,1,Matches!$F$9:$F$1954,3)+COUNTIFS(Matches!$C$9:$C$1954,D493,Matches!$D$9:$D$1954,C493,Matches!$Q$9:$Q$1954,1,Matches!$E$9:$E$1954,3)))/((INDEX('RPI calculation'!$H$9:$H$356,P493)+INDEX('RPI calculation'!$I$9:$I$356,P493))-(COUNTIFS(Matches!$C$9:$C$1954,C493,Matches!$D$9:$D$1954,D493,Matches!$Q$9:$Q$1954,1)+COUNTIFS(Matches!$C$9:$C$1954,D493,Matches!$D$9:$D$1954,C493,Matches!$Q$9:$Q$1954,1))))</f>
        <v>0.33333333333333331</v>
      </c>
      <c r="U493" s="9">
        <f>IF(Q493=0,0,(INDEX('RPI calculation'!$H$9:$H$356,O493)-(COUNTIFS(Matches!$C$9:$C$1954,C493,Matches!$D$9:$D$1954,D493,Matches!$Q$9:$Q$1954,1,Matches!$E$9:$E$1954,3)+COUNTIFS(Matches!$C$9:$C$1954,D493,Matches!$D$9:$D$1954,C493,Matches!$Q$9:$Q$1954,1,Matches!$F$9:$F$1954,3)))/((INDEX('RPI calculation'!$H$9:$H$356,O493)+INDEX('RPI calculation'!$I$9:$I$356,O493))-(COUNTIFS(Matches!$C$9:$C$1954,C493,Matches!$D$9:$D$1954,D493,Matches!$Q$9:$Q$1954,1)+COUNTIFS(Matches!$C$9:$C$1954,D493,Matches!$D$9:$D$1954,C493,Matches!$Q$9:$Q$1954,1))))</f>
        <v>0.38461538461538464</v>
      </c>
      <c r="V493" s="9">
        <f>IF(Q493=0,0,INDEX('RPI calculation'!$K$9:$K$356,P493))</f>
        <v>0.47126441934134244</v>
      </c>
      <c r="W493" s="9">
        <f>IF(Q493=0,0,INDEX('RPI calculation'!$K$9:$K$356,O493))</f>
        <v>0.38657453657453661</v>
      </c>
      <c r="X493" s="1">
        <f>IF(G493="D1",INDEX('RPI calculation'!$N$9:$N$356,O493),0)</f>
        <v>291</v>
      </c>
      <c r="Y493" s="1">
        <f>IF(H493="D1",INDEX('RPI calculation'!$N$9:$N$356,P493),0)</f>
        <v>289</v>
      </c>
    </row>
    <row r="494" spans="1:25" ht="25">
      <c r="A494" s="1" t="s">
        <v>1868</v>
      </c>
      <c r="B494" s="12">
        <v>46266</v>
      </c>
      <c r="C494" s="1" t="s">
        <v>65</v>
      </c>
      <c r="D494" s="1" t="s">
        <v>34</v>
      </c>
      <c r="E494" s="1">
        <v>0</v>
      </c>
      <c r="F494" s="1">
        <v>3</v>
      </c>
      <c r="G494" s="1" t="s">
        <v>584</v>
      </c>
      <c r="H494" s="1" t="s">
        <v>584</v>
      </c>
      <c r="I494" s="1">
        <v>2</v>
      </c>
      <c r="J494" s="14" t="s">
        <v>1869</v>
      </c>
      <c r="K494" s="14" t="s">
        <v>1870</v>
      </c>
      <c r="L494" s="14"/>
      <c r="M494" s="1" t="s">
        <v>5986</v>
      </c>
      <c r="N494" s="14" t="s">
        <v>5987</v>
      </c>
      <c r="O494" s="1">
        <f>IF(G494="D1",MATCH(C494,'RPI calculation'!$A$9:$A$356,0),0)</f>
        <v>115</v>
      </c>
      <c r="P494" s="1">
        <f>IF(H494="D1",MATCH(D494,'RPI calculation'!$A$9:$A$356,0),0)</f>
        <v>278</v>
      </c>
      <c r="Q494" s="1">
        <f t="shared" si="21"/>
        <v>1</v>
      </c>
      <c r="R494" s="1">
        <f t="shared" si="22"/>
        <v>0</v>
      </c>
      <c r="S494" s="1">
        <f t="shared" si="23"/>
        <v>1</v>
      </c>
      <c r="T494" s="9">
        <f>IF(Q494=0,0,(INDEX('RPI calculation'!$H$9:$H$356,P494)-(COUNTIFS(Matches!$C$9:$C$1954,C494,Matches!$D$9:$D$1954,D494,Matches!$Q$9:$Q$1954,1,Matches!$F$9:$F$1954,3)+COUNTIFS(Matches!$C$9:$C$1954,D494,Matches!$D$9:$D$1954,C494,Matches!$Q$9:$Q$1954,1,Matches!$E$9:$E$1954,3)))/((INDEX('RPI calculation'!$H$9:$H$356,P494)+INDEX('RPI calculation'!$I$9:$I$356,P494))-(COUNTIFS(Matches!$C$9:$C$1954,C494,Matches!$D$9:$D$1954,D494,Matches!$Q$9:$Q$1954,1)+COUNTIFS(Matches!$C$9:$C$1954,D494,Matches!$D$9:$D$1954,C494,Matches!$Q$9:$Q$1954,1))))</f>
        <v>0.88888888888888884</v>
      </c>
      <c r="U494" s="9">
        <f>IF(Q494=0,0,(INDEX('RPI calculation'!$H$9:$H$356,O494)-(COUNTIFS(Matches!$C$9:$C$1954,C494,Matches!$D$9:$D$1954,D494,Matches!$Q$9:$Q$1954,1,Matches!$E$9:$E$1954,3)+COUNTIFS(Matches!$C$9:$C$1954,D494,Matches!$D$9:$D$1954,C494,Matches!$Q$9:$Q$1954,1,Matches!$F$9:$F$1954,3)))/((INDEX('RPI calculation'!$H$9:$H$356,O494)+INDEX('RPI calculation'!$I$9:$I$356,O494))-(COUNTIFS(Matches!$C$9:$C$1954,C494,Matches!$D$9:$D$1954,D494,Matches!$Q$9:$Q$1954,1)+COUNTIFS(Matches!$C$9:$C$1954,D494,Matches!$D$9:$D$1954,C494,Matches!$Q$9:$Q$1954,1))))</f>
        <v>0.8</v>
      </c>
      <c r="V494" s="9">
        <f>IF(Q494=0,0,INDEX('RPI calculation'!$K$9:$K$356,P494))</f>
        <v>0.6092171717171716</v>
      </c>
      <c r="W494" s="9">
        <f>IF(Q494=0,0,INDEX('RPI calculation'!$K$9:$K$356,O494))</f>
        <v>0.58087695133149675</v>
      </c>
      <c r="X494" s="1">
        <f>IF(G494="D1",INDEX('RPI calculation'!$N$9:$N$356,O494),0)</f>
        <v>42</v>
      </c>
      <c r="Y494" s="1">
        <f>IF(H494="D1",INDEX('RPI calculation'!$N$9:$N$356,P494),0)</f>
        <v>11</v>
      </c>
    </row>
    <row r="495" spans="1:25" ht="25">
      <c r="A495" s="1" t="s">
        <v>1871</v>
      </c>
      <c r="B495" s="12">
        <v>46266</v>
      </c>
      <c r="C495" s="1" t="s">
        <v>101</v>
      </c>
      <c r="D495" s="1" t="s">
        <v>150</v>
      </c>
      <c r="E495" s="1">
        <v>1</v>
      </c>
      <c r="F495" s="1">
        <v>3</v>
      </c>
      <c r="G495" s="1" t="s">
        <v>584</v>
      </c>
      <c r="H495" s="1" t="s">
        <v>584</v>
      </c>
      <c r="I495" s="1">
        <v>2</v>
      </c>
      <c r="J495" s="14" t="s">
        <v>1872</v>
      </c>
      <c r="K495" s="14" t="s">
        <v>1873</v>
      </c>
      <c r="L495" s="14"/>
      <c r="M495" s="1" t="s">
        <v>5986</v>
      </c>
      <c r="N495" s="14" t="s">
        <v>5989</v>
      </c>
      <c r="O495" s="1">
        <f>IF(G495="D1",MATCH(C495,'RPI calculation'!$A$9:$A$356,0),0)</f>
        <v>137</v>
      </c>
      <c r="P495" s="1">
        <f>IF(H495="D1",MATCH(D495,'RPI calculation'!$A$9:$A$356,0),0)</f>
        <v>326</v>
      </c>
      <c r="Q495" s="1">
        <f t="shared" si="21"/>
        <v>1</v>
      </c>
      <c r="R495" s="1">
        <f t="shared" si="22"/>
        <v>0</v>
      </c>
      <c r="S495" s="1">
        <f t="shared" si="23"/>
        <v>1</v>
      </c>
      <c r="T495" s="9">
        <f>IF(Q495=0,0,(INDEX('RPI calculation'!$H$9:$H$356,P495)-(COUNTIFS(Matches!$C$9:$C$1954,C495,Matches!$D$9:$D$1954,D495,Matches!$Q$9:$Q$1954,1,Matches!$F$9:$F$1954,3)+COUNTIFS(Matches!$C$9:$C$1954,D495,Matches!$D$9:$D$1954,C495,Matches!$Q$9:$Q$1954,1,Matches!$E$9:$E$1954,3)))/((INDEX('RPI calculation'!$H$9:$H$356,P495)+INDEX('RPI calculation'!$I$9:$I$356,P495))-(COUNTIFS(Matches!$C$9:$C$1954,C495,Matches!$D$9:$D$1954,D495,Matches!$Q$9:$Q$1954,1)+COUNTIFS(Matches!$C$9:$C$1954,D495,Matches!$D$9:$D$1954,C495,Matches!$Q$9:$Q$1954,1))))</f>
        <v>0.375</v>
      </c>
      <c r="U495" s="9">
        <f>IF(Q495=0,0,(INDEX('RPI calculation'!$H$9:$H$356,O495)-(COUNTIFS(Matches!$C$9:$C$1954,C495,Matches!$D$9:$D$1954,D495,Matches!$Q$9:$Q$1954,1,Matches!$E$9:$E$1954,3)+COUNTIFS(Matches!$C$9:$C$1954,D495,Matches!$D$9:$D$1954,C495,Matches!$Q$9:$Q$1954,1,Matches!$F$9:$F$1954,3)))/((INDEX('RPI calculation'!$H$9:$H$356,O495)+INDEX('RPI calculation'!$I$9:$I$356,O495))-(COUNTIFS(Matches!$C$9:$C$1954,C495,Matches!$D$9:$D$1954,D495,Matches!$Q$9:$Q$1954,1)+COUNTIFS(Matches!$C$9:$C$1954,D495,Matches!$D$9:$D$1954,C495,Matches!$Q$9:$Q$1954,1))))</f>
        <v>0.72727272727272729</v>
      </c>
      <c r="V495" s="9">
        <f>IF(Q495=0,0,INDEX('RPI calculation'!$K$9:$K$356,P495))</f>
        <v>0.59670113836780503</v>
      </c>
      <c r="W495" s="9">
        <f>IF(Q495=0,0,INDEX('RPI calculation'!$K$9:$K$356,O495))</f>
        <v>0.57589840714840712</v>
      </c>
      <c r="X495" s="1">
        <f>IF(G495="D1",INDEX('RPI calculation'!$N$9:$N$356,O495),0)</f>
        <v>78</v>
      </c>
      <c r="Y495" s="1">
        <f>IF(H495="D1",INDEX('RPI calculation'!$N$9:$N$356,P495),0)</f>
        <v>127</v>
      </c>
    </row>
    <row r="496" spans="1:25" ht="25">
      <c r="A496" s="1" t="s">
        <v>1874</v>
      </c>
      <c r="B496" s="12">
        <v>46266</v>
      </c>
      <c r="C496" s="1" t="s">
        <v>287</v>
      </c>
      <c r="D496" s="1" t="s">
        <v>280</v>
      </c>
      <c r="E496" s="1">
        <v>3</v>
      </c>
      <c r="F496" s="1">
        <v>0</v>
      </c>
      <c r="G496" s="1" t="s">
        <v>584</v>
      </c>
      <c r="H496" s="1" t="s">
        <v>584</v>
      </c>
      <c r="I496" s="1">
        <v>2</v>
      </c>
      <c r="J496" s="14" t="s">
        <v>1407</v>
      </c>
      <c r="K496" s="14" t="s">
        <v>1875</v>
      </c>
      <c r="L496" s="14"/>
      <c r="M496" s="1" t="s">
        <v>5986</v>
      </c>
      <c r="N496" s="14" t="s">
        <v>5989</v>
      </c>
      <c r="O496" s="1">
        <f>IF(G496="D1",MATCH(C496,'RPI calculation'!$A$9:$A$356,0),0)</f>
        <v>144</v>
      </c>
      <c r="P496" s="1">
        <f>IF(H496="D1",MATCH(D496,'RPI calculation'!$A$9:$A$356,0),0)</f>
        <v>155</v>
      </c>
      <c r="Q496" s="1">
        <f t="shared" si="21"/>
        <v>1</v>
      </c>
      <c r="R496" s="1">
        <f t="shared" si="22"/>
        <v>1</v>
      </c>
      <c r="S496" s="1">
        <f t="shared" si="23"/>
        <v>0</v>
      </c>
      <c r="T496" s="9">
        <f>IF(Q496=0,0,(INDEX('RPI calculation'!$H$9:$H$356,P496)-(COUNTIFS(Matches!$C$9:$C$1954,C496,Matches!$D$9:$D$1954,D496,Matches!$Q$9:$Q$1954,1,Matches!$F$9:$F$1954,3)+COUNTIFS(Matches!$C$9:$C$1954,D496,Matches!$D$9:$D$1954,C496,Matches!$Q$9:$Q$1954,1,Matches!$E$9:$E$1954,3)))/((INDEX('RPI calculation'!$H$9:$H$356,P496)+INDEX('RPI calculation'!$I$9:$I$356,P496))-(COUNTIFS(Matches!$C$9:$C$1954,C496,Matches!$D$9:$D$1954,D496,Matches!$Q$9:$Q$1954,1)+COUNTIFS(Matches!$C$9:$C$1954,D496,Matches!$D$9:$D$1954,C496,Matches!$Q$9:$Q$1954,1))))</f>
        <v>0.4</v>
      </c>
      <c r="U496" s="9">
        <f>IF(Q496=0,0,(INDEX('RPI calculation'!$H$9:$H$356,O496)-(COUNTIFS(Matches!$C$9:$C$1954,C496,Matches!$D$9:$D$1954,D496,Matches!$Q$9:$Q$1954,1,Matches!$E$9:$E$1954,3)+COUNTIFS(Matches!$C$9:$C$1954,D496,Matches!$D$9:$D$1954,C496,Matches!$Q$9:$Q$1954,1,Matches!$F$9:$F$1954,3)))/((INDEX('RPI calculation'!$H$9:$H$356,O496)+INDEX('RPI calculation'!$I$9:$I$356,O496))-(COUNTIFS(Matches!$C$9:$C$1954,C496,Matches!$D$9:$D$1954,D496,Matches!$Q$9:$Q$1954,1)+COUNTIFS(Matches!$C$9:$C$1954,D496,Matches!$D$9:$D$1954,C496,Matches!$Q$9:$Q$1954,1))))</f>
        <v>0.33333333333333331</v>
      </c>
      <c r="V496" s="9">
        <f>IF(Q496=0,0,INDEX('RPI calculation'!$K$9:$K$356,P496))</f>
        <v>0.48834498834498841</v>
      </c>
      <c r="W496" s="9">
        <f>IF(Q496=0,0,INDEX('RPI calculation'!$K$9:$K$356,O496))</f>
        <v>0.44829059829059825</v>
      </c>
      <c r="X496" s="1">
        <f>IF(G496="D1",INDEX('RPI calculation'!$N$9:$N$356,O496),0)</f>
        <v>264</v>
      </c>
      <c r="Y496" s="1">
        <f>IF(H496="D1",INDEX('RPI calculation'!$N$9:$N$356,P496),0)</f>
        <v>257</v>
      </c>
    </row>
    <row r="497" spans="1:25" ht="25">
      <c r="A497" s="1" t="s">
        <v>1876</v>
      </c>
      <c r="B497" s="12">
        <v>46266</v>
      </c>
      <c r="C497" s="1" t="s">
        <v>133</v>
      </c>
      <c r="D497" s="1" t="s">
        <v>44</v>
      </c>
      <c r="E497" s="1">
        <v>0</v>
      </c>
      <c r="F497" s="1">
        <v>3</v>
      </c>
      <c r="G497" s="1" t="s">
        <v>584</v>
      </c>
      <c r="H497" s="1" t="s">
        <v>584</v>
      </c>
      <c r="I497" s="1">
        <v>2</v>
      </c>
      <c r="J497" s="14" t="s">
        <v>1877</v>
      </c>
      <c r="K497" s="14" t="s">
        <v>1878</v>
      </c>
      <c r="L497" s="14"/>
      <c r="M497" s="1" t="s">
        <v>5986</v>
      </c>
      <c r="N497" s="14" t="s">
        <v>5987</v>
      </c>
      <c r="O497" s="1">
        <f>IF(G497="D1",MATCH(C497,'RPI calculation'!$A$9:$A$356,0),0)</f>
        <v>149</v>
      </c>
      <c r="P497" s="1">
        <f>IF(H497="D1",MATCH(D497,'RPI calculation'!$A$9:$A$356,0),0)</f>
        <v>163</v>
      </c>
      <c r="Q497" s="1">
        <f t="shared" si="21"/>
        <v>1</v>
      </c>
      <c r="R497" s="1">
        <f t="shared" si="22"/>
        <v>0</v>
      </c>
      <c r="S497" s="1">
        <f t="shared" si="23"/>
        <v>1</v>
      </c>
      <c r="T497" s="9">
        <f>IF(Q497=0,0,(INDEX('RPI calculation'!$H$9:$H$356,P497)-(COUNTIFS(Matches!$C$9:$C$1954,C497,Matches!$D$9:$D$1954,D497,Matches!$Q$9:$Q$1954,1,Matches!$F$9:$F$1954,3)+COUNTIFS(Matches!$C$9:$C$1954,D497,Matches!$D$9:$D$1954,C497,Matches!$Q$9:$Q$1954,1,Matches!$E$9:$E$1954,3)))/((INDEX('RPI calculation'!$H$9:$H$356,P497)+INDEX('RPI calculation'!$I$9:$I$356,P497))-(COUNTIFS(Matches!$C$9:$C$1954,C497,Matches!$D$9:$D$1954,D497,Matches!$Q$9:$Q$1954,1)+COUNTIFS(Matches!$C$9:$C$1954,D497,Matches!$D$9:$D$1954,C497,Matches!$Q$9:$Q$1954,1))))</f>
        <v>1</v>
      </c>
      <c r="U497" s="9">
        <f>IF(Q497=0,0,(INDEX('RPI calculation'!$H$9:$H$356,O497)-(COUNTIFS(Matches!$C$9:$C$1954,C497,Matches!$D$9:$D$1954,D497,Matches!$Q$9:$Q$1954,1,Matches!$E$9:$E$1954,3)+COUNTIFS(Matches!$C$9:$C$1954,D497,Matches!$D$9:$D$1954,C497,Matches!$Q$9:$Q$1954,1,Matches!$F$9:$F$1954,3)))/((INDEX('RPI calculation'!$H$9:$H$356,O497)+INDEX('RPI calculation'!$I$9:$I$356,O497))-(COUNTIFS(Matches!$C$9:$C$1954,C497,Matches!$D$9:$D$1954,D497,Matches!$Q$9:$Q$1954,1)+COUNTIFS(Matches!$C$9:$C$1954,D497,Matches!$D$9:$D$1954,C497,Matches!$Q$9:$Q$1954,1))))</f>
        <v>0.625</v>
      </c>
      <c r="V497" s="9">
        <f>IF(Q497=0,0,INDEX('RPI calculation'!$K$9:$K$356,P497))</f>
        <v>0.49174242424242431</v>
      </c>
      <c r="W497" s="9">
        <f>IF(Q497=0,0,INDEX('RPI calculation'!$K$9:$K$356,O497))</f>
        <v>0.54722222222222217</v>
      </c>
      <c r="X497" s="1">
        <f>IF(G497="D1",INDEX('RPI calculation'!$N$9:$N$356,O497),0)</f>
        <v>110</v>
      </c>
      <c r="Y497" s="1">
        <f>IF(H497="D1",INDEX('RPI calculation'!$N$9:$N$356,P497),0)</f>
        <v>21</v>
      </c>
    </row>
    <row r="498" spans="1:25" ht="25">
      <c r="A498" s="1" t="s">
        <v>1879</v>
      </c>
      <c r="B498" s="12">
        <v>46266</v>
      </c>
      <c r="C498" s="1" t="s">
        <v>91</v>
      </c>
      <c r="D498" s="1" t="s">
        <v>25</v>
      </c>
      <c r="E498" s="1">
        <v>0</v>
      </c>
      <c r="F498" s="1">
        <v>3</v>
      </c>
      <c r="G498" s="1" t="s">
        <v>584</v>
      </c>
      <c r="H498" s="1" t="s">
        <v>584</v>
      </c>
      <c r="I498" s="1">
        <v>2</v>
      </c>
      <c r="J498" s="14" t="s">
        <v>1880</v>
      </c>
      <c r="K498" s="14" t="s">
        <v>1881</v>
      </c>
      <c r="L498" s="14"/>
      <c r="M498" s="1" t="s">
        <v>5986</v>
      </c>
      <c r="N498" s="14" t="s">
        <v>5987</v>
      </c>
      <c r="O498" s="1">
        <f>IF(G498="D1",MATCH(C498,'RPI calculation'!$A$9:$A$356,0),0)</f>
        <v>154</v>
      </c>
      <c r="P498" s="1">
        <f>IF(H498="D1",MATCH(D498,'RPI calculation'!$A$9:$A$356,0),0)</f>
        <v>323</v>
      </c>
      <c r="Q498" s="1">
        <f t="shared" si="21"/>
        <v>1</v>
      </c>
      <c r="R498" s="1">
        <f t="shared" si="22"/>
        <v>0</v>
      </c>
      <c r="S498" s="1">
        <f t="shared" si="23"/>
        <v>1</v>
      </c>
      <c r="T498" s="9">
        <f>IF(Q498=0,0,(INDEX('RPI calculation'!$H$9:$H$356,P498)-(COUNTIFS(Matches!$C$9:$C$1954,C498,Matches!$D$9:$D$1954,D498,Matches!$Q$9:$Q$1954,1,Matches!$F$9:$F$1954,3)+COUNTIFS(Matches!$C$9:$C$1954,D498,Matches!$D$9:$D$1954,C498,Matches!$Q$9:$Q$1954,1,Matches!$E$9:$E$1954,3)))/((INDEX('RPI calculation'!$H$9:$H$356,P498)+INDEX('RPI calculation'!$I$9:$I$356,P498))-(COUNTIFS(Matches!$C$9:$C$1954,C498,Matches!$D$9:$D$1954,D498,Matches!$Q$9:$Q$1954,1)+COUNTIFS(Matches!$C$9:$C$1954,D498,Matches!$D$9:$D$1954,C498,Matches!$Q$9:$Q$1954,1))))</f>
        <v>1</v>
      </c>
      <c r="U498" s="9">
        <f>IF(Q498=0,0,(INDEX('RPI calculation'!$H$9:$H$356,O498)-(COUNTIFS(Matches!$C$9:$C$1954,C498,Matches!$D$9:$D$1954,D498,Matches!$Q$9:$Q$1954,1,Matches!$E$9:$E$1954,3)+COUNTIFS(Matches!$C$9:$C$1954,D498,Matches!$D$9:$D$1954,C498,Matches!$Q$9:$Q$1954,1,Matches!$F$9:$F$1954,3)))/((INDEX('RPI calculation'!$H$9:$H$356,O498)+INDEX('RPI calculation'!$I$9:$I$356,O498))-(COUNTIFS(Matches!$C$9:$C$1954,C498,Matches!$D$9:$D$1954,D498,Matches!$Q$9:$Q$1954,1)+COUNTIFS(Matches!$C$9:$C$1954,D498,Matches!$D$9:$D$1954,C498,Matches!$Q$9:$Q$1954,1))))</f>
        <v>1</v>
      </c>
      <c r="V498" s="9">
        <f>IF(Q498=0,0,INDEX('RPI calculation'!$K$9:$K$356,P498))</f>
        <v>0.69165464165464163</v>
      </c>
      <c r="W498" s="9">
        <f>IF(Q498=0,0,INDEX('RPI calculation'!$K$9:$K$356,O498))</f>
        <v>0.47060212514757976</v>
      </c>
      <c r="X498" s="1">
        <f>IF(G498="D1",INDEX('RPI calculation'!$N$9:$N$356,O498),0)</f>
        <v>68</v>
      </c>
      <c r="Y498" s="1">
        <f>IF(H498="D1",INDEX('RPI calculation'!$N$9:$N$356,P498),0)</f>
        <v>2</v>
      </c>
    </row>
    <row r="499" spans="1:25" ht="25">
      <c r="A499" s="1" t="s">
        <v>1882</v>
      </c>
      <c r="B499" s="12">
        <v>46266</v>
      </c>
      <c r="C499" s="1" t="s">
        <v>56</v>
      </c>
      <c r="D499" s="1" t="s">
        <v>71</v>
      </c>
      <c r="E499" s="1">
        <v>2</v>
      </c>
      <c r="F499" s="1">
        <v>3</v>
      </c>
      <c r="G499" s="1" t="s">
        <v>584</v>
      </c>
      <c r="H499" s="1" t="s">
        <v>584</v>
      </c>
      <c r="I499" s="1">
        <v>2</v>
      </c>
      <c r="J499" s="14" t="s">
        <v>1883</v>
      </c>
      <c r="K499" s="14" t="s">
        <v>1884</v>
      </c>
      <c r="L499" s="14"/>
      <c r="M499" s="1" t="s">
        <v>5986</v>
      </c>
      <c r="N499" s="14" t="s">
        <v>5987</v>
      </c>
      <c r="O499" s="1">
        <f>IF(G499="D1",MATCH(C499,'RPI calculation'!$A$9:$A$356,0),0)</f>
        <v>162</v>
      </c>
      <c r="P499" s="1">
        <f>IF(H499="D1",MATCH(D499,'RPI calculation'!$A$9:$A$356,0),0)</f>
        <v>255</v>
      </c>
      <c r="Q499" s="1">
        <f t="shared" si="21"/>
        <v>1</v>
      </c>
      <c r="R499" s="1">
        <f t="shared" si="22"/>
        <v>0</v>
      </c>
      <c r="S499" s="1">
        <f t="shared" si="23"/>
        <v>1</v>
      </c>
      <c r="T499" s="9">
        <f>IF(Q499=0,0,(INDEX('RPI calculation'!$H$9:$H$356,P499)-(COUNTIFS(Matches!$C$9:$C$1954,C499,Matches!$D$9:$D$1954,D499,Matches!$Q$9:$Q$1954,1,Matches!$F$9:$F$1954,3)+COUNTIFS(Matches!$C$9:$C$1954,D499,Matches!$D$9:$D$1954,C499,Matches!$Q$9:$Q$1954,1,Matches!$E$9:$E$1954,3)))/((INDEX('RPI calculation'!$H$9:$H$356,P499)+INDEX('RPI calculation'!$I$9:$I$356,P499))-(COUNTIFS(Matches!$C$9:$C$1954,C499,Matches!$D$9:$D$1954,D499,Matches!$Q$9:$Q$1954,1)+COUNTIFS(Matches!$C$9:$C$1954,D499,Matches!$D$9:$D$1954,C499,Matches!$Q$9:$Q$1954,1))))</f>
        <v>0.66666666666666663</v>
      </c>
      <c r="U499" s="9">
        <f>IF(Q499=0,0,(INDEX('RPI calculation'!$H$9:$H$356,O499)-(COUNTIFS(Matches!$C$9:$C$1954,C499,Matches!$D$9:$D$1954,D499,Matches!$Q$9:$Q$1954,1,Matches!$E$9:$E$1954,3)+COUNTIFS(Matches!$C$9:$C$1954,D499,Matches!$D$9:$D$1954,C499,Matches!$Q$9:$Q$1954,1,Matches!$F$9:$F$1954,3)))/((INDEX('RPI calculation'!$H$9:$H$356,O499)+INDEX('RPI calculation'!$I$9:$I$356,O499))-(COUNTIFS(Matches!$C$9:$C$1954,C499,Matches!$D$9:$D$1954,D499,Matches!$Q$9:$Q$1954,1)+COUNTIFS(Matches!$C$9:$C$1954,D499,Matches!$D$9:$D$1954,C499,Matches!$Q$9:$Q$1954,1))))</f>
        <v>0.9</v>
      </c>
      <c r="V499" s="9">
        <f>IF(Q499=0,0,INDEX('RPI calculation'!$K$9:$K$356,P499))</f>
        <v>0.59676767676767672</v>
      </c>
      <c r="W499" s="9">
        <f>IF(Q499=0,0,INDEX('RPI calculation'!$K$9:$K$356,O499))</f>
        <v>0.54358848222484579</v>
      </c>
      <c r="X499" s="1">
        <f>IF(G499="D1",INDEX('RPI calculation'!$N$9:$N$356,O499),0)</f>
        <v>33</v>
      </c>
      <c r="Y499" s="1">
        <f>IF(H499="D1",INDEX('RPI calculation'!$N$9:$N$356,P499),0)</f>
        <v>48</v>
      </c>
    </row>
    <row r="500" spans="1:25" ht="25">
      <c r="A500" s="1" t="s">
        <v>1885</v>
      </c>
      <c r="B500" s="12">
        <v>46266</v>
      </c>
      <c r="C500" s="1" t="s">
        <v>93</v>
      </c>
      <c r="D500" s="1" t="s">
        <v>48</v>
      </c>
      <c r="E500" s="1">
        <v>1</v>
      </c>
      <c r="F500" s="1">
        <v>3</v>
      </c>
      <c r="G500" s="1" t="s">
        <v>584</v>
      </c>
      <c r="H500" s="1" t="s">
        <v>584</v>
      </c>
      <c r="I500" s="1">
        <v>2</v>
      </c>
      <c r="J500" s="14" t="s">
        <v>1886</v>
      </c>
      <c r="K500" s="14" t="s">
        <v>1887</v>
      </c>
      <c r="L500" s="14"/>
      <c r="M500" s="1" t="s">
        <v>5986</v>
      </c>
      <c r="N500" s="14" t="s">
        <v>5987</v>
      </c>
      <c r="O500" s="1">
        <f>IF(G500="D1",MATCH(C500,'RPI calculation'!$A$9:$A$356,0),0)</f>
        <v>169</v>
      </c>
      <c r="P500" s="1">
        <f>IF(H500="D1",MATCH(D500,'RPI calculation'!$A$9:$A$356,0),0)</f>
        <v>213</v>
      </c>
      <c r="Q500" s="1">
        <f t="shared" si="21"/>
        <v>1</v>
      </c>
      <c r="R500" s="1">
        <f t="shared" si="22"/>
        <v>0</v>
      </c>
      <c r="S500" s="1">
        <f t="shared" si="23"/>
        <v>1</v>
      </c>
      <c r="T500" s="9">
        <f>IF(Q500=0,0,(INDEX('RPI calculation'!$H$9:$H$356,P500)-(COUNTIFS(Matches!$C$9:$C$1954,C500,Matches!$D$9:$D$1954,D500,Matches!$Q$9:$Q$1954,1,Matches!$F$9:$F$1954,3)+COUNTIFS(Matches!$C$9:$C$1954,D500,Matches!$D$9:$D$1954,C500,Matches!$Q$9:$Q$1954,1,Matches!$E$9:$E$1954,3)))/((INDEX('RPI calculation'!$H$9:$H$356,P500)+INDEX('RPI calculation'!$I$9:$I$356,P500))-(COUNTIFS(Matches!$C$9:$C$1954,C500,Matches!$D$9:$D$1954,D500,Matches!$Q$9:$Q$1954,1)+COUNTIFS(Matches!$C$9:$C$1954,D500,Matches!$D$9:$D$1954,C500,Matches!$Q$9:$Q$1954,1))))</f>
        <v>0.88888888888888884</v>
      </c>
      <c r="U500" s="9">
        <f>IF(Q500=0,0,(INDEX('RPI calculation'!$H$9:$H$356,O500)-(COUNTIFS(Matches!$C$9:$C$1954,C500,Matches!$D$9:$D$1954,D500,Matches!$Q$9:$Q$1954,1,Matches!$E$9:$E$1954,3)+COUNTIFS(Matches!$C$9:$C$1954,D500,Matches!$D$9:$D$1954,C500,Matches!$Q$9:$Q$1954,1,Matches!$F$9:$F$1954,3)))/((INDEX('RPI calculation'!$H$9:$H$356,O500)+INDEX('RPI calculation'!$I$9:$I$356,O500))-(COUNTIFS(Matches!$C$9:$C$1954,C500,Matches!$D$9:$D$1954,D500,Matches!$Q$9:$Q$1954,1)+COUNTIFS(Matches!$C$9:$C$1954,D500,Matches!$D$9:$D$1954,C500,Matches!$Q$9:$Q$1954,1))))</f>
        <v>0.7</v>
      </c>
      <c r="V500" s="9">
        <f>IF(Q500=0,0,INDEX('RPI calculation'!$K$9:$K$356,P500))</f>
        <v>0.53732323232323231</v>
      </c>
      <c r="W500" s="9">
        <f>IF(Q500=0,0,INDEX('RPI calculation'!$K$9:$K$356,O500))</f>
        <v>0.59022038567493118</v>
      </c>
      <c r="X500" s="1">
        <f>IF(G500="D1",INDEX('RPI calculation'!$N$9:$N$356,O500),0)</f>
        <v>70</v>
      </c>
      <c r="Y500" s="1">
        <f>IF(H500="D1",INDEX('RPI calculation'!$N$9:$N$356,P500),0)</f>
        <v>25</v>
      </c>
    </row>
    <row r="501" spans="1:25" ht="25">
      <c r="A501" s="1" t="s">
        <v>1888</v>
      </c>
      <c r="B501" s="12">
        <v>46266</v>
      </c>
      <c r="C501" s="1" t="s">
        <v>338</v>
      </c>
      <c r="D501" s="1" t="s">
        <v>302</v>
      </c>
      <c r="E501" s="1">
        <v>0</v>
      </c>
      <c r="F501" s="1">
        <v>3</v>
      </c>
      <c r="G501" s="1" t="s">
        <v>584</v>
      </c>
      <c r="H501" s="1" t="s">
        <v>584</v>
      </c>
      <c r="I501" s="1">
        <v>2</v>
      </c>
      <c r="J501" s="14" t="s">
        <v>1889</v>
      </c>
      <c r="K501" s="14" t="s">
        <v>1890</v>
      </c>
      <c r="L501" s="14"/>
      <c r="M501" s="1" t="s">
        <v>5986</v>
      </c>
      <c r="N501" s="14" t="s">
        <v>5989</v>
      </c>
      <c r="O501" s="1">
        <f>IF(G501="D1",MATCH(C501,'RPI calculation'!$A$9:$A$356,0),0)</f>
        <v>191</v>
      </c>
      <c r="P501" s="1">
        <f>IF(H501="D1",MATCH(D501,'RPI calculation'!$A$9:$A$356,0),0)</f>
        <v>209</v>
      </c>
      <c r="Q501" s="1">
        <f t="shared" si="21"/>
        <v>1</v>
      </c>
      <c r="R501" s="1">
        <f t="shared" si="22"/>
        <v>0</v>
      </c>
      <c r="S501" s="1">
        <f t="shared" si="23"/>
        <v>1</v>
      </c>
      <c r="T501" s="9">
        <f>IF(Q501=0,0,(INDEX('RPI calculation'!$H$9:$H$356,P501)-(COUNTIFS(Matches!$C$9:$C$1954,C501,Matches!$D$9:$D$1954,D501,Matches!$Q$9:$Q$1954,1,Matches!$F$9:$F$1954,3)+COUNTIFS(Matches!$C$9:$C$1954,D501,Matches!$D$9:$D$1954,C501,Matches!$Q$9:$Q$1954,1,Matches!$E$9:$E$1954,3)))/((INDEX('RPI calculation'!$H$9:$H$356,P501)+INDEX('RPI calculation'!$I$9:$I$356,P501))-(COUNTIFS(Matches!$C$9:$C$1954,C501,Matches!$D$9:$D$1954,D501,Matches!$Q$9:$Q$1954,1)+COUNTIFS(Matches!$C$9:$C$1954,D501,Matches!$D$9:$D$1954,C501,Matches!$Q$9:$Q$1954,1))))</f>
        <v>0.3</v>
      </c>
      <c r="U501" s="9">
        <f>IF(Q501=0,0,(INDEX('RPI calculation'!$H$9:$H$356,O501)-(COUNTIFS(Matches!$C$9:$C$1954,C501,Matches!$D$9:$D$1954,D501,Matches!$Q$9:$Q$1954,1,Matches!$E$9:$E$1954,3)+COUNTIFS(Matches!$C$9:$C$1954,D501,Matches!$D$9:$D$1954,C501,Matches!$Q$9:$Q$1954,1,Matches!$F$9:$F$1954,3)))/((INDEX('RPI calculation'!$H$9:$H$356,O501)+INDEX('RPI calculation'!$I$9:$I$356,O501))-(COUNTIFS(Matches!$C$9:$C$1954,C501,Matches!$D$9:$D$1954,D501,Matches!$Q$9:$Q$1954,1)+COUNTIFS(Matches!$C$9:$C$1954,D501,Matches!$D$9:$D$1954,C501,Matches!$Q$9:$Q$1954,1))))</f>
        <v>0.2</v>
      </c>
      <c r="V501" s="9">
        <f>IF(Q501=0,0,INDEX('RPI calculation'!$K$9:$K$356,P501))</f>
        <v>0.43000459136822772</v>
      </c>
      <c r="W501" s="9">
        <f>IF(Q501=0,0,INDEX('RPI calculation'!$K$9:$K$356,O501))</f>
        <v>0.45944055944055945</v>
      </c>
      <c r="X501" s="1">
        <f>IF(G501="D1",INDEX('RPI calculation'!$N$9:$N$356,O501),0)</f>
        <v>315</v>
      </c>
      <c r="Y501" s="1">
        <f>IF(H501="D1",INDEX('RPI calculation'!$N$9:$N$356,P501),0)</f>
        <v>279</v>
      </c>
    </row>
    <row r="502" spans="1:25" ht="25">
      <c r="A502" s="1" t="s">
        <v>1891</v>
      </c>
      <c r="B502" s="12">
        <v>46266</v>
      </c>
      <c r="C502" s="1" t="s">
        <v>296</v>
      </c>
      <c r="D502" s="1" t="s">
        <v>313</v>
      </c>
      <c r="E502" s="1">
        <v>0</v>
      </c>
      <c r="F502" s="1">
        <v>3</v>
      </c>
      <c r="G502" s="1" t="s">
        <v>584</v>
      </c>
      <c r="H502" s="1" t="s">
        <v>584</v>
      </c>
      <c r="I502" s="1">
        <v>2</v>
      </c>
      <c r="J502" s="14" t="s">
        <v>1407</v>
      </c>
      <c r="K502" s="14" t="s">
        <v>1892</v>
      </c>
      <c r="L502" s="14"/>
      <c r="M502" s="1" t="s">
        <v>5986</v>
      </c>
      <c r="N502" s="14" t="s">
        <v>5989</v>
      </c>
      <c r="O502" s="1">
        <f>IF(G502="D1",MATCH(C502,'RPI calculation'!$A$9:$A$356,0),0)</f>
        <v>203</v>
      </c>
      <c r="P502" s="1">
        <f>IF(H502="D1",MATCH(D502,'RPI calculation'!$A$9:$A$356,0),0)</f>
        <v>304</v>
      </c>
      <c r="Q502" s="1">
        <f t="shared" si="21"/>
        <v>1</v>
      </c>
      <c r="R502" s="1">
        <f t="shared" si="22"/>
        <v>0</v>
      </c>
      <c r="S502" s="1">
        <f t="shared" si="23"/>
        <v>1</v>
      </c>
      <c r="T502" s="9">
        <f>IF(Q502=0,0,(INDEX('RPI calculation'!$H$9:$H$356,P502)-(COUNTIFS(Matches!$C$9:$C$1954,C502,Matches!$D$9:$D$1954,D502,Matches!$Q$9:$Q$1954,1,Matches!$F$9:$F$1954,3)+COUNTIFS(Matches!$C$9:$C$1954,D502,Matches!$D$9:$D$1954,C502,Matches!$Q$9:$Q$1954,1,Matches!$E$9:$E$1954,3)))/((INDEX('RPI calculation'!$H$9:$H$356,P502)+INDEX('RPI calculation'!$I$9:$I$356,P502))-(COUNTIFS(Matches!$C$9:$C$1954,C502,Matches!$D$9:$D$1954,D502,Matches!$Q$9:$Q$1954,1)+COUNTIFS(Matches!$C$9:$C$1954,D502,Matches!$D$9:$D$1954,C502,Matches!$Q$9:$Q$1954,1))))</f>
        <v>0.36363636363636365</v>
      </c>
      <c r="U502" s="9">
        <f>IF(Q502=0,0,(INDEX('RPI calculation'!$H$9:$H$356,O502)-(COUNTIFS(Matches!$C$9:$C$1954,C502,Matches!$D$9:$D$1954,D502,Matches!$Q$9:$Q$1954,1,Matches!$E$9:$E$1954,3)+COUNTIFS(Matches!$C$9:$C$1954,D502,Matches!$D$9:$D$1954,C502,Matches!$Q$9:$Q$1954,1,Matches!$F$9:$F$1954,3)))/((INDEX('RPI calculation'!$H$9:$H$356,O502)+INDEX('RPI calculation'!$I$9:$I$356,O502))-(COUNTIFS(Matches!$C$9:$C$1954,C502,Matches!$D$9:$D$1954,D502,Matches!$Q$9:$Q$1954,1)+COUNTIFS(Matches!$C$9:$C$1954,D502,Matches!$D$9:$D$1954,C502,Matches!$Q$9:$Q$1954,1))))</f>
        <v>0.53846153846153844</v>
      </c>
      <c r="V502" s="9">
        <f>IF(Q502=0,0,INDEX('RPI calculation'!$K$9:$K$356,P502))</f>
        <v>0.42608032992648381</v>
      </c>
      <c r="W502" s="9">
        <f>IF(Q502=0,0,INDEX('RPI calculation'!$K$9:$K$356,O502))</f>
        <v>0.37062937062937068</v>
      </c>
      <c r="X502" s="1">
        <f>IF(G502="D1",INDEX('RPI calculation'!$N$9:$N$356,O502),0)</f>
        <v>273</v>
      </c>
      <c r="Y502" s="1">
        <f>IF(H502="D1",INDEX('RPI calculation'!$N$9:$N$356,P502),0)</f>
        <v>290</v>
      </c>
    </row>
    <row r="503" spans="1:25" ht="25">
      <c r="A503" s="1" t="s">
        <v>1893</v>
      </c>
      <c r="B503" s="12">
        <v>46266</v>
      </c>
      <c r="C503" s="1" t="s">
        <v>251</v>
      </c>
      <c r="D503" s="1" t="s">
        <v>149</v>
      </c>
      <c r="E503" s="1">
        <v>1</v>
      </c>
      <c r="F503" s="1">
        <v>3</v>
      </c>
      <c r="G503" s="1" t="s">
        <v>584</v>
      </c>
      <c r="H503" s="1" t="s">
        <v>584</v>
      </c>
      <c r="I503" s="1">
        <v>2</v>
      </c>
      <c r="J503" s="14" t="s">
        <v>1273</v>
      </c>
      <c r="K503" s="14" t="s">
        <v>1894</v>
      </c>
      <c r="L503" s="14"/>
      <c r="M503" s="1" t="s">
        <v>5986</v>
      </c>
      <c r="N503" s="14" t="s">
        <v>5989</v>
      </c>
      <c r="O503" s="1">
        <f>IF(G503="D1",MATCH(C503,'RPI calculation'!$A$9:$A$356,0),0)</f>
        <v>223</v>
      </c>
      <c r="P503" s="1">
        <f>IF(H503="D1",MATCH(D503,'RPI calculation'!$A$9:$A$356,0),0)</f>
        <v>343</v>
      </c>
      <c r="Q503" s="1">
        <f t="shared" si="21"/>
        <v>1</v>
      </c>
      <c r="R503" s="1">
        <f t="shared" si="22"/>
        <v>0</v>
      </c>
      <c r="S503" s="1">
        <f t="shared" si="23"/>
        <v>1</v>
      </c>
      <c r="T503" s="9">
        <f>IF(Q503=0,0,(INDEX('RPI calculation'!$H$9:$H$356,P503)-(COUNTIFS(Matches!$C$9:$C$1954,C503,Matches!$D$9:$D$1954,D503,Matches!$Q$9:$Q$1954,1,Matches!$F$9:$F$1954,3)+COUNTIFS(Matches!$C$9:$C$1954,D503,Matches!$D$9:$D$1954,C503,Matches!$Q$9:$Q$1954,1,Matches!$E$9:$E$1954,3)))/((INDEX('RPI calculation'!$H$9:$H$356,P503)+INDEX('RPI calculation'!$I$9:$I$356,P503))-(COUNTIFS(Matches!$C$9:$C$1954,C503,Matches!$D$9:$D$1954,D503,Matches!$Q$9:$Q$1954,1)+COUNTIFS(Matches!$C$9:$C$1954,D503,Matches!$D$9:$D$1954,C503,Matches!$Q$9:$Q$1954,1))))</f>
        <v>0.5</v>
      </c>
      <c r="U503" s="9">
        <f>IF(Q503=0,0,(INDEX('RPI calculation'!$H$9:$H$356,O503)-(COUNTIFS(Matches!$C$9:$C$1954,C503,Matches!$D$9:$D$1954,D503,Matches!$Q$9:$Q$1954,1,Matches!$E$9:$E$1954,3)+COUNTIFS(Matches!$C$9:$C$1954,D503,Matches!$D$9:$D$1954,C503,Matches!$Q$9:$Q$1954,1,Matches!$F$9:$F$1954,3)))/((INDEX('RPI calculation'!$H$9:$H$356,O503)+INDEX('RPI calculation'!$I$9:$I$356,O503))-(COUNTIFS(Matches!$C$9:$C$1954,C503,Matches!$D$9:$D$1954,D503,Matches!$Q$9:$Q$1954,1)+COUNTIFS(Matches!$C$9:$C$1954,D503,Matches!$D$9:$D$1954,C503,Matches!$Q$9:$Q$1954,1))))</f>
        <v>0.46153846153846156</v>
      </c>
      <c r="V503" s="9">
        <f>IF(Q503=0,0,INDEX('RPI calculation'!$K$9:$K$356,P503))</f>
        <v>0.53261460761460766</v>
      </c>
      <c r="W503" s="9">
        <f>IF(Q503=0,0,INDEX('RPI calculation'!$K$9:$K$356,O503))</f>
        <v>0.47832881404309979</v>
      </c>
      <c r="X503" s="1">
        <f>IF(G503="D1",INDEX('RPI calculation'!$N$9:$N$356,O503),0)</f>
        <v>228</v>
      </c>
      <c r="Y503" s="1">
        <f>IF(H503="D1",INDEX('RPI calculation'!$N$9:$N$356,P503),0)</f>
        <v>126</v>
      </c>
    </row>
    <row r="504" spans="1:25" ht="25">
      <c r="A504" s="1" t="s">
        <v>1895</v>
      </c>
      <c r="B504" s="12">
        <v>46266</v>
      </c>
      <c r="C504" s="1" t="s">
        <v>37</v>
      </c>
      <c r="D504" s="1" t="s">
        <v>78</v>
      </c>
      <c r="E504" s="1">
        <v>3</v>
      </c>
      <c r="F504" s="1">
        <v>0</v>
      </c>
      <c r="G504" s="1" t="s">
        <v>584</v>
      </c>
      <c r="H504" s="1" t="s">
        <v>584</v>
      </c>
      <c r="I504" s="1">
        <v>2</v>
      </c>
      <c r="J504" s="14" t="s">
        <v>1896</v>
      </c>
      <c r="K504" s="14" t="s">
        <v>1897</v>
      </c>
      <c r="L504" s="14"/>
      <c r="M504" s="1" t="s">
        <v>5986</v>
      </c>
      <c r="N504" s="14" t="s">
        <v>5987</v>
      </c>
      <c r="O504" s="1">
        <f>IF(G504="D1",MATCH(C504,'RPI calculation'!$A$9:$A$356,0),0)</f>
        <v>226</v>
      </c>
      <c r="P504" s="1">
        <f>IF(H504="D1",MATCH(D504,'RPI calculation'!$A$9:$A$356,0),0)</f>
        <v>282</v>
      </c>
      <c r="Q504" s="1">
        <f t="shared" si="21"/>
        <v>1</v>
      </c>
      <c r="R504" s="1">
        <f t="shared" si="22"/>
        <v>1</v>
      </c>
      <c r="S504" s="1">
        <f t="shared" si="23"/>
        <v>0</v>
      </c>
      <c r="T504" s="9">
        <f>IF(Q504=0,0,(INDEX('RPI calculation'!$H$9:$H$356,P504)-(COUNTIFS(Matches!$C$9:$C$1954,C504,Matches!$D$9:$D$1954,D504,Matches!$Q$9:$Q$1954,1,Matches!$F$9:$F$1954,3)+COUNTIFS(Matches!$C$9:$C$1954,D504,Matches!$D$9:$D$1954,C504,Matches!$Q$9:$Q$1954,1,Matches!$E$9:$E$1954,3)))/((INDEX('RPI calculation'!$H$9:$H$356,P504)+INDEX('RPI calculation'!$I$9:$I$356,P504))-(COUNTIFS(Matches!$C$9:$C$1954,C504,Matches!$D$9:$D$1954,D504,Matches!$Q$9:$Q$1954,1)+COUNTIFS(Matches!$C$9:$C$1954,D504,Matches!$D$9:$D$1954,C504,Matches!$Q$9:$Q$1954,1))))</f>
        <v>0.6</v>
      </c>
      <c r="U504" s="9">
        <f>IF(Q504=0,0,(INDEX('RPI calculation'!$H$9:$H$356,O504)-(COUNTIFS(Matches!$C$9:$C$1954,C504,Matches!$D$9:$D$1954,D504,Matches!$Q$9:$Q$1954,1,Matches!$E$9:$E$1954,3)+COUNTIFS(Matches!$C$9:$C$1954,D504,Matches!$D$9:$D$1954,C504,Matches!$Q$9:$Q$1954,1,Matches!$F$9:$F$1954,3)))/((INDEX('RPI calculation'!$H$9:$H$356,O504)+INDEX('RPI calculation'!$I$9:$I$356,O504))-(COUNTIFS(Matches!$C$9:$C$1954,C504,Matches!$D$9:$D$1954,D504,Matches!$Q$9:$Q$1954,1)+COUNTIFS(Matches!$C$9:$C$1954,D504,Matches!$D$9:$D$1954,C504,Matches!$Q$9:$Q$1954,1))))</f>
        <v>0.75</v>
      </c>
      <c r="V504" s="9">
        <f>IF(Q504=0,0,INDEX('RPI calculation'!$K$9:$K$356,P504))</f>
        <v>0.62075298438934801</v>
      </c>
      <c r="W504" s="9">
        <f>IF(Q504=0,0,INDEX('RPI calculation'!$K$9:$K$356,O504))</f>
        <v>0.64966329966329961</v>
      </c>
      <c r="X504" s="1">
        <f>IF(G504="D1",INDEX('RPI calculation'!$N$9:$N$356,O504),0)</f>
        <v>14</v>
      </c>
      <c r="Y504" s="1">
        <f>IF(H504="D1",INDEX('RPI calculation'!$N$9:$N$356,P504),0)</f>
        <v>55</v>
      </c>
    </row>
    <row r="505" spans="1:25" ht="25">
      <c r="A505" s="1" t="s">
        <v>1898</v>
      </c>
      <c r="B505" s="12">
        <v>46266</v>
      </c>
      <c r="C505" s="1" t="s">
        <v>202</v>
      </c>
      <c r="D505" s="1" t="s">
        <v>61</v>
      </c>
      <c r="E505" s="1">
        <v>0</v>
      </c>
      <c r="F505" s="1">
        <v>3</v>
      </c>
      <c r="G505" s="1" t="s">
        <v>584</v>
      </c>
      <c r="H505" s="1" t="s">
        <v>584</v>
      </c>
      <c r="I505" s="1">
        <v>2</v>
      </c>
      <c r="J505" s="14" t="s">
        <v>832</v>
      </c>
      <c r="K505" s="14" t="s">
        <v>1899</v>
      </c>
      <c r="L505" s="14"/>
      <c r="M505" s="1" t="s">
        <v>5986</v>
      </c>
      <c r="N505" s="14" t="s">
        <v>5989</v>
      </c>
      <c r="O505" s="1">
        <f>IF(G505="D1",MATCH(C505,'RPI calculation'!$A$9:$A$356,0),0)</f>
        <v>227</v>
      </c>
      <c r="P505" s="1">
        <f>IF(H505="D1",MATCH(D505,'RPI calculation'!$A$9:$A$356,0),0)</f>
        <v>287</v>
      </c>
      <c r="Q505" s="1">
        <f t="shared" si="21"/>
        <v>1</v>
      </c>
      <c r="R505" s="1">
        <f t="shared" si="22"/>
        <v>0</v>
      </c>
      <c r="S505" s="1">
        <f t="shared" si="23"/>
        <v>1</v>
      </c>
      <c r="T505" s="9">
        <f>IF(Q505=0,0,(INDEX('RPI calculation'!$H$9:$H$356,P505)-(COUNTIFS(Matches!$C$9:$C$1954,C505,Matches!$D$9:$D$1954,D505,Matches!$Q$9:$Q$1954,1,Matches!$F$9:$F$1954,3)+COUNTIFS(Matches!$C$9:$C$1954,D505,Matches!$D$9:$D$1954,C505,Matches!$Q$9:$Q$1954,1,Matches!$E$9:$E$1954,3)))/((INDEX('RPI calculation'!$H$9:$H$356,P505)+INDEX('RPI calculation'!$I$9:$I$356,P505))-(COUNTIFS(Matches!$C$9:$C$1954,C505,Matches!$D$9:$D$1954,D505,Matches!$Q$9:$Q$1954,1)+COUNTIFS(Matches!$C$9:$C$1954,D505,Matches!$D$9:$D$1954,C505,Matches!$Q$9:$Q$1954,1))))</f>
        <v>0.77777777777777779</v>
      </c>
      <c r="U505" s="9">
        <f>IF(Q505=0,0,(INDEX('RPI calculation'!$H$9:$H$356,O505)-(COUNTIFS(Matches!$C$9:$C$1954,C505,Matches!$D$9:$D$1954,D505,Matches!$Q$9:$Q$1954,1,Matches!$E$9:$E$1954,3)+COUNTIFS(Matches!$C$9:$C$1954,D505,Matches!$D$9:$D$1954,C505,Matches!$Q$9:$Q$1954,1,Matches!$F$9:$F$1954,3)))/((INDEX('RPI calculation'!$H$9:$H$356,O505)+INDEX('RPI calculation'!$I$9:$I$356,O505))-(COUNTIFS(Matches!$C$9:$C$1954,C505,Matches!$D$9:$D$1954,D505,Matches!$Q$9:$Q$1954,1)+COUNTIFS(Matches!$C$9:$C$1954,D505,Matches!$D$9:$D$1954,C505,Matches!$Q$9:$Q$1954,1))))</f>
        <v>0.5</v>
      </c>
      <c r="V505" s="9">
        <f>IF(Q505=0,0,INDEX('RPI calculation'!$K$9:$K$356,P505))</f>
        <v>0.57331890331890334</v>
      </c>
      <c r="W505" s="9">
        <f>IF(Q505=0,0,INDEX('RPI calculation'!$K$9:$K$356,O505))</f>
        <v>0.53330558330558331</v>
      </c>
      <c r="X505" s="1">
        <f>IF(G505="D1",INDEX('RPI calculation'!$N$9:$N$356,O505),0)</f>
        <v>179</v>
      </c>
      <c r="Y505" s="1">
        <f>IF(H505="D1",INDEX('RPI calculation'!$N$9:$N$356,P505),0)</f>
        <v>38</v>
      </c>
    </row>
    <row r="506" spans="1:25" ht="25">
      <c r="A506" s="1" t="s">
        <v>1900</v>
      </c>
      <c r="B506" s="12">
        <v>46267</v>
      </c>
      <c r="C506" s="1" t="s">
        <v>315</v>
      </c>
      <c r="D506" s="1" t="s">
        <v>159</v>
      </c>
      <c r="E506" s="1">
        <v>0</v>
      </c>
      <c r="F506" s="1">
        <v>3</v>
      </c>
      <c r="G506" s="1" t="s">
        <v>584</v>
      </c>
      <c r="H506" s="1" t="s">
        <v>584</v>
      </c>
      <c r="I506" s="1">
        <v>2</v>
      </c>
      <c r="J506" s="14" t="s">
        <v>629</v>
      </c>
      <c r="K506" s="14" t="s">
        <v>1901</v>
      </c>
      <c r="L506" s="14"/>
      <c r="M506" s="1" t="s">
        <v>5986</v>
      </c>
      <c r="N506" s="14" t="s">
        <v>5989</v>
      </c>
      <c r="O506" s="1">
        <f>IF(G506="D1",MATCH(C506,'RPI calculation'!$A$9:$A$356,0),0)</f>
        <v>6</v>
      </c>
      <c r="P506" s="1">
        <f>IF(H506="D1",MATCH(D506,'RPI calculation'!$A$9:$A$356,0),0)</f>
        <v>192</v>
      </c>
      <c r="Q506" s="1">
        <f t="shared" si="21"/>
        <v>1</v>
      </c>
      <c r="R506" s="1">
        <f t="shared" si="22"/>
        <v>0</v>
      </c>
      <c r="S506" s="1">
        <f t="shared" si="23"/>
        <v>1</v>
      </c>
      <c r="T506" s="9">
        <f>IF(Q506=0,0,(INDEX('RPI calculation'!$H$9:$H$356,P506)-(COUNTIFS(Matches!$C$9:$C$1954,C506,Matches!$D$9:$D$1954,D506,Matches!$Q$9:$Q$1954,1,Matches!$F$9:$F$1954,3)+COUNTIFS(Matches!$C$9:$C$1954,D506,Matches!$D$9:$D$1954,C506,Matches!$Q$9:$Q$1954,1,Matches!$E$9:$E$1954,3)))/((INDEX('RPI calculation'!$H$9:$H$356,P506)+INDEX('RPI calculation'!$I$9:$I$356,P506))-(COUNTIFS(Matches!$C$9:$C$1954,C506,Matches!$D$9:$D$1954,D506,Matches!$Q$9:$Q$1954,1)+COUNTIFS(Matches!$C$9:$C$1954,D506,Matches!$D$9:$D$1954,C506,Matches!$Q$9:$Q$1954,1))))</f>
        <v>0.75</v>
      </c>
      <c r="U506" s="9">
        <f>IF(Q506=0,0,(INDEX('RPI calculation'!$H$9:$H$356,O506)-(COUNTIFS(Matches!$C$9:$C$1954,C506,Matches!$D$9:$D$1954,D506,Matches!$Q$9:$Q$1954,1,Matches!$E$9:$E$1954,3)+COUNTIFS(Matches!$C$9:$C$1954,D506,Matches!$D$9:$D$1954,C506,Matches!$Q$9:$Q$1954,1,Matches!$F$9:$F$1954,3)))/((INDEX('RPI calculation'!$H$9:$H$356,O506)+INDEX('RPI calculation'!$I$9:$I$356,O506))-(COUNTIFS(Matches!$C$9:$C$1954,C506,Matches!$D$9:$D$1954,D506,Matches!$Q$9:$Q$1954,1)+COUNTIFS(Matches!$C$9:$C$1954,D506,Matches!$D$9:$D$1954,C506,Matches!$Q$9:$Q$1954,1))))</f>
        <v>0.5</v>
      </c>
      <c r="V506" s="9">
        <f>IF(Q506=0,0,INDEX('RPI calculation'!$K$9:$K$356,P506))</f>
        <v>0.4135003885003885</v>
      </c>
      <c r="W506" s="9">
        <f>IF(Q506=0,0,INDEX('RPI calculation'!$K$9:$K$356,O506))</f>
        <v>0.36313131313131308</v>
      </c>
      <c r="X506" s="1">
        <f>IF(G506="D1",INDEX('RPI calculation'!$N$9:$N$356,O506),0)</f>
        <v>292</v>
      </c>
      <c r="Y506" s="1">
        <f>IF(H506="D1",INDEX('RPI calculation'!$N$9:$N$356,P506),0)</f>
        <v>136</v>
      </c>
    </row>
    <row r="507" spans="1:25" ht="25">
      <c r="A507" s="1" t="s">
        <v>1902</v>
      </c>
      <c r="B507" s="12">
        <v>46267</v>
      </c>
      <c r="C507" s="1" t="s">
        <v>97</v>
      </c>
      <c r="D507" s="1" t="s">
        <v>91</v>
      </c>
      <c r="E507" s="1">
        <v>1</v>
      </c>
      <c r="F507" s="1">
        <v>3</v>
      </c>
      <c r="G507" s="1" t="s">
        <v>584</v>
      </c>
      <c r="H507" s="1" t="s">
        <v>584</v>
      </c>
      <c r="I507" s="1">
        <v>2</v>
      </c>
      <c r="J507" s="14" t="s">
        <v>1903</v>
      </c>
      <c r="K507" s="14" t="s">
        <v>1904</v>
      </c>
      <c r="L507" s="14"/>
      <c r="M507" s="1" t="s">
        <v>5986</v>
      </c>
      <c r="N507" s="14" t="s">
        <v>5987</v>
      </c>
      <c r="O507" s="1">
        <f>IF(G507="D1",MATCH(C507,'RPI calculation'!$A$9:$A$356,0),0)</f>
        <v>14</v>
      </c>
      <c r="P507" s="1">
        <f>IF(H507="D1",MATCH(D507,'RPI calculation'!$A$9:$A$356,0),0)</f>
        <v>154</v>
      </c>
      <c r="Q507" s="1">
        <f t="shared" si="21"/>
        <v>1</v>
      </c>
      <c r="R507" s="1">
        <f t="shared" si="22"/>
        <v>0</v>
      </c>
      <c r="S507" s="1">
        <f t="shared" si="23"/>
        <v>1</v>
      </c>
      <c r="T507" s="9">
        <f>IF(Q507=0,0,(INDEX('RPI calculation'!$H$9:$H$356,P507)-(COUNTIFS(Matches!$C$9:$C$1954,C507,Matches!$D$9:$D$1954,D507,Matches!$Q$9:$Q$1954,1,Matches!$F$9:$F$1954,3)+COUNTIFS(Matches!$C$9:$C$1954,D507,Matches!$D$9:$D$1954,C507,Matches!$Q$9:$Q$1954,1,Matches!$E$9:$E$1954,3)))/((INDEX('RPI calculation'!$H$9:$H$356,P507)+INDEX('RPI calculation'!$I$9:$I$356,P507))-(COUNTIFS(Matches!$C$9:$C$1954,C507,Matches!$D$9:$D$1954,D507,Matches!$Q$9:$Q$1954,1)+COUNTIFS(Matches!$C$9:$C$1954,D507,Matches!$D$9:$D$1954,C507,Matches!$Q$9:$Q$1954,1))))</f>
        <v>0.9</v>
      </c>
      <c r="U507" s="9">
        <f>IF(Q507=0,0,(INDEX('RPI calculation'!$H$9:$H$356,O507)-(COUNTIFS(Matches!$C$9:$C$1954,C507,Matches!$D$9:$D$1954,D507,Matches!$Q$9:$Q$1954,1,Matches!$E$9:$E$1954,3)+COUNTIFS(Matches!$C$9:$C$1954,D507,Matches!$D$9:$D$1954,C507,Matches!$Q$9:$Q$1954,1,Matches!$F$9:$F$1954,3)))/((INDEX('RPI calculation'!$H$9:$H$356,O507)+INDEX('RPI calculation'!$I$9:$I$356,O507))-(COUNTIFS(Matches!$C$9:$C$1954,C507,Matches!$D$9:$D$1954,D507,Matches!$Q$9:$Q$1954,1)+COUNTIFS(Matches!$C$9:$C$1954,D507,Matches!$D$9:$D$1954,C507,Matches!$Q$9:$Q$1954,1))))</f>
        <v>0.8</v>
      </c>
      <c r="V507" s="9">
        <f>IF(Q507=0,0,INDEX('RPI calculation'!$K$9:$K$356,P507))</f>
        <v>0.47060212514757976</v>
      </c>
      <c r="W507" s="9">
        <f>IF(Q507=0,0,INDEX('RPI calculation'!$K$9:$K$356,O507))</f>
        <v>0.5526859504132231</v>
      </c>
      <c r="X507" s="1">
        <f>IF(G507="D1",INDEX('RPI calculation'!$N$9:$N$356,O507),0)</f>
        <v>74</v>
      </c>
      <c r="Y507" s="1">
        <f>IF(H507="D1",INDEX('RPI calculation'!$N$9:$N$356,P507),0)</f>
        <v>68</v>
      </c>
    </row>
    <row r="508" spans="1:25" ht="25">
      <c r="A508" s="1" t="s">
        <v>1905</v>
      </c>
      <c r="B508" s="12">
        <v>46267</v>
      </c>
      <c r="C508" s="1" t="s">
        <v>87</v>
      </c>
      <c r="D508" s="1" t="s">
        <v>51</v>
      </c>
      <c r="E508" s="1">
        <v>1</v>
      </c>
      <c r="F508" s="1">
        <v>3</v>
      </c>
      <c r="G508" s="1" t="s">
        <v>584</v>
      </c>
      <c r="H508" s="1" t="s">
        <v>584</v>
      </c>
      <c r="I508" s="1">
        <v>2</v>
      </c>
      <c r="J508" s="14" t="s">
        <v>1906</v>
      </c>
      <c r="K508" s="14" t="s">
        <v>1907</v>
      </c>
      <c r="L508" s="14"/>
      <c r="M508" s="1" t="s">
        <v>5986</v>
      </c>
      <c r="N508" s="14" t="s">
        <v>5987</v>
      </c>
      <c r="O508" s="1">
        <f>IF(G508="D1",MATCH(C508,'RPI calculation'!$A$9:$A$356,0),0)</f>
        <v>17</v>
      </c>
      <c r="P508" s="1">
        <f>IF(H508="D1",MATCH(D508,'RPI calculation'!$A$9:$A$356,0),0)</f>
        <v>166</v>
      </c>
      <c r="Q508" s="1">
        <f t="shared" si="21"/>
        <v>1</v>
      </c>
      <c r="R508" s="1">
        <f t="shared" si="22"/>
        <v>0</v>
      </c>
      <c r="S508" s="1">
        <f t="shared" si="23"/>
        <v>1</v>
      </c>
      <c r="T508" s="9">
        <f>IF(Q508=0,0,(INDEX('RPI calculation'!$H$9:$H$356,P508)-(COUNTIFS(Matches!$C$9:$C$1954,C508,Matches!$D$9:$D$1954,D508,Matches!$Q$9:$Q$1954,1,Matches!$F$9:$F$1954,3)+COUNTIFS(Matches!$C$9:$C$1954,D508,Matches!$D$9:$D$1954,C508,Matches!$Q$9:$Q$1954,1,Matches!$E$9:$E$1954,3)))/((INDEX('RPI calculation'!$H$9:$H$356,P508)+INDEX('RPI calculation'!$I$9:$I$356,P508))-(COUNTIFS(Matches!$C$9:$C$1954,C508,Matches!$D$9:$D$1954,D508,Matches!$Q$9:$Q$1954,1)+COUNTIFS(Matches!$C$9:$C$1954,D508,Matches!$D$9:$D$1954,C508,Matches!$Q$9:$Q$1954,1))))</f>
        <v>0.7142857142857143</v>
      </c>
      <c r="U508" s="9">
        <f>IF(Q508=0,0,(INDEX('RPI calculation'!$H$9:$H$356,O508)-(COUNTIFS(Matches!$C$9:$C$1954,C508,Matches!$D$9:$D$1954,D508,Matches!$Q$9:$Q$1954,1,Matches!$E$9:$E$1954,3)+COUNTIFS(Matches!$C$9:$C$1954,D508,Matches!$D$9:$D$1954,C508,Matches!$Q$9:$Q$1954,1,Matches!$F$9:$F$1954,3)))/((INDEX('RPI calculation'!$H$9:$H$356,O508)+INDEX('RPI calculation'!$I$9:$I$356,O508))-(COUNTIFS(Matches!$C$9:$C$1954,C508,Matches!$D$9:$D$1954,D508,Matches!$Q$9:$Q$1954,1)+COUNTIFS(Matches!$C$9:$C$1954,D508,Matches!$D$9:$D$1954,C508,Matches!$Q$9:$Q$1954,1))))</f>
        <v>0.90909090909090906</v>
      </c>
      <c r="V508" s="9">
        <f>IF(Q508=0,0,INDEX('RPI calculation'!$K$9:$K$356,P508))</f>
        <v>0.57982954545454546</v>
      </c>
      <c r="W508" s="9">
        <f>IF(Q508=0,0,INDEX('RPI calculation'!$K$9:$K$356,O508))</f>
        <v>0.47534872534872535</v>
      </c>
      <c r="X508" s="1">
        <f>IF(G508="D1",INDEX('RPI calculation'!$N$9:$N$356,O508),0)</f>
        <v>64</v>
      </c>
      <c r="Y508" s="1">
        <f>IF(H508="D1",INDEX('RPI calculation'!$N$9:$N$356,P508),0)</f>
        <v>28</v>
      </c>
    </row>
    <row r="509" spans="1:25" ht="25">
      <c r="A509" s="1" t="s">
        <v>1908</v>
      </c>
      <c r="B509" s="12">
        <v>46267</v>
      </c>
      <c r="C509" s="1" t="s">
        <v>334</v>
      </c>
      <c r="D509" s="1" t="s">
        <v>349</v>
      </c>
      <c r="E509" s="1">
        <v>3</v>
      </c>
      <c r="F509" s="1">
        <v>0</v>
      </c>
      <c r="G509" s="1" t="s">
        <v>584</v>
      </c>
      <c r="H509" s="1" t="s">
        <v>584</v>
      </c>
      <c r="I509" s="1">
        <v>2</v>
      </c>
      <c r="J509" s="14" t="s">
        <v>850</v>
      </c>
      <c r="K509" s="14" t="s">
        <v>1909</v>
      </c>
      <c r="L509" s="14"/>
      <c r="M509" s="1" t="s">
        <v>5986</v>
      </c>
      <c r="N509" s="14" t="s">
        <v>5989</v>
      </c>
      <c r="O509" s="1">
        <f>IF(G509="D1",MATCH(C509,'RPI calculation'!$A$9:$A$356,0),0)</f>
        <v>30</v>
      </c>
      <c r="P509" s="1">
        <f>IF(H509="D1",MATCH(D509,'RPI calculation'!$A$9:$A$356,0),0)</f>
        <v>272</v>
      </c>
      <c r="Q509" s="1">
        <f t="shared" si="21"/>
        <v>1</v>
      </c>
      <c r="R509" s="1">
        <f t="shared" si="22"/>
        <v>1</v>
      </c>
      <c r="S509" s="1">
        <f t="shared" si="23"/>
        <v>0</v>
      </c>
      <c r="T509" s="9">
        <f>IF(Q509=0,0,(INDEX('RPI calculation'!$H$9:$H$356,P509)-(COUNTIFS(Matches!$C$9:$C$1954,C509,Matches!$D$9:$D$1954,D509,Matches!$Q$9:$Q$1954,1,Matches!$F$9:$F$1954,3)+COUNTIFS(Matches!$C$9:$C$1954,D509,Matches!$D$9:$D$1954,C509,Matches!$Q$9:$Q$1954,1,Matches!$E$9:$E$1954,3)))/((INDEX('RPI calculation'!$H$9:$H$356,P509)+INDEX('RPI calculation'!$I$9:$I$356,P509))-(COUNTIFS(Matches!$C$9:$C$1954,C509,Matches!$D$9:$D$1954,D509,Matches!$Q$9:$Q$1954,1)+COUNTIFS(Matches!$C$9:$C$1954,D509,Matches!$D$9:$D$1954,C509,Matches!$Q$9:$Q$1954,1))))</f>
        <v>0.21428571428571427</v>
      </c>
      <c r="U509" s="9">
        <f>IF(Q509=0,0,(INDEX('RPI calculation'!$H$9:$H$356,O509)-(COUNTIFS(Matches!$C$9:$C$1954,C509,Matches!$D$9:$D$1954,D509,Matches!$Q$9:$Q$1954,1,Matches!$E$9:$E$1954,3)+COUNTIFS(Matches!$C$9:$C$1954,D509,Matches!$D$9:$D$1954,C509,Matches!$Q$9:$Q$1954,1,Matches!$F$9:$F$1954,3)))/((INDEX('RPI calculation'!$H$9:$H$356,O509)+INDEX('RPI calculation'!$I$9:$I$356,O509))-(COUNTIFS(Matches!$C$9:$C$1954,C509,Matches!$D$9:$D$1954,D509,Matches!$Q$9:$Q$1954,1)+COUNTIFS(Matches!$C$9:$C$1954,D509,Matches!$D$9:$D$1954,C509,Matches!$Q$9:$Q$1954,1))))</f>
        <v>0.26666666666666666</v>
      </c>
      <c r="V509" s="9">
        <f>IF(Q509=0,0,INDEX('RPI calculation'!$K$9:$K$356,P509))</f>
        <v>0.42156565656565653</v>
      </c>
      <c r="W509" s="9">
        <f>IF(Q509=0,0,INDEX('RPI calculation'!$K$9:$K$356,O509))</f>
        <v>0.39923756798756799</v>
      </c>
      <c r="X509" s="1">
        <f>IF(G509="D1",INDEX('RPI calculation'!$N$9:$N$356,O509),0)</f>
        <v>311</v>
      </c>
      <c r="Y509" s="1">
        <f>IF(H509="D1",INDEX('RPI calculation'!$N$9:$N$356,P509),0)</f>
        <v>326</v>
      </c>
    </row>
    <row r="510" spans="1:25" ht="25">
      <c r="A510" s="1" t="s">
        <v>1910</v>
      </c>
      <c r="B510" s="12">
        <v>46267</v>
      </c>
      <c r="C510" s="1" t="s">
        <v>164</v>
      </c>
      <c r="D510" s="1" t="s">
        <v>353</v>
      </c>
      <c r="E510" s="1">
        <v>3</v>
      </c>
      <c r="F510" s="1">
        <v>0</v>
      </c>
      <c r="G510" s="1" t="s">
        <v>584</v>
      </c>
      <c r="H510" s="1" t="s">
        <v>584</v>
      </c>
      <c r="I510" s="1">
        <v>2</v>
      </c>
      <c r="J510" s="14" t="s">
        <v>1044</v>
      </c>
      <c r="K510" s="14" t="s">
        <v>1911</v>
      </c>
      <c r="L510" s="14"/>
      <c r="M510" s="1" t="s">
        <v>5986</v>
      </c>
      <c r="N510" s="14" t="s">
        <v>5989</v>
      </c>
      <c r="O510" s="1">
        <f>IF(G510="D1",MATCH(C510,'RPI calculation'!$A$9:$A$356,0),0)</f>
        <v>32</v>
      </c>
      <c r="P510" s="1">
        <f>IF(H510="D1",MATCH(D510,'RPI calculation'!$A$9:$A$356,0),0)</f>
        <v>40</v>
      </c>
      <c r="Q510" s="1">
        <f t="shared" si="21"/>
        <v>1</v>
      </c>
      <c r="R510" s="1">
        <f t="shared" si="22"/>
        <v>1</v>
      </c>
      <c r="S510" s="1">
        <f t="shared" si="23"/>
        <v>0</v>
      </c>
      <c r="T510" s="9">
        <f>IF(Q510=0,0,(INDEX('RPI calculation'!$H$9:$H$356,P510)-(COUNTIFS(Matches!$C$9:$C$1954,C510,Matches!$D$9:$D$1954,D510,Matches!$Q$9:$Q$1954,1,Matches!$F$9:$F$1954,3)+COUNTIFS(Matches!$C$9:$C$1954,D510,Matches!$D$9:$D$1954,C510,Matches!$Q$9:$Q$1954,1,Matches!$E$9:$E$1954,3)))/((INDEX('RPI calculation'!$H$9:$H$356,P510)+INDEX('RPI calculation'!$I$9:$I$356,P510))-(COUNTIFS(Matches!$C$9:$C$1954,C510,Matches!$D$9:$D$1954,D510,Matches!$Q$9:$Q$1954,1)+COUNTIFS(Matches!$C$9:$C$1954,D510,Matches!$D$9:$D$1954,C510,Matches!$Q$9:$Q$1954,1))))</f>
        <v>0.1111111111111111</v>
      </c>
      <c r="U510" s="9">
        <f>IF(Q510=0,0,(INDEX('RPI calculation'!$H$9:$H$356,O510)-(COUNTIFS(Matches!$C$9:$C$1954,C510,Matches!$D$9:$D$1954,D510,Matches!$Q$9:$Q$1954,1,Matches!$E$9:$E$1954,3)+COUNTIFS(Matches!$C$9:$C$1954,D510,Matches!$D$9:$D$1954,C510,Matches!$Q$9:$Q$1954,1,Matches!$F$9:$F$1954,3)))/((INDEX('RPI calculation'!$H$9:$H$356,O510)+INDEX('RPI calculation'!$I$9:$I$356,O510))-(COUNTIFS(Matches!$C$9:$C$1954,C510,Matches!$D$9:$D$1954,D510,Matches!$Q$9:$Q$1954,1)+COUNTIFS(Matches!$C$9:$C$1954,D510,Matches!$D$9:$D$1954,C510,Matches!$Q$9:$Q$1954,1))))</f>
        <v>0.7</v>
      </c>
      <c r="V510" s="9">
        <f>IF(Q510=0,0,INDEX('RPI calculation'!$K$9:$K$356,P510))</f>
        <v>0.44412337662337659</v>
      </c>
      <c r="W510" s="9">
        <f>IF(Q510=0,0,INDEX('RPI calculation'!$K$9:$K$356,O510))</f>
        <v>0.42922582468037013</v>
      </c>
      <c r="X510" s="1">
        <f>IF(G510="D1",INDEX('RPI calculation'!$N$9:$N$356,O510),0)</f>
        <v>141</v>
      </c>
      <c r="Y510" s="1">
        <f>IF(H510="D1",INDEX('RPI calculation'!$N$9:$N$356,P510),0)</f>
        <v>330</v>
      </c>
    </row>
    <row r="511" spans="1:25" ht="25">
      <c r="A511" s="1" t="s">
        <v>1912</v>
      </c>
      <c r="B511" s="12">
        <v>46267</v>
      </c>
      <c r="C511" s="1" t="s">
        <v>324</v>
      </c>
      <c r="D511" s="1" t="s">
        <v>192</v>
      </c>
      <c r="E511" s="1">
        <v>1</v>
      </c>
      <c r="F511" s="1">
        <v>3</v>
      </c>
      <c r="G511" s="1" t="s">
        <v>584</v>
      </c>
      <c r="H511" s="1" t="s">
        <v>584</v>
      </c>
      <c r="I511" s="1">
        <v>2</v>
      </c>
      <c r="J511" s="14" t="s">
        <v>832</v>
      </c>
      <c r="K511" s="14" t="s">
        <v>1913</v>
      </c>
      <c r="L511" s="14"/>
      <c r="M511" s="1" t="s">
        <v>5986</v>
      </c>
      <c r="N511" s="14" t="s">
        <v>5989</v>
      </c>
      <c r="O511" s="1">
        <f>IF(G511="D1",MATCH(C511,'RPI calculation'!$A$9:$A$356,0),0)</f>
        <v>43</v>
      </c>
      <c r="P511" s="1">
        <f>IF(H511="D1",MATCH(D511,'RPI calculation'!$A$9:$A$356,0),0)</f>
        <v>205</v>
      </c>
      <c r="Q511" s="1">
        <f t="shared" si="21"/>
        <v>1</v>
      </c>
      <c r="R511" s="1">
        <f t="shared" si="22"/>
        <v>0</v>
      </c>
      <c r="S511" s="1">
        <f t="shared" si="23"/>
        <v>1</v>
      </c>
      <c r="T511" s="9">
        <f>IF(Q511=0,0,(INDEX('RPI calculation'!$H$9:$H$356,P511)-(COUNTIFS(Matches!$C$9:$C$1954,C511,Matches!$D$9:$D$1954,D511,Matches!$Q$9:$Q$1954,1,Matches!$F$9:$F$1954,3)+COUNTIFS(Matches!$C$9:$C$1954,D511,Matches!$D$9:$D$1954,C511,Matches!$Q$9:$Q$1954,1,Matches!$E$9:$E$1954,3)))/((INDEX('RPI calculation'!$H$9:$H$356,P511)+INDEX('RPI calculation'!$I$9:$I$356,P511))-(COUNTIFS(Matches!$C$9:$C$1954,C511,Matches!$D$9:$D$1954,D511,Matches!$Q$9:$Q$1954,1)+COUNTIFS(Matches!$C$9:$C$1954,D511,Matches!$D$9:$D$1954,C511,Matches!$Q$9:$Q$1954,1))))</f>
        <v>0.36363636363636365</v>
      </c>
      <c r="U511" s="9">
        <f>IF(Q511=0,0,(INDEX('RPI calculation'!$H$9:$H$356,O511)-(COUNTIFS(Matches!$C$9:$C$1954,C511,Matches!$D$9:$D$1954,D511,Matches!$Q$9:$Q$1954,1,Matches!$E$9:$E$1954,3)+COUNTIFS(Matches!$C$9:$C$1954,D511,Matches!$D$9:$D$1954,C511,Matches!$Q$9:$Q$1954,1,Matches!$F$9:$F$1954,3)))/((INDEX('RPI calculation'!$H$9:$H$356,O511)+INDEX('RPI calculation'!$I$9:$I$356,O511))-(COUNTIFS(Matches!$C$9:$C$1954,C511,Matches!$D$9:$D$1954,D511,Matches!$Q$9:$Q$1954,1)+COUNTIFS(Matches!$C$9:$C$1954,D511,Matches!$D$9:$D$1954,C511,Matches!$Q$9:$Q$1954,1))))</f>
        <v>0</v>
      </c>
      <c r="V511" s="9">
        <f>IF(Q511=0,0,INDEX('RPI calculation'!$K$9:$K$356,P511))</f>
        <v>0.56127946127946127</v>
      </c>
      <c r="W511" s="9">
        <f>IF(Q511=0,0,INDEX('RPI calculation'!$K$9:$K$356,O511))</f>
        <v>0.58061383061383054</v>
      </c>
      <c r="X511" s="1">
        <f>IF(G511="D1",INDEX('RPI calculation'!$N$9:$N$356,O511),0)</f>
        <v>301</v>
      </c>
      <c r="Y511" s="1">
        <f>IF(H511="D1",INDEX('RPI calculation'!$N$9:$N$356,P511),0)</f>
        <v>169</v>
      </c>
    </row>
    <row r="512" spans="1:25" ht="25">
      <c r="A512" s="1" t="s">
        <v>1914</v>
      </c>
      <c r="B512" s="12">
        <v>46267</v>
      </c>
      <c r="C512" s="1" t="s">
        <v>301</v>
      </c>
      <c r="D512" s="1" t="s">
        <v>356</v>
      </c>
      <c r="E512" s="1">
        <v>3</v>
      </c>
      <c r="F512" s="1">
        <v>1</v>
      </c>
      <c r="G512" s="1" t="s">
        <v>584</v>
      </c>
      <c r="H512" s="1" t="s">
        <v>584</v>
      </c>
      <c r="I512" s="1">
        <v>2</v>
      </c>
      <c r="J512" s="14" t="s">
        <v>1915</v>
      </c>
      <c r="K512" s="14" t="s">
        <v>1916</v>
      </c>
      <c r="L512" s="14"/>
      <c r="M512" s="1" t="s">
        <v>5986</v>
      </c>
      <c r="N512" s="14" t="s">
        <v>5989</v>
      </c>
      <c r="O512" s="1">
        <f>IF(G512="D1",MATCH(C512,'RPI calculation'!$A$9:$A$356,0),0)</f>
        <v>66</v>
      </c>
      <c r="P512" s="1">
        <f>IF(H512="D1",MATCH(D512,'RPI calculation'!$A$9:$A$356,0),0)</f>
        <v>240</v>
      </c>
      <c r="Q512" s="1">
        <f t="shared" si="21"/>
        <v>1</v>
      </c>
      <c r="R512" s="1">
        <f t="shared" si="22"/>
        <v>1</v>
      </c>
      <c r="S512" s="1">
        <f t="shared" si="23"/>
        <v>0</v>
      </c>
      <c r="T512" s="9">
        <f>IF(Q512=0,0,(INDEX('RPI calculation'!$H$9:$H$356,P512)-(COUNTIFS(Matches!$C$9:$C$1954,C512,Matches!$D$9:$D$1954,D512,Matches!$Q$9:$Q$1954,1,Matches!$F$9:$F$1954,3)+COUNTIFS(Matches!$C$9:$C$1954,D512,Matches!$D$9:$D$1954,C512,Matches!$Q$9:$Q$1954,1,Matches!$E$9:$E$1954,3)))/((INDEX('RPI calculation'!$H$9:$H$356,P512)+INDEX('RPI calculation'!$I$9:$I$356,P512))-(COUNTIFS(Matches!$C$9:$C$1954,C512,Matches!$D$9:$D$1954,D512,Matches!$Q$9:$Q$1954,1)+COUNTIFS(Matches!$C$9:$C$1954,D512,Matches!$D$9:$D$1954,C512,Matches!$Q$9:$Q$1954,1))))</f>
        <v>0</v>
      </c>
      <c r="U512" s="9">
        <f>IF(Q512=0,0,(INDEX('RPI calculation'!$H$9:$H$356,O512)-(COUNTIFS(Matches!$C$9:$C$1954,C512,Matches!$D$9:$D$1954,D512,Matches!$Q$9:$Q$1954,1,Matches!$E$9:$E$1954,3)+COUNTIFS(Matches!$C$9:$C$1954,D512,Matches!$D$9:$D$1954,C512,Matches!$Q$9:$Q$1954,1,Matches!$F$9:$F$1954,3)))/((INDEX('RPI calculation'!$H$9:$H$356,O512)+INDEX('RPI calculation'!$I$9:$I$356,O512))-(COUNTIFS(Matches!$C$9:$C$1954,C512,Matches!$D$9:$D$1954,D512,Matches!$Q$9:$Q$1954,1)+COUNTIFS(Matches!$C$9:$C$1954,D512,Matches!$D$9:$D$1954,C512,Matches!$Q$9:$Q$1954,1))))</f>
        <v>0.58333333333333337</v>
      </c>
      <c r="V512" s="9">
        <f>IF(Q512=0,0,INDEX('RPI calculation'!$K$9:$K$356,P512))</f>
        <v>0.47509379509379512</v>
      </c>
      <c r="W512" s="9">
        <f>IF(Q512=0,0,INDEX('RPI calculation'!$K$9:$K$356,O512))</f>
        <v>0.32829478214093599</v>
      </c>
      <c r="X512" s="1">
        <f>IF(G512="D1",INDEX('RPI calculation'!$N$9:$N$356,O512),0)</f>
        <v>278</v>
      </c>
      <c r="Y512" s="1">
        <f>IF(H512="D1",INDEX('RPI calculation'!$N$9:$N$356,P512),0)</f>
        <v>333</v>
      </c>
    </row>
    <row r="513" spans="1:25" ht="25">
      <c r="A513" s="1" t="s">
        <v>1917</v>
      </c>
      <c r="B513" s="12">
        <v>46267</v>
      </c>
      <c r="C513" s="1" t="s">
        <v>76</v>
      </c>
      <c r="D513" s="1" t="s">
        <v>256</v>
      </c>
      <c r="E513" s="1">
        <v>3</v>
      </c>
      <c r="F513" s="1">
        <v>1</v>
      </c>
      <c r="G513" s="1" t="s">
        <v>584</v>
      </c>
      <c r="H513" s="1" t="s">
        <v>584</v>
      </c>
      <c r="I513" s="1">
        <v>2</v>
      </c>
      <c r="J513" s="14" t="s">
        <v>1918</v>
      </c>
      <c r="K513" s="14" t="s">
        <v>1919</v>
      </c>
      <c r="L513" s="14"/>
      <c r="M513" s="1" t="s">
        <v>5986</v>
      </c>
      <c r="N513" s="14" t="s">
        <v>5989</v>
      </c>
      <c r="O513" s="1">
        <f>IF(G513="D1",MATCH(C513,'RPI calculation'!$A$9:$A$356,0),0)</f>
        <v>68</v>
      </c>
      <c r="P513" s="1">
        <f>IF(H513="D1",MATCH(D513,'RPI calculation'!$A$9:$A$356,0),0)</f>
        <v>221</v>
      </c>
      <c r="Q513" s="1">
        <f t="shared" si="21"/>
        <v>1</v>
      </c>
      <c r="R513" s="1">
        <f t="shared" si="22"/>
        <v>1</v>
      </c>
      <c r="S513" s="1">
        <f t="shared" si="23"/>
        <v>0</v>
      </c>
      <c r="T513" s="9">
        <f>IF(Q513=0,0,(INDEX('RPI calculation'!$H$9:$H$356,P513)-(COUNTIFS(Matches!$C$9:$C$1954,C513,Matches!$D$9:$D$1954,D513,Matches!$Q$9:$Q$1954,1,Matches!$F$9:$F$1954,3)+COUNTIFS(Matches!$C$9:$C$1954,D513,Matches!$D$9:$D$1954,C513,Matches!$Q$9:$Q$1954,1,Matches!$E$9:$E$1954,3)))/((INDEX('RPI calculation'!$H$9:$H$356,P513)+INDEX('RPI calculation'!$I$9:$I$356,P513))-(COUNTIFS(Matches!$C$9:$C$1954,C513,Matches!$D$9:$D$1954,D513,Matches!$Q$9:$Q$1954,1)+COUNTIFS(Matches!$C$9:$C$1954,D513,Matches!$D$9:$D$1954,C513,Matches!$Q$9:$Q$1954,1))))</f>
        <v>0.4</v>
      </c>
      <c r="U513" s="9">
        <f>IF(Q513=0,0,(INDEX('RPI calculation'!$H$9:$H$356,O513)-(COUNTIFS(Matches!$C$9:$C$1954,C513,Matches!$D$9:$D$1954,D513,Matches!$Q$9:$Q$1954,1,Matches!$E$9:$E$1954,3)+COUNTIFS(Matches!$C$9:$C$1954,D513,Matches!$D$9:$D$1954,C513,Matches!$Q$9:$Q$1954,1,Matches!$F$9:$F$1954,3)))/((INDEX('RPI calculation'!$H$9:$H$356,O513)+INDEX('RPI calculation'!$I$9:$I$356,O513))-(COUNTIFS(Matches!$C$9:$C$1954,C513,Matches!$D$9:$D$1954,D513,Matches!$Q$9:$Q$1954,1)+COUNTIFS(Matches!$C$9:$C$1954,D513,Matches!$D$9:$D$1954,C513,Matches!$Q$9:$Q$1954,1))))</f>
        <v>0.7</v>
      </c>
      <c r="V513" s="9">
        <f>IF(Q513=0,0,INDEX('RPI calculation'!$K$9:$K$356,P513))</f>
        <v>0.50482093663911853</v>
      </c>
      <c r="W513" s="9">
        <f>IF(Q513=0,0,INDEX('RPI calculation'!$K$9:$K$356,O513))</f>
        <v>0.55886134067952242</v>
      </c>
      <c r="X513" s="1">
        <f>IF(G513="D1",INDEX('RPI calculation'!$N$9:$N$356,O513),0)</f>
        <v>53</v>
      </c>
      <c r="Y513" s="1">
        <f>IF(H513="D1",INDEX('RPI calculation'!$N$9:$N$356,P513),0)</f>
        <v>233</v>
      </c>
    </row>
    <row r="514" spans="1:25" ht="25">
      <c r="A514" s="1" t="s">
        <v>1920</v>
      </c>
      <c r="B514" s="12">
        <v>46267</v>
      </c>
      <c r="C514" s="1" t="s">
        <v>28</v>
      </c>
      <c r="D514" s="1" t="s">
        <v>36</v>
      </c>
      <c r="E514" s="1">
        <v>2</v>
      </c>
      <c r="F514" s="1">
        <v>3</v>
      </c>
      <c r="G514" s="1" t="s">
        <v>584</v>
      </c>
      <c r="H514" s="1" t="s">
        <v>584</v>
      </c>
      <c r="I514" s="1">
        <v>2</v>
      </c>
      <c r="J514" s="14" t="s">
        <v>1921</v>
      </c>
      <c r="K514" s="14" t="s">
        <v>1922</v>
      </c>
      <c r="L514" s="14"/>
      <c r="M514" s="1" t="s">
        <v>5986</v>
      </c>
      <c r="N514" s="14" t="s">
        <v>5987</v>
      </c>
      <c r="O514" s="1">
        <f>IF(G514="D1",MATCH(C514,'RPI calculation'!$A$9:$A$356,0),0)</f>
        <v>86</v>
      </c>
      <c r="P514" s="1">
        <f>IF(H514="D1",MATCH(D514,'RPI calculation'!$A$9:$A$356,0),0)</f>
        <v>342</v>
      </c>
      <c r="Q514" s="1">
        <f t="shared" si="21"/>
        <v>1</v>
      </c>
      <c r="R514" s="1">
        <f t="shared" si="22"/>
        <v>0</v>
      </c>
      <c r="S514" s="1">
        <f t="shared" si="23"/>
        <v>1</v>
      </c>
      <c r="T514" s="9">
        <f>IF(Q514=0,0,(INDEX('RPI calculation'!$H$9:$H$356,P514)-(COUNTIFS(Matches!$C$9:$C$1954,C514,Matches!$D$9:$D$1954,D514,Matches!$Q$9:$Q$1954,1,Matches!$F$9:$F$1954,3)+COUNTIFS(Matches!$C$9:$C$1954,D514,Matches!$D$9:$D$1954,C514,Matches!$Q$9:$Q$1954,1,Matches!$E$9:$E$1954,3)))/((INDEX('RPI calculation'!$H$9:$H$356,P514)+INDEX('RPI calculation'!$I$9:$I$356,P514))-(COUNTIFS(Matches!$C$9:$C$1954,C514,Matches!$D$9:$D$1954,D514,Matches!$Q$9:$Q$1954,1)+COUNTIFS(Matches!$C$9:$C$1954,D514,Matches!$D$9:$D$1954,C514,Matches!$Q$9:$Q$1954,1))))</f>
        <v>0.55555555555555558</v>
      </c>
      <c r="U514" s="9">
        <f>IF(Q514=0,0,(INDEX('RPI calculation'!$H$9:$H$356,O514)-(COUNTIFS(Matches!$C$9:$C$1954,C514,Matches!$D$9:$D$1954,D514,Matches!$Q$9:$Q$1954,1,Matches!$E$9:$E$1954,3)+COUNTIFS(Matches!$C$9:$C$1954,D514,Matches!$D$9:$D$1954,C514,Matches!$Q$9:$Q$1954,1,Matches!$F$9:$F$1954,3)))/((INDEX('RPI calculation'!$H$9:$H$356,O514)+INDEX('RPI calculation'!$I$9:$I$356,O514))-(COUNTIFS(Matches!$C$9:$C$1954,C514,Matches!$D$9:$D$1954,D514,Matches!$Q$9:$Q$1954,1)+COUNTIFS(Matches!$C$9:$C$1954,D514,Matches!$D$9:$D$1954,C514,Matches!$Q$9:$Q$1954,1))))</f>
        <v>1</v>
      </c>
      <c r="V514" s="9">
        <f>IF(Q514=0,0,INDEX('RPI calculation'!$K$9:$K$356,P514))</f>
        <v>0.73467532467532459</v>
      </c>
      <c r="W514" s="9">
        <f>IF(Q514=0,0,INDEX('RPI calculation'!$K$9:$K$356,O514))</f>
        <v>0.65104617604617598</v>
      </c>
      <c r="X514" s="1">
        <f>IF(G514="D1",INDEX('RPI calculation'!$N$9:$N$356,O514),0)</f>
        <v>5</v>
      </c>
      <c r="Y514" s="1">
        <f>IF(H514="D1",INDEX('RPI calculation'!$N$9:$N$356,P514),0)</f>
        <v>13</v>
      </c>
    </row>
    <row r="515" spans="1:25" ht="25">
      <c r="A515" s="1" t="s">
        <v>1923</v>
      </c>
      <c r="B515" s="12">
        <v>46267</v>
      </c>
      <c r="C515" s="1" t="s">
        <v>40</v>
      </c>
      <c r="D515" s="1" t="s">
        <v>37</v>
      </c>
      <c r="E515" s="1">
        <v>2</v>
      </c>
      <c r="F515" s="1">
        <v>3</v>
      </c>
      <c r="G515" s="1" t="s">
        <v>584</v>
      </c>
      <c r="H515" s="1" t="s">
        <v>584</v>
      </c>
      <c r="I515" s="1">
        <v>2</v>
      </c>
      <c r="J515" s="14" t="s">
        <v>1924</v>
      </c>
      <c r="K515" s="14" t="s">
        <v>1925</v>
      </c>
      <c r="L515" s="14"/>
      <c r="M515" s="1" t="s">
        <v>5986</v>
      </c>
      <c r="N515" s="14" t="s">
        <v>5987</v>
      </c>
      <c r="O515" s="1">
        <f>IF(G515="D1",MATCH(C515,'RPI calculation'!$A$9:$A$356,0),0)</f>
        <v>97</v>
      </c>
      <c r="P515" s="1">
        <f>IF(H515="D1",MATCH(D515,'RPI calculation'!$A$9:$A$356,0),0)</f>
        <v>226</v>
      </c>
      <c r="Q515" s="1">
        <f t="shared" si="21"/>
        <v>1</v>
      </c>
      <c r="R515" s="1">
        <f t="shared" si="22"/>
        <v>0</v>
      </c>
      <c r="S515" s="1">
        <f t="shared" si="23"/>
        <v>1</v>
      </c>
      <c r="T515" s="9">
        <f>IF(Q515=0,0,(INDEX('RPI calculation'!$H$9:$H$356,P515)-(COUNTIFS(Matches!$C$9:$C$1954,C515,Matches!$D$9:$D$1954,D515,Matches!$Q$9:$Q$1954,1,Matches!$F$9:$F$1954,3)+COUNTIFS(Matches!$C$9:$C$1954,D515,Matches!$D$9:$D$1954,C515,Matches!$Q$9:$Q$1954,1,Matches!$E$9:$E$1954,3)))/((INDEX('RPI calculation'!$H$9:$H$356,P515)+INDEX('RPI calculation'!$I$9:$I$356,P515))-(COUNTIFS(Matches!$C$9:$C$1954,C515,Matches!$D$9:$D$1954,D515,Matches!$Q$9:$Q$1954,1)+COUNTIFS(Matches!$C$9:$C$1954,D515,Matches!$D$9:$D$1954,C515,Matches!$Q$9:$Q$1954,1))))</f>
        <v>0.75</v>
      </c>
      <c r="U515" s="9">
        <f>IF(Q515=0,0,(INDEX('RPI calculation'!$H$9:$H$356,O515)-(COUNTIFS(Matches!$C$9:$C$1954,C515,Matches!$D$9:$D$1954,D515,Matches!$Q$9:$Q$1954,1,Matches!$E$9:$E$1954,3)+COUNTIFS(Matches!$C$9:$C$1954,D515,Matches!$D$9:$D$1954,C515,Matches!$Q$9:$Q$1954,1,Matches!$F$9:$F$1954,3)))/((INDEX('RPI calculation'!$H$9:$H$356,O515)+INDEX('RPI calculation'!$I$9:$I$356,O515))-(COUNTIFS(Matches!$C$9:$C$1954,C515,Matches!$D$9:$D$1954,D515,Matches!$Q$9:$Q$1954,1)+COUNTIFS(Matches!$C$9:$C$1954,D515,Matches!$D$9:$D$1954,C515,Matches!$Q$9:$Q$1954,1))))</f>
        <v>0.88888888888888884</v>
      </c>
      <c r="V515" s="9">
        <f>IF(Q515=0,0,INDEX('RPI calculation'!$K$9:$K$356,P515))</f>
        <v>0.64966329966329961</v>
      </c>
      <c r="W515" s="9">
        <f>IF(Q515=0,0,INDEX('RPI calculation'!$K$9:$K$356,O515))</f>
        <v>0.62547979797979791</v>
      </c>
      <c r="X515" s="1">
        <f>IF(G515="D1",INDEX('RPI calculation'!$N$9:$N$356,O515),0)</f>
        <v>17</v>
      </c>
      <c r="Y515" s="1">
        <f>IF(H515="D1",INDEX('RPI calculation'!$N$9:$N$356,P515),0)</f>
        <v>14</v>
      </c>
    </row>
    <row r="516" spans="1:25" ht="25">
      <c r="A516" s="1" t="s">
        <v>1926</v>
      </c>
      <c r="B516" s="12">
        <v>46267</v>
      </c>
      <c r="C516" s="1" t="s">
        <v>331</v>
      </c>
      <c r="D516" s="1" t="s">
        <v>363</v>
      </c>
      <c r="E516" s="1">
        <v>3</v>
      </c>
      <c r="F516" s="1">
        <v>1</v>
      </c>
      <c r="G516" s="1" t="s">
        <v>584</v>
      </c>
      <c r="H516" s="1" t="s">
        <v>584</v>
      </c>
      <c r="I516" s="1">
        <v>2</v>
      </c>
      <c r="J516" s="14" t="s">
        <v>632</v>
      </c>
      <c r="K516" s="14" t="s">
        <v>1927</v>
      </c>
      <c r="L516" s="14"/>
      <c r="M516" s="1" t="s">
        <v>5986</v>
      </c>
      <c r="N516" s="14" t="s">
        <v>5989</v>
      </c>
      <c r="O516" s="1">
        <f>IF(G516="D1",MATCH(C516,'RPI calculation'!$A$9:$A$356,0),0)</f>
        <v>101</v>
      </c>
      <c r="P516" s="1">
        <f>IF(H516="D1",MATCH(D516,'RPI calculation'!$A$9:$A$356,0),0)</f>
        <v>188</v>
      </c>
      <c r="Q516" s="1">
        <f t="shared" si="21"/>
        <v>1</v>
      </c>
      <c r="R516" s="1">
        <f t="shared" si="22"/>
        <v>1</v>
      </c>
      <c r="S516" s="1">
        <f t="shared" si="23"/>
        <v>0</v>
      </c>
      <c r="T516" s="9">
        <f>IF(Q516=0,0,(INDEX('RPI calculation'!$H$9:$H$356,P516)-(COUNTIFS(Matches!$C$9:$C$1954,C516,Matches!$D$9:$D$1954,D516,Matches!$Q$9:$Q$1954,1,Matches!$F$9:$F$1954,3)+COUNTIFS(Matches!$C$9:$C$1954,D516,Matches!$D$9:$D$1954,C516,Matches!$Q$9:$Q$1954,1,Matches!$E$9:$E$1954,3)))/((INDEX('RPI calculation'!$H$9:$H$356,P516)+INDEX('RPI calculation'!$I$9:$I$356,P516))-(COUNTIFS(Matches!$C$9:$C$1954,C516,Matches!$D$9:$D$1954,D516,Matches!$Q$9:$Q$1954,1)+COUNTIFS(Matches!$C$9:$C$1954,D516,Matches!$D$9:$D$1954,C516,Matches!$Q$9:$Q$1954,1))))</f>
        <v>0.6</v>
      </c>
      <c r="U516" s="9">
        <f>IF(Q516=0,0,(INDEX('RPI calculation'!$H$9:$H$356,O516)-(COUNTIFS(Matches!$C$9:$C$1954,C516,Matches!$D$9:$D$1954,D516,Matches!$Q$9:$Q$1954,1,Matches!$E$9:$E$1954,3)+COUNTIFS(Matches!$C$9:$C$1954,D516,Matches!$D$9:$D$1954,C516,Matches!$Q$9:$Q$1954,1,Matches!$F$9:$F$1954,3)))/((INDEX('RPI calculation'!$H$9:$H$356,O516)+INDEX('RPI calculation'!$I$9:$I$356,O516))-(COUNTIFS(Matches!$C$9:$C$1954,C516,Matches!$D$9:$D$1954,D516,Matches!$Q$9:$Q$1954,1)+COUNTIFS(Matches!$C$9:$C$1954,D516,Matches!$D$9:$D$1954,C516,Matches!$Q$9:$Q$1954,1))))</f>
        <v>0.1111111111111111</v>
      </c>
      <c r="V516" s="9">
        <f>IF(Q516=0,0,INDEX('RPI calculation'!$K$9:$K$356,P516))</f>
        <v>0.17606421356421356</v>
      </c>
      <c r="W516" s="9">
        <f>IF(Q516=0,0,INDEX('RPI calculation'!$K$9:$K$356,O516))</f>
        <v>0.46839196157377982</v>
      </c>
      <c r="X516" s="1">
        <f>IF(G516="D1",INDEX('RPI calculation'!$N$9:$N$356,O516),0)</f>
        <v>308</v>
      </c>
      <c r="Y516" s="1">
        <f>IF(H516="D1",INDEX('RPI calculation'!$N$9:$N$356,P516),0)</f>
        <v>340</v>
      </c>
    </row>
    <row r="517" spans="1:25" ht="25">
      <c r="A517" s="1" t="s">
        <v>1928</v>
      </c>
      <c r="B517" s="12">
        <v>46267</v>
      </c>
      <c r="C517" s="1" t="s">
        <v>346</v>
      </c>
      <c r="D517" s="1" t="s">
        <v>338</v>
      </c>
      <c r="E517" s="1">
        <v>2</v>
      </c>
      <c r="F517" s="1">
        <v>3</v>
      </c>
      <c r="G517" s="1" t="s">
        <v>584</v>
      </c>
      <c r="H517" s="1" t="s">
        <v>584</v>
      </c>
      <c r="I517" s="1">
        <v>2</v>
      </c>
      <c r="J517" s="14" t="s">
        <v>792</v>
      </c>
      <c r="K517" s="14" t="s">
        <v>1929</v>
      </c>
      <c r="L517" s="14"/>
      <c r="M517" s="1" t="s">
        <v>5986</v>
      </c>
      <c r="N517" s="14" t="s">
        <v>5989</v>
      </c>
      <c r="O517" s="1">
        <f>IF(G517="D1",MATCH(C517,'RPI calculation'!$A$9:$A$356,0),0)</f>
        <v>104</v>
      </c>
      <c r="P517" s="1">
        <f>IF(H517="D1",MATCH(D517,'RPI calculation'!$A$9:$A$356,0),0)</f>
        <v>191</v>
      </c>
      <c r="Q517" s="1">
        <f t="shared" si="21"/>
        <v>1</v>
      </c>
      <c r="R517" s="1">
        <f t="shared" si="22"/>
        <v>0</v>
      </c>
      <c r="S517" s="1">
        <f t="shared" si="23"/>
        <v>1</v>
      </c>
      <c r="T517" s="9">
        <f>IF(Q517=0,0,(INDEX('RPI calculation'!$H$9:$H$356,P517)-(COUNTIFS(Matches!$C$9:$C$1954,C517,Matches!$D$9:$D$1954,D517,Matches!$Q$9:$Q$1954,1,Matches!$F$9:$F$1954,3)+COUNTIFS(Matches!$C$9:$C$1954,D517,Matches!$D$9:$D$1954,C517,Matches!$Q$9:$Q$1954,1,Matches!$E$9:$E$1954,3)))/((INDEX('RPI calculation'!$H$9:$H$356,P517)+INDEX('RPI calculation'!$I$9:$I$356,P517))-(COUNTIFS(Matches!$C$9:$C$1954,C517,Matches!$D$9:$D$1954,D517,Matches!$Q$9:$Q$1954,1)+COUNTIFS(Matches!$C$9:$C$1954,D517,Matches!$D$9:$D$1954,C517,Matches!$Q$9:$Q$1954,1))))</f>
        <v>0.1</v>
      </c>
      <c r="U517" s="9">
        <f>IF(Q517=0,0,(INDEX('RPI calculation'!$H$9:$H$356,O517)-(COUNTIFS(Matches!$C$9:$C$1954,C517,Matches!$D$9:$D$1954,D517,Matches!$Q$9:$Q$1954,1,Matches!$E$9:$E$1954,3)+COUNTIFS(Matches!$C$9:$C$1954,D517,Matches!$D$9:$D$1954,C517,Matches!$Q$9:$Q$1954,1,Matches!$F$9:$F$1954,3)))/((INDEX('RPI calculation'!$H$9:$H$356,O517)+INDEX('RPI calculation'!$I$9:$I$356,O517))-(COUNTIFS(Matches!$C$9:$C$1954,C517,Matches!$D$9:$D$1954,D517,Matches!$Q$9:$Q$1954,1)+COUNTIFS(Matches!$C$9:$C$1954,D517,Matches!$D$9:$D$1954,C517,Matches!$Q$9:$Q$1954,1))))</f>
        <v>0.2</v>
      </c>
      <c r="V517" s="9">
        <f>IF(Q517=0,0,INDEX('RPI calculation'!$K$9:$K$356,P517))</f>
        <v>0.45944055944055945</v>
      </c>
      <c r="W517" s="9">
        <f>IF(Q517=0,0,INDEX('RPI calculation'!$K$9:$K$356,O517))</f>
        <v>0.43583739492830403</v>
      </c>
      <c r="X517" s="1">
        <f>IF(G517="D1",INDEX('RPI calculation'!$N$9:$N$356,O517),0)</f>
        <v>323</v>
      </c>
      <c r="Y517" s="1">
        <f>IF(H517="D1",INDEX('RPI calculation'!$N$9:$N$356,P517),0)</f>
        <v>315</v>
      </c>
    </row>
    <row r="518" spans="1:25" ht="25">
      <c r="A518" s="1" t="s">
        <v>1930</v>
      </c>
      <c r="B518" s="12">
        <v>46267</v>
      </c>
      <c r="C518" s="1" t="s">
        <v>43</v>
      </c>
      <c r="D518" s="1" t="s">
        <v>78</v>
      </c>
      <c r="E518" s="1">
        <v>3</v>
      </c>
      <c r="F518" s="1">
        <v>2</v>
      </c>
      <c r="G518" s="1" t="s">
        <v>584</v>
      </c>
      <c r="H518" s="1" t="s">
        <v>584</v>
      </c>
      <c r="I518" s="1">
        <v>2</v>
      </c>
      <c r="J518" s="14" t="s">
        <v>1931</v>
      </c>
      <c r="K518" s="14" t="s">
        <v>1932</v>
      </c>
      <c r="L518" s="14"/>
      <c r="M518" s="1" t="s">
        <v>5986</v>
      </c>
      <c r="N518" s="14" t="s">
        <v>5987</v>
      </c>
      <c r="O518" s="1">
        <f>IF(G518="D1",MATCH(C518,'RPI calculation'!$A$9:$A$356,0),0)</f>
        <v>117</v>
      </c>
      <c r="P518" s="1">
        <f>IF(H518="D1",MATCH(D518,'RPI calculation'!$A$9:$A$356,0),0)</f>
        <v>282</v>
      </c>
      <c r="Q518" s="1">
        <f t="shared" si="21"/>
        <v>1</v>
      </c>
      <c r="R518" s="1">
        <f t="shared" si="22"/>
        <v>1</v>
      </c>
      <c r="S518" s="1">
        <f t="shared" si="23"/>
        <v>0</v>
      </c>
      <c r="T518" s="9">
        <f>IF(Q518=0,0,(INDEX('RPI calculation'!$H$9:$H$356,P518)-(COUNTIFS(Matches!$C$9:$C$1954,C518,Matches!$D$9:$D$1954,D518,Matches!$Q$9:$Q$1954,1,Matches!$F$9:$F$1954,3)+COUNTIFS(Matches!$C$9:$C$1954,D518,Matches!$D$9:$D$1954,C518,Matches!$Q$9:$Q$1954,1,Matches!$E$9:$E$1954,3)))/((INDEX('RPI calculation'!$H$9:$H$356,P518)+INDEX('RPI calculation'!$I$9:$I$356,P518))-(COUNTIFS(Matches!$C$9:$C$1954,C518,Matches!$D$9:$D$1954,D518,Matches!$Q$9:$Q$1954,1)+COUNTIFS(Matches!$C$9:$C$1954,D518,Matches!$D$9:$D$1954,C518,Matches!$Q$9:$Q$1954,1))))</f>
        <v>0.6</v>
      </c>
      <c r="U518" s="9">
        <f>IF(Q518=0,0,(INDEX('RPI calculation'!$H$9:$H$356,O518)-(COUNTIFS(Matches!$C$9:$C$1954,C518,Matches!$D$9:$D$1954,D518,Matches!$Q$9:$Q$1954,1,Matches!$E$9:$E$1954,3)+COUNTIFS(Matches!$C$9:$C$1954,D518,Matches!$D$9:$D$1954,C518,Matches!$Q$9:$Q$1954,1,Matches!$F$9:$F$1954,3)))/((INDEX('RPI calculation'!$H$9:$H$356,O518)+INDEX('RPI calculation'!$I$9:$I$356,O518))-(COUNTIFS(Matches!$C$9:$C$1954,C518,Matches!$D$9:$D$1954,D518,Matches!$Q$9:$Q$1954,1)+COUNTIFS(Matches!$C$9:$C$1954,D518,Matches!$D$9:$D$1954,C518,Matches!$Q$9:$Q$1954,1))))</f>
        <v>0.75</v>
      </c>
      <c r="V518" s="9">
        <f>IF(Q518=0,0,INDEX('RPI calculation'!$K$9:$K$356,P518))</f>
        <v>0.62075298438934801</v>
      </c>
      <c r="W518" s="9">
        <f>IF(Q518=0,0,INDEX('RPI calculation'!$K$9:$K$356,O518))</f>
        <v>0.6216610549943884</v>
      </c>
      <c r="X518" s="1">
        <f>IF(G518="D1",INDEX('RPI calculation'!$N$9:$N$356,O518),0)</f>
        <v>20</v>
      </c>
      <c r="Y518" s="1">
        <f>IF(H518="D1",INDEX('RPI calculation'!$N$9:$N$356,P518),0)</f>
        <v>55</v>
      </c>
    </row>
    <row r="519" spans="1:25" ht="25">
      <c r="A519" s="1" t="s">
        <v>1933</v>
      </c>
      <c r="B519" s="12">
        <v>46267</v>
      </c>
      <c r="C519" s="1" t="s">
        <v>27</v>
      </c>
      <c r="D519" s="1" t="s">
        <v>39</v>
      </c>
      <c r="E519" s="1">
        <v>3</v>
      </c>
      <c r="F519" s="1">
        <v>0</v>
      </c>
      <c r="G519" s="1" t="s">
        <v>584</v>
      </c>
      <c r="H519" s="1" t="s">
        <v>584</v>
      </c>
      <c r="I519" s="1">
        <v>2</v>
      </c>
      <c r="J519" s="14" t="s">
        <v>1934</v>
      </c>
      <c r="K519" s="14" t="s">
        <v>1935</v>
      </c>
      <c r="L519" s="14"/>
      <c r="M519" s="1" t="s">
        <v>5986</v>
      </c>
      <c r="N519" s="14" t="s">
        <v>5987</v>
      </c>
      <c r="O519" s="1">
        <f>IF(G519="D1",MATCH(C519,'RPI calculation'!$A$9:$A$356,0),0)</f>
        <v>132</v>
      </c>
      <c r="P519" s="1">
        <f>IF(H519="D1",MATCH(D519,'RPI calculation'!$A$9:$A$356,0),0)</f>
        <v>300</v>
      </c>
      <c r="Q519" s="1">
        <f t="shared" si="21"/>
        <v>1</v>
      </c>
      <c r="R519" s="1">
        <f t="shared" si="22"/>
        <v>1</v>
      </c>
      <c r="S519" s="1">
        <f t="shared" si="23"/>
        <v>0</v>
      </c>
      <c r="T519" s="9">
        <f>IF(Q519=0,0,(INDEX('RPI calculation'!$H$9:$H$356,P519)-(COUNTIFS(Matches!$C$9:$C$1954,C519,Matches!$D$9:$D$1954,D519,Matches!$Q$9:$Q$1954,1,Matches!$F$9:$F$1954,3)+COUNTIFS(Matches!$C$9:$C$1954,D519,Matches!$D$9:$D$1954,C519,Matches!$Q$9:$Q$1954,1,Matches!$E$9:$E$1954,3)))/((INDEX('RPI calculation'!$H$9:$H$356,P519)+INDEX('RPI calculation'!$I$9:$I$356,P519))-(COUNTIFS(Matches!$C$9:$C$1954,C519,Matches!$D$9:$D$1954,D519,Matches!$Q$9:$Q$1954,1)+COUNTIFS(Matches!$C$9:$C$1954,D519,Matches!$D$9:$D$1954,C519,Matches!$Q$9:$Q$1954,1))))</f>
        <v>0.9</v>
      </c>
      <c r="U519" s="9">
        <f>IF(Q519=0,0,(INDEX('RPI calculation'!$H$9:$H$356,O519)-(COUNTIFS(Matches!$C$9:$C$1954,C519,Matches!$D$9:$D$1954,D519,Matches!$Q$9:$Q$1954,1,Matches!$E$9:$E$1954,3)+COUNTIFS(Matches!$C$9:$C$1954,D519,Matches!$D$9:$D$1954,C519,Matches!$Q$9:$Q$1954,1,Matches!$F$9:$F$1954,3)))/((INDEX('RPI calculation'!$H$9:$H$356,O519)+INDEX('RPI calculation'!$I$9:$I$356,O519))-(COUNTIFS(Matches!$C$9:$C$1954,C519,Matches!$D$9:$D$1954,D519,Matches!$Q$9:$Q$1954,1)+COUNTIFS(Matches!$C$9:$C$1954,D519,Matches!$D$9:$D$1954,C519,Matches!$Q$9:$Q$1954,1))))</f>
        <v>0.77777777777777779</v>
      </c>
      <c r="V519" s="9">
        <f>IF(Q519=0,0,INDEX('RPI calculation'!$K$9:$K$356,P519))</f>
        <v>0.61432178932178927</v>
      </c>
      <c r="W519" s="9">
        <f>IF(Q519=0,0,INDEX('RPI calculation'!$K$9:$K$356,O519))</f>
        <v>0.67789321789321788</v>
      </c>
      <c r="X519" s="1">
        <f>IF(G519="D1",INDEX('RPI calculation'!$N$9:$N$356,O519),0)</f>
        <v>4</v>
      </c>
      <c r="Y519" s="1">
        <f>IF(H519="D1",INDEX('RPI calculation'!$N$9:$N$356,P519),0)</f>
        <v>16</v>
      </c>
    </row>
    <row r="520" spans="1:25" ht="25">
      <c r="A520" s="1" t="s">
        <v>1936</v>
      </c>
      <c r="B520" s="12">
        <v>46267</v>
      </c>
      <c r="C520" s="1" t="s">
        <v>133</v>
      </c>
      <c r="D520" s="1" t="s">
        <v>56</v>
      </c>
      <c r="E520" s="1">
        <v>1</v>
      </c>
      <c r="F520" s="1">
        <v>3</v>
      </c>
      <c r="G520" s="1" t="s">
        <v>584</v>
      </c>
      <c r="H520" s="1" t="s">
        <v>584</v>
      </c>
      <c r="I520" s="1">
        <v>2</v>
      </c>
      <c r="J520" s="14" t="s">
        <v>1937</v>
      </c>
      <c r="K520" s="14" t="s">
        <v>1938</v>
      </c>
      <c r="L520" s="14"/>
      <c r="M520" s="1" t="s">
        <v>5986</v>
      </c>
      <c r="N520" s="14" t="s">
        <v>5987</v>
      </c>
      <c r="O520" s="1">
        <f>IF(G520="D1",MATCH(C520,'RPI calculation'!$A$9:$A$356,0),0)</f>
        <v>149</v>
      </c>
      <c r="P520" s="1">
        <f>IF(H520="D1",MATCH(D520,'RPI calculation'!$A$9:$A$356,0),0)</f>
        <v>162</v>
      </c>
      <c r="Q520" s="1">
        <f t="shared" si="21"/>
        <v>1</v>
      </c>
      <c r="R520" s="1">
        <f t="shared" si="22"/>
        <v>0</v>
      </c>
      <c r="S520" s="1">
        <f t="shared" si="23"/>
        <v>1</v>
      </c>
      <c r="T520" s="9">
        <f>IF(Q520=0,0,(INDEX('RPI calculation'!$H$9:$H$356,P520)-(COUNTIFS(Matches!$C$9:$C$1954,C520,Matches!$D$9:$D$1954,D520,Matches!$Q$9:$Q$1954,1,Matches!$F$9:$F$1954,3)+COUNTIFS(Matches!$C$9:$C$1954,D520,Matches!$D$9:$D$1954,C520,Matches!$Q$9:$Q$1954,1,Matches!$E$9:$E$1954,3)))/((INDEX('RPI calculation'!$H$9:$H$356,P520)+INDEX('RPI calculation'!$I$9:$I$356,P520))-(COUNTIFS(Matches!$C$9:$C$1954,C520,Matches!$D$9:$D$1954,D520,Matches!$Q$9:$Q$1954,1)+COUNTIFS(Matches!$C$9:$C$1954,D520,Matches!$D$9:$D$1954,C520,Matches!$Q$9:$Q$1954,1))))</f>
        <v>0.8</v>
      </c>
      <c r="U520" s="9">
        <f>IF(Q520=0,0,(INDEX('RPI calculation'!$H$9:$H$356,O520)-(COUNTIFS(Matches!$C$9:$C$1954,C520,Matches!$D$9:$D$1954,D520,Matches!$Q$9:$Q$1954,1,Matches!$E$9:$E$1954,3)+COUNTIFS(Matches!$C$9:$C$1954,D520,Matches!$D$9:$D$1954,C520,Matches!$Q$9:$Q$1954,1,Matches!$F$9:$F$1954,3)))/((INDEX('RPI calculation'!$H$9:$H$356,O520)+INDEX('RPI calculation'!$I$9:$I$356,O520))-(COUNTIFS(Matches!$C$9:$C$1954,C520,Matches!$D$9:$D$1954,D520,Matches!$Q$9:$Q$1954,1)+COUNTIFS(Matches!$C$9:$C$1954,D520,Matches!$D$9:$D$1954,C520,Matches!$Q$9:$Q$1954,1))))</f>
        <v>0.625</v>
      </c>
      <c r="V520" s="9">
        <f>IF(Q520=0,0,INDEX('RPI calculation'!$K$9:$K$356,P520))</f>
        <v>0.54358848222484579</v>
      </c>
      <c r="W520" s="9">
        <f>IF(Q520=0,0,INDEX('RPI calculation'!$K$9:$K$356,O520))</f>
        <v>0.54722222222222217</v>
      </c>
      <c r="X520" s="1">
        <f>IF(G520="D1",INDEX('RPI calculation'!$N$9:$N$356,O520),0)</f>
        <v>110</v>
      </c>
      <c r="Y520" s="1">
        <f>IF(H520="D1",INDEX('RPI calculation'!$N$9:$N$356,P520),0)</f>
        <v>33</v>
      </c>
    </row>
    <row r="521" spans="1:25" ht="25">
      <c r="A521" s="1" t="s">
        <v>1939</v>
      </c>
      <c r="B521" s="12">
        <v>46267</v>
      </c>
      <c r="C521" s="1" t="s">
        <v>359</v>
      </c>
      <c r="D521" s="1" t="s">
        <v>358</v>
      </c>
      <c r="E521" s="1">
        <v>2</v>
      </c>
      <c r="F521" s="1">
        <v>3</v>
      </c>
      <c r="G521" s="1" t="s">
        <v>584</v>
      </c>
      <c r="H521" s="1" t="s">
        <v>584</v>
      </c>
      <c r="I521" s="1">
        <v>2</v>
      </c>
      <c r="J521" s="14" t="s">
        <v>1522</v>
      </c>
      <c r="K521" s="14" t="s">
        <v>1940</v>
      </c>
      <c r="L521" s="14"/>
      <c r="M521" s="1" t="s">
        <v>5986</v>
      </c>
      <c r="N521" s="14" t="s">
        <v>5989</v>
      </c>
      <c r="O521" s="1">
        <f>IF(G521="D1",MATCH(C521,'RPI calculation'!$A$9:$A$356,0),0)</f>
        <v>150</v>
      </c>
      <c r="P521" s="1">
        <f>IF(H521="D1",MATCH(D521,'RPI calculation'!$A$9:$A$356,0),0)</f>
        <v>190</v>
      </c>
      <c r="Q521" s="1">
        <f t="shared" ref="Q521:Q584" si="24">IF(AND(G521="D1",H521="D1"),1,0)</f>
        <v>1</v>
      </c>
      <c r="R521" s="1">
        <f t="shared" ref="R521:R584" si="25">IF(E521&gt;F521,1,0)</f>
        <v>0</v>
      </c>
      <c r="S521" s="1">
        <f t="shared" ref="S521:S584" si="26">IF(F521&gt;E521,1,0)</f>
        <v>1</v>
      </c>
      <c r="T521" s="9">
        <f>IF(Q521=0,0,(INDEX('RPI calculation'!$H$9:$H$356,P521)-(COUNTIFS(Matches!$C$9:$C$1954,C521,Matches!$D$9:$D$1954,D521,Matches!$Q$9:$Q$1954,1,Matches!$F$9:$F$1954,3)+COUNTIFS(Matches!$C$9:$C$1954,D521,Matches!$D$9:$D$1954,C521,Matches!$Q$9:$Q$1954,1,Matches!$E$9:$E$1954,3)))/((INDEX('RPI calculation'!$H$9:$H$356,P521)+INDEX('RPI calculation'!$I$9:$I$356,P521))-(COUNTIFS(Matches!$C$9:$C$1954,C521,Matches!$D$9:$D$1954,D521,Matches!$Q$9:$Q$1954,1)+COUNTIFS(Matches!$C$9:$C$1954,D521,Matches!$D$9:$D$1954,C521,Matches!$Q$9:$Q$1954,1))))</f>
        <v>0</v>
      </c>
      <c r="U521" s="9">
        <f>IF(Q521=0,0,(INDEX('RPI calculation'!$H$9:$H$356,O521)-(COUNTIFS(Matches!$C$9:$C$1954,C521,Matches!$D$9:$D$1954,D521,Matches!$Q$9:$Q$1954,1,Matches!$E$9:$E$1954,3)+COUNTIFS(Matches!$C$9:$C$1954,D521,Matches!$D$9:$D$1954,C521,Matches!$Q$9:$Q$1954,1,Matches!$F$9:$F$1954,3)))/((INDEX('RPI calculation'!$H$9:$H$356,O521)+INDEX('RPI calculation'!$I$9:$I$356,O521))-(COUNTIFS(Matches!$C$9:$C$1954,C521,Matches!$D$9:$D$1954,D521,Matches!$Q$9:$Q$1954,1)+COUNTIFS(Matches!$C$9:$C$1954,D521,Matches!$D$9:$D$1954,C521,Matches!$Q$9:$Q$1954,1))))</f>
        <v>0.1</v>
      </c>
      <c r="V521" s="9">
        <f>IF(Q521=0,0,INDEX('RPI calculation'!$K$9:$K$356,P521))</f>
        <v>0.41435786435786437</v>
      </c>
      <c r="W521" s="9">
        <f>IF(Q521=0,0,INDEX('RPI calculation'!$K$9:$K$356,O521))</f>
        <v>0.39511851784579055</v>
      </c>
      <c r="X521" s="1">
        <f>IF(G521="D1",INDEX('RPI calculation'!$N$9:$N$356,O521),0)</f>
        <v>336</v>
      </c>
      <c r="Y521" s="1">
        <f>IF(H521="D1",INDEX('RPI calculation'!$N$9:$N$356,P521),0)</f>
        <v>335</v>
      </c>
    </row>
    <row r="522" spans="1:25" ht="25">
      <c r="A522" s="1" t="s">
        <v>1941</v>
      </c>
      <c r="B522" s="12">
        <v>46267</v>
      </c>
      <c r="C522" s="1" t="s">
        <v>44</v>
      </c>
      <c r="D522" s="1" t="s">
        <v>71</v>
      </c>
      <c r="E522" s="1">
        <v>3</v>
      </c>
      <c r="F522" s="1">
        <v>0</v>
      </c>
      <c r="G522" s="1" t="s">
        <v>584</v>
      </c>
      <c r="H522" s="1" t="s">
        <v>584</v>
      </c>
      <c r="I522" s="1">
        <v>2</v>
      </c>
      <c r="J522" s="14" t="s">
        <v>1942</v>
      </c>
      <c r="K522" s="14" t="s">
        <v>1943</v>
      </c>
      <c r="L522" s="14"/>
      <c r="M522" s="1" t="s">
        <v>5986</v>
      </c>
      <c r="N522" s="14" t="s">
        <v>5987</v>
      </c>
      <c r="O522" s="1">
        <f>IF(G522="D1",MATCH(C522,'RPI calculation'!$A$9:$A$356,0),0)</f>
        <v>163</v>
      </c>
      <c r="P522" s="1">
        <f>IF(H522="D1",MATCH(D522,'RPI calculation'!$A$9:$A$356,0),0)</f>
        <v>255</v>
      </c>
      <c r="Q522" s="1">
        <f t="shared" si="24"/>
        <v>1</v>
      </c>
      <c r="R522" s="1">
        <f t="shared" si="25"/>
        <v>1</v>
      </c>
      <c r="S522" s="1">
        <f t="shared" si="26"/>
        <v>0</v>
      </c>
      <c r="T522" s="9">
        <f>IF(Q522=0,0,(INDEX('RPI calculation'!$H$9:$H$356,P522)-(COUNTIFS(Matches!$C$9:$C$1954,C522,Matches!$D$9:$D$1954,D522,Matches!$Q$9:$Q$1954,1,Matches!$F$9:$F$1954,3)+COUNTIFS(Matches!$C$9:$C$1954,D522,Matches!$D$9:$D$1954,C522,Matches!$Q$9:$Q$1954,1,Matches!$E$9:$E$1954,3)))/((INDEX('RPI calculation'!$H$9:$H$356,P522)+INDEX('RPI calculation'!$I$9:$I$356,P522))-(COUNTIFS(Matches!$C$9:$C$1954,C522,Matches!$D$9:$D$1954,D522,Matches!$Q$9:$Q$1954,1)+COUNTIFS(Matches!$C$9:$C$1954,D522,Matches!$D$9:$D$1954,C522,Matches!$Q$9:$Q$1954,1))))</f>
        <v>0.77777777777777779</v>
      </c>
      <c r="U522" s="9">
        <f>IF(Q522=0,0,(INDEX('RPI calculation'!$H$9:$H$356,O522)-(COUNTIFS(Matches!$C$9:$C$1954,C522,Matches!$D$9:$D$1954,D522,Matches!$Q$9:$Q$1954,1,Matches!$E$9:$E$1954,3)+COUNTIFS(Matches!$C$9:$C$1954,D522,Matches!$D$9:$D$1954,C522,Matches!$Q$9:$Q$1954,1,Matches!$F$9:$F$1954,3)))/((INDEX('RPI calculation'!$H$9:$H$356,O522)+INDEX('RPI calculation'!$I$9:$I$356,O522))-(COUNTIFS(Matches!$C$9:$C$1954,C522,Matches!$D$9:$D$1954,D522,Matches!$Q$9:$Q$1954,1)+COUNTIFS(Matches!$C$9:$C$1954,D522,Matches!$D$9:$D$1954,C522,Matches!$Q$9:$Q$1954,1))))</f>
        <v>1</v>
      </c>
      <c r="V522" s="9">
        <f>IF(Q522=0,0,INDEX('RPI calculation'!$K$9:$K$356,P522))</f>
        <v>0.59676767676767672</v>
      </c>
      <c r="W522" s="9">
        <f>IF(Q522=0,0,INDEX('RPI calculation'!$K$9:$K$356,O522))</f>
        <v>0.49174242424242431</v>
      </c>
      <c r="X522" s="1">
        <f>IF(G522="D1",INDEX('RPI calculation'!$N$9:$N$356,O522),0)</f>
        <v>21</v>
      </c>
      <c r="Y522" s="1">
        <f>IF(H522="D1",INDEX('RPI calculation'!$N$9:$N$356,P522),0)</f>
        <v>48</v>
      </c>
    </row>
    <row r="523" spans="1:25" ht="25">
      <c r="A523" s="1" t="s">
        <v>1944</v>
      </c>
      <c r="B523" s="12">
        <v>46267</v>
      </c>
      <c r="C523" s="1" t="s">
        <v>31</v>
      </c>
      <c r="D523" s="1" t="s">
        <v>138</v>
      </c>
      <c r="E523" s="1">
        <v>3</v>
      </c>
      <c r="F523" s="1">
        <v>0</v>
      </c>
      <c r="G523" s="1" t="s">
        <v>584</v>
      </c>
      <c r="H523" s="1" t="s">
        <v>584</v>
      </c>
      <c r="I523" s="1">
        <v>2</v>
      </c>
      <c r="J523" s="14" t="s">
        <v>1945</v>
      </c>
      <c r="K523" s="14" t="s">
        <v>1946</v>
      </c>
      <c r="L523" s="14"/>
      <c r="M523" s="1" t="s">
        <v>5986</v>
      </c>
      <c r="N523" s="14" t="s">
        <v>5989</v>
      </c>
      <c r="O523" s="1">
        <f>IF(G523="D1",MATCH(C523,'RPI calculation'!$A$9:$A$356,0),0)</f>
        <v>180</v>
      </c>
      <c r="P523" s="1">
        <f>IF(H523="D1",MATCH(D523,'RPI calculation'!$A$9:$A$356,0),0)</f>
        <v>258</v>
      </c>
      <c r="Q523" s="1">
        <f t="shared" si="24"/>
        <v>1</v>
      </c>
      <c r="R523" s="1">
        <f t="shared" si="25"/>
        <v>1</v>
      </c>
      <c r="S523" s="1">
        <f t="shared" si="26"/>
        <v>0</v>
      </c>
      <c r="T523" s="9">
        <f>IF(Q523=0,0,(INDEX('RPI calculation'!$H$9:$H$356,P523)-(COUNTIFS(Matches!$C$9:$C$1954,C523,Matches!$D$9:$D$1954,D523,Matches!$Q$9:$Q$1954,1,Matches!$F$9:$F$1954,3)+COUNTIFS(Matches!$C$9:$C$1954,D523,Matches!$D$9:$D$1954,C523,Matches!$Q$9:$Q$1954,1,Matches!$E$9:$E$1954,3)))/((INDEX('RPI calculation'!$H$9:$H$356,P523)+INDEX('RPI calculation'!$I$9:$I$356,P523))-(COUNTIFS(Matches!$C$9:$C$1954,C523,Matches!$D$9:$D$1954,D523,Matches!$Q$9:$Q$1954,1)+COUNTIFS(Matches!$C$9:$C$1954,D523,Matches!$D$9:$D$1954,C523,Matches!$Q$9:$Q$1954,1))))</f>
        <v>0.4</v>
      </c>
      <c r="U523" s="9">
        <f>IF(Q523=0,0,(INDEX('RPI calculation'!$H$9:$H$356,O523)-(COUNTIFS(Matches!$C$9:$C$1954,C523,Matches!$D$9:$D$1954,D523,Matches!$Q$9:$Q$1954,1,Matches!$E$9:$E$1954,3)+COUNTIFS(Matches!$C$9:$C$1954,D523,Matches!$D$9:$D$1954,C523,Matches!$Q$9:$Q$1954,1,Matches!$F$9:$F$1954,3)))/((INDEX('RPI calculation'!$H$9:$H$356,O523)+INDEX('RPI calculation'!$I$9:$I$356,O523))-(COUNTIFS(Matches!$C$9:$C$1954,C523,Matches!$D$9:$D$1954,D523,Matches!$Q$9:$Q$1954,1)+COUNTIFS(Matches!$C$9:$C$1954,D523,Matches!$D$9:$D$1954,C523,Matches!$Q$9:$Q$1954,1))))</f>
        <v>1</v>
      </c>
      <c r="V523" s="9">
        <f>IF(Q523=0,0,INDEX('RPI calculation'!$K$9:$K$356,P523))</f>
        <v>0.63380558835104284</v>
      </c>
      <c r="W523" s="9">
        <f>IF(Q523=0,0,INDEX('RPI calculation'!$K$9:$K$356,O523))</f>
        <v>0.55847041847041845</v>
      </c>
      <c r="X523" s="1">
        <f>IF(G523="D1",INDEX('RPI calculation'!$N$9:$N$356,O523),0)</f>
        <v>8</v>
      </c>
      <c r="Y523" s="1">
        <f>IF(H523="D1",INDEX('RPI calculation'!$N$9:$N$356,P523),0)</f>
        <v>115</v>
      </c>
    </row>
    <row r="524" spans="1:25" ht="25">
      <c r="A524" s="1" t="s">
        <v>1947</v>
      </c>
      <c r="B524" s="12">
        <v>46267</v>
      </c>
      <c r="C524" s="1" t="s">
        <v>96</v>
      </c>
      <c r="D524" s="1" t="s">
        <v>120</v>
      </c>
      <c r="E524" s="1">
        <v>1</v>
      </c>
      <c r="F524" s="1">
        <v>3</v>
      </c>
      <c r="G524" s="1" t="s">
        <v>584</v>
      </c>
      <c r="H524" s="1" t="s">
        <v>584</v>
      </c>
      <c r="I524" s="1">
        <v>2</v>
      </c>
      <c r="J524" s="14" t="s">
        <v>1948</v>
      </c>
      <c r="K524" s="14" t="s">
        <v>1949</v>
      </c>
      <c r="L524" s="14"/>
      <c r="M524" s="1" t="s">
        <v>5986</v>
      </c>
      <c r="N524" s="14" t="s">
        <v>5987</v>
      </c>
      <c r="O524" s="1">
        <f>IF(G524="D1",MATCH(C524,'RPI calculation'!$A$9:$A$356,0),0)</f>
        <v>207</v>
      </c>
      <c r="P524" s="1">
        <f>IF(H524="D1",MATCH(D524,'RPI calculation'!$A$9:$A$356,0),0)</f>
        <v>210</v>
      </c>
      <c r="Q524" s="1">
        <f t="shared" si="24"/>
        <v>1</v>
      </c>
      <c r="R524" s="1">
        <f t="shared" si="25"/>
        <v>0</v>
      </c>
      <c r="S524" s="1">
        <f t="shared" si="26"/>
        <v>1</v>
      </c>
      <c r="T524" s="9">
        <f>IF(Q524=0,0,(INDEX('RPI calculation'!$H$9:$H$356,P524)-(COUNTIFS(Matches!$C$9:$C$1954,C524,Matches!$D$9:$D$1954,D524,Matches!$Q$9:$Q$1954,1,Matches!$F$9:$F$1954,3)+COUNTIFS(Matches!$C$9:$C$1954,D524,Matches!$D$9:$D$1954,C524,Matches!$Q$9:$Q$1954,1,Matches!$E$9:$E$1954,3)))/((INDEX('RPI calculation'!$H$9:$H$356,P524)+INDEX('RPI calculation'!$I$9:$I$356,P524))-(COUNTIFS(Matches!$C$9:$C$1954,C524,Matches!$D$9:$D$1954,D524,Matches!$Q$9:$Q$1954,1)+COUNTIFS(Matches!$C$9:$C$1954,D524,Matches!$D$9:$D$1954,C524,Matches!$Q$9:$Q$1954,1))))</f>
        <v>0.5</v>
      </c>
      <c r="U524" s="9">
        <f>IF(Q524=0,0,(INDEX('RPI calculation'!$H$9:$H$356,O524)-(COUNTIFS(Matches!$C$9:$C$1954,C524,Matches!$D$9:$D$1954,D524,Matches!$Q$9:$Q$1954,1,Matches!$E$9:$E$1954,3)+COUNTIFS(Matches!$C$9:$C$1954,D524,Matches!$D$9:$D$1954,C524,Matches!$Q$9:$Q$1954,1,Matches!$F$9:$F$1954,3)))/((INDEX('RPI calculation'!$H$9:$H$356,O524)+INDEX('RPI calculation'!$I$9:$I$356,O524))-(COUNTIFS(Matches!$C$9:$C$1954,C524,Matches!$D$9:$D$1954,D524,Matches!$Q$9:$Q$1954,1)+COUNTIFS(Matches!$C$9:$C$1954,D524,Matches!$D$9:$D$1954,C524,Matches!$Q$9:$Q$1954,1))))</f>
        <v>0.77777777777777779</v>
      </c>
      <c r="V524" s="9">
        <f>IF(Q524=0,0,INDEX('RPI calculation'!$K$9:$K$356,P524))</f>
        <v>0.58875114784205695</v>
      </c>
      <c r="W524" s="9">
        <f>IF(Q524=0,0,INDEX('RPI calculation'!$K$9:$K$356,O524))</f>
        <v>0.54474025974025975</v>
      </c>
      <c r="X524" s="1">
        <f>IF(G524="D1",INDEX('RPI calculation'!$N$9:$N$356,O524),0)</f>
        <v>73</v>
      </c>
      <c r="Y524" s="1">
        <f>IF(H524="D1",INDEX('RPI calculation'!$N$9:$N$356,P524),0)</f>
        <v>97</v>
      </c>
    </row>
    <row r="525" spans="1:25" ht="25">
      <c r="A525" s="1" t="s">
        <v>1950</v>
      </c>
      <c r="B525" s="12">
        <v>46267</v>
      </c>
      <c r="C525" s="1" t="s">
        <v>90</v>
      </c>
      <c r="D525" s="1" t="s">
        <v>297</v>
      </c>
      <c r="E525" s="1">
        <v>3</v>
      </c>
      <c r="F525" s="1">
        <v>1</v>
      </c>
      <c r="G525" s="1" t="s">
        <v>584</v>
      </c>
      <c r="H525" s="1" t="s">
        <v>584</v>
      </c>
      <c r="I525" s="1">
        <v>2</v>
      </c>
      <c r="J525" s="14" t="s">
        <v>829</v>
      </c>
      <c r="K525" s="14" t="s">
        <v>1951</v>
      </c>
      <c r="L525" s="14"/>
      <c r="M525" s="1" t="s">
        <v>5986</v>
      </c>
      <c r="N525" s="14" t="s">
        <v>5989</v>
      </c>
      <c r="O525" s="1">
        <f>IF(G525="D1",MATCH(C525,'RPI calculation'!$A$9:$A$356,0),0)</f>
        <v>232</v>
      </c>
      <c r="P525" s="1">
        <f>IF(H525="D1",MATCH(D525,'RPI calculation'!$A$9:$A$356,0),0)</f>
        <v>275</v>
      </c>
      <c r="Q525" s="1">
        <f t="shared" si="24"/>
        <v>1</v>
      </c>
      <c r="R525" s="1">
        <f t="shared" si="25"/>
        <v>1</v>
      </c>
      <c r="S525" s="1">
        <f t="shared" si="26"/>
        <v>0</v>
      </c>
      <c r="T525" s="9">
        <f>IF(Q525=0,0,(INDEX('RPI calculation'!$H$9:$H$356,P525)-(COUNTIFS(Matches!$C$9:$C$1954,C525,Matches!$D$9:$D$1954,D525,Matches!$Q$9:$Q$1954,1,Matches!$F$9:$F$1954,3)+COUNTIFS(Matches!$C$9:$C$1954,D525,Matches!$D$9:$D$1954,C525,Matches!$Q$9:$Q$1954,1,Matches!$E$9:$E$1954,3)))/((INDEX('RPI calculation'!$H$9:$H$356,P525)+INDEX('RPI calculation'!$I$9:$I$356,P525))-(COUNTIFS(Matches!$C$9:$C$1954,C525,Matches!$D$9:$D$1954,D525,Matches!$Q$9:$Q$1954,1)+COUNTIFS(Matches!$C$9:$C$1954,D525,Matches!$D$9:$D$1954,C525,Matches!$Q$9:$Q$1954,1))))</f>
        <v>0.33333333333333331</v>
      </c>
      <c r="U525" s="9">
        <f>IF(Q525=0,0,(INDEX('RPI calculation'!$H$9:$H$356,O525)-(COUNTIFS(Matches!$C$9:$C$1954,C525,Matches!$D$9:$D$1954,D525,Matches!$Q$9:$Q$1954,1,Matches!$E$9:$E$1954,3)+COUNTIFS(Matches!$C$9:$C$1954,D525,Matches!$D$9:$D$1954,C525,Matches!$Q$9:$Q$1954,1,Matches!$F$9:$F$1954,3)))/((INDEX('RPI calculation'!$H$9:$H$356,O525)+INDEX('RPI calculation'!$I$9:$I$356,O525))-(COUNTIFS(Matches!$C$9:$C$1954,C525,Matches!$D$9:$D$1954,D525,Matches!$Q$9:$Q$1954,1)+COUNTIFS(Matches!$C$9:$C$1954,D525,Matches!$D$9:$D$1954,C525,Matches!$Q$9:$Q$1954,1))))</f>
        <v>0.5</v>
      </c>
      <c r="V525" s="9">
        <f>IF(Q525=0,0,INDEX('RPI calculation'!$K$9:$K$356,P525))</f>
        <v>0.45837218337218333</v>
      </c>
      <c r="W525" s="9">
        <f>IF(Q525=0,0,INDEX('RPI calculation'!$K$9:$K$356,O525))</f>
        <v>0.61671258034894405</v>
      </c>
      <c r="X525" s="1">
        <f>IF(G525="D1",INDEX('RPI calculation'!$N$9:$N$356,O525),0)</f>
        <v>67</v>
      </c>
      <c r="Y525" s="1">
        <f>IF(H525="D1",INDEX('RPI calculation'!$N$9:$N$356,P525),0)</f>
        <v>274</v>
      </c>
    </row>
    <row r="526" spans="1:25" ht="25">
      <c r="A526" s="1" t="s">
        <v>1952</v>
      </c>
      <c r="B526" s="12">
        <v>46267</v>
      </c>
      <c r="C526" s="1" t="s">
        <v>79</v>
      </c>
      <c r="D526" s="1" t="s">
        <v>25</v>
      </c>
      <c r="E526" s="1">
        <v>1</v>
      </c>
      <c r="F526" s="1">
        <v>3</v>
      </c>
      <c r="G526" s="1" t="s">
        <v>584</v>
      </c>
      <c r="H526" s="1" t="s">
        <v>584</v>
      </c>
      <c r="I526" s="1">
        <v>2</v>
      </c>
      <c r="J526" s="14" t="s">
        <v>1953</v>
      </c>
      <c r="K526" s="14" t="s">
        <v>1954</v>
      </c>
      <c r="L526" s="14"/>
      <c r="M526" s="1" t="s">
        <v>5986</v>
      </c>
      <c r="N526" s="14" t="s">
        <v>5987</v>
      </c>
      <c r="O526" s="1">
        <f>IF(G526="D1",MATCH(C526,'RPI calculation'!$A$9:$A$356,0),0)</f>
        <v>235</v>
      </c>
      <c r="P526" s="1">
        <f>IF(H526="D1",MATCH(D526,'RPI calculation'!$A$9:$A$356,0),0)</f>
        <v>323</v>
      </c>
      <c r="Q526" s="1">
        <f t="shared" si="24"/>
        <v>1</v>
      </c>
      <c r="R526" s="1">
        <f t="shared" si="25"/>
        <v>0</v>
      </c>
      <c r="S526" s="1">
        <f t="shared" si="26"/>
        <v>1</v>
      </c>
      <c r="T526" s="9">
        <f>IF(Q526=0,0,(INDEX('RPI calculation'!$H$9:$H$356,P526)-(COUNTIFS(Matches!$C$9:$C$1954,C526,Matches!$D$9:$D$1954,D526,Matches!$Q$9:$Q$1954,1,Matches!$F$9:$F$1954,3)+COUNTIFS(Matches!$C$9:$C$1954,D526,Matches!$D$9:$D$1954,C526,Matches!$Q$9:$Q$1954,1,Matches!$E$9:$E$1954,3)))/((INDEX('RPI calculation'!$H$9:$H$356,P526)+INDEX('RPI calculation'!$I$9:$I$356,P526))-(COUNTIFS(Matches!$C$9:$C$1954,C526,Matches!$D$9:$D$1954,D526,Matches!$Q$9:$Q$1954,1)+COUNTIFS(Matches!$C$9:$C$1954,D526,Matches!$D$9:$D$1954,C526,Matches!$Q$9:$Q$1954,1))))</f>
        <v>1</v>
      </c>
      <c r="U526" s="9">
        <f>IF(Q526=0,0,(INDEX('RPI calculation'!$H$9:$H$356,O526)-(COUNTIFS(Matches!$C$9:$C$1954,C526,Matches!$D$9:$D$1954,D526,Matches!$Q$9:$Q$1954,1,Matches!$E$9:$E$1954,3)+COUNTIFS(Matches!$C$9:$C$1954,D526,Matches!$D$9:$D$1954,C526,Matches!$Q$9:$Q$1954,1,Matches!$F$9:$F$1954,3)))/((INDEX('RPI calculation'!$H$9:$H$356,O526)+INDEX('RPI calculation'!$I$9:$I$356,O526))-(COUNTIFS(Matches!$C$9:$C$1954,C526,Matches!$D$9:$D$1954,D526,Matches!$Q$9:$Q$1954,1)+COUNTIFS(Matches!$C$9:$C$1954,D526,Matches!$D$9:$D$1954,C526,Matches!$Q$9:$Q$1954,1))))</f>
        <v>0.81818181818181823</v>
      </c>
      <c r="V526" s="9">
        <f>IF(Q526=0,0,INDEX('RPI calculation'!$K$9:$K$356,P526))</f>
        <v>0.69165464165464163</v>
      </c>
      <c r="W526" s="9">
        <f>IF(Q526=0,0,INDEX('RPI calculation'!$K$9:$K$356,O526))</f>
        <v>0.56458333333333333</v>
      </c>
      <c r="X526" s="1">
        <f>IF(G526="D1",INDEX('RPI calculation'!$N$9:$N$356,O526),0)</f>
        <v>56</v>
      </c>
      <c r="Y526" s="1">
        <f>IF(H526="D1",INDEX('RPI calculation'!$N$9:$N$356,P526),0)</f>
        <v>2</v>
      </c>
    </row>
    <row r="527" spans="1:25" ht="25">
      <c r="A527" s="1" t="s">
        <v>1955</v>
      </c>
      <c r="B527" s="12">
        <v>46267</v>
      </c>
      <c r="C527" s="1" t="s">
        <v>26</v>
      </c>
      <c r="D527" s="1" t="s">
        <v>30</v>
      </c>
      <c r="E527" s="1">
        <v>2</v>
      </c>
      <c r="F527" s="1">
        <v>3</v>
      </c>
      <c r="G527" s="1" t="s">
        <v>584</v>
      </c>
      <c r="H527" s="1" t="s">
        <v>584</v>
      </c>
      <c r="I527" s="1">
        <v>2</v>
      </c>
      <c r="J527" s="14" t="s">
        <v>724</v>
      </c>
      <c r="K527" s="14" t="s">
        <v>1956</v>
      </c>
      <c r="L527" s="14"/>
      <c r="M527" s="1" t="s">
        <v>5986</v>
      </c>
      <c r="N527" s="14" t="s">
        <v>5989</v>
      </c>
      <c r="O527" s="1">
        <f>IF(G527="D1",MATCH(C527,'RPI calculation'!$A$9:$A$356,0),0)</f>
        <v>253</v>
      </c>
      <c r="P527" s="1">
        <f>IF(H527="D1",MATCH(D527,'RPI calculation'!$A$9:$A$356,0),0)</f>
        <v>276</v>
      </c>
      <c r="Q527" s="1">
        <f t="shared" si="24"/>
        <v>1</v>
      </c>
      <c r="R527" s="1">
        <f t="shared" si="25"/>
        <v>0</v>
      </c>
      <c r="S527" s="1">
        <f t="shared" si="26"/>
        <v>1</v>
      </c>
      <c r="T527" s="9">
        <f>IF(Q527=0,0,(INDEX('RPI calculation'!$H$9:$H$356,P527)-(COUNTIFS(Matches!$C$9:$C$1954,C527,Matches!$D$9:$D$1954,D527,Matches!$Q$9:$Q$1954,1,Matches!$F$9:$F$1954,3)+COUNTIFS(Matches!$C$9:$C$1954,D527,Matches!$D$9:$D$1954,C527,Matches!$Q$9:$Q$1954,1,Matches!$E$9:$E$1954,3)))/((INDEX('RPI calculation'!$H$9:$H$356,P527)+INDEX('RPI calculation'!$I$9:$I$356,P527))-(COUNTIFS(Matches!$C$9:$C$1954,C527,Matches!$D$9:$D$1954,D527,Matches!$Q$9:$Q$1954,1)+COUNTIFS(Matches!$C$9:$C$1954,D527,Matches!$D$9:$D$1954,C527,Matches!$Q$9:$Q$1954,1))))</f>
        <v>0.8</v>
      </c>
      <c r="U527" s="9">
        <f>IF(Q527=0,0,(INDEX('RPI calculation'!$H$9:$H$356,O527)-(COUNTIFS(Matches!$C$9:$C$1954,C527,Matches!$D$9:$D$1954,D527,Matches!$Q$9:$Q$1954,1,Matches!$E$9:$E$1954,3)+COUNTIFS(Matches!$C$9:$C$1954,D527,Matches!$D$9:$D$1954,C527,Matches!$Q$9:$Q$1954,1,Matches!$F$9:$F$1954,3)))/((INDEX('RPI calculation'!$H$9:$H$356,O527)+INDEX('RPI calculation'!$I$9:$I$356,O527))-(COUNTIFS(Matches!$C$9:$C$1954,C527,Matches!$D$9:$D$1954,D527,Matches!$Q$9:$Q$1954,1)+COUNTIFS(Matches!$C$9:$C$1954,D527,Matches!$D$9:$D$1954,C527,Matches!$Q$9:$Q$1954,1))))</f>
        <v>0.88888888888888884</v>
      </c>
      <c r="V527" s="9">
        <f>IF(Q527=0,0,INDEX('RPI calculation'!$K$9:$K$356,P527))</f>
        <v>0.66777843368752454</v>
      </c>
      <c r="W527" s="9">
        <f>IF(Q527=0,0,INDEX('RPI calculation'!$K$9:$K$356,O527))</f>
        <v>0.68007936507936506</v>
      </c>
      <c r="X527" s="1">
        <f>IF(G527="D1",INDEX('RPI calculation'!$N$9:$N$356,O527),0)</f>
        <v>3</v>
      </c>
      <c r="Y527" s="1">
        <f>IF(H527="D1",INDEX('RPI calculation'!$N$9:$N$356,P527),0)</f>
        <v>7</v>
      </c>
    </row>
    <row r="528" spans="1:25" ht="25">
      <c r="A528" s="1" t="s">
        <v>1957</v>
      </c>
      <c r="B528" s="12">
        <v>46267</v>
      </c>
      <c r="C528" s="1" t="s">
        <v>106</v>
      </c>
      <c r="D528" s="1" t="s">
        <v>38</v>
      </c>
      <c r="E528" s="1">
        <v>0</v>
      </c>
      <c r="F528" s="1">
        <v>3</v>
      </c>
      <c r="G528" s="1" t="s">
        <v>584</v>
      </c>
      <c r="H528" s="1" t="s">
        <v>584</v>
      </c>
      <c r="I528" s="1">
        <v>2</v>
      </c>
      <c r="J528" s="14" t="s">
        <v>1958</v>
      </c>
      <c r="K528" s="14" t="s">
        <v>1959</v>
      </c>
      <c r="L528" s="14"/>
      <c r="M528" s="1" t="s">
        <v>5986</v>
      </c>
      <c r="N528" s="14" t="s">
        <v>5987</v>
      </c>
      <c r="O528" s="1">
        <f>IF(G528="D1",MATCH(C528,'RPI calculation'!$A$9:$A$356,0),0)</f>
        <v>262</v>
      </c>
      <c r="P528" s="1">
        <f>IF(H528="D1",MATCH(D528,'RPI calculation'!$A$9:$A$356,0),0)</f>
        <v>281</v>
      </c>
      <c r="Q528" s="1">
        <f t="shared" si="24"/>
        <v>1</v>
      </c>
      <c r="R528" s="1">
        <f t="shared" si="25"/>
        <v>0</v>
      </c>
      <c r="S528" s="1">
        <f t="shared" si="26"/>
        <v>1</v>
      </c>
      <c r="T528" s="9">
        <f>IF(Q528=0,0,(INDEX('RPI calculation'!$H$9:$H$356,P528)-(COUNTIFS(Matches!$C$9:$C$1954,C528,Matches!$D$9:$D$1954,D528,Matches!$Q$9:$Q$1954,1,Matches!$F$9:$F$1954,3)+COUNTIFS(Matches!$C$9:$C$1954,D528,Matches!$D$9:$D$1954,C528,Matches!$Q$9:$Q$1954,1,Matches!$E$9:$E$1954,3)))/((INDEX('RPI calculation'!$H$9:$H$356,P528)+INDEX('RPI calculation'!$I$9:$I$356,P528))-(COUNTIFS(Matches!$C$9:$C$1954,C528,Matches!$D$9:$D$1954,D528,Matches!$Q$9:$Q$1954,1)+COUNTIFS(Matches!$C$9:$C$1954,D528,Matches!$D$9:$D$1954,C528,Matches!$Q$9:$Q$1954,1))))</f>
        <v>0.42857142857142855</v>
      </c>
      <c r="U528" s="9">
        <f>IF(Q528=0,0,(INDEX('RPI calculation'!$H$9:$H$356,O528)-(COUNTIFS(Matches!$C$9:$C$1954,C528,Matches!$D$9:$D$1954,D528,Matches!$Q$9:$Q$1954,1,Matches!$E$9:$E$1954,3)+COUNTIFS(Matches!$C$9:$C$1954,D528,Matches!$D$9:$D$1954,C528,Matches!$Q$9:$Q$1954,1,Matches!$F$9:$F$1954,3)))/((INDEX('RPI calculation'!$H$9:$H$356,O528)+INDEX('RPI calculation'!$I$9:$I$356,O528))-(COUNTIFS(Matches!$C$9:$C$1954,C528,Matches!$D$9:$D$1954,D528,Matches!$Q$9:$Q$1954,1)+COUNTIFS(Matches!$C$9:$C$1954,D528,Matches!$D$9:$D$1954,C528,Matches!$Q$9:$Q$1954,1))))</f>
        <v>0.66666666666666663</v>
      </c>
      <c r="V528" s="9">
        <f>IF(Q528=0,0,INDEX('RPI calculation'!$K$9:$K$356,P528))</f>
        <v>0.77310606060606057</v>
      </c>
      <c r="W528" s="9">
        <f>IF(Q528=0,0,INDEX('RPI calculation'!$K$9:$K$356,O528))</f>
        <v>0.55810966810966811</v>
      </c>
      <c r="X528" s="1">
        <f>IF(G528="D1",INDEX('RPI calculation'!$N$9:$N$356,O528),0)</f>
        <v>83</v>
      </c>
      <c r="Y528" s="1">
        <f>IF(H528="D1",INDEX('RPI calculation'!$N$9:$N$356,P528),0)</f>
        <v>15</v>
      </c>
    </row>
    <row r="529" spans="1:25" ht="25">
      <c r="A529" s="1" t="s">
        <v>1960</v>
      </c>
      <c r="B529" s="12">
        <v>46268</v>
      </c>
      <c r="C529" s="1" t="s">
        <v>197</v>
      </c>
      <c r="D529" s="1" t="s">
        <v>168</v>
      </c>
      <c r="E529" s="1">
        <v>2</v>
      </c>
      <c r="F529" s="1">
        <v>3</v>
      </c>
      <c r="G529" s="1" t="s">
        <v>584</v>
      </c>
      <c r="H529" s="1" t="s">
        <v>584</v>
      </c>
      <c r="I529" s="1">
        <v>2</v>
      </c>
      <c r="J529" s="14" t="s">
        <v>1194</v>
      </c>
      <c r="K529" s="14" t="s">
        <v>1961</v>
      </c>
      <c r="L529" s="14"/>
      <c r="M529" s="1" t="s">
        <v>5986</v>
      </c>
      <c r="N529" s="14" t="s">
        <v>5989</v>
      </c>
      <c r="O529" s="1">
        <f>IF(G529="D1",MATCH(C529,'RPI calculation'!$A$9:$A$356,0),0)</f>
        <v>2</v>
      </c>
      <c r="P529" s="1">
        <f>IF(H529="D1",MATCH(D529,'RPI calculation'!$A$9:$A$356,0),0)</f>
        <v>110</v>
      </c>
      <c r="Q529" s="1">
        <f t="shared" si="24"/>
        <v>1</v>
      </c>
      <c r="R529" s="1">
        <f t="shared" si="25"/>
        <v>0</v>
      </c>
      <c r="S529" s="1">
        <f t="shared" si="26"/>
        <v>1</v>
      </c>
      <c r="T529" s="9">
        <f>IF(Q529=0,0,(INDEX('RPI calculation'!$H$9:$H$356,P529)-(COUNTIFS(Matches!$C$9:$C$1954,C529,Matches!$D$9:$D$1954,D529,Matches!$Q$9:$Q$1954,1,Matches!$F$9:$F$1954,3)+COUNTIFS(Matches!$C$9:$C$1954,D529,Matches!$D$9:$D$1954,C529,Matches!$Q$9:$Q$1954,1,Matches!$E$9:$E$1954,3)))/((INDEX('RPI calculation'!$H$9:$H$356,P529)+INDEX('RPI calculation'!$I$9:$I$356,P529))-(COUNTIFS(Matches!$C$9:$C$1954,C529,Matches!$D$9:$D$1954,D529,Matches!$Q$9:$Q$1954,1)+COUNTIFS(Matches!$C$9:$C$1954,D529,Matches!$D$9:$D$1954,C529,Matches!$Q$9:$Q$1954,1))))</f>
        <v>0.6</v>
      </c>
      <c r="U529" s="9">
        <f>IF(Q529=0,0,(INDEX('RPI calculation'!$H$9:$H$356,O529)-(COUNTIFS(Matches!$C$9:$C$1954,C529,Matches!$D$9:$D$1954,D529,Matches!$Q$9:$Q$1954,1,Matches!$E$9:$E$1954,3)+COUNTIFS(Matches!$C$9:$C$1954,D529,Matches!$D$9:$D$1954,C529,Matches!$Q$9:$Q$1954,1,Matches!$F$9:$F$1954,3)))/((INDEX('RPI calculation'!$H$9:$H$356,O529)+INDEX('RPI calculation'!$I$9:$I$356,O529))-(COUNTIFS(Matches!$C$9:$C$1954,C529,Matches!$D$9:$D$1954,D529,Matches!$Q$9:$Q$1954,1)+COUNTIFS(Matches!$C$9:$C$1954,D529,Matches!$D$9:$D$1954,C529,Matches!$Q$9:$Q$1954,1))))</f>
        <v>0.72727272727272729</v>
      </c>
      <c r="V529" s="9">
        <f>IF(Q529=0,0,INDEX('RPI calculation'!$K$9:$K$356,P529))</f>
        <v>0.45872359963269055</v>
      </c>
      <c r="W529" s="9">
        <f>IF(Q529=0,0,INDEX('RPI calculation'!$K$9:$K$356,O529))</f>
        <v>0.434013209013209</v>
      </c>
      <c r="X529" s="1">
        <f>IF(G529="D1",INDEX('RPI calculation'!$N$9:$N$356,O529),0)</f>
        <v>174</v>
      </c>
      <c r="Y529" s="1">
        <f>IF(H529="D1",INDEX('RPI calculation'!$N$9:$N$356,P529),0)</f>
        <v>145</v>
      </c>
    </row>
    <row r="530" spans="1:25" ht="25">
      <c r="A530" s="1" t="s">
        <v>1962</v>
      </c>
      <c r="B530" s="12">
        <v>46268</v>
      </c>
      <c r="C530" s="1" t="s">
        <v>261</v>
      </c>
      <c r="D530" s="1" t="s">
        <v>178</v>
      </c>
      <c r="E530" s="1">
        <v>1</v>
      </c>
      <c r="F530" s="1">
        <v>3</v>
      </c>
      <c r="G530" s="1" t="s">
        <v>584</v>
      </c>
      <c r="H530" s="1" t="s">
        <v>584</v>
      </c>
      <c r="I530" s="1">
        <v>2</v>
      </c>
      <c r="J530" s="14" t="s">
        <v>680</v>
      </c>
      <c r="K530" s="14" t="s">
        <v>1963</v>
      </c>
      <c r="L530" s="14"/>
      <c r="M530" s="1" t="s">
        <v>5986</v>
      </c>
      <c r="N530" s="14" t="s">
        <v>5989</v>
      </c>
      <c r="O530" s="1">
        <f>IF(G530="D1",MATCH(C530,'RPI calculation'!$A$9:$A$356,0),0)</f>
        <v>3</v>
      </c>
      <c r="P530" s="1">
        <f>IF(H530="D1",MATCH(D530,'RPI calculation'!$A$9:$A$356,0),0)</f>
        <v>310</v>
      </c>
      <c r="Q530" s="1">
        <f t="shared" si="24"/>
        <v>1</v>
      </c>
      <c r="R530" s="1">
        <f t="shared" si="25"/>
        <v>0</v>
      </c>
      <c r="S530" s="1">
        <f t="shared" si="26"/>
        <v>1</v>
      </c>
      <c r="T530" s="9">
        <f>IF(Q530=0,0,(INDEX('RPI calculation'!$H$9:$H$356,P530)-(COUNTIFS(Matches!$C$9:$C$1954,C530,Matches!$D$9:$D$1954,D530,Matches!$Q$9:$Q$1954,1,Matches!$F$9:$F$1954,3)+COUNTIFS(Matches!$C$9:$C$1954,D530,Matches!$D$9:$D$1954,C530,Matches!$Q$9:$Q$1954,1,Matches!$E$9:$E$1954,3)))/((INDEX('RPI calculation'!$H$9:$H$356,P530)+INDEX('RPI calculation'!$I$9:$I$356,P530))-(COUNTIFS(Matches!$C$9:$C$1954,C530,Matches!$D$9:$D$1954,D530,Matches!$Q$9:$Q$1954,1)+COUNTIFS(Matches!$C$9:$C$1954,D530,Matches!$D$9:$D$1954,C530,Matches!$Q$9:$Q$1954,1))))</f>
        <v>0.5</v>
      </c>
      <c r="U530" s="9">
        <f>IF(Q530=0,0,(INDEX('RPI calculation'!$H$9:$H$356,O530)-(COUNTIFS(Matches!$C$9:$C$1954,C530,Matches!$D$9:$D$1954,D530,Matches!$Q$9:$Q$1954,1,Matches!$E$9:$E$1954,3)+COUNTIFS(Matches!$C$9:$C$1954,D530,Matches!$D$9:$D$1954,C530,Matches!$Q$9:$Q$1954,1,Matches!$F$9:$F$1954,3)))/((INDEX('RPI calculation'!$H$9:$H$356,O530)+INDEX('RPI calculation'!$I$9:$I$356,O530))-(COUNTIFS(Matches!$C$9:$C$1954,C530,Matches!$D$9:$D$1954,D530,Matches!$Q$9:$Q$1954,1)+COUNTIFS(Matches!$C$9:$C$1954,D530,Matches!$D$9:$D$1954,C530,Matches!$Q$9:$Q$1954,1))))</f>
        <v>0.4</v>
      </c>
      <c r="V530" s="9">
        <f>IF(Q530=0,0,INDEX('RPI calculation'!$K$9:$K$356,P530))</f>
        <v>0.46336088154269978</v>
      </c>
      <c r="W530" s="9">
        <f>IF(Q530=0,0,INDEX('RPI calculation'!$K$9:$K$356,O530))</f>
        <v>0.48264462809917352</v>
      </c>
      <c r="X530" s="1">
        <f>IF(G530="D1",INDEX('RPI calculation'!$N$9:$N$356,O530),0)</f>
        <v>238</v>
      </c>
      <c r="Y530" s="1">
        <f>IF(H530="D1",INDEX('RPI calculation'!$N$9:$N$356,P530),0)</f>
        <v>155</v>
      </c>
    </row>
    <row r="531" spans="1:25" ht="25">
      <c r="A531" s="1" t="s">
        <v>1964</v>
      </c>
      <c r="B531" s="12">
        <v>46268</v>
      </c>
      <c r="C531" s="1" t="s">
        <v>227</v>
      </c>
      <c r="D531" s="1" t="s">
        <v>152</v>
      </c>
      <c r="E531" s="1">
        <v>0</v>
      </c>
      <c r="F531" s="1">
        <v>3</v>
      </c>
      <c r="G531" s="1" t="s">
        <v>584</v>
      </c>
      <c r="H531" s="1" t="s">
        <v>584</v>
      </c>
      <c r="I531" s="1">
        <v>2</v>
      </c>
      <c r="J531" s="14" t="s">
        <v>1478</v>
      </c>
      <c r="K531" s="14" t="s">
        <v>1965</v>
      </c>
      <c r="L531" s="14"/>
      <c r="M531" s="1" t="s">
        <v>5986</v>
      </c>
      <c r="N531" s="14" t="s">
        <v>5989</v>
      </c>
      <c r="O531" s="1">
        <f>IF(G531="D1",MATCH(C531,'RPI calculation'!$A$9:$A$356,0),0)</f>
        <v>4</v>
      </c>
      <c r="P531" s="1">
        <f>IF(H531="D1",MATCH(D531,'RPI calculation'!$A$9:$A$356,0),0)</f>
        <v>153</v>
      </c>
      <c r="Q531" s="1">
        <f t="shared" si="24"/>
        <v>1</v>
      </c>
      <c r="R531" s="1">
        <f t="shared" si="25"/>
        <v>0</v>
      </c>
      <c r="S531" s="1">
        <f t="shared" si="26"/>
        <v>1</v>
      </c>
      <c r="T531" s="9">
        <f>IF(Q531=0,0,(INDEX('RPI calculation'!$H$9:$H$356,P531)-(COUNTIFS(Matches!$C$9:$C$1954,C531,Matches!$D$9:$D$1954,D531,Matches!$Q$9:$Q$1954,1,Matches!$F$9:$F$1954,3)+COUNTIFS(Matches!$C$9:$C$1954,D531,Matches!$D$9:$D$1954,C531,Matches!$Q$9:$Q$1954,1,Matches!$E$9:$E$1954,3)))/((INDEX('RPI calculation'!$H$9:$H$356,P531)+INDEX('RPI calculation'!$I$9:$I$356,P531))-(COUNTIFS(Matches!$C$9:$C$1954,C531,Matches!$D$9:$D$1954,D531,Matches!$Q$9:$Q$1954,1)+COUNTIFS(Matches!$C$9:$C$1954,D531,Matches!$D$9:$D$1954,C531,Matches!$Q$9:$Q$1954,1))))</f>
        <v>0.6</v>
      </c>
      <c r="U531" s="9">
        <f>IF(Q531=0,0,(INDEX('RPI calculation'!$H$9:$H$356,O531)-(COUNTIFS(Matches!$C$9:$C$1954,C531,Matches!$D$9:$D$1954,D531,Matches!$Q$9:$Q$1954,1,Matches!$E$9:$E$1954,3)+COUNTIFS(Matches!$C$9:$C$1954,D531,Matches!$D$9:$D$1954,C531,Matches!$Q$9:$Q$1954,1,Matches!$F$9:$F$1954,3)))/((INDEX('RPI calculation'!$H$9:$H$356,O531)+INDEX('RPI calculation'!$I$9:$I$356,O531))-(COUNTIFS(Matches!$C$9:$C$1954,C531,Matches!$D$9:$D$1954,D531,Matches!$Q$9:$Q$1954,1)+COUNTIFS(Matches!$C$9:$C$1954,D531,Matches!$D$9:$D$1954,C531,Matches!$Q$9:$Q$1954,1))))</f>
        <v>0.45454545454545453</v>
      </c>
      <c r="V531" s="9">
        <f>IF(Q531=0,0,INDEX('RPI calculation'!$K$9:$K$356,P531))</f>
        <v>0.48272989636626007</v>
      </c>
      <c r="W531" s="9">
        <f>IF(Q531=0,0,INDEX('RPI calculation'!$K$9:$K$356,O531))</f>
        <v>0.50164141414141417</v>
      </c>
      <c r="X531" s="1">
        <f>IF(G531="D1",INDEX('RPI calculation'!$N$9:$N$356,O531),0)</f>
        <v>204</v>
      </c>
      <c r="Y531" s="1">
        <f>IF(H531="D1",INDEX('RPI calculation'!$N$9:$N$356,P531),0)</f>
        <v>129</v>
      </c>
    </row>
    <row r="532" spans="1:25" ht="25">
      <c r="A532" s="1" t="s">
        <v>1966</v>
      </c>
      <c r="B532" s="12">
        <v>46268</v>
      </c>
      <c r="C532" s="1" t="s">
        <v>142</v>
      </c>
      <c r="D532" s="1" t="s">
        <v>69</v>
      </c>
      <c r="E532" s="1">
        <v>1</v>
      </c>
      <c r="F532" s="1">
        <v>3</v>
      </c>
      <c r="G532" s="1" t="s">
        <v>584</v>
      </c>
      <c r="H532" s="1" t="s">
        <v>584</v>
      </c>
      <c r="I532" s="1">
        <v>2</v>
      </c>
      <c r="J532" s="14" t="s">
        <v>1967</v>
      </c>
      <c r="K532" s="14" t="s">
        <v>1968</v>
      </c>
      <c r="L532" s="14"/>
      <c r="M532" s="1" t="s">
        <v>5986</v>
      </c>
      <c r="N532" s="14" t="s">
        <v>5987</v>
      </c>
      <c r="O532" s="1">
        <f>IF(G532="D1",MATCH(C532,'RPI calculation'!$A$9:$A$356,0),0)</f>
        <v>5</v>
      </c>
      <c r="P532" s="1">
        <f>IF(H532="D1",MATCH(D532,'RPI calculation'!$A$9:$A$356,0),0)</f>
        <v>202</v>
      </c>
      <c r="Q532" s="1">
        <f t="shared" si="24"/>
        <v>1</v>
      </c>
      <c r="R532" s="1">
        <f t="shared" si="25"/>
        <v>0</v>
      </c>
      <c r="S532" s="1">
        <f t="shared" si="26"/>
        <v>1</v>
      </c>
      <c r="T532" s="9">
        <f>IF(Q532=0,0,(INDEX('RPI calculation'!$H$9:$H$356,P532)-(COUNTIFS(Matches!$C$9:$C$1954,C532,Matches!$D$9:$D$1954,D532,Matches!$Q$9:$Q$1954,1,Matches!$F$9:$F$1954,3)+COUNTIFS(Matches!$C$9:$C$1954,D532,Matches!$D$9:$D$1954,C532,Matches!$Q$9:$Q$1954,1,Matches!$E$9:$E$1954,3)))/((INDEX('RPI calculation'!$H$9:$H$356,P532)+INDEX('RPI calculation'!$I$9:$I$356,P532))-(COUNTIFS(Matches!$C$9:$C$1954,C532,Matches!$D$9:$D$1954,D532,Matches!$Q$9:$Q$1954,1)+COUNTIFS(Matches!$C$9:$C$1954,D532,Matches!$D$9:$D$1954,C532,Matches!$Q$9:$Q$1954,1))))</f>
        <v>0.6</v>
      </c>
      <c r="U532" s="9">
        <f>IF(Q532=0,0,(INDEX('RPI calculation'!$H$9:$H$356,O532)-(COUNTIFS(Matches!$C$9:$C$1954,C532,Matches!$D$9:$D$1954,D532,Matches!$Q$9:$Q$1954,1,Matches!$E$9:$E$1954,3)+COUNTIFS(Matches!$C$9:$C$1954,D532,Matches!$D$9:$D$1954,C532,Matches!$Q$9:$Q$1954,1,Matches!$F$9:$F$1954,3)))/((INDEX('RPI calculation'!$H$9:$H$356,O532)+INDEX('RPI calculation'!$I$9:$I$356,O532))-(COUNTIFS(Matches!$C$9:$C$1954,C532,Matches!$D$9:$D$1954,D532,Matches!$Q$9:$Q$1954,1)+COUNTIFS(Matches!$C$9:$C$1954,D532,Matches!$D$9:$D$1954,C532,Matches!$Q$9:$Q$1954,1))))</f>
        <v>1</v>
      </c>
      <c r="V532" s="9">
        <f>IF(Q532=0,0,INDEX('RPI calculation'!$K$9:$K$356,P532))</f>
        <v>0.64607438016528917</v>
      </c>
      <c r="W532" s="9">
        <f>IF(Q532=0,0,INDEX('RPI calculation'!$K$9:$K$356,O532))</f>
        <v>0.37227833894500562</v>
      </c>
      <c r="X532" s="1">
        <f>IF(G532="D1",INDEX('RPI calculation'!$N$9:$N$356,O532),0)</f>
        <v>119</v>
      </c>
      <c r="Y532" s="1">
        <f>IF(H532="D1",INDEX('RPI calculation'!$N$9:$N$356,P532),0)</f>
        <v>46</v>
      </c>
    </row>
    <row r="533" spans="1:25" ht="25">
      <c r="A533" s="1" t="s">
        <v>1969</v>
      </c>
      <c r="B533" s="12">
        <v>46268</v>
      </c>
      <c r="C533" s="1" t="s">
        <v>322</v>
      </c>
      <c r="D533" s="1" t="s">
        <v>283</v>
      </c>
      <c r="E533" s="1">
        <v>1</v>
      </c>
      <c r="F533" s="1">
        <v>3</v>
      </c>
      <c r="G533" s="1" t="s">
        <v>584</v>
      </c>
      <c r="H533" s="1" t="s">
        <v>584</v>
      </c>
      <c r="I533" s="1">
        <v>2</v>
      </c>
      <c r="J533" s="14" t="s">
        <v>686</v>
      </c>
      <c r="K533" s="14" t="s">
        <v>1970</v>
      </c>
      <c r="L533" s="14"/>
      <c r="M533" s="1" t="s">
        <v>5986</v>
      </c>
      <c r="N533" s="14" t="s">
        <v>5989</v>
      </c>
      <c r="O533" s="1">
        <f>IF(G533="D1",MATCH(C533,'RPI calculation'!$A$9:$A$356,0),0)</f>
        <v>7</v>
      </c>
      <c r="P533" s="1">
        <f>IF(H533="D1",MATCH(D533,'RPI calculation'!$A$9:$A$356,0),0)</f>
        <v>309</v>
      </c>
      <c r="Q533" s="1">
        <f t="shared" si="24"/>
        <v>1</v>
      </c>
      <c r="R533" s="1">
        <f t="shared" si="25"/>
        <v>0</v>
      </c>
      <c r="S533" s="1">
        <f t="shared" si="26"/>
        <v>1</v>
      </c>
      <c r="T533" s="9">
        <f>IF(Q533=0,0,(INDEX('RPI calculation'!$H$9:$H$356,P533)-(COUNTIFS(Matches!$C$9:$C$1954,C533,Matches!$D$9:$D$1954,D533,Matches!$Q$9:$Q$1954,1,Matches!$F$9:$F$1954,3)+COUNTIFS(Matches!$C$9:$C$1954,D533,Matches!$D$9:$D$1954,C533,Matches!$Q$9:$Q$1954,1,Matches!$E$9:$E$1954,3)))/((INDEX('RPI calculation'!$H$9:$H$356,P533)+INDEX('RPI calculation'!$I$9:$I$356,P533))-(COUNTIFS(Matches!$C$9:$C$1954,C533,Matches!$D$9:$D$1954,D533,Matches!$Q$9:$Q$1954,1)+COUNTIFS(Matches!$C$9:$C$1954,D533,Matches!$D$9:$D$1954,C533,Matches!$Q$9:$Q$1954,1))))</f>
        <v>0.36363636363636365</v>
      </c>
      <c r="U533" s="9">
        <f>IF(Q533=0,0,(INDEX('RPI calculation'!$H$9:$H$356,O533)-(COUNTIFS(Matches!$C$9:$C$1954,C533,Matches!$D$9:$D$1954,D533,Matches!$Q$9:$Q$1954,1,Matches!$E$9:$E$1954,3)+COUNTIFS(Matches!$C$9:$C$1954,D533,Matches!$D$9:$D$1954,C533,Matches!$Q$9:$Q$1954,1,Matches!$F$9:$F$1954,3)))/((INDEX('RPI calculation'!$H$9:$H$356,O533)+INDEX('RPI calculation'!$I$9:$I$356,O533))-(COUNTIFS(Matches!$C$9:$C$1954,C533,Matches!$D$9:$D$1954,D533,Matches!$Q$9:$Q$1954,1)+COUNTIFS(Matches!$C$9:$C$1954,D533,Matches!$D$9:$D$1954,C533,Matches!$Q$9:$Q$1954,1))))</f>
        <v>0.16666666666666666</v>
      </c>
      <c r="V533" s="9">
        <f>IF(Q533=0,0,INDEX('RPI calculation'!$K$9:$K$356,P533))</f>
        <v>0.45635545010545009</v>
      </c>
      <c r="W533" s="9">
        <f>IF(Q533=0,0,INDEX('RPI calculation'!$K$9:$K$356,O533))</f>
        <v>0.53010878010878004</v>
      </c>
      <c r="X533" s="1">
        <f>IF(G533="D1",INDEX('RPI calculation'!$N$9:$N$356,O533),0)</f>
        <v>299</v>
      </c>
      <c r="Y533" s="1">
        <f>IF(H533="D1",INDEX('RPI calculation'!$N$9:$N$356,P533),0)</f>
        <v>260</v>
      </c>
    </row>
    <row r="534" spans="1:25">
      <c r="A534" s="1" t="s">
        <v>1971</v>
      </c>
      <c r="B534" s="12">
        <v>46268</v>
      </c>
      <c r="C534" s="1" t="s">
        <v>357</v>
      </c>
      <c r="D534" s="1" t="s">
        <v>1972</v>
      </c>
      <c r="E534" s="1">
        <v>2</v>
      </c>
      <c r="F534" s="1">
        <v>3</v>
      </c>
      <c r="G534" s="1" t="s">
        <v>584</v>
      </c>
      <c r="H534" s="1" t="s">
        <v>1028</v>
      </c>
      <c r="I534" s="1">
        <v>1</v>
      </c>
      <c r="J534" s="14" t="s">
        <v>812</v>
      </c>
      <c r="K534" s="14" t="s">
        <v>1973</v>
      </c>
      <c r="L534" s="14"/>
      <c r="M534" s="1" t="s">
        <v>5986</v>
      </c>
      <c r="N534" s="14" t="s">
        <v>5989</v>
      </c>
      <c r="O534" s="1">
        <f>IF(G534="D1",MATCH(C534,'RPI calculation'!$A$9:$A$356,0),0)</f>
        <v>8</v>
      </c>
      <c r="P534" s="1">
        <f>IF(H534="D1",MATCH(D534,'RPI calculation'!$A$9:$A$356,0),0)</f>
        <v>0</v>
      </c>
      <c r="Q534" s="1">
        <f t="shared" si="24"/>
        <v>0</v>
      </c>
      <c r="R534" s="1">
        <f t="shared" si="25"/>
        <v>0</v>
      </c>
      <c r="S534" s="1">
        <f t="shared" si="26"/>
        <v>1</v>
      </c>
      <c r="T534" s="9">
        <f>IF(Q534=0,0,(INDEX('RPI calculation'!$H$9:$H$356,P534)-(COUNTIFS(Matches!$C$9:$C$1954,C534,Matches!$D$9:$D$1954,D534,Matches!$Q$9:$Q$1954,1,Matches!$F$9:$F$1954,3)+COUNTIFS(Matches!$C$9:$C$1954,D534,Matches!$D$9:$D$1954,C534,Matches!$Q$9:$Q$1954,1,Matches!$E$9:$E$1954,3)))/((INDEX('RPI calculation'!$H$9:$H$356,P534)+INDEX('RPI calculation'!$I$9:$I$356,P534))-(COUNTIFS(Matches!$C$9:$C$1954,C534,Matches!$D$9:$D$1954,D534,Matches!$Q$9:$Q$1954,1)+COUNTIFS(Matches!$C$9:$C$1954,D534,Matches!$D$9:$D$1954,C534,Matches!$Q$9:$Q$1954,1))))</f>
        <v>0</v>
      </c>
      <c r="U534" s="9">
        <f>IF(Q534=0,0,(INDEX('RPI calculation'!$H$9:$H$356,O534)-(COUNTIFS(Matches!$C$9:$C$1954,C534,Matches!$D$9:$D$1954,D534,Matches!$Q$9:$Q$1954,1,Matches!$E$9:$E$1954,3)+COUNTIFS(Matches!$C$9:$C$1954,D534,Matches!$D$9:$D$1954,C534,Matches!$Q$9:$Q$1954,1,Matches!$F$9:$F$1954,3)))/((INDEX('RPI calculation'!$H$9:$H$356,O534)+INDEX('RPI calculation'!$I$9:$I$356,O534))-(COUNTIFS(Matches!$C$9:$C$1954,C534,Matches!$D$9:$D$1954,D534,Matches!$Q$9:$Q$1954,1)+COUNTIFS(Matches!$C$9:$C$1954,D534,Matches!$D$9:$D$1954,C534,Matches!$Q$9:$Q$1954,1))))</f>
        <v>0</v>
      </c>
      <c r="V534" s="9">
        <f>IF(Q534=0,0,INDEX('RPI calculation'!$K$9:$K$356,P534))</f>
        <v>0</v>
      </c>
      <c r="W534" s="9">
        <f>IF(Q534=0,0,INDEX('RPI calculation'!$K$9:$K$356,O534))</f>
        <v>0</v>
      </c>
      <c r="X534" s="1">
        <f>IF(G534="D1",INDEX('RPI calculation'!$N$9:$N$356,O534),0)</f>
        <v>334</v>
      </c>
      <c r="Y534" s="1">
        <f>IF(H534="D1",INDEX('RPI calculation'!$N$9:$N$356,P534),0)</f>
        <v>0</v>
      </c>
    </row>
    <row r="535" spans="1:25" ht="25">
      <c r="A535" s="1" t="s">
        <v>1974</v>
      </c>
      <c r="B535" s="12">
        <v>46268</v>
      </c>
      <c r="C535" s="1" t="s">
        <v>42</v>
      </c>
      <c r="D535" s="1" t="s">
        <v>181</v>
      </c>
      <c r="E535" s="1">
        <v>3</v>
      </c>
      <c r="F535" s="1">
        <v>0</v>
      </c>
      <c r="G535" s="1" t="s">
        <v>584</v>
      </c>
      <c r="H535" s="1" t="s">
        <v>584</v>
      </c>
      <c r="I535" s="1">
        <v>2</v>
      </c>
      <c r="J535" s="14" t="s">
        <v>1975</v>
      </c>
      <c r="K535" s="14" t="s">
        <v>1976</v>
      </c>
      <c r="L535" s="14"/>
      <c r="M535" s="1" t="s">
        <v>5986</v>
      </c>
      <c r="N535" s="14" t="s">
        <v>5989</v>
      </c>
      <c r="O535" s="1">
        <f>IF(G535="D1",MATCH(C535,'RPI calculation'!$A$9:$A$356,0),0)</f>
        <v>12</v>
      </c>
      <c r="P535" s="1">
        <f>IF(H535="D1",MATCH(D535,'RPI calculation'!$A$9:$A$356,0),0)</f>
        <v>53</v>
      </c>
      <c r="Q535" s="1">
        <f t="shared" si="24"/>
        <v>1</v>
      </c>
      <c r="R535" s="1">
        <f t="shared" si="25"/>
        <v>1</v>
      </c>
      <c r="S535" s="1">
        <f t="shared" si="26"/>
        <v>0</v>
      </c>
      <c r="T535" s="9">
        <f>IF(Q535=0,0,(INDEX('RPI calculation'!$H$9:$H$356,P535)-(COUNTIFS(Matches!$C$9:$C$1954,C535,Matches!$D$9:$D$1954,D535,Matches!$Q$9:$Q$1954,1,Matches!$F$9:$F$1954,3)+COUNTIFS(Matches!$C$9:$C$1954,D535,Matches!$D$9:$D$1954,C535,Matches!$Q$9:$Q$1954,1,Matches!$E$9:$E$1954,3)))/((INDEX('RPI calculation'!$H$9:$H$356,P535)+INDEX('RPI calculation'!$I$9:$I$356,P535))-(COUNTIFS(Matches!$C$9:$C$1954,C535,Matches!$D$9:$D$1954,D535,Matches!$Q$9:$Q$1954,1)+COUNTIFS(Matches!$C$9:$C$1954,D535,Matches!$D$9:$D$1954,C535,Matches!$Q$9:$Q$1954,1))))</f>
        <v>0.6</v>
      </c>
      <c r="U535" s="9">
        <f>IF(Q535=0,0,(INDEX('RPI calculation'!$H$9:$H$356,O535)-(COUNTIFS(Matches!$C$9:$C$1954,C535,Matches!$D$9:$D$1954,D535,Matches!$Q$9:$Q$1954,1,Matches!$E$9:$E$1954,3)+COUNTIFS(Matches!$C$9:$C$1954,D535,Matches!$D$9:$D$1954,C535,Matches!$Q$9:$Q$1954,1,Matches!$F$9:$F$1954,3)))/((INDEX('RPI calculation'!$H$9:$H$356,O535)+INDEX('RPI calculation'!$I$9:$I$356,O535))-(COUNTIFS(Matches!$C$9:$C$1954,C535,Matches!$D$9:$D$1954,D535,Matches!$Q$9:$Q$1954,1)+COUNTIFS(Matches!$C$9:$C$1954,D535,Matches!$D$9:$D$1954,C535,Matches!$Q$9:$Q$1954,1))))</f>
        <v>0.8</v>
      </c>
      <c r="V535" s="9">
        <f>IF(Q535=0,0,INDEX('RPI calculation'!$K$9:$K$356,P535))</f>
        <v>0.4747113997113997</v>
      </c>
      <c r="W535" s="9">
        <f>IF(Q535=0,0,INDEX('RPI calculation'!$K$9:$K$356,O535))</f>
        <v>0.60432900432900427</v>
      </c>
      <c r="X535" s="1">
        <f>IF(G535="D1",INDEX('RPI calculation'!$N$9:$N$356,O535),0)</f>
        <v>19</v>
      </c>
      <c r="Y535" s="1">
        <f>IF(H535="D1",INDEX('RPI calculation'!$N$9:$N$356,P535),0)</f>
        <v>158</v>
      </c>
    </row>
    <row r="536" spans="1:25" ht="25">
      <c r="A536" s="1" t="s">
        <v>1977</v>
      </c>
      <c r="B536" s="12">
        <v>46268</v>
      </c>
      <c r="C536" s="1" t="s">
        <v>87</v>
      </c>
      <c r="D536" s="1" t="s">
        <v>36</v>
      </c>
      <c r="E536" s="1">
        <v>0</v>
      </c>
      <c r="F536" s="1">
        <v>3</v>
      </c>
      <c r="G536" s="1" t="s">
        <v>584</v>
      </c>
      <c r="H536" s="1" t="s">
        <v>584</v>
      </c>
      <c r="I536" s="1">
        <v>2</v>
      </c>
      <c r="J536" s="14" t="s">
        <v>1978</v>
      </c>
      <c r="K536" s="14" t="s">
        <v>1979</v>
      </c>
      <c r="L536" s="14"/>
      <c r="M536" s="1" t="s">
        <v>5986</v>
      </c>
      <c r="N536" s="14" t="s">
        <v>5987</v>
      </c>
      <c r="O536" s="1">
        <f>IF(G536="D1",MATCH(C536,'RPI calculation'!$A$9:$A$356,0),0)</f>
        <v>17</v>
      </c>
      <c r="P536" s="1">
        <f>IF(H536="D1",MATCH(D536,'RPI calculation'!$A$9:$A$356,0),0)</f>
        <v>342</v>
      </c>
      <c r="Q536" s="1">
        <f t="shared" si="24"/>
        <v>1</v>
      </c>
      <c r="R536" s="1">
        <f t="shared" si="25"/>
        <v>0</v>
      </c>
      <c r="S536" s="1">
        <f t="shared" si="26"/>
        <v>1</v>
      </c>
      <c r="T536" s="9">
        <f>IF(Q536=0,0,(INDEX('RPI calculation'!$H$9:$H$356,P536)-(COUNTIFS(Matches!$C$9:$C$1954,C536,Matches!$D$9:$D$1954,D536,Matches!$Q$9:$Q$1954,1,Matches!$F$9:$F$1954,3)+COUNTIFS(Matches!$C$9:$C$1954,D536,Matches!$D$9:$D$1954,C536,Matches!$Q$9:$Q$1954,1,Matches!$E$9:$E$1954,3)))/((INDEX('RPI calculation'!$H$9:$H$356,P536)+INDEX('RPI calculation'!$I$9:$I$356,P536))-(COUNTIFS(Matches!$C$9:$C$1954,C536,Matches!$D$9:$D$1954,D536,Matches!$Q$9:$Q$1954,1)+COUNTIFS(Matches!$C$9:$C$1954,D536,Matches!$D$9:$D$1954,C536,Matches!$Q$9:$Q$1954,1))))</f>
        <v>0.55555555555555558</v>
      </c>
      <c r="U536" s="9">
        <f>IF(Q536=0,0,(INDEX('RPI calculation'!$H$9:$H$356,O536)-(COUNTIFS(Matches!$C$9:$C$1954,C536,Matches!$D$9:$D$1954,D536,Matches!$Q$9:$Q$1954,1,Matches!$E$9:$E$1954,3)+COUNTIFS(Matches!$C$9:$C$1954,D536,Matches!$D$9:$D$1954,C536,Matches!$Q$9:$Q$1954,1,Matches!$F$9:$F$1954,3)))/((INDEX('RPI calculation'!$H$9:$H$356,O536)+INDEX('RPI calculation'!$I$9:$I$356,O536))-(COUNTIFS(Matches!$C$9:$C$1954,C536,Matches!$D$9:$D$1954,D536,Matches!$Q$9:$Q$1954,1)+COUNTIFS(Matches!$C$9:$C$1954,D536,Matches!$D$9:$D$1954,C536,Matches!$Q$9:$Q$1954,1))))</f>
        <v>0.90909090909090906</v>
      </c>
      <c r="V536" s="9">
        <f>IF(Q536=0,0,INDEX('RPI calculation'!$K$9:$K$356,P536))</f>
        <v>0.73467532467532459</v>
      </c>
      <c r="W536" s="9">
        <f>IF(Q536=0,0,INDEX('RPI calculation'!$K$9:$K$356,O536))</f>
        <v>0.47534872534872535</v>
      </c>
      <c r="X536" s="1">
        <f>IF(G536="D1",INDEX('RPI calculation'!$N$9:$N$356,O536),0)</f>
        <v>64</v>
      </c>
      <c r="Y536" s="1">
        <f>IF(H536="D1",INDEX('RPI calculation'!$N$9:$N$356,P536),0)</f>
        <v>13</v>
      </c>
    </row>
    <row r="537" spans="1:25" ht="25">
      <c r="A537" s="1" t="s">
        <v>1980</v>
      </c>
      <c r="B537" s="12">
        <v>46268</v>
      </c>
      <c r="C537" s="1" t="s">
        <v>57</v>
      </c>
      <c r="D537" s="1" t="s">
        <v>82</v>
      </c>
      <c r="E537" s="1">
        <v>3</v>
      </c>
      <c r="F537" s="1">
        <v>1</v>
      </c>
      <c r="G537" s="1" t="s">
        <v>584</v>
      </c>
      <c r="H537" s="1" t="s">
        <v>584</v>
      </c>
      <c r="I537" s="1">
        <v>2</v>
      </c>
      <c r="J537" s="14" t="s">
        <v>1014</v>
      </c>
      <c r="K537" s="14" t="s">
        <v>1981</v>
      </c>
      <c r="L537" s="14"/>
      <c r="M537" s="1" t="s">
        <v>5986</v>
      </c>
      <c r="N537" s="14" t="s">
        <v>5989</v>
      </c>
      <c r="O537" s="1">
        <f>IF(G537="D1",MATCH(C537,'RPI calculation'!$A$9:$A$356,0),0)</f>
        <v>19</v>
      </c>
      <c r="P537" s="1">
        <f>IF(H537="D1",MATCH(D537,'RPI calculation'!$A$9:$A$356,0),0)</f>
        <v>337</v>
      </c>
      <c r="Q537" s="1">
        <f t="shared" si="24"/>
        <v>1</v>
      </c>
      <c r="R537" s="1">
        <f t="shared" si="25"/>
        <v>1</v>
      </c>
      <c r="S537" s="1">
        <f t="shared" si="26"/>
        <v>0</v>
      </c>
      <c r="T537" s="9">
        <f>IF(Q537=0,0,(INDEX('RPI calculation'!$H$9:$H$356,P537)-(COUNTIFS(Matches!$C$9:$C$1954,C537,Matches!$D$9:$D$1954,D537,Matches!$Q$9:$Q$1954,1,Matches!$F$9:$F$1954,3)+COUNTIFS(Matches!$C$9:$C$1954,D537,Matches!$D$9:$D$1954,C537,Matches!$Q$9:$Q$1954,1,Matches!$E$9:$E$1954,3)))/((INDEX('RPI calculation'!$H$9:$H$356,P537)+INDEX('RPI calculation'!$I$9:$I$356,P537))-(COUNTIFS(Matches!$C$9:$C$1954,C537,Matches!$D$9:$D$1954,D537,Matches!$Q$9:$Q$1954,1)+COUNTIFS(Matches!$C$9:$C$1954,D537,Matches!$D$9:$D$1954,C537,Matches!$Q$9:$Q$1954,1))))</f>
        <v>0.54545454545454541</v>
      </c>
      <c r="U537" s="9">
        <f>IF(Q537=0,0,(INDEX('RPI calculation'!$H$9:$H$356,O537)-(COUNTIFS(Matches!$C$9:$C$1954,C537,Matches!$D$9:$D$1954,D537,Matches!$Q$9:$Q$1954,1,Matches!$E$9:$E$1954,3)+COUNTIFS(Matches!$C$9:$C$1954,D537,Matches!$D$9:$D$1954,C537,Matches!$Q$9:$Q$1954,1,Matches!$F$9:$F$1954,3)))/((INDEX('RPI calculation'!$H$9:$H$356,O537)+INDEX('RPI calculation'!$I$9:$I$356,O537))-(COUNTIFS(Matches!$C$9:$C$1954,C537,Matches!$D$9:$D$1954,D537,Matches!$Q$9:$Q$1954,1)+COUNTIFS(Matches!$C$9:$C$1954,D537,Matches!$D$9:$D$1954,C537,Matches!$Q$9:$Q$1954,1))))</f>
        <v>0.8</v>
      </c>
      <c r="V537" s="9">
        <f>IF(Q537=0,0,INDEX('RPI calculation'!$K$9:$K$356,P537))</f>
        <v>0.67020202020202024</v>
      </c>
      <c r="W537" s="9">
        <f>IF(Q537=0,0,INDEX('RPI calculation'!$K$9:$K$356,O537))</f>
        <v>0.53872819100091818</v>
      </c>
      <c r="X537" s="1">
        <f>IF(G537="D1",INDEX('RPI calculation'!$N$9:$N$356,O537),0)</f>
        <v>34</v>
      </c>
      <c r="Y537" s="1">
        <f>IF(H537="D1",INDEX('RPI calculation'!$N$9:$N$356,P537),0)</f>
        <v>59</v>
      </c>
    </row>
    <row r="538" spans="1:25" ht="25">
      <c r="A538" s="1" t="s">
        <v>1982</v>
      </c>
      <c r="B538" s="12">
        <v>46268</v>
      </c>
      <c r="C538" s="1" t="s">
        <v>32</v>
      </c>
      <c r="D538" s="1" t="s">
        <v>112</v>
      </c>
      <c r="E538" s="1">
        <v>3</v>
      </c>
      <c r="F538" s="1">
        <v>0</v>
      </c>
      <c r="G538" s="1" t="s">
        <v>584</v>
      </c>
      <c r="H538" s="1" t="s">
        <v>584</v>
      </c>
      <c r="I538" s="1">
        <v>2</v>
      </c>
      <c r="J538" s="14" t="s">
        <v>1983</v>
      </c>
      <c r="K538" s="14" t="s">
        <v>1984</v>
      </c>
      <c r="L538" s="14"/>
      <c r="M538" s="1" t="s">
        <v>5986</v>
      </c>
      <c r="N538" s="14" t="s">
        <v>5989</v>
      </c>
      <c r="O538" s="1">
        <f>IF(G538="D1",MATCH(C538,'RPI calculation'!$A$9:$A$356,0),0)</f>
        <v>20</v>
      </c>
      <c r="P538" s="1">
        <f>IF(H538="D1",MATCH(D538,'RPI calculation'!$A$9:$A$356,0),0)</f>
        <v>197</v>
      </c>
      <c r="Q538" s="1">
        <f t="shared" si="24"/>
        <v>1</v>
      </c>
      <c r="R538" s="1">
        <f t="shared" si="25"/>
        <v>1</v>
      </c>
      <c r="S538" s="1">
        <f t="shared" si="26"/>
        <v>0</v>
      </c>
      <c r="T538" s="9">
        <f>IF(Q538=0,0,(INDEX('RPI calculation'!$H$9:$H$356,P538)-(COUNTIFS(Matches!$C$9:$C$1954,C538,Matches!$D$9:$D$1954,D538,Matches!$Q$9:$Q$1954,1,Matches!$F$9:$F$1954,3)+COUNTIFS(Matches!$C$9:$C$1954,D538,Matches!$D$9:$D$1954,C538,Matches!$Q$9:$Q$1954,1,Matches!$E$9:$E$1954,3)))/((INDEX('RPI calculation'!$H$9:$H$356,P538)+INDEX('RPI calculation'!$I$9:$I$356,P538))-(COUNTIFS(Matches!$C$9:$C$1954,C538,Matches!$D$9:$D$1954,D538,Matches!$Q$9:$Q$1954,1)+COUNTIFS(Matches!$C$9:$C$1954,D538,Matches!$D$9:$D$1954,C538,Matches!$Q$9:$Q$1954,1))))</f>
        <v>0.7</v>
      </c>
      <c r="U538" s="9">
        <f>IF(Q538=0,0,(INDEX('RPI calculation'!$H$9:$H$356,O538)-(COUNTIFS(Matches!$C$9:$C$1954,C538,Matches!$D$9:$D$1954,D538,Matches!$Q$9:$Q$1954,1,Matches!$E$9:$E$1954,3)+COUNTIFS(Matches!$C$9:$C$1954,D538,Matches!$D$9:$D$1954,C538,Matches!$Q$9:$Q$1954,1,Matches!$F$9:$F$1954,3)))/((INDEX('RPI calculation'!$H$9:$H$356,O538)+INDEX('RPI calculation'!$I$9:$I$356,O538))-(COUNTIFS(Matches!$C$9:$C$1954,C538,Matches!$D$9:$D$1954,D538,Matches!$Q$9:$Q$1954,1)+COUNTIFS(Matches!$C$9:$C$1954,D538,Matches!$D$9:$D$1954,C538,Matches!$Q$9:$Q$1954,1))))</f>
        <v>0.77777777777777779</v>
      </c>
      <c r="V538" s="9">
        <f>IF(Q538=0,0,INDEX('RPI calculation'!$K$9:$K$356,P538))</f>
        <v>0.54901285583103765</v>
      </c>
      <c r="W538" s="9">
        <f>IF(Q538=0,0,INDEX('RPI calculation'!$K$9:$K$356,O538))</f>
        <v>0.67300505050505044</v>
      </c>
      <c r="X538" s="1">
        <f>IF(G538="D1",INDEX('RPI calculation'!$N$9:$N$356,O538),0)</f>
        <v>9</v>
      </c>
      <c r="Y538" s="1">
        <f>IF(H538="D1",INDEX('RPI calculation'!$N$9:$N$356,P538),0)</f>
        <v>89</v>
      </c>
    </row>
    <row r="539" spans="1:25" ht="25">
      <c r="A539" s="1" t="s">
        <v>1985</v>
      </c>
      <c r="B539" s="12">
        <v>46268</v>
      </c>
      <c r="C539" s="1" t="s">
        <v>81</v>
      </c>
      <c r="D539" s="1" t="s">
        <v>66</v>
      </c>
      <c r="E539" s="1">
        <v>3</v>
      </c>
      <c r="F539" s="1">
        <v>0</v>
      </c>
      <c r="G539" s="1" t="s">
        <v>584</v>
      </c>
      <c r="H539" s="1" t="s">
        <v>584</v>
      </c>
      <c r="I539" s="1">
        <v>2</v>
      </c>
      <c r="J539" s="14" t="s">
        <v>1073</v>
      </c>
      <c r="K539" s="14" t="s">
        <v>1986</v>
      </c>
      <c r="L539" s="14"/>
      <c r="M539" s="1" t="s">
        <v>5986</v>
      </c>
      <c r="N539" s="14" t="s">
        <v>5989</v>
      </c>
      <c r="O539" s="1">
        <f>IF(G539="D1",MATCH(C539,'RPI calculation'!$A$9:$A$356,0),0)</f>
        <v>25</v>
      </c>
      <c r="P539" s="1">
        <f>IF(H539="D1",MATCH(D539,'RPI calculation'!$A$9:$A$356,0),0)</f>
        <v>195</v>
      </c>
      <c r="Q539" s="1">
        <f t="shared" si="24"/>
        <v>1</v>
      </c>
      <c r="R539" s="1">
        <f t="shared" si="25"/>
        <v>1</v>
      </c>
      <c r="S539" s="1">
        <f t="shared" si="26"/>
        <v>0</v>
      </c>
      <c r="T539" s="9">
        <f>IF(Q539=0,0,(INDEX('RPI calculation'!$H$9:$H$356,P539)-(COUNTIFS(Matches!$C$9:$C$1954,C539,Matches!$D$9:$D$1954,D539,Matches!$Q$9:$Q$1954,1,Matches!$F$9:$F$1954,3)+COUNTIFS(Matches!$C$9:$C$1954,D539,Matches!$D$9:$D$1954,C539,Matches!$Q$9:$Q$1954,1,Matches!$E$9:$E$1954,3)))/((INDEX('RPI calculation'!$H$9:$H$356,P539)+INDEX('RPI calculation'!$I$9:$I$356,P539))-(COUNTIFS(Matches!$C$9:$C$1954,C539,Matches!$D$9:$D$1954,D539,Matches!$Q$9:$Q$1954,1)+COUNTIFS(Matches!$C$9:$C$1954,D539,Matches!$D$9:$D$1954,C539,Matches!$Q$9:$Q$1954,1))))</f>
        <v>0.88888888888888884</v>
      </c>
      <c r="U539" s="9">
        <f>IF(Q539=0,0,(INDEX('RPI calculation'!$H$9:$H$356,O539)-(COUNTIFS(Matches!$C$9:$C$1954,C539,Matches!$D$9:$D$1954,D539,Matches!$Q$9:$Q$1954,1,Matches!$E$9:$E$1954,3)+COUNTIFS(Matches!$C$9:$C$1954,D539,Matches!$D$9:$D$1954,C539,Matches!$Q$9:$Q$1954,1,Matches!$F$9:$F$1954,3)))/((INDEX('RPI calculation'!$H$9:$H$356,O539)+INDEX('RPI calculation'!$I$9:$I$356,O539))-(COUNTIFS(Matches!$C$9:$C$1954,C539,Matches!$D$9:$D$1954,D539,Matches!$Q$9:$Q$1954,1)+COUNTIFS(Matches!$C$9:$C$1954,D539,Matches!$D$9:$D$1954,C539,Matches!$Q$9:$Q$1954,1))))</f>
        <v>0.58333333333333337</v>
      </c>
      <c r="V539" s="9">
        <f>IF(Q539=0,0,INDEX('RPI calculation'!$K$9:$K$356,P539))</f>
        <v>0.56623737373737382</v>
      </c>
      <c r="W539" s="9">
        <f>IF(Q539=0,0,INDEX('RPI calculation'!$K$9:$K$356,O539))</f>
        <v>0.63643685374454584</v>
      </c>
      <c r="X539" s="1">
        <f>IF(G539="D1",INDEX('RPI calculation'!$N$9:$N$356,O539),0)</f>
        <v>58</v>
      </c>
      <c r="Y539" s="1">
        <f>IF(H539="D1",INDEX('RPI calculation'!$N$9:$N$356,P539),0)</f>
        <v>43</v>
      </c>
    </row>
    <row r="540" spans="1:25" ht="25">
      <c r="A540" s="1" t="s">
        <v>1987</v>
      </c>
      <c r="B540" s="12">
        <v>46268</v>
      </c>
      <c r="C540" s="1" t="s">
        <v>126</v>
      </c>
      <c r="D540" s="1" t="s">
        <v>349</v>
      </c>
      <c r="E540" s="1">
        <v>3</v>
      </c>
      <c r="F540" s="1">
        <v>0</v>
      </c>
      <c r="G540" s="1" t="s">
        <v>584</v>
      </c>
      <c r="H540" s="1" t="s">
        <v>584</v>
      </c>
      <c r="I540" s="1">
        <v>2</v>
      </c>
      <c r="J540" s="14" t="s">
        <v>1988</v>
      </c>
      <c r="K540" s="14" t="s">
        <v>1989</v>
      </c>
      <c r="L540" s="14"/>
      <c r="M540" s="1" t="s">
        <v>5986</v>
      </c>
      <c r="N540" s="14" t="s">
        <v>5989</v>
      </c>
      <c r="O540" s="1">
        <f>IF(G540="D1",MATCH(C540,'RPI calculation'!$A$9:$A$356,0),0)</f>
        <v>26</v>
      </c>
      <c r="P540" s="1">
        <f>IF(H540="D1",MATCH(D540,'RPI calculation'!$A$9:$A$356,0),0)</f>
        <v>272</v>
      </c>
      <c r="Q540" s="1">
        <f t="shared" si="24"/>
        <v>1</v>
      </c>
      <c r="R540" s="1">
        <f t="shared" si="25"/>
        <v>1</v>
      </c>
      <c r="S540" s="1">
        <f t="shared" si="26"/>
        <v>0</v>
      </c>
      <c r="T540" s="9">
        <f>IF(Q540=0,0,(INDEX('RPI calculation'!$H$9:$H$356,P540)-(COUNTIFS(Matches!$C$9:$C$1954,C540,Matches!$D$9:$D$1954,D540,Matches!$Q$9:$Q$1954,1,Matches!$F$9:$F$1954,3)+COUNTIFS(Matches!$C$9:$C$1954,D540,Matches!$D$9:$D$1954,C540,Matches!$Q$9:$Q$1954,1,Matches!$E$9:$E$1954,3)))/((INDEX('RPI calculation'!$H$9:$H$356,P540)+INDEX('RPI calculation'!$I$9:$I$356,P540))-(COUNTIFS(Matches!$C$9:$C$1954,C540,Matches!$D$9:$D$1954,D540,Matches!$Q$9:$Q$1954,1)+COUNTIFS(Matches!$C$9:$C$1954,D540,Matches!$D$9:$D$1954,C540,Matches!$Q$9:$Q$1954,1))))</f>
        <v>0.21428571428571427</v>
      </c>
      <c r="U540" s="9">
        <f>IF(Q540=0,0,(INDEX('RPI calculation'!$H$9:$H$356,O540)-(COUNTIFS(Matches!$C$9:$C$1954,C540,Matches!$D$9:$D$1954,D540,Matches!$Q$9:$Q$1954,1,Matches!$E$9:$E$1954,3)+COUNTIFS(Matches!$C$9:$C$1954,D540,Matches!$D$9:$D$1954,C540,Matches!$Q$9:$Q$1954,1,Matches!$F$9:$F$1954,3)))/((INDEX('RPI calculation'!$H$9:$H$356,O540)+INDEX('RPI calculation'!$I$9:$I$356,O540))-(COUNTIFS(Matches!$C$9:$C$1954,C540,Matches!$D$9:$D$1954,D540,Matches!$Q$9:$Q$1954,1)+COUNTIFS(Matches!$C$9:$C$1954,D540,Matches!$D$9:$D$1954,C540,Matches!$Q$9:$Q$1954,1))))</f>
        <v>0.8</v>
      </c>
      <c r="V540" s="9">
        <f>IF(Q540=0,0,INDEX('RPI calculation'!$K$9:$K$356,P540))</f>
        <v>0.42156565656565653</v>
      </c>
      <c r="W540" s="9">
        <f>IF(Q540=0,0,INDEX('RPI calculation'!$K$9:$K$356,O540))</f>
        <v>0.44381477108749839</v>
      </c>
      <c r="X540" s="1">
        <f>IF(G540="D1",INDEX('RPI calculation'!$N$9:$N$356,O540),0)</f>
        <v>103</v>
      </c>
      <c r="Y540" s="1">
        <f>IF(H540="D1",INDEX('RPI calculation'!$N$9:$N$356,P540),0)</f>
        <v>326</v>
      </c>
    </row>
    <row r="541" spans="1:25" ht="25">
      <c r="A541" s="1" t="s">
        <v>1990</v>
      </c>
      <c r="B541" s="12">
        <v>46268</v>
      </c>
      <c r="C541" s="1" t="s">
        <v>179</v>
      </c>
      <c r="D541" s="1" t="s">
        <v>274</v>
      </c>
      <c r="E541" s="1">
        <v>3</v>
      </c>
      <c r="F541" s="1">
        <v>0</v>
      </c>
      <c r="G541" s="1" t="s">
        <v>584</v>
      </c>
      <c r="H541" s="1" t="s">
        <v>584</v>
      </c>
      <c r="I541" s="1">
        <v>2</v>
      </c>
      <c r="J541" s="14" t="s">
        <v>815</v>
      </c>
      <c r="K541" s="14" t="s">
        <v>1991</v>
      </c>
      <c r="L541" s="14"/>
      <c r="M541" s="1" t="s">
        <v>5986</v>
      </c>
      <c r="N541" s="14" t="s">
        <v>5989</v>
      </c>
      <c r="O541" s="1">
        <f>IF(G541="D1",MATCH(C541,'RPI calculation'!$A$9:$A$356,0),0)</f>
        <v>33</v>
      </c>
      <c r="P541" s="1">
        <f>IF(H541="D1",MATCH(D541,'RPI calculation'!$A$9:$A$356,0),0)</f>
        <v>348</v>
      </c>
      <c r="Q541" s="1">
        <f t="shared" si="24"/>
        <v>1</v>
      </c>
      <c r="R541" s="1">
        <f t="shared" si="25"/>
        <v>1</v>
      </c>
      <c r="S541" s="1">
        <f t="shared" si="26"/>
        <v>0</v>
      </c>
      <c r="T541" s="9">
        <f>IF(Q541=0,0,(INDEX('RPI calculation'!$H$9:$H$356,P541)-(COUNTIFS(Matches!$C$9:$C$1954,C541,Matches!$D$9:$D$1954,D541,Matches!$Q$9:$Q$1954,1,Matches!$F$9:$F$1954,3)+COUNTIFS(Matches!$C$9:$C$1954,D541,Matches!$D$9:$D$1954,C541,Matches!$Q$9:$Q$1954,1,Matches!$E$9:$E$1954,3)))/((INDEX('RPI calculation'!$H$9:$H$356,P541)+INDEX('RPI calculation'!$I$9:$I$356,P541))-(COUNTIFS(Matches!$C$9:$C$1954,C541,Matches!$D$9:$D$1954,D541,Matches!$Q$9:$Q$1954,1)+COUNTIFS(Matches!$C$9:$C$1954,D541,Matches!$D$9:$D$1954,C541,Matches!$Q$9:$Q$1954,1))))</f>
        <v>0.4</v>
      </c>
      <c r="U541" s="9">
        <f>IF(Q541=0,0,(INDEX('RPI calculation'!$H$9:$H$356,O541)-(COUNTIFS(Matches!$C$9:$C$1954,C541,Matches!$D$9:$D$1954,D541,Matches!$Q$9:$Q$1954,1,Matches!$E$9:$E$1954,3)+COUNTIFS(Matches!$C$9:$C$1954,D541,Matches!$D$9:$D$1954,C541,Matches!$Q$9:$Q$1954,1,Matches!$F$9:$F$1954,3)))/((INDEX('RPI calculation'!$H$9:$H$356,O541)+INDEX('RPI calculation'!$I$9:$I$356,O541))-(COUNTIFS(Matches!$C$9:$C$1954,C541,Matches!$D$9:$D$1954,D541,Matches!$Q$9:$Q$1954,1)+COUNTIFS(Matches!$C$9:$C$1954,D541,Matches!$D$9:$D$1954,C541,Matches!$Q$9:$Q$1954,1))))</f>
        <v>0.45454545454545453</v>
      </c>
      <c r="V541" s="9">
        <f>IF(Q541=0,0,INDEX('RPI calculation'!$K$9:$K$356,P541))</f>
        <v>0.49302112029384754</v>
      </c>
      <c r="W541" s="9">
        <f>IF(Q541=0,0,INDEX('RPI calculation'!$K$9:$K$356,O541))</f>
        <v>0.50509259259259254</v>
      </c>
      <c r="X541" s="1">
        <f>IF(G541="D1",INDEX('RPI calculation'!$N$9:$N$356,O541),0)</f>
        <v>156</v>
      </c>
      <c r="Y541" s="1">
        <f>IF(H541="D1",INDEX('RPI calculation'!$N$9:$N$356,P541),0)</f>
        <v>251</v>
      </c>
    </row>
    <row r="542" spans="1:25" ht="25">
      <c r="A542" s="1" t="s">
        <v>1992</v>
      </c>
      <c r="B542" s="12">
        <v>46268</v>
      </c>
      <c r="C542" s="1" t="s">
        <v>54</v>
      </c>
      <c r="D542" s="1" t="s">
        <v>303</v>
      </c>
      <c r="E542" s="1">
        <v>3</v>
      </c>
      <c r="F542" s="1">
        <v>0</v>
      </c>
      <c r="G542" s="1" t="s">
        <v>584</v>
      </c>
      <c r="H542" s="1" t="s">
        <v>584</v>
      </c>
      <c r="I542" s="1">
        <v>2</v>
      </c>
      <c r="J542" s="14" t="s">
        <v>1993</v>
      </c>
      <c r="K542" s="14" t="s">
        <v>1994</v>
      </c>
      <c r="L542" s="14"/>
      <c r="M542" s="1" t="s">
        <v>5986</v>
      </c>
      <c r="N542" s="14" t="s">
        <v>5989</v>
      </c>
      <c r="O542" s="1">
        <f>IF(G542="D1",MATCH(C542,'RPI calculation'!$A$9:$A$356,0),0)</f>
        <v>34</v>
      </c>
      <c r="P542" s="1">
        <f>IF(H542="D1",MATCH(D542,'RPI calculation'!$A$9:$A$356,0),0)</f>
        <v>74</v>
      </c>
      <c r="Q542" s="1">
        <f t="shared" si="24"/>
        <v>1</v>
      </c>
      <c r="R542" s="1">
        <f t="shared" si="25"/>
        <v>1</v>
      </c>
      <c r="S542" s="1">
        <f t="shared" si="26"/>
        <v>0</v>
      </c>
      <c r="T542" s="9">
        <f>IF(Q542=0,0,(INDEX('RPI calculation'!$H$9:$H$356,P542)-(COUNTIFS(Matches!$C$9:$C$1954,C542,Matches!$D$9:$D$1954,D542,Matches!$Q$9:$Q$1954,1,Matches!$F$9:$F$1954,3)+COUNTIFS(Matches!$C$9:$C$1954,D542,Matches!$D$9:$D$1954,C542,Matches!$Q$9:$Q$1954,1,Matches!$E$9:$E$1954,3)))/((INDEX('RPI calculation'!$H$9:$H$356,P542)+INDEX('RPI calculation'!$I$9:$I$356,P542))-(COUNTIFS(Matches!$C$9:$C$1954,C542,Matches!$D$9:$D$1954,D542,Matches!$Q$9:$Q$1954,1)+COUNTIFS(Matches!$C$9:$C$1954,D542,Matches!$D$9:$D$1954,C542,Matches!$Q$9:$Q$1954,1))))</f>
        <v>0.1</v>
      </c>
      <c r="U542" s="9">
        <f>IF(Q542=0,0,(INDEX('RPI calculation'!$H$9:$H$356,O542)-(COUNTIFS(Matches!$C$9:$C$1954,C542,Matches!$D$9:$D$1954,D542,Matches!$Q$9:$Q$1954,1,Matches!$E$9:$E$1954,3)+COUNTIFS(Matches!$C$9:$C$1954,D542,Matches!$D$9:$D$1954,C542,Matches!$Q$9:$Q$1954,1,Matches!$F$9:$F$1954,3)))/((INDEX('RPI calculation'!$H$9:$H$356,O542)+INDEX('RPI calculation'!$I$9:$I$356,O542))-(COUNTIFS(Matches!$C$9:$C$1954,C542,Matches!$D$9:$D$1954,D542,Matches!$Q$9:$Q$1954,1)+COUNTIFS(Matches!$C$9:$C$1954,D542,Matches!$D$9:$D$1954,C542,Matches!$Q$9:$Q$1954,1))))</f>
        <v>0.875</v>
      </c>
      <c r="V542" s="9">
        <f>IF(Q542=0,0,INDEX('RPI calculation'!$K$9:$K$356,P542))</f>
        <v>0.5193854125672307</v>
      </c>
      <c r="W542" s="9">
        <f>IF(Q542=0,0,INDEX('RPI calculation'!$K$9:$K$356,O542))</f>
        <v>0.51402918069584724</v>
      </c>
      <c r="X542" s="1">
        <f>IF(G542="D1",INDEX('RPI calculation'!$N$9:$N$356,O542),0)</f>
        <v>31</v>
      </c>
      <c r="Y542" s="1">
        <f>IF(H542="D1",INDEX('RPI calculation'!$N$9:$N$356,P542),0)</f>
        <v>280</v>
      </c>
    </row>
    <row r="543" spans="1:25" ht="25">
      <c r="A543" s="1" t="s">
        <v>1995</v>
      </c>
      <c r="B543" s="12">
        <v>46268</v>
      </c>
      <c r="C543" s="1" t="s">
        <v>276</v>
      </c>
      <c r="D543" s="1" t="s">
        <v>295</v>
      </c>
      <c r="E543" s="1">
        <v>0</v>
      </c>
      <c r="F543" s="1">
        <v>3</v>
      </c>
      <c r="G543" s="1" t="s">
        <v>584</v>
      </c>
      <c r="H543" s="1" t="s">
        <v>584</v>
      </c>
      <c r="I543" s="1">
        <v>2</v>
      </c>
      <c r="J543" s="14" t="s">
        <v>1561</v>
      </c>
      <c r="K543" s="14" t="s">
        <v>1996</v>
      </c>
      <c r="L543" s="14"/>
      <c r="M543" s="1" t="s">
        <v>5986</v>
      </c>
      <c r="N543" s="14" t="s">
        <v>5989</v>
      </c>
      <c r="O543" s="1">
        <f>IF(G543="D1",MATCH(C543,'RPI calculation'!$A$9:$A$356,0),0)</f>
        <v>36</v>
      </c>
      <c r="P543" s="1">
        <f>IF(H543="D1",MATCH(D543,'RPI calculation'!$A$9:$A$356,0),0)</f>
        <v>100</v>
      </c>
      <c r="Q543" s="1">
        <f t="shared" si="24"/>
        <v>1</v>
      </c>
      <c r="R543" s="1">
        <f t="shared" si="25"/>
        <v>0</v>
      </c>
      <c r="S543" s="1">
        <f t="shared" si="26"/>
        <v>1</v>
      </c>
      <c r="T543" s="9">
        <f>IF(Q543=0,0,(INDEX('RPI calculation'!$H$9:$H$356,P543)-(COUNTIFS(Matches!$C$9:$C$1954,C543,Matches!$D$9:$D$1954,D543,Matches!$Q$9:$Q$1954,1,Matches!$F$9:$F$1954,3)+COUNTIFS(Matches!$C$9:$C$1954,D543,Matches!$D$9:$D$1954,C543,Matches!$Q$9:$Q$1954,1,Matches!$E$9:$E$1954,3)))/((INDEX('RPI calculation'!$H$9:$H$356,P543)+INDEX('RPI calculation'!$I$9:$I$356,P543))-(COUNTIFS(Matches!$C$9:$C$1954,C543,Matches!$D$9:$D$1954,D543,Matches!$Q$9:$Q$1954,1)+COUNTIFS(Matches!$C$9:$C$1954,D543,Matches!$D$9:$D$1954,C543,Matches!$Q$9:$Q$1954,1))))</f>
        <v>0.36363636363636365</v>
      </c>
      <c r="U543" s="9">
        <f>IF(Q543=0,0,(INDEX('RPI calculation'!$H$9:$H$356,O543)-(COUNTIFS(Matches!$C$9:$C$1954,C543,Matches!$D$9:$D$1954,D543,Matches!$Q$9:$Q$1954,1,Matches!$E$9:$E$1954,3)+COUNTIFS(Matches!$C$9:$C$1954,D543,Matches!$D$9:$D$1954,C543,Matches!$Q$9:$Q$1954,1,Matches!$F$9:$F$1954,3)))/((INDEX('RPI calculation'!$H$9:$H$356,O543)+INDEX('RPI calculation'!$I$9:$I$356,O543))-(COUNTIFS(Matches!$C$9:$C$1954,C543,Matches!$D$9:$D$1954,D543,Matches!$Q$9:$Q$1954,1)+COUNTIFS(Matches!$C$9:$C$1954,D543,Matches!$D$9:$D$1954,C543,Matches!$Q$9:$Q$1954,1))))</f>
        <v>0.41666666666666669</v>
      </c>
      <c r="V543" s="9">
        <f>IF(Q543=0,0,INDEX('RPI calculation'!$K$9:$K$356,P543))</f>
        <v>0.43329124579124584</v>
      </c>
      <c r="W543" s="9">
        <f>IF(Q543=0,0,INDEX('RPI calculation'!$K$9:$K$356,O543))</f>
        <v>0.49797979797979802</v>
      </c>
      <c r="X543" s="1">
        <f>IF(G543="D1",INDEX('RPI calculation'!$N$9:$N$356,O543),0)</f>
        <v>253</v>
      </c>
      <c r="Y543" s="1">
        <f>IF(H543="D1",INDEX('RPI calculation'!$N$9:$N$356,P543),0)</f>
        <v>272</v>
      </c>
    </row>
    <row r="544" spans="1:25" ht="25">
      <c r="A544" s="1" t="s">
        <v>1997</v>
      </c>
      <c r="B544" s="12">
        <v>46268</v>
      </c>
      <c r="C544" s="1" t="s">
        <v>332</v>
      </c>
      <c r="D544" s="1" t="s">
        <v>214</v>
      </c>
      <c r="E544" s="1">
        <v>0</v>
      </c>
      <c r="F544" s="1">
        <v>3</v>
      </c>
      <c r="G544" s="1" t="s">
        <v>584</v>
      </c>
      <c r="H544" s="1" t="s">
        <v>584</v>
      </c>
      <c r="I544" s="1">
        <v>2</v>
      </c>
      <c r="J544" s="14" t="s">
        <v>1561</v>
      </c>
      <c r="K544" s="14" t="s">
        <v>1998</v>
      </c>
      <c r="L544" s="14"/>
      <c r="M544" s="1" t="s">
        <v>5986</v>
      </c>
      <c r="N544" s="14" t="s">
        <v>5989</v>
      </c>
      <c r="O544" s="1">
        <f>IF(G544="D1",MATCH(C544,'RPI calculation'!$A$9:$A$356,0),0)</f>
        <v>38</v>
      </c>
      <c r="P544" s="1">
        <f>IF(H544="D1",MATCH(D544,'RPI calculation'!$A$9:$A$356,0),0)</f>
        <v>214</v>
      </c>
      <c r="Q544" s="1">
        <f t="shared" si="24"/>
        <v>1</v>
      </c>
      <c r="R544" s="1">
        <f t="shared" si="25"/>
        <v>0</v>
      </c>
      <c r="S544" s="1">
        <f t="shared" si="26"/>
        <v>1</v>
      </c>
      <c r="T544" s="9">
        <f>IF(Q544=0,0,(INDEX('RPI calculation'!$H$9:$H$356,P544)-(COUNTIFS(Matches!$C$9:$C$1954,C544,Matches!$D$9:$D$1954,D544,Matches!$Q$9:$Q$1954,1,Matches!$F$9:$F$1954,3)+COUNTIFS(Matches!$C$9:$C$1954,D544,Matches!$D$9:$D$1954,C544,Matches!$Q$9:$Q$1954,1,Matches!$E$9:$E$1954,3)))/((INDEX('RPI calculation'!$H$9:$H$356,P544)+INDEX('RPI calculation'!$I$9:$I$356,P544))-(COUNTIFS(Matches!$C$9:$C$1954,C544,Matches!$D$9:$D$1954,D544,Matches!$Q$9:$Q$1954,1)+COUNTIFS(Matches!$C$9:$C$1954,D544,Matches!$D$9:$D$1954,C544,Matches!$Q$9:$Q$1954,1))))</f>
        <v>0.4</v>
      </c>
      <c r="U544" s="9">
        <f>IF(Q544=0,0,(INDEX('RPI calculation'!$H$9:$H$356,O544)-(COUNTIFS(Matches!$C$9:$C$1954,C544,Matches!$D$9:$D$1954,D544,Matches!$Q$9:$Q$1954,1,Matches!$E$9:$E$1954,3)+COUNTIFS(Matches!$C$9:$C$1954,D544,Matches!$D$9:$D$1954,C544,Matches!$Q$9:$Q$1954,1,Matches!$F$9:$F$1954,3)))/((INDEX('RPI calculation'!$H$9:$H$356,O544)+INDEX('RPI calculation'!$I$9:$I$356,O544))-(COUNTIFS(Matches!$C$9:$C$1954,C544,Matches!$D$9:$D$1954,D544,Matches!$Q$9:$Q$1954,1)+COUNTIFS(Matches!$C$9:$C$1954,D544,Matches!$D$9:$D$1954,C544,Matches!$Q$9:$Q$1954,1))))</f>
        <v>0.3</v>
      </c>
      <c r="V544" s="9">
        <f>IF(Q544=0,0,INDEX('RPI calculation'!$K$9:$K$356,P544))</f>
        <v>0.51349862258953172</v>
      </c>
      <c r="W544" s="9">
        <f>IF(Q544=0,0,INDEX('RPI calculation'!$K$9:$K$356,O544))</f>
        <v>0.43163452708907246</v>
      </c>
      <c r="X544" s="1">
        <f>IF(G544="D1",INDEX('RPI calculation'!$N$9:$N$356,O544),0)</f>
        <v>309</v>
      </c>
      <c r="Y544" s="1">
        <f>IF(H544="D1",INDEX('RPI calculation'!$N$9:$N$356,P544),0)</f>
        <v>191</v>
      </c>
    </row>
    <row r="545" spans="1:25" ht="25">
      <c r="A545" s="1" t="s">
        <v>1999</v>
      </c>
      <c r="B545" s="12">
        <v>46268</v>
      </c>
      <c r="C545" s="1" t="s">
        <v>187</v>
      </c>
      <c r="D545" s="1" t="s">
        <v>368</v>
      </c>
      <c r="E545" s="1">
        <v>3</v>
      </c>
      <c r="F545" s="1">
        <v>0</v>
      </c>
      <c r="G545" s="1" t="s">
        <v>584</v>
      </c>
      <c r="H545" s="1" t="s">
        <v>584</v>
      </c>
      <c r="I545" s="1">
        <v>2</v>
      </c>
      <c r="J545" s="14" t="s">
        <v>1053</v>
      </c>
      <c r="K545" s="14" t="s">
        <v>2000</v>
      </c>
      <c r="L545" s="14"/>
      <c r="M545" s="1" t="s">
        <v>5986</v>
      </c>
      <c r="N545" s="14" t="s">
        <v>5989</v>
      </c>
      <c r="O545" s="1">
        <f>IF(G545="D1",MATCH(C545,'RPI calculation'!$A$9:$A$356,0),0)</f>
        <v>44</v>
      </c>
      <c r="P545" s="1">
        <f>IF(H545="D1",MATCH(D545,'RPI calculation'!$A$9:$A$356,0),0)</f>
        <v>256</v>
      </c>
      <c r="Q545" s="1">
        <f t="shared" si="24"/>
        <v>1</v>
      </c>
      <c r="R545" s="1">
        <f t="shared" si="25"/>
        <v>1</v>
      </c>
      <c r="S545" s="1">
        <f t="shared" si="26"/>
        <v>0</v>
      </c>
      <c r="T545" s="9">
        <f>IF(Q545=0,0,(INDEX('RPI calculation'!$H$9:$H$356,P545)-(COUNTIFS(Matches!$C$9:$C$1954,C545,Matches!$D$9:$D$1954,D545,Matches!$Q$9:$Q$1954,1,Matches!$F$9:$F$1954,3)+COUNTIFS(Matches!$C$9:$C$1954,D545,Matches!$D$9:$D$1954,C545,Matches!$Q$9:$Q$1954,1,Matches!$E$9:$E$1954,3)))/((INDEX('RPI calculation'!$H$9:$H$356,P545)+INDEX('RPI calculation'!$I$9:$I$356,P545))-(COUNTIFS(Matches!$C$9:$C$1954,C545,Matches!$D$9:$D$1954,D545,Matches!$Q$9:$Q$1954,1)+COUNTIFS(Matches!$C$9:$C$1954,D545,Matches!$D$9:$D$1954,C545,Matches!$Q$9:$Q$1954,1))))</f>
        <v>0.1</v>
      </c>
      <c r="U545" s="9">
        <f>IF(Q545=0,0,(INDEX('RPI calculation'!$H$9:$H$356,O545)-(COUNTIFS(Matches!$C$9:$C$1954,C545,Matches!$D$9:$D$1954,D545,Matches!$Q$9:$Q$1954,1,Matches!$E$9:$E$1954,3)+COUNTIFS(Matches!$C$9:$C$1954,D545,Matches!$D$9:$D$1954,C545,Matches!$Q$9:$Q$1954,1,Matches!$F$9:$F$1954,3)))/((INDEX('RPI calculation'!$H$9:$H$356,O545)+INDEX('RPI calculation'!$I$9:$I$356,O545))-(COUNTIFS(Matches!$C$9:$C$1954,C545,Matches!$D$9:$D$1954,D545,Matches!$Q$9:$Q$1954,1)+COUNTIFS(Matches!$C$9:$C$1954,D545,Matches!$D$9:$D$1954,C545,Matches!$Q$9:$Q$1954,1))))</f>
        <v>0.58333333333333337</v>
      </c>
      <c r="V545" s="9">
        <f>IF(Q545=0,0,INDEX('RPI calculation'!$K$9:$K$356,P545))</f>
        <v>0.35117079889807168</v>
      </c>
      <c r="W545" s="9">
        <f>IF(Q545=0,0,INDEX('RPI calculation'!$K$9:$K$356,O545))</f>
        <v>0.4697746697746697</v>
      </c>
      <c r="X545" s="1">
        <f>IF(G545="D1",INDEX('RPI calculation'!$N$9:$N$356,O545),0)</f>
        <v>164</v>
      </c>
      <c r="Y545" s="1">
        <f>IF(H545="D1",INDEX('RPI calculation'!$N$9:$N$356,P545),0)</f>
        <v>345</v>
      </c>
    </row>
    <row r="546" spans="1:25" ht="25">
      <c r="A546" s="1" t="s">
        <v>2001</v>
      </c>
      <c r="B546" s="12">
        <v>46268</v>
      </c>
      <c r="C546" s="1" t="s">
        <v>367</v>
      </c>
      <c r="D546" s="1" t="s">
        <v>329</v>
      </c>
      <c r="E546" s="1">
        <v>0</v>
      </c>
      <c r="F546" s="1">
        <v>3</v>
      </c>
      <c r="G546" s="1" t="s">
        <v>584</v>
      </c>
      <c r="H546" s="1" t="s">
        <v>584</v>
      </c>
      <c r="I546" s="1">
        <v>2</v>
      </c>
      <c r="J546" s="14" t="s">
        <v>2002</v>
      </c>
      <c r="K546" s="14" t="s">
        <v>2003</v>
      </c>
      <c r="L546" s="14"/>
      <c r="M546" s="1" t="s">
        <v>5986</v>
      </c>
      <c r="N546" s="14" t="s">
        <v>5989</v>
      </c>
      <c r="O546" s="1">
        <f>IF(G546="D1",MATCH(C546,'RPI calculation'!$A$9:$A$356,0),0)</f>
        <v>47</v>
      </c>
      <c r="P546" s="1">
        <f>IF(H546="D1",MATCH(D546,'RPI calculation'!$A$9:$A$356,0),0)</f>
        <v>145</v>
      </c>
      <c r="Q546" s="1">
        <f t="shared" si="24"/>
        <v>1</v>
      </c>
      <c r="R546" s="1">
        <f t="shared" si="25"/>
        <v>0</v>
      </c>
      <c r="S546" s="1">
        <f t="shared" si="26"/>
        <v>1</v>
      </c>
      <c r="T546" s="9">
        <f>IF(Q546=0,0,(INDEX('RPI calculation'!$H$9:$H$356,P546)-(COUNTIFS(Matches!$C$9:$C$1954,C546,Matches!$D$9:$D$1954,D546,Matches!$Q$9:$Q$1954,1,Matches!$F$9:$F$1954,3)+COUNTIFS(Matches!$C$9:$C$1954,D546,Matches!$D$9:$D$1954,C546,Matches!$Q$9:$Q$1954,1,Matches!$E$9:$E$1954,3)))/((INDEX('RPI calculation'!$H$9:$H$356,P546)+INDEX('RPI calculation'!$I$9:$I$356,P546))-(COUNTIFS(Matches!$C$9:$C$1954,C546,Matches!$D$9:$D$1954,D546,Matches!$Q$9:$Q$1954,1)+COUNTIFS(Matches!$C$9:$C$1954,D546,Matches!$D$9:$D$1954,C546,Matches!$Q$9:$Q$1954,1))))</f>
        <v>0.46153846153846156</v>
      </c>
      <c r="U546" s="9">
        <f>IF(Q546=0,0,(INDEX('RPI calculation'!$H$9:$H$356,O546)-(COUNTIFS(Matches!$C$9:$C$1954,C546,Matches!$D$9:$D$1954,D546,Matches!$Q$9:$Q$1954,1,Matches!$E$9:$E$1954,3)+COUNTIFS(Matches!$C$9:$C$1954,D546,Matches!$D$9:$D$1954,C546,Matches!$Q$9:$Q$1954,1,Matches!$F$9:$F$1954,3)))/((INDEX('RPI calculation'!$H$9:$H$356,O546)+INDEX('RPI calculation'!$I$9:$I$356,O546))-(COUNTIFS(Matches!$C$9:$C$1954,C546,Matches!$D$9:$D$1954,D546,Matches!$Q$9:$Q$1954,1)+COUNTIFS(Matches!$C$9:$C$1954,D546,Matches!$D$9:$D$1954,C546,Matches!$Q$9:$Q$1954,1))))</f>
        <v>0</v>
      </c>
      <c r="V546" s="9">
        <f>IF(Q546=0,0,INDEX('RPI calculation'!$K$9:$K$356,P546))</f>
        <v>0.32139249639249634</v>
      </c>
      <c r="W546" s="9">
        <f>IF(Q546=0,0,INDEX('RPI calculation'!$K$9:$K$356,O546))</f>
        <v>0.38599941724941722</v>
      </c>
      <c r="X546" s="1">
        <f>IF(G546="D1",INDEX('RPI calculation'!$N$9:$N$356,O546),0)</f>
        <v>344</v>
      </c>
      <c r="Y546" s="1">
        <f>IF(H546="D1",INDEX('RPI calculation'!$N$9:$N$356,P546),0)</f>
        <v>306</v>
      </c>
    </row>
    <row r="547" spans="1:25" ht="25">
      <c r="A547" s="1" t="s">
        <v>2004</v>
      </c>
      <c r="B547" s="12">
        <v>46268</v>
      </c>
      <c r="C547" s="1" t="s">
        <v>84</v>
      </c>
      <c r="D547" s="1" t="s">
        <v>347</v>
      </c>
      <c r="E547" s="1">
        <v>3</v>
      </c>
      <c r="F547" s="1">
        <v>0</v>
      </c>
      <c r="G547" s="1" t="s">
        <v>584</v>
      </c>
      <c r="H547" s="1" t="s">
        <v>584</v>
      </c>
      <c r="I547" s="1">
        <v>2</v>
      </c>
      <c r="J547" s="14" t="s">
        <v>1544</v>
      </c>
      <c r="K547" s="14" t="s">
        <v>2005</v>
      </c>
      <c r="L547" s="14"/>
      <c r="M547" s="1" t="s">
        <v>5986</v>
      </c>
      <c r="N547" s="14" t="s">
        <v>5989</v>
      </c>
      <c r="O547" s="1">
        <f>IF(G547="D1",MATCH(C547,'RPI calculation'!$A$9:$A$356,0),0)</f>
        <v>52</v>
      </c>
      <c r="P547" s="1">
        <f>IF(H547="D1",MATCH(D547,'RPI calculation'!$A$9:$A$356,0),0)</f>
        <v>286</v>
      </c>
      <c r="Q547" s="1">
        <f t="shared" si="24"/>
        <v>1</v>
      </c>
      <c r="R547" s="1">
        <f t="shared" si="25"/>
        <v>1</v>
      </c>
      <c r="S547" s="1">
        <f t="shared" si="26"/>
        <v>0</v>
      </c>
      <c r="T547" s="9">
        <f>IF(Q547=0,0,(INDEX('RPI calculation'!$H$9:$H$356,P547)-(COUNTIFS(Matches!$C$9:$C$1954,C547,Matches!$D$9:$D$1954,D547,Matches!$Q$9:$Q$1954,1,Matches!$F$9:$F$1954,3)+COUNTIFS(Matches!$C$9:$C$1954,D547,Matches!$D$9:$D$1954,C547,Matches!$Q$9:$Q$1954,1,Matches!$E$9:$E$1954,3)))/((INDEX('RPI calculation'!$H$9:$H$356,P547)+INDEX('RPI calculation'!$I$9:$I$356,P547))-(COUNTIFS(Matches!$C$9:$C$1954,C547,Matches!$D$9:$D$1954,D547,Matches!$Q$9:$Q$1954,1)+COUNTIFS(Matches!$C$9:$C$1954,D547,Matches!$D$9:$D$1954,C547,Matches!$Q$9:$Q$1954,1))))</f>
        <v>0.27272727272727271</v>
      </c>
      <c r="U547" s="9">
        <f>IF(Q547=0,0,(INDEX('RPI calculation'!$H$9:$H$356,O547)-(COUNTIFS(Matches!$C$9:$C$1954,C547,Matches!$D$9:$D$1954,D547,Matches!$Q$9:$Q$1954,1,Matches!$E$9:$E$1954,3)+COUNTIFS(Matches!$C$9:$C$1954,D547,Matches!$D$9:$D$1954,C547,Matches!$Q$9:$Q$1954,1,Matches!$F$9:$F$1954,3)))/((INDEX('RPI calculation'!$H$9:$H$356,O547)+INDEX('RPI calculation'!$I$9:$I$356,O547))-(COUNTIFS(Matches!$C$9:$C$1954,C547,Matches!$D$9:$D$1954,D547,Matches!$Q$9:$Q$1954,1)+COUNTIFS(Matches!$C$9:$C$1954,D547,Matches!$D$9:$D$1954,C547,Matches!$Q$9:$Q$1954,1))))</f>
        <v>0.81818181818181823</v>
      </c>
      <c r="V547" s="9">
        <f>IF(Q547=0,0,INDEX('RPI calculation'!$K$9:$K$356,P547))</f>
        <v>0.38901515151515148</v>
      </c>
      <c r="W547" s="9">
        <f>IF(Q547=0,0,INDEX('RPI calculation'!$K$9:$K$356,O547))</f>
        <v>0.50007770007770003</v>
      </c>
      <c r="X547" s="1">
        <f>IF(G547="D1",INDEX('RPI calculation'!$N$9:$N$356,O547),0)</f>
        <v>61</v>
      </c>
      <c r="Y547" s="1">
        <f>IF(H547="D1",INDEX('RPI calculation'!$N$9:$N$356,P547),0)</f>
        <v>324</v>
      </c>
    </row>
    <row r="548" spans="1:25">
      <c r="A548" s="1" t="s">
        <v>2006</v>
      </c>
      <c r="B548" s="12">
        <v>46268</v>
      </c>
      <c r="C548" s="1" t="s">
        <v>209</v>
      </c>
      <c r="D548" s="1" t="s">
        <v>330</v>
      </c>
      <c r="E548" s="1">
        <v>3</v>
      </c>
      <c r="F548" s="1">
        <v>1</v>
      </c>
      <c r="G548" s="1" t="s">
        <v>584</v>
      </c>
      <c r="H548" s="1" t="s">
        <v>584</v>
      </c>
      <c r="I548" s="1">
        <v>1</v>
      </c>
      <c r="J548" s="14" t="s">
        <v>2007</v>
      </c>
      <c r="K548" s="14" t="s">
        <v>2008</v>
      </c>
      <c r="L548" s="14"/>
      <c r="M548" s="1" t="s">
        <v>5986</v>
      </c>
      <c r="N548" s="14" t="s">
        <v>5989</v>
      </c>
      <c r="O548" s="1">
        <f>IF(G548="D1",MATCH(C548,'RPI calculation'!$A$9:$A$356,0),0)</f>
        <v>67</v>
      </c>
      <c r="P548" s="1">
        <f>IF(H548="D1",MATCH(D548,'RPI calculation'!$A$9:$A$356,0),0)</f>
        <v>252</v>
      </c>
      <c r="Q548" s="1">
        <f t="shared" si="24"/>
        <v>1</v>
      </c>
      <c r="R548" s="1">
        <f t="shared" si="25"/>
        <v>1</v>
      </c>
      <c r="S548" s="1">
        <f t="shared" si="26"/>
        <v>0</v>
      </c>
      <c r="T548" s="9">
        <f>IF(Q548=0,0,(INDEX('RPI calculation'!$H$9:$H$356,P548)-(COUNTIFS(Matches!$C$9:$C$1954,C548,Matches!$D$9:$D$1954,D548,Matches!$Q$9:$Q$1954,1,Matches!$F$9:$F$1954,3)+COUNTIFS(Matches!$C$9:$C$1954,D548,Matches!$D$9:$D$1954,C548,Matches!$Q$9:$Q$1954,1,Matches!$E$9:$E$1954,3)))/((INDEX('RPI calculation'!$H$9:$H$356,P548)+INDEX('RPI calculation'!$I$9:$I$356,P548))-(COUNTIFS(Matches!$C$9:$C$1954,C548,Matches!$D$9:$D$1954,D548,Matches!$Q$9:$Q$1954,1)+COUNTIFS(Matches!$C$9:$C$1954,D548,Matches!$D$9:$D$1954,C548,Matches!$Q$9:$Q$1954,1))))</f>
        <v>0.18181818181818182</v>
      </c>
      <c r="U548" s="9">
        <f>IF(Q548=0,0,(INDEX('RPI calculation'!$H$9:$H$356,O548)-(COUNTIFS(Matches!$C$9:$C$1954,C548,Matches!$D$9:$D$1954,D548,Matches!$Q$9:$Q$1954,1,Matches!$E$9:$E$1954,3)+COUNTIFS(Matches!$C$9:$C$1954,D548,Matches!$D$9:$D$1954,C548,Matches!$Q$9:$Q$1954,1,Matches!$F$9:$F$1954,3)))/((INDEX('RPI calculation'!$H$9:$H$356,O548)+INDEX('RPI calculation'!$I$9:$I$356,O548))-(COUNTIFS(Matches!$C$9:$C$1954,C548,Matches!$D$9:$D$1954,D548,Matches!$Q$9:$Q$1954,1)+COUNTIFS(Matches!$C$9:$C$1954,D548,Matches!$D$9:$D$1954,C548,Matches!$Q$9:$Q$1954,1))))</f>
        <v>0.54545454545454541</v>
      </c>
      <c r="V548" s="9">
        <f>IF(Q548=0,0,INDEX('RPI calculation'!$K$9:$K$356,P548))</f>
        <v>0.50084175084175075</v>
      </c>
      <c r="W548" s="9">
        <f>IF(Q548=0,0,INDEX('RPI calculation'!$K$9:$K$356,O548))</f>
        <v>0.43400673400673401</v>
      </c>
      <c r="X548" s="1">
        <f>IF(G548="D1",INDEX('RPI calculation'!$N$9:$N$356,O548),0)</f>
        <v>186</v>
      </c>
      <c r="Y548" s="1">
        <f>IF(H548="D1",INDEX('RPI calculation'!$N$9:$N$356,P548),0)</f>
        <v>307</v>
      </c>
    </row>
    <row r="549" spans="1:25" ht="25">
      <c r="A549" s="1" t="s">
        <v>2009</v>
      </c>
      <c r="B549" s="12">
        <v>46268</v>
      </c>
      <c r="C549" s="1" t="s">
        <v>68</v>
      </c>
      <c r="D549" s="1" t="s">
        <v>55</v>
      </c>
      <c r="E549" s="1">
        <v>0</v>
      </c>
      <c r="F549" s="1">
        <v>3</v>
      </c>
      <c r="G549" s="1" t="s">
        <v>584</v>
      </c>
      <c r="H549" s="1" t="s">
        <v>584</v>
      </c>
      <c r="I549" s="1">
        <v>2</v>
      </c>
      <c r="J549" s="14" t="s">
        <v>2010</v>
      </c>
      <c r="K549" s="14" t="s">
        <v>2011</v>
      </c>
      <c r="L549" s="14"/>
      <c r="M549" s="1" t="s">
        <v>5986</v>
      </c>
      <c r="N549" s="14" t="s">
        <v>5989</v>
      </c>
      <c r="O549" s="1">
        <f>IF(G549="D1",MATCH(C549,'RPI calculation'!$A$9:$A$356,0),0)</f>
        <v>70</v>
      </c>
      <c r="P549" s="1">
        <f>IF(H549="D1",MATCH(D549,'RPI calculation'!$A$9:$A$356,0),0)</f>
        <v>290</v>
      </c>
      <c r="Q549" s="1">
        <f t="shared" si="24"/>
        <v>1</v>
      </c>
      <c r="R549" s="1">
        <f t="shared" si="25"/>
        <v>0</v>
      </c>
      <c r="S549" s="1">
        <f t="shared" si="26"/>
        <v>1</v>
      </c>
      <c r="T549" s="9">
        <f>IF(Q549=0,0,(INDEX('RPI calculation'!$H$9:$H$356,P549)-(COUNTIFS(Matches!$C$9:$C$1954,C549,Matches!$D$9:$D$1954,D549,Matches!$Q$9:$Q$1954,1,Matches!$F$9:$F$1954,3)+COUNTIFS(Matches!$C$9:$C$1954,D549,Matches!$D$9:$D$1954,C549,Matches!$Q$9:$Q$1954,1,Matches!$E$9:$E$1954,3)))/((INDEX('RPI calculation'!$H$9:$H$356,P549)+INDEX('RPI calculation'!$I$9:$I$356,P549))-(COUNTIFS(Matches!$C$9:$C$1954,C549,Matches!$D$9:$D$1954,D549,Matches!$Q$9:$Q$1954,1)+COUNTIFS(Matches!$C$9:$C$1954,D549,Matches!$D$9:$D$1954,C549,Matches!$Q$9:$Q$1954,1))))</f>
        <v>0.77777777777777779</v>
      </c>
      <c r="U549" s="9">
        <f>IF(Q549=0,0,(INDEX('RPI calculation'!$H$9:$H$356,O549)-(COUNTIFS(Matches!$C$9:$C$1954,C549,Matches!$D$9:$D$1954,D549,Matches!$Q$9:$Q$1954,1,Matches!$E$9:$E$1954,3)+COUNTIFS(Matches!$C$9:$C$1954,D549,Matches!$D$9:$D$1954,C549,Matches!$Q$9:$Q$1954,1,Matches!$F$9:$F$1954,3)))/((INDEX('RPI calculation'!$H$9:$H$356,O549)+INDEX('RPI calculation'!$I$9:$I$356,O549))-(COUNTIFS(Matches!$C$9:$C$1954,C549,Matches!$D$9:$D$1954,D549,Matches!$Q$9:$Q$1954,1)+COUNTIFS(Matches!$C$9:$C$1954,D549,Matches!$D$9:$D$1954,C549,Matches!$Q$9:$Q$1954,1))))</f>
        <v>0.88888888888888884</v>
      </c>
      <c r="V549" s="9">
        <f>IF(Q549=0,0,INDEX('RPI calculation'!$K$9:$K$356,P549))</f>
        <v>0.58141414141414149</v>
      </c>
      <c r="W549" s="9">
        <f>IF(Q549=0,0,INDEX('RPI calculation'!$K$9:$K$356,O549))</f>
        <v>0.53712121212121211</v>
      </c>
      <c r="X549" s="1">
        <f>IF(G549="D1",INDEX('RPI calculation'!$N$9:$N$356,O549),0)</f>
        <v>45</v>
      </c>
      <c r="Y549" s="1">
        <f>IF(H549="D1",INDEX('RPI calculation'!$N$9:$N$356,P549),0)</f>
        <v>32</v>
      </c>
    </row>
    <row r="550" spans="1:25" ht="25">
      <c r="A550" s="1" t="s">
        <v>2012</v>
      </c>
      <c r="B550" s="12">
        <v>46268</v>
      </c>
      <c r="C550" s="1" t="s">
        <v>281</v>
      </c>
      <c r="D550" s="1" t="s">
        <v>262</v>
      </c>
      <c r="E550" s="1">
        <v>3</v>
      </c>
      <c r="F550" s="1">
        <v>2</v>
      </c>
      <c r="G550" s="1" t="s">
        <v>584</v>
      </c>
      <c r="H550" s="1" t="s">
        <v>584</v>
      </c>
      <c r="I550" s="1">
        <v>2</v>
      </c>
      <c r="J550" s="14" t="s">
        <v>838</v>
      </c>
      <c r="K550" s="14" t="s">
        <v>2013</v>
      </c>
      <c r="L550" s="14"/>
      <c r="M550" s="1" t="s">
        <v>5986</v>
      </c>
      <c r="N550" s="14" t="s">
        <v>5989</v>
      </c>
      <c r="O550" s="1">
        <f>IF(G550="D1",MATCH(C550,'RPI calculation'!$A$9:$A$356,0),0)</f>
        <v>77</v>
      </c>
      <c r="P550" s="1">
        <f>IF(H550="D1",MATCH(D550,'RPI calculation'!$A$9:$A$356,0),0)</f>
        <v>212</v>
      </c>
      <c r="Q550" s="1">
        <f t="shared" si="24"/>
        <v>1</v>
      </c>
      <c r="R550" s="1">
        <f t="shared" si="25"/>
        <v>1</v>
      </c>
      <c r="S550" s="1">
        <f t="shared" si="26"/>
        <v>0</v>
      </c>
      <c r="T550" s="9">
        <f>IF(Q550=0,0,(INDEX('RPI calculation'!$H$9:$H$356,P550)-(COUNTIFS(Matches!$C$9:$C$1954,C550,Matches!$D$9:$D$1954,D550,Matches!$Q$9:$Q$1954,1,Matches!$F$9:$F$1954,3)+COUNTIFS(Matches!$C$9:$C$1954,D550,Matches!$D$9:$D$1954,C550,Matches!$Q$9:$Q$1954,1,Matches!$E$9:$E$1954,3)))/((INDEX('RPI calculation'!$H$9:$H$356,P550)+INDEX('RPI calculation'!$I$9:$I$356,P550))-(COUNTIFS(Matches!$C$9:$C$1954,C550,Matches!$D$9:$D$1954,D550,Matches!$Q$9:$Q$1954,1)+COUNTIFS(Matches!$C$9:$C$1954,D550,Matches!$D$9:$D$1954,C550,Matches!$Q$9:$Q$1954,1))))</f>
        <v>0.6</v>
      </c>
      <c r="U550" s="9">
        <f>IF(Q550=0,0,(INDEX('RPI calculation'!$H$9:$H$356,O550)-(COUNTIFS(Matches!$C$9:$C$1954,C550,Matches!$D$9:$D$1954,D550,Matches!$Q$9:$Q$1954,1,Matches!$E$9:$E$1954,3)+COUNTIFS(Matches!$C$9:$C$1954,D550,Matches!$D$9:$D$1954,C550,Matches!$Q$9:$Q$1954,1,Matches!$F$9:$F$1954,3)))/((INDEX('RPI calculation'!$H$9:$H$356,O550)+INDEX('RPI calculation'!$I$9:$I$356,O550))-(COUNTIFS(Matches!$C$9:$C$1954,C550,Matches!$D$9:$D$1954,D550,Matches!$Q$9:$Q$1954,1)+COUNTIFS(Matches!$C$9:$C$1954,D550,Matches!$D$9:$D$1954,C550,Matches!$Q$9:$Q$1954,1))))</f>
        <v>0.45454545454545453</v>
      </c>
      <c r="V550" s="9">
        <f>IF(Q550=0,0,INDEX('RPI calculation'!$K$9:$K$356,P550))</f>
        <v>0.4320149547422274</v>
      </c>
      <c r="W550" s="9">
        <f>IF(Q550=0,0,INDEX('RPI calculation'!$K$9:$K$356,O550))</f>
        <v>0.4160774410774411</v>
      </c>
      <c r="X550" s="1">
        <f>IF(G550="D1",INDEX('RPI calculation'!$N$9:$N$356,O550),0)</f>
        <v>258</v>
      </c>
      <c r="Y550" s="1">
        <f>IF(H550="D1",INDEX('RPI calculation'!$N$9:$N$356,P550),0)</f>
        <v>239</v>
      </c>
    </row>
    <row r="551" spans="1:25" ht="25">
      <c r="A551" s="1" t="s">
        <v>2014</v>
      </c>
      <c r="B551" s="12">
        <v>46268</v>
      </c>
      <c r="C551" s="1" t="s">
        <v>198</v>
      </c>
      <c r="D551" s="1" t="s">
        <v>172</v>
      </c>
      <c r="E551" s="1">
        <v>3</v>
      </c>
      <c r="F551" s="1">
        <v>1</v>
      </c>
      <c r="G551" s="1" t="s">
        <v>584</v>
      </c>
      <c r="H551" s="1" t="s">
        <v>584</v>
      </c>
      <c r="I551" s="1">
        <v>2</v>
      </c>
      <c r="J551" s="14" t="s">
        <v>865</v>
      </c>
      <c r="K551" s="14" t="s">
        <v>2015</v>
      </c>
      <c r="L551" s="14"/>
      <c r="M551" s="1" t="s">
        <v>5986</v>
      </c>
      <c r="N551" s="14" t="s">
        <v>5989</v>
      </c>
      <c r="O551" s="1">
        <f>IF(G551="D1",MATCH(C551,'RPI calculation'!$A$9:$A$356,0),0)</f>
        <v>83</v>
      </c>
      <c r="P551" s="1">
        <f>IF(H551="D1",MATCH(D551,'RPI calculation'!$A$9:$A$356,0),0)</f>
        <v>85</v>
      </c>
      <c r="Q551" s="1">
        <f t="shared" si="24"/>
        <v>1</v>
      </c>
      <c r="R551" s="1">
        <f t="shared" si="25"/>
        <v>1</v>
      </c>
      <c r="S551" s="1">
        <f t="shared" si="26"/>
        <v>0</v>
      </c>
      <c r="T551" s="9">
        <f>IF(Q551=0,0,(INDEX('RPI calculation'!$H$9:$H$356,P551)-(COUNTIFS(Matches!$C$9:$C$1954,C551,Matches!$D$9:$D$1954,D551,Matches!$Q$9:$Q$1954,1,Matches!$F$9:$F$1954,3)+COUNTIFS(Matches!$C$9:$C$1954,D551,Matches!$D$9:$D$1954,C551,Matches!$Q$9:$Q$1954,1,Matches!$E$9:$E$1954,3)))/((INDEX('RPI calculation'!$H$9:$H$356,P551)+INDEX('RPI calculation'!$I$9:$I$356,P551))-(COUNTIFS(Matches!$C$9:$C$1954,C551,Matches!$D$9:$D$1954,D551,Matches!$Q$9:$Q$1954,1)+COUNTIFS(Matches!$C$9:$C$1954,D551,Matches!$D$9:$D$1954,C551,Matches!$Q$9:$Q$1954,1))))</f>
        <v>0.7</v>
      </c>
      <c r="U551" s="9">
        <f>IF(Q551=0,0,(INDEX('RPI calculation'!$H$9:$H$356,O551)-(COUNTIFS(Matches!$C$9:$C$1954,C551,Matches!$D$9:$D$1954,D551,Matches!$Q$9:$Q$1954,1,Matches!$E$9:$E$1954,3)+COUNTIFS(Matches!$C$9:$C$1954,D551,Matches!$D$9:$D$1954,C551,Matches!$Q$9:$Q$1954,1,Matches!$F$9:$F$1954,3)))/((INDEX('RPI calculation'!$H$9:$H$356,O551)+INDEX('RPI calculation'!$I$9:$I$356,O551))-(COUNTIFS(Matches!$C$9:$C$1954,C551,Matches!$D$9:$D$1954,D551,Matches!$Q$9:$Q$1954,1)+COUNTIFS(Matches!$C$9:$C$1954,D551,Matches!$D$9:$D$1954,C551,Matches!$Q$9:$Q$1954,1))))</f>
        <v>0.22222222222222221</v>
      </c>
      <c r="V551" s="9">
        <f>IF(Q551=0,0,INDEX('RPI calculation'!$K$9:$K$356,P551))</f>
        <v>0.45224977043158865</v>
      </c>
      <c r="W551" s="9">
        <f>IF(Q551=0,0,INDEX('RPI calculation'!$K$9:$K$356,O551))</f>
        <v>0.57250721500721491</v>
      </c>
      <c r="X551" s="1">
        <f>IF(G551="D1",INDEX('RPI calculation'!$N$9:$N$356,O551),0)</f>
        <v>175</v>
      </c>
      <c r="Y551" s="1">
        <f>IF(H551="D1",INDEX('RPI calculation'!$N$9:$N$356,P551),0)</f>
        <v>149</v>
      </c>
    </row>
    <row r="552" spans="1:25" ht="25">
      <c r="A552" s="1" t="s">
        <v>2016</v>
      </c>
      <c r="B552" s="12">
        <v>46268</v>
      </c>
      <c r="C552" s="1" t="s">
        <v>167</v>
      </c>
      <c r="D552" s="1" t="s">
        <v>117</v>
      </c>
      <c r="E552" s="1">
        <v>1</v>
      </c>
      <c r="F552" s="1">
        <v>3</v>
      </c>
      <c r="G552" s="1" t="s">
        <v>584</v>
      </c>
      <c r="H552" s="1" t="s">
        <v>584</v>
      </c>
      <c r="I552" s="1">
        <v>2</v>
      </c>
      <c r="J552" s="14" t="s">
        <v>859</v>
      </c>
      <c r="K552" s="14" t="s">
        <v>2017</v>
      </c>
      <c r="L552" s="14"/>
      <c r="M552" s="1" t="s">
        <v>5986</v>
      </c>
      <c r="N552" s="14" t="s">
        <v>5989</v>
      </c>
      <c r="O552" s="1">
        <f>IF(G552="D1",MATCH(C552,'RPI calculation'!$A$9:$A$356,0),0)</f>
        <v>84</v>
      </c>
      <c r="P552" s="1">
        <f>IF(H552="D1",MATCH(D552,'RPI calculation'!$A$9:$A$356,0),0)</f>
        <v>196</v>
      </c>
      <c r="Q552" s="1">
        <f t="shared" si="24"/>
        <v>1</v>
      </c>
      <c r="R552" s="1">
        <f t="shared" si="25"/>
        <v>0</v>
      </c>
      <c r="S552" s="1">
        <f t="shared" si="26"/>
        <v>1</v>
      </c>
      <c r="T552" s="9">
        <f>IF(Q552=0,0,(INDEX('RPI calculation'!$H$9:$H$356,P552)-(COUNTIFS(Matches!$C$9:$C$1954,C552,Matches!$D$9:$D$1954,D552,Matches!$Q$9:$Q$1954,1,Matches!$F$9:$F$1954,3)+COUNTIFS(Matches!$C$9:$C$1954,D552,Matches!$D$9:$D$1954,C552,Matches!$Q$9:$Q$1954,1,Matches!$E$9:$E$1954,3)))/((INDEX('RPI calculation'!$H$9:$H$356,P552)+INDEX('RPI calculation'!$I$9:$I$356,P552))-(COUNTIFS(Matches!$C$9:$C$1954,C552,Matches!$D$9:$D$1954,D552,Matches!$Q$9:$Q$1954,1)+COUNTIFS(Matches!$C$9:$C$1954,D552,Matches!$D$9:$D$1954,C552,Matches!$Q$9:$Q$1954,1))))</f>
        <v>0.54545454545454541</v>
      </c>
      <c r="U552" s="9">
        <f>IF(Q552=0,0,(INDEX('RPI calculation'!$H$9:$H$356,O552)-(COUNTIFS(Matches!$C$9:$C$1954,C552,Matches!$D$9:$D$1954,D552,Matches!$Q$9:$Q$1954,1,Matches!$E$9:$E$1954,3)+COUNTIFS(Matches!$C$9:$C$1954,D552,Matches!$D$9:$D$1954,C552,Matches!$Q$9:$Q$1954,1,Matches!$F$9:$F$1954,3)))/((INDEX('RPI calculation'!$H$9:$H$356,O552)+INDEX('RPI calculation'!$I$9:$I$356,O552))-(COUNTIFS(Matches!$C$9:$C$1954,C552,Matches!$D$9:$D$1954,D552,Matches!$Q$9:$Q$1954,1)+COUNTIFS(Matches!$C$9:$C$1954,D552,Matches!$D$9:$D$1954,C552,Matches!$Q$9:$Q$1954,1))))</f>
        <v>0.75</v>
      </c>
      <c r="V552" s="9">
        <f>IF(Q552=0,0,INDEX('RPI calculation'!$K$9:$K$356,P552))</f>
        <v>0.58262432012432008</v>
      </c>
      <c r="W552" s="9">
        <f>IF(Q552=0,0,INDEX('RPI calculation'!$K$9:$K$356,O552))</f>
        <v>0.44118104118104112</v>
      </c>
      <c r="X552" s="1">
        <f>IF(G552="D1",INDEX('RPI calculation'!$N$9:$N$356,O552),0)</f>
        <v>144</v>
      </c>
      <c r="Y552" s="1">
        <f>IF(H552="D1",INDEX('RPI calculation'!$N$9:$N$356,P552),0)</f>
        <v>94</v>
      </c>
    </row>
    <row r="553" spans="1:25" ht="25">
      <c r="A553" s="1" t="s">
        <v>2018</v>
      </c>
      <c r="B553" s="12">
        <v>46268</v>
      </c>
      <c r="C553" s="1" t="s">
        <v>285</v>
      </c>
      <c r="D553" s="1" t="s">
        <v>370</v>
      </c>
      <c r="E553" s="1">
        <v>3</v>
      </c>
      <c r="F553" s="1">
        <v>0</v>
      </c>
      <c r="G553" s="1" t="s">
        <v>584</v>
      </c>
      <c r="H553" s="1" t="s">
        <v>584</v>
      </c>
      <c r="I553" s="1">
        <v>2</v>
      </c>
      <c r="J553" s="14" t="s">
        <v>902</v>
      </c>
      <c r="K553" s="14" t="s">
        <v>2019</v>
      </c>
      <c r="L553" s="14"/>
      <c r="M553" s="1" t="s">
        <v>5986</v>
      </c>
      <c r="N553" s="14" t="s">
        <v>5989</v>
      </c>
      <c r="O553" s="1">
        <f>IF(G553="D1",MATCH(C553,'RPI calculation'!$A$9:$A$356,0),0)</f>
        <v>90</v>
      </c>
      <c r="P553" s="1">
        <f>IF(H553="D1",MATCH(D553,'RPI calculation'!$A$9:$A$356,0),0)</f>
        <v>267</v>
      </c>
      <c r="Q553" s="1">
        <f t="shared" si="24"/>
        <v>1</v>
      </c>
      <c r="R553" s="1">
        <f t="shared" si="25"/>
        <v>1</v>
      </c>
      <c r="S553" s="1">
        <f t="shared" si="26"/>
        <v>0</v>
      </c>
      <c r="T553" s="9">
        <f>IF(Q553=0,0,(INDEX('RPI calculation'!$H$9:$H$356,P553)-(COUNTIFS(Matches!$C$9:$C$1954,C553,Matches!$D$9:$D$1954,D553,Matches!$Q$9:$Q$1954,1,Matches!$F$9:$F$1954,3)+COUNTIFS(Matches!$C$9:$C$1954,D553,Matches!$D$9:$D$1954,C553,Matches!$Q$9:$Q$1954,1,Matches!$E$9:$E$1954,3)))/((INDEX('RPI calculation'!$H$9:$H$356,P553)+INDEX('RPI calculation'!$I$9:$I$356,P553))-(COUNTIFS(Matches!$C$9:$C$1954,C553,Matches!$D$9:$D$1954,D553,Matches!$Q$9:$Q$1954,1)+COUNTIFS(Matches!$C$9:$C$1954,D553,Matches!$D$9:$D$1954,C553,Matches!$Q$9:$Q$1954,1))))</f>
        <v>0.1111111111111111</v>
      </c>
      <c r="U553" s="9">
        <f>IF(Q553=0,0,(INDEX('RPI calculation'!$H$9:$H$356,O553)-(COUNTIFS(Matches!$C$9:$C$1954,C553,Matches!$D$9:$D$1954,D553,Matches!$Q$9:$Q$1954,1,Matches!$E$9:$E$1954,3)+COUNTIFS(Matches!$C$9:$C$1954,D553,Matches!$D$9:$D$1954,C553,Matches!$Q$9:$Q$1954,1,Matches!$F$9:$F$1954,3)))/((INDEX('RPI calculation'!$H$9:$H$356,O553)+INDEX('RPI calculation'!$I$9:$I$356,O553))-(COUNTIFS(Matches!$C$9:$C$1954,C553,Matches!$D$9:$D$1954,D553,Matches!$Q$9:$Q$1954,1)+COUNTIFS(Matches!$C$9:$C$1954,D553,Matches!$D$9:$D$1954,C553,Matches!$Q$9:$Q$1954,1))))</f>
        <v>0.4</v>
      </c>
      <c r="V553" s="9">
        <f>IF(Q553=0,0,INDEX('RPI calculation'!$K$9:$K$356,P553))</f>
        <v>0.29666666666666669</v>
      </c>
      <c r="W553" s="9">
        <f>IF(Q553=0,0,INDEX('RPI calculation'!$K$9:$K$356,O553))</f>
        <v>0.41404958677685949</v>
      </c>
      <c r="X553" s="1">
        <f>IF(G553="D1",INDEX('RPI calculation'!$N$9:$N$356,O553),0)</f>
        <v>262</v>
      </c>
      <c r="Y553" s="1">
        <f>IF(H553="D1",INDEX('RPI calculation'!$N$9:$N$356,P553),0)</f>
        <v>347</v>
      </c>
    </row>
    <row r="554" spans="1:25" ht="25">
      <c r="A554" s="1" t="s">
        <v>2020</v>
      </c>
      <c r="B554" s="12">
        <v>46268</v>
      </c>
      <c r="C554" s="1" t="s">
        <v>154</v>
      </c>
      <c r="D554" s="1" t="s">
        <v>251</v>
      </c>
      <c r="E554" s="1">
        <v>3</v>
      </c>
      <c r="F554" s="1">
        <v>1</v>
      </c>
      <c r="G554" s="1" t="s">
        <v>584</v>
      </c>
      <c r="H554" s="1" t="s">
        <v>584</v>
      </c>
      <c r="I554" s="1">
        <v>2</v>
      </c>
      <c r="J554" s="14" t="s">
        <v>1273</v>
      </c>
      <c r="K554" s="14" t="s">
        <v>2021</v>
      </c>
      <c r="L554" s="14"/>
      <c r="M554" s="1" t="s">
        <v>5986</v>
      </c>
      <c r="N554" s="14" t="s">
        <v>5989</v>
      </c>
      <c r="O554" s="1">
        <f>IF(G554="D1",MATCH(C554,'RPI calculation'!$A$9:$A$356,0),0)</f>
        <v>91</v>
      </c>
      <c r="P554" s="1">
        <f>IF(H554="D1",MATCH(D554,'RPI calculation'!$A$9:$A$356,0),0)</f>
        <v>223</v>
      </c>
      <c r="Q554" s="1">
        <f t="shared" si="24"/>
        <v>1</v>
      </c>
      <c r="R554" s="1">
        <f t="shared" si="25"/>
        <v>1</v>
      </c>
      <c r="S554" s="1">
        <f t="shared" si="26"/>
        <v>0</v>
      </c>
      <c r="T554" s="9">
        <f>IF(Q554=0,0,(INDEX('RPI calculation'!$H$9:$H$356,P554)-(COUNTIFS(Matches!$C$9:$C$1954,C554,Matches!$D$9:$D$1954,D554,Matches!$Q$9:$Q$1954,1,Matches!$F$9:$F$1954,3)+COUNTIFS(Matches!$C$9:$C$1954,D554,Matches!$D$9:$D$1954,C554,Matches!$Q$9:$Q$1954,1,Matches!$E$9:$E$1954,3)))/((INDEX('RPI calculation'!$H$9:$H$356,P554)+INDEX('RPI calculation'!$I$9:$I$356,P554))-(COUNTIFS(Matches!$C$9:$C$1954,C554,Matches!$D$9:$D$1954,D554,Matches!$Q$9:$Q$1954,1)+COUNTIFS(Matches!$C$9:$C$1954,D554,Matches!$D$9:$D$1954,C554,Matches!$Q$9:$Q$1954,1))))</f>
        <v>0.46153846153846156</v>
      </c>
      <c r="U554" s="9">
        <f>IF(Q554=0,0,(INDEX('RPI calculation'!$H$9:$H$356,O554)-(COUNTIFS(Matches!$C$9:$C$1954,C554,Matches!$D$9:$D$1954,D554,Matches!$Q$9:$Q$1954,1,Matches!$E$9:$E$1954,3)+COUNTIFS(Matches!$C$9:$C$1954,D554,Matches!$D$9:$D$1954,C554,Matches!$Q$9:$Q$1954,1,Matches!$F$9:$F$1954,3)))/((INDEX('RPI calculation'!$H$9:$H$356,O554)+INDEX('RPI calculation'!$I$9:$I$356,O554))-(COUNTIFS(Matches!$C$9:$C$1954,C554,Matches!$D$9:$D$1954,D554,Matches!$Q$9:$Q$1954,1)+COUNTIFS(Matches!$C$9:$C$1954,D554,Matches!$D$9:$D$1954,C554,Matches!$Q$9:$Q$1954,1))))</f>
        <v>0.5</v>
      </c>
      <c r="V554" s="9">
        <f>IF(Q554=0,0,INDEX('RPI calculation'!$K$9:$K$356,P554))</f>
        <v>0.47832881404309979</v>
      </c>
      <c r="W554" s="9">
        <f>IF(Q554=0,0,INDEX('RPI calculation'!$K$9:$K$356,O554))</f>
        <v>0.52588825316098042</v>
      </c>
      <c r="X554" s="1">
        <f>IF(G554="D1",INDEX('RPI calculation'!$N$9:$N$356,O554),0)</f>
        <v>131</v>
      </c>
      <c r="Y554" s="1">
        <f>IF(H554="D1",INDEX('RPI calculation'!$N$9:$N$356,P554),0)</f>
        <v>228</v>
      </c>
    </row>
    <row r="555" spans="1:25" ht="25">
      <c r="A555" s="1" t="s">
        <v>2022</v>
      </c>
      <c r="B555" s="12">
        <v>46268</v>
      </c>
      <c r="C555" s="1" t="s">
        <v>188</v>
      </c>
      <c r="D555" s="1" t="s">
        <v>225</v>
      </c>
      <c r="E555" s="1">
        <v>3</v>
      </c>
      <c r="F555" s="1">
        <v>2</v>
      </c>
      <c r="G555" s="1" t="s">
        <v>584</v>
      </c>
      <c r="H555" s="1" t="s">
        <v>584</v>
      </c>
      <c r="I555" s="1">
        <v>2</v>
      </c>
      <c r="J555" s="14" t="s">
        <v>1434</v>
      </c>
      <c r="K555" s="14" t="s">
        <v>2023</v>
      </c>
      <c r="L555" s="14"/>
      <c r="M555" s="1" t="s">
        <v>5986</v>
      </c>
      <c r="N555" s="14" t="s">
        <v>5989</v>
      </c>
      <c r="O555" s="1">
        <f>IF(G555="D1",MATCH(C555,'RPI calculation'!$A$9:$A$356,0),0)</f>
        <v>98</v>
      </c>
      <c r="P555" s="1">
        <f>IF(H555="D1",MATCH(D555,'RPI calculation'!$A$9:$A$356,0),0)</f>
        <v>130</v>
      </c>
      <c r="Q555" s="1">
        <f t="shared" si="24"/>
        <v>1</v>
      </c>
      <c r="R555" s="1">
        <f t="shared" si="25"/>
        <v>1</v>
      </c>
      <c r="S555" s="1">
        <f t="shared" si="26"/>
        <v>0</v>
      </c>
      <c r="T555" s="9">
        <f>IF(Q555=0,0,(INDEX('RPI calculation'!$H$9:$H$356,P555)-(COUNTIFS(Matches!$C$9:$C$1954,C555,Matches!$D$9:$D$1954,D555,Matches!$Q$9:$Q$1954,1,Matches!$F$9:$F$1954,3)+COUNTIFS(Matches!$C$9:$C$1954,D555,Matches!$D$9:$D$1954,C555,Matches!$Q$9:$Q$1954,1,Matches!$E$9:$E$1954,3)))/((INDEX('RPI calculation'!$H$9:$H$356,P555)+INDEX('RPI calculation'!$I$9:$I$356,P555))-(COUNTIFS(Matches!$C$9:$C$1954,C555,Matches!$D$9:$D$1954,D555,Matches!$Q$9:$Q$1954,1)+COUNTIFS(Matches!$C$9:$C$1954,D555,Matches!$D$9:$D$1954,C555,Matches!$Q$9:$Q$1954,1))))</f>
        <v>0.54545454545454541</v>
      </c>
      <c r="U555" s="9">
        <f>IF(Q555=0,0,(INDEX('RPI calculation'!$H$9:$H$356,O555)-(COUNTIFS(Matches!$C$9:$C$1954,C555,Matches!$D$9:$D$1954,D555,Matches!$Q$9:$Q$1954,1,Matches!$E$9:$E$1954,3)+COUNTIFS(Matches!$C$9:$C$1954,D555,Matches!$D$9:$D$1954,C555,Matches!$Q$9:$Q$1954,1,Matches!$F$9:$F$1954,3)))/((INDEX('RPI calculation'!$H$9:$H$356,O555)+INDEX('RPI calculation'!$I$9:$I$356,O555))-(COUNTIFS(Matches!$C$9:$C$1954,C555,Matches!$D$9:$D$1954,D555,Matches!$Q$9:$Q$1954,1)+COUNTIFS(Matches!$C$9:$C$1954,D555,Matches!$D$9:$D$1954,C555,Matches!$Q$9:$Q$1954,1))))</f>
        <v>0.45454545454545453</v>
      </c>
      <c r="V555" s="9">
        <f>IF(Q555=0,0,INDEX('RPI calculation'!$K$9:$K$356,P555))</f>
        <v>0.47053872053872053</v>
      </c>
      <c r="W555" s="9">
        <f>IF(Q555=0,0,INDEX('RPI calculation'!$K$9:$K$356,O555))</f>
        <v>0.51755050505050504</v>
      </c>
      <c r="X555" s="1">
        <f>IF(G555="D1",INDEX('RPI calculation'!$N$9:$N$356,O555),0)</f>
        <v>165</v>
      </c>
      <c r="Y555" s="1">
        <f>IF(H555="D1",INDEX('RPI calculation'!$N$9:$N$356,P555),0)</f>
        <v>202</v>
      </c>
    </row>
    <row r="556" spans="1:25" ht="25">
      <c r="A556" s="1" t="s">
        <v>2024</v>
      </c>
      <c r="B556" s="12">
        <v>46268</v>
      </c>
      <c r="C556" s="1" t="s">
        <v>94</v>
      </c>
      <c r="D556" s="1" t="s">
        <v>166</v>
      </c>
      <c r="E556" s="1">
        <v>3</v>
      </c>
      <c r="F556" s="1">
        <v>0</v>
      </c>
      <c r="G556" s="1" t="s">
        <v>584</v>
      </c>
      <c r="H556" s="1" t="s">
        <v>584</v>
      </c>
      <c r="I556" s="1">
        <v>2</v>
      </c>
      <c r="J556" s="14" t="s">
        <v>1550</v>
      </c>
      <c r="K556" s="14" t="s">
        <v>2025</v>
      </c>
      <c r="L556" s="14"/>
      <c r="M556" s="1" t="s">
        <v>5986</v>
      </c>
      <c r="N556" s="14" t="s">
        <v>5989</v>
      </c>
      <c r="O556" s="1">
        <f>IF(G556="D1",MATCH(C556,'RPI calculation'!$A$9:$A$356,0),0)</f>
        <v>106</v>
      </c>
      <c r="P556" s="1">
        <f>IF(H556="D1",MATCH(D556,'RPI calculation'!$A$9:$A$356,0),0)</f>
        <v>317</v>
      </c>
      <c r="Q556" s="1">
        <f t="shared" si="24"/>
        <v>1</v>
      </c>
      <c r="R556" s="1">
        <f t="shared" si="25"/>
        <v>1</v>
      </c>
      <c r="S556" s="1">
        <f t="shared" si="26"/>
        <v>0</v>
      </c>
      <c r="T556" s="9">
        <f>IF(Q556=0,0,(INDEX('RPI calculation'!$H$9:$H$356,P556)-(COUNTIFS(Matches!$C$9:$C$1954,C556,Matches!$D$9:$D$1954,D556,Matches!$Q$9:$Q$1954,1,Matches!$F$9:$F$1954,3)+COUNTIFS(Matches!$C$9:$C$1954,D556,Matches!$D$9:$D$1954,C556,Matches!$Q$9:$Q$1954,1,Matches!$E$9:$E$1954,3)))/((INDEX('RPI calculation'!$H$9:$H$356,P556)+INDEX('RPI calculation'!$I$9:$I$356,P556))-(COUNTIFS(Matches!$C$9:$C$1954,C556,Matches!$D$9:$D$1954,D556,Matches!$Q$9:$Q$1954,1)+COUNTIFS(Matches!$C$9:$C$1954,D556,Matches!$D$9:$D$1954,C556,Matches!$Q$9:$Q$1954,1))))</f>
        <v>0.77777777777777779</v>
      </c>
      <c r="U556" s="9">
        <f>IF(Q556=0,0,(INDEX('RPI calculation'!$H$9:$H$356,O556)-(COUNTIFS(Matches!$C$9:$C$1954,C556,Matches!$D$9:$D$1954,D556,Matches!$Q$9:$Q$1954,1,Matches!$E$9:$E$1954,3)+COUNTIFS(Matches!$C$9:$C$1954,D556,Matches!$D$9:$D$1954,C556,Matches!$Q$9:$Q$1954,1,Matches!$F$9:$F$1954,3)))/((INDEX('RPI calculation'!$H$9:$H$356,O556)+INDEX('RPI calculation'!$I$9:$I$356,O556))-(COUNTIFS(Matches!$C$9:$C$1954,C556,Matches!$D$9:$D$1954,D556,Matches!$Q$9:$Q$1954,1)+COUNTIFS(Matches!$C$9:$C$1954,D556,Matches!$D$9:$D$1954,C556,Matches!$Q$9:$Q$1954,1))))</f>
        <v>0.7</v>
      </c>
      <c r="V556" s="9">
        <f>IF(Q556=0,0,INDEX('RPI calculation'!$K$9:$K$356,P556))</f>
        <v>0.43818181818181817</v>
      </c>
      <c r="W556" s="9">
        <f>IF(Q556=0,0,INDEX('RPI calculation'!$K$9:$K$356,O556))</f>
        <v>0.51359044995408631</v>
      </c>
      <c r="X556" s="1">
        <f>IF(G556="D1",INDEX('RPI calculation'!$N$9:$N$356,O556),0)</f>
        <v>71</v>
      </c>
      <c r="Y556" s="1">
        <f>IF(H556="D1",INDEX('RPI calculation'!$N$9:$N$356,P556),0)</f>
        <v>143</v>
      </c>
    </row>
    <row r="557" spans="1:25" ht="25">
      <c r="A557" s="1" t="s">
        <v>2026</v>
      </c>
      <c r="B557" s="12">
        <v>46268</v>
      </c>
      <c r="C557" s="1" t="s">
        <v>168</v>
      </c>
      <c r="D557" s="1" t="s">
        <v>365</v>
      </c>
      <c r="E557" s="1">
        <v>3</v>
      </c>
      <c r="F557" s="1">
        <v>0</v>
      </c>
      <c r="G557" s="1" t="s">
        <v>584</v>
      </c>
      <c r="H557" s="1" t="s">
        <v>584</v>
      </c>
      <c r="I557" s="1">
        <v>2</v>
      </c>
      <c r="J557" s="14" t="s">
        <v>641</v>
      </c>
      <c r="K557" s="14" t="s">
        <v>2027</v>
      </c>
      <c r="L557" s="14"/>
      <c r="M557" s="1" t="s">
        <v>5986</v>
      </c>
      <c r="N557" s="14" t="s">
        <v>5989</v>
      </c>
      <c r="O557" s="1">
        <f>IF(G557="D1",MATCH(C557,'RPI calculation'!$A$9:$A$356,0),0)</f>
        <v>110</v>
      </c>
      <c r="P557" s="1">
        <f>IF(H557="D1",MATCH(D557,'RPI calculation'!$A$9:$A$356,0),0)</f>
        <v>283</v>
      </c>
      <c r="Q557" s="1">
        <f t="shared" si="24"/>
        <v>1</v>
      </c>
      <c r="R557" s="1">
        <f t="shared" si="25"/>
        <v>1</v>
      </c>
      <c r="S557" s="1">
        <f t="shared" si="26"/>
        <v>0</v>
      </c>
      <c r="T557" s="9">
        <f>IF(Q557=0,0,(INDEX('RPI calculation'!$H$9:$H$356,P557)-(COUNTIFS(Matches!$C$9:$C$1954,C557,Matches!$D$9:$D$1954,D557,Matches!$Q$9:$Q$1954,1,Matches!$F$9:$F$1954,3)+COUNTIFS(Matches!$C$9:$C$1954,D557,Matches!$D$9:$D$1954,C557,Matches!$Q$9:$Q$1954,1,Matches!$E$9:$E$1954,3)))/((INDEX('RPI calculation'!$H$9:$H$356,P557)+INDEX('RPI calculation'!$I$9:$I$356,P557))-(COUNTIFS(Matches!$C$9:$C$1954,C557,Matches!$D$9:$D$1954,D557,Matches!$Q$9:$Q$1954,1)+COUNTIFS(Matches!$C$9:$C$1954,D557,Matches!$D$9:$D$1954,C557,Matches!$Q$9:$Q$1954,1))))</f>
        <v>9.0909090909090912E-2</v>
      </c>
      <c r="U557" s="9">
        <f>IF(Q557=0,0,(INDEX('RPI calculation'!$H$9:$H$356,O557)-(COUNTIFS(Matches!$C$9:$C$1954,C557,Matches!$D$9:$D$1954,D557,Matches!$Q$9:$Q$1954,1,Matches!$E$9:$E$1954,3)+COUNTIFS(Matches!$C$9:$C$1954,D557,Matches!$D$9:$D$1954,C557,Matches!$Q$9:$Q$1954,1,Matches!$F$9:$F$1954,3)))/((INDEX('RPI calculation'!$H$9:$H$356,O557)+INDEX('RPI calculation'!$I$9:$I$356,O557))-(COUNTIFS(Matches!$C$9:$C$1954,C557,Matches!$D$9:$D$1954,D557,Matches!$Q$9:$Q$1954,1)+COUNTIFS(Matches!$C$9:$C$1954,D557,Matches!$D$9:$D$1954,C557,Matches!$Q$9:$Q$1954,1))))</f>
        <v>0.6</v>
      </c>
      <c r="V557" s="9">
        <f>IF(Q557=0,0,INDEX('RPI calculation'!$K$9:$K$356,P557))</f>
        <v>0.38560606060606056</v>
      </c>
      <c r="W557" s="9">
        <f>IF(Q557=0,0,INDEX('RPI calculation'!$K$9:$K$356,O557))</f>
        <v>0.45872359963269055</v>
      </c>
      <c r="X557" s="1">
        <f>IF(G557="D1",INDEX('RPI calculation'!$N$9:$N$356,O557),0)</f>
        <v>145</v>
      </c>
      <c r="Y557" s="1">
        <f>IF(H557="D1",INDEX('RPI calculation'!$N$9:$N$356,P557),0)</f>
        <v>342</v>
      </c>
    </row>
    <row r="558" spans="1:25" ht="25">
      <c r="A558" s="1" t="s">
        <v>2028</v>
      </c>
      <c r="B558" s="12">
        <v>46268</v>
      </c>
      <c r="C558" s="1" t="s">
        <v>342</v>
      </c>
      <c r="D558" s="1" t="s">
        <v>365</v>
      </c>
      <c r="E558" s="1">
        <v>3</v>
      </c>
      <c r="F558" s="1">
        <v>1</v>
      </c>
      <c r="G558" s="1" t="s">
        <v>584</v>
      </c>
      <c r="H558" s="1" t="s">
        <v>584</v>
      </c>
      <c r="I558" s="1">
        <v>2</v>
      </c>
      <c r="J558" s="14" t="s">
        <v>632</v>
      </c>
      <c r="K558" s="14" t="s">
        <v>2029</v>
      </c>
      <c r="L558" s="14"/>
      <c r="M558" s="1" t="s">
        <v>5986</v>
      </c>
      <c r="N558" s="14" t="s">
        <v>5989</v>
      </c>
      <c r="O558" s="1">
        <f>IF(G558="D1",MATCH(C558,'RPI calculation'!$A$9:$A$356,0),0)</f>
        <v>111</v>
      </c>
      <c r="P558" s="1">
        <f>IF(H558="D1",MATCH(D558,'RPI calculation'!$A$9:$A$356,0),0)</f>
        <v>283</v>
      </c>
      <c r="Q558" s="1">
        <f t="shared" si="24"/>
        <v>1</v>
      </c>
      <c r="R558" s="1">
        <f t="shared" si="25"/>
        <v>1</v>
      </c>
      <c r="S558" s="1">
        <f t="shared" si="26"/>
        <v>0</v>
      </c>
      <c r="T558" s="9">
        <f>IF(Q558=0,0,(INDEX('RPI calculation'!$H$9:$H$356,P558)-(COUNTIFS(Matches!$C$9:$C$1954,C558,Matches!$D$9:$D$1954,D558,Matches!$Q$9:$Q$1954,1,Matches!$F$9:$F$1954,3)+COUNTIFS(Matches!$C$9:$C$1954,D558,Matches!$D$9:$D$1954,C558,Matches!$Q$9:$Q$1954,1,Matches!$E$9:$E$1954,3)))/((INDEX('RPI calculation'!$H$9:$H$356,P558)+INDEX('RPI calculation'!$I$9:$I$356,P558))-(COUNTIFS(Matches!$C$9:$C$1954,C558,Matches!$D$9:$D$1954,D558,Matches!$Q$9:$Q$1954,1)+COUNTIFS(Matches!$C$9:$C$1954,D558,Matches!$D$9:$D$1954,C558,Matches!$Q$9:$Q$1954,1))))</f>
        <v>9.0909090909090912E-2</v>
      </c>
      <c r="U558" s="9">
        <f>IF(Q558=0,0,(INDEX('RPI calculation'!$H$9:$H$356,O558)-(COUNTIFS(Matches!$C$9:$C$1954,C558,Matches!$D$9:$D$1954,D558,Matches!$Q$9:$Q$1954,1,Matches!$E$9:$E$1954,3)+COUNTIFS(Matches!$C$9:$C$1954,D558,Matches!$D$9:$D$1954,C558,Matches!$Q$9:$Q$1954,1,Matches!$F$9:$F$1954,3)))/((INDEX('RPI calculation'!$H$9:$H$356,O558)+INDEX('RPI calculation'!$I$9:$I$356,O558))-(COUNTIFS(Matches!$C$9:$C$1954,C558,Matches!$D$9:$D$1954,D558,Matches!$Q$9:$Q$1954,1)+COUNTIFS(Matches!$C$9:$C$1954,D558,Matches!$D$9:$D$1954,C558,Matches!$Q$9:$Q$1954,1))))</f>
        <v>9.0909090909090912E-2</v>
      </c>
      <c r="V558" s="9">
        <f>IF(Q558=0,0,INDEX('RPI calculation'!$K$9:$K$356,P558))</f>
        <v>0.38560606060606056</v>
      </c>
      <c r="W558" s="9">
        <f>IF(Q558=0,0,INDEX('RPI calculation'!$K$9:$K$356,O558))</f>
        <v>0.45660126910126914</v>
      </c>
      <c r="X558" s="1">
        <f>IF(G558="D1",INDEX('RPI calculation'!$N$9:$N$356,O558),0)</f>
        <v>319</v>
      </c>
      <c r="Y558" s="1">
        <f>IF(H558="D1",INDEX('RPI calculation'!$N$9:$N$356,P558),0)</f>
        <v>342</v>
      </c>
    </row>
    <row r="559" spans="1:25" ht="25">
      <c r="A559" s="1" t="s">
        <v>2030</v>
      </c>
      <c r="B559" s="12">
        <v>46268</v>
      </c>
      <c r="C559" s="1" t="s">
        <v>321</v>
      </c>
      <c r="D559" s="1" t="s">
        <v>210</v>
      </c>
      <c r="E559" s="1">
        <v>0</v>
      </c>
      <c r="F559" s="1">
        <v>3</v>
      </c>
      <c r="G559" s="1" t="s">
        <v>584</v>
      </c>
      <c r="H559" s="1" t="s">
        <v>584</v>
      </c>
      <c r="I559" s="1">
        <v>2</v>
      </c>
      <c r="J559" s="14" t="s">
        <v>1295</v>
      </c>
      <c r="K559" s="14" t="s">
        <v>2031</v>
      </c>
      <c r="L559" s="14"/>
      <c r="M559" s="1" t="s">
        <v>5986</v>
      </c>
      <c r="N559" s="14" t="s">
        <v>5989</v>
      </c>
      <c r="O559" s="1">
        <f>IF(G559="D1",MATCH(C559,'RPI calculation'!$A$9:$A$356,0),0)</f>
        <v>112</v>
      </c>
      <c r="P559" s="1">
        <f>IF(H559="D1",MATCH(D559,'RPI calculation'!$A$9:$A$356,0),0)</f>
        <v>274</v>
      </c>
      <c r="Q559" s="1">
        <f t="shared" si="24"/>
        <v>1</v>
      </c>
      <c r="R559" s="1">
        <f t="shared" si="25"/>
        <v>0</v>
      </c>
      <c r="S559" s="1">
        <f t="shared" si="26"/>
        <v>1</v>
      </c>
      <c r="T559" s="9">
        <f>IF(Q559=0,0,(INDEX('RPI calculation'!$H$9:$H$356,P559)-(COUNTIFS(Matches!$C$9:$C$1954,C559,Matches!$D$9:$D$1954,D559,Matches!$Q$9:$Q$1954,1,Matches!$F$9:$F$1954,3)+COUNTIFS(Matches!$C$9:$C$1954,D559,Matches!$D$9:$D$1954,C559,Matches!$Q$9:$Q$1954,1,Matches!$E$9:$E$1954,3)))/((INDEX('RPI calculation'!$H$9:$H$356,P559)+INDEX('RPI calculation'!$I$9:$I$356,P559))-(COUNTIFS(Matches!$C$9:$C$1954,C559,Matches!$D$9:$D$1954,D559,Matches!$Q$9:$Q$1954,1)+COUNTIFS(Matches!$C$9:$C$1954,D559,Matches!$D$9:$D$1954,C559,Matches!$Q$9:$Q$1954,1))))</f>
        <v>0.5</v>
      </c>
      <c r="U559" s="9">
        <f>IF(Q559=0,0,(INDEX('RPI calculation'!$H$9:$H$356,O559)-(COUNTIFS(Matches!$C$9:$C$1954,C559,Matches!$D$9:$D$1954,D559,Matches!$Q$9:$Q$1954,1,Matches!$E$9:$E$1954,3)+COUNTIFS(Matches!$C$9:$C$1954,D559,Matches!$D$9:$D$1954,C559,Matches!$Q$9:$Q$1954,1,Matches!$F$9:$F$1954,3)))/((INDEX('RPI calculation'!$H$9:$H$356,O559)+INDEX('RPI calculation'!$I$9:$I$356,O559))-(COUNTIFS(Matches!$C$9:$C$1954,C559,Matches!$D$9:$D$1954,D559,Matches!$Q$9:$Q$1954,1)+COUNTIFS(Matches!$C$9:$C$1954,D559,Matches!$D$9:$D$1954,C559,Matches!$Q$9:$Q$1954,1))))</f>
        <v>0.1</v>
      </c>
      <c r="V559" s="9">
        <f>IF(Q559=0,0,INDEX('RPI calculation'!$K$9:$K$356,P559))</f>
        <v>0.43827160493827161</v>
      </c>
      <c r="W559" s="9">
        <f>IF(Q559=0,0,INDEX('RPI calculation'!$K$9:$K$356,O559))</f>
        <v>0.53409090909090906</v>
      </c>
      <c r="X559" s="1">
        <f>IF(G559="D1",INDEX('RPI calculation'!$N$9:$N$356,O559),0)</f>
        <v>298</v>
      </c>
      <c r="Y559" s="1">
        <f>IF(H559="D1",INDEX('RPI calculation'!$N$9:$N$356,P559),0)</f>
        <v>187</v>
      </c>
    </row>
    <row r="560" spans="1:25" ht="25">
      <c r="A560" s="1" t="s">
        <v>2032</v>
      </c>
      <c r="B560" s="12">
        <v>46268</v>
      </c>
      <c r="C560" s="1" t="s">
        <v>184</v>
      </c>
      <c r="D560" s="1" t="s">
        <v>298</v>
      </c>
      <c r="E560" s="1">
        <v>3</v>
      </c>
      <c r="F560" s="1">
        <v>2</v>
      </c>
      <c r="G560" s="1" t="s">
        <v>584</v>
      </c>
      <c r="H560" s="1" t="s">
        <v>584</v>
      </c>
      <c r="I560" s="1">
        <v>2</v>
      </c>
      <c r="J560" s="14" t="s">
        <v>1766</v>
      </c>
      <c r="K560" s="14" t="s">
        <v>2033</v>
      </c>
      <c r="L560" s="14"/>
      <c r="M560" s="1" t="s">
        <v>5986</v>
      </c>
      <c r="N560" s="14" t="s">
        <v>5989</v>
      </c>
      <c r="O560" s="1">
        <f>IF(G560="D1",MATCH(C560,'RPI calculation'!$A$9:$A$356,0),0)</f>
        <v>113</v>
      </c>
      <c r="P560" s="1">
        <f>IF(H560="D1",MATCH(D560,'RPI calculation'!$A$9:$A$356,0),0)</f>
        <v>151</v>
      </c>
      <c r="Q560" s="1">
        <f t="shared" si="24"/>
        <v>1</v>
      </c>
      <c r="R560" s="1">
        <f t="shared" si="25"/>
        <v>1</v>
      </c>
      <c r="S560" s="1">
        <f t="shared" si="26"/>
        <v>0</v>
      </c>
      <c r="T560" s="9">
        <f>IF(Q560=0,0,(INDEX('RPI calculation'!$H$9:$H$356,P560)-(COUNTIFS(Matches!$C$9:$C$1954,C560,Matches!$D$9:$D$1954,D560,Matches!$Q$9:$Q$1954,1,Matches!$F$9:$F$1954,3)+COUNTIFS(Matches!$C$9:$C$1954,D560,Matches!$D$9:$D$1954,C560,Matches!$Q$9:$Q$1954,1,Matches!$E$9:$E$1954,3)))/((INDEX('RPI calculation'!$H$9:$H$356,P560)+INDEX('RPI calculation'!$I$9:$I$356,P560))-(COUNTIFS(Matches!$C$9:$C$1954,C560,Matches!$D$9:$D$1954,D560,Matches!$Q$9:$Q$1954,1)+COUNTIFS(Matches!$C$9:$C$1954,D560,Matches!$D$9:$D$1954,C560,Matches!$Q$9:$Q$1954,1))))</f>
        <v>0.36363636363636365</v>
      </c>
      <c r="U560" s="9">
        <f>IF(Q560=0,0,(INDEX('RPI calculation'!$H$9:$H$356,O560)-(COUNTIFS(Matches!$C$9:$C$1954,C560,Matches!$D$9:$D$1954,D560,Matches!$Q$9:$Q$1954,1,Matches!$E$9:$E$1954,3)+COUNTIFS(Matches!$C$9:$C$1954,D560,Matches!$D$9:$D$1954,C560,Matches!$Q$9:$Q$1954,1,Matches!$F$9:$F$1954,3)))/((INDEX('RPI calculation'!$H$9:$H$356,O560)+INDEX('RPI calculation'!$I$9:$I$356,O560))-(COUNTIFS(Matches!$C$9:$C$1954,C560,Matches!$D$9:$D$1954,D560,Matches!$Q$9:$Q$1954,1)+COUNTIFS(Matches!$C$9:$C$1954,D560,Matches!$D$9:$D$1954,C560,Matches!$Q$9:$Q$1954,1))))</f>
        <v>0.72727272727272729</v>
      </c>
      <c r="V560" s="9">
        <f>IF(Q560=0,0,INDEX('RPI calculation'!$K$9:$K$356,P560))</f>
        <v>0.47633940133940134</v>
      </c>
      <c r="W560" s="9">
        <f>IF(Q560=0,0,INDEX('RPI calculation'!$K$9:$K$356,O560))</f>
        <v>0.41136363636363638</v>
      </c>
      <c r="X560" s="1">
        <f>IF(G560="D1",INDEX('RPI calculation'!$N$9:$N$356,O560),0)</f>
        <v>161</v>
      </c>
      <c r="Y560" s="1">
        <f>IF(H560="D1",INDEX('RPI calculation'!$N$9:$N$356,P560),0)</f>
        <v>275</v>
      </c>
    </row>
    <row r="561" spans="1:25" ht="25">
      <c r="A561" s="1" t="s">
        <v>2034</v>
      </c>
      <c r="B561" s="12">
        <v>46268</v>
      </c>
      <c r="C561" s="1" t="s">
        <v>116</v>
      </c>
      <c r="D561" s="1" t="s">
        <v>201</v>
      </c>
      <c r="E561" s="1">
        <v>3</v>
      </c>
      <c r="F561" s="1">
        <v>1</v>
      </c>
      <c r="G561" s="1" t="s">
        <v>584</v>
      </c>
      <c r="H561" s="1" t="s">
        <v>584</v>
      </c>
      <c r="I561" s="1">
        <v>2</v>
      </c>
      <c r="J561" s="14" t="s">
        <v>1550</v>
      </c>
      <c r="K561" s="14" t="s">
        <v>2035</v>
      </c>
      <c r="L561" s="14"/>
      <c r="M561" s="1" t="s">
        <v>5986</v>
      </c>
      <c r="N561" s="14" t="s">
        <v>5989</v>
      </c>
      <c r="O561" s="1">
        <f>IF(G561="D1",MATCH(C561,'RPI calculation'!$A$9:$A$356,0),0)</f>
        <v>114</v>
      </c>
      <c r="P561" s="1">
        <f>IF(H561="D1",MATCH(D561,'RPI calculation'!$A$9:$A$356,0),0)</f>
        <v>311</v>
      </c>
      <c r="Q561" s="1">
        <f t="shared" si="24"/>
        <v>1</v>
      </c>
      <c r="R561" s="1">
        <f t="shared" si="25"/>
        <v>1</v>
      </c>
      <c r="S561" s="1">
        <f t="shared" si="26"/>
        <v>0</v>
      </c>
      <c r="T561" s="9">
        <f>IF(Q561=0,0,(INDEX('RPI calculation'!$H$9:$H$356,P561)-(COUNTIFS(Matches!$C$9:$C$1954,C561,Matches!$D$9:$D$1954,D561,Matches!$Q$9:$Q$1954,1,Matches!$F$9:$F$1954,3)+COUNTIFS(Matches!$C$9:$C$1954,D561,Matches!$D$9:$D$1954,C561,Matches!$Q$9:$Q$1954,1,Matches!$E$9:$E$1954,3)))/((INDEX('RPI calculation'!$H$9:$H$356,P561)+INDEX('RPI calculation'!$I$9:$I$356,P561))-(COUNTIFS(Matches!$C$9:$C$1954,C561,Matches!$D$9:$D$1954,D561,Matches!$Q$9:$Q$1954,1)+COUNTIFS(Matches!$C$9:$C$1954,D561,Matches!$D$9:$D$1954,C561,Matches!$Q$9:$Q$1954,1))))</f>
        <v>0.4</v>
      </c>
      <c r="U561" s="9">
        <f>IF(Q561=0,0,(INDEX('RPI calculation'!$H$9:$H$356,O561)-(COUNTIFS(Matches!$C$9:$C$1954,C561,Matches!$D$9:$D$1954,D561,Matches!$Q$9:$Q$1954,1,Matches!$E$9:$E$1954,3)+COUNTIFS(Matches!$C$9:$C$1954,D561,Matches!$D$9:$D$1954,C561,Matches!$Q$9:$Q$1954,1,Matches!$F$9:$F$1954,3)))/((INDEX('RPI calculation'!$H$9:$H$356,O561)+INDEX('RPI calculation'!$I$9:$I$356,O561))-(COUNTIFS(Matches!$C$9:$C$1954,C561,Matches!$D$9:$D$1954,D561,Matches!$Q$9:$Q$1954,1)+COUNTIFS(Matches!$C$9:$C$1954,D561,Matches!$D$9:$D$1954,C561,Matches!$Q$9:$Q$1954,1))))</f>
        <v>0.63636363636363635</v>
      </c>
      <c r="V561" s="9">
        <f>IF(Q561=0,0,INDEX('RPI calculation'!$K$9:$K$356,P561))</f>
        <v>0.55128558310376496</v>
      </c>
      <c r="W561" s="9">
        <f>IF(Q561=0,0,INDEX('RPI calculation'!$K$9:$K$356,O561))</f>
        <v>0.52163299663299656</v>
      </c>
      <c r="X561" s="1">
        <f>IF(G561="D1",INDEX('RPI calculation'!$N$9:$N$356,O561),0)</f>
        <v>93</v>
      </c>
      <c r="Y561" s="1">
        <f>IF(H561="D1",INDEX('RPI calculation'!$N$9:$N$356,P561),0)</f>
        <v>178</v>
      </c>
    </row>
    <row r="562" spans="1:25" ht="25">
      <c r="A562" s="1" t="s">
        <v>2036</v>
      </c>
      <c r="B562" s="12">
        <v>46268</v>
      </c>
      <c r="C562" s="1" t="s">
        <v>60</v>
      </c>
      <c r="D562" s="1" t="s">
        <v>62</v>
      </c>
      <c r="E562" s="1">
        <v>1</v>
      </c>
      <c r="F562" s="1">
        <v>3</v>
      </c>
      <c r="G562" s="1" t="s">
        <v>584</v>
      </c>
      <c r="H562" s="1" t="s">
        <v>584</v>
      </c>
      <c r="I562" s="1">
        <v>2</v>
      </c>
      <c r="J562" s="14" t="s">
        <v>2037</v>
      </c>
      <c r="K562" s="14" t="s">
        <v>2038</v>
      </c>
      <c r="L562" s="14"/>
      <c r="M562" s="1" t="s">
        <v>5986</v>
      </c>
      <c r="N562" s="14" t="s">
        <v>5987</v>
      </c>
      <c r="O562" s="1">
        <f>IF(G562="D1",MATCH(C562,'RPI calculation'!$A$9:$A$356,0),0)</f>
        <v>120</v>
      </c>
      <c r="P562" s="1">
        <f>IF(H562="D1",MATCH(D562,'RPI calculation'!$A$9:$A$356,0),0)</f>
        <v>167</v>
      </c>
      <c r="Q562" s="1">
        <f t="shared" si="24"/>
        <v>1</v>
      </c>
      <c r="R562" s="1">
        <f t="shared" si="25"/>
        <v>0</v>
      </c>
      <c r="S562" s="1">
        <f t="shared" si="26"/>
        <v>1</v>
      </c>
      <c r="T562" s="9">
        <f>IF(Q562=0,0,(INDEX('RPI calculation'!$H$9:$H$356,P562)-(COUNTIFS(Matches!$C$9:$C$1954,C562,Matches!$D$9:$D$1954,D562,Matches!$Q$9:$Q$1954,1,Matches!$F$9:$F$1954,3)+COUNTIFS(Matches!$C$9:$C$1954,D562,Matches!$D$9:$D$1954,C562,Matches!$Q$9:$Q$1954,1,Matches!$E$9:$E$1954,3)))/((INDEX('RPI calculation'!$H$9:$H$356,P562)+INDEX('RPI calculation'!$I$9:$I$356,P562))-(COUNTIFS(Matches!$C$9:$C$1954,C562,Matches!$D$9:$D$1954,D562,Matches!$Q$9:$Q$1954,1)+COUNTIFS(Matches!$C$9:$C$1954,D562,Matches!$D$9:$D$1954,C562,Matches!$Q$9:$Q$1954,1))))</f>
        <v>0.9</v>
      </c>
      <c r="U562" s="9">
        <f>IF(Q562=0,0,(INDEX('RPI calculation'!$H$9:$H$356,O562)-(COUNTIFS(Matches!$C$9:$C$1954,C562,Matches!$D$9:$D$1954,D562,Matches!$Q$9:$Q$1954,1,Matches!$E$9:$E$1954,3)+COUNTIFS(Matches!$C$9:$C$1954,D562,Matches!$D$9:$D$1954,C562,Matches!$Q$9:$Q$1954,1,Matches!$F$9:$F$1954,3)))/((INDEX('RPI calculation'!$H$9:$H$356,O562)+INDEX('RPI calculation'!$I$9:$I$356,O562))-(COUNTIFS(Matches!$C$9:$C$1954,C562,Matches!$D$9:$D$1954,D562,Matches!$Q$9:$Q$1954,1)+COUNTIFS(Matches!$C$9:$C$1954,D562,Matches!$D$9:$D$1954,C562,Matches!$Q$9:$Q$1954,1))))</f>
        <v>0.83333333333333337</v>
      </c>
      <c r="V562" s="9">
        <f>IF(Q562=0,0,INDEX('RPI calculation'!$K$9:$K$356,P562))</f>
        <v>0.49352617079889805</v>
      </c>
      <c r="W562" s="9">
        <f>IF(Q562=0,0,INDEX('RPI calculation'!$K$9:$K$356,O562))</f>
        <v>0.59353146853146854</v>
      </c>
      <c r="X562" s="1">
        <f>IF(G562="D1",INDEX('RPI calculation'!$N$9:$N$356,O562),0)</f>
        <v>37</v>
      </c>
      <c r="Y562" s="1">
        <f>IF(H562="D1",INDEX('RPI calculation'!$N$9:$N$356,P562),0)</f>
        <v>39</v>
      </c>
    </row>
    <row r="563" spans="1:25" ht="25">
      <c r="A563" s="1" t="s">
        <v>2039</v>
      </c>
      <c r="B563" s="12">
        <v>46268</v>
      </c>
      <c r="C563" s="1" t="s">
        <v>137</v>
      </c>
      <c r="D563" s="1" t="s">
        <v>286</v>
      </c>
      <c r="E563" s="1">
        <v>3</v>
      </c>
      <c r="F563" s="1">
        <v>1</v>
      </c>
      <c r="G563" s="1" t="s">
        <v>584</v>
      </c>
      <c r="H563" s="1" t="s">
        <v>584</v>
      </c>
      <c r="I563" s="1">
        <v>2</v>
      </c>
      <c r="J563" s="14" t="s">
        <v>803</v>
      </c>
      <c r="K563" s="14" t="s">
        <v>2040</v>
      </c>
      <c r="L563" s="14"/>
      <c r="M563" s="1" t="s">
        <v>5986</v>
      </c>
      <c r="N563" s="14" t="s">
        <v>5989</v>
      </c>
      <c r="O563" s="1">
        <f>IF(G563="D1",MATCH(C563,'RPI calculation'!$A$9:$A$356,0),0)</f>
        <v>121</v>
      </c>
      <c r="P563" s="1">
        <f>IF(H563="D1",MATCH(D563,'RPI calculation'!$A$9:$A$356,0),0)</f>
        <v>298</v>
      </c>
      <c r="Q563" s="1">
        <f t="shared" si="24"/>
        <v>1</v>
      </c>
      <c r="R563" s="1">
        <f t="shared" si="25"/>
        <v>1</v>
      </c>
      <c r="S563" s="1">
        <f t="shared" si="26"/>
        <v>0</v>
      </c>
      <c r="T563" s="9">
        <f>IF(Q563=0,0,(INDEX('RPI calculation'!$H$9:$H$356,P563)-(COUNTIFS(Matches!$C$9:$C$1954,C563,Matches!$D$9:$D$1954,D563,Matches!$Q$9:$Q$1954,1,Matches!$F$9:$F$1954,3)+COUNTIFS(Matches!$C$9:$C$1954,D563,Matches!$D$9:$D$1954,C563,Matches!$Q$9:$Q$1954,1,Matches!$E$9:$E$1954,3)))/((INDEX('RPI calculation'!$H$9:$H$356,P563)+INDEX('RPI calculation'!$I$9:$I$356,P563))-(COUNTIFS(Matches!$C$9:$C$1954,C563,Matches!$D$9:$D$1954,D563,Matches!$Q$9:$Q$1954,1)+COUNTIFS(Matches!$C$9:$C$1954,D563,Matches!$D$9:$D$1954,C563,Matches!$Q$9:$Q$1954,1))))</f>
        <v>0.4</v>
      </c>
      <c r="U563" s="9">
        <f>IF(Q563=0,0,(INDEX('RPI calculation'!$H$9:$H$356,O563)-(COUNTIFS(Matches!$C$9:$C$1954,C563,Matches!$D$9:$D$1954,D563,Matches!$Q$9:$Q$1954,1,Matches!$E$9:$E$1954,3)+COUNTIFS(Matches!$C$9:$C$1954,D563,Matches!$D$9:$D$1954,C563,Matches!$Q$9:$Q$1954,1,Matches!$F$9:$F$1954,3)))/((INDEX('RPI calculation'!$H$9:$H$356,O563)+INDEX('RPI calculation'!$I$9:$I$356,O563))-(COUNTIFS(Matches!$C$9:$C$1954,C563,Matches!$D$9:$D$1954,D563,Matches!$Q$9:$Q$1954,1)+COUNTIFS(Matches!$C$9:$C$1954,D563,Matches!$D$9:$D$1954,C563,Matches!$Q$9:$Q$1954,1))))</f>
        <v>0.5</v>
      </c>
      <c r="V563" s="9">
        <f>IF(Q563=0,0,INDEX('RPI calculation'!$K$9:$K$356,P563))</f>
        <v>0.43737373737373736</v>
      </c>
      <c r="W563" s="9">
        <f>IF(Q563=0,0,INDEX('RPI calculation'!$K$9:$K$356,O563))</f>
        <v>0.53787878787878796</v>
      </c>
      <c r="X563" s="1">
        <f>IF(G563="D1",INDEX('RPI calculation'!$N$9:$N$356,O563),0)</f>
        <v>114</v>
      </c>
      <c r="Y563" s="1">
        <f>IF(H563="D1",INDEX('RPI calculation'!$N$9:$N$356,P563),0)</f>
        <v>263</v>
      </c>
    </row>
    <row r="564" spans="1:25" ht="25">
      <c r="A564" s="1" t="s">
        <v>2041</v>
      </c>
      <c r="B564" s="12">
        <v>46268</v>
      </c>
      <c r="C564" s="1" t="s">
        <v>161</v>
      </c>
      <c r="D564" s="1" t="s">
        <v>156</v>
      </c>
      <c r="E564" s="1">
        <v>3</v>
      </c>
      <c r="F564" s="1">
        <v>0</v>
      </c>
      <c r="G564" s="1" t="s">
        <v>584</v>
      </c>
      <c r="H564" s="1" t="s">
        <v>584</v>
      </c>
      <c r="I564" s="1">
        <v>2</v>
      </c>
      <c r="J564" s="14" t="s">
        <v>832</v>
      </c>
      <c r="K564" s="14" t="s">
        <v>2042</v>
      </c>
      <c r="L564" s="14"/>
      <c r="M564" s="1" t="s">
        <v>5986</v>
      </c>
      <c r="N564" s="14" t="s">
        <v>5989</v>
      </c>
      <c r="O564" s="1">
        <f>IF(G564="D1",MATCH(C564,'RPI calculation'!$A$9:$A$356,0),0)</f>
        <v>122</v>
      </c>
      <c r="P564" s="1">
        <f>IF(H564="D1",MATCH(D564,'RPI calculation'!$A$9:$A$356,0),0)</f>
        <v>206</v>
      </c>
      <c r="Q564" s="1">
        <f t="shared" si="24"/>
        <v>1</v>
      </c>
      <c r="R564" s="1">
        <f t="shared" si="25"/>
        <v>1</v>
      </c>
      <c r="S564" s="1">
        <f t="shared" si="26"/>
        <v>0</v>
      </c>
      <c r="T564" s="9">
        <f>IF(Q564=0,0,(INDEX('RPI calculation'!$H$9:$H$356,P564)-(COUNTIFS(Matches!$C$9:$C$1954,C564,Matches!$D$9:$D$1954,D564,Matches!$Q$9:$Q$1954,1,Matches!$F$9:$F$1954,3)+COUNTIFS(Matches!$C$9:$C$1954,D564,Matches!$D$9:$D$1954,C564,Matches!$Q$9:$Q$1954,1,Matches!$E$9:$E$1954,3)))/((INDEX('RPI calculation'!$H$9:$H$356,P564)+INDEX('RPI calculation'!$I$9:$I$356,P564))-(COUNTIFS(Matches!$C$9:$C$1954,C564,Matches!$D$9:$D$1954,D564,Matches!$Q$9:$Q$1954,1)+COUNTIFS(Matches!$C$9:$C$1954,D564,Matches!$D$9:$D$1954,C564,Matches!$Q$9:$Q$1954,1))))</f>
        <v>0.7</v>
      </c>
      <c r="U564" s="9">
        <f>IF(Q564=0,0,(INDEX('RPI calculation'!$H$9:$H$356,O564)-(COUNTIFS(Matches!$C$9:$C$1954,C564,Matches!$D$9:$D$1954,D564,Matches!$Q$9:$Q$1954,1,Matches!$E$9:$E$1954,3)+COUNTIFS(Matches!$C$9:$C$1954,D564,Matches!$D$9:$D$1954,C564,Matches!$Q$9:$Q$1954,1,Matches!$F$9:$F$1954,3)))/((INDEX('RPI calculation'!$H$9:$H$356,O564)+INDEX('RPI calculation'!$I$9:$I$356,O564))-(COUNTIFS(Matches!$C$9:$C$1954,C564,Matches!$D$9:$D$1954,D564,Matches!$Q$9:$Q$1954,1)+COUNTIFS(Matches!$C$9:$C$1954,D564,Matches!$D$9:$D$1954,C564,Matches!$Q$9:$Q$1954,1))))</f>
        <v>0.33333333333333331</v>
      </c>
      <c r="V564" s="9">
        <f>IF(Q564=0,0,INDEX('RPI calculation'!$K$9:$K$356,P564))</f>
        <v>0.47962542507997052</v>
      </c>
      <c r="W564" s="9">
        <f>IF(Q564=0,0,INDEX('RPI calculation'!$K$9:$K$356,O564))</f>
        <v>0.59677544677544681</v>
      </c>
      <c r="X564" s="1">
        <f>IF(G564="D1",INDEX('RPI calculation'!$N$9:$N$356,O564),0)</f>
        <v>138</v>
      </c>
      <c r="Y564" s="1">
        <f>IF(H564="D1",INDEX('RPI calculation'!$N$9:$N$356,P564),0)</f>
        <v>133</v>
      </c>
    </row>
    <row r="565" spans="1:25" ht="25">
      <c r="A565" s="1" t="s">
        <v>2043</v>
      </c>
      <c r="B565" s="12">
        <v>46268</v>
      </c>
      <c r="C565" s="1" t="s">
        <v>136</v>
      </c>
      <c r="D565" s="1" t="s">
        <v>41</v>
      </c>
      <c r="E565" s="1">
        <v>1</v>
      </c>
      <c r="F565" s="1">
        <v>3</v>
      </c>
      <c r="G565" s="1" t="s">
        <v>584</v>
      </c>
      <c r="H565" s="1" t="s">
        <v>584</v>
      </c>
      <c r="I565" s="1">
        <v>2</v>
      </c>
      <c r="J565" s="14" t="s">
        <v>777</v>
      </c>
      <c r="K565" s="14" t="s">
        <v>2044</v>
      </c>
      <c r="L565" s="14"/>
      <c r="M565" s="1" t="s">
        <v>5986</v>
      </c>
      <c r="N565" s="14" t="s">
        <v>5989</v>
      </c>
      <c r="O565" s="1">
        <f>IF(G565="D1",MATCH(C565,'RPI calculation'!$A$9:$A$356,0),0)</f>
        <v>126</v>
      </c>
      <c r="P565" s="1">
        <f>IF(H565="D1",MATCH(D565,'RPI calculation'!$A$9:$A$356,0),0)</f>
        <v>193</v>
      </c>
      <c r="Q565" s="1">
        <f t="shared" si="24"/>
        <v>1</v>
      </c>
      <c r="R565" s="1">
        <f t="shared" si="25"/>
        <v>0</v>
      </c>
      <c r="S565" s="1">
        <f t="shared" si="26"/>
        <v>1</v>
      </c>
      <c r="T565" s="9">
        <f>IF(Q565=0,0,(INDEX('RPI calculation'!$H$9:$H$356,P565)-(COUNTIFS(Matches!$C$9:$C$1954,C565,Matches!$D$9:$D$1954,D565,Matches!$Q$9:$Q$1954,1,Matches!$F$9:$F$1954,3)+COUNTIFS(Matches!$C$9:$C$1954,D565,Matches!$D$9:$D$1954,C565,Matches!$Q$9:$Q$1954,1,Matches!$E$9:$E$1954,3)))/((INDEX('RPI calculation'!$H$9:$H$356,P565)+INDEX('RPI calculation'!$I$9:$I$356,P565))-(COUNTIFS(Matches!$C$9:$C$1954,C565,Matches!$D$9:$D$1954,D565,Matches!$Q$9:$Q$1954,1)+COUNTIFS(Matches!$C$9:$C$1954,D565,Matches!$D$9:$D$1954,C565,Matches!$Q$9:$Q$1954,1))))</f>
        <v>0.5714285714285714</v>
      </c>
      <c r="U565" s="9">
        <f>IF(Q565=0,0,(INDEX('RPI calculation'!$H$9:$H$356,O565)-(COUNTIFS(Matches!$C$9:$C$1954,C565,Matches!$D$9:$D$1954,D565,Matches!$Q$9:$Q$1954,1,Matches!$E$9:$E$1954,3)+COUNTIFS(Matches!$C$9:$C$1954,D565,Matches!$D$9:$D$1954,C565,Matches!$Q$9:$Q$1954,1,Matches!$F$9:$F$1954,3)))/((INDEX('RPI calculation'!$H$9:$H$356,O565)+INDEX('RPI calculation'!$I$9:$I$356,O565))-(COUNTIFS(Matches!$C$9:$C$1954,C565,Matches!$D$9:$D$1954,D565,Matches!$Q$9:$Q$1954,1)+COUNTIFS(Matches!$C$9:$C$1954,D565,Matches!$D$9:$D$1954,C565,Matches!$Q$9:$Q$1954,1))))</f>
        <v>0.55555555555555558</v>
      </c>
      <c r="V565" s="9">
        <f>IF(Q565=0,0,INDEX('RPI calculation'!$K$9:$K$356,P565))</f>
        <v>0.69987373737373737</v>
      </c>
      <c r="W565" s="9">
        <f>IF(Q565=0,0,INDEX('RPI calculation'!$K$9:$K$356,O565))</f>
        <v>0.58047619047619048</v>
      </c>
      <c r="X565" s="1">
        <f>IF(G565="D1",INDEX('RPI calculation'!$N$9:$N$356,O565),0)</f>
        <v>113</v>
      </c>
      <c r="Y565" s="1">
        <f>IF(H565="D1",INDEX('RPI calculation'!$N$9:$N$356,P565),0)</f>
        <v>18</v>
      </c>
    </row>
    <row r="566" spans="1:25" ht="25">
      <c r="A566" s="1" t="s">
        <v>2045</v>
      </c>
      <c r="B566" s="12">
        <v>46268</v>
      </c>
      <c r="C566" s="1" t="s">
        <v>59</v>
      </c>
      <c r="D566" s="1" t="s">
        <v>45</v>
      </c>
      <c r="E566" s="1">
        <v>3</v>
      </c>
      <c r="F566" s="1">
        <v>1</v>
      </c>
      <c r="G566" s="1" t="s">
        <v>584</v>
      </c>
      <c r="H566" s="1" t="s">
        <v>584</v>
      </c>
      <c r="I566" s="1">
        <v>2</v>
      </c>
      <c r="J566" s="14" t="s">
        <v>1249</v>
      </c>
      <c r="K566" s="14" t="s">
        <v>2046</v>
      </c>
      <c r="L566" s="14"/>
      <c r="M566" s="1" t="s">
        <v>5986</v>
      </c>
      <c r="N566" s="14" t="s">
        <v>5989</v>
      </c>
      <c r="O566" s="1">
        <f>IF(G566="D1",MATCH(C566,'RPI calculation'!$A$9:$A$356,0),0)</f>
        <v>127</v>
      </c>
      <c r="P566" s="1">
        <f>IF(H566="D1",MATCH(D566,'RPI calculation'!$A$9:$A$356,0),0)</f>
        <v>139</v>
      </c>
      <c r="Q566" s="1">
        <f t="shared" si="24"/>
        <v>1</v>
      </c>
      <c r="R566" s="1">
        <f t="shared" si="25"/>
        <v>1</v>
      </c>
      <c r="S566" s="1">
        <f t="shared" si="26"/>
        <v>0</v>
      </c>
      <c r="T566" s="9">
        <f>IF(Q566=0,0,(INDEX('RPI calculation'!$H$9:$H$356,P566)-(COUNTIFS(Matches!$C$9:$C$1954,C566,Matches!$D$9:$D$1954,D566,Matches!$Q$9:$Q$1954,1,Matches!$F$9:$F$1954,3)+COUNTIFS(Matches!$C$9:$C$1954,D566,Matches!$D$9:$D$1954,C566,Matches!$Q$9:$Q$1954,1,Matches!$E$9:$E$1954,3)))/((INDEX('RPI calculation'!$H$9:$H$356,P566)+INDEX('RPI calculation'!$I$9:$I$356,P566))-(COUNTIFS(Matches!$C$9:$C$1954,C566,Matches!$D$9:$D$1954,D566,Matches!$Q$9:$Q$1954,1)+COUNTIFS(Matches!$C$9:$C$1954,D566,Matches!$D$9:$D$1954,C566,Matches!$Q$9:$Q$1954,1))))</f>
        <v>0.75</v>
      </c>
      <c r="U566" s="9">
        <f>IF(Q566=0,0,(INDEX('RPI calculation'!$H$9:$H$356,O566)-(COUNTIFS(Matches!$C$9:$C$1954,C566,Matches!$D$9:$D$1954,D566,Matches!$Q$9:$Q$1954,1,Matches!$E$9:$E$1954,3)+COUNTIFS(Matches!$C$9:$C$1954,D566,Matches!$D$9:$D$1954,C566,Matches!$Q$9:$Q$1954,1,Matches!$F$9:$F$1954,3)))/((INDEX('RPI calculation'!$H$9:$H$356,O566)+INDEX('RPI calculation'!$I$9:$I$356,O566))-(COUNTIFS(Matches!$C$9:$C$1954,C566,Matches!$D$9:$D$1954,D566,Matches!$Q$9:$Q$1954,1)+COUNTIFS(Matches!$C$9:$C$1954,D566,Matches!$D$9:$D$1954,C566,Matches!$Q$9:$Q$1954,1))))</f>
        <v>0.66666666666666663</v>
      </c>
      <c r="V566" s="9">
        <f>IF(Q566=0,0,INDEX('RPI calculation'!$K$9:$K$356,P566))</f>
        <v>0.66015712682379357</v>
      </c>
      <c r="W566" s="9">
        <f>IF(Q566=0,0,INDEX('RPI calculation'!$K$9:$K$356,O566))</f>
        <v>0.58611111111111103</v>
      </c>
      <c r="X566" s="1">
        <f>IF(G566="D1",INDEX('RPI calculation'!$N$9:$N$356,O566),0)</f>
        <v>36</v>
      </c>
      <c r="Y566" s="1">
        <f>IF(H566="D1",INDEX('RPI calculation'!$N$9:$N$356,P566),0)</f>
        <v>22</v>
      </c>
    </row>
    <row r="567" spans="1:25" ht="25">
      <c r="A567" s="1" t="s">
        <v>2047</v>
      </c>
      <c r="B567" s="12">
        <v>46268</v>
      </c>
      <c r="C567" s="1" t="s">
        <v>208</v>
      </c>
      <c r="D567" s="1" t="s">
        <v>107</v>
      </c>
      <c r="E567" s="1">
        <v>0</v>
      </c>
      <c r="F567" s="1">
        <v>3</v>
      </c>
      <c r="G567" s="1" t="s">
        <v>584</v>
      </c>
      <c r="H567" s="1" t="s">
        <v>584</v>
      </c>
      <c r="I567" s="1">
        <v>2</v>
      </c>
      <c r="J567" s="14" t="s">
        <v>2048</v>
      </c>
      <c r="K567" s="14" t="s">
        <v>2049</v>
      </c>
      <c r="L567" s="14"/>
      <c r="M567" s="1" t="s">
        <v>5986</v>
      </c>
      <c r="N567" s="14" t="s">
        <v>5989</v>
      </c>
      <c r="O567" s="1">
        <f>IF(G567="D1",MATCH(C567,'RPI calculation'!$A$9:$A$356,0),0)</f>
        <v>140</v>
      </c>
      <c r="P567" s="1">
        <f>IF(H567="D1",MATCH(D567,'RPI calculation'!$A$9:$A$356,0),0)</f>
        <v>170</v>
      </c>
      <c r="Q567" s="1">
        <f t="shared" si="24"/>
        <v>1</v>
      </c>
      <c r="R567" s="1">
        <f t="shared" si="25"/>
        <v>0</v>
      </c>
      <c r="S567" s="1">
        <f t="shared" si="26"/>
        <v>1</v>
      </c>
      <c r="T567" s="9">
        <f>IF(Q567=0,0,(INDEX('RPI calculation'!$H$9:$H$356,P567)-(COUNTIFS(Matches!$C$9:$C$1954,C567,Matches!$D$9:$D$1954,D567,Matches!$Q$9:$Q$1954,1,Matches!$F$9:$F$1954,3)+COUNTIFS(Matches!$C$9:$C$1954,D567,Matches!$D$9:$D$1954,C567,Matches!$Q$9:$Q$1954,1,Matches!$E$9:$E$1954,3)))/((INDEX('RPI calculation'!$H$9:$H$356,P567)+INDEX('RPI calculation'!$I$9:$I$356,P567))-(COUNTIFS(Matches!$C$9:$C$1954,C567,Matches!$D$9:$D$1954,D567,Matches!$Q$9:$Q$1954,1)+COUNTIFS(Matches!$C$9:$C$1954,D567,Matches!$D$9:$D$1954,C567,Matches!$Q$9:$Q$1954,1))))</f>
        <v>0.72727272727272729</v>
      </c>
      <c r="U567" s="9">
        <f>IF(Q567=0,0,(INDEX('RPI calculation'!$H$9:$H$356,O567)-(COUNTIFS(Matches!$C$9:$C$1954,C567,Matches!$D$9:$D$1954,D567,Matches!$Q$9:$Q$1954,1,Matches!$E$9:$E$1954,3)+COUNTIFS(Matches!$C$9:$C$1954,D567,Matches!$D$9:$D$1954,C567,Matches!$Q$9:$Q$1954,1,Matches!$F$9:$F$1954,3)))/((INDEX('RPI calculation'!$H$9:$H$356,O567)+INDEX('RPI calculation'!$I$9:$I$356,O567))-(COUNTIFS(Matches!$C$9:$C$1954,C567,Matches!$D$9:$D$1954,D567,Matches!$Q$9:$Q$1954,1)+COUNTIFS(Matches!$C$9:$C$1954,D567,Matches!$D$9:$D$1954,C567,Matches!$Q$9:$Q$1954,1))))</f>
        <v>0.54545454545454541</v>
      </c>
      <c r="V567" s="9">
        <f>IF(Q567=0,0,INDEX('RPI calculation'!$K$9:$K$356,P567))</f>
        <v>0.51668470418470414</v>
      </c>
      <c r="W567" s="9">
        <f>IF(Q567=0,0,INDEX('RPI calculation'!$K$9:$K$356,O567))</f>
        <v>0.50915750915750912</v>
      </c>
      <c r="X567" s="1">
        <f>IF(G567="D1",INDEX('RPI calculation'!$N$9:$N$356,O567),0)</f>
        <v>185</v>
      </c>
      <c r="Y567" s="1">
        <f>IF(H567="D1",INDEX('RPI calculation'!$N$9:$N$356,P567),0)</f>
        <v>84</v>
      </c>
    </row>
    <row r="568" spans="1:25" ht="25">
      <c r="A568" s="1" t="s">
        <v>2050</v>
      </c>
      <c r="B568" s="12">
        <v>46268</v>
      </c>
      <c r="C568" s="1" t="s">
        <v>89</v>
      </c>
      <c r="D568" s="1" t="s">
        <v>221</v>
      </c>
      <c r="E568" s="1">
        <v>3</v>
      </c>
      <c r="F568" s="1">
        <v>1</v>
      </c>
      <c r="G568" s="1" t="s">
        <v>584</v>
      </c>
      <c r="H568" s="1" t="s">
        <v>584</v>
      </c>
      <c r="I568" s="1">
        <v>2</v>
      </c>
      <c r="J568" s="14" t="s">
        <v>1110</v>
      </c>
      <c r="K568" s="14" t="s">
        <v>2051</v>
      </c>
      <c r="L568" s="14"/>
      <c r="M568" s="1" t="s">
        <v>5986</v>
      </c>
      <c r="N568" s="14" t="s">
        <v>5989</v>
      </c>
      <c r="O568" s="1">
        <f>IF(G568="D1",MATCH(C568,'RPI calculation'!$A$9:$A$356,0),0)</f>
        <v>142</v>
      </c>
      <c r="P568" s="1">
        <f>IF(H568="D1",MATCH(D568,'RPI calculation'!$A$9:$A$356,0),0)</f>
        <v>297</v>
      </c>
      <c r="Q568" s="1">
        <f t="shared" si="24"/>
        <v>1</v>
      </c>
      <c r="R568" s="1">
        <f t="shared" si="25"/>
        <v>1</v>
      </c>
      <c r="S568" s="1">
        <f t="shared" si="26"/>
        <v>0</v>
      </c>
      <c r="T568" s="9">
        <f>IF(Q568=0,0,(INDEX('RPI calculation'!$H$9:$H$356,P568)-(COUNTIFS(Matches!$C$9:$C$1954,C568,Matches!$D$9:$D$1954,D568,Matches!$Q$9:$Q$1954,1,Matches!$F$9:$F$1954,3)+COUNTIFS(Matches!$C$9:$C$1954,D568,Matches!$D$9:$D$1954,C568,Matches!$Q$9:$Q$1954,1,Matches!$E$9:$E$1954,3)))/((INDEX('RPI calculation'!$H$9:$H$356,P568)+INDEX('RPI calculation'!$I$9:$I$356,P568))-(COUNTIFS(Matches!$C$9:$C$1954,C568,Matches!$D$9:$D$1954,D568,Matches!$Q$9:$Q$1954,1)+COUNTIFS(Matches!$C$9:$C$1954,D568,Matches!$D$9:$D$1954,C568,Matches!$Q$9:$Q$1954,1))))</f>
        <v>0.4</v>
      </c>
      <c r="U568" s="9">
        <f>IF(Q568=0,0,(INDEX('RPI calculation'!$H$9:$H$356,O568)-(COUNTIFS(Matches!$C$9:$C$1954,C568,Matches!$D$9:$D$1954,D568,Matches!$Q$9:$Q$1954,1,Matches!$E$9:$E$1954,3)+COUNTIFS(Matches!$C$9:$C$1954,D568,Matches!$D$9:$D$1954,C568,Matches!$Q$9:$Q$1954,1,Matches!$F$9:$F$1954,3)))/((INDEX('RPI calculation'!$H$9:$H$356,O568)+INDEX('RPI calculation'!$I$9:$I$356,O568))-(COUNTIFS(Matches!$C$9:$C$1954,C568,Matches!$D$9:$D$1954,D568,Matches!$Q$9:$Q$1954,1)+COUNTIFS(Matches!$C$9:$C$1954,D568,Matches!$D$9:$D$1954,C568,Matches!$Q$9:$Q$1954,1))))</f>
        <v>0.8</v>
      </c>
      <c r="V568" s="9">
        <f>IF(Q568=0,0,INDEX('RPI calculation'!$K$9:$K$356,P568))</f>
        <v>0.5535812672176309</v>
      </c>
      <c r="W568" s="9">
        <f>IF(Q568=0,0,INDEX('RPI calculation'!$K$9:$K$356,O568))</f>
        <v>0.5116030434212252</v>
      </c>
      <c r="X568" s="1">
        <f>IF(G568="D1",INDEX('RPI calculation'!$N$9:$N$356,O568),0)</f>
        <v>66</v>
      </c>
      <c r="Y568" s="1">
        <f>IF(H568="D1",INDEX('RPI calculation'!$N$9:$N$356,P568),0)</f>
        <v>198</v>
      </c>
    </row>
    <row r="569" spans="1:25" ht="25">
      <c r="A569" s="1" t="s">
        <v>2052</v>
      </c>
      <c r="B569" s="12">
        <v>46268</v>
      </c>
      <c r="C569" s="1" t="s">
        <v>287</v>
      </c>
      <c r="D569" s="1" t="s">
        <v>354</v>
      </c>
      <c r="E569" s="1">
        <v>3</v>
      </c>
      <c r="F569" s="1">
        <v>1</v>
      </c>
      <c r="G569" s="1" t="s">
        <v>584</v>
      </c>
      <c r="H569" s="1" t="s">
        <v>584</v>
      </c>
      <c r="I569" s="1">
        <v>2</v>
      </c>
      <c r="J569" s="14" t="s">
        <v>1407</v>
      </c>
      <c r="K569" s="14" t="s">
        <v>2053</v>
      </c>
      <c r="L569" s="14"/>
      <c r="M569" s="1" t="s">
        <v>5986</v>
      </c>
      <c r="N569" s="14" t="s">
        <v>5989</v>
      </c>
      <c r="O569" s="1">
        <f>IF(G569="D1",MATCH(C569,'RPI calculation'!$A$9:$A$356,0),0)</f>
        <v>144</v>
      </c>
      <c r="P569" s="1">
        <f>IF(H569="D1",MATCH(D569,'RPI calculation'!$A$9:$A$356,0),0)</f>
        <v>261</v>
      </c>
      <c r="Q569" s="1">
        <f t="shared" si="24"/>
        <v>1</v>
      </c>
      <c r="R569" s="1">
        <f t="shared" si="25"/>
        <v>1</v>
      </c>
      <c r="S569" s="1">
        <f t="shared" si="26"/>
        <v>0</v>
      </c>
      <c r="T569" s="9">
        <f>IF(Q569=0,0,(INDEX('RPI calculation'!$H$9:$H$356,P569)-(COUNTIFS(Matches!$C$9:$C$1954,C569,Matches!$D$9:$D$1954,D569,Matches!$Q$9:$Q$1954,1,Matches!$F$9:$F$1954,3)+COUNTIFS(Matches!$C$9:$C$1954,D569,Matches!$D$9:$D$1954,C569,Matches!$Q$9:$Q$1954,1,Matches!$E$9:$E$1954,3)))/((INDEX('RPI calculation'!$H$9:$H$356,P569)+INDEX('RPI calculation'!$I$9:$I$356,P569))-(COUNTIFS(Matches!$C$9:$C$1954,C569,Matches!$D$9:$D$1954,D569,Matches!$Q$9:$Q$1954,1)+COUNTIFS(Matches!$C$9:$C$1954,D569,Matches!$D$9:$D$1954,C569,Matches!$Q$9:$Q$1954,1))))</f>
        <v>0.27272727272727271</v>
      </c>
      <c r="U569" s="9">
        <f>IF(Q569=0,0,(INDEX('RPI calculation'!$H$9:$H$356,O569)-(COUNTIFS(Matches!$C$9:$C$1954,C569,Matches!$D$9:$D$1954,D569,Matches!$Q$9:$Q$1954,1,Matches!$E$9:$E$1954,3)+COUNTIFS(Matches!$C$9:$C$1954,D569,Matches!$D$9:$D$1954,C569,Matches!$Q$9:$Q$1954,1,Matches!$F$9:$F$1954,3)))/((INDEX('RPI calculation'!$H$9:$H$356,O569)+INDEX('RPI calculation'!$I$9:$I$356,O569))-(COUNTIFS(Matches!$C$9:$C$1954,C569,Matches!$D$9:$D$1954,D569,Matches!$Q$9:$Q$1954,1)+COUNTIFS(Matches!$C$9:$C$1954,D569,Matches!$D$9:$D$1954,C569,Matches!$Q$9:$Q$1954,1))))</f>
        <v>0.27272727272727271</v>
      </c>
      <c r="V569" s="9">
        <f>IF(Q569=0,0,INDEX('RPI calculation'!$K$9:$K$356,P569))</f>
        <v>0.34475524475524472</v>
      </c>
      <c r="W569" s="9">
        <f>IF(Q569=0,0,INDEX('RPI calculation'!$K$9:$K$356,O569))</f>
        <v>0.44829059829059825</v>
      </c>
      <c r="X569" s="1">
        <f>IF(G569="D1",INDEX('RPI calculation'!$N$9:$N$356,O569),0)</f>
        <v>264</v>
      </c>
      <c r="Y569" s="1">
        <f>IF(H569="D1",INDEX('RPI calculation'!$N$9:$N$356,P569),0)</f>
        <v>331</v>
      </c>
    </row>
    <row r="570" spans="1:25" ht="25">
      <c r="A570" s="1" t="s">
        <v>2054</v>
      </c>
      <c r="B570" s="12">
        <v>46268</v>
      </c>
      <c r="C570" s="1" t="s">
        <v>234</v>
      </c>
      <c r="D570" s="1" t="s">
        <v>194</v>
      </c>
      <c r="E570" s="1">
        <v>1</v>
      </c>
      <c r="F570" s="1">
        <v>3</v>
      </c>
      <c r="G570" s="1" t="s">
        <v>584</v>
      </c>
      <c r="H570" s="1" t="s">
        <v>584</v>
      </c>
      <c r="I570" s="1">
        <v>2</v>
      </c>
      <c r="J570" s="14" t="s">
        <v>2055</v>
      </c>
      <c r="K570" s="14" t="s">
        <v>2056</v>
      </c>
      <c r="L570" s="14"/>
      <c r="M570" s="1" t="s">
        <v>5986</v>
      </c>
      <c r="N570" s="14" t="s">
        <v>5989</v>
      </c>
      <c r="O570" s="1">
        <f>IF(G570="D1",MATCH(C570,'RPI calculation'!$A$9:$A$356,0),0)</f>
        <v>147</v>
      </c>
      <c r="P570" s="1">
        <f>IF(H570="D1",MATCH(D570,'RPI calculation'!$A$9:$A$356,0),0)</f>
        <v>250</v>
      </c>
      <c r="Q570" s="1">
        <f t="shared" si="24"/>
        <v>1</v>
      </c>
      <c r="R570" s="1">
        <f t="shared" si="25"/>
        <v>0</v>
      </c>
      <c r="S570" s="1">
        <f t="shared" si="26"/>
        <v>1</v>
      </c>
      <c r="T570" s="9">
        <f>IF(Q570=0,0,(INDEX('RPI calculation'!$H$9:$H$356,P570)-(COUNTIFS(Matches!$C$9:$C$1954,C570,Matches!$D$9:$D$1954,D570,Matches!$Q$9:$Q$1954,1,Matches!$F$9:$F$1954,3)+COUNTIFS(Matches!$C$9:$C$1954,D570,Matches!$D$9:$D$1954,C570,Matches!$Q$9:$Q$1954,1,Matches!$E$9:$E$1954,3)))/((INDEX('RPI calculation'!$H$9:$H$356,P570)+INDEX('RPI calculation'!$I$9:$I$356,P570))-(COUNTIFS(Matches!$C$9:$C$1954,C570,Matches!$D$9:$D$1954,D570,Matches!$Q$9:$Q$1954,1)+COUNTIFS(Matches!$C$9:$C$1954,D570,Matches!$D$9:$D$1954,C570,Matches!$Q$9:$Q$1954,1))))</f>
        <v>0.41666666666666669</v>
      </c>
      <c r="U570" s="9">
        <f>IF(Q570=0,0,(INDEX('RPI calculation'!$H$9:$H$356,O570)-(COUNTIFS(Matches!$C$9:$C$1954,C570,Matches!$D$9:$D$1954,D570,Matches!$Q$9:$Q$1954,1,Matches!$E$9:$E$1954,3)+COUNTIFS(Matches!$C$9:$C$1954,D570,Matches!$D$9:$D$1954,C570,Matches!$Q$9:$Q$1954,1,Matches!$F$9:$F$1954,3)))/((INDEX('RPI calculation'!$H$9:$H$356,O570)+INDEX('RPI calculation'!$I$9:$I$356,O570))-(COUNTIFS(Matches!$C$9:$C$1954,C570,Matches!$D$9:$D$1954,D570,Matches!$Q$9:$Q$1954,1)+COUNTIFS(Matches!$C$9:$C$1954,D570,Matches!$D$9:$D$1954,C570,Matches!$Q$9:$Q$1954,1))))</f>
        <v>0.33333333333333331</v>
      </c>
      <c r="V570" s="9">
        <f>IF(Q570=0,0,INDEX('RPI calculation'!$K$9:$K$356,P570))</f>
        <v>0.52615205307513002</v>
      </c>
      <c r="W570" s="9">
        <f>IF(Q570=0,0,INDEX('RPI calculation'!$K$9:$K$356,O570))</f>
        <v>0.55272727272727273</v>
      </c>
      <c r="X570" s="1">
        <f>IF(G570="D1",INDEX('RPI calculation'!$N$9:$N$356,O570),0)</f>
        <v>211</v>
      </c>
      <c r="Y570" s="1">
        <f>IF(H570="D1",INDEX('RPI calculation'!$N$9:$N$356,P570),0)</f>
        <v>171</v>
      </c>
    </row>
    <row r="571" spans="1:25" ht="25">
      <c r="A571" s="1" t="s">
        <v>2057</v>
      </c>
      <c r="B571" s="12">
        <v>46268</v>
      </c>
      <c r="C571" s="1" t="s">
        <v>158</v>
      </c>
      <c r="D571" s="1" t="s">
        <v>235</v>
      </c>
      <c r="E571" s="1">
        <v>3</v>
      </c>
      <c r="F571" s="1">
        <v>0</v>
      </c>
      <c r="G571" s="1" t="s">
        <v>584</v>
      </c>
      <c r="H571" s="1" t="s">
        <v>584</v>
      </c>
      <c r="I571" s="1">
        <v>2</v>
      </c>
      <c r="J571" s="14" t="s">
        <v>844</v>
      </c>
      <c r="K571" s="14" t="s">
        <v>2058</v>
      </c>
      <c r="L571" s="14"/>
      <c r="M571" s="1" t="s">
        <v>5986</v>
      </c>
      <c r="N571" s="14" t="s">
        <v>5989</v>
      </c>
      <c r="O571" s="1">
        <f>IF(G571="D1",MATCH(C571,'RPI calculation'!$A$9:$A$356,0),0)</f>
        <v>165</v>
      </c>
      <c r="P571" s="1">
        <f>IF(H571="D1",MATCH(D571,'RPI calculation'!$A$9:$A$356,0),0)</f>
        <v>302</v>
      </c>
      <c r="Q571" s="1">
        <f t="shared" si="24"/>
        <v>1</v>
      </c>
      <c r="R571" s="1">
        <f t="shared" si="25"/>
        <v>1</v>
      </c>
      <c r="S571" s="1">
        <f t="shared" si="26"/>
        <v>0</v>
      </c>
      <c r="T571" s="9">
        <f>IF(Q571=0,0,(INDEX('RPI calculation'!$H$9:$H$356,P571)-(COUNTIFS(Matches!$C$9:$C$1954,C571,Matches!$D$9:$D$1954,D571,Matches!$Q$9:$Q$1954,1,Matches!$F$9:$F$1954,3)+COUNTIFS(Matches!$C$9:$C$1954,D571,Matches!$D$9:$D$1954,C571,Matches!$Q$9:$Q$1954,1,Matches!$E$9:$E$1954,3)))/((INDEX('RPI calculation'!$H$9:$H$356,P571)+INDEX('RPI calculation'!$I$9:$I$356,P571))-(COUNTIFS(Matches!$C$9:$C$1954,C571,Matches!$D$9:$D$1954,D571,Matches!$Q$9:$Q$1954,1)+COUNTIFS(Matches!$C$9:$C$1954,D571,Matches!$D$9:$D$1954,C571,Matches!$Q$9:$Q$1954,1))))</f>
        <v>0.36363636363636365</v>
      </c>
      <c r="U571" s="9">
        <f>IF(Q571=0,0,(INDEX('RPI calculation'!$H$9:$H$356,O571)-(COUNTIFS(Matches!$C$9:$C$1954,C571,Matches!$D$9:$D$1954,D571,Matches!$Q$9:$Q$1954,1,Matches!$E$9:$E$1954,3)+COUNTIFS(Matches!$C$9:$C$1954,D571,Matches!$D$9:$D$1954,C571,Matches!$Q$9:$Q$1954,1,Matches!$F$9:$F$1954,3)))/((INDEX('RPI calculation'!$H$9:$H$356,O571)+INDEX('RPI calculation'!$I$9:$I$356,O571))-(COUNTIFS(Matches!$C$9:$C$1954,C571,Matches!$D$9:$D$1954,D571,Matches!$Q$9:$Q$1954,1)+COUNTIFS(Matches!$C$9:$C$1954,D571,Matches!$D$9:$D$1954,C571,Matches!$Q$9:$Q$1954,1))))</f>
        <v>0.4</v>
      </c>
      <c r="V571" s="9">
        <f>IF(Q571=0,0,INDEX('RPI calculation'!$K$9:$K$356,P571))</f>
        <v>0.53127104377104373</v>
      </c>
      <c r="W571" s="9">
        <f>IF(Q571=0,0,INDEX('RPI calculation'!$K$9:$K$356,O571))</f>
        <v>0.54641873278236919</v>
      </c>
      <c r="X571" s="1">
        <f>IF(G571="D1",INDEX('RPI calculation'!$N$9:$N$356,O571),0)</f>
        <v>135</v>
      </c>
      <c r="Y571" s="1">
        <f>IF(H571="D1",INDEX('RPI calculation'!$N$9:$N$356,P571),0)</f>
        <v>212</v>
      </c>
    </row>
    <row r="572" spans="1:25">
      <c r="A572" s="1" t="s">
        <v>2059</v>
      </c>
      <c r="B572" s="12">
        <v>46268</v>
      </c>
      <c r="C572" s="1" t="s">
        <v>323</v>
      </c>
      <c r="D572" s="1" t="s">
        <v>355</v>
      </c>
      <c r="E572" s="1">
        <v>3</v>
      </c>
      <c r="F572" s="1">
        <v>0</v>
      </c>
      <c r="G572" s="1" t="s">
        <v>584</v>
      </c>
      <c r="H572" s="1" t="s">
        <v>584</v>
      </c>
      <c r="I572" s="1">
        <v>1</v>
      </c>
      <c r="J572" s="14" t="s">
        <v>990</v>
      </c>
      <c r="K572" s="14" t="s">
        <v>2060</v>
      </c>
      <c r="L572" s="14"/>
      <c r="M572" s="1" t="s">
        <v>5986</v>
      </c>
      <c r="N572" s="14" t="s">
        <v>5989</v>
      </c>
      <c r="O572" s="1">
        <f>IF(G572="D1",MATCH(C572,'RPI calculation'!$A$9:$A$356,0),0)</f>
        <v>171</v>
      </c>
      <c r="P572" s="1">
        <f>IF(H572="D1",MATCH(D572,'RPI calculation'!$A$9:$A$356,0),0)</f>
        <v>248</v>
      </c>
      <c r="Q572" s="1">
        <f t="shared" si="24"/>
        <v>1</v>
      </c>
      <c r="R572" s="1">
        <f t="shared" si="25"/>
        <v>1</v>
      </c>
      <c r="S572" s="1">
        <f t="shared" si="26"/>
        <v>0</v>
      </c>
      <c r="T572" s="9">
        <f>IF(Q572=0,0,(INDEX('RPI calculation'!$H$9:$H$356,P572)-(COUNTIFS(Matches!$C$9:$C$1954,C572,Matches!$D$9:$D$1954,D572,Matches!$Q$9:$Q$1954,1,Matches!$F$9:$F$1954,3)+COUNTIFS(Matches!$C$9:$C$1954,D572,Matches!$D$9:$D$1954,C572,Matches!$Q$9:$Q$1954,1,Matches!$E$9:$E$1954,3)))/((INDEX('RPI calculation'!$H$9:$H$356,P572)+INDEX('RPI calculation'!$I$9:$I$356,P572))-(COUNTIFS(Matches!$C$9:$C$1954,C572,Matches!$D$9:$D$1954,D572,Matches!$Q$9:$Q$1954,1)+COUNTIFS(Matches!$C$9:$C$1954,D572,Matches!$D$9:$D$1954,C572,Matches!$Q$9:$Q$1954,1))))</f>
        <v>0.375</v>
      </c>
      <c r="U572" s="9">
        <f>IF(Q572=0,0,(INDEX('RPI calculation'!$H$9:$H$356,O572)-(COUNTIFS(Matches!$C$9:$C$1954,C572,Matches!$D$9:$D$1954,D572,Matches!$Q$9:$Q$1954,1,Matches!$E$9:$E$1954,3)+COUNTIFS(Matches!$C$9:$C$1954,D572,Matches!$D$9:$D$1954,C572,Matches!$Q$9:$Q$1954,1,Matches!$F$9:$F$1954,3)))/((INDEX('RPI calculation'!$H$9:$H$356,O572)+INDEX('RPI calculation'!$I$9:$I$356,O572))-(COUNTIFS(Matches!$C$9:$C$1954,C572,Matches!$D$9:$D$1954,D572,Matches!$Q$9:$Q$1954,1)+COUNTIFS(Matches!$C$9:$C$1954,D572,Matches!$D$9:$D$1954,C572,Matches!$Q$9:$Q$1954,1))))</f>
        <v>0.22222222222222221</v>
      </c>
      <c r="V572" s="9">
        <f>IF(Q572=0,0,INDEX('RPI calculation'!$K$9:$K$356,P572))</f>
        <v>0.33515151515151514</v>
      </c>
      <c r="W572" s="9">
        <f>IF(Q572=0,0,INDEX('RPI calculation'!$K$9:$K$356,O572))</f>
        <v>0.3916896235078054</v>
      </c>
      <c r="X572" s="1">
        <f>IF(G572="D1",INDEX('RPI calculation'!$N$9:$N$356,O572),0)</f>
        <v>300</v>
      </c>
      <c r="Y572" s="1">
        <f>IF(H572="D1",INDEX('RPI calculation'!$N$9:$N$356,P572),0)</f>
        <v>332</v>
      </c>
    </row>
    <row r="573" spans="1:25" ht="25">
      <c r="A573" s="1" t="s">
        <v>2061</v>
      </c>
      <c r="B573" s="12">
        <v>46268</v>
      </c>
      <c r="C573" s="1" t="s">
        <v>140</v>
      </c>
      <c r="D573" s="1" t="s">
        <v>275</v>
      </c>
      <c r="E573" s="1">
        <v>1</v>
      </c>
      <c r="F573" s="1">
        <v>3</v>
      </c>
      <c r="G573" s="1" t="s">
        <v>584</v>
      </c>
      <c r="H573" s="1" t="s">
        <v>584</v>
      </c>
      <c r="I573" s="1">
        <v>2</v>
      </c>
      <c r="J573" s="14" t="s">
        <v>838</v>
      </c>
      <c r="K573" s="14" t="s">
        <v>2062</v>
      </c>
      <c r="L573" s="14"/>
      <c r="M573" s="1" t="s">
        <v>5986</v>
      </c>
      <c r="N573" s="14" t="s">
        <v>5989</v>
      </c>
      <c r="O573" s="1">
        <f>IF(G573="D1",MATCH(C573,'RPI calculation'!$A$9:$A$356,0),0)</f>
        <v>172</v>
      </c>
      <c r="P573" s="1">
        <f>IF(H573="D1",MATCH(D573,'RPI calculation'!$A$9:$A$356,0),0)</f>
        <v>269</v>
      </c>
      <c r="Q573" s="1">
        <f t="shared" si="24"/>
        <v>1</v>
      </c>
      <c r="R573" s="1">
        <f t="shared" si="25"/>
        <v>0</v>
      </c>
      <c r="S573" s="1">
        <f t="shared" si="26"/>
        <v>1</v>
      </c>
      <c r="T573" s="9">
        <f>IF(Q573=0,0,(INDEX('RPI calculation'!$H$9:$H$356,P573)-(COUNTIFS(Matches!$C$9:$C$1954,C573,Matches!$D$9:$D$1954,D573,Matches!$Q$9:$Q$1954,1,Matches!$F$9:$F$1954,3)+COUNTIFS(Matches!$C$9:$C$1954,D573,Matches!$D$9:$D$1954,C573,Matches!$Q$9:$Q$1954,1,Matches!$E$9:$E$1954,3)))/((INDEX('RPI calculation'!$H$9:$H$356,P573)+INDEX('RPI calculation'!$I$9:$I$356,P573))-(COUNTIFS(Matches!$C$9:$C$1954,C573,Matches!$D$9:$D$1954,D573,Matches!$Q$9:$Q$1954,1)+COUNTIFS(Matches!$C$9:$C$1954,D573,Matches!$D$9:$D$1954,C573,Matches!$Q$9:$Q$1954,1))))</f>
        <v>0.125</v>
      </c>
      <c r="U573" s="9">
        <f>IF(Q573=0,0,(INDEX('RPI calculation'!$H$9:$H$356,O573)-(COUNTIFS(Matches!$C$9:$C$1954,C573,Matches!$D$9:$D$1954,D573,Matches!$Q$9:$Q$1954,1,Matches!$E$9:$E$1954,3)+COUNTIFS(Matches!$C$9:$C$1954,D573,Matches!$D$9:$D$1954,C573,Matches!$Q$9:$Q$1954,1,Matches!$F$9:$F$1954,3)))/((INDEX('RPI calculation'!$H$9:$H$356,O573)+INDEX('RPI calculation'!$I$9:$I$356,O573))-(COUNTIFS(Matches!$C$9:$C$1954,C573,Matches!$D$9:$D$1954,D573,Matches!$Q$9:$Q$1954,1)+COUNTIFS(Matches!$C$9:$C$1954,D573,Matches!$D$9:$D$1954,C573,Matches!$Q$9:$Q$1954,1))))</f>
        <v>0.7</v>
      </c>
      <c r="V573" s="9">
        <f>IF(Q573=0,0,INDEX('RPI calculation'!$K$9:$K$356,P573))</f>
        <v>0.52420234086900752</v>
      </c>
      <c r="W573" s="9">
        <f>IF(Q573=0,0,INDEX('RPI calculation'!$K$9:$K$356,O573))</f>
        <v>0.51512855831037652</v>
      </c>
      <c r="X573" s="1">
        <f>IF(G573="D1",INDEX('RPI calculation'!$N$9:$N$356,O573),0)</f>
        <v>117</v>
      </c>
      <c r="Y573" s="1">
        <f>IF(H573="D1",INDEX('RPI calculation'!$N$9:$N$356,P573),0)</f>
        <v>252</v>
      </c>
    </row>
    <row r="574" spans="1:25" ht="25">
      <c r="A574" s="1" t="s">
        <v>2063</v>
      </c>
      <c r="B574" s="12">
        <v>46268</v>
      </c>
      <c r="C574" s="1" t="s">
        <v>264</v>
      </c>
      <c r="D574" s="1" t="s">
        <v>277</v>
      </c>
      <c r="E574" s="1">
        <v>3</v>
      </c>
      <c r="F574" s="1">
        <v>0</v>
      </c>
      <c r="G574" s="1" t="s">
        <v>584</v>
      </c>
      <c r="H574" s="1" t="s">
        <v>584</v>
      </c>
      <c r="I574" s="1">
        <v>2</v>
      </c>
      <c r="J574" s="14" t="s">
        <v>1287</v>
      </c>
      <c r="K574" s="14" t="s">
        <v>2064</v>
      </c>
      <c r="L574" s="14"/>
      <c r="M574" s="1" t="s">
        <v>5986</v>
      </c>
      <c r="N574" s="14" t="s">
        <v>5989</v>
      </c>
      <c r="O574" s="1">
        <f>IF(G574="D1",MATCH(C574,'RPI calculation'!$A$9:$A$356,0),0)</f>
        <v>176</v>
      </c>
      <c r="P574" s="1">
        <f>IF(H574="D1",MATCH(D574,'RPI calculation'!$A$9:$A$356,0),0)</f>
        <v>228</v>
      </c>
      <c r="Q574" s="1">
        <f t="shared" si="24"/>
        <v>1</v>
      </c>
      <c r="R574" s="1">
        <f t="shared" si="25"/>
        <v>1</v>
      </c>
      <c r="S574" s="1">
        <f t="shared" si="26"/>
        <v>0</v>
      </c>
      <c r="T574" s="9">
        <f>IF(Q574=0,0,(INDEX('RPI calculation'!$H$9:$H$356,P574)-(COUNTIFS(Matches!$C$9:$C$1954,C574,Matches!$D$9:$D$1954,D574,Matches!$Q$9:$Q$1954,1,Matches!$F$9:$F$1954,3)+COUNTIFS(Matches!$C$9:$C$1954,D574,Matches!$D$9:$D$1954,C574,Matches!$Q$9:$Q$1954,1,Matches!$E$9:$E$1954,3)))/((INDEX('RPI calculation'!$H$9:$H$356,P574)+INDEX('RPI calculation'!$I$9:$I$356,P574))-(COUNTIFS(Matches!$C$9:$C$1954,C574,Matches!$D$9:$D$1954,D574,Matches!$Q$9:$Q$1954,1)+COUNTIFS(Matches!$C$9:$C$1954,D574,Matches!$D$9:$D$1954,C574,Matches!$Q$9:$Q$1954,1))))</f>
        <v>0.27272727272727271</v>
      </c>
      <c r="U574" s="9">
        <f>IF(Q574=0,0,(INDEX('RPI calculation'!$H$9:$H$356,O574)-(COUNTIFS(Matches!$C$9:$C$1954,C574,Matches!$D$9:$D$1954,D574,Matches!$Q$9:$Q$1954,1,Matches!$E$9:$E$1954,3)+COUNTIFS(Matches!$C$9:$C$1954,D574,Matches!$D$9:$D$1954,C574,Matches!$Q$9:$Q$1954,1,Matches!$F$9:$F$1954,3)))/((INDEX('RPI calculation'!$H$9:$H$356,O574)+INDEX('RPI calculation'!$I$9:$I$356,O574))-(COUNTIFS(Matches!$C$9:$C$1954,C574,Matches!$D$9:$D$1954,D574,Matches!$Q$9:$Q$1954,1)+COUNTIFS(Matches!$C$9:$C$1954,D574,Matches!$D$9:$D$1954,C574,Matches!$Q$9:$Q$1954,1))))</f>
        <v>0.4</v>
      </c>
      <c r="V574" s="9">
        <f>IF(Q574=0,0,INDEX('RPI calculation'!$K$9:$K$356,P574))</f>
        <v>0.53579545454545452</v>
      </c>
      <c r="W574" s="9">
        <f>IF(Q574=0,0,INDEX('RPI calculation'!$K$9:$K$356,O574))</f>
        <v>0.4349720986084622</v>
      </c>
      <c r="X574" s="1">
        <f>IF(G574="D1",INDEX('RPI calculation'!$N$9:$N$356,O574),0)</f>
        <v>241</v>
      </c>
      <c r="Y574" s="1">
        <f>IF(H574="D1",INDEX('RPI calculation'!$N$9:$N$356,P574),0)</f>
        <v>254</v>
      </c>
    </row>
    <row r="575" spans="1:25" ht="25">
      <c r="A575" s="1" t="s">
        <v>2065</v>
      </c>
      <c r="B575" s="12">
        <v>46268</v>
      </c>
      <c r="C575" s="1" t="s">
        <v>268</v>
      </c>
      <c r="D575" s="1" t="s">
        <v>177</v>
      </c>
      <c r="E575" s="1">
        <v>2</v>
      </c>
      <c r="F575" s="1">
        <v>3</v>
      </c>
      <c r="G575" s="1" t="s">
        <v>584</v>
      </c>
      <c r="H575" s="1" t="s">
        <v>584</v>
      </c>
      <c r="I575" s="1">
        <v>2</v>
      </c>
      <c r="J575" s="14" t="s">
        <v>739</v>
      </c>
      <c r="K575" s="14" t="s">
        <v>2066</v>
      </c>
      <c r="L575" s="14"/>
      <c r="M575" s="1" t="s">
        <v>5986</v>
      </c>
      <c r="N575" s="14" t="s">
        <v>5989</v>
      </c>
      <c r="O575" s="1">
        <f>IF(G575="D1",MATCH(C575,'RPI calculation'!$A$9:$A$356,0),0)</f>
        <v>181</v>
      </c>
      <c r="P575" s="1">
        <f>IF(H575="D1",MATCH(D575,'RPI calculation'!$A$9:$A$356,0),0)</f>
        <v>236</v>
      </c>
      <c r="Q575" s="1">
        <f t="shared" si="24"/>
        <v>1</v>
      </c>
      <c r="R575" s="1">
        <f t="shared" si="25"/>
        <v>0</v>
      </c>
      <c r="S575" s="1">
        <f t="shared" si="26"/>
        <v>1</v>
      </c>
      <c r="T575" s="9">
        <f>IF(Q575=0,0,(INDEX('RPI calculation'!$H$9:$H$356,P575)-(COUNTIFS(Matches!$C$9:$C$1954,C575,Matches!$D$9:$D$1954,D575,Matches!$Q$9:$Q$1954,1,Matches!$F$9:$F$1954,3)+COUNTIFS(Matches!$C$9:$C$1954,D575,Matches!$D$9:$D$1954,C575,Matches!$Q$9:$Q$1954,1,Matches!$E$9:$E$1954,3)))/((INDEX('RPI calculation'!$H$9:$H$356,P575)+INDEX('RPI calculation'!$I$9:$I$356,P575))-(COUNTIFS(Matches!$C$9:$C$1954,C575,Matches!$D$9:$D$1954,D575,Matches!$Q$9:$Q$1954,1)+COUNTIFS(Matches!$C$9:$C$1954,D575,Matches!$D$9:$D$1954,C575,Matches!$Q$9:$Q$1954,1))))</f>
        <v>0.4</v>
      </c>
      <c r="U575" s="9">
        <f>IF(Q575=0,0,(INDEX('RPI calculation'!$H$9:$H$356,O575)-(COUNTIFS(Matches!$C$9:$C$1954,C575,Matches!$D$9:$D$1954,D575,Matches!$Q$9:$Q$1954,1,Matches!$E$9:$E$1954,3)+COUNTIFS(Matches!$C$9:$C$1954,D575,Matches!$D$9:$D$1954,C575,Matches!$Q$9:$Q$1954,1,Matches!$F$9:$F$1954,3)))/((INDEX('RPI calculation'!$H$9:$H$356,O575)+INDEX('RPI calculation'!$I$9:$I$356,O575))-(COUNTIFS(Matches!$C$9:$C$1954,C575,Matches!$D$9:$D$1954,D575,Matches!$Q$9:$Q$1954,1)+COUNTIFS(Matches!$C$9:$C$1954,D575,Matches!$D$9:$D$1954,C575,Matches!$Q$9:$Q$1954,1))))</f>
        <v>0.22222222222222221</v>
      </c>
      <c r="V575" s="9">
        <f>IF(Q575=0,0,INDEX('RPI calculation'!$K$9:$K$356,P575))</f>
        <v>0.54430670339761245</v>
      </c>
      <c r="W575" s="9">
        <f>IF(Q575=0,0,INDEX('RPI calculation'!$K$9:$K$356,O575))</f>
        <v>0.57952380952380955</v>
      </c>
      <c r="X575" s="1">
        <f>IF(G575="D1",INDEX('RPI calculation'!$N$9:$N$356,O575),0)</f>
        <v>245</v>
      </c>
      <c r="Y575" s="1">
        <f>IF(H575="D1",INDEX('RPI calculation'!$N$9:$N$356,P575),0)</f>
        <v>154</v>
      </c>
    </row>
    <row r="576" spans="1:25" ht="25">
      <c r="A576" s="1" t="s">
        <v>2067</v>
      </c>
      <c r="B576" s="12">
        <v>46268</v>
      </c>
      <c r="C576" s="1" t="s">
        <v>244</v>
      </c>
      <c r="D576" s="1" t="s">
        <v>328</v>
      </c>
      <c r="E576" s="1">
        <v>3</v>
      </c>
      <c r="F576" s="1">
        <v>2</v>
      </c>
      <c r="G576" s="1" t="s">
        <v>584</v>
      </c>
      <c r="H576" s="1" t="s">
        <v>584</v>
      </c>
      <c r="I576" s="1">
        <v>2</v>
      </c>
      <c r="J576" s="14" t="s">
        <v>733</v>
      </c>
      <c r="K576" s="14" t="s">
        <v>2068</v>
      </c>
      <c r="L576" s="14"/>
      <c r="M576" s="1" t="s">
        <v>5986</v>
      </c>
      <c r="N576" s="14" t="s">
        <v>5989</v>
      </c>
      <c r="O576" s="1">
        <f>IF(G576="D1",MATCH(C576,'RPI calculation'!$A$9:$A$356,0),0)</f>
        <v>185</v>
      </c>
      <c r="P576" s="1">
        <f>IF(H576="D1",MATCH(D576,'RPI calculation'!$A$9:$A$356,0),0)</f>
        <v>295</v>
      </c>
      <c r="Q576" s="1">
        <f t="shared" si="24"/>
        <v>1</v>
      </c>
      <c r="R576" s="1">
        <f t="shared" si="25"/>
        <v>1</v>
      </c>
      <c r="S576" s="1">
        <f t="shared" si="26"/>
        <v>0</v>
      </c>
      <c r="T576" s="9">
        <f>IF(Q576=0,0,(INDEX('RPI calculation'!$H$9:$H$356,P576)-(COUNTIFS(Matches!$C$9:$C$1954,C576,Matches!$D$9:$D$1954,D576,Matches!$Q$9:$Q$1954,1,Matches!$F$9:$F$1954,3)+COUNTIFS(Matches!$C$9:$C$1954,D576,Matches!$D$9:$D$1954,C576,Matches!$Q$9:$Q$1954,1,Matches!$E$9:$E$1954,3)))/((INDEX('RPI calculation'!$H$9:$H$356,P576)+INDEX('RPI calculation'!$I$9:$I$356,P576))-(COUNTIFS(Matches!$C$9:$C$1954,C576,Matches!$D$9:$D$1954,D576,Matches!$Q$9:$Q$1954,1)+COUNTIFS(Matches!$C$9:$C$1954,D576,Matches!$D$9:$D$1954,C576,Matches!$Q$9:$Q$1954,1))))</f>
        <v>0.2</v>
      </c>
      <c r="U576" s="9">
        <f>IF(Q576=0,0,(INDEX('RPI calculation'!$H$9:$H$356,O576)-(COUNTIFS(Matches!$C$9:$C$1954,C576,Matches!$D$9:$D$1954,D576,Matches!$Q$9:$Q$1954,1,Matches!$E$9:$E$1954,3)+COUNTIFS(Matches!$C$9:$C$1954,D576,Matches!$D$9:$D$1954,C576,Matches!$Q$9:$Q$1954,1,Matches!$F$9:$F$1954,3)))/((INDEX('RPI calculation'!$H$9:$H$356,O576)+INDEX('RPI calculation'!$I$9:$I$356,O576))-(COUNTIFS(Matches!$C$9:$C$1954,C576,Matches!$D$9:$D$1954,D576,Matches!$Q$9:$Q$1954,1)+COUNTIFS(Matches!$C$9:$C$1954,D576,Matches!$D$9:$D$1954,C576,Matches!$Q$9:$Q$1954,1))))</f>
        <v>0.5</v>
      </c>
      <c r="V576" s="9">
        <f>IF(Q576=0,0,INDEX('RPI calculation'!$K$9:$K$356,P576))</f>
        <v>0.47323232323232317</v>
      </c>
      <c r="W576" s="9">
        <f>IF(Q576=0,0,INDEX('RPI calculation'!$K$9:$K$356,O576))</f>
        <v>0.43014763014763019</v>
      </c>
      <c r="X576" s="1">
        <f>IF(G576="D1",INDEX('RPI calculation'!$N$9:$N$356,O576),0)</f>
        <v>221</v>
      </c>
      <c r="Y576" s="1">
        <f>IF(H576="D1",INDEX('RPI calculation'!$N$9:$N$356,P576),0)</f>
        <v>305</v>
      </c>
    </row>
    <row r="577" spans="1:25" ht="25">
      <c r="A577" s="1" t="s">
        <v>2069</v>
      </c>
      <c r="B577" s="12">
        <v>46268</v>
      </c>
      <c r="C577" s="1" t="s">
        <v>96</v>
      </c>
      <c r="D577" s="1" t="s">
        <v>52</v>
      </c>
      <c r="E577" s="1">
        <v>2</v>
      </c>
      <c r="F577" s="1">
        <v>3</v>
      </c>
      <c r="G577" s="1" t="s">
        <v>584</v>
      </c>
      <c r="H577" s="1" t="s">
        <v>584</v>
      </c>
      <c r="I577" s="1">
        <v>2</v>
      </c>
      <c r="J577" s="14" t="s">
        <v>2070</v>
      </c>
      <c r="K577" s="14" t="s">
        <v>2071</v>
      </c>
      <c r="L577" s="14"/>
      <c r="M577" s="1" t="s">
        <v>5986</v>
      </c>
      <c r="N577" s="14" t="s">
        <v>5987</v>
      </c>
      <c r="O577" s="1">
        <f>IF(G577="D1",MATCH(C577,'RPI calculation'!$A$9:$A$356,0),0)</f>
        <v>207</v>
      </c>
      <c r="P577" s="1">
        <f>IF(H577="D1",MATCH(D577,'RPI calculation'!$A$9:$A$356,0),0)</f>
        <v>208</v>
      </c>
      <c r="Q577" s="1">
        <f t="shared" si="24"/>
        <v>1</v>
      </c>
      <c r="R577" s="1">
        <f t="shared" si="25"/>
        <v>0</v>
      </c>
      <c r="S577" s="1">
        <f t="shared" si="26"/>
        <v>1</v>
      </c>
      <c r="T577" s="9">
        <f>IF(Q577=0,0,(INDEX('RPI calculation'!$H$9:$H$356,P577)-(COUNTIFS(Matches!$C$9:$C$1954,C577,Matches!$D$9:$D$1954,D577,Matches!$Q$9:$Q$1954,1,Matches!$F$9:$F$1954,3)+COUNTIFS(Matches!$C$9:$C$1954,D577,Matches!$D$9:$D$1954,C577,Matches!$Q$9:$Q$1954,1,Matches!$E$9:$E$1954,3)))/((INDEX('RPI calculation'!$H$9:$H$356,P577)+INDEX('RPI calculation'!$I$9:$I$356,P577))-(COUNTIFS(Matches!$C$9:$C$1954,C577,Matches!$D$9:$D$1954,D577,Matches!$Q$9:$Q$1954,1)+COUNTIFS(Matches!$C$9:$C$1954,D577,Matches!$D$9:$D$1954,C577,Matches!$Q$9:$Q$1954,1))))</f>
        <v>0.75</v>
      </c>
      <c r="U577" s="9">
        <f>IF(Q577=0,0,(INDEX('RPI calculation'!$H$9:$H$356,O577)-(COUNTIFS(Matches!$C$9:$C$1954,C577,Matches!$D$9:$D$1954,D577,Matches!$Q$9:$Q$1954,1,Matches!$E$9:$E$1954,3)+COUNTIFS(Matches!$C$9:$C$1954,D577,Matches!$D$9:$D$1954,C577,Matches!$Q$9:$Q$1954,1,Matches!$F$9:$F$1954,3)))/((INDEX('RPI calculation'!$H$9:$H$356,O577)+INDEX('RPI calculation'!$I$9:$I$356,O577))-(COUNTIFS(Matches!$C$9:$C$1954,C577,Matches!$D$9:$D$1954,D577,Matches!$Q$9:$Q$1954,1)+COUNTIFS(Matches!$C$9:$C$1954,D577,Matches!$D$9:$D$1954,C577,Matches!$Q$9:$Q$1954,1))))</f>
        <v>0.77777777777777779</v>
      </c>
      <c r="V577" s="9">
        <f>IF(Q577=0,0,INDEX('RPI calculation'!$K$9:$K$356,P577))</f>
        <v>0.5963524130190796</v>
      </c>
      <c r="W577" s="9">
        <f>IF(Q577=0,0,INDEX('RPI calculation'!$K$9:$K$356,O577))</f>
        <v>0.54474025974025975</v>
      </c>
      <c r="X577" s="1">
        <f>IF(G577="D1",INDEX('RPI calculation'!$N$9:$N$356,O577),0)</f>
        <v>73</v>
      </c>
      <c r="Y577" s="1">
        <f>IF(H577="D1",INDEX('RPI calculation'!$N$9:$N$356,P577),0)</f>
        <v>29</v>
      </c>
    </row>
    <row r="578" spans="1:25" ht="25">
      <c r="A578" s="1" t="s">
        <v>2072</v>
      </c>
      <c r="B578" s="12">
        <v>46268</v>
      </c>
      <c r="C578" s="1" t="s">
        <v>120</v>
      </c>
      <c r="D578" s="1" t="s">
        <v>35</v>
      </c>
      <c r="E578" s="1">
        <v>2</v>
      </c>
      <c r="F578" s="1">
        <v>3</v>
      </c>
      <c r="G578" s="1" t="s">
        <v>584</v>
      </c>
      <c r="H578" s="1" t="s">
        <v>584</v>
      </c>
      <c r="I578" s="1">
        <v>2</v>
      </c>
      <c r="J578" s="14" t="s">
        <v>2073</v>
      </c>
      <c r="K578" s="14" t="s">
        <v>2074</v>
      </c>
      <c r="L578" s="14"/>
      <c r="M578" s="1" t="s">
        <v>5986</v>
      </c>
      <c r="N578" s="14" t="s">
        <v>5987</v>
      </c>
      <c r="O578" s="1">
        <f>IF(G578="D1",MATCH(C578,'RPI calculation'!$A$9:$A$356,0),0)</f>
        <v>210</v>
      </c>
      <c r="P578" s="1">
        <f>IF(H578="D1",MATCH(D578,'RPI calculation'!$A$9:$A$356,0),0)</f>
        <v>329</v>
      </c>
      <c r="Q578" s="1">
        <f t="shared" si="24"/>
        <v>1</v>
      </c>
      <c r="R578" s="1">
        <f t="shared" si="25"/>
        <v>0</v>
      </c>
      <c r="S578" s="1">
        <f t="shared" si="26"/>
        <v>1</v>
      </c>
      <c r="T578" s="9">
        <f>IF(Q578=0,0,(INDEX('RPI calculation'!$H$9:$H$356,P578)-(COUNTIFS(Matches!$C$9:$C$1954,C578,Matches!$D$9:$D$1954,D578,Matches!$Q$9:$Q$1954,1,Matches!$F$9:$F$1954,3)+COUNTIFS(Matches!$C$9:$C$1954,D578,Matches!$D$9:$D$1954,C578,Matches!$Q$9:$Q$1954,1,Matches!$E$9:$E$1954,3)))/((INDEX('RPI calculation'!$H$9:$H$356,P578)+INDEX('RPI calculation'!$I$9:$I$356,P578))-(COUNTIFS(Matches!$C$9:$C$1954,C578,Matches!$D$9:$D$1954,D578,Matches!$Q$9:$Q$1954,1)+COUNTIFS(Matches!$C$9:$C$1954,D578,Matches!$D$9:$D$1954,C578,Matches!$Q$9:$Q$1954,1))))</f>
        <v>1</v>
      </c>
      <c r="U578" s="9">
        <f>IF(Q578=0,0,(INDEX('RPI calculation'!$H$9:$H$356,O578)-(COUNTIFS(Matches!$C$9:$C$1954,C578,Matches!$D$9:$D$1954,D578,Matches!$Q$9:$Q$1954,1,Matches!$E$9:$E$1954,3)+COUNTIFS(Matches!$C$9:$C$1954,D578,Matches!$D$9:$D$1954,C578,Matches!$Q$9:$Q$1954,1,Matches!$F$9:$F$1954,3)))/((INDEX('RPI calculation'!$H$9:$H$356,O578)+INDEX('RPI calculation'!$I$9:$I$356,O578))-(COUNTIFS(Matches!$C$9:$C$1954,C578,Matches!$D$9:$D$1954,D578,Matches!$Q$9:$Q$1954,1)+COUNTIFS(Matches!$C$9:$C$1954,D578,Matches!$D$9:$D$1954,C578,Matches!$Q$9:$Q$1954,1))))</f>
        <v>0.6</v>
      </c>
      <c r="V578" s="9">
        <f>IF(Q578=0,0,INDEX('RPI calculation'!$K$9:$K$356,P578))</f>
        <v>0.56141975308641967</v>
      </c>
      <c r="W578" s="9">
        <f>IF(Q578=0,0,INDEX('RPI calculation'!$K$9:$K$356,O578))</f>
        <v>0.58875114784205695</v>
      </c>
      <c r="X578" s="1">
        <f>IF(G578="D1",INDEX('RPI calculation'!$N$9:$N$356,O578),0)</f>
        <v>97</v>
      </c>
      <c r="Y578" s="1">
        <f>IF(H578="D1",INDEX('RPI calculation'!$N$9:$N$356,P578),0)</f>
        <v>12</v>
      </c>
    </row>
    <row r="579" spans="1:25" ht="25">
      <c r="A579" s="1" t="s">
        <v>2075</v>
      </c>
      <c r="B579" s="12">
        <v>46268</v>
      </c>
      <c r="C579" s="1" t="s">
        <v>193</v>
      </c>
      <c r="D579" s="1" t="s">
        <v>118</v>
      </c>
      <c r="E579" s="1">
        <v>2</v>
      </c>
      <c r="F579" s="1">
        <v>3</v>
      </c>
      <c r="G579" s="1" t="s">
        <v>584</v>
      </c>
      <c r="H579" s="1" t="s">
        <v>584</v>
      </c>
      <c r="I579" s="1">
        <v>2</v>
      </c>
      <c r="J579" s="14" t="s">
        <v>1270</v>
      </c>
      <c r="K579" s="14" t="s">
        <v>2076</v>
      </c>
      <c r="L579" s="14"/>
      <c r="M579" s="1" t="s">
        <v>5986</v>
      </c>
      <c r="N579" s="14" t="s">
        <v>5989</v>
      </c>
      <c r="O579" s="1">
        <f>IF(G579="D1",MATCH(C579,'RPI calculation'!$A$9:$A$356,0),0)</f>
        <v>211</v>
      </c>
      <c r="P579" s="1">
        <f>IF(H579="D1",MATCH(D579,'RPI calculation'!$A$9:$A$356,0),0)</f>
        <v>338</v>
      </c>
      <c r="Q579" s="1">
        <f t="shared" si="24"/>
        <v>1</v>
      </c>
      <c r="R579" s="1">
        <f t="shared" si="25"/>
        <v>0</v>
      </c>
      <c r="S579" s="1">
        <f t="shared" si="26"/>
        <v>1</v>
      </c>
      <c r="T579" s="9">
        <f>IF(Q579=0,0,(INDEX('RPI calculation'!$H$9:$H$356,P579)-(COUNTIFS(Matches!$C$9:$C$1954,C579,Matches!$D$9:$D$1954,D579,Matches!$Q$9:$Q$1954,1,Matches!$F$9:$F$1954,3)+COUNTIFS(Matches!$C$9:$C$1954,D579,Matches!$D$9:$D$1954,C579,Matches!$Q$9:$Q$1954,1,Matches!$E$9:$E$1954,3)))/((INDEX('RPI calculation'!$H$9:$H$356,P579)+INDEX('RPI calculation'!$I$9:$I$356,P579))-(COUNTIFS(Matches!$C$9:$C$1954,C579,Matches!$D$9:$D$1954,D579,Matches!$Q$9:$Q$1954,1)+COUNTIFS(Matches!$C$9:$C$1954,D579,Matches!$D$9:$D$1954,C579,Matches!$Q$9:$Q$1954,1))))</f>
        <v>0.7</v>
      </c>
      <c r="U579" s="9">
        <f>IF(Q579=0,0,(INDEX('RPI calculation'!$H$9:$H$356,O579)-(COUNTIFS(Matches!$C$9:$C$1954,C579,Matches!$D$9:$D$1954,D579,Matches!$Q$9:$Q$1954,1,Matches!$E$9:$E$1954,3)+COUNTIFS(Matches!$C$9:$C$1954,D579,Matches!$D$9:$D$1954,C579,Matches!$Q$9:$Q$1954,1,Matches!$F$9:$F$1954,3)))/((INDEX('RPI calculation'!$H$9:$H$356,O579)+INDEX('RPI calculation'!$I$9:$I$356,O579))-(COUNTIFS(Matches!$C$9:$C$1954,C579,Matches!$D$9:$D$1954,D579,Matches!$Q$9:$Q$1954,1)+COUNTIFS(Matches!$C$9:$C$1954,D579,Matches!$D$9:$D$1954,C579,Matches!$Q$9:$Q$1954,1))))</f>
        <v>0.66666666666666663</v>
      </c>
      <c r="V579" s="9">
        <f>IF(Q579=0,0,INDEX('RPI calculation'!$K$9:$K$356,P579))</f>
        <v>0.51566362929999288</v>
      </c>
      <c r="W579" s="9">
        <f>IF(Q579=0,0,INDEX('RPI calculation'!$K$9:$K$356,O579))</f>
        <v>0.46829059829059821</v>
      </c>
      <c r="X579" s="1">
        <f>IF(G579="D1",INDEX('RPI calculation'!$N$9:$N$356,O579),0)</f>
        <v>170</v>
      </c>
      <c r="Y579" s="1">
        <f>IF(H579="D1",INDEX('RPI calculation'!$N$9:$N$356,P579),0)</f>
        <v>95</v>
      </c>
    </row>
    <row r="580" spans="1:25" ht="25">
      <c r="A580" s="1" t="s">
        <v>2077</v>
      </c>
      <c r="B580" s="12">
        <v>46268</v>
      </c>
      <c r="C580" s="1" t="s">
        <v>288</v>
      </c>
      <c r="D580" s="1" t="s">
        <v>309</v>
      </c>
      <c r="E580" s="1">
        <v>3</v>
      </c>
      <c r="F580" s="1">
        <v>2</v>
      </c>
      <c r="G580" s="1" t="s">
        <v>584</v>
      </c>
      <c r="H580" s="1" t="s">
        <v>584</v>
      </c>
      <c r="I580" s="1">
        <v>2</v>
      </c>
      <c r="J580" s="14" t="s">
        <v>1110</v>
      </c>
      <c r="K580" s="14" t="s">
        <v>2078</v>
      </c>
      <c r="L580" s="14"/>
      <c r="M580" s="1" t="s">
        <v>5986</v>
      </c>
      <c r="N580" s="14" t="s">
        <v>5989</v>
      </c>
      <c r="O580" s="1">
        <f>IF(G580="D1",MATCH(C580,'RPI calculation'!$A$9:$A$356,0),0)</f>
        <v>215</v>
      </c>
      <c r="P580" s="1">
        <f>IF(H580="D1",MATCH(D580,'RPI calculation'!$A$9:$A$356,0),0)</f>
        <v>296</v>
      </c>
      <c r="Q580" s="1">
        <f t="shared" si="24"/>
        <v>1</v>
      </c>
      <c r="R580" s="1">
        <f t="shared" si="25"/>
        <v>1</v>
      </c>
      <c r="S580" s="1">
        <f t="shared" si="26"/>
        <v>0</v>
      </c>
      <c r="T580" s="9">
        <f>IF(Q580=0,0,(INDEX('RPI calculation'!$H$9:$H$356,P580)-(COUNTIFS(Matches!$C$9:$C$1954,C580,Matches!$D$9:$D$1954,D580,Matches!$Q$9:$Q$1954,1,Matches!$F$9:$F$1954,3)+COUNTIFS(Matches!$C$9:$C$1954,D580,Matches!$D$9:$D$1954,C580,Matches!$Q$9:$Q$1954,1,Matches!$E$9:$E$1954,3)))/((INDEX('RPI calculation'!$H$9:$H$356,P580)+INDEX('RPI calculation'!$I$9:$I$356,P580))-(COUNTIFS(Matches!$C$9:$C$1954,C580,Matches!$D$9:$D$1954,D580,Matches!$Q$9:$Q$1954,1)+COUNTIFS(Matches!$C$9:$C$1954,D580,Matches!$D$9:$D$1954,C580,Matches!$Q$9:$Q$1954,1))))</f>
        <v>0.4</v>
      </c>
      <c r="U580" s="9">
        <f>IF(Q580=0,0,(INDEX('RPI calculation'!$H$9:$H$356,O580)-(COUNTIFS(Matches!$C$9:$C$1954,C580,Matches!$D$9:$D$1954,D580,Matches!$Q$9:$Q$1954,1,Matches!$E$9:$E$1954,3)+COUNTIFS(Matches!$C$9:$C$1954,D580,Matches!$D$9:$D$1954,C580,Matches!$Q$9:$Q$1954,1,Matches!$F$9:$F$1954,3)))/((INDEX('RPI calculation'!$H$9:$H$356,O580)+INDEX('RPI calculation'!$I$9:$I$356,O580))-(COUNTIFS(Matches!$C$9:$C$1954,C580,Matches!$D$9:$D$1954,D580,Matches!$Q$9:$Q$1954,1)+COUNTIFS(Matches!$C$9:$C$1954,D580,Matches!$D$9:$D$1954,C580,Matches!$Q$9:$Q$1954,1))))</f>
        <v>0.27272727272727271</v>
      </c>
      <c r="V580" s="9">
        <f>IF(Q580=0,0,INDEX('RPI calculation'!$K$9:$K$356,P580))</f>
        <v>0.43422865013774103</v>
      </c>
      <c r="W580" s="9">
        <f>IF(Q580=0,0,INDEX('RPI calculation'!$K$9:$K$356,O580))</f>
        <v>0.47933501683501684</v>
      </c>
      <c r="X580" s="1">
        <f>IF(G580="D1",INDEX('RPI calculation'!$N$9:$N$356,O580),0)</f>
        <v>265</v>
      </c>
      <c r="Y580" s="1">
        <f>IF(H580="D1",INDEX('RPI calculation'!$N$9:$N$356,P580),0)</f>
        <v>286</v>
      </c>
    </row>
    <row r="581" spans="1:25" ht="25">
      <c r="A581" s="1" t="s">
        <v>2079</v>
      </c>
      <c r="B581" s="12">
        <v>46268</v>
      </c>
      <c r="C581" s="1" t="s">
        <v>125</v>
      </c>
      <c r="D581" s="1" t="s">
        <v>191</v>
      </c>
      <c r="E581" s="1">
        <v>2</v>
      </c>
      <c r="F581" s="1">
        <v>3</v>
      </c>
      <c r="G581" s="1" t="s">
        <v>584</v>
      </c>
      <c r="H581" s="1" t="s">
        <v>584</v>
      </c>
      <c r="I581" s="1">
        <v>2</v>
      </c>
      <c r="J581" s="14" t="s">
        <v>1516</v>
      </c>
      <c r="K581" s="14" t="s">
        <v>2080</v>
      </c>
      <c r="L581" s="14"/>
      <c r="M581" s="1" t="s">
        <v>5986</v>
      </c>
      <c r="N581" s="14" t="s">
        <v>5989</v>
      </c>
      <c r="O581" s="1">
        <f>IF(G581="D1",MATCH(C581,'RPI calculation'!$A$9:$A$356,0),0)</f>
        <v>220</v>
      </c>
      <c r="P581" s="1">
        <f>IF(H581="D1",MATCH(D581,'RPI calculation'!$A$9:$A$356,0),0)</f>
        <v>246</v>
      </c>
      <c r="Q581" s="1">
        <f t="shared" si="24"/>
        <v>1</v>
      </c>
      <c r="R581" s="1">
        <f t="shared" si="25"/>
        <v>0</v>
      </c>
      <c r="S581" s="1">
        <f t="shared" si="26"/>
        <v>1</v>
      </c>
      <c r="T581" s="9">
        <f>IF(Q581=0,0,(INDEX('RPI calculation'!$H$9:$H$356,P581)-(COUNTIFS(Matches!$C$9:$C$1954,C581,Matches!$D$9:$D$1954,D581,Matches!$Q$9:$Q$1954,1,Matches!$F$9:$F$1954,3)+COUNTIFS(Matches!$C$9:$C$1954,D581,Matches!$D$9:$D$1954,C581,Matches!$Q$9:$Q$1954,1,Matches!$E$9:$E$1954,3)))/((INDEX('RPI calculation'!$H$9:$H$356,P581)+INDEX('RPI calculation'!$I$9:$I$356,P581))-(COUNTIFS(Matches!$C$9:$C$1954,C581,Matches!$D$9:$D$1954,D581,Matches!$Q$9:$Q$1954,1)+COUNTIFS(Matches!$C$9:$C$1954,D581,Matches!$D$9:$D$1954,C581,Matches!$Q$9:$Q$1954,1))))</f>
        <v>0.4</v>
      </c>
      <c r="U581" s="9">
        <f>IF(Q581=0,0,(INDEX('RPI calculation'!$H$9:$H$356,O581)-(COUNTIFS(Matches!$C$9:$C$1954,C581,Matches!$D$9:$D$1954,D581,Matches!$Q$9:$Q$1954,1,Matches!$E$9:$E$1954,3)+COUNTIFS(Matches!$C$9:$C$1954,D581,Matches!$D$9:$D$1954,C581,Matches!$Q$9:$Q$1954,1,Matches!$F$9:$F$1954,3)))/((INDEX('RPI calculation'!$H$9:$H$356,O581)+INDEX('RPI calculation'!$I$9:$I$356,O581))-(COUNTIFS(Matches!$C$9:$C$1954,C581,Matches!$D$9:$D$1954,D581,Matches!$Q$9:$Q$1954,1)+COUNTIFS(Matches!$C$9:$C$1954,D581,Matches!$D$9:$D$1954,C581,Matches!$Q$9:$Q$1954,1))))</f>
        <v>0.875</v>
      </c>
      <c r="V581" s="9">
        <f>IF(Q581=0,0,INDEX('RPI calculation'!$K$9:$K$356,P581))</f>
        <v>0.53482552800734617</v>
      </c>
      <c r="W581" s="9">
        <f>IF(Q581=0,0,INDEX('RPI calculation'!$K$9:$K$356,O581))</f>
        <v>0.46419753086419746</v>
      </c>
      <c r="X581" s="1">
        <f>IF(G581="D1",INDEX('RPI calculation'!$N$9:$N$356,O581),0)</f>
        <v>102</v>
      </c>
      <c r="Y581" s="1">
        <f>IF(H581="D1",INDEX('RPI calculation'!$N$9:$N$356,P581),0)</f>
        <v>168</v>
      </c>
    </row>
    <row r="582" spans="1:25" ht="25">
      <c r="A582" s="1" t="s">
        <v>2081</v>
      </c>
      <c r="B582" s="12">
        <v>46268</v>
      </c>
      <c r="C582" s="1" t="s">
        <v>293</v>
      </c>
      <c r="D582" s="1" t="s">
        <v>215</v>
      </c>
      <c r="E582" s="1">
        <v>1</v>
      </c>
      <c r="F582" s="1">
        <v>3</v>
      </c>
      <c r="G582" s="1" t="s">
        <v>584</v>
      </c>
      <c r="H582" s="1" t="s">
        <v>584</v>
      </c>
      <c r="I582" s="1">
        <v>2</v>
      </c>
      <c r="J582" s="14" t="s">
        <v>674</v>
      </c>
      <c r="K582" s="14" t="s">
        <v>2082</v>
      </c>
      <c r="L582" s="14"/>
      <c r="M582" s="1" t="s">
        <v>5986</v>
      </c>
      <c r="N582" s="14" t="s">
        <v>5989</v>
      </c>
      <c r="O582" s="1">
        <f>IF(G582="D1",MATCH(C582,'RPI calculation'!$A$9:$A$356,0),0)</f>
        <v>239</v>
      </c>
      <c r="P582" s="1">
        <f>IF(H582="D1",MATCH(D582,'RPI calculation'!$A$9:$A$356,0),0)</f>
        <v>285</v>
      </c>
      <c r="Q582" s="1">
        <f t="shared" si="24"/>
        <v>1</v>
      </c>
      <c r="R582" s="1">
        <f t="shared" si="25"/>
        <v>0</v>
      </c>
      <c r="S582" s="1">
        <f t="shared" si="26"/>
        <v>1</v>
      </c>
      <c r="T582" s="9">
        <f>IF(Q582=0,0,(INDEX('RPI calculation'!$H$9:$H$356,P582)-(COUNTIFS(Matches!$C$9:$C$1954,C582,Matches!$D$9:$D$1954,D582,Matches!$Q$9:$Q$1954,1,Matches!$F$9:$F$1954,3)+COUNTIFS(Matches!$C$9:$C$1954,D582,Matches!$D$9:$D$1954,C582,Matches!$Q$9:$Q$1954,1,Matches!$E$9:$E$1954,3)))/((INDEX('RPI calculation'!$H$9:$H$356,P582)+INDEX('RPI calculation'!$I$9:$I$356,P582))-(COUNTIFS(Matches!$C$9:$C$1954,C582,Matches!$D$9:$D$1954,D582,Matches!$Q$9:$Q$1954,1)+COUNTIFS(Matches!$C$9:$C$1954,D582,Matches!$D$9:$D$1954,C582,Matches!$Q$9:$Q$1954,1))))</f>
        <v>0.63636363636363635</v>
      </c>
      <c r="U582" s="9">
        <f>IF(Q582=0,0,(INDEX('RPI calculation'!$H$9:$H$356,O582)-(COUNTIFS(Matches!$C$9:$C$1954,C582,Matches!$D$9:$D$1954,D582,Matches!$Q$9:$Q$1954,1,Matches!$E$9:$E$1954,3)+COUNTIFS(Matches!$C$9:$C$1954,D582,Matches!$D$9:$D$1954,C582,Matches!$Q$9:$Q$1954,1,Matches!$F$9:$F$1954,3)))/((INDEX('RPI calculation'!$H$9:$H$356,O582)+INDEX('RPI calculation'!$I$9:$I$356,O582))-(COUNTIFS(Matches!$C$9:$C$1954,C582,Matches!$D$9:$D$1954,D582,Matches!$Q$9:$Q$1954,1)+COUNTIFS(Matches!$C$9:$C$1954,D582,Matches!$D$9:$D$1954,C582,Matches!$Q$9:$Q$1954,1))))</f>
        <v>0.45454545454545453</v>
      </c>
      <c r="V582" s="9">
        <f>IF(Q582=0,0,INDEX('RPI calculation'!$K$9:$K$356,P582))</f>
        <v>0.38417508417508417</v>
      </c>
      <c r="W582" s="9">
        <f>IF(Q582=0,0,INDEX('RPI calculation'!$K$9:$K$356,O582))</f>
        <v>0.42091750841750847</v>
      </c>
      <c r="X582" s="1">
        <f>IF(G582="D1",INDEX('RPI calculation'!$N$9:$N$356,O582),0)</f>
        <v>270</v>
      </c>
      <c r="Y582" s="1">
        <f>IF(H582="D1",INDEX('RPI calculation'!$N$9:$N$356,P582),0)</f>
        <v>192</v>
      </c>
    </row>
    <row r="583" spans="1:25" ht="25">
      <c r="A583" s="1" t="s">
        <v>2083</v>
      </c>
      <c r="B583" s="12">
        <v>46268</v>
      </c>
      <c r="C583" s="1" t="s">
        <v>196</v>
      </c>
      <c r="D583" s="1" t="s">
        <v>146</v>
      </c>
      <c r="E583" s="1">
        <v>3</v>
      </c>
      <c r="F583" s="1">
        <v>0</v>
      </c>
      <c r="G583" s="1" t="s">
        <v>584</v>
      </c>
      <c r="H583" s="1" t="s">
        <v>584</v>
      </c>
      <c r="I583" s="1">
        <v>2</v>
      </c>
      <c r="J583" s="14" t="s">
        <v>786</v>
      </c>
      <c r="K583" s="14" t="s">
        <v>2084</v>
      </c>
      <c r="L583" s="14"/>
      <c r="M583" s="1" t="s">
        <v>5986</v>
      </c>
      <c r="N583" s="14" t="s">
        <v>5989</v>
      </c>
      <c r="O583" s="1">
        <f>IF(G583="D1",MATCH(C583,'RPI calculation'!$A$9:$A$356,0),0)</f>
        <v>244</v>
      </c>
      <c r="P583" s="1">
        <f>IF(H583="D1",MATCH(D583,'RPI calculation'!$A$9:$A$356,0),0)</f>
        <v>294</v>
      </c>
      <c r="Q583" s="1">
        <f t="shared" si="24"/>
        <v>1</v>
      </c>
      <c r="R583" s="1">
        <f t="shared" si="25"/>
        <v>1</v>
      </c>
      <c r="S583" s="1">
        <f t="shared" si="26"/>
        <v>0</v>
      </c>
      <c r="T583" s="9">
        <f>IF(Q583=0,0,(INDEX('RPI calculation'!$H$9:$H$356,P583)-(COUNTIFS(Matches!$C$9:$C$1954,C583,Matches!$D$9:$D$1954,D583,Matches!$Q$9:$Q$1954,1,Matches!$F$9:$F$1954,3)+COUNTIFS(Matches!$C$9:$C$1954,D583,Matches!$D$9:$D$1954,C583,Matches!$Q$9:$Q$1954,1,Matches!$E$9:$E$1954,3)))/((INDEX('RPI calculation'!$H$9:$H$356,P583)+INDEX('RPI calculation'!$I$9:$I$356,P583))-(COUNTIFS(Matches!$C$9:$C$1954,C583,Matches!$D$9:$D$1954,D583,Matches!$Q$9:$Q$1954,1)+COUNTIFS(Matches!$C$9:$C$1954,D583,Matches!$D$9:$D$1954,C583,Matches!$Q$9:$Q$1954,1))))</f>
        <v>0.4</v>
      </c>
      <c r="U583" s="9">
        <f>IF(Q583=0,0,(INDEX('RPI calculation'!$H$9:$H$356,O583)-(COUNTIFS(Matches!$C$9:$C$1954,C583,Matches!$D$9:$D$1954,D583,Matches!$Q$9:$Q$1954,1,Matches!$E$9:$E$1954,3)+COUNTIFS(Matches!$C$9:$C$1954,D583,Matches!$D$9:$D$1954,C583,Matches!$Q$9:$Q$1954,1,Matches!$F$9:$F$1954,3)))/((INDEX('RPI calculation'!$H$9:$H$356,O583)+INDEX('RPI calculation'!$I$9:$I$356,O583))-(COUNTIFS(Matches!$C$9:$C$1954,C583,Matches!$D$9:$D$1954,D583,Matches!$Q$9:$Q$1954,1)+COUNTIFS(Matches!$C$9:$C$1954,D583,Matches!$D$9:$D$1954,C583,Matches!$Q$9:$Q$1954,1))))</f>
        <v>0.44444444444444442</v>
      </c>
      <c r="V583" s="9">
        <f>IF(Q583=0,0,INDEX('RPI calculation'!$K$9:$K$356,P583))</f>
        <v>0.62020202020202031</v>
      </c>
      <c r="W583" s="9">
        <f>IF(Q583=0,0,INDEX('RPI calculation'!$K$9:$K$356,O583))</f>
        <v>0.48459595959595958</v>
      </c>
      <c r="X583" s="1">
        <f>IF(G583="D1",INDEX('RPI calculation'!$N$9:$N$356,O583),0)</f>
        <v>173</v>
      </c>
      <c r="Y583" s="1">
        <f>IF(H583="D1",INDEX('RPI calculation'!$N$9:$N$356,P583),0)</f>
        <v>123</v>
      </c>
    </row>
    <row r="584" spans="1:25" ht="25">
      <c r="A584" s="1" t="s">
        <v>2085</v>
      </c>
      <c r="B584" s="12">
        <v>46268</v>
      </c>
      <c r="C584" s="1" t="s">
        <v>98</v>
      </c>
      <c r="D584" s="1" t="s">
        <v>305</v>
      </c>
      <c r="E584" s="1">
        <v>3</v>
      </c>
      <c r="F584" s="1">
        <v>0</v>
      </c>
      <c r="G584" s="1" t="s">
        <v>584</v>
      </c>
      <c r="H584" s="1" t="s">
        <v>584</v>
      </c>
      <c r="I584" s="1">
        <v>2</v>
      </c>
      <c r="J584" s="14" t="s">
        <v>1107</v>
      </c>
      <c r="K584" s="14" t="s">
        <v>2086</v>
      </c>
      <c r="L584" s="14"/>
      <c r="M584" s="1" t="s">
        <v>5986</v>
      </c>
      <c r="N584" s="14" t="s">
        <v>5989</v>
      </c>
      <c r="O584" s="1">
        <f>IF(G584="D1",MATCH(C584,'RPI calculation'!$A$9:$A$356,0),0)</f>
        <v>257</v>
      </c>
      <c r="P584" s="1">
        <f>IF(H584="D1",MATCH(D584,'RPI calculation'!$A$9:$A$356,0),0)</f>
        <v>318</v>
      </c>
      <c r="Q584" s="1">
        <f t="shared" si="24"/>
        <v>1</v>
      </c>
      <c r="R584" s="1">
        <f t="shared" si="25"/>
        <v>1</v>
      </c>
      <c r="S584" s="1">
        <f t="shared" si="26"/>
        <v>0</v>
      </c>
      <c r="T584" s="9">
        <f>IF(Q584=0,0,(INDEX('RPI calculation'!$H$9:$H$356,P584)-(COUNTIFS(Matches!$C$9:$C$1954,C584,Matches!$D$9:$D$1954,D584,Matches!$Q$9:$Q$1954,1,Matches!$F$9:$F$1954,3)+COUNTIFS(Matches!$C$9:$C$1954,D584,Matches!$D$9:$D$1954,C584,Matches!$Q$9:$Q$1954,1,Matches!$E$9:$E$1954,3)))/((INDEX('RPI calculation'!$H$9:$H$356,P584)+INDEX('RPI calculation'!$I$9:$I$356,P584))-(COUNTIFS(Matches!$C$9:$C$1954,C584,Matches!$D$9:$D$1954,D584,Matches!$Q$9:$Q$1954,1)+COUNTIFS(Matches!$C$9:$C$1954,D584,Matches!$D$9:$D$1954,C584,Matches!$Q$9:$Q$1954,1))))</f>
        <v>0.18181818181818182</v>
      </c>
      <c r="U584" s="9">
        <f>IF(Q584=0,0,(INDEX('RPI calculation'!$H$9:$H$356,O584)-(COUNTIFS(Matches!$C$9:$C$1954,C584,Matches!$D$9:$D$1954,D584,Matches!$Q$9:$Q$1954,1,Matches!$E$9:$E$1954,3)+COUNTIFS(Matches!$C$9:$C$1954,D584,Matches!$D$9:$D$1954,C584,Matches!$Q$9:$Q$1954,1,Matches!$F$9:$F$1954,3)))/((INDEX('RPI calculation'!$H$9:$H$356,O584)+INDEX('RPI calculation'!$I$9:$I$356,O584))-(COUNTIFS(Matches!$C$9:$C$1954,C584,Matches!$D$9:$D$1954,D584,Matches!$Q$9:$Q$1954,1)+COUNTIFS(Matches!$C$9:$C$1954,D584,Matches!$D$9:$D$1954,C584,Matches!$Q$9:$Q$1954,1))))</f>
        <v>0.6</v>
      </c>
      <c r="V584" s="9">
        <f>IF(Q584=0,0,INDEX('RPI calculation'!$K$9:$K$356,P584))</f>
        <v>0.5065802253302254</v>
      </c>
      <c r="W584" s="9">
        <f>IF(Q584=0,0,INDEX('RPI calculation'!$K$9:$K$356,O584))</f>
        <v>0.5743014561196379</v>
      </c>
      <c r="X584" s="1">
        <f>IF(G584="D1",INDEX('RPI calculation'!$N$9:$N$356,O584),0)</f>
        <v>75</v>
      </c>
      <c r="Y584" s="1">
        <f>IF(H584="D1",INDEX('RPI calculation'!$N$9:$N$356,P584),0)</f>
        <v>282</v>
      </c>
    </row>
    <row r="585" spans="1:25" ht="25">
      <c r="A585" s="1" t="s">
        <v>2087</v>
      </c>
      <c r="B585" s="12">
        <v>46268</v>
      </c>
      <c r="C585" s="1" t="s">
        <v>190</v>
      </c>
      <c r="D585" s="1" t="s">
        <v>67</v>
      </c>
      <c r="E585" s="1">
        <v>1</v>
      </c>
      <c r="F585" s="1">
        <v>3</v>
      </c>
      <c r="G585" s="1" t="s">
        <v>584</v>
      </c>
      <c r="H585" s="1" t="s">
        <v>584</v>
      </c>
      <c r="I585" s="1">
        <v>2</v>
      </c>
      <c r="J585" s="14" t="s">
        <v>2010</v>
      </c>
      <c r="K585" s="14" t="s">
        <v>2088</v>
      </c>
      <c r="L585" s="14"/>
      <c r="M585" s="1" t="s">
        <v>5986</v>
      </c>
      <c r="N585" s="14" t="s">
        <v>5989</v>
      </c>
      <c r="O585" s="1">
        <f>IF(G585="D1",MATCH(C585,'RPI calculation'!$A$9:$A$356,0),0)</f>
        <v>259</v>
      </c>
      <c r="P585" s="1">
        <f>IF(H585="D1",MATCH(D585,'RPI calculation'!$A$9:$A$356,0),0)</f>
        <v>270</v>
      </c>
      <c r="Q585" s="1">
        <f t="shared" ref="Q585:Q648" si="27">IF(AND(G585="D1",H585="D1"),1,0)</f>
        <v>1</v>
      </c>
      <c r="R585" s="1">
        <f t="shared" ref="R585:R648" si="28">IF(E585&gt;F585,1,0)</f>
        <v>0</v>
      </c>
      <c r="S585" s="1">
        <f t="shared" ref="S585:S648" si="29">IF(F585&gt;E585,1,0)</f>
        <v>1</v>
      </c>
      <c r="T585" s="9">
        <f>IF(Q585=0,0,(INDEX('RPI calculation'!$H$9:$H$356,P585)-(COUNTIFS(Matches!$C$9:$C$1954,C585,Matches!$D$9:$D$1954,D585,Matches!$Q$9:$Q$1954,1,Matches!$F$9:$F$1954,3)+COUNTIFS(Matches!$C$9:$C$1954,D585,Matches!$D$9:$D$1954,C585,Matches!$Q$9:$Q$1954,1,Matches!$E$9:$E$1954,3)))/((INDEX('RPI calculation'!$H$9:$H$356,P585)+INDEX('RPI calculation'!$I$9:$I$356,P585))-(COUNTIFS(Matches!$C$9:$C$1954,C585,Matches!$D$9:$D$1954,D585,Matches!$Q$9:$Q$1954,1)+COUNTIFS(Matches!$C$9:$C$1954,D585,Matches!$D$9:$D$1954,C585,Matches!$Q$9:$Q$1954,1))))</f>
        <v>0.66666666666666663</v>
      </c>
      <c r="U585" s="9">
        <f>IF(Q585=0,0,(INDEX('RPI calculation'!$H$9:$H$356,O585)-(COUNTIFS(Matches!$C$9:$C$1954,C585,Matches!$D$9:$D$1954,D585,Matches!$Q$9:$Q$1954,1,Matches!$E$9:$E$1954,3)+COUNTIFS(Matches!$C$9:$C$1954,D585,Matches!$D$9:$D$1954,C585,Matches!$Q$9:$Q$1954,1,Matches!$F$9:$F$1954,3)))/((INDEX('RPI calculation'!$H$9:$H$356,O585)+INDEX('RPI calculation'!$I$9:$I$356,O585))-(COUNTIFS(Matches!$C$9:$C$1954,C585,Matches!$D$9:$D$1954,D585,Matches!$Q$9:$Q$1954,1)+COUNTIFS(Matches!$C$9:$C$1954,D585,Matches!$D$9:$D$1954,C585,Matches!$Q$9:$Q$1954,1))))</f>
        <v>0.1111111111111111</v>
      </c>
      <c r="V585" s="9">
        <f>IF(Q585=0,0,INDEX('RPI calculation'!$K$9:$K$356,P585))</f>
        <v>0.5696969696969697</v>
      </c>
      <c r="W585" s="9">
        <f>IF(Q585=0,0,INDEX('RPI calculation'!$K$9:$K$356,O585))</f>
        <v>0.66681818181818187</v>
      </c>
      <c r="X585" s="1">
        <f>IF(G585="D1",INDEX('RPI calculation'!$N$9:$N$356,O585),0)</f>
        <v>167</v>
      </c>
      <c r="Y585" s="1">
        <f>IF(H585="D1",INDEX('RPI calculation'!$N$9:$N$356,P585),0)</f>
        <v>44</v>
      </c>
    </row>
    <row r="586" spans="1:25" ht="25">
      <c r="A586" s="1" t="s">
        <v>2089</v>
      </c>
      <c r="B586" s="12">
        <v>46268</v>
      </c>
      <c r="C586" s="1" t="s">
        <v>203</v>
      </c>
      <c r="D586" s="1" t="s">
        <v>103</v>
      </c>
      <c r="E586" s="1">
        <v>2</v>
      </c>
      <c r="F586" s="1">
        <v>3</v>
      </c>
      <c r="G586" s="1" t="s">
        <v>584</v>
      </c>
      <c r="H586" s="1" t="s">
        <v>584</v>
      </c>
      <c r="I586" s="1">
        <v>2</v>
      </c>
      <c r="J586" s="14" t="s">
        <v>786</v>
      </c>
      <c r="K586" s="14" t="s">
        <v>2090</v>
      </c>
      <c r="L586" s="14"/>
      <c r="M586" s="1" t="s">
        <v>5986</v>
      </c>
      <c r="N586" s="14" t="s">
        <v>5989</v>
      </c>
      <c r="O586" s="1">
        <f>IF(G586="D1",MATCH(C586,'RPI calculation'!$A$9:$A$356,0),0)</f>
        <v>284</v>
      </c>
      <c r="P586" s="1">
        <f>IF(H586="D1",MATCH(D586,'RPI calculation'!$A$9:$A$356,0),0)</f>
        <v>319</v>
      </c>
      <c r="Q586" s="1">
        <f t="shared" si="27"/>
        <v>1</v>
      </c>
      <c r="R586" s="1">
        <f t="shared" si="28"/>
        <v>0</v>
      </c>
      <c r="S586" s="1">
        <f t="shared" si="29"/>
        <v>1</v>
      </c>
      <c r="T586" s="9">
        <f>IF(Q586=0,0,(INDEX('RPI calculation'!$H$9:$H$356,P586)-(COUNTIFS(Matches!$C$9:$C$1954,C586,Matches!$D$9:$D$1954,D586,Matches!$Q$9:$Q$1954,1,Matches!$F$9:$F$1954,3)+COUNTIFS(Matches!$C$9:$C$1954,D586,Matches!$D$9:$D$1954,C586,Matches!$Q$9:$Q$1954,1,Matches!$E$9:$E$1954,3)))/((INDEX('RPI calculation'!$H$9:$H$356,P586)+INDEX('RPI calculation'!$I$9:$I$356,P586))-(COUNTIFS(Matches!$C$9:$C$1954,C586,Matches!$D$9:$D$1954,D586,Matches!$Q$9:$Q$1954,1)+COUNTIFS(Matches!$C$9:$C$1954,D586,Matches!$D$9:$D$1954,C586,Matches!$Q$9:$Q$1954,1))))</f>
        <v>0.7</v>
      </c>
      <c r="U586" s="9">
        <f>IF(Q586=0,0,(INDEX('RPI calculation'!$H$9:$H$356,O586)-(COUNTIFS(Matches!$C$9:$C$1954,C586,Matches!$D$9:$D$1954,D586,Matches!$Q$9:$Q$1954,1,Matches!$E$9:$E$1954,3)+COUNTIFS(Matches!$C$9:$C$1954,D586,Matches!$D$9:$D$1954,C586,Matches!$Q$9:$Q$1954,1,Matches!$F$9:$F$1954,3)))/((INDEX('RPI calculation'!$H$9:$H$356,O586)+INDEX('RPI calculation'!$I$9:$I$356,O586))-(COUNTIFS(Matches!$C$9:$C$1954,C586,Matches!$D$9:$D$1954,D586,Matches!$Q$9:$Q$1954,1)+COUNTIFS(Matches!$C$9:$C$1954,D586,Matches!$D$9:$D$1954,C586,Matches!$Q$9:$Q$1954,1))))</f>
        <v>0.5</v>
      </c>
      <c r="V586" s="9">
        <f>IF(Q586=0,0,INDEX('RPI calculation'!$K$9:$K$356,P586))</f>
        <v>0.51694214876033062</v>
      </c>
      <c r="W586" s="9">
        <f>IF(Q586=0,0,INDEX('RPI calculation'!$K$9:$K$356,O586))</f>
        <v>0.51056014692378326</v>
      </c>
      <c r="X586" s="1">
        <f>IF(G586="D1",INDEX('RPI calculation'!$N$9:$N$356,O586),0)</f>
        <v>180</v>
      </c>
      <c r="Y586" s="1">
        <f>IF(H586="D1",INDEX('RPI calculation'!$N$9:$N$356,P586),0)</f>
        <v>80</v>
      </c>
    </row>
    <row r="587" spans="1:25" ht="25">
      <c r="A587" s="1" t="s">
        <v>2091</v>
      </c>
      <c r="B587" s="12">
        <v>46268</v>
      </c>
      <c r="C587" s="1" t="s">
        <v>195</v>
      </c>
      <c r="D587" s="1" t="s">
        <v>135</v>
      </c>
      <c r="E587" s="1">
        <v>2</v>
      </c>
      <c r="F587" s="1">
        <v>3</v>
      </c>
      <c r="G587" s="1" t="s">
        <v>584</v>
      </c>
      <c r="H587" s="1" t="s">
        <v>584</v>
      </c>
      <c r="I587" s="1">
        <v>2</v>
      </c>
      <c r="J587" s="14" t="s">
        <v>1118</v>
      </c>
      <c r="K587" s="14" t="s">
        <v>2092</v>
      </c>
      <c r="L587" s="14"/>
      <c r="M587" s="1" t="s">
        <v>5986</v>
      </c>
      <c r="N587" s="14" t="s">
        <v>5989</v>
      </c>
      <c r="O587" s="1">
        <f>IF(G587="D1",MATCH(C587,'RPI calculation'!$A$9:$A$356,0),0)</f>
        <v>303</v>
      </c>
      <c r="P587" s="1">
        <f>IF(H587="D1",MATCH(D587,'RPI calculation'!$A$9:$A$356,0),0)</f>
        <v>321</v>
      </c>
      <c r="Q587" s="1">
        <f t="shared" si="27"/>
        <v>1</v>
      </c>
      <c r="R587" s="1">
        <f t="shared" si="28"/>
        <v>0</v>
      </c>
      <c r="S587" s="1">
        <f t="shared" si="29"/>
        <v>1</v>
      </c>
      <c r="T587" s="9">
        <f>IF(Q587=0,0,(INDEX('RPI calculation'!$H$9:$H$356,P587)-(COUNTIFS(Matches!$C$9:$C$1954,C587,Matches!$D$9:$D$1954,D587,Matches!$Q$9:$Q$1954,1,Matches!$F$9:$F$1954,3)+COUNTIFS(Matches!$C$9:$C$1954,D587,Matches!$D$9:$D$1954,C587,Matches!$Q$9:$Q$1954,1,Matches!$E$9:$E$1954,3)))/((INDEX('RPI calculation'!$H$9:$H$356,P587)+INDEX('RPI calculation'!$I$9:$I$356,P587))-(COUNTIFS(Matches!$C$9:$C$1954,C587,Matches!$D$9:$D$1954,D587,Matches!$Q$9:$Q$1954,1)+COUNTIFS(Matches!$C$9:$C$1954,D587,Matches!$D$9:$D$1954,C587,Matches!$Q$9:$Q$1954,1))))</f>
        <v>0.8</v>
      </c>
      <c r="U587" s="9">
        <f>IF(Q587=0,0,(INDEX('RPI calculation'!$H$9:$H$356,O587)-(COUNTIFS(Matches!$C$9:$C$1954,C587,Matches!$D$9:$D$1954,D587,Matches!$Q$9:$Q$1954,1,Matches!$E$9:$E$1954,3)+COUNTIFS(Matches!$C$9:$C$1954,D587,Matches!$D$9:$D$1954,C587,Matches!$Q$9:$Q$1954,1,Matches!$F$9:$F$1954,3)))/((INDEX('RPI calculation'!$H$9:$H$356,O587)+INDEX('RPI calculation'!$I$9:$I$356,O587))-(COUNTIFS(Matches!$C$9:$C$1954,C587,Matches!$D$9:$D$1954,D587,Matches!$Q$9:$Q$1954,1)+COUNTIFS(Matches!$C$9:$C$1954,D587,Matches!$D$9:$D$1954,C587,Matches!$Q$9:$Q$1954,1))))</f>
        <v>0.25</v>
      </c>
      <c r="V587" s="9">
        <f>IF(Q587=0,0,INDEX('RPI calculation'!$K$9:$K$356,P587))</f>
        <v>0.42479338842975201</v>
      </c>
      <c r="W587" s="9">
        <f>IF(Q587=0,0,INDEX('RPI calculation'!$K$9:$K$356,O587))</f>
        <v>0.63709315375982045</v>
      </c>
      <c r="X587" s="1">
        <f>IF(G587="D1",INDEX('RPI calculation'!$N$9:$N$356,O587),0)</f>
        <v>172</v>
      </c>
      <c r="Y587" s="1">
        <f>IF(H587="D1",INDEX('RPI calculation'!$N$9:$N$356,P587),0)</f>
        <v>112</v>
      </c>
    </row>
    <row r="588" spans="1:25" ht="25">
      <c r="A588" s="1" t="s">
        <v>2093</v>
      </c>
      <c r="B588" s="12">
        <v>46268</v>
      </c>
      <c r="C588" s="1" t="s">
        <v>273</v>
      </c>
      <c r="D588" s="1" t="s">
        <v>284</v>
      </c>
      <c r="E588" s="1">
        <v>0</v>
      </c>
      <c r="F588" s="1">
        <v>3</v>
      </c>
      <c r="G588" s="1" t="s">
        <v>584</v>
      </c>
      <c r="H588" s="1" t="s">
        <v>584</v>
      </c>
      <c r="I588" s="1">
        <v>2</v>
      </c>
      <c r="J588" s="14" t="s">
        <v>757</v>
      </c>
      <c r="K588" s="14" t="s">
        <v>2094</v>
      </c>
      <c r="L588" s="14"/>
      <c r="M588" s="1" t="s">
        <v>5986</v>
      </c>
      <c r="N588" s="14" t="s">
        <v>5989</v>
      </c>
      <c r="O588" s="1">
        <f>IF(G588="D1",MATCH(C588,'RPI calculation'!$A$9:$A$356,0),0)</f>
        <v>327</v>
      </c>
      <c r="P588" s="1">
        <f>IF(H588="D1",MATCH(D588,'RPI calculation'!$A$9:$A$356,0),0)</f>
        <v>341</v>
      </c>
      <c r="Q588" s="1">
        <f t="shared" si="27"/>
        <v>1</v>
      </c>
      <c r="R588" s="1">
        <f t="shared" si="28"/>
        <v>0</v>
      </c>
      <c r="S588" s="1">
        <f t="shared" si="29"/>
        <v>1</v>
      </c>
      <c r="T588" s="9">
        <f>IF(Q588=0,0,(INDEX('RPI calculation'!$H$9:$H$356,P588)-(COUNTIFS(Matches!$C$9:$C$1954,C588,Matches!$D$9:$D$1954,D588,Matches!$Q$9:$Q$1954,1,Matches!$F$9:$F$1954,3)+COUNTIFS(Matches!$C$9:$C$1954,D588,Matches!$D$9:$D$1954,C588,Matches!$Q$9:$Q$1954,1,Matches!$E$9:$E$1954,3)))/((INDEX('RPI calculation'!$H$9:$H$356,P588)+INDEX('RPI calculation'!$I$9:$I$356,P588))-(COUNTIFS(Matches!$C$9:$C$1954,C588,Matches!$D$9:$D$1954,D588,Matches!$Q$9:$Q$1954,1)+COUNTIFS(Matches!$C$9:$C$1954,D588,Matches!$D$9:$D$1954,C588,Matches!$Q$9:$Q$1954,1))))</f>
        <v>0.375</v>
      </c>
      <c r="U588" s="9">
        <f>IF(Q588=0,0,(INDEX('RPI calculation'!$H$9:$H$356,O588)-(COUNTIFS(Matches!$C$9:$C$1954,C588,Matches!$D$9:$D$1954,D588,Matches!$Q$9:$Q$1954,1,Matches!$E$9:$E$1954,3)+COUNTIFS(Matches!$C$9:$C$1954,D588,Matches!$D$9:$D$1954,C588,Matches!$Q$9:$Q$1954,1,Matches!$F$9:$F$1954,3)))/((INDEX('RPI calculation'!$H$9:$H$356,O588)+INDEX('RPI calculation'!$I$9:$I$356,O588))-(COUNTIFS(Matches!$C$9:$C$1954,C588,Matches!$D$9:$D$1954,D588,Matches!$Q$9:$Q$1954,1)+COUNTIFS(Matches!$C$9:$C$1954,D588,Matches!$D$9:$D$1954,C588,Matches!$Q$9:$Q$1954,1))))</f>
        <v>0.375</v>
      </c>
      <c r="V588" s="9">
        <f>IF(Q588=0,0,INDEX('RPI calculation'!$K$9:$K$356,P588))</f>
        <v>0.4288720538720539</v>
      </c>
      <c r="W588" s="9">
        <f>IF(Q588=0,0,INDEX('RPI calculation'!$K$9:$K$356,O588))</f>
        <v>0.49228395061728392</v>
      </c>
      <c r="X588" s="1">
        <f>IF(G588="D1",INDEX('RPI calculation'!$N$9:$N$356,O588),0)</f>
        <v>250</v>
      </c>
      <c r="Y588" s="1">
        <f>IF(H588="D1",INDEX('RPI calculation'!$N$9:$N$356,P588),0)</f>
        <v>261</v>
      </c>
    </row>
    <row r="589" spans="1:25" ht="25">
      <c r="A589" s="1" t="s">
        <v>2095</v>
      </c>
      <c r="B589" s="12">
        <v>46269</v>
      </c>
      <c r="C589" s="1" t="s">
        <v>229</v>
      </c>
      <c r="D589" s="1" t="s">
        <v>103</v>
      </c>
      <c r="E589" s="1">
        <v>1</v>
      </c>
      <c r="F589" s="1">
        <v>3</v>
      </c>
      <c r="G589" s="1" t="s">
        <v>584</v>
      </c>
      <c r="H589" s="1" t="s">
        <v>584</v>
      </c>
      <c r="I589" s="1">
        <v>2</v>
      </c>
      <c r="J589" s="14" t="s">
        <v>2096</v>
      </c>
      <c r="K589" s="14" t="s">
        <v>2097</v>
      </c>
      <c r="L589" s="14"/>
      <c r="M589" s="1" t="s">
        <v>5986</v>
      </c>
      <c r="N589" s="14" t="s">
        <v>5989</v>
      </c>
      <c r="O589" s="1">
        <f>IF(G589="D1",MATCH(C589,'RPI calculation'!$A$9:$A$356,0),0)</f>
        <v>1</v>
      </c>
      <c r="P589" s="1">
        <f>IF(H589="D1",MATCH(D589,'RPI calculation'!$A$9:$A$356,0),0)</f>
        <v>319</v>
      </c>
      <c r="Q589" s="1">
        <f t="shared" si="27"/>
        <v>1</v>
      </c>
      <c r="R589" s="1">
        <f t="shared" si="28"/>
        <v>0</v>
      </c>
      <c r="S589" s="1">
        <f t="shared" si="29"/>
        <v>1</v>
      </c>
      <c r="T589" s="9">
        <f>IF(Q589=0,0,(INDEX('RPI calculation'!$H$9:$H$356,P589)-(COUNTIFS(Matches!$C$9:$C$1954,C589,Matches!$D$9:$D$1954,D589,Matches!$Q$9:$Q$1954,1,Matches!$F$9:$F$1954,3)+COUNTIFS(Matches!$C$9:$C$1954,D589,Matches!$D$9:$D$1954,C589,Matches!$Q$9:$Q$1954,1,Matches!$E$9:$E$1954,3)))/((INDEX('RPI calculation'!$H$9:$H$356,P589)+INDEX('RPI calculation'!$I$9:$I$356,P589))-(COUNTIFS(Matches!$C$9:$C$1954,C589,Matches!$D$9:$D$1954,D589,Matches!$Q$9:$Q$1954,1)+COUNTIFS(Matches!$C$9:$C$1954,D589,Matches!$D$9:$D$1954,C589,Matches!$Q$9:$Q$1954,1))))</f>
        <v>0.7</v>
      </c>
      <c r="U589" s="9">
        <f>IF(Q589=0,0,(INDEX('RPI calculation'!$H$9:$H$356,O589)-(COUNTIFS(Matches!$C$9:$C$1954,C589,Matches!$D$9:$D$1954,D589,Matches!$Q$9:$Q$1954,1,Matches!$E$9:$E$1954,3)+COUNTIFS(Matches!$C$9:$C$1954,D589,Matches!$D$9:$D$1954,C589,Matches!$Q$9:$Q$1954,1,Matches!$F$9:$F$1954,3)))/((INDEX('RPI calculation'!$H$9:$H$356,O589)+INDEX('RPI calculation'!$I$9:$I$356,O589))-(COUNTIFS(Matches!$C$9:$C$1954,C589,Matches!$D$9:$D$1954,D589,Matches!$Q$9:$Q$1954,1)+COUNTIFS(Matches!$C$9:$C$1954,D589,Matches!$D$9:$D$1954,C589,Matches!$Q$9:$Q$1954,1))))</f>
        <v>0.22222222222222221</v>
      </c>
      <c r="V589" s="9">
        <f>IF(Q589=0,0,INDEX('RPI calculation'!$K$9:$K$356,P589))</f>
        <v>0.51694214876033062</v>
      </c>
      <c r="W589" s="9">
        <f>IF(Q589=0,0,INDEX('RPI calculation'!$K$9:$K$356,O589))</f>
        <v>0.60363636363636364</v>
      </c>
      <c r="X589" s="1">
        <f>IF(G589="D1",INDEX('RPI calculation'!$N$9:$N$356,O589),0)</f>
        <v>206</v>
      </c>
      <c r="Y589" s="1">
        <f>IF(H589="D1",INDEX('RPI calculation'!$N$9:$N$356,P589),0)</f>
        <v>80</v>
      </c>
    </row>
    <row r="590" spans="1:25" ht="25">
      <c r="A590" s="1" t="s">
        <v>2098</v>
      </c>
      <c r="B590" s="12">
        <v>46269</v>
      </c>
      <c r="C590" s="1" t="s">
        <v>197</v>
      </c>
      <c r="D590" s="1" t="s">
        <v>342</v>
      </c>
      <c r="E590" s="1">
        <v>3</v>
      </c>
      <c r="F590" s="1">
        <v>1</v>
      </c>
      <c r="G590" s="1" t="s">
        <v>584</v>
      </c>
      <c r="H590" s="1" t="s">
        <v>584</v>
      </c>
      <c r="I590" s="1">
        <v>2</v>
      </c>
      <c r="J590" s="14" t="s">
        <v>612</v>
      </c>
      <c r="K590" s="14" t="s">
        <v>2099</v>
      </c>
      <c r="L590" s="14"/>
      <c r="M590" s="1" t="s">
        <v>5986</v>
      </c>
      <c r="N590" s="14" t="s">
        <v>5989</v>
      </c>
      <c r="O590" s="1">
        <f>IF(G590="D1",MATCH(C590,'RPI calculation'!$A$9:$A$356,0),0)</f>
        <v>2</v>
      </c>
      <c r="P590" s="1">
        <f>IF(H590="D1",MATCH(D590,'RPI calculation'!$A$9:$A$356,0),0)</f>
        <v>111</v>
      </c>
      <c r="Q590" s="1">
        <f t="shared" si="27"/>
        <v>1</v>
      </c>
      <c r="R590" s="1">
        <f t="shared" si="28"/>
        <v>1</v>
      </c>
      <c r="S590" s="1">
        <f t="shared" si="29"/>
        <v>0</v>
      </c>
      <c r="T590" s="9">
        <f>IF(Q590=0,0,(INDEX('RPI calculation'!$H$9:$H$356,P590)-(COUNTIFS(Matches!$C$9:$C$1954,C590,Matches!$D$9:$D$1954,D590,Matches!$Q$9:$Q$1954,1,Matches!$F$9:$F$1954,3)+COUNTIFS(Matches!$C$9:$C$1954,D590,Matches!$D$9:$D$1954,C590,Matches!$Q$9:$Q$1954,1,Matches!$E$9:$E$1954,3)))/((INDEX('RPI calculation'!$H$9:$H$356,P590)+INDEX('RPI calculation'!$I$9:$I$356,P590))-(COUNTIFS(Matches!$C$9:$C$1954,C590,Matches!$D$9:$D$1954,D590,Matches!$Q$9:$Q$1954,1)+COUNTIFS(Matches!$C$9:$C$1954,D590,Matches!$D$9:$D$1954,C590,Matches!$Q$9:$Q$1954,1))))</f>
        <v>0.18181818181818182</v>
      </c>
      <c r="U590" s="9">
        <f>IF(Q590=0,0,(INDEX('RPI calculation'!$H$9:$H$356,O590)-(COUNTIFS(Matches!$C$9:$C$1954,C590,Matches!$D$9:$D$1954,D590,Matches!$Q$9:$Q$1954,1,Matches!$E$9:$E$1954,3)+COUNTIFS(Matches!$C$9:$C$1954,D590,Matches!$D$9:$D$1954,C590,Matches!$Q$9:$Q$1954,1,Matches!$F$9:$F$1954,3)))/((INDEX('RPI calculation'!$H$9:$H$356,O590)+INDEX('RPI calculation'!$I$9:$I$356,O590))-(COUNTIFS(Matches!$C$9:$C$1954,C590,Matches!$D$9:$D$1954,D590,Matches!$Q$9:$Q$1954,1)+COUNTIFS(Matches!$C$9:$C$1954,D590,Matches!$D$9:$D$1954,C590,Matches!$Q$9:$Q$1954,1))))</f>
        <v>0.63636363636363635</v>
      </c>
      <c r="V590" s="9">
        <f>IF(Q590=0,0,INDEX('RPI calculation'!$K$9:$K$356,P590))</f>
        <v>0.45660126910126914</v>
      </c>
      <c r="W590" s="9">
        <f>IF(Q590=0,0,INDEX('RPI calculation'!$K$9:$K$356,O590))</f>
        <v>0.434013209013209</v>
      </c>
      <c r="X590" s="1">
        <f>IF(G590="D1",INDEX('RPI calculation'!$N$9:$N$356,O590),0)</f>
        <v>174</v>
      </c>
      <c r="Y590" s="1">
        <f>IF(H590="D1",INDEX('RPI calculation'!$N$9:$N$356,P590),0)</f>
        <v>319</v>
      </c>
    </row>
    <row r="591" spans="1:25" ht="25">
      <c r="A591" s="1" t="s">
        <v>2100</v>
      </c>
      <c r="B591" s="12">
        <v>46269</v>
      </c>
      <c r="C591" s="1" t="s">
        <v>197</v>
      </c>
      <c r="D591" s="1" t="s">
        <v>365</v>
      </c>
      <c r="E591" s="1">
        <v>3</v>
      </c>
      <c r="F591" s="1">
        <v>1</v>
      </c>
      <c r="G591" s="1" t="s">
        <v>584</v>
      </c>
      <c r="H591" s="1" t="s">
        <v>584</v>
      </c>
      <c r="I591" s="1">
        <v>2</v>
      </c>
      <c r="J591" s="14" t="s">
        <v>629</v>
      </c>
      <c r="K591" s="14" t="s">
        <v>2101</v>
      </c>
      <c r="L591" s="14"/>
      <c r="M591" s="1" t="s">
        <v>5986</v>
      </c>
      <c r="N591" s="14" t="s">
        <v>5989</v>
      </c>
      <c r="O591" s="1">
        <f>IF(G591="D1",MATCH(C591,'RPI calculation'!$A$9:$A$356,0),0)</f>
        <v>2</v>
      </c>
      <c r="P591" s="1">
        <f>IF(H591="D1",MATCH(D591,'RPI calculation'!$A$9:$A$356,0),0)</f>
        <v>283</v>
      </c>
      <c r="Q591" s="1">
        <f t="shared" si="27"/>
        <v>1</v>
      </c>
      <c r="R591" s="1">
        <f t="shared" si="28"/>
        <v>1</v>
      </c>
      <c r="S591" s="1">
        <f t="shared" si="29"/>
        <v>0</v>
      </c>
      <c r="T591" s="9">
        <f>IF(Q591=0,0,(INDEX('RPI calculation'!$H$9:$H$356,P591)-(COUNTIFS(Matches!$C$9:$C$1954,C591,Matches!$D$9:$D$1954,D591,Matches!$Q$9:$Q$1954,1,Matches!$F$9:$F$1954,3)+COUNTIFS(Matches!$C$9:$C$1954,D591,Matches!$D$9:$D$1954,C591,Matches!$Q$9:$Q$1954,1,Matches!$E$9:$E$1954,3)))/((INDEX('RPI calculation'!$H$9:$H$356,P591)+INDEX('RPI calculation'!$I$9:$I$356,P591))-(COUNTIFS(Matches!$C$9:$C$1954,C591,Matches!$D$9:$D$1954,D591,Matches!$Q$9:$Q$1954,1)+COUNTIFS(Matches!$C$9:$C$1954,D591,Matches!$D$9:$D$1954,C591,Matches!$Q$9:$Q$1954,1))))</f>
        <v>9.0909090909090912E-2</v>
      </c>
      <c r="U591" s="9">
        <f>IF(Q591=0,0,(INDEX('RPI calculation'!$H$9:$H$356,O591)-(COUNTIFS(Matches!$C$9:$C$1954,C591,Matches!$D$9:$D$1954,D591,Matches!$Q$9:$Q$1954,1,Matches!$E$9:$E$1954,3)+COUNTIFS(Matches!$C$9:$C$1954,D591,Matches!$D$9:$D$1954,C591,Matches!$Q$9:$Q$1954,1,Matches!$F$9:$F$1954,3)))/((INDEX('RPI calculation'!$H$9:$H$356,O591)+INDEX('RPI calculation'!$I$9:$I$356,O591))-(COUNTIFS(Matches!$C$9:$C$1954,C591,Matches!$D$9:$D$1954,D591,Matches!$Q$9:$Q$1954,1)+COUNTIFS(Matches!$C$9:$C$1954,D591,Matches!$D$9:$D$1954,C591,Matches!$Q$9:$Q$1954,1))))</f>
        <v>0.63636363636363635</v>
      </c>
      <c r="V591" s="9">
        <f>IF(Q591=0,0,INDEX('RPI calculation'!$K$9:$K$356,P591))</f>
        <v>0.38560606060606056</v>
      </c>
      <c r="W591" s="9">
        <f>IF(Q591=0,0,INDEX('RPI calculation'!$K$9:$K$356,O591))</f>
        <v>0.434013209013209</v>
      </c>
      <c r="X591" s="1">
        <f>IF(G591="D1",INDEX('RPI calculation'!$N$9:$N$356,O591),0)</f>
        <v>174</v>
      </c>
      <c r="Y591" s="1">
        <f>IF(H591="D1",INDEX('RPI calculation'!$N$9:$N$356,P591),0)</f>
        <v>342</v>
      </c>
    </row>
    <row r="592" spans="1:25" ht="25">
      <c r="A592" s="1" t="s">
        <v>2102</v>
      </c>
      <c r="B592" s="12">
        <v>46269</v>
      </c>
      <c r="C592" s="1" t="s">
        <v>261</v>
      </c>
      <c r="D592" s="1" t="s">
        <v>98</v>
      </c>
      <c r="E592" s="1">
        <v>1</v>
      </c>
      <c r="F592" s="1">
        <v>3</v>
      </c>
      <c r="G592" s="1" t="s">
        <v>584</v>
      </c>
      <c r="H592" s="1" t="s">
        <v>584</v>
      </c>
      <c r="I592" s="1">
        <v>2</v>
      </c>
      <c r="J592" s="14" t="s">
        <v>1832</v>
      </c>
      <c r="K592" s="14" t="s">
        <v>2103</v>
      </c>
      <c r="L592" s="14"/>
      <c r="M592" s="1" t="s">
        <v>5986</v>
      </c>
      <c r="N592" s="14" t="s">
        <v>5989</v>
      </c>
      <c r="O592" s="1">
        <f>IF(G592="D1",MATCH(C592,'RPI calculation'!$A$9:$A$356,0),0)</f>
        <v>3</v>
      </c>
      <c r="P592" s="1">
        <f>IF(H592="D1",MATCH(D592,'RPI calculation'!$A$9:$A$356,0),0)</f>
        <v>257</v>
      </c>
      <c r="Q592" s="1">
        <f t="shared" si="27"/>
        <v>1</v>
      </c>
      <c r="R592" s="1">
        <f t="shared" si="28"/>
        <v>0</v>
      </c>
      <c r="S592" s="1">
        <f t="shared" si="29"/>
        <v>1</v>
      </c>
      <c r="T592" s="9">
        <f>IF(Q592=0,0,(INDEX('RPI calculation'!$H$9:$H$356,P592)-(COUNTIFS(Matches!$C$9:$C$1954,C592,Matches!$D$9:$D$1954,D592,Matches!$Q$9:$Q$1954,1,Matches!$F$9:$F$1954,3)+COUNTIFS(Matches!$C$9:$C$1954,D592,Matches!$D$9:$D$1954,C592,Matches!$Q$9:$Q$1954,1,Matches!$E$9:$E$1954,3)))/((INDEX('RPI calculation'!$H$9:$H$356,P592)+INDEX('RPI calculation'!$I$9:$I$356,P592))-(COUNTIFS(Matches!$C$9:$C$1954,C592,Matches!$D$9:$D$1954,D592,Matches!$Q$9:$Q$1954,1)+COUNTIFS(Matches!$C$9:$C$1954,D592,Matches!$D$9:$D$1954,C592,Matches!$Q$9:$Q$1954,1))))</f>
        <v>0.6</v>
      </c>
      <c r="U592" s="9">
        <f>IF(Q592=0,0,(INDEX('RPI calculation'!$H$9:$H$356,O592)-(COUNTIFS(Matches!$C$9:$C$1954,C592,Matches!$D$9:$D$1954,D592,Matches!$Q$9:$Q$1954,1,Matches!$E$9:$E$1954,3)+COUNTIFS(Matches!$C$9:$C$1954,D592,Matches!$D$9:$D$1954,C592,Matches!$Q$9:$Q$1954,1,Matches!$F$9:$F$1954,3)))/((INDEX('RPI calculation'!$H$9:$H$356,O592)+INDEX('RPI calculation'!$I$9:$I$356,O592))-(COUNTIFS(Matches!$C$9:$C$1954,C592,Matches!$D$9:$D$1954,D592,Matches!$Q$9:$Q$1954,1)+COUNTIFS(Matches!$C$9:$C$1954,D592,Matches!$D$9:$D$1954,C592,Matches!$Q$9:$Q$1954,1))))</f>
        <v>0.4</v>
      </c>
      <c r="V592" s="9">
        <f>IF(Q592=0,0,INDEX('RPI calculation'!$K$9:$K$356,P592))</f>
        <v>0.5743014561196379</v>
      </c>
      <c r="W592" s="9">
        <f>IF(Q592=0,0,INDEX('RPI calculation'!$K$9:$K$356,O592))</f>
        <v>0.48264462809917352</v>
      </c>
      <c r="X592" s="1">
        <f>IF(G592="D1",INDEX('RPI calculation'!$N$9:$N$356,O592),0)</f>
        <v>238</v>
      </c>
      <c r="Y592" s="1">
        <f>IF(H592="D1",INDEX('RPI calculation'!$N$9:$N$356,P592),0)</f>
        <v>75</v>
      </c>
    </row>
    <row r="593" spans="1:25" ht="25">
      <c r="A593" s="1" t="s">
        <v>2104</v>
      </c>
      <c r="B593" s="12">
        <v>46269</v>
      </c>
      <c r="C593" s="1" t="s">
        <v>227</v>
      </c>
      <c r="D593" s="1" t="s">
        <v>179</v>
      </c>
      <c r="E593" s="1">
        <v>0</v>
      </c>
      <c r="F593" s="1">
        <v>3</v>
      </c>
      <c r="G593" s="1" t="s">
        <v>584</v>
      </c>
      <c r="H593" s="1" t="s">
        <v>584</v>
      </c>
      <c r="I593" s="1">
        <v>2</v>
      </c>
      <c r="J593" s="14" t="s">
        <v>1213</v>
      </c>
      <c r="K593" s="14" t="s">
        <v>2105</v>
      </c>
      <c r="L593" s="14"/>
      <c r="M593" s="1" t="s">
        <v>5986</v>
      </c>
      <c r="N593" s="14" t="s">
        <v>5989</v>
      </c>
      <c r="O593" s="1">
        <f>IF(G593="D1",MATCH(C593,'RPI calculation'!$A$9:$A$356,0),0)</f>
        <v>4</v>
      </c>
      <c r="P593" s="1">
        <f>IF(H593="D1",MATCH(D593,'RPI calculation'!$A$9:$A$356,0),0)</f>
        <v>33</v>
      </c>
      <c r="Q593" s="1">
        <f t="shared" si="27"/>
        <v>1</v>
      </c>
      <c r="R593" s="1">
        <f t="shared" si="28"/>
        <v>0</v>
      </c>
      <c r="S593" s="1">
        <f t="shared" si="29"/>
        <v>1</v>
      </c>
      <c r="T593" s="9">
        <f>IF(Q593=0,0,(INDEX('RPI calculation'!$H$9:$H$356,P593)-(COUNTIFS(Matches!$C$9:$C$1954,C593,Matches!$D$9:$D$1954,D593,Matches!$Q$9:$Q$1954,1,Matches!$F$9:$F$1954,3)+COUNTIFS(Matches!$C$9:$C$1954,D593,Matches!$D$9:$D$1954,C593,Matches!$Q$9:$Q$1954,1,Matches!$E$9:$E$1954,3)))/((INDEX('RPI calculation'!$H$9:$H$356,P593)+INDEX('RPI calculation'!$I$9:$I$356,P593))-(COUNTIFS(Matches!$C$9:$C$1954,C593,Matches!$D$9:$D$1954,D593,Matches!$Q$9:$Q$1954,1)+COUNTIFS(Matches!$C$9:$C$1954,D593,Matches!$D$9:$D$1954,C593,Matches!$Q$9:$Q$1954,1))))</f>
        <v>0.45454545454545453</v>
      </c>
      <c r="U593" s="9">
        <f>IF(Q593=0,0,(INDEX('RPI calculation'!$H$9:$H$356,O593)-(COUNTIFS(Matches!$C$9:$C$1954,C593,Matches!$D$9:$D$1954,D593,Matches!$Q$9:$Q$1954,1,Matches!$E$9:$E$1954,3)+COUNTIFS(Matches!$C$9:$C$1954,D593,Matches!$D$9:$D$1954,C593,Matches!$Q$9:$Q$1954,1,Matches!$F$9:$F$1954,3)))/((INDEX('RPI calculation'!$H$9:$H$356,O593)+INDEX('RPI calculation'!$I$9:$I$356,O593))-(COUNTIFS(Matches!$C$9:$C$1954,C593,Matches!$D$9:$D$1954,D593,Matches!$Q$9:$Q$1954,1)+COUNTIFS(Matches!$C$9:$C$1954,D593,Matches!$D$9:$D$1954,C593,Matches!$Q$9:$Q$1954,1))))</f>
        <v>0.45454545454545453</v>
      </c>
      <c r="V593" s="9">
        <f>IF(Q593=0,0,INDEX('RPI calculation'!$K$9:$K$356,P593))</f>
        <v>0.50509259259259254</v>
      </c>
      <c r="W593" s="9">
        <f>IF(Q593=0,0,INDEX('RPI calculation'!$K$9:$K$356,O593))</f>
        <v>0.50164141414141417</v>
      </c>
      <c r="X593" s="1">
        <f>IF(G593="D1",INDEX('RPI calculation'!$N$9:$N$356,O593),0)</f>
        <v>204</v>
      </c>
      <c r="Y593" s="1">
        <f>IF(H593="D1",INDEX('RPI calculation'!$N$9:$N$356,P593),0)</f>
        <v>156</v>
      </c>
    </row>
    <row r="594" spans="1:25" ht="25">
      <c r="A594" s="1" t="s">
        <v>2106</v>
      </c>
      <c r="B594" s="12">
        <v>46269</v>
      </c>
      <c r="C594" s="1" t="s">
        <v>142</v>
      </c>
      <c r="D594" s="1" t="s">
        <v>60</v>
      </c>
      <c r="E594" s="1">
        <v>3</v>
      </c>
      <c r="F594" s="1">
        <v>1</v>
      </c>
      <c r="G594" s="1" t="s">
        <v>584</v>
      </c>
      <c r="H594" s="1" t="s">
        <v>584</v>
      </c>
      <c r="I594" s="1">
        <v>2</v>
      </c>
      <c r="J594" s="14" t="s">
        <v>2107</v>
      </c>
      <c r="K594" s="14" t="s">
        <v>2108</v>
      </c>
      <c r="L594" s="14"/>
      <c r="M594" s="1" t="s">
        <v>5986</v>
      </c>
      <c r="N594" s="14" t="s">
        <v>5987</v>
      </c>
      <c r="O594" s="1">
        <f>IF(G594="D1",MATCH(C594,'RPI calculation'!$A$9:$A$356,0),0)</f>
        <v>5</v>
      </c>
      <c r="P594" s="1">
        <f>IF(H594="D1",MATCH(D594,'RPI calculation'!$A$9:$A$356,0),0)</f>
        <v>120</v>
      </c>
      <c r="Q594" s="1">
        <f t="shared" si="27"/>
        <v>1</v>
      </c>
      <c r="R594" s="1">
        <f t="shared" si="28"/>
        <v>1</v>
      </c>
      <c r="S594" s="1">
        <f t="shared" si="29"/>
        <v>0</v>
      </c>
      <c r="T594" s="9">
        <f>IF(Q594=0,0,(INDEX('RPI calculation'!$H$9:$H$356,P594)-(COUNTIFS(Matches!$C$9:$C$1954,C594,Matches!$D$9:$D$1954,D594,Matches!$Q$9:$Q$1954,1,Matches!$F$9:$F$1954,3)+COUNTIFS(Matches!$C$9:$C$1954,D594,Matches!$D$9:$D$1954,C594,Matches!$Q$9:$Q$1954,1,Matches!$E$9:$E$1954,3)))/((INDEX('RPI calculation'!$H$9:$H$356,P594)+INDEX('RPI calculation'!$I$9:$I$356,P594))-(COUNTIFS(Matches!$C$9:$C$1954,C594,Matches!$D$9:$D$1954,D594,Matches!$Q$9:$Q$1954,1)+COUNTIFS(Matches!$C$9:$C$1954,D594,Matches!$D$9:$D$1954,C594,Matches!$Q$9:$Q$1954,1))))</f>
        <v>0.83333333333333337</v>
      </c>
      <c r="U594" s="9">
        <f>IF(Q594=0,0,(INDEX('RPI calculation'!$H$9:$H$356,O594)-(COUNTIFS(Matches!$C$9:$C$1954,C594,Matches!$D$9:$D$1954,D594,Matches!$Q$9:$Q$1954,1,Matches!$E$9:$E$1954,3)+COUNTIFS(Matches!$C$9:$C$1954,D594,Matches!$D$9:$D$1954,C594,Matches!$Q$9:$Q$1954,1,Matches!$F$9:$F$1954,3)))/((INDEX('RPI calculation'!$H$9:$H$356,O594)+INDEX('RPI calculation'!$I$9:$I$356,O594))-(COUNTIFS(Matches!$C$9:$C$1954,C594,Matches!$D$9:$D$1954,D594,Matches!$Q$9:$Q$1954,1)+COUNTIFS(Matches!$C$9:$C$1954,D594,Matches!$D$9:$D$1954,C594,Matches!$Q$9:$Q$1954,1))))</f>
        <v>0.875</v>
      </c>
      <c r="V594" s="9">
        <f>IF(Q594=0,0,INDEX('RPI calculation'!$K$9:$K$356,P594))</f>
        <v>0.59353146853146854</v>
      </c>
      <c r="W594" s="9">
        <f>IF(Q594=0,0,INDEX('RPI calculation'!$K$9:$K$356,O594))</f>
        <v>0.37227833894500562</v>
      </c>
      <c r="X594" s="1">
        <f>IF(G594="D1",INDEX('RPI calculation'!$N$9:$N$356,O594),0)</f>
        <v>119</v>
      </c>
      <c r="Y594" s="1">
        <f>IF(H594="D1",INDEX('RPI calculation'!$N$9:$N$356,P594),0)</f>
        <v>37</v>
      </c>
    </row>
    <row r="595" spans="1:25" ht="25">
      <c r="A595" s="1" t="s">
        <v>2109</v>
      </c>
      <c r="B595" s="12">
        <v>46269</v>
      </c>
      <c r="C595" s="1" t="s">
        <v>315</v>
      </c>
      <c r="D595" s="1" t="s">
        <v>188</v>
      </c>
      <c r="E595" s="1">
        <v>3</v>
      </c>
      <c r="F595" s="1">
        <v>2</v>
      </c>
      <c r="G595" s="1" t="s">
        <v>584</v>
      </c>
      <c r="H595" s="1" t="s">
        <v>584</v>
      </c>
      <c r="I595" s="1">
        <v>2</v>
      </c>
      <c r="J595" s="14" t="s">
        <v>1130</v>
      </c>
      <c r="K595" s="14" t="s">
        <v>2110</v>
      </c>
      <c r="L595" s="14"/>
      <c r="M595" s="1" t="s">
        <v>5986</v>
      </c>
      <c r="N595" s="14" t="s">
        <v>5989</v>
      </c>
      <c r="O595" s="1">
        <f>IF(G595="D1",MATCH(C595,'RPI calculation'!$A$9:$A$356,0),0)</f>
        <v>6</v>
      </c>
      <c r="P595" s="1">
        <f>IF(H595="D1",MATCH(D595,'RPI calculation'!$A$9:$A$356,0),0)</f>
        <v>98</v>
      </c>
      <c r="Q595" s="1">
        <f t="shared" si="27"/>
        <v>1</v>
      </c>
      <c r="R595" s="1">
        <f t="shared" si="28"/>
        <v>1</v>
      </c>
      <c r="S595" s="1">
        <f t="shared" si="29"/>
        <v>0</v>
      </c>
      <c r="T595" s="9">
        <f>IF(Q595=0,0,(INDEX('RPI calculation'!$H$9:$H$356,P595)-(COUNTIFS(Matches!$C$9:$C$1954,C595,Matches!$D$9:$D$1954,D595,Matches!$Q$9:$Q$1954,1,Matches!$F$9:$F$1954,3)+COUNTIFS(Matches!$C$9:$C$1954,D595,Matches!$D$9:$D$1954,C595,Matches!$Q$9:$Q$1954,1,Matches!$E$9:$E$1954,3)))/((INDEX('RPI calculation'!$H$9:$H$356,P595)+INDEX('RPI calculation'!$I$9:$I$356,P595))-(COUNTIFS(Matches!$C$9:$C$1954,C595,Matches!$D$9:$D$1954,D595,Matches!$Q$9:$Q$1954,1)+COUNTIFS(Matches!$C$9:$C$1954,D595,Matches!$D$9:$D$1954,C595,Matches!$Q$9:$Q$1954,1))))</f>
        <v>0.54545454545454541</v>
      </c>
      <c r="U595" s="9">
        <f>IF(Q595=0,0,(INDEX('RPI calculation'!$H$9:$H$356,O595)-(COUNTIFS(Matches!$C$9:$C$1954,C595,Matches!$D$9:$D$1954,D595,Matches!$Q$9:$Q$1954,1,Matches!$E$9:$E$1954,3)+COUNTIFS(Matches!$C$9:$C$1954,D595,Matches!$D$9:$D$1954,C595,Matches!$Q$9:$Q$1954,1,Matches!$F$9:$F$1954,3)))/((INDEX('RPI calculation'!$H$9:$H$356,O595)+INDEX('RPI calculation'!$I$9:$I$356,O595))-(COUNTIFS(Matches!$C$9:$C$1954,C595,Matches!$D$9:$D$1954,D595,Matches!$Q$9:$Q$1954,1)+COUNTIFS(Matches!$C$9:$C$1954,D595,Matches!$D$9:$D$1954,C595,Matches!$Q$9:$Q$1954,1))))</f>
        <v>0.41666666666666669</v>
      </c>
      <c r="V595" s="9">
        <f>IF(Q595=0,0,INDEX('RPI calculation'!$K$9:$K$356,P595))</f>
        <v>0.51755050505050504</v>
      </c>
      <c r="W595" s="9">
        <f>IF(Q595=0,0,INDEX('RPI calculation'!$K$9:$K$356,O595))</f>
        <v>0.36313131313131308</v>
      </c>
      <c r="X595" s="1">
        <f>IF(G595="D1",INDEX('RPI calculation'!$N$9:$N$356,O595),0)</f>
        <v>292</v>
      </c>
      <c r="Y595" s="1">
        <f>IF(H595="D1",INDEX('RPI calculation'!$N$9:$N$356,P595),0)</f>
        <v>165</v>
      </c>
    </row>
    <row r="596" spans="1:25" ht="25">
      <c r="A596" s="1" t="s">
        <v>2111</v>
      </c>
      <c r="B596" s="12">
        <v>46269</v>
      </c>
      <c r="C596" s="1" t="s">
        <v>315</v>
      </c>
      <c r="D596" s="1" t="s">
        <v>339</v>
      </c>
      <c r="E596" s="1">
        <v>3</v>
      </c>
      <c r="F596" s="1">
        <v>2</v>
      </c>
      <c r="G596" s="1" t="s">
        <v>584</v>
      </c>
      <c r="H596" s="1" t="s">
        <v>584</v>
      </c>
      <c r="I596" s="1">
        <v>2</v>
      </c>
      <c r="J596" s="14" t="s">
        <v>629</v>
      </c>
      <c r="K596" s="14" t="s">
        <v>2112</v>
      </c>
      <c r="L596" s="14"/>
      <c r="M596" s="1" t="s">
        <v>5986</v>
      </c>
      <c r="N596" s="14" t="s">
        <v>5989</v>
      </c>
      <c r="O596" s="1">
        <f>IF(G596="D1",MATCH(C596,'RPI calculation'!$A$9:$A$356,0),0)</f>
        <v>6</v>
      </c>
      <c r="P596" s="1">
        <f>IF(H596="D1",MATCH(D596,'RPI calculation'!$A$9:$A$356,0),0)</f>
        <v>333</v>
      </c>
      <c r="Q596" s="1">
        <f t="shared" si="27"/>
        <v>1</v>
      </c>
      <c r="R596" s="1">
        <f t="shared" si="28"/>
        <v>1</v>
      </c>
      <c r="S596" s="1">
        <f t="shared" si="29"/>
        <v>0</v>
      </c>
      <c r="T596" s="9">
        <f>IF(Q596=0,0,(INDEX('RPI calculation'!$H$9:$H$356,P596)-(COUNTIFS(Matches!$C$9:$C$1954,C596,Matches!$D$9:$D$1954,D596,Matches!$Q$9:$Q$1954,1,Matches!$F$9:$F$1954,3)+COUNTIFS(Matches!$C$9:$C$1954,D596,Matches!$D$9:$D$1954,C596,Matches!$Q$9:$Q$1954,1,Matches!$E$9:$E$1954,3)))/((INDEX('RPI calculation'!$H$9:$H$356,P596)+INDEX('RPI calculation'!$I$9:$I$356,P596))-(COUNTIFS(Matches!$C$9:$C$1954,C596,Matches!$D$9:$D$1954,D596,Matches!$Q$9:$Q$1954,1)+COUNTIFS(Matches!$C$9:$C$1954,D596,Matches!$D$9:$D$1954,C596,Matches!$Q$9:$Q$1954,1))))</f>
        <v>0.36363636363636365</v>
      </c>
      <c r="U596" s="9">
        <f>IF(Q596=0,0,(INDEX('RPI calculation'!$H$9:$H$356,O596)-(COUNTIFS(Matches!$C$9:$C$1954,C596,Matches!$D$9:$D$1954,D596,Matches!$Q$9:$Q$1954,1,Matches!$E$9:$E$1954,3)+COUNTIFS(Matches!$C$9:$C$1954,D596,Matches!$D$9:$D$1954,C596,Matches!$Q$9:$Q$1954,1,Matches!$F$9:$F$1954,3)))/((INDEX('RPI calculation'!$H$9:$H$356,O596)+INDEX('RPI calculation'!$I$9:$I$356,O596))-(COUNTIFS(Matches!$C$9:$C$1954,C596,Matches!$D$9:$D$1954,D596,Matches!$Q$9:$Q$1954,1)+COUNTIFS(Matches!$C$9:$C$1954,D596,Matches!$D$9:$D$1954,C596,Matches!$Q$9:$Q$1954,1))))</f>
        <v>0.41666666666666669</v>
      </c>
      <c r="V596" s="9">
        <f>IF(Q596=0,0,INDEX('RPI calculation'!$K$9:$K$356,P596))</f>
        <v>0.39747335997335992</v>
      </c>
      <c r="W596" s="9">
        <f>IF(Q596=0,0,INDEX('RPI calculation'!$K$9:$K$356,O596))</f>
        <v>0.36313131313131308</v>
      </c>
      <c r="X596" s="1">
        <f>IF(G596="D1",INDEX('RPI calculation'!$N$9:$N$356,O596),0)</f>
        <v>292</v>
      </c>
      <c r="Y596" s="1">
        <f>IF(H596="D1",INDEX('RPI calculation'!$N$9:$N$356,P596),0)</f>
        <v>316</v>
      </c>
    </row>
    <row r="597" spans="1:25" ht="25">
      <c r="A597" s="1" t="s">
        <v>2113</v>
      </c>
      <c r="B597" s="12">
        <v>46269</v>
      </c>
      <c r="C597" s="1" t="s">
        <v>322</v>
      </c>
      <c r="D597" s="1" t="s">
        <v>238</v>
      </c>
      <c r="E597" s="1">
        <v>0</v>
      </c>
      <c r="F597" s="1">
        <v>3</v>
      </c>
      <c r="G597" s="1" t="s">
        <v>584</v>
      </c>
      <c r="H597" s="1" t="s">
        <v>584</v>
      </c>
      <c r="I597" s="1">
        <v>2</v>
      </c>
      <c r="J597" s="14" t="s">
        <v>905</v>
      </c>
      <c r="K597" s="14" t="s">
        <v>2114</v>
      </c>
      <c r="L597" s="14"/>
      <c r="M597" s="1" t="s">
        <v>5986</v>
      </c>
      <c r="N597" s="14" t="s">
        <v>5989</v>
      </c>
      <c r="O597" s="1">
        <f>IF(G597="D1",MATCH(C597,'RPI calculation'!$A$9:$A$356,0),0)</f>
        <v>7</v>
      </c>
      <c r="P597" s="1">
        <f>IF(H597="D1",MATCH(D597,'RPI calculation'!$A$9:$A$356,0),0)</f>
        <v>312</v>
      </c>
      <c r="Q597" s="1">
        <f t="shared" si="27"/>
        <v>1</v>
      </c>
      <c r="R597" s="1">
        <f t="shared" si="28"/>
        <v>0</v>
      </c>
      <c r="S597" s="1">
        <f t="shared" si="29"/>
        <v>1</v>
      </c>
      <c r="T597" s="9">
        <f>IF(Q597=0,0,(INDEX('RPI calculation'!$H$9:$H$356,P597)-(COUNTIFS(Matches!$C$9:$C$1954,C597,Matches!$D$9:$D$1954,D597,Matches!$Q$9:$Q$1954,1,Matches!$F$9:$F$1954,3)+COUNTIFS(Matches!$C$9:$C$1954,D597,Matches!$D$9:$D$1954,C597,Matches!$Q$9:$Q$1954,1,Matches!$E$9:$E$1954,3)))/((INDEX('RPI calculation'!$H$9:$H$356,P597)+INDEX('RPI calculation'!$I$9:$I$356,P597))-(COUNTIFS(Matches!$C$9:$C$1954,C597,Matches!$D$9:$D$1954,D597,Matches!$Q$9:$Q$1954,1)+COUNTIFS(Matches!$C$9:$C$1954,D597,Matches!$D$9:$D$1954,C597,Matches!$Q$9:$Q$1954,1))))</f>
        <v>0.6</v>
      </c>
      <c r="U597" s="9">
        <f>IF(Q597=0,0,(INDEX('RPI calculation'!$H$9:$H$356,O597)-(COUNTIFS(Matches!$C$9:$C$1954,C597,Matches!$D$9:$D$1954,D597,Matches!$Q$9:$Q$1954,1,Matches!$E$9:$E$1954,3)+COUNTIFS(Matches!$C$9:$C$1954,D597,Matches!$D$9:$D$1954,C597,Matches!$Q$9:$Q$1954,1,Matches!$F$9:$F$1954,3)))/((INDEX('RPI calculation'!$H$9:$H$356,O597)+INDEX('RPI calculation'!$I$9:$I$356,O597))-(COUNTIFS(Matches!$C$9:$C$1954,C597,Matches!$D$9:$D$1954,D597,Matches!$Q$9:$Q$1954,1)+COUNTIFS(Matches!$C$9:$C$1954,D597,Matches!$D$9:$D$1954,C597,Matches!$Q$9:$Q$1954,1))))</f>
        <v>0.16666666666666666</v>
      </c>
      <c r="V597" s="9">
        <f>IF(Q597=0,0,INDEX('RPI calculation'!$K$9:$K$356,P597))</f>
        <v>0.37754820936639122</v>
      </c>
      <c r="W597" s="9">
        <f>IF(Q597=0,0,INDEX('RPI calculation'!$K$9:$K$356,O597))</f>
        <v>0.53010878010878004</v>
      </c>
      <c r="X597" s="1">
        <f>IF(G597="D1",INDEX('RPI calculation'!$N$9:$N$356,O597),0)</f>
        <v>299</v>
      </c>
      <c r="Y597" s="1">
        <f>IF(H597="D1",INDEX('RPI calculation'!$N$9:$N$356,P597),0)</f>
        <v>215</v>
      </c>
    </row>
    <row r="598" spans="1:25" ht="25">
      <c r="A598" s="1" t="s">
        <v>2115</v>
      </c>
      <c r="B598" s="12">
        <v>46269</v>
      </c>
      <c r="C598" s="1" t="s">
        <v>322</v>
      </c>
      <c r="D598" s="1" t="s">
        <v>111</v>
      </c>
      <c r="E598" s="1">
        <v>0</v>
      </c>
      <c r="F598" s="1">
        <v>3</v>
      </c>
      <c r="G598" s="1" t="s">
        <v>584</v>
      </c>
      <c r="H598" s="1" t="s">
        <v>584</v>
      </c>
      <c r="I598" s="1">
        <v>2</v>
      </c>
      <c r="J598" s="14" t="s">
        <v>955</v>
      </c>
      <c r="K598" s="14" t="s">
        <v>2116</v>
      </c>
      <c r="L598" s="14"/>
      <c r="M598" s="1" t="s">
        <v>5986</v>
      </c>
      <c r="N598" s="14" t="s">
        <v>5989</v>
      </c>
      <c r="O598" s="1">
        <f>IF(G598="D1",MATCH(C598,'RPI calculation'!$A$9:$A$356,0),0)</f>
        <v>7</v>
      </c>
      <c r="P598" s="1">
        <f>IF(H598="D1",MATCH(D598,'RPI calculation'!$A$9:$A$356,0),0)</f>
        <v>332</v>
      </c>
      <c r="Q598" s="1">
        <f t="shared" si="27"/>
        <v>1</v>
      </c>
      <c r="R598" s="1">
        <f t="shared" si="28"/>
        <v>0</v>
      </c>
      <c r="S598" s="1">
        <f t="shared" si="29"/>
        <v>1</v>
      </c>
      <c r="T598" s="9">
        <f>IF(Q598=0,0,(INDEX('RPI calculation'!$H$9:$H$356,P598)-(COUNTIFS(Matches!$C$9:$C$1954,C598,Matches!$D$9:$D$1954,D598,Matches!$Q$9:$Q$1954,1,Matches!$F$9:$F$1954,3)+COUNTIFS(Matches!$C$9:$C$1954,D598,Matches!$D$9:$D$1954,C598,Matches!$Q$9:$Q$1954,1,Matches!$E$9:$E$1954,3)))/((INDEX('RPI calculation'!$H$9:$H$356,P598)+INDEX('RPI calculation'!$I$9:$I$356,P598))-(COUNTIFS(Matches!$C$9:$C$1954,C598,Matches!$D$9:$D$1954,D598,Matches!$Q$9:$Q$1954,1)+COUNTIFS(Matches!$C$9:$C$1954,D598,Matches!$D$9:$D$1954,C598,Matches!$Q$9:$Q$1954,1))))</f>
        <v>0.8</v>
      </c>
      <c r="U598" s="9">
        <f>IF(Q598=0,0,(INDEX('RPI calculation'!$H$9:$H$356,O598)-(COUNTIFS(Matches!$C$9:$C$1954,C598,Matches!$D$9:$D$1954,D598,Matches!$Q$9:$Q$1954,1,Matches!$E$9:$E$1954,3)+COUNTIFS(Matches!$C$9:$C$1954,D598,Matches!$D$9:$D$1954,C598,Matches!$Q$9:$Q$1954,1,Matches!$F$9:$F$1954,3)))/((INDEX('RPI calculation'!$H$9:$H$356,O598)+INDEX('RPI calculation'!$I$9:$I$356,O598))-(COUNTIFS(Matches!$C$9:$C$1954,C598,Matches!$D$9:$D$1954,D598,Matches!$Q$9:$Q$1954,1)+COUNTIFS(Matches!$C$9:$C$1954,D598,Matches!$D$9:$D$1954,C598,Matches!$Q$9:$Q$1954,1))))</f>
        <v>0.16666666666666666</v>
      </c>
      <c r="V598" s="9">
        <f>IF(Q598=0,0,INDEX('RPI calculation'!$K$9:$K$356,P598))</f>
        <v>0.46641414141414145</v>
      </c>
      <c r="W598" s="9">
        <f>IF(Q598=0,0,INDEX('RPI calculation'!$K$9:$K$356,O598))</f>
        <v>0.53010878010878004</v>
      </c>
      <c r="X598" s="1">
        <f>IF(G598="D1",INDEX('RPI calculation'!$N$9:$N$356,O598),0)</f>
        <v>299</v>
      </c>
      <c r="Y598" s="1">
        <f>IF(H598="D1",INDEX('RPI calculation'!$N$9:$N$356,P598),0)</f>
        <v>88</v>
      </c>
    </row>
    <row r="599" spans="1:25" ht="25">
      <c r="A599" s="1" t="s">
        <v>2117</v>
      </c>
      <c r="B599" s="12">
        <v>46269</v>
      </c>
      <c r="C599" s="1" t="s">
        <v>357</v>
      </c>
      <c r="D599" s="1" t="s">
        <v>363</v>
      </c>
      <c r="E599" s="1">
        <v>1</v>
      </c>
      <c r="F599" s="1">
        <v>3</v>
      </c>
      <c r="G599" s="1" t="s">
        <v>584</v>
      </c>
      <c r="H599" s="1" t="s">
        <v>584</v>
      </c>
      <c r="I599" s="1">
        <v>2</v>
      </c>
      <c r="J599" s="14" t="s">
        <v>632</v>
      </c>
      <c r="K599" s="14" t="s">
        <v>1185</v>
      </c>
      <c r="L599" s="14"/>
      <c r="M599" s="1" t="s">
        <v>5986</v>
      </c>
      <c r="N599" s="14" t="s">
        <v>5989</v>
      </c>
      <c r="O599" s="1">
        <f>IF(G599="D1",MATCH(C599,'RPI calculation'!$A$9:$A$356,0),0)</f>
        <v>8</v>
      </c>
      <c r="P599" s="1">
        <f>IF(H599="D1",MATCH(D599,'RPI calculation'!$A$9:$A$356,0),0)</f>
        <v>188</v>
      </c>
      <c r="Q599" s="1">
        <f t="shared" si="27"/>
        <v>1</v>
      </c>
      <c r="R599" s="1">
        <f t="shared" si="28"/>
        <v>0</v>
      </c>
      <c r="S599" s="1">
        <f t="shared" si="29"/>
        <v>1</v>
      </c>
      <c r="T599" s="9">
        <f>IF(Q599=0,0,(INDEX('RPI calculation'!$H$9:$H$356,P599)-(COUNTIFS(Matches!$C$9:$C$1954,C599,Matches!$D$9:$D$1954,D599,Matches!$Q$9:$Q$1954,1,Matches!$F$9:$F$1954,3)+COUNTIFS(Matches!$C$9:$C$1954,D599,Matches!$D$9:$D$1954,C599,Matches!$Q$9:$Q$1954,1,Matches!$E$9:$E$1954,3)))/((INDEX('RPI calculation'!$H$9:$H$356,P599)+INDEX('RPI calculation'!$I$9:$I$356,P599))-(COUNTIFS(Matches!$C$9:$C$1954,C599,Matches!$D$9:$D$1954,D599,Matches!$Q$9:$Q$1954,1)+COUNTIFS(Matches!$C$9:$C$1954,D599,Matches!$D$9:$D$1954,C599,Matches!$Q$9:$Q$1954,1))))</f>
        <v>0.4</v>
      </c>
      <c r="U599" s="9">
        <f>IF(Q599=0,0,(INDEX('RPI calculation'!$H$9:$H$356,O599)-(COUNTIFS(Matches!$C$9:$C$1954,C599,Matches!$D$9:$D$1954,D599,Matches!$Q$9:$Q$1954,1,Matches!$E$9:$E$1954,3)+COUNTIFS(Matches!$C$9:$C$1954,D599,Matches!$D$9:$D$1954,C599,Matches!$Q$9:$Q$1954,1,Matches!$F$9:$F$1954,3)))/((INDEX('RPI calculation'!$H$9:$H$356,O599)+INDEX('RPI calculation'!$I$9:$I$356,O599))-(COUNTIFS(Matches!$C$9:$C$1954,C599,Matches!$D$9:$D$1954,D599,Matches!$Q$9:$Q$1954,1)+COUNTIFS(Matches!$C$9:$C$1954,D599,Matches!$D$9:$D$1954,C599,Matches!$Q$9:$Q$1954,1))))</f>
        <v>0</v>
      </c>
      <c r="V599" s="9">
        <f>IF(Q599=0,0,INDEX('RPI calculation'!$K$9:$K$356,P599))</f>
        <v>0.17606421356421356</v>
      </c>
      <c r="W599" s="9">
        <f>IF(Q599=0,0,INDEX('RPI calculation'!$K$9:$K$356,O599))</f>
        <v>0.49585877085877084</v>
      </c>
      <c r="X599" s="1">
        <f>IF(G599="D1",INDEX('RPI calculation'!$N$9:$N$356,O599),0)</f>
        <v>334</v>
      </c>
      <c r="Y599" s="1">
        <f>IF(H599="D1",INDEX('RPI calculation'!$N$9:$N$356,P599),0)</f>
        <v>340</v>
      </c>
    </row>
    <row r="600" spans="1:25" ht="25">
      <c r="A600" s="1" t="s">
        <v>2118</v>
      </c>
      <c r="B600" s="12">
        <v>46269</v>
      </c>
      <c r="C600" s="1" t="s">
        <v>115</v>
      </c>
      <c r="D600" s="1" t="s">
        <v>63</v>
      </c>
      <c r="E600" s="1">
        <v>1</v>
      </c>
      <c r="F600" s="1">
        <v>3</v>
      </c>
      <c r="G600" s="1" t="s">
        <v>584</v>
      </c>
      <c r="H600" s="1" t="s">
        <v>584</v>
      </c>
      <c r="I600" s="1">
        <v>2</v>
      </c>
      <c r="J600" s="14" t="s">
        <v>713</v>
      </c>
      <c r="K600" s="14" t="s">
        <v>2119</v>
      </c>
      <c r="L600" s="14"/>
      <c r="M600" s="1" t="s">
        <v>5986</v>
      </c>
      <c r="N600" s="14" t="s">
        <v>5989</v>
      </c>
      <c r="O600" s="1">
        <f>IF(G600="D1",MATCH(C600,'RPI calculation'!$A$9:$A$356,0),0)</f>
        <v>9</v>
      </c>
      <c r="P600" s="1">
        <f>IF(H600="D1",MATCH(D600,'RPI calculation'!$A$9:$A$356,0),0)</f>
        <v>27</v>
      </c>
      <c r="Q600" s="1">
        <f t="shared" si="27"/>
        <v>1</v>
      </c>
      <c r="R600" s="1">
        <f t="shared" si="28"/>
        <v>0</v>
      </c>
      <c r="S600" s="1">
        <f t="shared" si="29"/>
        <v>1</v>
      </c>
      <c r="T600" s="9">
        <f>IF(Q600=0,0,(INDEX('RPI calculation'!$H$9:$H$356,P600)-(COUNTIFS(Matches!$C$9:$C$1954,C600,Matches!$D$9:$D$1954,D600,Matches!$Q$9:$Q$1954,1,Matches!$F$9:$F$1954,3)+COUNTIFS(Matches!$C$9:$C$1954,D600,Matches!$D$9:$D$1954,C600,Matches!$Q$9:$Q$1954,1,Matches!$E$9:$E$1954,3)))/((INDEX('RPI calculation'!$H$9:$H$356,P600)+INDEX('RPI calculation'!$I$9:$I$356,P600))-(COUNTIFS(Matches!$C$9:$C$1954,C600,Matches!$D$9:$D$1954,D600,Matches!$Q$9:$Q$1954,1)+COUNTIFS(Matches!$C$9:$C$1954,D600,Matches!$D$9:$D$1954,C600,Matches!$Q$9:$Q$1954,1))))</f>
        <v>0.7</v>
      </c>
      <c r="U600" s="9">
        <f>IF(Q600=0,0,(INDEX('RPI calculation'!$H$9:$H$356,O600)-(COUNTIFS(Matches!$C$9:$C$1954,C600,Matches!$D$9:$D$1954,D600,Matches!$Q$9:$Q$1954,1,Matches!$E$9:$E$1954,3)+COUNTIFS(Matches!$C$9:$C$1954,D600,Matches!$D$9:$D$1954,C600,Matches!$Q$9:$Q$1954,1,Matches!$F$9:$F$1954,3)))/((INDEX('RPI calculation'!$H$9:$H$356,O600)+INDEX('RPI calculation'!$I$9:$I$356,O600))-(COUNTIFS(Matches!$C$9:$C$1954,C600,Matches!$D$9:$D$1954,D600,Matches!$Q$9:$Q$1954,1)+COUNTIFS(Matches!$C$9:$C$1954,D600,Matches!$D$9:$D$1954,C600,Matches!$Q$9:$Q$1954,1))))</f>
        <v>0.7</v>
      </c>
      <c r="V600" s="9">
        <f>IF(Q600=0,0,INDEX('RPI calculation'!$K$9:$K$356,P600))</f>
        <v>0.58383838383838382</v>
      </c>
      <c r="W600" s="9">
        <f>IF(Q600=0,0,INDEX('RPI calculation'!$K$9:$K$356,O600))</f>
        <v>0.53286713286713283</v>
      </c>
      <c r="X600" s="1">
        <f>IF(G600="D1",INDEX('RPI calculation'!$N$9:$N$356,O600),0)</f>
        <v>92</v>
      </c>
      <c r="Y600" s="1">
        <f>IF(H600="D1",INDEX('RPI calculation'!$N$9:$N$356,P600),0)</f>
        <v>40</v>
      </c>
    </row>
    <row r="601" spans="1:25" ht="25">
      <c r="A601" s="1" t="s">
        <v>2120</v>
      </c>
      <c r="B601" s="12">
        <v>46269</v>
      </c>
      <c r="C601" s="1" t="s">
        <v>115</v>
      </c>
      <c r="D601" s="1" t="s">
        <v>109</v>
      </c>
      <c r="E601" s="1">
        <v>3</v>
      </c>
      <c r="F601" s="1">
        <v>1</v>
      </c>
      <c r="G601" s="1" t="s">
        <v>584</v>
      </c>
      <c r="H601" s="1" t="s">
        <v>584</v>
      </c>
      <c r="I601" s="1">
        <v>2</v>
      </c>
      <c r="J601" s="14" t="s">
        <v>771</v>
      </c>
      <c r="K601" s="14" t="s">
        <v>2121</v>
      </c>
      <c r="L601" s="14"/>
      <c r="M601" s="1" t="s">
        <v>5986</v>
      </c>
      <c r="N601" s="14" t="s">
        <v>5989</v>
      </c>
      <c r="O601" s="1">
        <f>IF(G601="D1",MATCH(C601,'RPI calculation'!$A$9:$A$356,0),0)</f>
        <v>9</v>
      </c>
      <c r="P601" s="1">
        <f>IF(H601="D1",MATCH(D601,'RPI calculation'!$A$9:$A$356,0),0)</f>
        <v>201</v>
      </c>
      <c r="Q601" s="1">
        <f t="shared" si="27"/>
        <v>1</v>
      </c>
      <c r="R601" s="1">
        <f t="shared" si="28"/>
        <v>1</v>
      </c>
      <c r="S601" s="1">
        <f t="shared" si="29"/>
        <v>0</v>
      </c>
      <c r="T601" s="9">
        <f>IF(Q601=0,0,(INDEX('RPI calculation'!$H$9:$H$356,P601)-(COUNTIFS(Matches!$C$9:$C$1954,C601,Matches!$D$9:$D$1954,D601,Matches!$Q$9:$Q$1954,1,Matches!$F$9:$F$1954,3)+COUNTIFS(Matches!$C$9:$C$1954,D601,Matches!$D$9:$D$1954,C601,Matches!$Q$9:$Q$1954,1,Matches!$E$9:$E$1954,3)))/((INDEX('RPI calculation'!$H$9:$H$356,P601)+INDEX('RPI calculation'!$I$9:$I$356,P601))-(COUNTIFS(Matches!$C$9:$C$1954,C601,Matches!$D$9:$D$1954,D601,Matches!$Q$9:$Q$1954,1)+COUNTIFS(Matches!$C$9:$C$1954,D601,Matches!$D$9:$D$1954,C601,Matches!$Q$9:$Q$1954,1))))</f>
        <v>0.5</v>
      </c>
      <c r="U601" s="9">
        <f>IF(Q601=0,0,(INDEX('RPI calculation'!$H$9:$H$356,O601)-(COUNTIFS(Matches!$C$9:$C$1954,C601,Matches!$D$9:$D$1954,D601,Matches!$Q$9:$Q$1954,1,Matches!$E$9:$E$1954,3)+COUNTIFS(Matches!$C$9:$C$1954,D601,Matches!$D$9:$D$1954,C601,Matches!$Q$9:$Q$1954,1,Matches!$F$9:$F$1954,3)))/((INDEX('RPI calculation'!$H$9:$H$356,O601)+INDEX('RPI calculation'!$I$9:$I$356,O601))-(COUNTIFS(Matches!$C$9:$C$1954,C601,Matches!$D$9:$D$1954,D601,Matches!$Q$9:$Q$1954,1)+COUNTIFS(Matches!$C$9:$C$1954,D601,Matches!$D$9:$D$1954,C601,Matches!$Q$9:$Q$1954,1))))</f>
        <v>0.6</v>
      </c>
      <c r="V601" s="9">
        <f>IF(Q601=0,0,INDEX('RPI calculation'!$K$9:$K$356,P601))</f>
        <v>0.66099632690541776</v>
      </c>
      <c r="W601" s="9">
        <f>IF(Q601=0,0,INDEX('RPI calculation'!$K$9:$K$356,O601))</f>
        <v>0.53286713286713283</v>
      </c>
      <c r="X601" s="1">
        <f>IF(G601="D1",INDEX('RPI calculation'!$N$9:$N$356,O601),0)</f>
        <v>92</v>
      </c>
      <c r="Y601" s="1">
        <f>IF(H601="D1",INDEX('RPI calculation'!$N$9:$N$356,P601),0)</f>
        <v>86</v>
      </c>
    </row>
    <row r="602" spans="1:25" ht="25">
      <c r="A602" s="1" t="s">
        <v>2122</v>
      </c>
      <c r="B602" s="12">
        <v>46269</v>
      </c>
      <c r="C602" s="1" t="s">
        <v>217</v>
      </c>
      <c r="D602" s="1" t="s">
        <v>185</v>
      </c>
      <c r="E602" s="1">
        <v>2</v>
      </c>
      <c r="F602" s="1">
        <v>3</v>
      </c>
      <c r="G602" s="1" t="s">
        <v>584</v>
      </c>
      <c r="H602" s="1" t="s">
        <v>584</v>
      </c>
      <c r="I602" s="1">
        <v>2</v>
      </c>
      <c r="J602" s="14" t="s">
        <v>1098</v>
      </c>
      <c r="K602" s="14" t="s">
        <v>2123</v>
      </c>
      <c r="L602" s="14"/>
      <c r="M602" s="1" t="s">
        <v>5986</v>
      </c>
      <c r="N602" s="14" t="s">
        <v>5989</v>
      </c>
      <c r="O602" s="1">
        <f>IF(G602="D1",MATCH(C602,'RPI calculation'!$A$9:$A$356,0),0)</f>
        <v>10</v>
      </c>
      <c r="P602" s="1">
        <f>IF(H602="D1",MATCH(D602,'RPI calculation'!$A$9:$A$356,0),0)</f>
        <v>72</v>
      </c>
      <c r="Q602" s="1">
        <f t="shared" si="27"/>
        <v>1</v>
      </c>
      <c r="R602" s="1">
        <f t="shared" si="28"/>
        <v>0</v>
      </c>
      <c r="S602" s="1">
        <f t="shared" si="29"/>
        <v>1</v>
      </c>
      <c r="T602" s="9">
        <f>IF(Q602=0,0,(INDEX('RPI calculation'!$H$9:$H$356,P602)-(COUNTIFS(Matches!$C$9:$C$1954,C602,Matches!$D$9:$D$1954,D602,Matches!$Q$9:$Q$1954,1,Matches!$F$9:$F$1954,3)+COUNTIFS(Matches!$C$9:$C$1954,D602,Matches!$D$9:$D$1954,C602,Matches!$Q$9:$Q$1954,1,Matches!$E$9:$E$1954,3)))/((INDEX('RPI calculation'!$H$9:$H$356,P602)+INDEX('RPI calculation'!$I$9:$I$356,P602))-(COUNTIFS(Matches!$C$9:$C$1954,C602,Matches!$D$9:$D$1954,D602,Matches!$Q$9:$Q$1954,1)+COUNTIFS(Matches!$C$9:$C$1954,D602,Matches!$D$9:$D$1954,C602,Matches!$Q$9:$Q$1954,1))))</f>
        <v>0.54545454545454541</v>
      </c>
      <c r="U602" s="9">
        <f>IF(Q602=0,0,(INDEX('RPI calculation'!$H$9:$H$356,O602)-(COUNTIFS(Matches!$C$9:$C$1954,C602,Matches!$D$9:$D$1954,D602,Matches!$Q$9:$Q$1954,1,Matches!$E$9:$E$1954,3)+COUNTIFS(Matches!$C$9:$C$1954,D602,Matches!$D$9:$D$1954,C602,Matches!$Q$9:$Q$1954,1,Matches!$F$9:$F$1954,3)))/((INDEX('RPI calculation'!$H$9:$H$356,O602)+INDEX('RPI calculation'!$I$9:$I$356,O602))-(COUNTIFS(Matches!$C$9:$C$1954,C602,Matches!$D$9:$D$1954,D602,Matches!$Q$9:$Q$1954,1)+COUNTIFS(Matches!$C$9:$C$1954,D602,Matches!$D$9:$D$1954,C602,Matches!$Q$9:$Q$1954,1))))</f>
        <v>0.53846153846153844</v>
      </c>
      <c r="V602" s="9">
        <f>IF(Q602=0,0,INDEX('RPI calculation'!$K$9:$K$356,P602))</f>
        <v>0.47794612794612795</v>
      </c>
      <c r="W602" s="9">
        <f>IF(Q602=0,0,INDEX('RPI calculation'!$K$9:$K$356,O602))</f>
        <v>0.47604062604062608</v>
      </c>
      <c r="X602" s="1">
        <f>IF(G602="D1",INDEX('RPI calculation'!$N$9:$N$356,O602),0)</f>
        <v>194</v>
      </c>
      <c r="Y602" s="1">
        <f>IF(H602="D1",INDEX('RPI calculation'!$N$9:$N$356,P602),0)</f>
        <v>162</v>
      </c>
    </row>
    <row r="603" spans="1:25" ht="25">
      <c r="A603" s="1" t="s">
        <v>2124</v>
      </c>
      <c r="B603" s="12">
        <v>46269</v>
      </c>
      <c r="C603" s="1" t="s">
        <v>267</v>
      </c>
      <c r="D603" s="1" t="s">
        <v>75</v>
      </c>
      <c r="E603" s="1">
        <v>2</v>
      </c>
      <c r="F603" s="1">
        <v>3</v>
      </c>
      <c r="G603" s="1" t="s">
        <v>584</v>
      </c>
      <c r="H603" s="1" t="s">
        <v>584</v>
      </c>
      <c r="I603" s="1">
        <v>2</v>
      </c>
      <c r="J603" s="14" t="s">
        <v>2125</v>
      </c>
      <c r="K603" s="14" t="s">
        <v>2126</v>
      </c>
      <c r="L603" s="14"/>
      <c r="M603" s="1" t="s">
        <v>5986</v>
      </c>
      <c r="N603" s="14" t="s">
        <v>5989</v>
      </c>
      <c r="O603" s="1">
        <f>IF(G603="D1",MATCH(C603,'RPI calculation'!$A$9:$A$356,0),0)</f>
        <v>11</v>
      </c>
      <c r="P603" s="1">
        <f>IF(H603="D1",MATCH(D603,'RPI calculation'!$A$9:$A$356,0),0)</f>
        <v>59</v>
      </c>
      <c r="Q603" s="1">
        <f t="shared" si="27"/>
        <v>1</v>
      </c>
      <c r="R603" s="1">
        <f t="shared" si="28"/>
        <v>0</v>
      </c>
      <c r="S603" s="1">
        <f t="shared" si="29"/>
        <v>1</v>
      </c>
      <c r="T603" s="9">
        <f>IF(Q603=0,0,(INDEX('RPI calculation'!$H$9:$H$356,P603)-(COUNTIFS(Matches!$C$9:$C$1954,C603,Matches!$D$9:$D$1954,D603,Matches!$Q$9:$Q$1954,1,Matches!$F$9:$F$1954,3)+COUNTIFS(Matches!$C$9:$C$1954,D603,Matches!$D$9:$D$1954,C603,Matches!$Q$9:$Q$1954,1,Matches!$E$9:$E$1954,3)))/((INDEX('RPI calculation'!$H$9:$H$356,P603)+INDEX('RPI calculation'!$I$9:$I$356,P603))-(COUNTIFS(Matches!$C$9:$C$1954,C603,Matches!$D$9:$D$1954,D603,Matches!$Q$9:$Q$1954,1)+COUNTIFS(Matches!$C$9:$C$1954,D603,Matches!$D$9:$D$1954,C603,Matches!$Q$9:$Q$1954,1))))</f>
        <v>0.36363636363636365</v>
      </c>
      <c r="U603" s="9">
        <f>IF(Q603=0,0,(INDEX('RPI calculation'!$H$9:$H$356,O603)-(COUNTIFS(Matches!$C$9:$C$1954,C603,Matches!$D$9:$D$1954,D603,Matches!$Q$9:$Q$1954,1,Matches!$E$9:$E$1954,3)+COUNTIFS(Matches!$C$9:$C$1954,D603,Matches!$D$9:$D$1954,C603,Matches!$Q$9:$Q$1954,1,Matches!$F$9:$F$1954,3)))/((INDEX('RPI calculation'!$H$9:$H$356,O603)+INDEX('RPI calculation'!$I$9:$I$356,O603))-(COUNTIFS(Matches!$C$9:$C$1954,C603,Matches!$D$9:$D$1954,D603,Matches!$Q$9:$Q$1954,1)+COUNTIFS(Matches!$C$9:$C$1954,D603,Matches!$D$9:$D$1954,C603,Matches!$Q$9:$Q$1954,1))))</f>
        <v>0.44444444444444442</v>
      </c>
      <c r="V603" s="9">
        <f>IF(Q603=0,0,INDEX('RPI calculation'!$K$9:$K$356,P603))</f>
        <v>0.718214886964887</v>
      </c>
      <c r="W603" s="9">
        <f>IF(Q603=0,0,INDEX('RPI calculation'!$K$9:$K$356,O603))</f>
        <v>0.44525252525252518</v>
      </c>
      <c r="X603" s="1">
        <f>IF(G603="D1",INDEX('RPI calculation'!$N$9:$N$356,O603),0)</f>
        <v>244</v>
      </c>
      <c r="Y603" s="1">
        <f>IF(H603="D1",INDEX('RPI calculation'!$N$9:$N$356,P603),0)</f>
        <v>52</v>
      </c>
    </row>
    <row r="604" spans="1:25" ht="25">
      <c r="A604" s="1" t="s">
        <v>2127</v>
      </c>
      <c r="B604" s="12">
        <v>46269</v>
      </c>
      <c r="C604" s="1" t="s">
        <v>42</v>
      </c>
      <c r="D604" s="1" t="s">
        <v>237</v>
      </c>
      <c r="E604" s="1">
        <v>3</v>
      </c>
      <c r="F604" s="1">
        <v>0</v>
      </c>
      <c r="G604" s="1" t="s">
        <v>584</v>
      </c>
      <c r="H604" s="1" t="s">
        <v>584</v>
      </c>
      <c r="I604" s="1">
        <v>2</v>
      </c>
      <c r="J604" s="14" t="s">
        <v>2128</v>
      </c>
      <c r="K604" s="14" t="s">
        <v>2129</v>
      </c>
      <c r="L604" s="14"/>
      <c r="M604" s="1" t="s">
        <v>5986</v>
      </c>
      <c r="N604" s="14" t="s">
        <v>5989</v>
      </c>
      <c r="O604" s="1">
        <f>IF(G604="D1",MATCH(C604,'RPI calculation'!$A$9:$A$356,0),0)</f>
        <v>12</v>
      </c>
      <c r="P604" s="1">
        <f>IF(H604="D1",MATCH(D604,'RPI calculation'!$A$9:$A$356,0),0)</f>
        <v>224</v>
      </c>
      <c r="Q604" s="1">
        <f t="shared" si="27"/>
        <v>1</v>
      </c>
      <c r="R604" s="1">
        <f t="shared" si="28"/>
        <v>1</v>
      </c>
      <c r="S604" s="1">
        <f t="shared" si="29"/>
        <v>0</v>
      </c>
      <c r="T604" s="9">
        <f>IF(Q604=0,0,(INDEX('RPI calculation'!$H$9:$H$356,P604)-(COUNTIFS(Matches!$C$9:$C$1954,C604,Matches!$D$9:$D$1954,D604,Matches!$Q$9:$Q$1954,1,Matches!$F$9:$F$1954,3)+COUNTIFS(Matches!$C$9:$C$1954,D604,Matches!$D$9:$D$1954,C604,Matches!$Q$9:$Q$1954,1,Matches!$E$9:$E$1954,3)))/((INDEX('RPI calculation'!$H$9:$H$356,P604)+INDEX('RPI calculation'!$I$9:$I$356,P604))-(COUNTIFS(Matches!$C$9:$C$1954,C604,Matches!$D$9:$D$1954,D604,Matches!$Q$9:$Q$1954,1)+COUNTIFS(Matches!$C$9:$C$1954,D604,Matches!$D$9:$D$1954,C604,Matches!$Q$9:$Q$1954,1))))</f>
        <v>0.2857142857142857</v>
      </c>
      <c r="U604" s="9">
        <f>IF(Q604=0,0,(INDEX('RPI calculation'!$H$9:$H$356,O604)-(COUNTIFS(Matches!$C$9:$C$1954,C604,Matches!$D$9:$D$1954,D604,Matches!$Q$9:$Q$1954,1,Matches!$E$9:$E$1954,3)+COUNTIFS(Matches!$C$9:$C$1954,D604,Matches!$D$9:$D$1954,C604,Matches!$Q$9:$Q$1954,1,Matches!$F$9:$F$1954,3)))/((INDEX('RPI calculation'!$H$9:$H$356,O604)+INDEX('RPI calculation'!$I$9:$I$356,O604))-(COUNTIFS(Matches!$C$9:$C$1954,C604,Matches!$D$9:$D$1954,D604,Matches!$Q$9:$Q$1954,1)+COUNTIFS(Matches!$C$9:$C$1954,D604,Matches!$D$9:$D$1954,C604,Matches!$Q$9:$Q$1954,1))))</f>
        <v>0.8</v>
      </c>
      <c r="V604" s="9">
        <f>IF(Q604=0,0,INDEX('RPI calculation'!$K$9:$K$356,P604))</f>
        <v>0.57979797979797987</v>
      </c>
      <c r="W604" s="9">
        <f>IF(Q604=0,0,INDEX('RPI calculation'!$K$9:$K$356,O604))</f>
        <v>0.60432900432900427</v>
      </c>
      <c r="X604" s="1">
        <f>IF(G604="D1",INDEX('RPI calculation'!$N$9:$N$356,O604),0)</f>
        <v>19</v>
      </c>
      <c r="Y604" s="1">
        <f>IF(H604="D1",INDEX('RPI calculation'!$N$9:$N$356,P604),0)</f>
        <v>214</v>
      </c>
    </row>
    <row r="605" spans="1:25">
      <c r="A605" s="1" t="s">
        <v>2130</v>
      </c>
      <c r="B605" s="12">
        <v>46269</v>
      </c>
      <c r="C605" s="1" t="s">
        <v>369</v>
      </c>
      <c r="D605" s="1" t="s">
        <v>2131</v>
      </c>
      <c r="E605" s="1">
        <v>3</v>
      </c>
      <c r="F605" s="1">
        <v>1</v>
      </c>
      <c r="G605" s="1" t="s">
        <v>584</v>
      </c>
      <c r="H605" s="1" t="s">
        <v>1158</v>
      </c>
      <c r="I605" s="1">
        <v>1</v>
      </c>
      <c r="J605" s="14" t="s">
        <v>812</v>
      </c>
      <c r="K605" s="14" t="s">
        <v>2132</v>
      </c>
      <c r="L605" s="14"/>
      <c r="M605" s="1" t="s">
        <v>5986</v>
      </c>
      <c r="N605" s="14" t="s">
        <v>5989</v>
      </c>
      <c r="O605" s="1">
        <f>IF(G605="D1",MATCH(C605,'RPI calculation'!$A$9:$A$356,0),0)</f>
        <v>13</v>
      </c>
      <c r="P605" s="1">
        <f>IF(H605="D1",MATCH(D605,'RPI calculation'!$A$9:$A$356,0),0)</f>
        <v>0</v>
      </c>
      <c r="Q605" s="1">
        <f t="shared" si="27"/>
        <v>0</v>
      </c>
      <c r="R605" s="1">
        <f t="shared" si="28"/>
        <v>1</v>
      </c>
      <c r="S605" s="1">
        <f t="shared" si="29"/>
        <v>0</v>
      </c>
      <c r="T605" s="9">
        <f>IF(Q605=0,0,(INDEX('RPI calculation'!$H$9:$H$356,P605)-(COUNTIFS(Matches!$C$9:$C$1954,C605,Matches!$D$9:$D$1954,D605,Matches!$Q$9:$Q$1954,1,Matches!$F$9:$F$1954,3)+COUNTIFS(Matches!$C$9:$C$1954,D605,Matches!$D$9:$D$1954,C605,Matches!$Q$9:$Q$1954,1,Matches!$E$9:$E$1954,3)))/((INDEX('RPI calculation'!$H$9:$H$356,P605)+INDEX('RPI calculation'!$I$9:$I$356,P605))-(COUNTIFS(Matches!$C$9:$C$1954,C605,Matches!$D$9:$D$1954,D605,Matches!$Q$9:$Q$1954,1)+COUNTIFS(Matches!$C$9:$C$1954,D605,Matches!$D$9:$D$1954,C605,Matches!$Q$9:$Q$1954,1))))</f>
        <v>0</v>
      </c>
      <c r="U605" s="9">
        <f>IF(Q605=0,0,(INDEX('RPI calculation'!$H$9:$H$356,O605)-(COUNTIFS(Matches!$C$9:$C$1954,C605,Matches!$D$9:$D$1954,D605,Matches!$Q$9:$Q$1954,1,Matches!$E$9:$E$1954,3)+COUNTIFS(Matches!$C$9:$C$1954,D605,Matches!$D$9:$D$1954,C605,Matches!$Q$9:$Q$1954,1,Matches!$F$9:$F$1954,3)))/((INDEX('RPI calculation'!$H$9:$H$356,O605)+INDEX('RPI calculation'!$I$9:$I$356,O605))-(COUNTIFS(Matches!$C$9:$C$1954,C605,Matches!$D$9:$D$1954,D605,Matches!$Q$9:$Q$1954,1)+COUNTIFS(Matches!$C$9:$C$1954,D605,Matches!$D$9:$D$1954,C605,Matches!$Q$9:$Q$1954,1))))</f>
        <v>0</v>
      </c>
      <c r="V605" s="9">
        <f>IF(Q605=0,0,INDEX('RPI calculation'!$K$9:$K$356,P605))</f>
        <v>0</v>
      </c>
      <c r="W605" s="9">
        <f>IF(Q605=0,0,INDEX('RPI calculation'!$K$9:$K$356,O605))</f>
        <v>0</v>
      </c>
      <c r="X605" s="1">
        <f>IF(G605="D1",INDEX('RPI calculation'!$N$9:$N$356,O605),0)</f>
        <v>346</v>
      </c>
      <c r="Y605" s="1">
        <f>IF(H605="D1",INDEX('RPI calculation'!$N$9:$N$356,P605),0)</f>
        <v>0</v>
      </c>
    </row>
    <row r="606" spans="1:25">
      <c r="A606" s="1" t="s">
        <v>2133</v>
      </c>
      <c r="B606" s="12">
        <v>46269</v>
      </c>
      <c r="C606" s="1" t="s">
        <v>369</v>
      </c>
      <c r="D606" s="1" t="s">
        <v>2134</v>
      </c>
      <c r="E606" s="1">
        <v>0</v>
      </c>
      <c r="F606" s="1">
        <v>3</v>
      </c>
      <c r="G606" s="1" t="s">
        <v>584</v>
      </c>
      <c r="H606" s="1" t="s">
        <v>1158</v>
      </c>
      <c r="I606" s="1">
        <v>1</v>
      </c>
      <c r="J606" s="14" t="s">
        <v>812</v>
      </c>
      <c r="K606" s="14" t="s">
        <v>2135</v>
      </c>
      <c r="L606" s="14"/>
      <c r="M606" s="1" t="s">
        <v>5986</v>
      </c>
      <c r="N606" s="14" t="s">
        <v>5989</v>
      </c>
      <c r="O606" s="1">
        <f>IF(G606="D1",MATCH(C606,'RPI calculation'!$A$9:$A$356,0),0)</f>
        <v>13</v>
      </c>
      <c r="P606" s="1">
        <f>IF(H606="D1",MATCH(D606,'RPI calculation'!$A$9:$A$356,0),0)</f>
        <v>0</v>
      </c>
      <c r="Q606" s="1">
        <f t="shared" si="27"/>
        <v>0</v>
      </c>
      <c r="R606" s="1">
        <f t="shared" si="28"/>
        <v>0</v>
      </c>
      <c r="S606" s="1">
        <f t="shared" si="29"/>
        <v>1</v>
      </c>
      <c r="T606" s="9">
        <f>IF(Q606=0,0,(INDEX('RPI calculation'!$H$9:$H$356,P606)-(COUNTIFS(Matches!$C$9:$C$1954,C606,Matches!$D$9:$D$1954,D606,Matches!$Q$9:$Q$1954,1,Matches!$F$9:$F$1954,3)+COUNTIFS(Matches!$C$9:$C$1954,D606,Matches!$D$9:$D$1954,C606,Matches!$Q$9:$Q$1954,1,Matches!$E$9:$E$1954,3)))/((INDEX('RPI calculation'!$H$9:$H$356,P606)+INDEX('RPI calculation'!$I$9:$I$356,P606))-(COUNTIFS(Matches!$C$9:$C$1954,C606,Matches!$D$9:$D$1954,D606,Matches!$Q$9:$Q$1954,1)+COUNTIFS(Matches!$C$9:$C$1954,D606,Matches!$D$9:$D$1954,C606,Matches!$Q$9:$Q$1954,1))))</f>
        <v>0</v>
      </c>
      <c r="U606" s="9">
        <f>IF(Q606=0,0,(INDEX('RPI calculation'!$H$9:$H$356,O606)-(COUNTIFS(Matches!$C$9:$C$1954,C606,Matches!$D$9:$D$1954,D606,Matches!$Q$9:$Q$1954,1,Matches!$E$9:$E$1954,3)+COUNTIFS(Matches!$C$9:$C$1954,D606,Matches!$D$9:$D$1954,C606,Matches!$Q$9:$Q$1954,1,Matches!$F$9:$F$1954,3)))/((INDEX('RPI calculation'!$H$9:$H$356,O606)+INDEX('RPI calculation'!$I$9:$I$356,O606))-(COUNTIFS(Matches!$C$9:$C$1954,C606,Matches!$D$9:$D$1954,D606,Matches!$Q$9:$Q$1954,1)+COUNTIFS(Matches!$C$9:$C$1954,D606,Matches!$D$9:$D$1954,C606,Matches!$Q$9:$Q$1954,1))))</f>
        <v>0</v>
      </c>
      <c r="V606" s="9">
        <f>IF(Q606=0,0,INDEX('RPI calculation'!$K$9:$K$356,P606))</f>
        <v>0</v>
      </c>
      <c r="W606" s="9">
        <f>IF(Q606=0,0,INDEX('RPI calculation'!$K$9:$K$356,O606))</f>
        <v>0</v>
      </c>
      <c r="X606" s="1">
        <f>IF(G606="D1",INDEX('RPI calculation'!$N$9:$N$356,O606),0)</f>
        <v>346</v>
      </c>
      <c r="Y606" s="1">
        <f>IF(H606="D1",INDEX('RPI calculation'!$N$9:$N$356,P606),0)</f>
        <v>0</v>
      </c>
    </row>
    <row r="607" spans="1:25" ht="25">
      <c r="A607" s="1" t="s">
        <v>2136</v>
      </c>
      <c r="B607" s="12">
        <v>46269</v>
      </c>
      <c r="C607" s="1" t="s">
        <v>200</v>
      </c>
      <c r="D607" s="1" t="s">
        <v>63</v>
      </c>
      <c r="E607" s="1">
        <v>3</v>
      </c>
      <c r="F607" s="1">
        <v>2</v>
      </c>
      <c r="G607" s="1" t="s">
        <v>584</v>
      </c>
      <c r="H607" s="1" t="s">
        <v>584</v>
      </c>
      <c r="I607" s="1">
        <v>2</v>
      </c>
      <c r="J607" s="14" t="s">
        <v>1478</v>
      </c>
      <c r="K607" s="14" t="s">
        <v>2137</v>
      </c>
      <c r="L607" s="14"/>
      <c r="M607" s="1" t="s">
        <v>5986</v>
      </c>
      <c r="N607" s="14" t="s">
        <v>5989</v>
      </c>
      <c r="O607" s="1">
        <f>IF(G607="D1",MATCH(C607,'RPI calculation'!$A$9:$A$356,0),0)</f>
        <v>15</v>
      </c>
      <c r="P607" s="1">
        <f>IF(H607="D1",MATCH(D607,'RPI calculation'!$A$9:$A$356,0),0)</f>
        <v>27</v>
      </c>
      <c r="Q607" s="1">
        <f t="shared" si="27"/>
        <v>1</v>
      </c>
      <c r="R607" s="1">
        <f t="shared" si="28"/>
        <v>1</v>
      </c>
      <c r="S607" s="1">
        <f t="shared" si="29"/>
        <v>0</v>
      </c>
      <c r="T607" s="9">
        <f>IF(Q607=0,0,(INDEX('RPI calculation'!$H$9:$H$356,P607)-(COUNTIFS(Matches!$C$9:$C$1954,C607,Matches!$D$9:$D$1954,D607,Matches!$Q$9:$Q$1954,1,Matches!$F$9:$F$1954,3)+COUNTIFS(Matches!$C$9:$C$1954,D607,Matches!$D$9:$D$1954,C607,Matches!$Q$9:$Q$1954,1,Matches!$E$9:$E$1954,3)))/((INDEX('RPI calculation'!$H$9:$H$356,P607)+INDEX('RPI calculation'!$I$9:$I$356,P607))-(COUNTIFS(Matches!$C$9:$C$1954,C607,Matches!$D$9:$D$1954,D607,Matches!$Q$9:$Q$1954,1)+COUNTIFS(Matches!$C$9:$C$1954,D607,Matches!$D$9:$D$1954,C607,Matches!$Q$9:$Q$1954,1))))</f>
        <v>0.8</v>
      </c>
      <c r="U607" s="9">
        <f>IF(Q607=0,0,(INDEX('RPI calculation'!$H$9:$H$356,O607)-(COUNTIFS(Matches!$C$9:$C$1954,C607,Matches!$D$9:$D$1954,D607,Matches!$Q$9:$Q$1954,1,Matches!$E$9:$E$1954,3)+COUNTIFS(Matches!$C$9:$C$1954,D607,Matches!$D$9:$D$1954,C607,Matches!$Q$9:$Q$1954,1,Matches!$F$9:$F$1954,3)))/((INDEX('RPI calculation'!$H$9:$H$356,O607)+INDEX('RPI calculation'!$I$9:$I$356,O607))-(COUNTIFS(Matches!$C$9:$C$1954,C607,Matches!$D$9:$D$1954,D607,Matches!$Q$9:$Q$1954,1)+COUNTIFS(Matches!$C$9:$C$1954,D607,Matches!$D$9:$D$1954,C607,Matches!$Q$9:$Q$1954,1))))</f>
        <v>0.3</v>
      </c>
      <c r="V607" s="9">
        <f>IF(Q607=0,0,INDEX('RPI calculation'!$K$9:$K$356,P607))</f>
        <v>0.58383838383838382</v>
      </c>
      <c r="W607" s="9">
        <f>IF(Q607=0,0,INDEX('RPI calculation'!$K$9:$K$356,O607))</f>
        <v>0.52984389348025718</v>
      </c>
      <c r="X607" s="1">
        <f>IF(G607="D1",INDEX('RPI calculation'!$N$9:$N$356,O607),0)</f>
        <v>177</v>
      </c>
      <c r="Y607" s="1">
        <f>IF(H607="D1",INDEX('RPI calculation'!$N$9:$N$356,P607),0)</f>
        <v>40</v>
      </c>
    </row>
    <row r="608" spans="1:25" ht="25">
      <c r="A608" s="1" t="s">
        <v>2138</v>
      </c>
      <c r="B608" s="12">
        <v>46269</v>
      </c>
      <c r="C608" s="1" t="s">
        <v>200</v>
      </c>
      <c r="D608" s="1" t="s">
        <v>109</v>
      </c>
      <c r="E608" s="1">
        <v>3</v>
      </c>
      <c r="F608" s="1">
        <v>1</v>
      </c>
      <c r="G608" s="1" t="s">
        <v>584</v>
      </c>
      <c r="H608" s="1" t="s">
        <v>584</v>
      </c>
      <c r="I608" s="1">
        <v>2</v>
      </c>
      <c r="J608" s="14" t="s">
        <v>2139</v>
      </c>
      <c r="K608" s="14" t="s">
        <v>2140</v>
      </c>
      <c r="L608" s="14"/>
      <c r="M608" s="1" t="s">
        <v>5986</v>
      </c>
      <c r="N608" s="14" t="s">
        <v>5989</v>
      </c>
      <c r="O608" s="1">
        <f>IF(G608="D1",MATCH(C608,'RPI calculation'!$A$9:$A$356,0),0)</f>
        <v>15</v>
      </c>
      <c r="P608" s="1">
        <f>IF(H608="D1",MATCH(D608,'RPI calculation'!$A$9:$A$356,0),0)</f>
        <v>201</v>
      </c>
      <c r="Q608" s="1">
        <f t="shared" si="27"/>
        <v>1</v>
      </c>
      <c r="R608" s="1">
        <f t="shared" si="28"/>
        <v>1</v>
      </c>
      <c r="S608" s="1">
        <f t="shared" si="29"/>
        <v>0</v>
      </c>
      <c r="T608" s="9">
        <f>IF(Q608=0,0,(INDEX('RPI calculation'!$H$9:$H$356,P608)-(COUNTIFS(Matches!$C$9:$C$1954,C608,Matches!$D$9:$D$1954,D608,Matches!$Q$9:$Q$1954,1,Matches!$F$9:$F$1954,3)+COUNTIFS(Matches!$C$9:$C$1954,D608,Matches!$D$9:$D$1954,C608,Matches!$Q$9:$Q$1954,1,Matches!$E$9:$E$1954,3)))/((INDEX('RPI calculation'!$H$9:$H$356,P608)+INDEX('RPI calculation'!$I$9:$I$356,P608))-(COUNTIFS(Matches!$C$9:$C$1954,C608,Matches!$D$9:$D$1954,D608,Matches!$Q$9:$Q$1954,1)+COUNTIFS(Matches!$C$9:$C$1954,D608,Matches!$D$9:$D$1954,C608,Matches!$Q$9:$Q$1954,1))))</f>
        <v>0.5</v>
      </c>
      <c r="U608" s="9">
        <f>IF(Q608=0,0,(INDEX('RPI calculation'!$H$9:$H$356,O608)-(COUNTIFS(Matches!$C$9:$C$1954,C608,Matches!$D$9:$D$1954,D608,Matches!$Q$9:$Q$1954,1,Matches!$E$9:$E$1954,3)+COUNTIFS(Matches!$C$9:$C$1954,D608,Matches!$D$9:$D$1954,C608,Matches!$Q$9:$Q$1954,1,Matches!$F$9:$F$1954,3)))/((INDEX('RPI calculation'!$H$9:$H$356,O608)+INDEX('RPI calculation'!$I$9:$I$356,O608))-(COUNTIFS(Matches!$C$9:$C$1954,C608,Matches!$D$9:$D$1954,D608,Matches!$Q$9:$Q$1954,1)+COUNTIFS(Matches!$C$9:$C$1954,D608,Matches!$D$9:$D$1954,C608,Matches!$Q$9:$Q$1954,1))))</f>
        <v>0.3</v>
      </c>
      <c r="V608" s="9">
        <f>IF(Q608=0,0,INDEX('RPI calculation'!$K$9:$K$356,P608))</f>
        <v>0.66099632690541776</v>
      </c>
      <c r="W608" s="9">
        <f>IF(Q608=0,0,INDEX('RPI calculation'!$K$9:$K$356,O608))</f>
        <v>0.52984389348025718</v>
      </c>
      <c r="X608" s="1">
        <f>IF(G608="D1",INDEX('RPI calculation'!$N$9:$N$356,O608),0)</f>
        <v>177</v>
      </c>
      <c r="Y608" s="1">
        <f>IF(H608="D1",INDEX('RPI calculation'!$N$9:$N$356,P608),0)</f>
        <v>86</v>
      </c>
    </row>
    <row r="609" spans="1:25" ht="25">
      <c r="A609" s="1" t="s">
        <v>2141</v>
      </c>
      <c r="B609" s="12">
        <v>46269</v>
      </c>
      <c r="C609" s="1" t="s">
        <v>105</v>
      </c>
      <c r="D609" s="1" t="s">
        <v>233</v>
      </c>
      <c r="E609" s="1">
        <v>3</v>
      </c>
      <c r="F609" s="1">
        <v>0</v>
      </c>
      <c r="G609" s="1" t="s">
        <v>584</v>
      </c>
      <c r="H609" s="1" t="s">
        <v>584</v>
      </c>
      <c r="I609" s="1">
        <v>2</v>
      </c>
      <c r="J609" s="14" t="s">
        <v>713</v>
      </c>
      <c r="K609" s="14" t="s">
        <v>2142</v>
      </c>
      <c r="L609" s="14"/>
      <c r="M609" s="1" t="s">
        <v>5986</v>
      </c>
      <c r="N609" s="14" t="s">
        <v>5989</v>
      </c>
      <c r="O609" s="1">
        <f>IF(G609="D1",MATCH(C609,'RPI calculation'!$A$9:$A$356,0),0)</f>
        <v>16</v>
      </c>
      <c r="P609" s="1">
        <f>IF(H609="D1",MATCH(D609,'RPI calculation'!$A$9:$A$356,0),0)</f>
        <v>131</v>
      </c>
      <c r="Q609" s="1">
        <f t="shared" si="27"/>
        <v>1</v>
      </c>
      <c r="R609" s="1">
        <f t="shared" si="28"/>
        <v>1</v>
      </c>
      <c r="S609" s="1">
        <f t="shared" si="29"/>
        <v>0</v>
      </c>
      <c r="T609" s="9">
        <f>IF(Q609=0,0,(INDEX('RPI calculation'!$H$9:$H$356,P609)-(COUNTIFS(Matches!$C$9:$C$1954,C609,Matches!$D$9:$D$1954,D609,Matches!$Q$9:$Q$1954,1,Matches!$F$9:$F$1954,3)+COUNTIFS(Matches!$C$9:$C$1954,D609,Matches!$D$9:$D$1954,C609,Matches!$Q$9:$Q$1954,1,Matches!$E$9:$E$1954,3)))/((INDEX('RPI calculation'!$H$9:$H$356,P609)+INDEX('RPI calculation'!$I$9:$I$356,P609))-(COUNTIFS(Matches!$C$9:$C$1954,C609,Matches!$D$9:$D$1954,D609,Matches!$Q$9:$Q$1954,1)+COUNTIFS(Matches!$C$9:$C$1954,D609,Matches!$D$9:$D$1954,C609,Matches!$Q$9:$Q$1954,1))))</f>
        <v>0.6</v>
      </c>
      <c r="U609" s="9">
        <f>IF(Q609=0,0,(INDEX('RPI calculation'!$H$9:$H$356,O609)-(COUNTIFS(Matches!$C$9:$C$1954,C609,Matches!$D$9:$D$1954,D609,Matches!$Q$9:$Q$1954,1,Matches!$E$9:$E$1954,3)+COUNTIFS(Matches!$C$9:$C$1954,D609,Matches!$D$9:$D$1954,C609,Matches!$Q$9:$Q$1954,1,Matches!$F$9:$F$1954,3)))/((INDEX('RPI calculation'!$H$9:$H$356,O609)+INDEX('RPI calculation'!$I$9:$I$356,O609))-(COUNTIFS(Matches!$C$9:$C$1954,C609,Matches!$D$9:$D$1954,D609,Matches!$Q$9:$Q$1954,1)+COUNTIFS(Matches!$C$9:$C$1954,D609,Matches!$D$9:$D$1954,C609,Matches!$Q$9:$Q$1954,1))))</f>
        <v>0.6</v>
      </c>
      <c r="V609" s="9">
        <f>IF(Q609=0,0,INDEX('RPI calculation'!$K$9:$K$356,P609))</f>
        <v>0.44494293585202677</v>
      </c>
      <c r="W609" s="9">
        <f>IF(Q609=0,0,INDEX('RPI calculation'!$K$9:$K$356,O609))</f>
        <v>0.57254361799816345</v>
      </c>
      <c r="X609" s="1">
        <f>IF(G609="D1",INDEX('RPI calculation'!$N$9:$N$356,O609),0)</f>
        <v>82</v>
      </c>
      <c r="Y609" s="1">
        <f>IF(H609="D1",INDEX('RPI calculation'!$N$9:$N$356,P609),0)</f>
        <v>210</v>
      </c>
    </row>
    <row r="610" spans="1:25" ht="25">
      <c r="A610" s="1" t="s">
        <v>2143</v>
      </c>
      <c r="B610" s="12">
        <v>46269</v>
      </c>
      <c r="C610" s="1" t="s">
        <v>105</v>
      </c>
      <c r="D610" s="1" t="s">
        <v>155</v>
      </c>
      <c r="E610" s="1">
        <v>3</v>
      </c>
      <c r="F610" s="1">
        <v>0</v>
      </c>
      <c r="G610" s="1" t="s">
        <v>584</v>
      </c>
      <c r="H610" s="1" t="s">
        <v>584</v>
      </c>
      <c r="I610" s="1">
        <v>2</v>
      </c>
      <c r="J610" s="14" t="s">
        <v>1692</v>
      </c>
      <c r="K610" s="14" t="s">
        <v>2144</v>
      </c>
      <c r="L610" s="14"/>
      <c r="M610" s="1" t="s">
        <v>5986</v>
      </c>
      <c r="N610" s="14" t="s">
        <v>5989</v>
      </c>
      <c r="O610" s="1">
        <f>IF(G610="D1",MATCH(C610,'RPI calculation'!$A$9:$A$356,0),0)</f>
        <v>16</v>
      </c>
      <c r="P610" s="1">
        <f>IF(H610="D1",MATCH(D610,'RPI calculation'!$A$9:$A$356,0),0)</f>
        <v>241</v>
      </c>
      <c r="Q610" s="1">
        <f t="shared" si="27"/>
        <v>1</v>
      </c>
      <c r="R610" s="1">
        <f t="shared" si="28"/>
        <v>1</v>
      </c>
      <c r="S610" s="1">
        <f t="shared" si="29"/>
        <v>0</v>
      </c>
      <c r="T610" s="9">
        <f>IF(Q610=0,0,(INDEX('RPI calculation'!$H$9:$H$356,P610)-(COUNTIFS(Matches!$C$9:$C$1954,C610,Matches!$D$9:$D$1954,D610,Matches!$Q$9:$Q$1954,1,Matches!$F$9:$F$1954,3)+COUNTIFS(Matches!$C$9:$C$1954,D610,Matches!$D$9:$D$1954,C610,Matches!$Q$9:$Q$1954,1,Matches!$E$9:$E$1954,3)))/((INDEX('RPI calculation'!$H$9:$H$356,P610)+INDEX('RPI calculation'!$I$9:$I$356,P610))-(COUNTIFS(Matches!$C$9:$C$1954,C610,Matches!$D$9:$D$1954,D610,Matches!$Q$9:$Q$1954,1)+COUNTIFS(Matches!$C$9:$C$1954,D610,Matches!$D$9:$D$1954,C610,Matches!$Q$9:$Q$1954,1))))</f>
        <v>0.75</v>
      </c>
      <c r="U610" s="9">
        <f>IF(Q610=0,0,(INDEX('RPI calculation'!$H$9:$H$356,O610)-(COUNTIFS(Matches!$C$9:$C$1954,C610,Matches!$D$9:$D$1954,D610,Matches!$Q$9:$Q$1954,1,Matches!$E$9:$E$1954,3)+COUNTIFS(Matches!$C$9:$C$1954,D610,Matches!$D$9:$D$1954,C610,Matches!$Q$9:$Q$1954,1,Matches!$F$9:$F$1954,3)))/((INDEX('RPI calculation'!$H$9:$H$356,O610)+INDEX('RPI calculation'!$I$9:$I$356,O610))-(COUNTIFS(Matches!$C$9:$C$1954,C610,Matches!$D$9:$D$1954,D610,Matches!$Q$9:$Q$1954,1)+COUNTIFS(Matches!$C$9:$C$1954,D610,Matches!$D$9:$D$1954,C610,Matches!$Q$9:$Q$1954,1))))</f>
        <v>0.6</v>
      </c>
      <c r="V610" s="9">
        <f>IF(Q610=0,0,INDEX('RPI calculation'!$K$9:$K$356,P610))</f>
        <v>0.4663947163947163</v>
      </c>
      <c r="W610" s="9">
        <f>IF(Q610=0,0,INDEX('RPI calculation'!$K$9:$K$356,O610))</f>
        <v>0.57254361799816345</v>
      </c>
      <c r="X610" s="1">
        <f>IF(G610="D1",INDEX('RPI calculation'!$N$9:$N$356,O610),0)</f>
        <v>82</v>
      </c>
      <c r="Y610" s="1">
        <f>IF(H610="D1",INDEX('RPI calculation'!$N$9:$N$356,P610),0)</f>
        <v>132</v>
      </c>
    </row>
    <row r="611" spans="1:25" ht="25">
      <c r="A611" s="1" t="s">
        <v>2145</v>
      </c>
      <c r="B611" s="12">
        <v>46269</v>
      </c>
      <c r="C611" s="1" t="s">
        <v>220</v>
      </c>
      <c r="D611" s="1" t="s">
        <v>362</v>
      </c>
      <c r="E611" s="1">
        <v>3</v>
      </c>
      <c r="F611" s="1">
        <v>0</v>
      </c>
      <c r="G611" s="1" t="s">
        <v>584</v>
      </c>
      <c r="H611" s="1" t="s">
        <v>584</v>
      </c>
      <c r="I611" s="1">
        <v>2</v>
      </c>
      <c r="J611" s="14" t="s">
        <v>668</v>
      </c>
      <c r="K611" s="14" t="s">
        <v>2146</v>
      </c>
      <c r="L611" s="14"/>
      <c r="M611" s="1" t="s">
        <v>5986</v>
      </c>
      <c r="N611" s="14" t="s">
        <v>5989</v>
      </c>
      <c r="O611" s="1">
        <f>IF(G611="D1",MATCH(C611,'RPI calculation'!$A$9:$A$356,0),0)</f>
        <v>18</v>
      </c>
      <c r="P611" s="1">
        <f>IF(H611="D1",MATCH(D611,'RPI calculation'!$A$9:$A$356,0),0)</f>
        <v>279</v>
      </c>
      <c r="Q611" s="1">
        <f t="shared" si="27"/>
        <v>1</v>
      </c>
      <c r="R611" s="1">
        <f t="shared" si="28"/>
        <v>1</v>
      </c>
      <c r="S611" s="1">
        <f t="shared" si="29"/>
        <v>0</v>
      </c>
      <c r="T611" s="9">
        <f>IF(Q611=0,0,(INDEX('RPI calculation'!$H$9:$H$356,P611)-(COUNTIFS(Matches!$C$9:$C$1954,C611,Matches!$D$9:$D$1954,D611,Matches!$Q$9:$Q$1954,1,Matches!$F$9:$F$1954,3)+COUNTIFS(Matches!$C$9:$C$1954,D611,Matches!$D$9:$D$1954,C611,Matches!$Q$9:$Q$1954,1,Matches!$E$9:$E$1954,3)))/((INDEX('RPI calculation'!$H$9:$H$356,P611)+INDEX('RPI calculation'!$I$9:$I$356,P611))-(COUNTIFS(Matches!$C$9:$C$1954,C611,Matches!$D$9:$D$1954,D611,Matches!$Q$9:$Q$1954,1)+COUNTIFS(Matches!$C$9:$C$1954,D611,Matches!$D$9:$D$1954,C611,Matches!$Q$9:$Q$1954,1))))</f>
        <v>0</v>
      </c>
      <c r="U611" s="9">
        <f>IF(Q611=0,0,(INDEX('RPI calculation'!$H$9:$H$356,O611)-(COUNTIFS(Matches!$C$9:$C$1954,C611,Matches!$D$9:$D$1954,D611,Matches!$Q$9:$Q$1954,1,Matches!$E$9:$E$1954,3)+COUNTIFS(Matches!$C$9:$C$1954,D611,Matches!$D$9:$D$1954,C611,Matches!$Q$9:$Q$1954,1,Matches!$F$9:$F$1954,3)))/((INDEX('RPI calculation'!$H$9:$H$356,O611)+INDEX('RPI calculation'!$I$9:$I$356,O611))-(COUNTIFS(Matches!$C$9:$C$1954,C611,Matches!$D$9:$D$1954,D611,Matches!$Q$9:$Q$1954,1)+COUNTIFS(Matches!$C$9:$C$1954,D611,Matches!$D$9:$D$1954,C611,Matches!$Q$9:$Q$1954,1))))</f>
        <v>0.54545454545454541</v>
      </c>
      <c r="V611" s="9">
        <f>IF(Q611=0,0,INDEX('RPI calculation'!$K$9:$K$356,P611))</f>
        <v>0.43954545454545457</v>
      </c>
      <c r="W611" s="9">
        <f>IF(Q611=0,0,INDEX('RPI calculation'!$K$9:$K$356,O611))</f>
        <v>0.42226107226107218</v>
      </c>
      <c r="X611" s="1">
        <f>IF(G611="D1",INDEX('RPI calculation'!$N$9:$N$356,O611),0)</f>
        <v>197</v>
      </c>
      <c r="Y611" s="1">
        <f>IF(H611="D1",INDEX('RPI calculation'!$N$9:$N$356,P611),0)</f>
        <v>339</v>
      </c>
    </row>
    <row r="612" spans="1:25" ht="25">
      <c r="A612" s="1" t="s">
        <v>2147</v>
      </c>
      <c r="B612" s="12">
        <v>46269</v>
      </c>
      <c r="C612" s="1" t="s">
        <v>220</v>
      </c>
      <c r="D612" s="1" t="s">
        <v>219</v>
      </c>
      <c r="E612" s="1">
        <v>2</v>
      </c>
      <c r="F612" s="1">
        <v>3</v>
      </c>
      <c r="G612" s="1" t="s">
        <v>584</v>
      </c>
      <c r="H612" s="1" t="s">
        <v>584</v>
      </c>
      <c r="I612" s="1">
        <v>2</v>
      </c>
      <c r="J612" s="14" t="s">
        <v>1769</v>
      </c>
      <c r="K612" s="14" t="s">
        <v>2148</v>
      </c>
      <c r="L612" s="14"/>
      <c r="M612" s="1" t="s">
        <v>5986</v>
      </c>
      <c r="N612" s="14" t="s">
        <v>5989</v>
      </c>
      <c r="O612" s="1">
        <f>IF(G612="D1",MATCH(C612,'RPI calculation'!$A$9:$A$356,0),0)</f>
        <v>18</v>
      </c>
      <c r="P612" s="1">
        <f>IF(H612="D1",MATCH(D612,'RPI calculation'!$A$9:$A$356,0),0)</f>
        <v>280</v>
      </c>
      <c r="Q612" s="1">
        <f t="shared" si="27"/>
        <v>1</v>
      </c>
      <c r="R612" s="1">
        <f t="shared" si="28"/>
        <v>0</v>
      </c>
      <c r="S612" s="1">
        <f t="shared" si="29"/>
        <v>1</v>
      </c>
      <c r="T612" s="9">
        <f>IF(Q612=0,0,(INDEX('RPI calculation'!$H$9:$H$356,P612)-(COUNTIFS(Matches!$C$9:$C$1954,C612,Matches!$D$9:$D$1954,D612,Matches!$Q$9:$Q$1954,1,Matches!$F$9:$F$1954,3)+COUNTIFS(Matches!$C$9:$C$1954,D612,Matches!$D$9:$D$1954,C612,Matches!$Q$9:$Q$1954,1,Matches!$E$9:$E$1954,3)))/((INDEX('RPI calculation'!$H$9:$H$356,P612)+INDEX('RPI calculation'!$I$9:$I$356,P612))-(COUNTIFS(Matches!$C$9:$C$1954,C612,Matches!$D$9:$D$1954,D612,Matches!$Q$9:$Q$1954,1)+COUNTIFS(Matches!$C$9:$C$1954,D612,Matches!$D$9:$D$1954,C612,Matches!$Q$9:$Q$1954,1))))</f>
        <v>0.3</v>
      </c>
      <c r="U612" s="9">
        <f>IF(Q612=0,0,(INDEX('RPI calculation'!$H$9:$H$356,O612)-(COUNTIFS(Matches!$C$9:$C$1954,C612,Matches!$D$9:$D$1954,D612,Matches!$Q$9:$Q$1954,1,Matches!$E$9:$E$1954,3)+COUNTIFS(Matches!$C$9:$C$1954,D612,Matches!$D$9:$D$1954,C612,Matches!$Q$9:$Q$1954,1,Matches!$F$9:$F$1954,3)))/((INDEX('RPI calculation'!$H$9:$H$356,O612)+INDEX('RPI calculation'!$I$9:$I$356,O612))-(COUNTIFS(Matches!$C$9:$C$1954,C612,Matches!$D$9:$D$1954,D612,Matches!$Q$9:$Q$1954,1)+COUNTIFS(Matches!$C$9:$C$1954,D612,Matches!$D$9:$D$1954,C612,Matches!$Q$9:$Q$1954,1))))</f>
        <v>0.66666666666666663</v>
      </c>
      <c r="V612" s="9">
        <f>IF(Q612=0,0,INDEX('RPI calculation'!$K$9:$K$356,P612))</f>
        <v>0.55039909585364122</v>
      </c>
      <c r="W612" s="9">
        <f>IF(Q612=0,0,INDEX('RPI calculation'!$K$9:$K$356,O612))</f>
        <v>0.42226107226107218</v>
      </c>
      <c r="X612" s="1">
        <f>IF(G612="D1",INDEX('RPI calculation'!$N$9:$N$356,O612),0)</f>
        <v>197</v>
      </c>
      <c r="Y612" s="1">
        <f>IF(H612="D1",INDEX('RPI calculation'!$N$9:$N$356,P612),0)</f>
        <v>196</v>
      </c>
    </row>
    <row r="613" spans="1:25" ht="25">
      <c r="A613" s="1" t="s">
        <v>2149</v>
      </c>
      <c r="B613" s="12">
        <v>46269</v>
      </c>
      <c r="C613" s="1" t="s">
        <v>57</v>
      </c>
      <c r="D613" s="1" t="s">
        <v>92</v>
      </c>
      <c r="E613" s="1">
        <v>3</v>
      </c>
      <c r="F613" s="1">
        <v>0</v>
      </c>
      <c r="G613" s="1" t="s">
        <v>584</v>
      </c>
      <c r="H613" s="1" t="s">
        <v>584</v>
      </c>
      <c r="I613" s="1">
        <v>2</v>
      </c>
      <c r="J613" s="14" t="s">
        <v>716</v>
      </c>
      <c r="K613" s="14" t="s">
        <v>2150</v>
      </c>
      <c r="L613" s="14"/>
      <c r="M613" s="1" t="s">
        <v>5986</v>
      </c>
      <c r="N613" s="14" t="s">
        <v>5989</v>
      </c>
      <c r="O613" s="1">
        <f>IF(G613="D1",MATCH(C613,'RPI calculation'!$A$9:$A$356,0),0)</f>
        <v>19</v>
      </c>
      <c r="P613" s="1">
        <f>IF(H613="D1",MATCH(D613,'RPI calculation'!$A$9:$A$356,0),0)</f>
        <v>64</v>
      </c>
      <c r="Q613" s="1">
        <f t="shared" si="27"/>
        <v>1</v>
      </c>
      <c r="R613" s="1">
        <f t="shared" si="28"/>
        <v>1</v>
      </c>
      <c r="S613" s="1">
        <f t="shared" si="29"/>
        <v>0</v>
      </c>
      <c r="T613" s="9">
        <f>IF(Q613=0,0,(INDEX('RPI calculation'!$H$9:$H$356,P613)-(COUNTIFS(Matches!$C$9:$C$1954,C613,Matches!$D$9:$D$1954,D613,Matches!$Q$9:$Q$1954,1,Matches!$F$9:$F$1954,3)+COUNTIFS(Matches!$C$9:$C$1954,D613,Matches!$D$9:$D$1954,C613,Matches!$Q$9:$Q$1954,1,Matches!$E$9:$E$1954,3)))/((INDEX('RPI calculation'!$H$9:$H$356,P613)+INDEX('RPI calculation'!$I$9:$I$356,P613))-(COUNTIFS(Matches!$C$9:$C$1954,C613,Matches!$D$9:$D$1954,D613,Matches!$Q$9:$Q$1954,1)+COUNTIFS(Matches!$C$9:$C$1954,D613,Matches!$D$9:$D$1954,C613,Matches!$Q$9:$Q$1954,1))))</f>
        <v>0.66666666666666663</v>
      </c>
      <c r="U613" s="9">
        <f>IF(Q613=0,0,(INDEX('RPI calculation'!$H$9:$H$356,O613)-(COUNTIFS(Matches!$C$9:$C$1954,C613,Matches!$D$9:$D$1954,D613,Matches!$Q$9:$Q$1954,1,Matches!$E$9:$E$1954,3)+COUNTIFS(Matches!$C$9:$C$1954,D613,Matches!$D$9:$D$1954,C613,Matches!$Q$9:$Q$1954,1,Matches!$F$9:$F$1954,3)))/((INDEX('RPI calculation'!$H$9:$H$356,O613)+INDEX('RPI calculation'!$I$9:$I$356,O613))-(COUNTIFS(Matches!$C$9:$C$1954,C613,Matches!$D$9:$D$1954,D613,Matches!$Q$9:$Q$1954,1)+COUNTIFS(Matches!$C$9:$C$1954,D613,Matches!$D$9:$D$1954,C613,Matches!$Q$9:$Q$1954,1))))</f>
        <v>0.8</v>
      </c>
      <c r="V613" s="9">
        <f>IF(Q613=0,0,INDEX('RPI calculation'!$K$9:$K$356,P613))</f>
        <v>0.57902097902097904</v>
      </c>
      <c r="W613" s="9">
        <f>IF(Q613=0,0,INDEX('RPI calculation'!$K$9:$K$356,O613))</f>
        <v>0.53872819100091818</v>
      </c>
      <c r="X613" s="1">
        <f>IF(G613="D1",INDEX('RPI calculation'!$N$9:$N$356,O613),0)</f>
        <v>34</v>
      </c>
      <c r="Y613" s="1">
        <f>IF(H613="D1",INDEX('RPI calculation'!$N$9:$N$356,P613),0)</f>
        <v>69</v>
      </c>
    </row>
    <row r="614" spans="1:25" ht="25">
      <c r="A614" s="1" t="s">
        <v>2151</v>
      </c>
      <c r="B614" s="12">
        <v>46269</v>
      </c>
      <c r="C614" s="1" t="s">
        <v>232</v>
      </c>
      <c r="D614" s="1" t="s">
        <v>129</v>
      </c>
      <c r="E614" s="1">
        <v>0</v>
      </c>
      <c r="F614" s="1">
        <v>3</v>
      </c>
      <c r="G614" s="1" t="s">
        <v>584</v>
      </c>
      <c r="H614" s="1" t="s">
        <v>584</v>
      </c>
      <c r="I614" s="1">
        <v>2</v>
      </c>
      <c r="J614" s="14" t="s">
        <v>2152</v>
      </c>
      <c r="K614" s="14" t="s">
        <v>2153</v>
      </c>
      <c r="L614" s="14"/>
      <c r="M614" s="1" t="s">
        <v>5986</v>
      </c>
      <c r="N614" s="14" t="s">
        <v>5989</v>
      </c>
      <c r="O614" s="1">
        <f>IF(G614="D1",MATCH(C614,'RPI calculation'!$A$9:$A$356,0),0)</f>
        <v>21</v>
      </c>
      <c r="P614" s="1">
        <f>IF(H614="D1",MATCH(D614,'RPI calculation'!$A$9:$A$356,0),0)</f>
        <v>307</v>
      </c>
      <c r="Q614" s="1">
        <f t="shared" si="27"/>
        <v>1</v>
      </c>
      <c r="R614" s="1">
        <f t="shared" si="28"/>
        <v>0</v>
      </c>
      <c r="S614" s="1">
        <f t="shared" si="29"/>
        <v>1</v>
      </c>
      <c r="T614" s="9">
        <f>IF(Q614=0,0,(INDEX('RPI calculation'!$H$9:$H$356,P614)-(COUNTIFS(Matches!$C$9:$C$1954,C614,Matches!$D$9:$D$1954,D614,Matches!$Q$9:$Q$1954,1,Matches!$F$9:$F$1954,3)+COUNTIFS(Matches!$C$9:$C$1954,D614,Matches!$D$9:$D$1954,C614,Matches!$Q$9:$Q$1954,1,Matches!$E$9:$E$1954,3)))/((INDEX('RPI calculation'!$H$9:$H$356,P614)+INDEX('RPI calculation'!$I$9:$I$356,P614))-(COUNTIFS(Matches!$C$9:$C$1954,C614,Matches!$D$9:$D$1954,D614,Matches!$Q$9:$Q$1954,1)+COUNTIFS(Matches!$C$9:$C$1954,D614,Matches!$D$9:$D$1954,C614,Matches!$Q$9:$Q$1954,1))))</f>
        <v>0.76923076923076927</v>
      </c>
      <c r="U614" s="9">
        <f>IF(Q614=0,0,(INDEX('RPI calculation'!$H$9:$H$356,O614)-(COUNTIFS(Matches!$C$9:$C$1954,C614,Matches!$D$9:$D$1954,D614,Matches!$Q$9:$Q$1954,1,Matches!$E$9:$E$1954,3)+COUNTIFS(Matches!$C$9:$C$1954,D614,Matches!$D$9:$D$1954,C614,Matches!$Q$9:$Q$1954,1,Matches!$F$9:$F$1954,3)))/((INDEX('RPI calculation'!$H$9:$H$356,O614)+INDEX('RPI calculation'!$I$9:$I$356,O614))-(COUNTIFS(Matches!$C$9:$C$1954,C614,Matches!$D$9:$D$1954,D614,Matches!$Q$9:$Q$1954,1)+COUNTIFS(Matches!$C$9:$C$1954,D614,Matches!$D$9:$D$1954,C614,Matches!$Q$9:$Q$1954,1))))</f>
        <v>0.6</v>
      </c>
      <c r="V614" s="9">
        <f>IF(Q614=0,0,INDEX('RPI calculation'!$K$9:$K$356,P614))</f>
        <v>0.46547619047619049</v>
      </c>
      <c r="W614" s="9">
        <f>IF(Q614=0,0,INDEX('RPI calculation'!$K$9:$K$356,O614))</f>
        <v>0.43919262555626193</v>
      </c>
      <c r="X614" s="1">
        <f>IF(G614="D1",INDEX('RPI calculation'!$N$9:$N$356,O614),0)</f>
        <v>209</v>
      </c>
      <c r="Y614" s="1">
        <f>IF(H614="D1",INDEX('RPI calculation'!$N$9:$N$356,P614),0)</f>
        <v>106</v>
      </c>
    </row>
    <row r="615" spans="1:25" ht="25">
      <c r="A615" s="1" t="s">
        <v>2154</v>
      </c>
      <c r="B615" s="12">
        <v>46269</v>
      </c>
      <c r="C615" s="1" t="s">
        <v>232</v>
      </c>
      <c r="D615" s="1" t="s">
        <v>259</v>
      </c>
      <c r="E615" s="1">
        <v>2</v>
      </c>
      <c r="F615" s="1">
        <v>3</v>
      </c>
      <c r="G615" s="1" t="s">
        <v>584</v>
      </c>
      <c r="H615" s="1" t="s">
        <v>584</v>
      </c>
      <c r="I615" s="1">
        <v>2</v>
      </c>
      <c r="J615" s="14" t="s">
        <v>878</v>
      </c>
      <c r="K615" s="14" t="s">
        <v>2155</v>
      </c>
      <c r="L615" s="14"/>
      <c r="M615" s="1" t="s">
        <v>5986</v>
      </c>
      <c r="N615" s="14" t="s">
        <v>5989</v>
      </c>
      <c r="O615" s="1">
        <f>IF(G615="D1",MATCH(C615,'RPI calculation'!$A$9:$A$356,0),0)</f>
        <v>21</v>
      </c>
      <c r="P615" s="1">
        <f>IF(H615="D1",MATCH(D615,'RPI calculation'!$A$9:$A$356,0),0)</f>
        <v>335</v>
      </c>
      <c r="Q615" s="1">
        <f t="shared" si="27"/>
        <v>1</v>
      </c>
      <c r="R615" s="1">
        <f t="shared" si="28"/>
        <v>0</v>
      </c>
      <c r="S615" s="1">
        <f t="shared" si="29"/>
        <v>1</v>
      </c>
      <c r="T615" s="9">
        <f>IF(Q615=0,0,(INDEX('RPI calculation'!$H$9:$H$356,P615)-(COUNTIFS(Matches!$C$9:$C$1954,C615,Matches!$D$9:$D$1954,D615,Matches!$Q$9:$Q$1954,1,Matches!$F$9:$F$1954,3)+COUNTIFS(Matches!$C$9:$C$1954,D615,Matches!$D$9:$D$1954,C615,Matches!$Q$9:$Q$1954,1,Matches!$E$9:$E$1954,3)))/((INDEX('RPI calculation'!$H$9:$H$356,P615)+INDEX('RPI calculation'!$I$9:$I$356,P615))-(COUNTIFS(Matches!$C$9:$C$1954,C615,Matches!$D$9:$D$1954,D615,Matches!$Q$9:$Q$1954,1)+COUNTIFS(Matches!$C$9:$C$1954,D615,Matches!$D$9:$D$1954,C615,Matches!$Q$9:$Q$1954,1))))</f>
        <v>0.25</v>
      </c>
      <c r="U615" s="9">
        <f>IF(Q615=0,0,(INDEX('RPI calculation'!$H$9:$H$356,O615)-(COUNTIFS(Matches!$C$9:$C$1954,C615,Matches!$D$9:$D$1954,D615,Matches!$Q$9:$Q$1954,1,Matches!$E$9:$E$1954,3)+COUNTIFS(Matches!$C$9:$C$1954,D615,Matches!$D$9:$D$1954,C615,Matches!$Q$9:$Q$1954,1,Matches!$F$9:$F$1954,3)))/((INDEX('RPI calculation'!$H$9:$H$356,O615)+INDEX('RPI calculation'!$I$9:$I$356,O615))-(COUNTIFS(Matches!$C$9:$C$1954,C615,Matches!$D$9:$D$1954,D615,Matches!$Q$9:$Q$1954,1)+COUNTIFS(Matches!$C$9:$C$1954,D615,Matches!$D$9:$D$1954,C615,Matches!$Q$9:$Q$1954,1))))</f>
        <v>0.6</v>
      </c>
      <c r="V615" s="9">
        <f>IF(Q615=0,0,INDEX('RPI calculation'!$K$9:$K$356,P615))</f>
        <v>0.54145000298846457</v>
      </c>
      <c r="W615" s="9">
        <f>IF(Q615=0,0,INDEX('RPI calculation'!$K$9:$K$356,O615))</f>
        <v>0.43919262555626193</v>
      </c>
      <c r="X615" s="1">
        <f>IF(G615="D1",INDEX('RPI calculation'!$N$9:$N$356,O615),0)</f>
        <v>209</v>
      </c>
      <c r="Y615" s="1">
        <f>IF(H615="D1",INDEX('RPI calculation'!$N$9:$N$356,P615),0)</f>
        <v>236</v>
      </c>
    </row>
    <row r="616" spans="1:25" ht="25">
      <c r="A616" s="1" t="s">
        <v>2156</v>
      </c>
      <c r="B616" s="12">
        <v>46269</v>
      </c>
      <c r="C616" s="1" t="s">
        <v>160</v>
      </c>
      <c r="D616" s="1" t="s">
        <v>131</v>
      </c>
      <c r="E616" s="1">
        <v>2</v>
      </c>
      <c r="F616" s="1">
        <v>3</v>
      </c>
      <c r="G616" s="1" t="s">
        <v>584</v>
      </c>
      <c r="H616" s="1" t="s">
        <v>584</v>
      </c>
      <c r="I616" s="1">
        <v>2</v>
      </c>
      <c r="J616" s="14" t="s">
        <v>1127</v>
      </c>
      <c r="K616" s="14" t="s">
        <v>2157</v>
      </c>
      <c r="L616" s="14"/>
      <c r="M616" s="1" t="s">
        <v>5986</v>
      </c>
      <c r="N616" s="14" t="s">
        <v>5989</v>
      </c>
      <c r="O616" s="1">
        <f>IF(G616="D1",MATCH(C616,'RPI calculation'!$A$9:$A$356,0),0)</f>
        <v>22</v>
      </c>
      <c r="P616" s="1">
        <f>IF(H616="D1",MATCH(D616,'RPI calculation'!$A$9:$A$356,0),0)</f>
        <v>254</v>
      </c>
      <c r="Q616" s="1">
        <f t="shared" si="27"/>
        <v>1</v>
      </c>
      <c r="R616" s="1">
        <f t="shared" si="28"/>
        <v>0</v>
      </c>
      <c r="S616" s="1">
        <f t="shared" si="29"/>
        <v>1</v>
      </c>
      <c r="T616" s="9">
        <f>IF(Q616=0,0,(INDEX('RPI calculation'!$H$9:$H$356,P616)-(COUNTIFS(Matches!$C$9:$C$1954,C616,Matches!$D$9:$D$1954,D616,Matches!$Q$9:$Q$1954,1,Matches!$F$9:$F$1954,3)+COUNTIFS(Matches!$C$9:$C$1954,D616,Matches!$D$9:$D$1954,C616,Matches!$Q$9:$Q$1954,1,Matches!$E$9:$E$1954,3)))/((INDEX('RPI calculation'!$H$9:$H$356,P616)+INDEX('RPI calculation'!$I$9:$I$356,P616))-(COUNTIFS(Matches!$C$9:$C$1954,C616,Matches!$D$9:$D$1954,D616,Matches!$Q$9:$Q$1954,1)+COUNTIFS(Matches!$C$9:$C$1954,D616,Matches!$D$9:$D$1954,C616,Matches!$Q$9:$Q$1954,1))))</f>
        <v>0.36363636363636365</v>
      </c>
      <c r="U616" s="9">
        <f>IF(Q616=0,0,(INDEX('RPI calculation'!$H$9:$H$356,O616)-(COUNTIFS(Matches!$C$9:$C$1954,C616,Matches!$D$9:$D$1954,D616,Matches!$Q$9:$Q$1954,1,Matches!$E$9:$E$1954,3)+COUNTIFS(Matches!$C$9:$C$1954,D616,Matches!$D$9:$D$1954,C616,Matches!$Q$9:$Q$1954,1,Matches!$F$9:$F$1954,3)))/((INDEX('RPI calculation'!$H$9:$H$356,O616)+INDEX('RPI calculation'!$I$9:$I$356,O616))-(COUNTIFS(Matches!$C$9:$C$1954,C616,Matches!$D$9:$D$1954,D616,Matches!$Q$9:$Q$1954,1)+COUNTIFS(Matches!$C$9:$C$1954,D616,Matches!$D$9:$D$1954,C616,Matches!$Q$9:$Q$1954,1))))</f>
        <v>0.3</v>
      </c>
      <c r="V616" s="9">
        <f>IF(Q616=0,0,INDEX('RPI calculation'!$K$9:$K$356,P616))</f>
        <v>0.61630892255892256</v>
      </c>
      <c r="W616" s="9">
        <f>IF(Q616=0,0,INDEX('RPI calculation'!$K$9:$K$356,O616))</f>
        <v>0.64152892561983466</v>
      </c>
      <c r="X616" s="1">
        <f>IF(G616="D1",INDEX('RPI calculation'!$N$9:$N$356,O616),0)</f>
        <v>137</v>
      </c>
      <c r="Y616" s="1">
        <f>IF(H616="D1",INDEX('RPI calculation'!$N$9:$N$356,P616),0)</f>
        <v>108</v>
      </c>
    </row>
    <row r="617" spans="1:25" ht="25">
      <c r="A617" s="1" t="s">
        <v>2158</v>
      </c>
      <c r="B617" s="12">
        <v>46269</v>
      </c>
      <c r="C617" s="1" t="s">
        <v>350</v>
      </c>
      <c r="D617" s="1" t="s">
        <v>279</v>
      </c>
      <c r="E617" s="1">
        <v>0</v>
      </c>
      <c r="F617" s="1">
        <v>3</v>
      </c>
      <c r="G617" s="1" t="s">
        <v>584</v>
      </c>
      <c r="H617" s="1" t="s">
        <v>584</v>
      </c>
      <c r="I617" s="1">
        <v>2</v>
      </c>
      <c r="J617" s="14" t="s">
        <v>955</v>
      </c>
      <c r="K617" s="14" t="s">
        <v>2159</v>
      </c>
      <c r="L617" s="14"/>
      <c r="M617" s="1" t="s">
        <v>5986</v>
      </c>
      <c r="N617" s="14" t="s">
        <v>5989</v>
      </c>
      <c r="O617" s="1">
        <f>IF(G617="D1",MATCH(C617,'RPI calculation'!$A$9:$A$356,0),0)</f>
        <v>23</v>
      </c>
      <c r="P617" s="1">
        <f>IF(H617="D1",MATCH(D617,'RPI calculation'!$A$9:$A$356,0),0)</f>
        <v>271</v>
      </c>
      <c r="Q617" s="1">
        <f t="shared" si="27"/>
        <v>1</v>
      </c>
      <c r="R617" s="1">
        <f t="shared" si="28"/>
        <v>0</v>
      </c>
      <c r="S617" s="1">
        <f t="shared" si="29"/>
        <v>1</v>
      </c>
      <c r="T617" s="9">
        <f>IF(Q617=0,0,(INDEX('RPI calculation'!$H$9:$H$356,P617)-(COUNTIFS(Matches!$C$9:$C$1954,C617,Matches!$D$9:$D$1954,D617,Matches!$Q$9:$Q$1954,1,Matches!$F$9:$F$1954,3)+COUNTIFS(Matches!$C$9:$C$1954,D617,Matches!$D$9:$D$1954,C617,Matches!$Q$9:$Q$1954,1,Matches!$E$9:$E$1954,3)))/((INDEX('RPI calculation'!$H$9:$H$356,P617)+INDEX('RPI calculation'!$I$9:$I$356,P617))-(COUNTIFS(Matches!$C$9:$C$1954,C617,Matches!$D$9:$D$1954,D617,Matches!$Q$9:$Q$1954,1)+COUNTIFS(Matches!$C$9:$C$1954,D617,Matches!$D$9:$D$1954,C617,Matches!$Q$9:$Q$1954,1))))</f>
        <v>0.22222222222222221</v>
      </c>
      <c r="U617" s="9">
        <f>IF(Q617=0,0,(INDEX('RPI calculation'!$H$9:$H$356,O617)-(COUNTIFS(Matches!$C$9:$C$1954,C617,Matches!$D$9:$D$1954,D617,Matches!$Q$9:$Q$1954,1,Matches!$E$9:$E$1954,3)+COUNTIFS(Matches!$C$9:$C$1954,D617,Matches!$D$9:$D$1954,C617,Matches!$Q$9:$Q$1954,1,Matches!$F$9:$F$1954,3)))/((INDEX('RPI calculation'!$H$9:$H$356,O617)+INDEX('RPI calculation'!$I$9:$I$356,O617))-(COUNTIFS(Matches!$C$9:$C$1954,C617,Matches!$D$9:$D$1954,D617,Matches!$Q$9:$Q$1954,1)+COUNTIFS(Matches!$C$9:$C$1954,D617,Matches!$D$9:$D$1954,C617,Matches!$Q$9:$Q$1954,1))))</f>
        <v>0.5</v>
      </c>
      <c r="V617" s="9">
        <f>IF(Q617=0,0,INDEX('RPI calculation'!$K$9:$K$356,P617))</f>
        <v>0.48383838383838379</v>
      </c>
      <c r="W617" s="9">
        <f>IF(Q617=0,0,INDEX('RPI calculation'!$K$9:$K$356,O617))</f>
        <v>0.29630536130536134</v>
      </c>
      <c r="X617" s="1">
        <f>IF(G617="D1",INDEX('RPI calculation'!$N$9:$N$356,O617),0)</f>
        <v>327</v>
      </c>
      <c r="Y617" s="1">
        <f>IF(H617="D1",INDEX('RPI calculation'!$N$9:$N$356,P617),0)</f>
        <v>256</v>
      </c>
    </row>
    <row r="618" spans="1:25" ht="25">
      <c r="A618" s="1" t="s">
        <v>2160</v>
      </c>
      <c r="B618" s="12">
        <v>46269</v>
      </c>
      <c r="C618" s="1" t="s">
        <v>182</v>
      </c>
      <c r="D618" s="1" t="s">
        <v>351</v>
      </c>
      <c r="E618" s="1">
        <v>3</v>
      </c>
      <c r="F618" s="1">
        <v>1</v>
      </c>
      <c r="G618" s="1" t="s">
        <v>584</v>
      </c>
      <c r="H618" s="1" t="s">
        <v>584</v>
      </c>
      <c r="I618" s="1">
        <v>2</v>
      </c>
      <c r="J618" s="14" t="s">
        <v>850</v>
      </c>
      <c r="K618" s="14" t="s">
        <v>2161</v>
      </c>
      <c r="L618" s="14"/>
      <c r="M618" s="1" t="s">
        <v>5986</v>
      </c>
      <c r="N618" s="14" t="s">
        <v>5989</v>
      </c>
      <c r="O618" s="1">
        <f>IF(G618="D1",MATCH(C618,'RPI calculation'!$A$9:$A$356,0),0)</f>
        <v>24</v>
      </c>
      <c r="P618" s="1">
        <f>IF(H618="D1",MATCH(D618,'RPI calculation'!$A$9:$A$356,0),0)</f>
        <v>42</v>
      </c>
      <c r="Q618" s="1">
        <f t="shared" si="27"/>
        <v>1</v>
      </c>
      <c r="R618" s="1">
        <f t="shared" si="28"/>
        <v>1</v>
      </c>
      <c r="S618" s="1">
        <f t="shared" si="29"/>
        <v>0</v>
      </c>
      <c r="T618" s="9">
        <f>IF(Q618=0,0,(INDEX('RPI calculation'!$H$9:$H$356,P618)-(COUNTIFS(Matches!$C$9:$C$1954,C618,Matches!$D$9:$D$1954,D618,Matches!$Q$9:$Q$1954,1,Matches!$F$9:$F$1954,3)+COUNTIFS(Matches!$C$9:$C$1954,D618,Matches!$D$9:$D$1954,C618,Matches!$Q$9:$Q$1954,1,Matches!$E$9:$E$1954,3)))/((INDEX('RPI calculation'!$H$9:$H$356,P618)+INDEX('RPI calculation'!$I$9:$I$356,P618))-(COUNTIFS(Matches!$C$9:$C$1954,C618,Matches!$D$9:$D$1954,D618,Matches!$Q$9:$Q$1954,1)+COUNTIFS(Matches!$C$9:$C$1954,D618,Matches!$D$9:$D$1954,C618,Matches!$Q$9:$Q$1954,1))))</f>
        <v>0.18181818181818182</v>
      </c>
      <c r="U618" s="9">
        <f>IF(Q618=0,0,(INDEX('RPI calculation'!$H$9:$H$356,O618)-(COUNTIFS(Matches!$C$9:$C$1954,C618,Matches!$D$9:$D$1954,D618,Matches!$Q$9:$Q$1954,1,Matches!$E$9:$E$1954,3)+COUNTIFS(Matches!$C$9:$C$1954,D618,Matches!$D$9:$D$1954,C618,Matches!$Q$9:$Q$1954,1,Matches!$F$9:$F$1954,3)))/((INDEX('RPI calculation'!$H$9:$H$356,O618)+INDEX('RPI calculation'!$I$9:$I$356,O618))-(COUNTIFS(Matches!$C$9:$C$1954,C618,Matches!$D$9:$D$1954,D618,Matches!$Q$9:$Q$1954,1)+COUNTIFS(Matches!$C$9:$C$1954,D618,Matches!$D$9:$D$1954,C618,Matches!$Q$9:$Q$1954,1))))</f>
        <v>0.63636363636363635</v>
      </c>
      <c r="V618" s="9">
        <f>IF(Q618=0,0,INDEX('RPI calculation'!$K$9:$K$356,P618))</f>
        <v>0.41094322344322348</v>
      </c>
      <c r="W618" s="9">
        <f>IF(Q618=0,0,INDEX('RPI calculation'!$K$9:$K$356,O618))</f>
        <v>0.4484638047138047</v>
      </c>
      <c r="X618" s="1">
        <f>IF(G618="D1",INDEX('RPI calculation'!$N$9:$N$356,O618),0)</f>
        <v>159</v>
      </c>
      <c r="Y618" s="1">
        <f>IF(H618="D1",INDEX('RPI calculation'!$N$9:$N$356,P618),0)</f>
        <v>328</v>
      </c>
    </row>
    <row r="619" spans="1:25" ht="25">
      <c r="A619" s="1" t="s">
        <v>2162</v>
      </c>
      <c r="B619" s="12">
        <v>46269</v>
      </c>
      <c r="C619" s="1" t="s">
        <v>81</v>
      </c>
      <c r="D619" s="1" t="s">
        <v>201</v>
      </c>
      <c r="E619" s="1">
        <v>3</v>
      </c>
      <c r="F619" s="1">
        <v>0</v>
      </c>
      <c r="G619" s="1" t="s">
        <v>584</v>
      </c>
      <c r="H619" s="1" t="s">
        <v>584</v>
      </c>
      <c r="I619" s="1">
        <v>2</v>
      </c>
      <c r="J619" s="14" t="s">
        <v>786</v>
      </c>
      <c r="K619" s="14" t="s">
        <v>2163</v>
      </c>
      <c r="L619" s="14"/>
      <c r="M619" s="1" t="s">
        <v>5986</v>
      </c>
      <c r="N619" s="14" t="s">
        <v>5989</v>
      </c>
      <c r="O619" s="1">
        <f>IF(G619="D1",MATCH(C619,'RPI calculation'!$A$9:$A$356,0),0)</f>
        <v>25</v>
      </c>
      <c r="P619" s="1">
        <f>IF(H619="D1",MATCH(D619,'RPI calculation'!$A$9:$A$356,0),0)</f>
        <v>311</v>
      </c>
      <c r="Q619" s="1">
        <f t="shared" si="27"/>
        <v>1</v>
      </c>
      <c r="R619" s="1">
        <f t="shared" si="28"/>
        <v>1</v>
      </c>
      <c r="S619" s="1">
        <f t="shared" si="29"/>
        <v>0</v>
      </c>
      <c r="T619" s="9">
        <f>IF(Q619=0,0,(INDEX('RPI calculation'!$H$9:$H$356,P619)-(COUNTIFS(Matches!$C$9:$C$1954,C619,Matches!$D$9:$D$1954,D619,Matches!$Q$9:$Q$1954,1,Matches!$F$9:$F$1954,3)+COUNTIFS(Matches!$C$9:$C$1954,D619,Matches!$D$9:$D$1954,C619,Matches!$Q$9:$Q$1954,1,Matches!$E$9:$E$1954,3)))/((INDEX('RPI calculation'!$H$9:$H$356,P619)+INDEX('RPI calculation'!$I$9:$I$356,P619))-(COUNTIFS(Matches!$C$9:$C$1954,C619,Matches!$D$9:$D$1954,D619,Matches!$Q$9:$Q$1954,1)+COUNTIFS(Matches!$C$9:$C$1954,D619,Matches!$D$9:$D$1954,C619,Matches!$Q$9:$Q$1954,1))))</f>
        <v>0.4</v>
      </c>
      <c r="U619" s="9">
        <f>IF(Q619=0,0,(INDEX('RPI calculation'!$H$9:$H$356,O619)-(COUNTIFS(Matches!$C$9:$C$1954,C619,Matches!$D$9:$D$1954,D619,Matches!$Q$9:$Q$1954,1,Matches!$E$9:$E$1954,3)+COUNTIFS(Matches!$C$9:$C$1954,D619,Matches!$D$9:$D$1954,C619,Matches!$Q$9:$Q$1954,1,Matches!$F$9:$F$1954,3)))/((INDEX('RPI calculation'!$H$9:$H$356,O619)+INDEX('RPI calculation'!$I$9:$I$356,O619))-(COUNTIFS(Matches!$C$9:$C$1954,C619,Matches!$D$9:$D$1954,D619,Matches!$Q$9:$Q$1954,1)+COUNTIFS(Matches!$C$9:$C$1954,D619,Matches!$D$9:$D$1954,C619,Matches!$Q$9:$Q$1954,1))))</f>
        <v>0.58333333333333337</v>
      </c>
      <c r="V619" s="9">
        <f>IF(Q619=0,0,INDEX('RPI calculation'!$K$9:$K$356,P619))</f>
        <v>0.55128558310376496</v>
      </c>
      <c r="W619" s="9">
        <f>IF(Q619=0,0,INDEX('RPI calculation'!$K$9:$K$356,O619))</f>
        <v>0.63643685374454584</v>
      </c>
      <c r="X619" s="1">
        <f>IF(G619="D1",INDEX('RPI calculation'!$N$9:$N$356,O619),0)</f>
        <v>58</v>
      </c>
      <c r="Y619" s="1">
        <f>IF(H619="D1",INDEX('RPI calculation'!$N$9:$N$356,P619),0)</f>
        <v>178</v>
      </c>
    </row>
    <row r="620" spans="1:25" ht="25">
      <c r="A620" s="1" t="s">
        <v>2164</v>
      </c>
      <c r="B620" s="12">
        <v>46269</v>
      </c>
      <c r="C620" s="1" t="s">
        <v>126</v>
      </c>
      <c r="D620" s="1" t="s">
        <v>242</v>
      </c>
      <c r="E620" s="1">
        <v>3</v>
      </c>
      <c r="F620" s="1">
        <v>0</v>
      </c>
      <c r="G620" s="1" t="s">
        <v>584</v>
      </c>
      <c r="H620" s="1" t="s">
        <v>584</v>
      </c>
      <c r="I620" s="1">
        <v>2</v>
      </c>
      <c r="J620" s="14" t="s">
        <v>1632</v>
      </c>
      <c r="K620" s="14" t="s">
        <v>2165</v>
      </c>
      <c r="L620" s="14"/>
      <c r="M620" s="1" t="s">
        <v>5986</v>
      </c>
      <c r="N620" s="14" t="s">
        <v>5989</v>
      </c>
      <c r="O620" s="1">
        <f>IF(G620="D1",MATCH(C620,'RPI calculation'!$A$9:$A$356,0),0)</f>
        <v>26</v>
      </c>
      <c r="P620" s="1">
        <f>IF(H620="D1",MATCH(D620,'RPI calculation'!$A$9:$A$356,0),0)</f>
        <v>31</v>
      </c>
      <c r="Q620" s="1">
        <f t="shared" si="27"/>
        <v>1</v>
      </c>
      <c r="R620" s="1">
        <f t="shared" si="28"/>
        <v>1</v>
      </c>
      <c r="S620" s="1">
        <f t="shared" si="29"/>
        <v>0</v>
      </c>
      <c r="T620" s="9">
        <f>IF(Q620=0,0,(INDEX('RPI calculation'!$H$9:$H$356,P620)-(COUNTIFS(Matches!$C$9:$C$1954,C620,Matches!$D$9:$D$1954,D620,Matches!$Q$9:$Q$1954,1,Matches!$F$9:$F$1954,3)+COUNTIFS(Matches!$C$9:$C$1954,D620,Matches!$D$9:$D$1954,C620,Matches!$Q$9:$Q$1954,1,Matches!$E$9:$E$1954,3)))/((INDEX('RPI calculation'!$H$9:$H$356,P620)+INDEX('RPI calculation'!$I$9:$I$356,P620))-(COUNTIFS(Matches!$C$9:$C$1954,C620,Matches!$D$9:$D$1954,D620,Matches!$Q$9:$Q$1954,1)+COUNTIFS(Matches!$C$9:$C$1954,D620,Matches!$D$9:$D$1954,C620,Matches!$Q$9:$Q$1954,1))))</f>
        <v>0.5</v>
      </c>
      <c r="U620" s="9">
        <f>IF(Q620=0,0,(INDEX('RPI calculation'!$H$9:$H$356,O620)-(COUNTIFS(Matches!$C$9:$C$1954,C620,Matches!$D$9:$D$1954,D620,Matches!$Q$9:$Q$1954,1,Matches!$E$9:$E$1954,3)+COUNTIFS(Matches!$C$9:$C$1954,D620,Matches!$D$9:$D$1954,C620,Matches!$Q$9:$Q$1954,1,Matches!$F$9:$F$1954,3)))/((INDEX('RPI calculation'!$H$9:$H$356,O620)+INDEX('RPI calculation'!$I$9:$I$356,O620))-(COUNTIFS(Matches!$C$9:$C$1954,C620,Matches!$D$9:$D$1954,D620,Matches!$Q$9:$Q$1954,1)+COUNTIFS(Matches!$C$9:$C$1954,D620,Matches!$D$9:$D$1954,C620,Matches!$Q$9:$Q$1954,1))))</f>
        <v>0.8</v>
      </c>
      <c r="V620" s="9">
        <f>IF(Q620=0,0,INDEX('RPI calculation'!$K$9:$K$356,P620))</f>
        <v>0.50446018627836808</v>
      </c>
      <c r="W620" s="9">
        <f>IF(Q620=0,0,INDEX('RPI calculation'!$K$9:$K$356,O620))</f>
        <v>0.44381477108749839</v>
      </c>
      <c r="X620" s="1">
        <f>IF(G620="D1",INDEX('RPI calculation'!$N$9:$N$356,O620),0)</f>
        <v>103</v>
      </c>
      <c r="Y620" s="1">
        <f>IF(H620="D1",INDEX('RPI calculation'!$N$9:$N$356,P620),0)</f>
        <v>219</v>
      </c>
    </row>
    <row r="621" spans="1:25" ht="25">
      <c r="A621" s="1" t="s">
        <v>2166</v>
      </c>
      <c r="B621" s="12">
        <v>46269</v>
      </c>
      <c r="C621" s="1" t="s">
        <v>246</v>
      </c>
      <c r="D621" s="1" t="s">
        <v>245</v>
      </c>
      <c r="E621" s="1">
        <v>2</v>
      </c>
      <c r="F621" s="1">
        <v>3</v>
      </c>
      <c r="G621" s="1" t="s">
        <v>584</v>
      </c>
      <c r="H621" s="1" t="s">
        <v>584</v>
      </c>
      <c r="I621" s="1">
        <v>2</v>
      </c>
      <c r="J621" s="14" t="s">
        <v>1227</v>
      </c>
      <c r="K621" s="14" t="s">
        <v>2167</v>
      </c>
      <c r="L621" s="14"/>
      <c r="M621" s="1" t="s">
        <v>5986</v>
      </c>
      <c r="N621" s="14" t="s">
        <v>5989</v>
      </c>
      <c r="O621" s="1">
        <f>IF(G621="D1",MATCH(C621,'RPI calculation'!$A$9:$A$356,0),0)</f>
        <v>28</v>
      </c>
      <c r="P621" s="1">
        <f>IF(H621="D1",MATCH(D621,'RPI calculation'!$A$9:$A$356,0),0)</f>
        <v>199</v>
      </c>
      <c r="Q621" s="1">
        <f t="shared" si="27"/>
        <v>1</v>
      </c>
      <c r="R621" s="1">
        <f t="shared" si="28"/>
        <v>0</v>
      </c>
      <c r="S621" s="1">
        <f t="shared" si="29"/>
        <v>1</v>
      </c>
      <c r="T621" s="9">
        <f>IF(Q621=0,0,(INDEX('RPI calculation'!$H$9:$H$356,P621)-(COUNTIFS(Matches!$C$9:$C$1954,C621,Matches!$D$9:$D$1954,D621,Matches!$Q$9:$Q$1954,1,Matches!$F$9:$F$1954,3)+COUNTIFS(Matches!$C$9:$C$1954,D621,Matches!$D$9:$D$1954,C621,Matches!$Q$9:$Q$1954,1,Matches!$E$9:$E$1954,3)))/((INDEX('RPI calculation'!$H$9:$H$356,P621)+INDEX('RPI calculation'!$I$9:$I$356,P621))-(COUNTIFS(Matches!$C$9:$C$1954,C621,Matches!$D$9:$D$1954,D621,Matches!$Q$9:$Q$1954,1)+COUNTIFS(Matches!$C$9:$C$1954,D621,Matches!$D$9:$D$1954,C621,Matches!$Q$9:$Q$1954,1))))</f>
        <v>0.54545454545454541</v>
      </c>
      <c r="U621" s="9">
        <f>IF(Q621=0,0,(INDEX('RPI calculation'!$H$9:$H$356,O621)-(COUNTIFS(Matches!$C$9:$C$1954,C621,Matches!$D$9:$D$1954,D621,Matches!$Q$9:$Q$1954,1,Matches!$E$9:$E$1954,3)+COUNTIFS(Matches!$C$9:$C$1954,D621,Matches!$D$9:$D$1954,C621,Matches!$Q$9:$Q$1954,1,Matches!$F$9:$F$1954,3)))/((INDEX('RPI calculation'!$H$9:$H$356,O621)+INDEX('RPI calculation'!$I$9:$I$356,O621))-(COUNTIFS(Matches!$C$9:$C$1954,C621,Matches!$D$9:$D$1954,D621,Matches!$Q$9:$Q$1954,1)+COUNTIFS(Matches!$C$9:$C$1954,D621,Matches!$D$9:$D$1954,C621,Matches!$Q$9:$Q$1954,1))))</f>
        <v>0.45454545454545453</v>
      </c>
      <c r="V621" s="9">
        <f>IF(Q621=0,0,INDEX('RPI calculation'!$K$9:$K$356,P621))</f>
        <v>0.40378787878787881</v>
      </c>
      <c r="W621" s="9">
        <f>IF(Q621=0,0,INDEX('RPI calculation'!$K$9:$K$356,O621))</f>
        <v>0.47878787878787876</v>
      </c>
      <c r="X621" s="1">
        <f>IF(G621="D1",INDEX('RPI calculation'!$N$9:$N$356,O621),0)</f>
        <v>223</v>
      </c>
      <c r="Y621" s="1">
        <f>IF(H621="D1",INDEX('RPI calculation'!$N$9:$N$356,P621),0)</f>
        <v>222</v>
      </c>
    </row>
    <row r="622" spans="1:25" ht="25">
      <c r="A622" s="1" t="s">
        <v>2168</v>
      </c>
      <c r="B622" s="12">
        <v>46269</v>
      </c>
      <c r="C622" s="1" t="s">
        <v>246</v>
      </c>
      <c r="D622" s="1" t="s">
        <v>337</v>
      </c>
      <c r="E622" s="1">
        <v>3</v>
      </c>
      <c r="F622" s="1">
        <v>0</v>
      </c>
      <c r="G622" s="1" t="s">
        <v>584</v>
      </c>
      <c r="H622" s="1" t="s">
        <v>584</v>
      </c>
      <c r="I622" s="1">
        <v>2</v>
      </c>
      <c r="J622" s="14" t="s">
        <v>982</v>
      </c>
      <c r="K622" s="14" t="s">
        <v>2169</v>
      </c>
      <c r="L622" s="14"/>
      <c r="M622" s="1" t="s">
        <v>5986</v>
      </c>
      <c r="N622" s="14" t="s">
        <v>5989</v>
      </c>
      <c r="O622" s="1">
        <f>IF(G622="D1",MATCH(C622,'RPI calculation'!$A$9:$A$356,0),0)</f>
        <v>28</v>
      </c>
      <c r="P622" s="1">
        <f>IF(H622="D1",MATCH(D622,'RPI calculation'!$A$9:$A$356,0),0)</f>
        <v>336</v>
      </c>
      <c r="Q622" s="1">
        <f t="shared" si="27"/>
        <v>1</v>
      </c>
      <c r="R622" s="1">
        <f t="shared" si="28"/>
        <v>1</v>
      </c>
      <c r="S622" s="1">
        <f t="shared" si="29"/>
        <v>0</v>
      </c>
      <c r="T622" s="9">
        <f>IF(Q622=0,0,(INDEX('RPI calculation'!$H$9:$H$356,P622)-(COUNTIFS(Matches!$C$9:$C$1954,C622,Matches!$D$9:$D$1954,D622,Matches!$Q$9:$Q$1954,1,Matches!$F$9:$F$1954,3)+COUNTIFS(Matches!$C$9:$C$1954,D622,Matches!$D$9:$D$1954,C622,Matches!$Q$9:$Q$1954,1,Matches!$E$9:$E$1954,3)))/((INDEX('RPI calculation'!$H$9:$H$356,P622)+INDEX('RPI calculation'!$I$9:$I$356,P622))-(COUNTIFS(Matches!$C$9:$C$1954,C622,Matches!$D$9:$D$1954,D622,Matches!$Q$9:$Q$1954,1)+COUNTIFS(Matches!$C$9:$C$1954,D622,Matches!$D$9:$D$1954,C622,Matches!$Q$9:$Q$1954,1))))</f>
        <v>0</v>
      </c>
      <c r="U622" s="9">
        <f>IF(Q622=0,0,(INDEX('RPI calculation'!$H$9:$H$356,O622)-(COUNTIFS(Matches!$C$9:$C$1954,C622,Matches!$D$9:$D$1954,D622,Matches!$Q$9:$Q$1954,1,Matches!$E$9:$E$1954,3)+COUNTIFS(Matches!$C$9:$C$1954,D622,Matches!$D$9:$D$1954,C622,Matches!$Q$9:$Q$1954,1,Matches!$F$9:$F$1954,3)))/((INDEX('RPI calculation'!$H$9:$H$356,O622)+INDEX('RPI calculation'!$I$9:$I$356,O622))-(COUNTIFS(Matches!$C$9:$C$1954,C622,Matches!$D$9:$D$1954,D622,Matches!$Q$9:$Q$1954,1)+COUNTIFS(Matches!$C$9:$C$1954,D622,Matches!$D$9:$D$1954,C622,Matches!$Q$9:$Q$1954,1))))</f>
        <v>0.36363636363636365</v>
      </c>
      <c r="V622" s="9">
        <f>IF(Q622=0,0,INDEX('RPI calculation'!$K$9:$K$356,P622))</f>
        <v>0.55641414141414136</v>
      </c>
      <c r="W622" s="9">
        <f>IF(Q622=0,0,INDEX('RPI calculation'!$K$9:$K$356,O622))</f>
        <v>0.47878787878787876</v>
      </c>
      <c r="X622" s="1">
        <f>IF(G622="D1",INDEX('RPI calculation'!$N$9:$N$356,O622),0)</f>
        <v>223</v>
      </c>
      <c r="Y622" s="1">
        <f>IF(H622="D1",INDEX('RPI calculation'!$N$9:$N$356,P622),0)</f>
        <v>314</v>
      </c>
    </row>
    <row r="623" spans="1:25" ht="25">
      <c r="A623" s="1" t="s">
        <v>2170</v>
      </c>
      <c r="B623" s="12">
        <v>46269</v>
      </c>
      <c r="C623" s="1" t="s">
        <v>271</v>
      </c>
      <c r="D623" s="1" t="s">
        <v>204</v>
      </c>
      <c r="E623" s="1">
        <v>2</v>
      </c>
      <c r="F623" s="1">
        <v>3</v>
      </c>
      <c r="G623" s="1" t="s">
        <v>584</v>
      </c>
      <c r="H623" s="1" t="s">
        <v>584</v>
      </c>
      <c r="I623" s="1">
        <v>2</v>
      </c>
      <c r="J623" s="14" t="s">
        <v>2171</v>
      </c>
      <c r="K623" s="14" t="s">
        <v>2172</v>
      </c>
      <c r="L623" s="14"/>
      <c r="M623" s="1" t="s">
        <v>5986</v>
      </c>
      <c r="N623" s="14" t="s">
        <v>5989</v>
      </c>
      <c r="O623" s="1">
        <f>IF(G623="D1",MATCH(C623,'RPI calculation'!$A$9:$A$356,0),0)</f>
        <v>29</v>
      </c>
      <c r="P623" s="1">
        <f>IF(H623="D1",MATCH(D623,'RPI calculation'!$A$9:$A$356,0),0)</f>
        <v>225</v>
      </c>
      <c r="Q623" s="1">
        <f t="shared" si="27"/>
        <v>1</v>
      </c>
      <c r="R623" s="1">
        <f t="shared" si="28"/>
        <v>0</v>
      </c>
      <c r="S623" s="1">
        <f t="shared" si="29"/>
        <v>1</v>
      </c>
      <c r="T623" s="9">
        <f>IF(Q623=0,0,(INDEX('RPI calculation'!$H$9:$H$356,P623)-(COUNTIFS(Matches!$C$9:$C$1954,C623,Matches!$D$9:$D$1954,D623,Matches!$Q$9:$Q$1954,1,Matches!$F$9:$F$1954,3)+COUNTIFS(Matches!$C$9:$C$1954,D623,Matches!$D$9:$D$1954,C623,Matches!$Q$9:$Q$1954,1,Matches!$E$9:$E$1954,3)))/((INDEX('RPI calculation'!$H$9:$H$356,P623)+INDEX('RPI calculation'!$I$9:$I$356,P623))-(COUNTIFS(Matches!$C$9:$C$1954,C623,Matches!$D$9:$D$1954,D623,Matches!$Q$9:$Q$1954,1)+COUNTIFS(Matches!$C$9:$C$1954,D623,Matches!$D$9:$D$1954,C623,Matches!$Q$9:$Q$1954,1))))</f>
        <v>0.7</v>
      </c>
      <c r="U623" s="9">
        <f>IF(Q623=0,0,(INDEX('RPI calculation'!$H$9:$H$356,O623)-(COUNTIFS(Matches!$C$9:$C$1954,C623,Matches!$D$9:$D$1954,D623,Matches!$Q$9:$Q$1954,1,Matches!$E$9:$E$1954,3)+COUNTIFS(Matches!$C$9:$C$1954,D623,Matches!$D$9:$D$1954,C623,Matches!$Q$9:$Q$1954,1,Matches!$F$9:$F$1954,3)))/((INDEX('RPI calculation'!$H$9:$H$356,O623)+INDEX('RPI calculation'!$I$9:$I$356,O623))-(COUNTIFS(Matches!$C$9:$C$1954,C623,Matches!$D$9:$D$1954,D623,Matches!$Q$9:$Q$1954,1)+COUNTIFS(Matches!$C$9:$C$1954,D623,Matches!$D$9:$D$1954,C623,Matches!$Q$9:$Q$1954,1))))</f>
        <v>0.2857142857142857</v>
      </c>
      <c r="V623" s="9">
        <f>IF(Q623=0,0,INDEX('RPI calculation'!$K$9:$K$356,P623))</f>
        <v>0.40504344140707771</v>
      </c>
      <c r="W623" s="9">
        <f>IF(Q623=0,0,INDEX('RPI calculation'!$K$9:$K$356,O623))</f>
        <v>0.55101010101010106</v>
      </c>
      <c r="X623" s="1">
        <f>IF(G623="D1",INDEX('RPI calculation'!$N$9:$N$356,O623),0)</f>
        <v>248</v>
      </c>
      <c r="Y623" s="1">
        <f>IF(H623="D1",INDEX('RPI calculation'!$N$9:$N$356,P623),0)</f>
        <v>181</v>
      </c>
    </row>
    <row r="624" spans="1:25" ht="25">
      <c r="A624" s="1" t="s">
        <v>2173</v>
      </c>
      <c r="B624" s="12">
        <v>46269</v>
      </c>
      <c r="C624" s="1" t="s">
        <v>334</v>
      </c>
      <c r="D624" s="1" t="s">
        <v>318</v>
      </c>
      <c r="E624" s="1">
        <v>3</v>
      </c>
      <c r="F624" s="1">
        <v>0</v>
      </c>
      <c r="G624" s="1" t="s">
        <v>584</v>
      </c>
      <c r="H624" s="1" t="s">
        <v>584</v>
      </c>
      <c r="I624" s="1">
        <v>2</v>
      </c>
      <c r="J624" s="14" t="s">
        <v>2174</v>
      </c>
      <c r="K624" s="14" t="s">
        <v>2175</v>
      </c>
      <c r="L624" s="14"/>
      <c r="M624" s="1" t="s">
        <v>5986</v>
      </c>
      <c r="N624" s="14" t="s">
        <v>5989</v>
      </c>
      <c r="O624" s="1">
        <f>IF(G624="D1",MATCH(C624,'RPI calculation'!$A$9:$A$356,0),0)</f>
        <v>30</v>
      </c>
      <c r="P624" s="1">
        <f>IF(H624="D1",MATCH(D624,'RPI calculation'!$A$9:$A$356,0),0)</f>
        <v>231</v>
      </c>
      <c r="Q624" s="1">
        <f t="shared" si="27"/>
        <v>1</v>
      </c>
      <c r="R624" s="1">
        <f t="shared" si="28"/>
        <v>1</v>
      </c>
      <c r="S624" s="1">
        <f t="shared" si="29"/>
        <v>0</v>
      </c>
      <c r="T624" s="9">
        <f>IF(Q624=0,0,(INDEX('RPI calculation'!$H$9:$H$356,P624)-(COUNTIFS(Matches!$C$9:$C$1954,C624,Matches!$D$9:$D$1954,D624,Matches!$Q$9:$Q$1954,1,Matches!$F$9:$F$1954,3)+COUNTIFS(Matches!$C$9:$C$1954,D624,Matches!$D$9:$D$1954,C624,Matches!$Q$9:$Q$1954,1,Matches!$E$9:$E$1954,3)))/((INDEX('RPI calculation'!$H$9:$H$356,P624)+INDEX('RPI calculation'!$I$9:$I$356,P624))-(COUNTIFS(Matches!$C$9:$C$1954,C624,Matches!$D$9:$D$1954,D624,Matches!$Q$9:$Q$1954,1)+COUNTIFS(Matches!$C$9:$C$1954,D624,Matches!$D$9:$D$1954,C624,Matches!$Q$9:$Q$1954,1))))</f>
        <v>0.45454545454545453</v>
      </c>
      <c r="U624" s="9">
        <f>IF(Q624=0,0,(INDEX('RPI calculation'!$H$9:$H$356,O624)-(COUNTIFS(Matches!$C$9:$C$1954,C624,Matches!$D$9:$D$1954,D624,Matches!$Q$9:$Q$1954,1,Matches!$E$9:$E$1954,3)+COUNTIFS(Matches!$C$9:$C$1954,D624,Matches!$D$9:$D$1954,C624,Matches!$Q$9:$Q$1954,1,Matches!$F$9:$F$1954,3)))/((INDEX('RPI calculation'!$H$9:$H$356,O624)+INDEX('RPI calculation'!$I$9:$I$356,O624))-(COUNTIFS(Matches!$C$9:$C$1954,C624,Matches!$D$9:$D$1954,D624,Matches!$Q$9:$Q$1954,1)+COUNTIFS(Matches!$C$9:$C$1954,D624,Matches!$D$9:$D$1954,C624,Matches!$Q$9:$Q$1954,1))))</f>
        <v>0.26666666666666666</v>
      </c>
      <c r="V624" s="9">
        <f>IF(Q624=0,0,INDEX('RPI calculation'!$K$9:$K$356,P624))</f>
        <v>0.38525687275687276</v>
      </c>
      <c r="W624" s="9">
        <f>IF(Q624=0,0,INDEX('RPI calculation'!$K$9:$K$356,O624))</f>
        <v>0.39923756798756799</v>
      </c>
      <c r="X624" s="1">
        <f>IF(G624="D1",INDEX('RPI calculation'!$N$9:$N$356,O624),0)</f>
        <v>311</v>
      </c>
      <c r="Y624" s="1">
        <f>IF(H624="D1",INDEX('RPI calculation'!$N$9:$N$356,P624),0)</f>
        <v>295</v>
      </c>
    </row>
    <row r="625" spans="1:25">
      <c r="A625" s="1" t="s">
        <v>2176</v>
      </c>
      <c r="B625" s="12">
        <v>46269</v>
      </c>
      <c r="C625" s="1" t="s">
        <v>242</v>
      </c>
      <c r="D625" s="1" t="s">
        <v>157</v>
      </c>
      <c r="E625" s="1">
        <v>0</v>
      </c>
      <c r="F625" s="1">
        <v>3</v>
      </c>
      <c r="G625" s="1" t="s">
        <v>584</v>
      </c>
      <c r="H625" s="1" t="s">
        <v>584</v>
      </c>
      <c r="I625" s="1">
        <v>1</v>
      </c>
      <c r="J625" s="14" t="s">
        <v>2177</v>
      </c>
      <c r="K625" s="14" t="s">
        <v>2178</v>
      </c>
      <c r="L625" s="14"/>
      <c r="M625" s="1" t="s">
        <v>5986</v>
      </c>
      <c r="N625" s="14" t="s">
        <v>5989</v>
      </c>
      <c r="O625" s="1">
        <f>IF(G625="D1",MATCH(C625,'RPI calculation'!$A$9:$A$356,0),0)</f>
        <v>31</v>
      </c>
      <c r="P625" s="1">
        <f>IF(H625="D1",MATCH(D625,'RPI calculation'!$A$9:$A$356,0),0)</f>
        <v>182</v>
      </c>
      <c r="Q625" s="1">
        <f t="shared" si="27"/>
        <v>1</v>
      </c>
      <c r="R625" s="1">
        <f t="shared" si="28"/>
        <v>0</v>
      </c>
      <c r="S625" s="1">
        <f t="shared" si="29"/>
        <v>1</v>
      </c>
      <c r="T625" s="9">
        <f>IF(Q625=0,0,(INDEX('RPI calculation'!$H$9:$H$356,P625)-(COUNTIFS(Matches!$C$9:$C$1954,C625,Matches!$D$9:$D$1954,D625,Matches!$Q$9:$Q$1954,1,Matches!$F$9:$F$1954,3)+COUNTIFS(Matches!$C$9:$C$1954,D625,Matches!$D$9:$D$1954,C625,Matches!$Q$9:$Q$1954,1,Matches!$E$9:$E$1954,3)))/((INDEX('RPI calculation'!$H$9:$H$356,P625)+INDEX('RPI calculation'!$I$9:$I$356,P625))-(COUNTIFS(Matches!$C$9:$C$1954,C625,Matches!$D$9:$D$1954,D625,Matches!$Q$9:$Q$1954,1)+COUNTIFS(Matches!$C$9:$C$1954,D625,Matches!$D$9:$D$1954,C625,Matches!$Q$9:$Q$1954,1))))</f>
        <v>0.72727272727272729</v>
      </c>
      <c r="U625" s="9">
        <f>IF(Q625=0,0,(INDEX('RPI calculation'!$H$9:$H$356,O625)-(COUNTIFS(Matches!$C$9:$C$1954,C625,Matches!$D$9:$D$1954,D625,Matches!$Q$9:$Q$1954,1,Matches!$E$9:$E$1954,3)+COUNTIFS(Matches!$C$9:$C$1954,D625,Matches!$D$9:$D$1954,C625,Matches!$Q$9:$Q$1954,1,Matches!$F$9:$F$1954,3)))/((INDEX('RPI calculation'!$H$9:$H$356,O625)+INDEX('RPI calculation'!$I$9:$I$356,O625))-(COUNTIFS(Matches!$C$9:$C$1954,C625,Matches!$D$9:$D$1954,D625,Matches!$Q$9:$Q$1954,1)+COUNTIFS(Matches!$C$9:$C$1954,D625,Matches!$D$9:$D$1954,C625,Matches!$Q$9:$Q$1954,1))))</f>
        <v>0.5</v>
      </c>
      <c r="V625" s="9">
        <f>IF(Q625=0,0,INDEX('RPI calculation'!$K$9:$K$356,P625))</f>
        <v>0.43116883116883115</v>
      </c>
      <c r="W625" s="9">
        <f>IF(Q625=0,0,INDEX('RPI calculation'!$K$9:$K$356,O625))</f>
        <v>0.50446018627836808</v>
      </c>
      <c r="X625" s="1">
        <f>IF(G625="D1",INDEX('RPI calculation'!$N$9:$N$356,O625),0)</f>
        <v>219</v>
      </c>
      <c r="Y625" s="1">
        <f>IF(H625="D1",INDEX('RPI calculation'!$N$9:$N$356,P625),0)</f>
        <v>134</v>
      </c>
    </row>
    <row r="626" spans="1:25" ht="25">
      <c r="A626" s="1" t="s">
        <v>2179</v>
      </c>
      <c r="B626" s="12">
        <v>46269</v>
      </c>
      <c r="C626" s="1" t="s">
        <v>164</v>
      </c>
      <c r="D626" s="1" t="s">
        <v>189</v>
      </c>
      <c r="E626" s="1">
        <v>3</v>
      </c>
      <c r="F626" s="1">
        <v>2</v>
      </c>
      <c r="G626" s="1" t="s">
        <v>584</v>
      </c>
      <c r="H626" s="1" t="s">
        <v>584</v>
      </c>
      <c r="I626" s="1">
        <v>2</v>
      </c>
      <c r="J626" s="14" t="s">
        <v>1232</v>
      </c>
      <c r="K626" s="14" t="s">
        <v>2180</v>
      </c>
      <c r="L626" s="14"/>
      <c r="M626" s="1" t="s">
        <v>5986</v>
      </c>
      <c r="N626" s="14" t="s">
        <v>5989</v>
      </c>
      <c r="O626" s="1">
        <f>IF(G626="D1",MATCH(C626,'RPI calculation'!$A$9:$A$356,0),0)</f>
        <v>32</v>
      </c>
      <c r="P626" s="1">
        <f>IF(H626="D1",MATCH(D626,'RPI calculation'!$A$9:$A$356,0),0)</f>
        <v>305</v>
      </c>
      <c r="Q626" s="1">
        <f t="shared" si="27"/>
        <v>1</v>
      </c>
      <c r="R626" s="1">
        <f t="shared" si="28"/>
        <v>1</v>
      </c>
      <c r="S626" s="1">
        <f t="shared" si="29"/>
        <v>0</v>
      </c>
      <c r="T626" s="9">
        <f>IF(Q626=0,0,(INDEX('RPI calculation'!$H$9:$H$356,P626)-(COUNTIFS(Matches!$C$9:$C$1954,C626,Matches!$D$9:$D$1954,D626,Matches!$Q$9:$Q$1954,1,Matches!$F$9:$F$1954,3)+COUNTIFS(Matches!$C$9:$C$1954,D626,Matches!$D$9:$D$1954,C626,Matches!$Q$9:$Q$1954,1,Matches!$E$9:$E$1954,3)))/((INDEX('RPI calculation'!$H$9:$H$356,P626)+INDEX('RPI calculation'!$I$9:$I$356,P626))-(COUNTIFS(Matches!$C$9:$C$1954,C626,Matches!$D$9:$D$1954,D626,Matches!$Q$9:$Q$1954,1)+COUNTIFS(Matches!$C$9:$C$1954,D626,Matches!$D$9:$D$1954,C626,Matches!$Q$9:$Q$1954,1))))</f>
        <v>0.5</v>
      </c>
      <c r="U626" s="9">
        <f>IF(Q626=0,0,(INDEX('RPI calculation'!$H$9:$H$356,O626)-(COUNTIFS(Matches!$C$9:$C$1954,C626,Matches!$D$9:$D$1954,D626,Matches!$Q$9:$Q$1954,1,Matches!$E$9:$E$1954,3)+COUNTIFS(Matches!$C$9:$C$1954,D626,Matches!$D$9:$D$1954,C626,Matches!$Q$9:$Q$1954,1,Matches!$F$9:$F$1954,3)))/((INDEX('RPI calculation'!$H$9:$H$356,O626)+INDEX('RPI calculation'!$I$9:$I$356,O626))-(COUNTIFS(Matches!$C$9:$C$1954,C626,Matches!$D$9:$D$1954,D626,Matches!$Q$9:$Q$1954,1)+COUNTIFS(Matches!$C$9:$C$1954,D626,Matches!$D$9:$D$1954,C626,Matches!$Q$9:$Q$1954,1))))</f>
        <v>0.7</v>
      </c>
      <c r="V626" s="9">
        <f>IF(Q626=0,0,INDEX('RPI calculation'!$K$9:$K$356,P626))</f>
        <v>0.55432098765432103</v>
      </c>
      <c r="W626" s="9">
        <f>IF(Q626=0,0,INDEX('RPI calculation'!$K$9:$K$356,O626))</f>
        <v>0.42922582468037013</v>
      </c>
      <c r="X626" s="1">
        <f>IF(G626="D1",INDEX('RPI calculation'!$N$9:$N$356,O626),0)</f>
        <v>141</v>
      </c>
      <c r="Y626" s="1">
        <f>IF(H626="D1",INDEX('RPI calculation'!$N$9:$N$356,P626),0)</f>
        <v>166</v>
      </c>
    </row>
    <row r="627" spans="1:25" ht="25">
      <c r="A627" s="1" t="s">
        <v>2181</v>
      </c>
      <c r="B627" s="12">
        <v>46269</v>
      </c>
      <c r="C627" s="1" t="s">
        <v>54</v>
      </c>
      <c r="D627" s="1" t="s">
        <v>21</v>
      </c>
      <c r="E627" s="1">
        <v>1</v>
      </c>
      <c r="F627" s="1">
        <v>3</v>
      </c>
      <c r="G627" s="1" t="s">
        <v>584</v>
      </c>
      <c r="H627" s="1" t="s">
        <v>584</v>
      </c>
      <c r="I627" s="1">
        <v>2</v>
      </c>
      <c r="J627" s="14" t="s">
        <v>724</v>
      </c>
      <c r="K627" s="14" t="s">
        <v>2182</v>
      </c>
      <c r="L627" s="14"/>
      <c r="M627" s="1" t="s">
        <v>5986</v>
      </c>
      <c r="N627" s="14" t="s">
        <v>5989</v>
      </c>
      <c r="O627" s="1">
        <f>IF(G627="D1",MATCH(C627,'RPI calculation'!$A$9:$A$356,0),0)</f>
        <v>34</v>
      </c>
      <c r="P627" s="1">
        <f>IF(H627="D1",MATCH(D627,'RPI calculation'!$A$9:$A$356,0),0)</f>
        <v>219</v>
      </c>
      <c r="Q627" s="1">
        <f t="shared" si="27"/>
        <v>1</v>
      </c>
      <c r="R627" s="1">
        <f t="shared" si="28"/>
        <v>0</v>
      </c>
      <c r="S627" s="1">
        <f t="shared" si="29"/>
        <v>1</v>
      </c>
      <c r="T627" s="9">
        <f>IF(Q627=0,0,(INDEX('RPI calculation'!$H$9:$H$356,P627)-(COUNTIFS(Matches!$C$9:$C$1954,C627,Matches!$D$9:$D$1954,D627,Matches!$Q$9:$Q$1954,1,Matches!$F$9:$F$1954,3)+COUNTIFS(Matches!$C$9:$C$1954,D627,Matches!$D$9:$D$1954,C627,Matches!$Q$9:$Q$1954,1,Matches!$E$9:$E$1954,3)))/((INDEX('RPI calculation'!$H$9:$H$356,P627)+INDEX('RPI calculation'!$I$9:$I$356,P627))-(COUNTIFS(Matches!$C$9:$C$1954,C627,Matches!$D$9:$D$1954,D627,Matches!$Q$9:$Q$1954,1)+COUNTIFS(Matches!$C$9:$C$1954,D627,Matches!$D$9:$D$1954,C627,Matches!$Q$9:$Q$1954,1))))</f>
        <v>1</v>
      </c>
      <c r="U627" s="9">
        <f>IF(Q627=0,0,(INDEX('RPI calculation'!$H$9:$H$356,O627)-(COUNTIFS(Matches!$C$9:$C$1954,C627,Matches!$D$9:$D$1954,D627,Matches!$Q$9:$Q$1954,1,Matches!$E$9:$E$1954,3)+COUNTIFS(Matches!$C$9:$C$1954,D627,Matches!$D$9:$D$1954,C627,Matches!$Q$9:$Q$1954,1,Matches!$F$9:$F$1954,3)))/((INDEX('RPI calculation'!$H$9:$H$356,O627)+INDEX('RPI calculation'!$I$9:$I$356,O627))-(COUNTIFS(Matches!$C$9:$C$1954,C627,Matches!$D$9:$D$1954,D627,Matches!$Q$9:$Q$1954,1)+COUNTIFS(Matches!$C$9:$C$1954,D627,Matches!$D$9:$D$1954,C627,Matches!$Q$9:$Q$1954,1))))</f>
        <v>1</v>
      </c>
      <c r="V627" s="9">
        <f>IF(Q627=0,0,INDEX('RPI calculation'!$K$9:$K$356,P627))</f>
        <v>0.76010101010101006</v>
      </c>
      <c r="W627" s="9">
        <f>IF(Q627=0,0,INDEX('RPI calculation'!$K$9:$K$356,O627))</f>
        <v>0.51402918069584724</v>
      </c>
      <c r="X627" s="1">
        <f>IF(G627="D1",INDEX('RPI calculation'!$N$9:$N$356,O627),0)</f>
        <v>31</v>
      </c>
      <c r="Y627" s="1">
        <f>IF(H627="D1",INDEX('RPI calculation'!$N$9:$N$356,P627),0)</f>
        <v>1</v>
      </c>
    </row>
    <row r="628" spans="1:25" ht="25">
      <c r="A628" s="1" t="s">
        <v>2183</v>
      </c>
      <c r="B628" s="12">
        <v>46269</v>
      </c>
      <c r="C628" s="1" t="s">
        <v>216</v>
      </c>
      <c r="D628" s="1" t="s">
        <v>196</v>
      </c>
      <c r="E628" s="1">
        <v>3</v>
      </c>
      <c r="F628" s="1">
        <v>1</v>
      </c>
      <c r="G628" s="1" t="s">
        <v>584</v>
      </c>
      <c r="H628" s="1" t="s">
        <v>584</v>
      </c>
      <c r="I628" s="1">
        <v>2</v>
      </c>
      <c r="J628" s="14" t="s">
        <v>1561</v>
      </c>
      <c r="K628" s="14" t="s">
        <v>2184</v>
      </c>
      <c r="L628" s="14"/>
      <c r="M628" s="1" t="s">
        <v>5986</v>
      </c>
      <c r="N628" s="14" t="s">
        <v>5989</v>
      </c>
      <c r="O628" s="1">
        <f>IF(G628="D1",MATCH(C628,'RPI calculation'!$A$9:$A$356,0),0)</f>
        <v>35</v>
      </c>
      <c r="P628" s="1">
        <f>IF(H628="D1",MATCH(D628,'RPI calculation'!$A$9:$A$356,0),0)</f>
        <v>244</v>
      </c>
      <c r="Q628" s="1">
        <f t="shared" si="27"/>
        <v>1</v>
      </c>
      <c r="R628" s="1">
        <f t="shared" si="28"/>
        <v>1</v>
      </c>
      <c r="S628" s="1">
        <f t="shared" si="29"/>
        <v>0</v>
      </c>
      <c r="T628" s="9">
        <f>IF(Q628=0,0,(INDEX('RPI calculation'!$H$9:$H$356,P628)-(COUNTIFS(Matches!$C$9:$C$1954,C628,Matches!$D$9:$D$1954,D628,Matches!$Q$9:$Q$1954,1,Matches!$F$9:$F$1954,3)+COUNTIFS(Matches!$C$9:$C$1954,D628,Matches!$D$9:$D$1954,C628,Matches!$Q$9:$Q$1954,1,Matches!$E$9:$E$1954,3)))/((INDEX('RPI calculation'!$H$9:$H$356,P628)+INDEX('RPI calculation'!$I$9:$I$356,P628))-(COUNTIFS(Matches!$C$9:$C$1954,C628,Matches!$D$9:$D$1954,D628,Matches!$Q$9:$Q$1954,1)+COUNTIFS(Matches!$C$9:$C$1954,D628,Matches!$D$9:$D$1954,C628,Matches!$Q$9:$Q$1954,1))))</f>
        <v>0.55555555555555558</v>
      </c>
      <c r="U628" s="9">
        <f>IF(Q628=0,0,(INDEX('RPI calculation'!$H$9:$H$356,O628)-(COUNTIFS(Matches!$C$9:$C$1954,C628,Matches!$D$9:$D$1954,D628,Matches!$Q$9:$Q$1954,1,Matches!$E$9:$E$1954,3)+COUNTIFS(Matches!$C$9:$C$1954,D628,Matches!$D$9:$D$1954,C628,Matches!$Q$9:$Q$1954,1,Matches!$F$9:$F$1954,3)))/((INDEX('RPI calculation'!$H$9:$H$356,O628)+INDEX('RPI calculation'!$I$9:$I$356,O628))-(COUNTIFS(Matches!$C$9:$C$1954,C628,Matches!$D$9:$D$1954,D628,Matches!$Q$9:$Q$1954,1)+COUNTIFS(Matches!$C$9:$C$1954,D628,Matches!$D$9:$D$1954,C628,Matches!$Q$9:$Q$1954,1))))</f>
        <v>0.33333333333333331</v>
      </c>
      <c r="V628" s="9">
        <f>IF(Q628=0,0,INDEX('RPI calculation'!$K$9:$K$356,P628))</f>
        <v>0.48459595959595958</v>
      </c>
      <c r="W628" s="9">
        <f>IF(Q628=0,0,INDEX('RPI calculation'!$K$9:$K$356,O628))</f>
        <v>0.4944949494949496</v>
      </c>
      <c r="X628" s="1">
        <f>IF(G628="D1",INDEX('RPI calculation'!$N$9:$N$356,O628),0)</f>
        <v>193</v>
      </c>
      <c r="Y628" s="1">
        <f>IF(H628="D1",INDEX('RPI calculation'!$N$9:$N$356,P628),0)</f>
        <v>173</v>
      </c>
    </row>
    <row r="629" spans="1:25" ht="25">
      <c r="A629" s="1" t="s">
        <v>2185</v>
      </c>
      <c r="B629" s="12">
        <v>46269</v>
      </c>
      <c r="C629" s="1" t="s">
        <v>276</v>
      </c>
      <c r="D629" s="1" t="s">
        <v>281</v>
      </c>
      <c r="E629" s="1">
        <v>3</v>
      </c>
      <c r="F629" s="1">
        <v>2</v>
      </c>
      <c r="G629" s="1" t="s">
        <v>584</v>
      </c>
      <c r="H629" s="1" t="s">
        <v>584</v>
      </c>
      <c r="I629" s="1">
        <v>2</v>
      </c>
      <c r="J629" s="14" t="s">
        <v>1150</v>
      </c>
      <c r="K629" s="14" t="s">
        <v>2186</v>
      </c>
      <c r="L629" s="14"/>
      <c r="M629" s="1" t="s">
        <v>5986</v>
      </c>
      <c r="N629" s="14" t="s">
        <v>5989</v>
      </c>
      <c r="O629" s="1">
        <f>IF(G629="D1",MATCH(C629,'RPI calculation'!$A$9:$A$356,0),0)</f>
        <v>36</v>
      </c>
      <c r="P629" s="1">
        <f>IF(H629="D1",MATCH(D629,'RPI calculation'!$A$9:$A$356,0),0)</f>
        <v>77</v>
      </c>
      <c r="Q629" s="1">
        <f t="shared" si="27"/>
        <v>1</v>
      </c>
      <c r="R629" s="1">
        <f t="shared" si="28"/>
        <v>1</v>
      </c>
      <c r="S629" s="1">
        <f t="shared" si="29"/>
        <v>0</v>
      </c>
      <c r="T629" s="9">
        <f>IF(Q629=0,0,(INDEX('RPI calculation'!$H$9:$H$356,P629)-(COUNTIFS(Matches!$C$9:$C$1954,C629,Matches!$D$9:$D$1954,D629,Matches!$Q$9:$Q$1954,1,Matches!$F$9:$F$1954,3)+COUNTIFS(Matches!$C$9:$C$1954,D629,Matches!$D$9:$D$1954,C629,Matches!$Q$9:$Q$1954,1,Matches!$E$9:$E$1954,3)))/((INDEX('RPI calculation'!$H$9:$H$356,P629)+INDEX('RPI calculation'!$I$9:$I$356,P629))-(COUNTIFS(Matches!$C$9:$C$1954,C629,Matches!$D$9:$D$1954,D629,Matches!$Q$9:$Q$1954,1)+COUNTIFS(Matches!$C$9:$C$1954,D629,Matches!$D$9:$D$1954,C629,Matches!$Q$9:$Q$1954,1))))</f>
        <v>0.54545454545454541</v>
      </c>
      <c r="U629" s="9">
        <f>IF(Q629=0,0,(INDEX('RPI calculation'!$H$9:$H$356,O629)-(COUNTIFS(Matches!$C$9:$C$1954,C629,Matches!$D$9:$D$1954,D629,Matches!$Q$9:$Q$1954,1,Matches!$E$9:$E$1954,3)+COUNTIFS(Matches!$C$9:$C$1954,D629,Matches!$D$9:$D$1954,C629,Matches!$Q$9:$Q$1954,1,Matches!$F$9:$F$1954,3)))/((INDEX('RPI calculation'!$H$9:$H$356,O629)+INDEX('RPI calculation'!$I$9:$I$356,O629))-(COUNTIFS(Matches!$C$9:$C$1954,C629,Matches!$D$9:$D$1954,D629,Matches!$Q$9:$Q$1954,1)+COUNTIFS(Matches!$C$9:$C$1954,D629,Matches!$D$9:$D$1954,C629,Matches!$Q$9:$Q$1954,1))))</f>
        <v>0.33333333333333331</v>
      </c>
      <c r="V629" s="9">
        <f>IF(Q629=0,0,INDEX('RPI calculation'!$K$9:$K$356,P629))</f>
        <v>0.4160774410774411</v>
      </c>
      <c r="W629" s="9">
        <f>IF(Q629=0,0,INDEX('RPI calculation'!$K$9:$K$356,O629))</f>
        <v>0.49797979797979802</v>
      </c>
      <c r="X629" s="1">
        <f>IF(G629="D1",INDEX('RPI calculation'!$N$9:$N$356,O629),0)</f>
        <v>253</v>
      </c>
      <c r="Y629" s="1">
        <f>IF(H629="D1",INDEX('RPI calculation'!$N$9:$N$356,P629),0)</f>
        <v>258</v>
      </c>
    </row>
    <row r="630" spans="1:25" ht="25">
      <c r="A630" s="1" t="s">
        <v>2187</v>
      </c>
      <c r="B630" s="12">
        <v>46269</v>
      </c>
      <c r="C630" s="1" t="s">
        <v>88</v>
      </c>
      <c r="D630" s="1" t="s">
        <v>234</v>
      </c>
      <c r="E630" s="1">
        <v>3</v>
      </c>
      <c r="F630" s="1">
        <v>0</v>
      </c>
      <c r="G630" s="1" t="s">
        <v>584</v>
      </c>
      <c r="H630" s="1" t="s">
        <v>584</v>
      </c>
      <c r="I630" s="1">
        <v>2</v>
      </c>
      <c r="J630" s="14" t="s">
        <v>1302</v>
      </c>
      <c r="K630" s="14" t="s">
        <v>2188</v>
      </c>
      <c r="L630" s="14"/>
      <c r="M630" s="1" t="s">
        <v>5986</v>
      </c>
      <c r="N630" s="14" t="s">
        <v>5989</v>
      </c>
      <c r="O630" s="1">
        <f>IF(G630="D1",MATCH(C630,'RPI calculation'!$A$9:$A$356,0),0)</f>
        <v>37</v>
      </c>
      <c r="P630" s="1">
        <f>IF(H630="D1",MATCH(D630,'RPI calculation'!$A$9:$A$356,0),0)</f>
        <v>147</v>
      </c>
      <c r="Q630" s="1">
        <f t="shared" si="27"/>
        <v>1</v>
      </c>
      <c r="R630" s="1">
        <f t="shared" si="28"/>
        <v>1</v>
      </c>
      <c r="S630" s="1">
        <f t="shared" si="29"/>
        <v>0</v>
      </c>
      <c r="T630" s="9">
        <f>IF(Q630=0,0,(INDEX('RPI calculation'!$H$9:$H$356,P630)-(COUNTIFS(Matches!$C$9:$C$1954,C630,Matches!$D$9:$D$1954,D630,Matches!$Q$9:$Q$1954,1,Matches!$F$9:$F$1954,3)+COUNTIFS(Matches!$C$9:$C$1954,D630,Matches!$D$9:$D$1954,C630,Matches!$Q$9:$Q$1954,1,Matches!$E$9:$E$1954,3)))/((INDEX('RPI calculation'!$H$9:$H$356,P630)+INDEX('RPI calculation'!$I$9:$I$356,P630))-(COUNTIFS(Matches!$C$9:$C$1954,C630,Matches!$D$9:$D$1954,D630,Matches!$Q$9:$Q$1954,1)+COUNTIFS(Matches!$C$9:$C$1954,D630,Matches!$D$9:$D$1954,C630,Matches!$Q$9:$Q$1954,1))))</f>
        <v>0.33333333333333331</v>
      </c>
      <c r="U630" s="9">
        <f>IF(Q630=0,0,(INDEX('RPI calculation'!$H$9:$H$356,O630)-(COUNTIFS(Matches!$C$9:$C$1954,C630,Matches!$D$9:$D$1954,D630,Matches!$Q$9:$Q$1954,1,Matches!$E$9:$E$1954,3)+COUNTIFS(Matches!$C$9:$C$1954,D630,Matches!$D$9:$D$1954,C630,Matches!$Q$9:$Q$1954,1,Matches!$F$9:$F$1954,3)))/((INDEX('RPI calculation'!$H$9:$H$356,O630)+INDEX('RPI calculation'!$I$9:$I$356,O630))-(COUNTIFS(Matches!$C$9:$C$1954,C630,Matches!$D$9:$D$1954,D630,Matches!$Q$9:$Q$1954,1)+COUNTIFS(Matches!$C$9:$C$1954,D630,Matches!$D$9:$D$1954,C630,Matches!$Q$9:$Q$1954,1))))</f>
        <v>0.9</v>
      </c>
      <c r="V630" s="9">
        <f>IF(Q630=0,0,INDEX('RPI calculation'!$K$9:$K$356,P630))</f>
        <v>0.55272727272727273</v>
      </c>
      <c r="W630" s="9">
        <f>IF(Q630=0,0,INDEX('RPI calculation'!$K$9:$K$356,O630))</f>
        <v>0.45977961432506886</v>
      </c>
      <c r="X630" s="1">
        <f>IF(G630="D1",INDEX('RPI calculation'!$N$9:$N$356,O630),0)</f>
        <v>65</v>
      </c>
      <c r="Y630" s="1">
        <f>IF(H630="D1",INDEX('RPI calculation'!$N$9:$N$356,P630),0)</f>
        <v>211</v>
      </c>
    </row>
    <row r="631" spans="1:25">
      <c r="A631" s="1" t="s">
        <v>2189</v>
      </c>
      <c r="B631" s="12">
        <v>46269</v>
      </c>
      <c r="C631" s="1" t="s">
        <v>332</v>
      </c>
      <c r="D631" s="1" t="s">
        <v>355</v>
      </c>
      <c r="E631" s="1">
        <v>3</v>
      </c>
      <c r="F631" s="1">
        <v>1</v>
      </c>
      <c r="G631" s="1" t="s">
        <v>584</v>
      </c>
      <c r="H631" s="1" t="s">
        <v>584</v>
      </c>
      <c r="I631" s="1">
        <v>1</v>
      </c>
      <c r="J631" s="14" t="s">
        <v>727</v>
      </c>
      <c r="K631" s="14" t="s">
        <v>2190</v>
      </c>
      <c r="L631" s="14"/>
      <c r="M631" s="1" t="s">
        <v>5986</v>
      </c>
      <c r="N631" s="14" t="s">
        <v>5989</v>
      </c>
      <c r="O631" s="1">
        <f>IF(G631="D1",MATCH(C631,'RPI calculation'!$A$9:$A$356,0),0)</f>
        <v>38</v>
      </c>
      <c r="P631" s="1">
        <f>IF(H631="D1",MATCH(D631,'RPI calculation'!$A$9:$A$356,0),0)</f>
        <v>248</v>
      </c>
      <c r="Q631" s="1">
        <f t="shared" si="27"/>
        <v>1</v>
      </c>
      <c r="R631" s="1">
        <f t="shared" si="28"/>
        <v>1</v>
      </c>
      <c r="S631" s="1">
        <f t="shared" si="29"/>
        <v>0</v>
      </c>
      <c r="T631" s="9">
        <f>IF(Q631=0,0,(INDEX('RPI calculation'!$H$9:$H$356,P631)-(COUNTIFS(Matches!$C$9:$C$1954,C631,Matches!$D$9:$D$1954,D631,Matches!$Q$9:$Q$1954,1,Matches!$F$9:$F$1954,3)+COUNTIFS(Matches!$C$9:$C$1954,D631,Matches!$D$9:$D$1954,C631,Matches!$Q$9:$Q$1954,1,Matches!$E$9:$E$1954,3)))/((INDEX('RPI calculation'!$H$9:$H$356,P631)+INDEX('RPI calculation'!$I$9:$I$356,P631))-(COUNTIFS(Matches!$C$9:$C$1954,C631,Matches!$D$9:$D$1954,D631,Matches!$Q$9:$Q$1954,1)+COUNTIFS(Matches!$C$9:$C$1954,D631,Matches!$D$9:$D$1954,C631,Matches!$Q$9:$Q$1954,1))))</f>
        <v>0.33333333333333331</v>
      </c>
      <c r="U631" s="9">
        <f>IF(Q631=0,0,(INDEX('RPI calculation'!$H$9:$H$356,O631)-(COUNTIFS(Matches!$C$9:$C$1954,C631,Matches!$D$9:$D$1954,D631,Matches!$Q$9:$Q$1954,1,Matches!$E$9:$E$1954,3)+COUNTIFS(Matches!$C$9:$C$1954,D631,Matches!$D$9:$D$1954,C631,Matches!$Q$9:$Q$1954,1,Matches!$F$9:$F$1954,3)))/((INDEX('RPI calculation'!$H$9:$H$356,O631)+INDEX('RPI calculation'!$I$9:$I$356,O631))-(COUNTIFS(Matches!$C$9:$C$1954,C631,Matches!$D$9:$D$1954,D631,Matches!$Q$9:$Q$1954,1)+COUNTIFS(Matches!$C$9:$C$1954,D631,Matches!$D$9:$D$1954,C631,Matches!$Q$9:$Q$1954,1))))</f>
        <v>0.2</v>
      </c>
      <c r="V631" s="9">
        <f>IF(Q631=0,0,INDEX('RPI calculation'!$K$9:$K$356,P631))</f>
        <v>0.33515151515151514</v>
      </c>
      <c r="W631" s="9">
        <f>IF(Q631=0,0,INDEX('RPI calculation'!$K$9:$K$356,O631))</f>
        <v>0.43163452708907246</v>
      </c>
      <c r="X631" s="1">
        <f>IF(G631="D1",INDEX('RPI calculation'!$N$9:$N$356,O631),0)</f>
        <v>309</v>
      </c>
      <c r="Y631" s="1">
        <f>IF(H631="D1",INDEX('RPI calculation'!$N$9:$N$356,P631),0)</f>
        <v>332</v>
      </c>
    </row>
    <row r="632" spans="1:25" ht="25">
      <c r="A632" s="1" t="s">
        <v>2191</v>
      </c>
      <c r="B632" s="12">
        <v>46269</v>
      </c>
      <c r="C632" s="1" t="s">
        <v>173</v>
      </c>
      <c r="D632" s="1" t="s">
        <v>253</v>
      </c>
      <c r="E632" s="1">
        <v>3</v>
      </c>
      <c r="F632" s="1">
        <v>1</v>
      </c>
      <c r="G632" s="1" t="s">
        <v>584</v>
      </c>
      <c r="H632" s="1" t="s">
        <v>584</v>
      </c>
      <c r="I632" s="1">
        <v>2</v>
      </c>
      <c r="J632" s="14" t="s">
        <v>1616</v>
      </c>
      <c r="K632" s="14" t="s">
        <v>2192</v>
      </c>
      <c r="L632" s="14"/>
      <c r="M632" s="1" t="s">
        <v>5986</v>
      </c>
      <c r="N632" s="14" t="s">
        <v>5989</v>
      </c>
      <c r="O632" s="1">
        <f>IF(G632="D1",MATCH(C632,'RPI calculation'!$A$9:$A$356,0),0)</f>
        <v>39</v>
      </c>
      <c r="P632" s="1">
        <f>IF(H632="D1",MATCH(D632,'RPI calculation'!$A$9:$A$356,0),0)</f>
        <v>264</v>
      </c>
      <c r="Q632" s="1">
        <f t="shared" si="27"/>
        <v>1</v>
      </c>
      <c r="R632" s="1">
        <f t="shared" si="28"/>
        <v>1</v>
      </c>
      <c r="S632" s="1">
        <f t="shared" si="29"/>
        <v>0</v>
      </c>
      <c r="T632" s="9">
        <f>IF(Q632=0,0,(INDEX('RPI calculation'!$H$9:$H$356,P632)-(COUNTIFS(Matches!$C$9:$C$1954,C632,Matches!$D$9:$D$1954,D632,Matches!$Q$9:$Q$1954,1,Matches!$F$9:$F$1954,3)+COUNTIFS(Matches!$C$9:$C$1954,D632,Matches!$D$9:$D$1954,C632,Matches!$Q$9:$Q$1954,1,Matches!$E$9:$E$1954,3)))/((INDEX('RPI calculation'!$H$9:$H$356,P632)+INDEX('RPI calculation'!$I$9:$I$356,P632))-(COUNTIFS(Matches!$C$9:$C$1954,C632,Matches!$D$9:$D$1954,D632,Matches!$Q$9:$Q$1954,1)+COUNTIFS(Matches!$C$9:$C$1954,D632,Matches!$D$9:$D$1954,C632,Matches!$Q$9:$Q$1954,1))))</f>
        <v>0.45454545454545453</v>
      </c>
      <c r="U632" s="9">
        <f>IF(Q632=0,0,(INDEX('RPI calculation'!$H$9:$H$356,O632)-(COUNTIFS(Matches!$C$9:$C$1954,C632,Matches!$D$9:$D$1954,D632,Matches!$Q$9:$Q$1954,1,Matches!$E$9:$E$1954,3)+COUNTIFS(Matches!$C$9:$C$1954,D632,Matches!$D$9:$D$1954,C632,Matches!$Q$9:$Q$1954,1,Matches!$F$9:$F$1954,3)))/((INDEX('RPI calculation'!$H$9:$H$356,O632)+INDEX('RPI calculation'!$I$9:$I$356,O632))-(COUNTIFS(Matches!$C$9:$C$1954,C632,Matches!$D$9:$D$1954,D632,Matches!$Q$9:$Q$1954,1)+COUNTIFS(Matches!$C$9:$C$1954,D632,Matches!$D$9:$D$1954,C632,Matches!$Q$9:$Q$1954,1))))</f>
        <v>0.3</v>
      </c>
      <c r="V632" s="9">
        <f>IF(Q632=0,0,INDEX('RPI calculation'!$K$9:$K$356,P632))</f>
        <v>0.46830808080808078</v>
      </c>
      <c r="W632" s="9">
        <f>IF(Q632=0,0,INDEX('RPI calculation'!$K$9:$K$356,O632))</f>
        <v>0.59292929292929297</v>
      </c>
      <c r="X632" s="1">
        <f>IF(G632="D1",INDEX('RPI calculation'!$N$9:$N$356,O632),0)</f>
        <v>150</v>
      </c>
      <c r="Y632" s="1">
        <f>IF(H632="D1",INDEX('RPI calculation'!$N$9:$N$356,P632),0)</f>
        <v>230</v>
      </c>
    </row>
    <row r="633" spans="1:25" ht="25">
      <c r="A633" s="1" t="s">
        <v>2193</v>
      </c>
      <c r="B633" s="12">
        <v>46269</v>
      </c>
      <c r="C633" s="1" t="s">
        <v>173</v>
      </c>
      <c r="D633" s="1" t="s">
        <v>64</v>
      </c>
      <c r="E633" s="1">
        <v>2</v>
      </c>
      <c r="F633" s="1">
        <v>3</v>
      </c>
      <c r="G633" s="1" t="s">
        <v>584</v>
      </c>
      <c r="H633" s="1" t="s">
        <v>584</v>
      </c>
      <c r="I633" s="1">
        <v>2</v>
      </c>
      <c r="J633" s="14" t="s">
        <v>841</v>
      </c>
      <c r="K633" s="14" t="s">
        <v>2194</v>
      </c>
      <c r="L633" s="14"/>
      <c r="M633" s="1" t="s">
        <v>5986</v>
      </c>
      <c r="N633" s="14" t="s">
        <v>5989</v>
      </c>
      <c r="O633" s="1">
        <f>IF(G633="D1",MATCH(C633,'RPI calculation'!$A$9:$A$356,0),0)</f>
        <v>39</v>
      </c>
      <c r="P633" s="1">
        <f>IF(H633="D1",MATCH(D633,'RPI calculation'!$A$9:$A$356,0),0)</f>
        <v>346</v>
      </c>
      <c r="Q633" s="1">
        <f t="shared" si="27"/>
        <v>1</v>
      </c>
      <c r="R633" s="1">
        <f t="shared" si="28"/>
        <v>0</v>
      </c>
      <c r="S633" s="1">
        <f t="shared" si="29"/>
        <v>1</v>
      </c>
      <c r="T633" s="9">
        <f>IF(Q633=0,0,(INDEX('RPI calculation'!$H$9:$H$356,P633)-(COUNTIFS(Matches!$C$9:$C$1954,C633,Matches!$D$9:$D$1954,D633,Matches!$Q$9:$Q$1954,1,Matches!$F$9:$F$1954,3)+COUNTIFS(Matches!$C$9:$C$1954,D633,Matches!$D$9:$D$1954,C633,Matches!$Q$9:$Q$1954,1,Matches!$E$9:$E$1954,3)))/((INDEX('RPI calculation'!$H$9:$H$356,P633)+INDEX('RPI calculation'!$I$9:$I$356,P633))-(COUNTIFS(Matches!$C$9:$C$1954,C633,Matches!$D$9:$D$1954,D633,Matches!$Q$9:$Q$1954,1)+COUNTIFS(Matches!$C$9:$C$1954,D633,Matches!$D$9:$D$1954,C633,Matches!$Q$9:$Q$1954,1))))</f>
        <v>0.6</v>
      </c>
      <c r="U633" s="9">
        <f>IF(Q633=0,0,(INDEX('RPI calculation'!$H$9:$H$356,O633)-(COUNTIFS(Matches!$C$9:$C$1954,C633,Matches!$D$9:$D$1954,D633,Matches!$Q$9:$Q$1954,1,Matches!$E$9:$E$1954,3)+COUNTIFS(Matches!$C$9:$C$1954,D633,Matches!$D$9:$D$1954,C633,Matches!$Q$9:$Q$1954,1,Matches!$F$9:$F$1954,3)))/((INDEX('RPI calculation'!$H$9:$H$356,O633)+INDEX('RPI calculation'!$I$9:$I$356,O633))-(COUNTIFS(Matches!$C$9:$C$1954,C633,Matches!$D$9:$D$1954,D633,Matches!$Q$9:$Q$1954,1)+COUNTIFS(Matches!$C$9:$C$1954,D633,Matches!$D$9:$D$1954,C633,Matches!$Q$9:$Q$1954,1))))</f>
        <v>0.4</v>
      </c>
      <c r="V633" s="9">
        <f>IF(Q633=0,0,INDEX('RPI calculation'!$K$9:$K$356,P633))</f>
        <v>0.61976584022038572</v>
      </c>
      <c r="W633" s="9">
        <f>IF(Q633=0,0,INDEX('RPI calculation'!$K$9:$K$356,O633))</f>
        <v>0.59292929292929297</v>
      </c>
      <c r="X633" s="1">
        <f>IF(G633="D1",INDEX('RPI calculation'!$N$9:$N$356,O633),0)</f>
        <v>150</v>
      </c>
      <c r="Y633" s="1">
        <f>IF(H633="D1",INDEX('RPI calculation'!$N$9:$N$356,P633),0)</f>
        <v>41</v>
      </c>
    </row>
    <row r="634" spans="1:25" ht="25">
      <c r="A634" s="1" t="s">
        <v>2195</v>
      </c>
      <c r="B634" s="12">
        <v>46269</v>
      </c>
      <c r="C634" s="1" t="s">
        <v>353</v>
      </c>
      <c r="D634" s="1" t="s">
        <v>270</v>
      </c>
      <c r="E634" s="1">
        <v>1</v>
      </c>
      <c r="F634" s="1">
        <v>3</v>
      </c>
      <c r="G634" s="1" t="s">
        <v>584</v>
      </c>
      <c r="H634" s="1" t="s">
        <v>584</v>
      </c>
      <c r="I634" s="1">
        <v>2</v>
      </c>
      <c r="J634" s="14" t="s">
        <v>2196</v>
      </c>
      <c r="K634" s="14" t="s">
        <v>2197</v>
      </c>
      <c r="L634" s="14"/>
      <c r="M634" s="1" t="s">
        <v>5986</v>
      </c>
      <c r="N634" s="14" t="s">
        <v>5989</v>
      </c>
      <c r="O634" s="1">
        <f>IF(G634="D1",MATCH(C634,'RPI calculation'!$A$9:$A$356,0),0)</f>
        <v>40</v>
      </c>
      <c r="P634" s="1">
        <f>IF(H634="D1",MATCH(D634,'RPI calculation'!$A$9:$A$356,0),0)</f>
        <v>62</v>
      </c>
      <c r="Q634" s="1">
        <f t="shared" si="27"/>
        <v>1</v>
      </c>
      <c r="R634" s="1">
        <f t="shared" si="28"/>
        <v>0</v>
      </c>
      <c r="S634" s="1">
        <f t="shared" si="29"/>
        <v>1</v>
      </c>
      <c r="T634" s="9">
        <f>IF(Q634=0,0,(INDEX('RPI calculation'!$H$9:$H$356,P634)-(COUNTIFS(Matches!$C$9:$C$1954,C634,Matches!$D$9:$D$1954,D634,Matches!$Q$9:$Q$1954,1,Matches!$F$9:$F$1954,3)+COUNTIFS(Matches!$C$9:$C$1954,D634,Matches!$D$9:$D$1954,C634,Matches!$Q$9:$Q$1954,1,Matches!$E$9:$E$1954,3)))/((INDEX('RPI calculation'!$H$9:$H$356,P634)+INDEX('RPI calculation'!$I$9:$I$356,P634))-(COUNTIFS(Matches!$C$9:$C$1954,C634,Matches!$D$9:$D$1954,D634,Matches!$Q$9:$Q$1954,1)+COUNTIFS(Matches!$C$9:$C$1954,D634,Matches!$D$9:$D$1954,C634,Matches!$Q$9:$Q$1954,1))))</f>
        <v>0.42857142857142855</v>
      </c>
      <c r="U634" s="9">
        <f>IF(Q634=0,0,(INDEX('RPI calculation'!$H$9:$H$356,O634)-(COUNTIFS(Matches!$C$9:$C$1954,C634,Matches!$D$9:$D$1954,D634,Matches!$Q$9:$Q$1954,1,Matches!$E$9:$E$1954,3)+COUNTIFS(Matches!$C$9:$C$1954,D634,Matches!$D$9:$D$1954,C634,Matches!$Q$9:$Q$1954,1,Matches!$F$9:$F$1954,3)))/((INDEX('RPI calculation'!$H$9:$H$356,O634)+INDEX('RPI calculation'!$I$9:$I$356,O634))-(COUNTIFS(Matches!$C$9:$C$1954,C634,Matches!$D$9:$D$1954,D634,Matches!$Q$9:$Q$1954,1)+COUNTIFS(Matches!$C$9:$C$1954,D634,Matches!$D$9:$D$1954,C634,Matches!$Q$9:$Q$1954,1))))</f>
        <v>0.125</v>
      </c>
      <c r="V634" s="9">
        <f>IF(Q634=0,0,INDEX('RPI calculation'!$K$9:$K$356,P634))</f>
        <v>0.38860830527497192</v>
      </c>
      <c r="W634" s="9">
        <f>IF(Q634=0,0,INDEX('RPI calculation'!$K$9:$K$356,O634))</f>
        <v>0.44412337662337659</v>
      </c>
      <c r="X634" s="1">
        <f>IF(G634="D1",INDEX('RPI calculation'!$N$9:$N$356,O634),0)</f>
        <v>330</v>
      </c>
      <c r="Y634" s="1">
        <f>IF(H634="D1",INDEX('RPI calculation'!$N$9:$N$356,P634),0)</f>
        <v>247</v>
      </c>
    </row>
    <row r="635" spans="1:25" ht="25">
      <c r="A635" s="1" t="s">
        <v>2198</v>
      </c>
      <c r="B635" s="12">
        <v>46269</v>
      </c>
      <c r="C635" s="1" t="s">
        <v>324</v>
      </c>
      <c r="D635" s="1" t="s">
        <v>206</v>
      </c>
      <c r="E635" s="1">
        <v>0</v>
      </c>
      <c r="F635" s="1">
        <v>3</v>
      </c>
      <c r="G635" s="1" t="s">
        <v>584</v>
      </c>
      <c r="H635" s="1" t="s">
        <v>584</v>
      </c>
      <c r="I635" s="1">
        <v>2</v>
      </c>
      <c r="J635" s="14" t="s">
        <v>704</v>
      </c>
      <c r="K635" s="14" t="s">
        <v>2199</v>
      </c>
      <c r="L635" s="14"/>
      <c r="M635" s="1" t="s">
        <v>5986</v>
      </c>
      <c r="N635" s="14" t="s">
        <v>5989</v>
      </c>
      <c r="O635" s="1">
        <f>IF(G635="D1",MATCH(C635,'RPI calculation'!$A$9:$A$356,0),0)</f>
        <v>43</v>
      </c>
      <c r="P635" s="1">
        <f>IF(H635="D1",MATCH(D635,'RPI calculation'!$A$9:$A$356,0),0)</f>
        <v>116</v>
      </c>
      <c r="Q635" s="1">
        <f t="shared" si="27"/>
        <v>1</v>
      </c>
      <c r="R635" s="1">
        <f t="shared" si="28"/>
        <v>0</v>
      </c>
      <c r="S635" s="1">
        <f t="shared" si="29"/>
        <v>1</v>
      </c>
      <c r="T635" s="9">
        <f>IF(Q635=0,0,(INDEX('RPI calculation'!$H$9:$H$356,P635)-(COUNTIFS(Matches!$C$9:$C$1954,C635,Matches!$D$9:$D$1954,D635,Matches!$Q$9:$Q$1954,1,Matches!$F$9:$F$1954,3)+COUNTIFS(Matches!$C$9:$C$1954,D635,Matches!$D$9:$D$1954,C635,Matches!$Q$9:$Q$1954,1,Matches!$E$9:$E$1954,3)))/((INDEX('RPI calculation'!$H$9:$H$356,P635)+INDEX('RPI calculation'!$I$9:$I$356,P635))-(COUNTIFS(Matches!$C$9:$C$1954,C635,Matches!$D$9:$D$1954,D635,Matches!$Q$9:$Q$1954,1)+COUNTIFS(Matches!$C$9:$C$1954,D635,Matches!$D$9:$D$1954,C635,Matches!$Q$9:$Q$1954,1))))</f>
        <v>0.77777777777777779</v>
      </c>
      <c r="U635" s="9">
        <f>IF(Q635=0,0,(INDEX('RPI calculation'!$H$9:$H$356,O635)-(COUNTIFS(Matches!$C$9:$C$1954,C635,Matches!$D$9:$D$1954,D635,Matches!$Q$9:$Q$1954,1,Matches!$E$9:$E$1954,3)+COUNTIFS(Matches!$C$9:$C$1954,D635,Matches!$D$9:$D$1954,C635,Matches!$Q$9:$Q$1954,1,Matches!$F$9:$F$1954,3)))/((INDEX('RPI calculation'!$H$9:$H$356,O635)+INDEX('RPI calculation'!$I$9:$I$356,O635))-(COUNTIFS(Matches!$C$9:$C$1954,C635,Matches!$D$9:$D$1954,D635,Matches!$Q$9:$Q$1954,1)+COUNTIFS(Matches!$C$9:$C$1954,D635,Matches!$D$9:$D$1954,C635,Matches!$Q$9:$Q$1954,1))))</f>
        <v>0</v>
      </c>
      <c r="V635" s="9">
        <f>IF(Q635=0,0,INDEX('RPI calculation'!$K$9:$K$356,P635))</f>
        <v>0.32379741470650564</v>
      </c>
      <c r="W635" s="9">
        <f>IF(Q635=0,0,INDEX('RPI calculation'!$K$9:$K$356,O635))</f>
        <v>0.58061383061383054</v>
      </c>
      <c r="X635" s="1">
        <f>IF(G635="D1",INDEX('RPI calculation'!$N$9:$N$356,O635),0)</f>
        <v>301</v>
      </c>
      <c r="Y635" s="1">
        <f>IF(H635="D1",INDEX('RPI calculation'!$N$9:$N$356,P635),0)</f>
        <v>183</v>
      </c>
    </row>
    <row r="636" spans="1:25" ht="25">
      <c r="A636" s="1" t="s">
        <v>2200</v>
      </c>
      <c r="B636" s="12">
        <v>46269</v>
      </c>
      <c r="C636" s="1" t="s">
        <v>187</v>
      </c>
      <c r="D636" s="1" t="s">
        <v>84</v>
      </c>
      <c r="E636" s="1">
        <v>0</v>
      </c>
      <c r="F636" s="1">
        <v>3</v>
      </c>
      <c r="G636" s="1" t="s">
        <v>584</v>
      </c>
      <c r="H636" s="1" t="s">
        <v>584</v>
      </c>
      <c r="I636" s="1">
        <v>2</v>
      </c>
      <c r="J636" s="14" t="s">
        <v>1395</v>
      </c>
      <c r="K636" s="14" t="s">
        <v>2201</v>
      </c>
      <c r="L636" s="14"/>
      <c r="M636" s="1" t="s">
        <v>5986</v>
      </c>
      <c r="N636" s="14" t="s">
        <v>5989</v>
      </c>
      <c r="O636" s="1">
        <f>IF(G636="D1",MATCH(C636,'RPI calculation'!$A$9:$A$356,0),0)</f>
        <v>44</v>
      </c>
      <c r="P636" s="1">
        <f>IF(H636="D1",MATCH(D636,'RPI calculation'!$A$9:$A$356,0),0)</f>
        <v>52</v>
      </c>
      <c r="Q636" s="1">
        <f t="shared" si="27"/>
        <v>1</v>
      </c>
      <c r="R636" s="1">
        <f t="shared" si="28"/>
        <v>0</v>
      </c>
      <c r="S636" s="1">
        <f t="shared" si="29"/>
        <v>1</v>
      </c>
      <c r="T636" s="9">
        <f>IF(Q636=0,0,(INDEX('RPI calculation'!$H$9:$H$356,P636)-(COUNTIFS(Matches!$C$9:$C$1954,C636,Matches!$D$9:$D$1954,D636,Matches!$Q$9:$Q$1954,1,Matches!$F$9:$F$1954,3)+COUNTIFS(Matches!$C$9:$C$1954,D636,Matches!$D$9:$D$1954,C636,Matches!$Q$9:$Q$1954,1,Matches!$E$9:$E$1954,3)))/((INDEX('RPI calculation'!$H$9:$H$356,P636)+INDEX('RPI calculation'!$I$9:$I$356,P636))-(COUNTIFS(Matches!$C$9:$C$1954,C636,Matches!$D$9:$D$1954,D636,Matches!$Q$9:$Q$1954,1)+COUNTIFS(Matches!$C$9:$C$1954,D636,Matches!$D$9:$D$1954,C636,Matches!$Q$9:$Q$1954,1))))</f>
        <v>0.81818181818181823</v>
      </c>
      <c r="U636" s="9">
        <f>IF(Q636=0,0,(INDEX('RPI calculation'!$H$9:$H$356,O636)-(COUNTIFS(Matches!$C$9:$C$1954,C636,Matches!$D$9:$D$1954,D636,Matches!$Q$9:$Q$1954,1,Matches!$E$9:$E$1954,3)+COUNTIFS(Matches!$C$9:$C$1954,D636,Matches!$D$9:$D$1954,C636,Matches!$Q$9:$Q$1954,1,Matches!$F$9:$F$1954,3)))/((INDEX('RPI calculation'!$H$9:$H$356,O636)+INDEX('RPI calculation'!$I$9:$I$356,O636))-(COUNTIFS(Matches!$C$9:$C$1954,C636,Matches!$D$9:$D$1954,D636,Matches!$Q$9:$Q$1954,1)+COUNTIFS(Matches!$C$9:$C$1954,D636,Matches!$D$9:$D$1954,C636,Matches!$Q$9:$Q$1954,1))))</f>
        <v>0.66666666666666663</v>
      </c>
      <c r="V636" s="9">
        <f>IF(Q636=0,0,INDEX('RPI calculation'!$K$9:$K$356,P636))</f>
        <v>0.50007770007770003</v>
      </c>
      <c r="W636" s="9">
        <f>IF(Q636=0,0,INDEX('RPI calculation'!$K$9:$K$356,O636))</f>
        <v>0.4697746697746697</v>
      </c>
      <c r="X636" s="1">
        <f>IF(G636="D1",INDEX('RPI calculation'!$N$9:$N$356,O636),0)</f>
        <v>164</v>
      </c>
      <c r="Y636" s="1">
        <f>IF(H636="D1",INDEX('RPI calculation'!$N$9:$N$356,P636),0)</f>
        <v>61</v>
      </c>
    </row>
    <row r="637" spans="1:25" ht="25">
      <c r="A637" s="1" t="s">
        <v>2202</v>
      </c>
      <c r="B637" s="12">
        <v>46269</v>
      </c>
      <c r="C637" s="1" t="s">
        <v>335</v>
      </c>
      <c r="D637" s="1" t="s">
        <v>149</v>
      </c>
      <c r="E637" s="1">
        <v>0</v>
      </c>
      <c r="F637" s="1">
        <v>3</v>
      </c>
      <c r="G637" s="1" t="s">
        <v>584</v>
      </c>
      <c r="H637" s="1" t="s">
        <v>584</v>
      </c>
      <c r="I637" s="1">
        <v>2</v>
      </c>
      <c r="J637" s="14" t="s">
        <v>1276</v>
      </c>
      <c r="K637" s="14" t="s">
        <v>2203</v>
      </c>
      <c r="L637" s="14"/>
      <c r="M637" s="1" t="s">
        <v>5986</v>
      </c>
      <c r="N637" s="14" t="s">
        <v>5989</v>
      </c>
      <c r="O637" s="1">
        <f>IF(G637="D1",MATCH(C637,'RPI calculation'!$A$9:$A$356,0),0)</f>
        <v>45</v>
      </c>
      <c r="P637" s="1">
        <f>IF(H637="D1",MATCH(D637,'RPI calculation'!$A$9:$A$356,0),0)</f>
        <v>343</v>
      </c>
      <c r="Q637" s="1">
        <f t="shared" si="27"/>
        <v>1</v>
      </c>
      <c r="R637" s="1">
        <f t="shared" si="28"/>
        <v>0</v>
      </c>
      <c r="S637" s="1">
        <f t="shared" si="29"/>
        <v>1</v>
      </c>
      <c r="T637" s="9">
        <f>IF(Q637=0,0,(INDEX('RPI calculation'!$H$9:$H$356,P637)-(COUNTIFS(Matches!$C$9:$C$1954,C637,Matches!$D$9:$D$1954,D637,Matches!$Q$9:$Q$1954,1,Matches!$F$9:$F$1954,3)+COUNTIFS(Matches!$C$9:$C$1954,D637,Matches!$D$9:$D$1954,C637,Matches!$Q$9:$Q$1954,1,Matches!$E$9:$E$1954,3)))/((INDEX('RPI calculation'!$H$9:$H$356,P637)+INDEX('RPI calculation'!$I$9:$I$356,P637))-(COUNTIFS(Matches!$C$9:$C$1954,C637,Matches!$D$9:$D$1954,D637,Matches!$Q$9:$Q$1954,1)+COUNTIFS(Matches!$C$9:$C$1954,D637,Matches!$D$9:$D$1954,C637,Matches!$Q$9:$Q$1954,1))))</f>
        <v>0.5</v>
      </c>
      <c r="U637" s="9">
        <f>IF(Q637=0,0,(INDEX('RPI calculation'!$H$9:$H$356,O637)-(COUNTIFS(Matches!$C$9:$C$1954,C637,Matches!$D$9:$D$1954,D637,Matches!$Q$9:$Q$1954,1,Matches!$E$9:$E$1954,3)+COUNTIFS(Matches!$C$9:$C$1954,D637,Matches!$D$9:$D$1954,C637,Matches!$Q$9:$Q$1954,1,Matches!$F$9:$F$1954,3)))/((INDEX('RPI calculation'!$H$9:$H$356,O637)+INDEX('RPI calculation'!$I$9:$I$356,O637))-(COUNTIFS(Matches!$C$9:$C$1954,C637,Matches!$D$9:$D$1954,D637,Matches!$Q$9:$Q$1954,1)+COUNTIFS(Matches!$C$9:$C$1954,D637,Matches!$D$9:$D$1954,C637,Matches!$Q$9:$Q$1954,1))))</f>
        <v>0.3</v>
      </c>
      <c r="V637" s="9">
        <f>IF(Q637=0,0,INDEX('RPI calculation'!$K$9:$K$356,P637))</f>
        <v>0.53261460761460766</v>
      </c>
      <c r="W637" s="9">
        <f>IF(Q637=0,0,INDEX('RPI calculation'!$K$9:$K$356,O637))</f>
        <v>0.40890019071837264</v>
      </c>
      <c r="X637" s="1">
        <f>IF(G637="D1",INDEX('RPI calculation'!$N$9:$N$356,O637),0)</f>
        <v>312</v>
      </c>
      <c r="Y637" s="1">
        <f>IF(H637="D1",INDEX('RPI calculation'!$N$9:$N$356,P637),0)</f>
        <v>126</v>
      </c>
    </row>
    <row r="638" spans="1:25" ht="25">
      <c r="A638" s="1" t="s">
        <v>2204</v>
      </c>
      <c r="B638" s="12">
        <v>46269</v>
      </c>
      <c r="C638" s="1" t="s">
        <v>299</v>
      </c>
      <c r="D638" s="1" t="s">
        <v>159</v>
      </c>
      <c r="E638" s="1">
        <v>0</v>
      </c>
      <c r="F638" s="1">
        <v>3</v>
      </c>
      <c r="G638" s="1" t="s">
        <v>584</v>
      </c>
      <c r="H638" s="1" t="s">
        <v>584</v>
      </c>
      <c r="I638" s="1">
        <v>2</v>
      </c>
      <c r="J638" s="14" t="s">
        <v>1769</v>
      </c>
      <c r="K638" s="14" t="s">
        <v>2205</v>
      </c>
      <c r="L638" s="14"/>
      <c r="M638" s="1" t="s">
        <v>5986</v>
      </c>
      <c r="N638" s="14" t="s">
        <v>5989</v>
      </c>
      <c r="O638" s="1">
        <f>IF(G638="D1",MATCH(C638,'RPI calculation'!$A$9:$A$356,0),0)</f>
        <v>46</v>
      </c>
      <c r="P638" s="1">
        <f>IF(H638="D1",MATCH(D638,'RPI calculation'!$A$9:$A$356,0),0)</f>
        <v>192</v>
      </c>
      <c r="Q638" s="1">
        <f t="shared" si="27"/>
        <v>1</v>
      </c>
      <c r="R638" s="1">
        <f t="shared" si="28"/>
        <v>0</v>
      </c>
      <c r="S638" s="1">
        <f t="shared" si="29"/>
        <v>1</v>
      </c>
      <c r="T638" s="9">
        <f>IF(Q638=0,0,(INDEX('RPI calculation'!$H$9:$H$356,P638)-(COUNTIFS(Matches!$C$9:$C$1954,C638,Matches!$D$9:$D$1954,D638,Matches!$Q$9:$Q$1954,1,Matches!$F$9:$F$1954,3)+COUNTIFS(Matches!$C$9:$C$1954,D638,Matches!$D$9:$D$1954,C638,Matches!$Q$9:$Q$1954,1,Matches!$E$9:$E$1954,3)))/((INDEX('RPI calculation'!$H$9:$H$356,P638)+INDEX('RPI calculation'!$I$9:$I$356,P638))-(COUNTIFS(Matches!$C$9:$C$1954,C638,Matches!$D$9:$D$1954,D638,Matches!$Q$9:$Q$1954,1)+COUNTIFS(Matches!$C$9:$C$1954,D638,Matches!$D$9:$D$1954,C638,Matches!$Q$9:$Q$1954,1))))</f>
        <v>0.75</v>
      </c>
      <c r="U638" s="9">
        <f>IF(Q638=0,0,(INDEX('RPI calculation'!$H$9:$H$356,O638)-(COUNTIFS(Matches!$C$9:$C$1954,C638,Matches!$D$9:$D$1954,D638,Matches!$Q$9:$Q$1954,1,Matches!$E$9:$E$1954,3)+COUNTIFS(Matches!$C$9:$C$1954,D638,Matches!$D$9:$D$1954,C638,Matches!$Q$9:$Q$1954,1,Matches!$F$9:$F$1954,3)))/((INDEX('RPI calculation'!$H$9:$H$356,O638)+INDEX('RPI calculation'!$I$9:$I$356,O638))-(COUNTIFS(Matches!$C$9:$C$1954,C638,Matches!$D$9:$D$1954,D638,Matches!$Q$9:$Q$1954,1)+COUNTIFS(Matches!$C$9:$C$1954,D638,Matches!$D$9:$D$1954,C638,Matches!$Q$9:$Q$1954,1))))</f>
        <v>0.45454545454545453</v>
      </c>
      <c r="V638" s="9">
        <f>IF(Q638=0,0,INDEX('RPI calculation'!$K$9:$K$356,P638))</f>
        <v>0.4135003885003885</v>
      </c>
      <c r="W638" s="9">
        <f>IF(Q638=0,0,INDEX('RPI calculation'!$K$9:$K$356,O638))</f>
        <v>0.42518453768453773</v>
      </c>
      <c r="X638" s="1">
        <f>IF(G638="D1",INDEX('RPI calculation'!$N$9:$N$356,O638),0)</f>
        <v>276</v>
      </c>
      <c r="Y638" s="1">
        <f>IF(H638="D1",INDEX('RPI calculation'!$N$9:$N$356,P638),0)</f>
        <v>136</v>
      </c>
    </row>
    <row r="639" spans="1:25" ht="25">
      <c r="A639" s="1" t="s">
        <v>2206</v>
      </c>
      <c r="B639" s="12">
        <v>46269</v>
      </c>
      <c r="C639" s="1" t="s">
        <v>299</v>
      </c>
      <c r="D639" s="1" t="s">
        <v>325</v>
      </c>
      <c r="E639" s="1">
        <v>3</v>
      </c>
      <c r="F639" s="1">
        <v>0</v>
      </c>
      <c r="G639" s="1" t="s">
        <v>584</v>
      </c>
      <c r="H639" s="1" t="s">
        <v>584</v>
      </c>
      <c r="I639" s="1">
        <v>2</v>
      </c>
      <c r="J639" s="14" t="s">
        <v>760</v>
      </c>
      <c r="K639" s="14" t="s">
        <v>2207</v>
      </c>
      <c r="L639" s="14"/>
      <c r="M639" s="1" t="s">
        <v>5986</v>
      </c>
      <c r="N639" s="14" t="s">
        <v>5989</v>
      </c>
      <c r="O639" s="1">
        <f>IF(G639="D1",MATCH(C639,'RPI calculation'!$A$9:$A$356,0),0)</f>
        <v>46</v>
      </c>
      <c r="P639" s="1">
        <f>IF(H639="D1",MATCH(D639,'RPI calculation'!$A$9:$A$356,0),0)</f>
        <v>314</v>
      </c>
      <c r="Q639" s="1">
        <f t="shared" si="27"/>
        <v>1</v>
      </c>
      <c r="R639" s="1">
        <f t="shared" si="28"/>
        <v>1</v>
      </c>
      <c r="S639" s="1">
        <f t="shared" si="29"/>
        <v>0</v>
      </c>
      <c r="T639" s="9">
        <f>IF(Q639=0,0,(INDEX('RPI calculation'!$H$9:$H$356,P639)-(COUNTIFS(Matches!$C$9:$C$1954,C639,Matches!$D$9:$D$1954,D639,Matches!$Q$9:$Q$1954,1,Matches!$F$9:$F$1954,3)+COUNTIFS(Matches!$C$9:$C$1954,D639,Matches!$D$9:$D$1954,C639,Matches!$Q$9:$Q$1954,1,Matches!$E$9:$E$1954,3)))/((INDEX('RPI calculation'!$H$9:$H$356,P639)+INDEX('RPI calculation'!$I$9:$I$356,P639))-(COUNTIFS(Matches!$C$9:$C$1954,C639,Matches!$D$9:$D$1954,D639,Matches!$Q$9:$Q$1954,1)+COUNTIFS(Matches!$C$9:$C$1954,D639,Matches!$D$9:$D$1954,C639,Matches!$Q$9:$Q$1954,1))))</f>
        <v>0.5</v>
      </c>
      <c r="U639" s="9">
        <f>IF(Q639=0,0,(INDEX('RPI calculation'!$H$9:$H$356,O639)-(COUNTIFS(Matches!$C$9:$C$1954,C639,Matches!$D$9:$D$1954,D639,Matches!$Q$9:$Q$1954,1,Matches!$E$9:$E$1954,3)+COUNTIFS(Matches!$C$9:$C$1954,D639,Matches!$D$9:$D$1954,C639,Matches!$Q$9:$Q$1954,1,Matches!$F$9:$F$1954,3)))/((INDEX('RPI calculation'!$H$9:$H$356,O639)+INDEX('RPI calculation'!$I$9:$I$356,O639))-(COUNTIFS(Matches!$C$9:$C$1954,C639,Matches!$D$9:$D$1954,D639,Matches!$Q$9:$Q$1954,1)+COUNTIFS(Matches!$C$9:$C$1954,D639,Matches!$D$9:$D$1954,C639,Matches!$Q$9:$Q$1954,1))))</f>
        <v>0.36363636363636365</v>
      </c>
      <c r="V639" s="9">
        <f>IF(Q639=0,0,INDEX('RPI calculation'!$K$9:$K$356,P639))</f>
        <v>0.37811885084612357</v>
      </c>
      <c r="W639" s="9">
        <f>IF(Q639=0,0,INDEX('RPI calculation'!$K$9:$K$356,O639))</f>
        <v>0.42518453768453773</v>
      </c>
      <c r="X639" s="1">
        <f>IF(G639="D1",INDEX('RPI calculation'!$N$9:$N$356,O639),0)</f>
        <v>276</v>
      </c>
      <c r="Y639" s="1">
        <f>IF(H639="D1",INDEX('RPI calculation'!$N$9:$N$356,P639),0)</f>
        <v>302</v>
      </c>
    </row>
    <row r="640" spans="1:25" ht="25">
      <c r="A640" s="1" t="s">
        <v>2208</v>
      </c>
      <c r="B640" s="12">
        <v>46269</v>
      </c>
      <c r="C640" s="1" t="s">
        <v>367</v>
      </c>
      <c r="D640" s="1" t="s">
        <v>118</v>
      </c>
      <c r="E640" s="1">
        <v>0</v>
      </c>
      <c r="F640" s="1">
        <v>3</v>
      </c>
      <c r="G640" s="1" t="s">
        <v>584</v>
      </c>
      <c r="H640" s="1" t="s">
        <v>584</v>
      </c>
      <c r="I640" s="1">
        <v>2</v>
      </c>
      <c r="J640" s="14" t="s">
        <v>2209</v>
      </c>
      <c r="K640" s="14" t="s">
        <v>2210</v>
      </c>
      <c r="L640" s="14"/>
      <c r="M640" s="1" t="s">
        <v>5986</v>
      </c>
      <c r="N640" s="14" t="s">
        <v>5989</v>
      </c>
      <c r="O640" s="1">
        <f>IF(G640="D1",MATCH(C640,'RPI calculation'!$A$9:$A$356,0),0)</f>
        <v>47</v>
      </c>
      <c r="P640" s="1">
        <f>IF(H640="D1",MATCH(D640,'RPI calculation'!$A$9:$A$356,0),0)</f>
        <v>338</v>
      </c>
      <c r="Q640" s="1">
        <f t="shared" si="27"/>
        <v>1</v>
      </c>
      <c r="R640" s="1">
        <f t="shared" si="28"/>
        <v>0</v>
      </c>
      <c r="S640" s="1">
        <f t="shared" si="29"/>
        <v>1</v>
      </c>
      <c r="T640" s="9">
        <f>IF(Q640=0,0,(INDEX('RPI calculation'!$H$9:$H$356,P640)-(COUNTIFS(Matches!$C$9:$C$1954,C640,Matches!$D$9:$D$1954,D640,Matches!$Q$9:$Q$1954,1,Matches!$F$9:$F$1954,3)+COUNTIFS(Matches!$C$9:$C$1954,D640,Matches!$D$9:$D$1954,C640,Matches!$Q$9:$Q$1954,1,Matches!$E$9:$E$1954,3)))/((INDEX('RPI calculation'!$H$9:$H$356,P640)+INDEX('RPI calculation'!$I$9:$I$356,P640))-(COUNTIFS(Matches!$C$9:$C$1954,C640,Matches!$D$9:$D$1954,D640,Matches!$Q$9:$Q$1954,1)+COUNTIFS(Matches!$C$9:$C$1954,D640,Matches!$D$9:$D$1954,C640,Matches!$Q$9:$Q$1954,1))))</f>
        <v>0.7</v>
      </c>
      <c r="U640" s="9">
        <f>IF(Q640=0,0,(INDEX('RPI calculation'!$H$9:$H$356,O640)-(COUNTIFS(Matches!$C$9:$C$1954,C640,Matches!$D$9:$D$1954,D640,Matches!$Q$9:$Q$1954,1,Matches!$E$9:$E$1954,3)+COUNTIFS(Matches!$C$9:$C$1954,D640,Matches!$D$9:$D$1954,C640,Matches!$Q$9:$Q$1954,1,Matches!$F$9:$F$1954,3)))/((INDEX('RPI calculation'!$H$9:$H$356,O640)+INDEX('RPI calculation'!$I$9:$I$356,O640))-(COUNTIFS(Matches!$C$9:$C$1954,C640,Matches!$D$9:$D$1954,D640,Matches!$Q$9:$Q$1954,1)+COUNTIFS(Matches!$C$9:$C$1954,D640,Matches!$D$9:$D$1954,C640,Matches!$Q$9:$Q$1954,1))))</f>
        <v>0</v>
      </c>
      <c r="V640" s="9">
        <f>IF(Q640=0,0,INDEX('RPI calculation'!$K$9:$K$356,P640))</f>
        <v>0.51566362929999288</v>
      </c>
      <c r="W640" s="9">
        <f>IF(Q640=0,0,INDEX('RPI calculation'!$K$9:$K$356,O640))</f>
        <v>0.38599941724941722</v>
      </c>
      <c r="X640" s="1">
        <f>IF(G640="D1",INDEX('RPI calculation'!$N$9:$N$356,O640),0)</f>
        <v>344</v>
      </c>
      <c r="Y640" s="1">
        <f>IF(H640="D1",INDEX('RPI calculation'!$N$9:$N$356,P640),0)</f>
        <v>95</v>
      </c>
    </row>
    <row r="641" spans="1:25" ht="25">
      <c r="A641" s="1" t="s">
        <v>2211</v>
      </c>
      <c r="B641" s="12">
        <v>46269</v>
      </c>
      <c r="C641" s="1" t="s">
        <v>47</v>
      </c>
      <c r="D641" s="1" t="s">
        <v>243</v>
      </c>
      <c r="E641" s="1">
        <v>3</v>
      </c>
      <c r="F641" s="1">
        <v>0</v>
      </c>
      <c r="G641" s="1" t="s">
        <v>584</v>
      </c>
      <c r="H641" s="1" t="s">
        <v>584</v>
      </c>
      <c r="I641" s="1">
        <v>2</v>
      </c>
      <c r="J641" s="14" t="s">
        <v>1749</v>
      </c>
      <c r="K641" s="14" t="s">
        <v>2212</v>
      </c>
      <c r="L641" s="14"/>
      <c r="M641" s="1" t="s">
        <v>5986</v>
      </c>
      <c r="N641" s="14" t="s">
        <v>5989</v>
      </c>
      <c r="O641" s="1">
        <f>IF(G641="D1",MATCH(C641,'RPI calculation'!$A$9:$A$356,0),0)</f>
        <v>48</v>
      </c>
      <c r="P641" s="1">
        <f>IF(H641="D1",MATCH(D641,'RPI calculation'!$A$9:$A$356,0),0)</f>
        <v>322</v>
      </c>
      <c r="Q641" s="1">
        <f t="shared" si="27"/>
        <v>1</v>
      </c>
      <c r="R641" s="1">
        <f t="shared" si="28"/>
        <v>1</v>
      </c>
      <c r="S641" s="1">
        <f t="shared" si="29"/>
        <v>0</v>
      </c>
      <c r="T641" s="9">
        <f>IF(Q641=0,0,(INDEX('RPI calculation'!$H$9:$H$356,P641)-(COUNTIFS(Matches!$C$9:$C$1954,C641,Matches!$D$9:$D$1954,D641,Matches!$Q$9:$Q$1954,1,Matches!$F$9:$F$1954,3)+COUNTIFS(Matches!$C$9:$C$1954,D641,Matches!$D$9:$D$1954,C641,Matches!$Q$9:$Q$1954,1,Matches!$E$9:$E$1954,3)))/((INDEX('RPI calculation'!$H$9:$H$356,P641)+INDEX('RPI calculation'!$I$9:$I$356,P641))-(COUNTIFS(Matches!$C$9:$C$1954,C641,Matches!$D$9:$D$1954,D641,Matches!$Q$9:$Q$1954,1)+COUNTIFS(Matches!$C$9:$C$1954,D641,Matches!$D$9:$D$1954,C641,Matches!$Q$9:$Q$1954,1))))</f>
        <v>0.72727272727272729</v>
      </c>
      <c r="U641" s="9">
        <f>IF(Q641=0,0,(INDEX('RPI calculation'!$H$9:$H$356,O641)-(COUNTIFS(Matches!$C$9:$C$1954,C641,Matches!$D$9:$D$1954,D641,Matches!$Q$9:$Q$1954,1,Matches!$E$9:$E$1954,3)+COUNTIFS(Matches!$C$9:$C$1954,D641,Matches!$D$9:$D$1954,C641,Matches!$Q$9:$Q$1954,1,Matches!$F$9:$F$1954,3)))/((INDEX('RPI calculation'!$H$9:$H$356,O641)+INDEX('RPI calculation'!$I$9:$I$356,O641))-(COUNTIFS(Matches!$C$9:$C$1954,C641,Matches!$D$9:$D$1954,D641,Matches!$Q$9:$Q$1954,1)+COUNTIFS(Matches!$C$9:$C$1954,D641,Matches!$D$9:$D$1954,C641,Matches!$Q$9:$Q$1954,1))))</f>
        <v>0.66666666666666663</v>
      </c>
      <c r="V641" s="9">
        <f>IF(Q641=0,0,INDEX('RPI calculation'!$K$9:$K$356,P641))</f>
        <v>0.36851250601250601</v>
      </c>
      <c r="W641" s="9">
        <f>IF(Q641=0,0,INDEX('RPI calculation'!$K$9:$K$356,O641))</f>
        <v>0.67239898989898994</v>
      </c>
      <c r="X641" s="1">
        <f>IF(G641="D1",INDEX('RPI calculation'!$N$9:$N$356,O641),0)</f>
        <v>24</v>
      </c>
      <c r="Y641" s="1">
        <f>IF(H641="D1",INDEX('RPI calculation'!$N$9:$N$356,P641),0)</f>
        <v>220</v>
      </c>
    </row>
    <row r="642" spans="1:25" ht="25">
      <c r="A642" s="1" t="s">
        <v>2213</v>
      </c>
      <c r="B642" s="12">
        <v>46269</v>
      </c>
      <c r="C642" s="1" t="s">
        <v>145</v>
      </c>
      <c r="D642" s="1" t="s">
        <v>139</v>
      </c>
      <c r="E642" s="1">
        <v>3</v>
      </c>
      <c r="F642" s="1">
        <v>1</v>
      </c>
      <c r="G642" s="1" t="s">
        <v>584</v>
      </c>
      <c r="H642" s="1" t="s">
        <v>584</v>
      </c>
      <c r="I642" s="1">
        <v>2</v>
      </c>
      <c r="J642" s="14" t="s">
        <v>1672</v>
      </c>
      <c r="K642" s="14" t="s">
        <v>2214</v>
      </c>
      <c r="L642" s="14"/>
      <c r="M642" s="1" t="s">
        <v>5986</v>
      </c>
      <c r="N642" s="14" t="s">
        <v>5989</v>
      </c>
      <c r="O642" s="1">
        <f>IF(G642="D1",MATCH(C642,'RPI calculation'!$A$9:$A$356,0),0)</f>
        <v>49</v>
      </c>
      <c r="P642" s="1">
        <f>IF(H642="D1",MATCH(D642,'RPI calculation'!$A$9:$A$356,0),0)</f>
        <v>308</v>
      </c>
      <c r="Q642" s="1">
        <f t="shared" si="27"/>
        <v>1</v>
      </c>
      <c r="R642" s="1">
        <f t="shared" si="28"/>
        <v>1</v>
      </c>
      <c r="S642" s="1">
        <f t="shared" si="29"/>
        <v>0</v>
      </c>
      <c r="T642" s="9">
        <f>IF(Q642=0,0,(INDEX('RPI calculation'!$H$9:$H$356,P642)-(COUNTIFS(Matches!$C$9:$C$1954,C642,Matches!$D$9:$D$1954,D642,Matches!$Q$9:$Q$1954,1,Matches!$F$9:$F$1954,3)+COUNTIFS(Matches!$C$9:$C$1954,D642,Matches!$D$9:$D$1954,C642,Matches!$Q$9:$Q$1954,1,Matches!$E$9:$E$1954,3)))/((INDEX('RPI calculation'!$H$9:$H$356,P642)+INDEX('RPI calculation'!$I$9:$I$356,P642))-(COUNTIFS(Matches!$C$9:$C$1954,C642,Matches!$D$9:$D$1954,D642,Matches!$Q$9:$Q$1954,1)+COUNTIFS(Matches!$C$9:$C$1954,D642,Matches!$D$9:$D$1954,C642,Matches!$Q$9:$Q$1954,1))))</f>
        <v>0.7</v>
      </c>
      <c r="U642" s="9">
        <f>IF(Q642=0,0,(INDEX('RPI calculation'!$H$9:$H$356,O642)-(COUNTIFS(Matches!$C$9:$C$1954,C642,Matches!$D$9:$D$1954,D642,Matches!$Q$9:$Q$1954,1,Matches!$E$9:$E$1954,3)+COUNTIFS(Matches!$C$9:$C$1954,D642,Matches!$D$9:$D$1954,C642,Matches!$Q$9:$Q$1954,1,Matches!$F$9:$F$1954,3)))/((INDEX('RPI calculation'!$H$9:$H$356,O642)+INDEX('RPI calculation'!$I$9:$I$356,O642))-(COUNTIFS(Matches!$C$9:$C$1954,C642,Matches!$D$9:$D$1954,D642,Matches!$Q$9:$Q$1954,1)+COUNTIFS(Matches!$C$9:$C$1954,D642,Matches!$D$9:$D$1954,C642,Matches!$Q$9:$Q$1954,1))))</f>
        <v>0.45454545454545453</v>
      </c>
      <c r="V642" s="9">
        <f>IF(Q642=0,0,INDEX('RPI calculation'!$K$9:$K$356,P642))</f>
        <v>0.51424030514939612</v>
      </c>
      <c r="W642" s="9">
        <f>IF(Q642=0,0,INDEX('RPI calculation'!$K$9:$K$356,O642))</f>
        <v>0.57694250194250196</v>
      </c>
      <c r="X642" s="1">
        <f>IF(G642="D1",INDEX('RPI calculation'!$N$9:$N$356,O642),0)</f>
        <v>122</v>
      </c>
      <c r="Y642" s="1">
        <f>IF(H642="D1",INDEX('RPI calculation'!$N$9:$N$356,P642),0)</f>
        <v>116</v>
      </c>
    </row>
    <row r="643" spans="1:25" ht="25">
      <c r="A643" s="1" t="s">
        <v>2215</v>
      </c>
      <c r="B643" s="12">
        <v>46269</v>
      </c>
      <c r="C643" s="1" t="s">
        <v>316</v>
      </c>
      <c r="D643" s="1" t="s">
        <v>169</v>
      </c>
      <c r="E643" s="1">
        <v>1</v>
      </c>
      <c r="F643" s="1">
        <v>3</v>
      </c>
      <c r="G643" s="1" t="s">
        <v>584</v>
      </c>
      <c r="H643" s="1" t="s">
        <v>584</v>
      </c>
      <c r="I643" s="1">
        <v>2</v>
      </c>
      <c r="J643" s="14" t="s">
        <v>1335</v>
      </c>
      <c r="K643" s="14" t="s">
        <v>2216</v>
      </c>
      <c r="L643" s="14"/>
      <c r="M643" s="1" t="s">
        <v>5986</v>
      </c>
      <c r="N643" s="14" t="s">
        <v>5989</v>
      </c>
      <c r="O643" s="1">
        <f>IF(G643="D1",MATCH(C643,'RPI calculation'!$A$9:$A$356,0),0)</f>
        <v>50</v>
      </c>
      <c r="P643" s="1">
        <f>IF(H643="D1",MATCH(D643,'RPI calculation'!$A$9:$A$356,0),0)</f>
        <v>173</v>
      </c>
      <c r="Q643" s="1">
        <f t="shared" si="27"/>
        <v>1</v>
      </c>
      <c r="R643" s="1">
        <f t="shared" si="28"/>
        <v>0</v>
      </c>
      <c r="S643" s="1">
        <f t="shared" si="29"/>
        <v>1</v>
      </c>
      <c r="T643" s="9">
        <f>IF(Q643=0,0,(INDEX('RPI calculation'!$H$9:$H$356,P643)-(COUNTIFS(Matches!$C$9:$C$1954,C643,Matches!$D$9:$D$1954,D643,Matches!$Q$9:$Q$1954,1,Matches!$F$9:$F$1954,3)+COUNTIFS(Matches!$C$9:$C$1954,D643,Matches!$D$9:$D$1954,C643,Matches!$Q$9:$Q$1954,1,Matches!$E$9:$E$1954,3)))/((INDEX('RPI calculation'!$H$9:$H$356,P643)+INDEX('RPI calculation'!$I$9:$I$356,P643))-(COUNTIFS(Matches!$C$9:$C$1954,C643,Matches!$D$9:$D$1954,D643,Matches!$Q$9:$Q$1954,1)+COUNTIFS(Matches!$C$9:$C$1954,D643,Matches!$D$9:$D$1954,C643,Matches!$Q$9:$Q$1954,1))))</f>
        <v>0.33333333333333331</v>
      </c>
      <c r="U643" s="9">
        <f>IF(Q643=0,0,(INDEX('RPI calculation'!$H$9:$H$356,O643)-(COUNTIFS(Matches!$C$9:$C$1954,C643,Matches!$D$9:$D$1954,D643,Matches!$Q$9:$Q$1954,1,Matches!$E$9:$E$1954,3)+COUNTIFS(Matches!$C$9:$C$1954,D643,Matches!$D$9:$D$1954,C643,Matches!$Q$9:$Q$1954,1,Matches!$F$9:$F$1954,3)))/((INDEX('RPI calculation'!$H$9:$H$356,O643)+INDEX('RPI calculation'!$I$9:$I$356,O643))-(COUNTIFS(Matches!$C$9:$C$1954,C643,Matches!$D$9:$D$1954,D643,Matches!$Q$9:$Q$1954,1)+COUNTIFS(Matches!$C$9:$C$1954,D643,Matches!$D$9:$D$1954,C643,Matches!$Q$9:$Q$1954,1))))</f>
        <v>0.3</v>
      </c>
      <c r="V643" s="9">
        <f>IF(Q643=0,0,INDEX('RPI calculation'!$K$9:$K$356,P643))</f>
        <v>0.5884848484848485</v>
      </c>
      <c r="W643" s="9">
        <f>IF(Q643=0,0,INDEX('RPI calculation'!$K$9:$K$356,O643))</f>
        <v>0.46455463728190999</v>
      </c>
      <c r="X643" s="1">
        <f>IF(G643="D1",INDEX('RPI calculation'!$N$9:$N$356,O643),0)</f>
        <v>293</v>
      </c>
      <c r="Y643" s="1">
        <f>IF(H643="D1",INDEX('RPI calculation'!$N$9:$N$356,P643),0)</f>
        <v>146</v>
      </c>
    </row>
    <row r="644" spans="1:25" ht="25">
      <c r="A644" s="1" t="s">
        <v>2217</v>
      </c>
      <c r="B644" s="12">
        <v>46269</v>
      </c>
      <c r="C644" s="1" t="s">
        <v>316</v>
      </c>
      <c r="D644" s="1" t="s">
        <v>344</v>
      </c>
      <c r="E644" s="1">
        <v>1</v>
      </c>
      <c r="F644" s="1">
        <v>3</v>
      </c>
      <c r="G644" s="1" t="s">
        <v>584</v>
      </c>
      <c r="H644" s="1" t="s">
        <v>584</v>
      </c>
      <c r="I644" s="1">
        <v>2</v>
      </c>
      <c r="J644" s="14" t="s">
        <v>1263</v>
      </c>
      <c r="K644" s="14" t="s">
        <v>2218</v>
      </c>
      <c r="L644" s="14"/>
      <c r="M644" s="1" t="s">
        <v>5986</v>
      </c>
      <c r="N644" s="14" t="s">
        <v>5989</v>
      </c>
      <c r="O644" s="1">
        <f>IF(G644="D1",MATCH(C644,'RPI calculation'!$A$9:$A$356,0),0)</f>
        <v>50</v>
      </c>
      <c r="P644" s="1">
        <f>IF(H644="D1",MATCH(D644,'RPI calculation'!$A$9:$A$356,0),0)</f>
        <v>251</v>
      </c>
      <c r="Q644" s="1">
        <f t="shared" si="27"/>
        <v>1</v>
      </c>
      <c r="R644" s="1">
        <f t="shared" si="28"/>
        <v>0</v>
      </c>
      <c r="S644" s="1">
        <f t="shared" si="29"/>
        <v>1</v>
      </c>
      <c r="T644" s="9">
        <f>IF(Q644=0,0,(INDEX('RPI calculation'!$H$9:$H$356,P644)-(COUNTIFS(Matches!$C$9:$C$1954,C644,Matches!$D$9:$D$1954,D644,Matches!$Q$9:$Q$1954,1,Matches!$F$9:$F$1954,3)+COUNTIFS(Matches!$C$9:$C$1954,D644,Matches!$D$9:$D$1954,C644,Matches!$Q$9:$Q$1954,1,Matches!$E$9:$E$1954,3)))/((INDEX('RPI calculation'!$H$9:$H$356,P644)+INDEX('RPI calculation'!$I$9:$I$356,P644))-(COUNTIFS(Matches!$C$9:$C$1954,C644,Matches!$D$9:$D$1954,D644,Matches!$Q$9:$Q$1954,1)+COUNTIFS(Matches!$C$9:$C$1954,D644,Matches!$D$9:$D$1954,C644,Matches!$Q$9:$Q$1954,1))))</f>
        <v>0.36363636363636365</v>
      </c>
      <c r="U644" s="9">
        <f>IF(Q644=0,0,(INDEX('RPI calculation'!$H$9:$H$356,O644)-(COUNTIFS(Matches!$C$9:$C$1954,C644,Matches!$D$9:$D$1954,D644,Matches!$Q$9:$Q$1954,1,Matches!$E$9:$E$1954,3)+COUNTIFS(Matches!$C$9:$C$1954,D644,Matches!$D$9:$D$1954,C644,Matches!$Q$9:$Q$1954,1,Matches!$F$9:$F$1954,3)))/((INDEX('RPI calculation'!$H$9:$H$356,O644)+INDEX('RPI calculation'!$I$9:$I$356,O644))-(COUNTIFS(Matches!$C$9:$C$1954,C644,Matches!$D$9:$D$1954,D644,Matches!$Q$9:$Q$1954,1)+COUNTIFS(Matches!$C$9:$C$1954,D644,Matches!$D$9:$D$1954,C644,Matches!$Q$9:$Q$1954,1))))</f>
        <v>0.3</v>
      </c>
      <c r="V644" s="9">
        <f>IF(Q644=0,0,INDEX('RPI calculation'!$K$9:$K$356,P644))</f>
        <v>0.32662198912198914</v>
      </c>
      <c r="W644" s="9">
        <f>IF(Q644=0,0,INDEX('RPI calculation'!$K$9:$K$356,O644))</f>
        <v>0.46455463728190999</v>
      </c>
      <c r="X644" s="1">
        <f>IF(G644="D1",INDEX('RPI calculation'!$N$9:$N$356,O644),0)</f>
        <v>293</v>
      </c>
      <c r="Y644" s="1">
        <f>IF(H644="D1",INDEX('RPI calculation'!$N$9:$N$356,P644),0)</f>
        <v>321</v>
      </c>
    </row>
    <row r="645" spans="1:25" ht="25">
      <c r="A645" s="1" t="s">
        <v>2219</v>
      </c>
      <c r="B645" s="12">
        <v>46269</v>
      </c>
      <c r="C645" s="1" t="s">
        <v>127</v>
      </c>
      <c r="D645" s="1" t="s">
        <v>213</v>
      </c>
      <c r="E645" s="1">
        <v>3</v>
      </c>
      <c r="F645" s="1">
        <v>1</v>
      </c>
      <c r="G645" s="1" t="s">
        <v>584</v>
      </c>
      <c r="H645" s="1" t="s">
        <v>584</v>
      </c>
      <c r="I645" s="1">
        <v>2</v>
      </c>
      <c r="J645" s="14" t="s">
        <v>1675</v>
      </c>
      <c r="K645" s="14" t="s">
        <v>2220</v>
      </c>
      <c r="L645" s="14"/>
      <c r="M645" s="1" t="s">
        <v>5986</v>
      </c>
      <c r="N645" s="14" t="s">
        <v>5989</v>
      </c>
      <c r="O645" s="1">
        <f>IF(G645="D1",MATCH(C645,'RPI calculation'!$A$9:$A$356,0),0)</f>
        <v>51</v>
      </c>
      <c r="P645" s="1">
        <f>IF(H645="D1",MATCH(D645,'RPI calculation'!$A$9:$A$356,0),0)</f>
        <v>124</v>
      </c>
      <c r="Q645" s="1">
        <f t="shared" si="27"/>
        <v>1</v>
      </c>
      <c r="R645" s="1">
        <f t="shared" si="28"/>
        <v>1</v>
      </c>
      <c r="S645" s="1">
        <f t="shared" si="29"/>
        <v>0</v>
      </c>
      <c r="T645" s="9">
        <f>IF(Q645=0,0,(INDEX('RPI calculation'!$H$9:$H$356,P645)-(COUNTIFS(Matches!$C$9:$C$1954,C645,Matches!$D$9:$D$1954,D645,Matches!$Q$9:$Q$1954,1,Matches!$F$9:$F$1954,3)+COUNTIFS(Matches!$C$9:$C$1954,D645,Matches!$D$9:$D$1954,C645,Matches!$Q$9:$Q$1954,1,Matches!$E$9:$E$1954,3)))/((INDEX('RPI calculation'!$H$9:$H$356,P645)+INDEX('RPI calculation'!$I$9:$I$356,P645))-(COUNTIFS(Matches!$C$9:$C$1954,C645,Matches!$D$9:$D$1954,D645,Matches!$Q$9:$Q$1954,1)+COUNTIFS(Matches!$C$9:$C$1954,D645,Matches!$D$9:$D$1954,C645,Matches!$Q$9:$Q$1954,1))))</f>
        <v>0.54545454545454541</v>
      </c>
      <c r="U645" s="9">
        <f>IF(Q645=0,0,(INDEX('RPI calculation'!$H$9:$H$356,O645)-(COUNTIFS(Matches!$C$9:$C$1954,C645,Matches!$D$9:$D$1954,D645,Matches!$Q$9:$Q$1954,1,Matches!$E$9:$E$1954,3)+COUNTIFS(Matches!$C$9:$C$1954,D645,Matches!$D$9:$D$1954,C645,Matches!$Q$9:$Q$1954,1,Matches!$F$9:$F$1954,3)))/((INDEX('RPI calculation'!$H$9:$H$356,O645)+INDEX('RPI calculation'!$I$9:$I$356,O645))-(COUNTIFS(Matches!$C$9:$C$1954,C645,Matches!$D$9:$D$1954,D645,Matches!$Q$9:$Q$1954,1)+COUNTIFS(Matches!$C$9:$C$1954,D645,Matches!$D$9:$D$1954,C645,Matches!$Q$9:$Q$1954,1))))</f>
        <v>0.375</v>
      </c>
      <c r="V645" s="9">
        <f>IF(Q645=0,0,INDEX('RPI calculation'!$K$9:$K$356,P645))</f>
        <v>0.47944023569023564</v>
      </c>
      <c r="W645" s="9">
        <f>IF(Q645=0,0,INDEX('RPI calculation'!$K$9:$K$356,O645))</f>
        <v>0.61683501683501685</v>
      </c>
      <c r="X645" s="1">
        <f>IF(G645="D1",INDEX('RPI calculation'!$N$9:$N$356,O645),0)</f>
        <v>104</v>
      </c>
      <c r="Y645" s="1">
        <f>IF(H645="D1",INDEX('RPI calculation'!$N$9:$N$356,P645),0)</f>
        <v>190</v>
      </c>
    </row>
    <row r="646" spans="1:25" ht="25">
      <c r="A646" s="1" t="s">
        <v>2221</v>
      </c>
      <c r="B646" s="12">
        <v>46269</v>
      </c>
      <c r="C646" s="1" t="s">
        <v>127</v>
      </c>
      <c r="D646" s="1" t="s">
        <v>183</v>
      </c>
      <c r="E646" s="1">
        <v>2</v>
      </c>
      <c r="F646" s="1">
        <v>3</v>
      </c>
      <c r="G646" s="1" t="s">
        <v>584</v>
      </c>
      <c r="H646" s="1" t="s">
        <v>584</v>
      </c>
      <c r="I646" s="1">
        <v>2</v>
      </c>
      <c r="J646" s="14" t="s">
        <v>1064</v>
      </c>
      <c r="K646" s="14" t="s">
        <v>2222</v>
      </c>
      <c r="L646" s="14"/>
      <c r="M646" s="1" t="s">
        <v>5986</v>
      </c>
      <c r="N646" s="14" t="s">
        <v>5989</v>
      </c>
      <c r="O646" s="1">
        <f>IF(G646="D1",MATCH(C646,'RPI calculation'!$A$9:$A$356,0),0)</f>
        <v>51</v>
      </c>
      <c r="P646" s="1">
        <f>IF(H646="D1",MATCH(D646,'RPI calculation'!$A$9:$A$356,0),0)</f>
        <v>301</v>
      </c>
      <c r="Q646" s="1">
        <f t="shared" si="27"/>
        <v>1</v>
      </c>
      <c r="R646" s="1">
        <f t="shared" si="28"/>
        <v>0</v>
      </c>
      <c r="S646" s="1">
        <f t="shared" si="29"/>
        <v>1</v>
      </c>
      <c r="T646" s="9">
        <f>IF(Q646=0,0,(INDEX('RPI calculation'!$H$9:$H$356,P646)-(COUNTIFS(Matches!$C$9:$C$1954,C646,Matches!$D$9:$D$1954,D646,Matches!$Q$9:$Q$1954,1,Matches!$F$9:$F$1954,3)+COUNTIFS(Matches!$C$9:$C$1954,D646,Matches!$D$9:$D$1954,C646,Matches!$Q$9:$Q$1954,1,Matches!$E$9:$E$1954,3)))/((INDEX('RPI calculation'!$H$9:$H$356,P646)+INDEX('RPI calculation'!$I$9:$I$356,P646))-(COUNTIFS(Matches!$C$9:$C$1954,C646,Matches!$D$9:$D$1954,D646,Matches!$Q$9:$Q$1954,1)+COUNTIFS(Matches!$C$9:$C$1954,D646,Matches!$D$9:$D$1954,C646,Matches!$Q$9:$Q$1954,1))))</f>
        <v>0.5</v>
      </c>
      <c r="U646" s="9">
        <f>IF(Q646=0,0,(INDEX('RPI calculation'!$H$9:$H$356,O646)-(COUNTIFS(Matches!$C$9:$C$1954,C646,Matches!$D$9:$D$1954,D646,Matches!$Q$9:$Q$1954,1,Matches!$E$9:$E$1954,3)+COUNTIFS(Matches!$C$9:$C$1954,D646,Matches!$D$9:$D$1954,C646,Matches!$Q$9:$Q$1954,1,Matches!$F$9:$F$1954,3)))/((INDEX('RPI calculation'!$H$9:$H$356,O646)+INDEX('RPI calculation'!$I$9:$I$356,O646))-(COUNTIFS(Matches!$C$9:$C$1954,C646,Matches!$D$9:$D$1954,D646,Matches!$Q$9:$Q$1954,1)+COUNTIFS(Matches!$C$9:$C$1954,D646,Matches!$D$9:$D$1954,C646,Matches!$Q$9:$Q$1954,1))))</f>
        <v>0.5</v>
      </c>
      <c r="V646" s="9">
        <f>IF(Q646=0,0,INDEX('RPI calculation'!$K$9:$K$356,P646))</f>
        <v>0.49608724608724608</v>
      </c>
      <c r="W646" s="9">
        <f>IF(Q646=0,0,INDEX('RPI calculation'!$K$9:$K$356,O646))</f>
        <v>0.61683501683501685</v>
      </c>
      <c r="X646" s="1">
        <f>IF(G646="D1",INDEX('RPI calculation'!$N$9:$N$356,O646),0)</f>
        <v>104</v>
      </c>
      <c r="Y646" s="1">
        <f>IF(H646="D1",INDEX('RPI calculation'!$N$9:$N$356,P646),0)</f>
        <v>160</v>
      </c>
    </row>
    <row r="647" spans="1:25" ht="25">
      <c r="A647" s="1" t="s">
        <v>2223</v>
      </c>
      <c r="B647" s="12">
        <v>46269</v>
      </c>
      <c r="C647" s="1" t="s">
        <v>77</v>
      </c>
      <c r="D647" s="1" t="s">
        <v>250</v>
      </c>
      <c r="E647" s="1">
        <v>3</v>
      </c>
      <c r="F647" s="1">
        <v>0</v>
      </c>
      <c r="G647" s="1" t="s">
        <v>584</v>
      </c>
      <c r="H647" s="1" t="s">
        <v>584</v>
      </c>
      <c r="I647" s="1">
        <v>2</v>
      </c>
      <c r="J647" s="14" t="s">
        <v>1983</v>
      </c>
      <c r="K647" s="14" t="s">
        <v>2224</v>
      </c>
      <c r="L647" s="14"/>
      <c r="M647" s="1" t="s">
        <v>5986</v>
      </c>
      <c r="N647" s="14" t="s">
        <v>5989</v>
      </c>
      <c r="O647" s="1">
        <f>IF(G647="D1",MATCH(C647,'RPI calculation'!$A$9:$A$356,0),0)</f>
        <v>54</v>
      </c>
      <c r="P647" s="1">
        <f>IF(H647="D1",MATCH(D647,'RPI calculation'!$A$9:$A$356,0),0)</f>
        <v>339</v>
      </c>
      <c r="Q647" s="1">
        <f t="shared" si="27"/>
        <v>1</v>
      </c>
      <c r="R647" s="1">
        <f t="shared" si="28"/>
        <v>1</v>
      </c>
      <c r="S647" s="1">
        <f t="shared" si="29"/>
        <v>0</v>
      </c>
      <c r="T647" s="9">
        <f>IF(Q647=0,0,(INDEX('RPI calculation'!$H$9:$H$356,P647)-(COUNTIFS(Matches!$C$9:$C$1954,C647,Matches!$D$9:$D$1954,D647,Matches!$Q$9:$Q$1954,1,Matches!$F$9:$F$1954,3)+COUNTIFS(Matches!$C$9:$C$1954,D647,Matches!$D$9:$D$1954,C647,Matches!$Q$9:$Q$1954,1,Matches!$E$9:$E$1954,3)))/((INDEX('RPI calculation'!$H$9:$H$356,P647)+INDEX('RPI calculation'!$I$9:$I$356,P647))-(COUNTIFS(Matches!$C$9:$C$1954,C647,Matches!$D$9:$D$1954,D647,Matches!$Q$9:$Q$1954,1)+COUNTIFS(Matches!$C$9:$C$1954,D647,Matches!$D$9:$D$1954,C647,Matches!$Q$9:$Q$1954,1))))</f>
        <v>0.27272727272727271</v>
      </c>
      <c r="U647" s="9">
        <f>IF(Q647=0,0,(INDEX('RPI calculation'!$H$9:$H$356,O647)-(COUNTIFS(Matches!$C$9:$C$1954,C647,Matches!$D$9:$D$1954,D647,Matches!$Q$9:$Q$1954,1,Matches!$E$9:$E$1954,3)+COUNTIFS(Matches!$C$9:$C$1954,D647,Matches!$D$9:$D$1954,C647,Matches!$Q$9:$Q$1954,1,Matches!$F$9:$F$1954,3)))/((INDEX('RPI calculation'!$H$9:$H$356,O647)+INDEX('RPI calculation'!$I$9:$I$356,O647))-(COUNTIFS(Matches!$C$9:$C$1954,C647,Matches!$D$9:$D$1954,D647,Matches!$Q$9:$Q$1954,1)+COUNTIFS(Matches!$C$9:$C$1954,D647,Matches!$D$9:$D$1954,C647,Matches!$Q$9:$Q$1954,1))))</f>
        <v>0.88888888888888884</v>
      </c>
      <c r="V647" s="9">
        <f>IF(Q647=0,0,INDEX('RPI calculation'!$K$9:$K$356,P647))</f>
        <v>0.54297138047138038</v>
      </c>
      <c r="W647" s="9">
        <f>IF(Q647=0,0,INDEX('RPI calculation'!$K$9:$K$356,O647))</f>
        <v>0.46424242424242423</v>
      </c>
      <c r="X647" s="1">
        <f>IF(G647="D1",INDEX('RPI calculation'!$N$9:$N$356,O647),0)</f>
        <v>54</v>
      </c>
      <c r="Y647" s="1">
        <f>IF(H647="D1",INDEX('RPI calculation'!$N$9:$N$356,P647),0)</f>
        <v>227</v>
      </c>
    </row>
    <row r="648" spans="1:25" ht="25">
      <c r="A648" s="1" t="s">
        <v>2225</v>
      </c>
      <c r="B648" s="12">
        <v>46269</v>
      </c>
      <c r="C648" s="1" t="s">
        <v>49</v>
      </c>
      <c r="D648" s="1" t="s">
        <v>41</v>
      </c>
      <c r="E648" s="1">
        <v>2</v>
      </c>
      <c r="F648" s="1">
        <v>3</v>
      </c>
      <c r="G648" s="1" t="s">
        <v>584</v>
      </c>
      <c r="H648" s="1" t="s">
        <v>584</v>
      </c>
      <c r="I648" s="1">
        <v>2</v>
      </c>
      <c r="J648" s="14" t="s">
        <v>1292</v>
      </c>
      <c r="K648" s="14" t="s">
        <v>2226</v>
      </c>
      <c r="L648" s="14"/>
      <c r="M648" s="1" t="s">
        <v>5986</v>
      </c>
      <c r="N648" s="14" t="s">
        <v>5989</v>
      </c>
      <c r="O648" s="1">
        <f>IF(G648="D1",MATCH(C648,'RPI calculation'!$A$9:$A$356,0),0)</f>
        <v>55</v>
      </c>
      <c r="P648" s="1">
        <f>IF(H648="D1",MATCH(D648,'RPI calculation'!$A$9:$A$356,0),0)</f>
        <v>193</v>
      </c>
      <c r="Q648" s="1">
        <f t="shared" si="27"/>
        <v>1</v>
      </c>
      <c r="R648" s="1">
        <f t="shared" si="28"/>
        <v>0</v>
      </c>
      <c r="S648" s="1">
        <f t="shared" si="29"/>
        <v>1</v>
      </c>
      <c r="T648" s="9">
        <f>IF(Q648=0,0,(INDEX('RPI calculation'!$H$9:$H$356,P648)-(COUNTIFS(Matches!$C$9:$C$1954,C648,Matches!$D$9:$D$1954,D648,Matches!$Q$9:$Q$1954,1,Matches!$F$9:$F$1954,3)+COUNTIFS(Matches!$C$9:$C$1954,D648,Matches!$D$9:$D$1954,C648,Matches!$Q$9:$Q$1954,1,Matches!$E$9:$E$1954,3)))/((INDEX('RPI calculation'!$H$9:$H$356,P648)+INDEX('RPI calculation'!$I$9:$I$356,P648))-(COUNTIFS(Matches!$C$9:$C$1954,C648,Matches!$D$9:$D$1954,D648,Matches!$Q$9:$Q$1954,1)+COUNTIFS(Matches!$C$9:$C$1954,D648,Matches!$D$9:$D$1954,C648,Matches!$Q$9:$Q$1954,1))))</f>
        <v>0.5714285714285714</v>
      </c>
      <c r="U648" s="9">
        <f>IF(Q648=0,0,(INDEX('RPI calculation'!$H$9:$H$356,O648)-(COUNTIFS(Matches!$C$9:$C$1954,C648,Matches!$D$9:$D$1954,D648,Matches!$Q$9:$Q$1954,1,Matches!$E$9:$E$1954,3)+COUNTIFS(Matches!$C$9:$C$1954,D648,Matches!$D$9:$D$1954,C648,Matches!$Q$9:$Q$1954,1,Matches!$F$9:$F$1954,3)))/((INDEX('RPI calculation'!$H$9:$H$356,O648)+INDEX('RPI calculation'!$I$9:$I$356,O648))-(COUNTIFS(Matches!$C$9:$C$1954,C648,Matches!$D$9:$D$1954,D648,Matches!$Q$9:$Q$1954,1)+COUNTIFS(Matches!$C$9:$C$1954,D648,Matches!$D$9:$D$1954,C648,Matches!$Q$9:$Q$1954,1))))</f>
        <v>0.77777777777777779</v>
      </c>
      <c r="V648" s="9">
        <f>IF(Q648=0,0,INDEX('RPI calculation'!$K$9:$K$356,P648))</f>
        <v>0.69987373737373737</v>
      </c>
      <c r="W648" s="9">
        <f>IF(Q648=0,0,INDEX('RPI calculation'!$K$9:$K$356,O648))</f>
        <v>0.65047619047619043</v>
      </c>
      <c r="X648" s="1">
        <f>IF(G648="D1",INDEX('RPI calculation'!$N$9:$N$356,O648),0)</f>
        <v>26</v>
      </c>
      <c r="Y648" s="1">
        <f>IF(H648="D1",INDEX('RPI calculation'!$N$9:$N$356,P648),0)</f>
        <v>18</v>
      </c>
    </row>
    <row r="649" spans="1:25" ht="25">
      <c r="A649" s="1" t="s">
        <v>2227</v>
      </c>
      <c r="B649" s="12">
        <v>46269</v>
      </c>
      <c r="C649" s="1" t="s">
        <v>249</v>
      </c>
      <c r="D649" s="1" t="s">
        <v>306</v>
      </c>
      <c r="E649" s="1">
        <v>3</v>
      </c>
      <c r="F649" s="1">
        <v>1</v>
      </c>
      <c r="G649" s="1" t="s">
        <v>584</v>
      </c>
      <c r="H649" s="1" t="s">
        <v>584</v>
      </c>
      <c r="I649" s="1">
        <v>2</v>
      </c>
      <c r="J649" s="14" t="s">
        <v>2228</v>
      </c>
      <c r="K649" s="14" t="s">
        <v>2229</v>
      </c>
      <c r="L649" s="14"/>
      <c r="M649" s="1" t="s">
        <v>5986</v>
      </c>
      <c r="N649" s="14" t="s">
        <v>5989</v>
      </c>
      <c r="O649" s="1">
        <f>IF(G649="D1",MATCH(C649,'RPI calculation'!$A$9:$A$356,0),0)</f>
        <v>56</v>
      </c>
      <c r="P649" s="1">
        <f>IF(H649="D1",MATCH(D649,'RPI calculation'!$A$9:$A$356,0),0)</f>
        <v>82</v>
      </c>
      <c r="Q649" s="1">
        <f t="shared" ref="Q649:Q712" si="30">IF(AND(G649="D1",H649="D1"),1,0)</f>
        <v>1</v>
      </c>
      <c r="R649" s="1">
        <f t="shared" ref="R649:R712" si="31">IF(E649&gt;F649,1,0)</f>
        <v>1</v>
      </c>
      <c r="S649" s="1">
        <f t="shared" ref="S649:S712" si="32">IF(F649&gt;E649,1,0)</f>
        <v>0</v>
      </c>
      <c r="T649" s="9">
        <f>IF(Q649=0,0,(INDEX('RPI calculation'!$H$9:$H$356,P649)-(COUNTIFS(Matches!$C$9:$C$1954,C649,Matches!$D$9:$D$1954,D649,Matches!$Q$9:$Q$1954,1,Matches!$F$9:$F$1954,3)+COUNTIFS(Matches!$C$9:$C$1954,D649,Matches!$D$9:$D$1954,C649,Matches!$Q$9:$Q$1954,1,Matches!$E$9:$E$1954,3)))/((INDEX('RPI calculation'!$H$9:$H$356,P649)+INDEX('RPI calculation'!$I$9:$I$356,P649))-(COUNTIFS(Matches!$C$9:$C$1954,C649,Matches!$D$9:$D$1954,D649,Matches!$Q$9:$Q$1954,1)+COUNTIFS(Matches!$C$9:$C$1954,D649,Matches!$D$9:$D$1954,C649,Matches!$Q$9:$Q$1954,1))))</f>
        <v>0.16666666666666666</v>
      </c>
      <c r="U649" s="9">
        <f>IF(Q649=0,0,(INDEX('RPI calculation'!$H$9:$H$356,O649)-(COUNTIFS(Matches!$C$9:$C$1954,C649,Matches!$D$9:$D$1954,D649,Matches!$Q$9:$Q$1954,1,Matches!$E$9:$E$1954,3)+COUNTIFS(Matches!$C$9:$C$1954,D649,Matches!$D$9:$D$1954,C649,Matches!$Q$9:$Q$1954,1,Matches!$F$9:$F$1954,3)))/((INDEX('RPI calculation'!$H$9:$H$356,O649)+INDEX('RPI calculation'!$I$9:$I$356,O649))-(COUNTIFS(Matches!$C$9:$C$1954,C649,Matches!$D$9:$D$1954,D649,Matches!$Q$9:$Q$1954,1)+COUNTIFS(Matches!$C$9:$C$1954,D649,Matches!$D$9:$D$1954,C649,Matches!$Q$9:$Q$1954,1))))</f>
        <v>0.625</v>
      </c>
      <c r="V649" s="9">
        <f>IF(Q649=0,0,INDEX('RPI calculation'!$K$9:$K$356,P649))</f>
        <v>0.55008132892748285</v>
      </c>
      <c r="W649" s="9">
        <f>IF(Q649=0,0,INDEX('RPI calculation'!$K$9:$K$356,O649))</f>
        <v>0.36712361712361713</v>
      </c>
      <c r="X649" s="1">
        <f>IF(G649="D1",INDEX('RPI calculation'!$N$9:$N$356,O649),0)</f>
        <v>226</v>
      </c>
      <c r="Y649" s="1">
        <f>IF(H649="D1",INDEX('RPI calculation'!$N$9:$N$356,P649),0)</f>
        <v>283</v>
      </c>
    </row>
    <row r="650" spans="1:25" ht="25">
      <c r="A650" s="1" t="s">
        <v>2230</v>
      </c>
      <c r="B650" s="12">
        <v>46269</v>
      </c>
      <c r="C650" s="1" t="s">
        <v>249</v>
      </c>
      <c r="D650" s="1" t="s">
        <v>333</v>
      </c>
      <c r="E650" s="1">
        <v>3</v>
      </c>
      <c r="F650" s="1">
        <v>1</v>
      </c>
      <c r="G650" s="1" t="s">
        <v>584</v>
      </c>
      <c r="H650" s="1" t="s">
        <v>584</v>
      </c>
      <c r="I650" s="1">
        <v>2</v>
      </c>
      <c r="J650" s="14" t="s">
        <v>2196</v>
      </c>
      <c r="K650" s="14" t="s">
        <v>2231</v>
      </c>
      <c r="L650" s="14"/>
      <c r="M650" s="1" t="s">
        <v>5986</v>
      </c>
      <c r="N650" s="14" t="s">
        <v>5989</v>
      </c>
      <c r="O650" s="1">
        <f>IF(G650="D1",MATCH(C650,'RPI calculation'!$A$9:$A$356,0),0)</f>
        <v>56</v>
      </c>
      <c r="P650" s="1">
        <f>IF(H650="D1",MATCH(D650,'RPI calculation'!$A$9:$A$356,0),0)</f>
        <v>119</v>
      </c>
      <c r="Q650" s="1">
        <f t="shared" si="30"/>
        <v>1</v>
      </c>
      <c r="R650" s="1">
        <f t="shared" si="31"/>
        <v>1</v>
      </c>
      <c r="S650" s="1">
        <f t="shared" si="32"/>
        <v>0</v>
      </c>
      <c r="T650" s="9">
        <f>IF(Q650=0,0,(INDEX('RPI calculation'!$H$9:$H$356,P650)-(COUNTIFS(Matches!$C$9:$C$1954,C650,Matches!$D$9:$D$1954,D650,Matches!$Q$9:$Q$1954,1,Matches!$F$9:$F$1954,3)+COUNTIFS(Matches!$C$9:$C$1954,D650,Matches!$D$9:$D$1954,C650,Matches!$Q$9:$Q$1954,1,Matches!$E$9:$E$1954,3)))/((INDEX('RPI calculation'!$H$9:$H$356,P650)+INDEX('RPI calculation'!$I$9:$I$356,P650))-(COUNTIFS(Matches!$C$9:$C$1954,C650,Matches!$D$9:$D$1954,D650,Matches!$Q$9:$Q$1954,1)+COUNTIFS(Matches!$C$9:$C$1954,D650,Matches!$D$9:$D$1954,C650,Matches!$Q$9:$Q$1954,1))))</f>
        <v>0.45454545454545453</v>
      </c>
      <c r="U650" s="9">
        <f>IF(Q650=0,0,(INDEX('RPI calculation'!$H$9:$H$356,O650)-(COUNTIFS(Matches!$C$9:$C$1954,C650,Matches!$D$9:$D$1954,D650,Matches!$Q$9:$Q$1954,1,Matches!$E$9:$E$1954,3)+COUNTIFS(Matches!$C$9:$C$1954,D650,Matches!$D$9:$D$1954,C650,Matches!$Q$9:$Q$1954,1,Matches!$F$9:$F$1954,3)))/((INDEX('RPI calculation'!$H$9:$H$356,O650)+INDEX('RPI calculation'!$I$9:$I$356,O650))-(COUNTIFS(Matches!$C$9:$C$1954,C650,Matches!$D$9:$D$1954,D650,Matches!$Q$9:$Q$1954,1)+COUNTIFS(Matches!$C$9:$C$1954,D650,Matches!$D$9:$D$1954,C650,Matches!$Q$9:$Q$1954,1))))</f>
        <v>0.625</v>
      </c>
      <c r="V650" s="9">
        <f>IF(Q650=0,0,INDEX('RPI calculation'!$K$9:$K$356,P650))</f>
        <v>0.36137820512820512</v>
      </c>
      <c r="W650" s="9">
        <f>IF(Q650=0,0,INDEX('RPI calculation'!$K$9:$K$356,O650))</f>
        <v>0.36712361712361713</v>
      </c>
      <c r="X650" s="1">
        <f>IF(G650="D1",INDEX('RPI calculation'!$N$9:$N$356,O650),0)</f>
        <v>226</v>
      </c>
      <c r="Y650" s="1">
        <f>IF(H650="D1",INDEX('RPI calculation'!$N$9:$N$356,P650),0)</f>
        <v>310</v>
      </c>
    </row>
    <row r="651" spans="1:25" ht="25">
      <c r="A651" s="1" t="s">
        <v>2232</v>
      </c>
      <c r="B651" s="12">
        <v>46269</v>
      </c>
      <c r="C651" s="1" t="s">
        <v>207</v>
      </c>
      <c r="D651" s="1" t="s">
        <v>223</v>
      </c>
      <c r="E651" s="1">
        <v>1</v>
      </c>
      <c r="F651" s="1">
        <v>3</v>
      </c>
      <c r="G651" s="1" t="s">
        <v>584</v>
      </c>
      <c r="H651" s="1" t="s">
        <v>584</v>
      </c>
      <c r="I651" s="1">
        <v>2</v>
      </c>
      <c r="J651" s="14" t="s">
        <v>1457</v>
      </c>
      <c r="K651" s="14" t="s">
        <v>2233</v>
      </c>
      <c r="L651" s="14"/>
      <c r="M651" s="1" t="s">
        <v>5986</v>
      </c>
      <c r="N651" s="14" t="s">
        <v>5989</v>
      </c>
      <c r="O651" s="1">
        <f>IF(G651="D1",MATCH(C651,'RPI calculation'!$A$9:$A$356,0),0)</f>
        <v>57</v>
      </c>
      <c r="P651" s="1">
        <f>IF(H651="D1",MATCH(D651,'RPI calculation'!$A$9:$A$356,0),0)</f>
        <v>178</v>
      </c>
      <c r="Q651" s="1">
        <f t="shared" si="30"/>
        <v>1</v>
      </c>
      <c r="R651" s="1">
        <f t="shared" si="31"/>
        <v>0</v>
      </c>
      <c r="S651" s="1">
        <f t="shared" si="32"/>
        <v>1</v>
      </c>
      <c r="T651" s="9">
        <f>IF(Q651=0,0,(INDEX('RPI calculation'!$H$9:$H$356,P651)-(COUNTIFS(Matches!$C$9:$C$1954,C651,Matches!$D$9:$D$1954,D651,Matches!$Q$9:$Q$1954,1,Matches!$F$9:$F$1954,3)+COUNTIFS(Matches!$C$9:$C$1954,D651,Matches!$D$9:$D$1954,C651,Matches!$Q$9:$Q$1954,1,Matches!$E$9:$E$1954,3)))/((INDEX('RPI calculation'!$H$9:$H$356,P651)+INDEX('RPI calculation'!$I$9:$I$356,P651))-(COUNTIFS(Matches!$C$9:$C$1954,C651,Matches!$D$9:$D$1954,D651,Matches!$Q$9:$Q$1954,1)+COUNTIFS(Matches!$C$9:$C$1954,D651,Matches!$D$9:$D$1954,C651,Matches!$Q$9:$Q$1954,1))))</f>
        <v>0.33333333333333331</v>
      </c>
      <c r="U651" s="9">
        <f>IF(Q651=0,0,(INDEX('RPI calculation'!$H$9:$H$356,O651)-(COUNTIFS(Matches!$C$9:$C$1954,C651,Matches!$D$9:$D$1954,D651,Matches!$Q$9:$Q$1954,1,Matches!$E$9:$E$1954,3)+COUNTIFS(Matches!$C$9:$C$1954,D651,Matches!$D$9:$D$1954,C651,Matches!$Q$9:$Q$1954,1,Matches!$F$9:$F$1954,3)))/((INDEX('RPI calculation'!$H$9:$H$356,O651)+INDEX('RPI calculation'!$I$9:$I$356,O651))-(COUNTIFS(Matches!$C$9:$C$1954,C651,Matches!$D$9:$D$1954,D651,Matches!$Q$9:$Q$1954,1)+COUNTIFS(Matches!$C$9:$C$1954,D651,Matches!$D$9:$D$1954,C651,Matches!$Q$9:$Q$1954,1))))</f>
        <v>0.66666666666666663</v>
      </c>
      <c r="V651" s="9">
        <f>IF(Q651=0,0,INDEX('RPI calculation'!$K$9:$K$356,P651))</f>
        <v>0.53423465423465422</v>
      </c>
      <c r="W651" s="9">
        <f>IF(Q651=0,0,INDEX('RPI calculation'!$K$9:$K$356,O651))</f>
        <v>0.44234654234654225</v>
      </c>
      <c r="X651" s="1">
        <f>IF(G651="D1",INDEX('RPI calculation'!$N$9:$N$356,O651),0)</f>
        <v>184</v>
      </c>
      <c r="Y651" s="1">
        <f>IF(H651="D1",INDEX('RPI calculation'!$N$9:$N$356,P651),0)</f>
        <v>200</v>
      </c>
    </row>
    <row r="652" spans="1:25" ht="25">
      <c r="A652" s="1" t="s">
        <v>2234</v>
      </c>
      <c r="B652" s="12">
        <v>46269</v>
      </c>
      <c r="C652" s="1" t="s">
        <v>218</v>
      </c>
      <c r="D652" s="1" t="s">
        <v>321</v>
      </c>
      <c r="E652" s="1">
        <v>3</v>
      </c>
      <c r="F652" s="1">
        <v>0</v>
      </c>
      <c r="G652" s="1" t="s">
        <v>584</v>
      </c>
      <c r="H652" s="1" t="s">
        <v>584</v>
      </c>
      <c r="I652" s="1">
        <v>2</v>
      </c>
      <c r="J652" s="14" t="s">
        <v>2235</v>
      </c>
      <c r="K652" s="14" t="s">
        <v>2236</v>
      </c>
      <c r="L652" s="14"/>
      <c r="M652" s="1" t="s">
        <v>5986</v>
      </c>
      <c r="N652" s="14" t="s">
        <v>5989</v>
      </c>
      <c r="O652" s="1">
        <f>IF(G652="D1",MATCH(C652,'RPI calculation'!$A$9:$A$356,0),0)</f>
        <v>58</v>
      </c>
      <c r="P652" s="1">
        <f>IF(H652="D1",MATCH(D652,'RPI calculation'!$A$9:$A$356,0),0)</f>
        <v>112</v>
      </c>
      <c r="Q652" s="1">
        <f t="shared" si="30"/>
        <v>1</v>
      </c>
      <c r="R652" s="1">
        <f t="shared" si="31"/>
        <v>1</v>
      </c>
      <c r="S652" s="1">
        <f t="shared" si="32"/>
        <v>0</v>
      </c>
      <c r="T652" s="9">
        <f>IF(Q652=0,0,(INDEX('RPI calculation'!$H$9:$H$356,P652)-(COUNTIFS(Matches!$C$9:$C$1954,C652,Matches!$D$9:$D$1954,D652,Matches!$Q$9:$Q$1954,1,Matches!$F$9:$F$1954,3)+COUNTIFS(Matches!$C$9:$C$1954,D652,Matches!$D$9:$D$1954,C652,Matches!$Q$9:$Q$1954,1,Matches!$E$9:$E$1954,3)))/((INDEX('RPI calculation'!$H$9:$H$356,P652)+INDEX('RPI calculation'!$I$9:$I$356,P652))-(COUNTIFS(Matches!$C$9:$C$1954,C652,Matches!$D$9:$D$1954,D652,Matches!$Q$9:$Q$1954,1)+COUNTIFS(Matches!$C$9:$C$1954,D652,Matches!$D$9:$D$1954,C652,Matches!$Q$9:$Q$1954,1))))</f>
        <v>0.1</v>
      </c>
      <c r="U652" s="9">
        <f>IF(Q652=0,0,(INDEX('RPI calculation'!$H$9:$H$356,O652)-(COUNTIFS(Matches!$C$9:$C$1954,C652,Matches!$D$9:$D$1954,D652,Matches!$Q$9:$Q$1954,1,Matches!$E$9:$E$1954,3)+COUNTIFS(Matches!$C$9:$C$1954,D652,Matches!$D$9:$D$1954,C652,Matches!$Q$9:$Q$1954,1,Matches!$F$9:$F$1954,3)))/((INDEX('RPI calculation'!$H$9:$H$356,O652)+INDEX('RPI calculation'!$I$9:$I$356,O652))-(COUNTIFS(Matches!$C$9:$C$1954,C652,Matches!$D$9:$D$1954,D652,Matches!$Q$9:$Q$1954,1)+COUNTIFS(Matches!$C$9:$C$1954,D652,Matches!$D$9:$D$1954,C652,Matches!$Q$9:$Q$1954,1))))</f>
        <v>0.375</v>
      </c>
      <c r="V652" s="9">
        <f>IF(Q652=0,0,INDEX('RPI calculation'!$K$9:$K$356,P652))</f>
        <v>0.53409090909090906</v>
      </c>
      <c r="W652" s="9">
        <f>IF(Q652=0,0,INDEX('RPI calculation'!$K$9:$K$356,O652))</f>
        <v>0.5078563411896746</v>
      </c>
      <c r="X652" s="1">
        <f>IF(G652="D1",INDEX('RPI calculation'!$N$9:$N$356,O652),0)</f>
        <v>195</v>
      </c>
      <c r="Y652" s="1">
        <f>IF(H652="D1",INDEX('RPI calculation'!$N$9:$N$356,P652),0)</f>
        <v>298</v>
      </c>
    </row>
    <row r="653" spans="1:25" ht="25">
      <c r="A653" s="1" t="s">
        <v>2237</v>
      </c>
      <c r="B653" s="12">
        <v>46269</v>
      </c>
      <c r="C653" s="1" t="s">
        <v>222</v>
      </c>
      <c r="D653" s="1" t="s">
        <v>144</v>
      </c>
      <c r="E653" s="1">
        <v>1</v>
      </c>
      <c r="F653" s="1">
        <v>3</v>
      </c>
      <c r="G653" s="1" t="s">
        <v>584</v>
      </c>
      <c r="H653" s="1" t="s">
        <v>584</v>
      </c>
      <c r="I653" s="1">
        <v>2</v>
      </c>
      <c r="J653" s="14" t="s">
        <v>1150</v>
      </c>
      <c r="K653" s="14" t="s">
        <v>2238</v>
      </c>
      <c r="L653" s="14"/>
      <c r="M653" s="1" t="s">
        <v>5986</v>
      </c>
      <c r="N653" s="14" t="s">
        <v>5989</v>
      </c>
      <c r="O653" s="1">
        <f>IF(G653="D1",MATCH(C653,'RPI calculation'!$A$9:$A$356,0),0)</f>
        <v>60</v>
      </c>
      <c r="P653" s="1">
        <f>IF(H653="D1",MATCH(D653,'RPI calculation'!$A$9:$A$356,0),0)</f>
        <v>331</v>
      </c>
      <c r="Q653" s="1">
        <f t="shared" si="30"/>
        <v>1</v>
      </c>
      <c r="R653" s="1">
        <f t="shared" si="31"/>
        <v>0</v>
      </c>
      <c r="S653" s="1">
        <f t="shared" si="32"/>
        <v>1</v>
      </c>
      <c r="T653" s="9">
        <f>IF(Q653=0,0,(INDEX('RPI calculation'!$H$9:$H$356,P653)-(COUNTIFS(Matches!$C$9:$C$1954,C653,Matches!$D$9:$D$1954,D653,Matches!$Q$9:$Q$1954,1,Matches!$F$9:$F$1954,3)+COUNTIFS(Matches!$C$9:$C$1954,D653,Matches!$D$9:$D$1954,C653,Matches!$Q$9:$Q$1954,1,Matches!$E$9:$E$1954,3)))/((INDEX('RPI calculation'!$H$9:$H$356,P653)+INDEX('RPI calculation'!$I$9:$I$356,P653))-(COUNTIFS(Matches!$C$9:$C$1954,C653,Matches!$D$9:$D$1954,D653,Matches!$Q$9:$Q$1954,1)+COUNTIFS(Matches!$C$9:$C$1954,D653,Matches!$D$9:$D$1954,C653,Matches!$Q$9:$Q$1954,1))))</f>
        <v>0.75</v>
      </c>
      <c r="U653" s="9">
        <f>IF(Q653=0,0,(INDEX('RPI calculation'!$H$9:$H$356,O653)-(COUNTIFS(Matches!$C$9:$C$1954,C653,Matches!$D$9:$D$1954,D653,Matches!$Q$9:$Q$1954,1,Matches!$E$9:$E$1954,3)+COUNTIFS(Matches!$C$9:$C$1954,D653,Matches!$D$9:$D$1954,C653,Matches!$Q$9:$Q$1954,1,Matches!$F$9:$F$1954,3)))/((INDEX('RPI calculation'!$H$9:$H$356,O653)+INDEX('RPI calculation'!$I$9:$I$356,O653))-(COUNTIFS(Matches!$C$9:$C$1954,C653,Matches!$D$9:$D$1954,D653,Matches!$Q$9:$Q$1954,1)+COUNTIFS(Matches!$C$9:$C$1954,D653,Matches!$D$9:$D$1954,C653,Matches!$Q$9:$Q$1954,1))))</f>
        <v>0.4</v>
      </c>
      <c r="V653" s="9">
        <f>IF(Q653=0,0,INDEX('RPI calculation'!$K$9:$K$356,P653))</f>
        <v>0.46568181818181814</v>
      </c>
      <c r="W653" s="9">
        <f>IF(Q653=0,0,INDEX('RPI calculation'!$K$9:$K$356,O653))</f>
        <v>0.51990740740740737</v>
      </c>
      <c r="X653" s="1">
        <f>IF(G653="D1",INDEX('RPI calculation'!$N$9:$N$356,O653),0)</f>
        <v>199</v>
      </c>
      <c r="Y653" s="1">
        <f>IF(H653="D1",INDEX('RPI calculation'!$N$9:$N$356,P653),0)</f>
        <v>121</v>
      </c>
    </row>
    <row r="654" spans="1:25" ht="25">
      <c r="A654" s="1" t="s">
        <v>2239</v>
      </c>
      <c r="B654" s="12">
        <v>46269</v>
      </c>
      <c r="C654" s="1" t="s">
        <v>163</v>
      </c>
      <c r="D654" s="1" t="s">
        <v>58</v>
      </c>
      <c r="E654" s="1">
        <v>0</v>
      </c>
      <c r="F654" s="1">
        <v>3</v>
      </c>
      <c r="G654" s="1" t="s">
        <v>584</v>
      </c>
      <c r="H654" s="1" t="s">
        <v>584</v>
      </c>
      <c r="I654" s="1">
        <v>2</v>
      </c>
      <c r="J654" s="14" t="s">
        <v>803</v>
      </c>
      <c r="K654" s="14" t="s">
        <v>2240</v>
      </c>
      <c r="L654" s="14"/>
      <c r="M654" s="1" t="s">
        <v>5986</v>
      </c>
      <c r="N654" s="14" t="s">
        <v>5989</v>
      </c>
      <c r="O654" s="1">
        <f>IF(G654="D1",MATCH(C654,'RPI calculation'!$A$9:$A$356,0),0)</f>
        <v>61</v>
      </c>
      <c r="P654" s="1">
        <f>IF(H654="D1",MATCH(D654,'RPI calculation'!$A$9:$A$356,0),0)</f>
        <v>129</v>
      </c>
      <c r="Q654" s="1">
        <f t="shared" si="30"/>
        <v>1</v>
      </c>
      <c r="R654" s="1">
        <f t="shared" si="31"/>
        <v>0</v>
      </c>
      <c r="S654" s="1">
        <f t="shared" si="32"/>
        <v>1</v>
      </c>
      <c r="T654" s="9">
        <f>IF(Q654=0,0,(INDEX('RPI calculation'!$H$9:$H$356,P654)-(COUNTIFS(Matches!$C$9:$C$1954,C654,Matches!$D$9:$D$1954,D654,Matches!$Q$9:$Q$1954,1,Matches!$F$9:$F$1954,3)+COUNTIFS(Matches!$C$9:$C$1954,D654,Matches!$D$9:$D$1954,C654,Matches!$Q$9:$Q$1954,1,Matches!$E$9:$E$1954,3)))/((INDEX('RPI calculation'!$H$9:$H$356,P654)+INDEX('RPI calculation'!$I$9:$I$356,P654))-(COUNTIFS(Matches!$C$9:$C$1954,C654,Matches!$D$9:$D$1954,D654,Matches!$Q$9:$Q$1954,1)+COUNTIFS(Matches!$C$9:$C$1954,D654,Matches!$D$9:$D$1954,C654,Matches!$Q$9:$Q$1954,1))))</f>
        <v>1</v>
      </c>
      <c r="U654" s="9">
        <f>IF(Q654=0,0,(INDEX('RPI calculation'!$H$9:$H$356,O654)-(COUNTIFS(Matches!$C$9:$C$1954,C654,Matches!$D$9:$D$1954,D654,Matches!$Q$9:$Q$1954,1,Matches!$E$9:$E$1954,3)+COUNTIFS(Matches!$C$9:$C$1954,D654,Matches!$D$9:$D$1954,C654,Matches!$Q$9:$Q$1954,1,Matches!$F$9:$F$1954,3)))/((INDEX('RPI calculation'!$H$9:$H$356,O654)+INDEX('RPI calculation'!$I$9:$I$356,O654))-(COUNTIFS(Matches!$C$9:$C$1954,C654,Matches!$D$9:$D$1954,D654,Matches!$Q$9:$Q$1954,1)+COUNTIFS(Matches!$C$9:$C$1954,D654,Matches!$D$9:$D$1954,C654,Matches!$Q$9:$Q$1954,1))))</f>
        <v>0.44444444444444442</v>
      </c>
      <c r="V654" s="9">
        <f>IF(Q654=0,0,INDEX('RPI calculation'!$K$9:$K$356,P654))</f>
        <v>0.45530303030303032</v>
      </c>
      <c r="W654" s="9">
        <f>IF(Q654=0,0,INDEX('RPI calculation'!$K$9:$K$356,O654))</f>
        <v>0.59202020202020189</v>
      </c>
      <c r="X654" s="1">
        <f>IF(G654="D1",INDEX('RPI calculation'!$N$9:$N$356,O654),0)</f>
        <v>140</v>
      </c>
      <c r="Y654" s="1">
        <f>IF(H654="D1",INDEX('RPI calculation'!$N$9:$N$356,P654),0)</f>
        <v>35</v>
      </c>
    </row>
    <row r="655" spans="1:25" ht="25">
      <c r="A655" s="1" t="s">
        <v>2241</v>
      </c>
      <c r="B655" s="12">
        <v>46269</v>
      </c>
      <c r="C655" s="1" t="s">
        <v>128</v>
      </c>
      <c r="D655" s="1" t="s">
        <v>104</v>
      </c>
      <c r="E655" s="1">
        <v>3</v>
      </c>
      <c r="F655" s="1">
        <v>1</v>
      </c>
      <c r="G655" s="1" t="s">
        <v>584</v>
      </c>
      <c r="H655" s="1" t="s">
        <v>584</v>
      </c>
      <c r="I655" s="1">
        <v>2</v>
      </c>
      <c r="J655" s="14" t="s">
        <v>1302</v>
      </c>
      <c r="K655" s="14" t="s">
        <v>2242</v>
      </c>
      <c r="L655" s="14"/>
      <c r="M655" s="1" t="s">
        <v>5986</v>
      </c>
      <c r="N655" s="14" t="s">
        <v>5989</v>
      </c>
      <c r="O655" s="1">
        <f>IF(G655="D1",MATCH(C655,'RPI calculation'!$A$9:$A$356,0),0)</f>
        <v>63</v>
      </c>
      <c r="P655" s="1">
        <f>IF(H655="D1",MATCH(D655,'RPI calculation'!$A$9:$A$356,0),0)</f>
        <v>328</v>
      </c>
      <c r="Q655" s="1">
        <f t="shared" si="30"/>
        <v>1</v>
      </c>
      <c r="R655" s="1">
        <f t="shared" si="31"/>
        <v>1</v>
      </c>
      <c r="S655" s="1">
        <f t="shared" si="32"/>
        <v>0</v>
      </c>
      <c r="T655" s="9">
        <f>IF(Q655=0,0,(INDEX('RPI calculation'!$H$9:$H$356,P655)-(COUNTIFS(Matches!$C$9:$C$1954,C655,Matches!$D$9:$D$1954,D655,Matches!$Q$9:$Q$1954,1,Matches!$F$9:$F$1954,3)+COUNTIFS(Matches!$C$9:$C$1954,D655,Matches!$D$9:$D$1954,C655,Matches!$Q$9:$Q$1954,1,Matches!$E$9:$E$1954,3)))/((INDEX('RPI calculation'!$H$9:$H$356,P655)+INDEX('RPI calculation'!$I$9:$I$356,P655))-(COUNTIFS(Matches!$C$9:$C$1954,C655,Matches!$D$9:$D$1954,D655,Matches!$Q$9:$Q$1954,1)+COUNTIFS(Matches!$C$9:$C$1954,D655,Matches!$D$9:$D$1954,C655,Matches!$Q$9:$Q$1954,1))))</f>
        <v>0.6</v>
      </c>
      <c r="U655" s="9">
        <f>IF(Q655=0,0,(INDEX('RPI calculation'!$H$9:$H$356,O655)-(COUNTIFS(Matches!$C$9:$C$1954,C655,Matches!$D$9:$D$1954,D655,Matches!$Q$9:$Q$1954,1,Matches!$E$9:$E$1954,3)+COUNTIFS(Matches!$C$9:$C$1954,D655,Matches!$D$9:$D$1954,C655,Matches!$Q$9:$Q$1954,1,Matches!$F$9:$F$1954,3)))/((INDEX('RPI calculation'!$H$9:$H$356,O655)+INDEX('RPI calculation'!$I$9:$I$356,O655))-(COUNTIFS(Matches!$C$9:$C$1954,C655,Matches!$D$9:$D$1954,D655,Matches!$Q$9:$Q$1954,1)+COUNTIFS(Matches!$C$9:$C$1954,D655,Matches!$D$9:$D$1954,C655,Matches!$Q$9:$Q$1954,1))))</f>
        <v>0.6</v>
      </c>
      <c r="V655" s="9">
        <f>IF(Q655=0,0,INDEX('RPI calculation'!$K$9:$K$356,P655))</f>
        <v>0.62378328741965106</v>
      </c>
      <c r="W655" s="9">
        <f>IF(Q655=0,0,INDEX('RPI calculation'!$K$9:$K$356,O655))</f>
        <v>0.51769644496917211</v>
      </c>
      <c r="X655" s="1">
        <f>IF(G655="D1",INDEX('RPI calculation'!$N$9:$N$356,O655),0)</f>
        <v>105</v>
      </c>
      <c r="Y655" s="1">
        <f>IF(H655="D1",INDEX('RPI calculation'!$N$9:$N$356,P655),0)</f>
        <v>81</v>
      </c>
    </row>
    <row r="656" spans="1:25" ht="25">
      <c r="A656" s="1" t="s">
        <v>2243</v>
      </c>
      <c r="B656" s="12">
        <v>46269</v>
      </c>
      <c r="C656" s="1" t="s">
        <v>278</v>
      </c>
      <c r="D656" s="1" t="s">
        <v>311</v>
      </c>
      <c r="E656" s="1">
        <v>3</v>
      </c>
      <c r="F656" s="1">
        <v>2</v>
      </c>
      <c r="G656" s="1" t="s">
        <v>584</v>
      </c>
      <c r="H656" s="1" t="s">
        <v>584</v>
      </c>
      <c r="I656" s="1">
        <v>2</v>
      </c>
      <c r="J656" s="14" t="s">
        <v>2244</v>
      </c>
      <c r="K656" s="14" t="s">
        <v>2245</v>
      </c>
      <c r="L656" s="14"/>
      <c r="M656" s="1" t="s">
        <v>5986</v>
      </c>
      <c r="N656" s="14" t="s">
        <v>5989</v>
      </c>
      <c r="O656" s="1">
        <f>IF(G656="D1",MATCH(C656,'RPI calculation'!$A$9:$A$356,0),0)</f>
        <v>65</v>
      </c>
      <c r="P656" s="1">
        <f>IF(H656="D1",MATCH(D656,'RPI calculation'!$A$9:$A$356,0),0)</f>
        <v>89</v>
      </c>
      <c r="Q656" s="1">
        <f t="shared" si="30"/>
        <v>1</v>
      </c>
      <c r="R656" s="1">
        <f t="shared" si="31"/>
        <v>1</v>
      </c>
      <c r="S656" s="1">
        <f t="shared" si="32"/>
        <v>0</v>
      </c>
      <c r="T656" s="9">
        <f>IF(Q656=0,0,(INDEX('RPI calculation'!$H$9:$H$356,P656)-(COUNTIFS(Matches!$C$9:$C$1954,C656,Matches!$D$9:$D$1954,D656,Matches!$Q$9:$Q$1954,1,Matches!$F$9:$F$1954,3)+COUNTIFS(Matches!$C$9:$C$1954,D656,Matches!$D$9:$D$1954,C656,Matches!$Q$9:$Q$1954,1,Matches!$E$9:$E$1954,3)))/((INDEX('RPI calculation'!$H$9:$H$356,P656)+INDEX('RPI calculation'!$I$9:$I$356,P656))-(COUNTIFS(Matches!$C$9:$C$1954,C656,Matches!$D$9:$D$1954,D656,Matches!$Q$9:$Q$1954,1)+COUNTIFS(Matches!$C$9:$C$1954,D656,Matches!$D$9:$D$1954,C656,Matches!$Q$9:$Q$1954,1))))</f>
        <v>0.5</v>
      </c>
      <c r="U656" s="9">
        <f>IF(Q656=0,0,(INDEX('RPI calculation'!$H$9:$H$356,O656)-(COUNTIFS(Matches!$C$9:$C$1954,C656,Matches!$D$9:$D$1954,D656,Matches!$Q$9:$Q$1954,1,Matches!$E$9:$E$1954,3)+COUNTIFS(Matches!$C$9:$C$1954,D656,Matches!$D$9:$D$1954,C656,Matches!$Q$9:$Q$1954,1,Matches!$F$9:$F$1954,3)))/((INDEX('RPI calculation'!$H$9:$H$356,O656)+INDEX('RPI calculation'!$I$9:$I$356,O656))-(COUNTIFS(Matches!$C$9:$C$1954,C656,Matches!$D$9:$D$1954,D656,Matches!$Q$9:$Q$1954,1)+COUNTIFS(Matches!$C$9:$C$1954,D656,Matches!$D$9:$D$1954,C656,Matches!$Q$9:$Q$1954,1))))</f>
        <v>0.44444444444444442</v>
      </c>
      <c r="V656" s="9">
        <f>IF(Q656=0,0,INDEX('RPI calculation'!$K$9:$K$356,P656))</f>
        <v>0.36437451437451435</v>
      </c>
      <c r="W656" s="9">
        <f>IF(Q656=0,0,INDEX('RPI calculation'!$K$9:$K$356,O656))</f>
        <v>0.40734848484848485</v>
      </c>
      <c r="X656" s="1">
        <f>IF(G656="D1",INDEX('RPI calculation'!$N$9:$N$356,O656),0)</f>
        <v>255</v>
      </c>
      <c r="Y656" s="1">
        <f>IF(H656="D1",INDEX('RPI calculation'!$N$9:$N$356,P656),0)</f>
        <v>288</v>
      </c>
    </row>
    <row r="657" spans="1:25" ht="25">
      <c r="A657" s="1" t="s">
        <v>2246</v>
      </c>
      <c r="B657" s="12">
        <v>46269</v>
      </c>
      <c r="C657" s="1" t="s">
        <v>301</v>
      </c>
      <c r="D657" s="1" t="s">
        <v>358</v>
      </c>
      <c r="E657" s="1">
        <v>3</v>
      </c>
      <c r="F657" s="1">
        <v>0</v>
      </c>
      <c r="G657" s="1" t="s">
        <v>584</v>
      </c>
      <c r="H657" s="1" t="s">
        <v>584</v>
      </c>
      <c r="I657" s="1">
        <v>2</v>
      </c>
      <c r="J657" s="14" t="s">
        <v>2247</v>
      </c>
      <c r="K657" s="14" t="s">
        <v>2248</v>
      </c>
      <c r="L657" s="14"/>
      <c r="M657" s="1" t="s">
        <v>5986</v>
      </c>
      <c r="N657" s="14" t="s">
        <v>5989</v>
      </c>
      <c r="O657" s="1">
        <f>IF(G657="D1",MATCH(C657,'RPI calculation'!$A$9:$A$356,0),0)</f>
        <v>66</v>
      </c>
      <c r="P657" s="1">
        <f>IF(H657="D1",MATCH(D657,'RPI calculation'!$A$9:$A$356,0),0)</f>
        <v>190</v>
      </c>
      <c r="Q657" s="1">
        <f t="shared" si="30"/>
        <v>1</v>
      </c>
      <c r="R657" s="1">
        <f t="shared" si="31"/>
        <v>1</v>
      </c>
      <c r="S657" s="1">
        <f t="shared" si="32"/>
        <v>0</v>
      </c>
      <c r="T657" s="9">
        <f>IF(Q657=0,0,(INDEX('RPI calculation'!$H$9:$H$356,P657)-(COUNTIFS(Matches!$C$9:$C$1954,C657,Matches!$D$9:$D$1954,D657,Matches!$Q$9:$Q$1954,1,Matches!$F$9:$F$1954,3)+COUNTIFS(Matches!$C$9:$C$1954,D657,Matches!$D$9:$D$1954,C657,Matches!$Q$9:$Q$1954,1,Matches!$E$9:$E$1954,3)))/((INDEX('RPI calculation'!$H$9:$H$356,P657)+INDEX('RPI calculation'!$I$9:$I$356,P657))-(COUNTIFS(Matches!$C$9:$C$1954,C657,Matches!$D$9:$D$1954,D657,Matches!$Q$9:$Q$1954,1)+COUNTIFS(Matches!$C$9:$C$1954,D657,Matches!$D$9:$D$1954,C657,Matches!$Q$9:$Q$1954,1))))</f>
        <v>7.6923076923076927E-2</v>
      </c>
      <c r="U657" s="9">
        <f>IF(Q657=0,0,(INDEX('RPI calculation'!$H$9:$H$356,O657)-(COUNTIFS(Matches!$C$9:$C$1954,C657,Matches!$D$9:$D$1954,D657,Matches!$Q$9:$Q$1954,1,Matches!$E$9:$E$1954,3)+COUNTIFS(Matches!$C$9:$C$1954,D657,Matches!$D$9:$D$1954,C657,Matches!$Q$9:$Q$1954,1,Matches!$F$9:$F$1954,3)))/((INDEX('RPI calculation'!$H$9:$H$356,O657)+INDEX('RPI calculation'!$I$9:$I$356,O657))-(COUNTIFS(Matches!$C$9:$C$1954,C657,Matches!$D$9:$D$1954,D657,Matches!$Q$9:$Q$1954,1)+COUNTIFS(Matches!$C$9:$C$1954,D657,Matches!$D$9:$D$1954,C657,Matches!$Q$9:$Q$1954,1))))</f>
        <v>0.58333333333333337</v>
      </c>
      <c r="V657" s="9">
        <f>IF(Q657=0,0,INDEX('RPI calculation'!$K$9:$K$356,P657))</f>
        <v>0.41435786435786437</v>
      </c>
      <c r="W657" s="9">
        <f>IF(Q657=0,0,INDEX('RPI calculation'!$K$9:$K$356,O657))</f>
        <v>0.32829478214093599</v>
      </c>
      <c r="X657" s="1">
        <f>IF(G657="D1",INDEX('RPI calculation'!$N$9:$N$356,O657),0)</f>
        <v>278</v>
      </c>
      <c r="Y657" s="1">
        <f>IF(H657="D1",INDEX('RPI calculation'!$N$9:$N$356,P657),0)</f>
        <v>335</v>
      </c>
    </row>
    <row r="658" spans="1:25">
      <c r="A658" s="1" t="s">
        <v>2249</v>
      </c>
      <c r="B658" s="12">
        <v>46269</v>
      </c>
      <c r="C658" s="1" t="s">
        <v>209</v>
      </c>
      <c r="D658" s="1" t="s">
        <v>184</v>
      </c>
      <c r="E658" s="1">
        <v>3</v>
      </c>
      <c r="F658" s="1">
        <v>1</v>
      </c>
      <c r="G658" s="1" t="s">
        <v>584</v>
      </c>
      <c r="H658" s="1" t="s">
        <v>584</v>
      </c>
      <c r="I658" s="1">
        <v>1</v>
      </c>
      <c r="J658" s="14" t="s">
        <v>990</v>
      </c>
      <c r="K658" s="14" t="s">
        <v>2250</v>
      </c>
      <c r="L658" s="14"/>
      <c r="M658" s="1" t="s">
        <v>5986</v>
      </c>
      <c r="N658" s="14" t="s">
        <v>5989</v>
      </c>
      <c r="O658" s="1">
        <f>IF(G658="D1",MATCH(C658,'RPI calculation'!$A$9:$A$356,0),0)</f>
        <v>67</v>
      </c>
      <c r="P658" s="1">
        <f>IF(H658="D1",MATCH(D658,'RPI calculation'!$A$9:$A$356,0),0)</f>
        <v>113</v>
      </c>
      <c r="Q658" s="1">
        <f t="shared" si="30"/>
        <v>1</v>
      </c>
      <c r="R658" s="1">
        <f t="shared" si="31"/>
        <v>1</v>
      </c>
      <c r="S658" s="1">
        <f t="shared" si="32"/>
        <v>0</v>
      </c>
      <c r="T658" s="9">
        <f>IF(Q658=0,0,(INDEX('RPI calculation'!$H$9:$H$356,P658)-(COUNTIFS(Matches!$C$9:$C$1954,C658,Matches!$D$9:$D$1954,D658,Matches!$Q$9:$Q$1954,1,Matches!$F$9:$F$1954,3)+COUNTIFS(Matches!$C$9:$C$1954,D658,Matches!$D$9:$D$1954,C658,Matches!$Q$9:$Q$1954,1,Matches!$E$9:$E$1954,3)))/((INDEX('RPI calculation'!$H$9:$H$356,P658)+INDEX('RPI calculation'!$I$9:$I$356,P658))-(COUNTIFS(Matches!$C$9:$C$1954,C658,Matches!$D$9:$D$1954,D658,Matches!$Q$9:$Q$1954,1)+COUNTIFS(Matches!$C$9:$C$1954,D658,Matches!$D$9:$D$1954,C658,Matches!$Q$9:$Q$1954,1))))</f>
        <v>0.81818181818181823</v>
      </c>
      <c r="U658" s="9">
        <f>IF(Q658=0,0,(INDEX('RPI calculation'!$H$9:$H$356,O658)-(COUNTIFS(Matches!$C$9:$C$1954,C658,Matches!$D$9:$D$1954,D658,Matches!$Q$9:$Q$1954,1,Matches!$E$9:$E$1954,3)+COUNTIFS(Matches!$C$9:$C$1954,D658,Matches!$D$9:$D$1954,C658,Matches!$Q$9:$Q$1954,1,Matches!$F$9:$F$1954,3)))/((INDEX('RPI calculation'!$H$9:$H$356,O658)+INDEX('RPI calculation'!$I$9:$I$356,O658))-(COUNTIFS(Matches!$C$9:$C$1954,C658,Matches!$D$9:$D$1954,D658,Matches!$Q$9:$Q$1954,1)+COUNTIFS(Matches!$C$9:$C$1954,D658,Matches!$D$9:$D$1954,C658,Matches!$Q$9:$Q$1954,1))))</f>
        <v>0.54545454545454541</v>
      </c>
      <c r="V658" s="9">
        <f>IF(Q658=0,0,INDEX('RPI calculation'!$K$9:$K$356,P658))</f>
        <v>0.41136363636363638</v>
      </c>
      <c r="W658" s="9">
        <f>IF(Q658=0,0,INDEX('RPI calculation'!$K$9:$K$356,O658))</f>
        <v>0.43400673400673401</v>
      </c>
      <c r="X658" s="1">
        <f>IF(G658="D1",INDEX('RPI calculation'!$N$9:$N$356,O658),0)</f>
        <v>186</v>
      </c>
      <c r="Y658" s="1">
        <f>IF(H658="D1",INDEX('RPI calculation'!$N$9:$N$356,P658),0)</f>
        <v>161</v>
      </c>
    </row>
    <row r="659" spans="1:25" ht="25">
      <c r="A659" s="1" t="s">
        <v>2251</v>
      </c>
      <c r="B659" s="12">
        <v>46269</v>
      </c>
      <c r="C659" s="1" t="s">
        <v>76</v>
      </c>
      <c r="D659" s="1" t="s">
        <v>31</v>
      </c>
      <c r="E659" s="1">
        <v>0</v>
      </c>
      <c r="F659" s="1">
        <v>3</v>
      </c>
      <c r="G659" s="1" t="s">
        <v>584</v>
      </c>
      <c r="H659" s="1" t="s">
        <v>584</v>
      </c>
      <c r="I659" s="1">
        <v>2</v>
      </c>
      <c r="J659" s="14" t="s">
        <v>795</v>
      </c>
      <c r="K659" s="14" t="s">
        <v>2252</v>
      </c>
      <c r="L659" s="14"/>
      <c r="M659" s="1" t="s">
        <v>5986</v>
      </c>
      <c r="N659" s="14" t="s">
        <v>5989</v>
      </c>
      <c r="O659" s="1">
        <f>IF(G659="D1",MATCH(C659,'RPI calculation'!$A$9:$A$356,0),0)</f>
        <v>68</v>
      </c>
      <c r="P659" s="1">
        <f>IF(H659="D1",MATCH(D659,'RPI calculation'!$A$9:$A$356,0),0)</f>
        <v>180</v>
      </c>
      <c r="Q659" s="1">
        <f t="shared" si="30"/>
        <v>1</v>
      </c>
      <c r="R659" s="1">
        <f t="shared" si="31"/>
        <v>0</v>
      </c>
      <c r="S659" s="1">
        <f t="shared" si="32"/>
        <v>1</v>
      </c>
      <c r="T659" s="9">
        <f>IF(Q659=0,0,(INDEX('RPI calculation'!$H$9:$H$356,P659)-(COUNTIFS(Matches!$C$9:$C$1954,C659,Matches!$D$9:$D$1954,D659,Matches!$Q$9:$Q$1954,1,Matches!$F$9:$F$1954,3)+COUNTIFS(Matches!$C$9:$C$1954,D659,Matches!$D$9:$D$1954,C659,Matches!$Q$9:$Q$1954,1,Matches!$E$9:$E$1954,3)))/((INDEX('RPI calculation'!$H$9:$H$356,P659)+INDEX('RPI calculation'!$I$9:$I$356,P659))-(COUNTIFS(Matches!$C$9:$C$1954,C659,Matches!$D$9:$D$1954,D659,Matches!$Q$9:$Q$1954,1)+COUNTIFS(Matches!$C$9:$C$1954,D659,Matches!$D$9:$D$1954,C659,Matches!$Q$9:$Q$1954,1))))</f>
        <v>1</v>
      </c>
      <c r="U659" s="9">
        <f>IF(Q659=0,0,(INDEX('RPI calculation'!$H$9:$H$356,O659)-(COUNTIFS(Matches!$C$9:$C$1954,C659,Matches!$D$9:$D$1954,D659,Matches!$Q$9:$Q$1954,1,Matches!$E$9:$E$1954,3)+COUNTIFS(Matches!$C$9:$C$1954,D659,Matches!$D$9:$D$1954,C659,Matches!$Q$9:$Q$1954,1,Matches!$F$9:$F$1954,3)))/((INDEX('RPI calculation'!$H$9:$H$356,O659)+INDEX('RPI calculation'!$I$9:$I$356,O659))-(COUNTIFS(Matches!$C$9:$C$1954,C659,Matches!$D$9:$D$1954,D659,Matches!$Q$9:$Q$1954,1)+COUNTIFS(Matches!$C$9:$C$1954,D659,Matches!$D$9:$D$1954,C659,Matches!$Q$9:$Q$1954,1))))</f>
        <v>0.8</v>
      </c>
      <c r="V659" s="9">
        <f>IF(Q659=0,0,INDEX('RPI calculation'!$K$9:$K$356,P659))</f>
        <v>0.55847041847041845</v>
      </c>
      <c r="W659" s="9">
        <f>IF(Q659=0,0,INDEX('RPI calculation'!$K$9:$K$356,O659))</f>
        <v>0.55886134067952242</v>
      </c>
      <c r="X659" s="1">
        <f>IF(G659="D1",INDEX('RPI calculation'!$N$9:$N$356,O659),0)</f>
        <v>53</v>
      </c>
      <c r="Y659" s="1">
        <f>IF(H659="D1",INDEX('RPI calculation'!$N$9:$N$356,P659),0)</f>
        <v>8</v>
      </c>
    </row>
    <row r="660" spans="1:25" ht="25">
      <c r="A660" s="1" t="s">
        <v>2253</v>
      </c>
      <c r="B660" s="12">
        <v>46269</v>
      </c>
      <c r="C660" s="1" t="s">
        <v>68</v>
      </c>
      <c r="D660" s="1" t="s">
        <v>117</v>
      </c>
      <c r="E660" s="1">
        <v>3</v>
      </c>
      <c r="F660" s="1">
        <v>1</v>
      </c>
      <c r="G660" s="1" t="s">
        <v>584</v>
      </c>
      <c r="H660" s="1" t="s">
        <v>584</v>
      </c>
      <c r="I660" s="1">
        <v>2</v>
      </c>
      <c r="J660" s="14" t="s">
        <v>1323</v>
      </c>
      <c r="K660" s="14" t="s">
        <v>2254</v>
      </c>
      <c r="L660" s="14"/>
      <c r="M660" s="1" t="s">
        <v>5986</v>
      </c>
      <c r="N660" s="14" t="s">
        <v>5989</v>
      </c>
      <c r="O660" s="1">
        <f>IF(G660="D1",MATCH(C660,'RPI calculation'!$A$9:$A$356,0),0)</f>
        <v>70</v>
      </c>
      <c r="P660" s="1">
        <f>IF(H660="D1",MATCH(D660,'RPI calculation'!$A$9:$A$356,0),0)</f>
        <v>196</v>
      </c>
      <c r="Q660" s="1">
        <f t="shared" si="30"/>
        <v>1</v>
      </c>
      <c r="R660" s="1">
        <f t="shared" si="31"/>
        <v>1</v>
      </c>
      <c r="S660" s="1">
        <f t="shared" si="32"/>
        <v>0</v>
      </c>
      <c r="T660" s="9">
        <f>IF(Q660=0,0,(INDEX('RPI calculation'!$H$9:$H$356,P660)-(COUNTIFS(Matches!$C$9:$C$1954,C660,Matches!$D$9:$D$1954,D660,Matches!$Q$9:$Q$1954,1,Matches!$F$9:$F$1954,3)+COUNTIFS(Matches!$C$9:$C$1954,D660,Matches!$D$9:$D$1954,C660,Matches!$Q$9:$Q$1954,1,Matches!$E$9:$E$1954,3)))/((INDEX('RPI calculation'!$H$9:$H$356,P660)+INDEX('RPI calculation'!$I$9:$I$356,P660))-(COUNTIFS(Matches!$C$9:$C$1954,C660,Matches!$D$9:$D$1954,D660,Matches!$Q$9:$Q$1954,1)+COUNTIFS(Matches!$C$9:$C$1954,D660,Matches!$D$9:$D$1954,C660,Matches!$Q$9:$Q$1954,1))))</f>
        <v>0.63636363636363635</v>
      </c>
      <c r="U660" s="9">
        <f>IF(Q660=0,0,(INDEX('RPI calculation'!$H$9:$H$356,O660)-(COUNTIFS(Matches!$C$9:$C$1954,C660,Matches!$D$9:$D$1954,D660,Matches!$Q$9:$Q$1954,1,Matches!$E$9:$E$1954,3)+COUNTIFS(Matches!$C$9:$C$1954,D660,Matches!$D$9:$D$1954,C660,Matches!$Q$9:$Q$1954,1,Matches!$F$9:$F$1954,3)))/((INDEX('RPI calculation'!$H$9:$H$356,O660)+INDEX('RPI calculation'!$I$9:$I$356,O660))-(COUNTIFS(Matches!$C$9:$C$1954,C660,Matches!$D$9:$D$1954,D660,Matches!$Q$9:$Q$1954,1)+COUNTIFS(Matches!$C$9:$C$1954,D660,Matches!$D$9:$D$1954,C660,Matches!$Q$9:$Q$1954,1))))</f>
        <v>0.77777777777777779</v>
      </c>
      <c r="V660" s="9">
        <f>IF(Q660=0,0,INDEX('RPI calculation'!$K$9:$K$356,P660))</f>
        <v>0.58262432012432008</v>
      </c>
      <c r="W660" s="9">
        <f>IF(Q660=0,0,INDEX('RPI calculation'!$K$9:$K$356,O660))</f>
        <v>0.53712121212121211</v>
      </c>
      <c r="X660" s="1">
        <f>IF(G660="D1",INDEX('RPI calculation'!$N$9:$N$356,O660),0)</f>
        <v>45</v>
      </c>
      <c r="Y660" s="1">
        <f>IF(H660="D1",INDEX('RPI calculation'!$N$9:$N$356,P660),0)</f>
        <v>94</v>
      </c>
    </row>
    <row r="661" spans="1:25" ht="25">
      <c r="A661" s="1" t="s">
        <v>2255</v>
      </c>
      <c r="B661" s="12">
        <v>46269</v>
      </c>
      <c r="C661" s="1" t="s">
        <v>180</v>
      </c>
      <c r="D661" s="1" t="s">
        <v>228</v>
      </c>
      <c r="E661" s="1">
        <v>3</v>
      </c>
      <c r="F661" s="1">
        <v>0</v>
      </c>
      <c r="G661" s="1" t="s">
        <v>584</v>
      </c>
      <c r="H661" s="1" t="s">
        <v>584</v>
      </c>
      <c r="I661" s="1">
        <v>2</v>
      </c>
      <c r="J661" s="14" t="s">
        <v>716</v>
      </c>
      <c r="K661" s="14" t="s">
        <v>2256</v>
      </c>
      <c r="L661" s="14"/>
      <c r="M661" s="1" t="s">
        <v>5986</v>
      </c>
      <c r="N661" s="14" t="s">
        <v>5989</v>
      </c>
      <c r="O661" s="1">
        <f>IF(G661="D1",MATCH(C661,'RPI calculation'!$A$9:$A$356,0),0)</f>
        <v>71</v>
      </c>
      <c r="P661" s="1">
        <f>IF(H661="D1",MATCH(D661,'RPI calculation'!$A$9:$A$356,0),0)</f>
        <v>76</v>
      </c>
      <c r="Q661" s="1">
        <f t="shared" si="30"/>
        <v>1</v>
      </c>
      <c r="R661" s="1">
        <f t="shared" si="31"/>
        <v>1</v>
      </c>
      <c r="S661" s="1">
        <f t="shared" si="32"/>
        <v>0</v>
      </c>
      <c r="T661" s="9">
        <f>IF(Q661=0,0,(INDEX('RPI calculation'!$H$9:$H$356,P661)-(COUNTIFS(Matches!$C$9:$C$1954,C661,Matches!$D$9:$D$1954,D661,Matches!$Q$9:$Q$1954,1,Matches!$F$9:$F$1954,3)+COUNTIFS(Matches!$C$9:$C$1954,D661,Matches!$D$9:$D$1954,C661,Matches!$Q$9:$Q$1954,1,Matches!$E$9:$E$1954,3)))/((INDEX('RPI calculation'!$H$9:$H$356,P661)+INDEX('RPI calculation'!$I$9:$I$356,P661))-(COUNTIFS(Matches!$C$9:$C$1954,C661,Matches!$D$9:$D$1954,D661,Matches!$Q$9:$Q$1954,1)+COUNTIFS(Matches!$C$9:$C$1954,D661,Matches!$D$9:$D$1954,C661,Matches!$Q$9:$Q$1954,1))))</f>
        <v>0.54545454545454541</v>
      </c>
      <c r="U661" s="9">
        <f>IF(Q661=0,0,(INDEX('RPI calculation'!$H$9:$H$356,O661)-(COUNTIFS(Matches!$C$9:$C$1954,C661,Matches!$D$9:$D$1954,D661,Matches!$Q$9:$Q$1954,1,Matches!$E$9:$E$1954,3)+COUNTIFS(Matches!$C$9:$C$1954,D661,Matches!$D$9:$D$1954,C661,Matches!$Q$9:$Q$1954,1,Matches!$F$9:$F$1954,3)))/((INDEX('RPI calculation'!$H$9:$H$356,O661)+INDEX('RPI calculation'!$I$9:$I$356,O661))-(COUNTIFS(Matches!$C$9:$C$1954,C661,Matches!$D$9:$D$1954,D661,Matches!$Q$9:$Q$1954,1)+COUNTIFS(Matches!$C$9:$C$1954,D661,Matches!$D$9:$D$1954,C661,Matches!$Q$9:$Q$1954,1))))</f>
        <v>0.8</v>
      </c>
      <c r="V661" s="9">
        <f>IF(Q661=0,0,INDEX('RPI calculation'!$K$9:$K$356,P661))</f>
        <v>0.48074494949494945</v>
      </c>
      <c r="W661" s="9">
        <f>IF(Q661=0,0,INDEX('RPI calculation'!$K$9:$K$356,O661))</f>
        <v>0.36733241505968778</v>
      </c>
      <c r="X661" s="1">
        <f>IF(G661="D1",INDEX('RPI calculation'!$N$9:$N$356,O661),0)</f>
        <v>157</v>
      </c>
      <c r="Y661" s="1">
        <f>IF(H661="D1",INDEX('RPI calculation'!$N$9:$N$356,P661),0)</f>
        <v>205</v>
      </c>
    </row>
    <row r="662" spans="1:25" ht="25">
      <c r="A662" s="1" t="s">
        <v>2257</v>
      </c>
      <c r="B662" s="12">
        <v>46269</v>
      </c>
      <c r="C662" s="1" t="s">
        <v>180</v>
      </c>
      <c r="D662" s="1" t="s">
        <v>257</v>
      </c>
      <c r="E662" s="1">
        <v>3</v>
      </c>
      <c r="F662" s="1">
        <v>0</v>
      </c>
      <c r="G662" s="1" t="s">
        <v>584</v>
      </c>
      <c r="H662" s="1" t="s">
        <v>584</v>
      </c>
      <c r="I662" s="1">
        <v>2</v>
      </c>
      <c r="J662" s="14" t="s">
        <v>2258</v>
      </c>
      <c r="K662" s="14" t="s">
        <v>2259</v>
      </c>
      <c r="L662" s="14"/>
      <c r="M662" s="1" t="s">
        <v>5986</v>
      </c>
      <c r="N662" s="14" t="s">
        <v>5989</v>
      </c>
      <c r="O662" s="1">
        <f>IF(G662="D1",MATCH(C662,'RPI calculation'!$A$9:$A$356,0),0)</f>
        <v>71</v>
      </c>
      <c r="P662" s="1">
        <f>IF(H662="D1",MATCH(D662,'RPI calculation'!$A$9:$A$356,0),0)</f>
        <v>78</v>
      </c>
      <c r="Q662" s="1">
        <f t="shared" si="30"/>
        <v>1</v>
      </c>
      <c r="R662" s="1">
        <f t="shared" si="31"/>
        <v>1</v>
      </c>
      <c r="S662" s="1">
        <f t="shared" si="32"/>
        <v>0</v>
      </c>
      <c r="T662" s="9">
        <f>IF(Q662=0,0,(INDEX('RPI calculation'!$H$9:$H$356,P662)-(COUNTIFS(Matches!$C$9:$C$1954,C662,Matches!$D$9:$D$1954,D662,Matches!$Q$9:$Q$1954,1,Matches!$F$9:$F$1954,3)+COUNTIFS(Matches!$C$9:$C$1954,D662,Matches!$D$9:$D$1954,C662,Matches!$Q$9:$Q$1954,1,Matches!$E$9:$E$1954,3)))/((INDEX('RPI calculation'!$H$9:$H$356,P662)+INDEX('RPI calculation'!$I$9:$I$356,P662))-(COUNTIFS(Matches!$C$9:$C$1954,C662,Matches!$D$9:$D$1954,D662,Matches!$Q$9:$Q$1954,1)+COUNTIFS(Matches!$C$9:$C$1954,D662,Matches!$D$9:$D$1954,C662,Matches!$Q$9:$Q$1954,1))))</f>
        <v>0.27272727272727271</v>
      </c>
      <c r="U662" s="9">
        <f>IF(Q662=0,0,(INDEX('RPI calculation'!$H$9:$H$356,O662)-(COUNTIFS(Matches!$C$9:$C$1954,C662,Matches!$D$9:$D$1954,D662,Matches!$Q$9:$Q$1954,1,Matches!$E$9:$E$1954,3)+COUNTIFS(Matches!$C$9:$C$1954,D662,Matches!$D$9:$D$1954,C662,Matches!$Q$9:$Q$1954,1,Matches!$F$9:$F$1954,3)))/((INDEX('RPI calculation'!$H$9:$H$356,O662)+INDEX('RPI calculation'!$I$9:$I$356,O662))-(COUNTIFS(Matches!$C$9:$C$1954,C662,Matches!$D$9:$D$1954,D662,Matches!$Q$9:$Q$1954,1)+COUNTIFS(Matches!$C$9:$C$1954,D662,Matches!$D$9:$D$1954,C662,Matches!$Q$9:$Q$1954,1))))</f>
        <v>0.8</v>
      </c>
      <c r="V662" s="9">
        <f>IF(Q662=0,0,INDEX('RPI calculation'!$K$9:$K$356,P662))</f>
        <v>0.56960955710955707</v>
      </c>
      <c r="W662" s="9">
        <f>IF(Q662=0,0,INDEX('RPI calculation'!$K$9:$K$356,O662))</f>
        <v>0.36733241505968778</v>
      </c>
      <c r="X662" s="1">
        <f>IF(G662="D1",INDEX('RPI calculation'!$N$9:$N$356,O662),0)</f>
        <v>157</v>
      </c>
      <c r="Y662" s="1">
        <f>IF(H662="D1",INDEX('RPI calculation'!$N$9:$N$356,P662),0)</f>
        <v>234</v>
      </c>
    </row>
    <row r="663" spans="1:25" ht="25">
      <c r="A663" s="1" t="s">
        <v>2260</v>
      </c>
      <c r="B663" s="12">
        <v>46269</v>
      </c>
      <c r="C663" s="1" t="s">
        <v>230</v>
      </c>
      <c r="D663" s="1" t="s">
        <v>294</v>
      </c>
      <c r="E663" s="1">
        <v>3</v>
      </c>
      <c r="F663" s="1">
        <v>1</v>
      </c>
      <c r="G663" s="1" t="s">
        <v>584</v>
      </c>
      <c r="H663" s="1" t="s">
        <v>584</v>
      </c>
      <c r="I663" s="1">
        <v>2</v>
      </c>
      <c r="J663" s="14" t="s">
        <v>1736</v>
      </c>
      <c r="K663" s="14" t="s">
        <v>2261</v>
      </c>
      <c r="L663" s="14"/>
      <c r="M663" s="1" t="s">
        <v>5986</v>
      </c>
      <c r="N663" s="14" t="s">
        <v>5989</v>
      </c>
      <c r="O663" s="1">
        <f>IF(G663="D1",MATCH(C663,'RPI calculation'!$A$9:$A$356,0),0)</f>
        <v>73</v>
      </c>
      <c r="P663" s="1">
        <f>IF(H663="D1",MATCH(D663,'RPI calculation'!$A$9:$A$356,0),0)</f>
        <v>233</v>
      </c>
      <c r="Q663" s="1">
        <f t="shared" si="30"/>
        <v>1</v>
      </c>
      <c r="R663" s="1">
        <f t="shared" si="31"/>
        <v>1</v>
      </c>
      <c r="S663" s="1">
        <f t="shared" si="32"/>
        <v>0</v>
      </c>
      <c r="T663" s="9">
        <f>IF(Q663=0,0,(INDEX('RPI calculation'!$H$9:$H$356,P663)-(COUNTIFS(Matches!$C$9:$C$1954,C663,Matches!$D$9:$D$1954,D663,Matches!$Q$9:$Q$1954,1,Matches!$F$9:$F$1954,3)+COUNTIFS(Matches!$C$9:$C$1954,D663,Matches!$D$9:$D$1954,C663,Matches!$Q$9:$Q$1954,1,Matches!$E$9:$E$1954,3)))/((INDEX('RPI calculation'!$H$9:$H$356,P663)+INDEX('RPI calculation'!$I$9:$I$356,P663))-(COUNTIFS(Matches!$C$9:$C$1954,C663,Matches!$D$9:$D$1954,D663,Matches!$Q$9:$Q$1954,1)+COUNTIFS(Matches!$C$9:$C$1954,D663,Matches!$D$9:$D$1954,C663,Matches!$Q$9:$Q$1954,1))))</f>
        <v>0.125</v>
      </c>
      <c r="U663" s="9">
        <f>IF(Q663=0,0,(INDEX('RPI calculation'!$H$9:$H$356,O663)-(COUNTIFS(Matches!$C$9:$C$1954,C663,Matches!$D$9:$D$1954,D663,Matches!$Q$9:$Q$1954,1,Matches!$E$9:$E$1954,3)+COUNTIFS(Matches!$C$9:$C$1954,D663,Matches!$D$9:$D$1954,C663,Matches!$Q$9:$Q$1954,1,Matches!$F$9:$F$1954,3)))/((INDEX('RPI calculation'!$H$9:$H$356,O663)+INDEX('RPI calculation'!$I$9:$I$356,O663))-(COUNTIFS(Matches!$C$9:$C$1954,C663,Matches!$D$9:$D$1954,D663,Matches!$Q$9:$Q$1954,1)+COUNTIFS(Matches!$C$9:$C$1954,D663,Matches!$D$9:$D$1954,C663,Matches!$Q$9:$Q$1954,1))))</f>
        <v>0.41666666666666669</v>
      </c>
      <c r="V663" s="9">
        <f>IF(Q663=0,0,INDEX('RPI calculation'!$K$9:$K$356,P663))</f>
        <v>0.58967452300785639</v>
      </c>
      <c r="W663" s="9">
        <f>IF(Q663=0,0,INDEX('RPI calculation'!$K$9:$K$356,O663))</f>
        <v>0.48618881118881119</v>
      </c>
      <c r="X663" s="1">
        <f>IF(G663="D1",INDEX('RPI calculation'!$N$9:$N$356,O663),0)</f>
        <v>207</v>
      </c>
      <c r="Y663" s="1">
        <f>IF(H663="D1",INDEX('RPI calculation'!$N$9:$N$356,P663),0)</f>
        <v>271</v>
      </c>
    </row>
    <row r="664" spans="1:25" ht="25">
      <c r="A664" s="1" t="s">
        <v>2262</v>
      </c>
      <c r="B664" s="12">
        <v>46269</v>
      </c>
      <c r="C664" s="1" t="s">
        <v>230</v>
      </c>
      <c r="D664" s="1" t="s">
        <v>255</v>
      </c>
      <c r="E664" s="1">
        <v>3</v>
      </c>
      <c r="F664" s="1">
        <v>1</v>
      </c>
      <c r="G664" s="1" t="s">
        <v>584</v>
      </c>
      <c r="H664" s="1" t="s">
        <v>584</v>
      </c>
      <c r="I664" s="1">
        <v>2</v>
      </c>
      <c r="J664" s="14" t="s">
        <v>1118</v>
      </c>
      <c r="K664" s="14" t="s">
        <v>2263</v>
      </c>
      <c r="L664" s="14"/>
      <c r="M664" s="1" t="s">
        <v>5986</v>
      </c>
      <c r="N664" s="14" t="s">
        <v>5989</v>
      </c>
      <c r="O664" s="1">
        <f>IF(G664="D1",MATCH(C664,'RPI calculation'!$A$9:$A$356,0),0)</f>
        <v>73</v>
      </c>
      <c r="P664" s="1">
        <f>IF(H664="D1",MATCH(D664,'RPI calculation'!$A$9:$A$356,0),0)</f>
        <v>292</v>
      </c>
      <c r="Q664" s="1">
        <f t="shared" si="30"/>
        <v>1</v>
      </c>
      <c r="R664" s="1">
        <f t="shared" si="31"/>
        <v>1</v>
      </c>
      <c r="S664" s="1">
        <f t="shared" si="32"/>
        <v>0</v>
      </c>
      <c r="T664" s="9">
        <f>IF(Q664=0,0,(INDEX('RPI calculation'!$H$9:$H$356,P664)-(COUNTIFS(Matches!$C$9:$C$1954,C664,Matches!$D$9:$D$1954,D664,Matches!$Q$9:$Q$1954,1,Matches!$F$9:$F$1954,3)+COUNTIFS(Matches!$C$9:$C$1954,D664,Matches!$D$9:$D$1954,C664,Matches!$Q$9:$Q$1954,1,Matches!$E$9:$E$1954,3)))/((INDEX('RPI calculation'!$H$9:$H$356,P664)+INDEX('RPI calculation'!$I$9:$I$356,P664))-(COUNTIFS(Matches!$C$9:$C$1954,C664,Matches!$D$9:$D$1954,D664,Matches!$Q$9:$Q$1954,1)+COUNTIFS(Matches!$C$9:$C$1954,D664,Matches!$D$9:$D$1954,C664,Matches!$Q$9:$Q$1954,1))))</f>
        <v>0.54545454545454541</v>
      </c>
      <c r="U664" s="9">
        <f>IF(Q664=0,0,(INDEX('RPI calculation'!$H$9:$H$356,O664)-(COUNTIFS(Matches!$C$9:$C$1954,C664,Matches!$D$9:$D$1954,D664,Matches!$Q$9:$Q$1954,1,Matches!$E$9:$E$1954,3)+COUNTIFS(Matches!$C$9:$C$1954,D664,Matches!$D$9:$D$1954,C664,Matches!$Q$9:$Q$1954,1,Matches!$F$9:$F$1954,3)))/((INDEX('RPI calculation'!$H$9:$H$356,O664)+INDEX('RPI calculation'!$I$9:$I$356,O664))-(COUNTIFS(Matches!$C$9:$C$1954,C664,Matches!$D$9:$D$1954,D664,Matches!$Q$9:$Q$1954,1)+COUNTIFS(Matches!$C$9:$C$1954,D664,Matches!$D$9:$D$1954,C664,Matches!$Q$9:$Q$1954,1))))</f>
        <v>0.41666666666666669</v>
      </c>
      <c r="V664" s="9">
        <f>IF(Q664=0,0,INDEX('RPI calculation'!$K$9:$K$356,P664))</f>
        <v>0.43221801346801353</v>
      </c>
      <c r="W664" s="9">
        <f>IF(Q664=0,0,INDEX('RPI calculation'!$K$9:$K$356,O664))</f>
        <v>0.48618881118881119</v>
      </c>
      <c r="X664" s="1">
        <f>IF(G664="D1",INDEX('RPI calculation'!$N$9:$N$356,O664),0)</f>
        <v>207</v>
      </c>
      <c r="Y664" s="1">
        <f>IF(H664="D1",INDEX('RPI calculation'!$N$9:$N$356,P664),0)</f>
        <v>232</v>
      </c>
    </row>
    <row r="665" spans="1:25" ht="25">
      <c r="A665" s="1" t="s">
        <v>2264</v>
      </c>
      <c r="B665" s="12">
        <v>46269</v>
      </c>
      <c r="C665" s="1" t="s">
        <v>303</v>
      </c>
      <c r="D665" s="1" t="s">
        <v>46</v>
      </c>
      <c r="E665" s="1">
        <v>0</v>
      </c>
      <c r="F665" s="1">
        <v>3</v>
      </c>
      <c r="G665" s="1" t="s">
        <v>584</v>
      </c>
      <c r="H665" s="1" t="s">
        <v>584</v>
      </c>
      <c r="I665" s="1">
        <v>2</v>
      </c>
      <c r="J665" s="14" t="s">
        <v>2265</v>
      </c>
      <c r="K665" s="14" t="s">
        <v>2266</v>
      </c>
      <c r="L665" s="14"/>
      <c r="M665" s="1" t="s">
        <v>5986</v>
      </c>
      <c r="N665" s="14" t="s">
        <v>5989</v>
      </c>
      <c r="O665" s="1">
        <f>IF(G665="D1",MATCH(C665,'RPI calculation'!$A$9:$A$356,0),0)</f>
        <v>74</v>
      </c>
      <c r="P665" s="1">
        <f>IF(H665="D1",MATCH(D665,'RPI calculation'!$A$9:$A$356,0),0)</f>
        <v>143</v>
      </c>
      <c r="Q665" s="1">
        <f t="shared" si="30"/>
        <v>1</v>
      </c>
      <c r="R665" s="1">
        <f t="shared" si="31"/>
        <v>0</v>
      </c>
      <c r="S665" s="1">
        <f t="shared" si="32"/>
        <v>1</v>
      </c>
      <c r="T665" s="9">
        <f>IF(Q665=0,0,(INDEX('RPI calculation'!$H$9:$H$356,P665)-(COUNTIFS(Matches!$C$9:$C$1954,C665,Matches!$D$9:$D$1954,D665,Matches!$Q$9:$Q$1954,1,Matches!$F$9:$F$1954,3)+COUNTIFS(Matches!$C$9:$C$1954,D665,Matches!$D$9:$D$1954,C665,Matches!$Q$9:$Q$1954,1,Matches!$E$9:$E$1954,3)))/((INDEX('RPI calculation'!$H$9:$H$356,P665)+INDEX('RPI calculation'!$I$9:$I$356,P665))-(COUNTIFS(Matches!$C$9:$C$1954,C665,Matches!$D$9:$D$1954,D665,Matches!$Q$9:$Q$1954,1)+COUNTIFS(Matches!$C$9:$C$1954,D665,Matches!$D$9:$D$1954,C665,Matches!$Q$9:$Q$1954,1))))</f>
        <v>0.77777777777777779</v>
      </c>
      <c r="U665" s="9">
        <f>IF(Q665=0,0,(INDEX('RPI calculation'!$H$9:$H$356,O665)-(COUNTIFS(Matches!$C$9:$C$1954,C665,Matches!$D$9:$D$1954,D665,Matches!$Q$9:$Q$1954,1,Matches!$E$9:$E$1954,3)+COUNTIFS(Matches!$C$9:$C$1954,D665,Matches!$D$9:$D$1954,C665,Matches!$Q$9:$Q$1954,1,Matches!$F$9:$F$1954,3)))/((INDEX('RPI calculation'!$H$9:$H$356,O665)+INDEX('RPI calculation'!$I$9:$I$356,O665))-(COUNTIFS(Matches!$C$9:$C$1954,C665,Matches!$D$9:$D$1954,D665,Matches!$Q$9:$Q$1954,1)+COUNTIFS(Matches!$C$9:$C$1954,D665,Matches!$D$9:$D$1954,C665,Matches!$Q$9:$Q$1954,1))))</f>
        <v>0.1</v>
      </c>
      <c r="V665" s="9">
        <f>IF(Q665=0,0,INDEX('RPI calculation'!$K$9:$K$356,P665))</f>
        <v>0.60912698412698407</v>
      </c>
      <c r="W665" s="9">
        <f>IF(Q665=0,0,INDEX('RPI calculation'!$K$9:$K$356,O665))</f>
        <v>0.5193854125672307</v>
      </c>
      <c r="X665" s="1">
        <f>IF(G665="D1",INDEX('RPI calculation'!$N$9:$N$356,O665),0)</f>
        <v>280</v>
      </c>
      <c r="Y665" s="1">
        <f>IF(H665="D1",INDEX('RPI calculation'!$N$9:$N$356,P665),0)</f>
        <v>23</v>
      </c>
    </row>
    <row r="666" spans="1:25" ht="25">
      <c r="A666" s="1" t="s">
        <v>2267</v>
      </c>
      <c r="B666" s="12">
        <v>46269</v>
      </c>
      <c r="C666" s="1" t="s">
        <v>119</v>
      </c>
      <c r="D666" s="1" t="s">
        <v>304</v>
      </c>
      <c r="E666" s="1">
        <v>3</v>
      </c>
      <c r="F666" s="1">
        <v>2</v>
      </c>
      <c r="G666" s="1" t="s">
        <v>584</v>
      </c>
      <c r="H666" s="1" t="s">
        <v>584</v>
      </c>
      <c r="I666" s="1">
        <v>2</v>
      </c>
      <c r="J666" s="14" t="s">
        <v>1572</v>
      </c>
      <c r="K666" s="14" t="s">
        <v>2268</v>
      </c>
      <c r="L666" s="14"/>
      <c r="M666" s="1" t="s">
        <v>5986</v>
      </c>
      <c r="N666" s="14" t="s">
        <v>5989</v>
      </c>
      <c r="O666" s="1">
        <f>IF(G666="D1",MATCH(C666,'RPI calculation'!$A$9:$A$356,0),0)</f>
        <v>75</v>
      </c>
      <c r="P666" s="1">
        <f>IF(H666="D1",MATCH(D666,'RPI calculation'!$A$9:$A$356,0),0)</f>
        <v>230</v>
      </c>
      <c r="Q666" s="1">
        <f t="shared" si="30"/>
        <v>1</v>
      </c>
      <c r="R666" s="1">
        <f t="shared" si="31"/>
        <v>1</v>
      </c>
      <c r="S666" s="1">
        <f t="shared" si="32"/>
        <v>0</v>
      </c>
      <c r="T666" s="9">
        <f>IF(Q666=0,0,(INDEX('RPI calculation'!$H$9:$H$356,P666)-(COUNTIFS(Matches!$C$9:$C$1954,C666,Matches!$D$9:$D$1954,D666,Matches!$Q$9:$Q$1954,1,Matches!$F$9:$F$1954,3)+COUNTIFS(Matches!$C$9:$C$1954,D666,Matches!$D$9:$D$1954,C666,Matches!$Q$9:$Q$1954,1,Matches!$E$9:$E$1954,3)))/((INDEX('RPI calculation'!$H$9:$H$356,P666)+INDEX('RPI calculation'!$I$9:$I$356,P666))-(COUNTIFS(Matches!$C$9:$C$1954,C666,Matches!$D$9:$D$1954,D666,Matches!$Q$9:$Q$1954,1)+COUNTIFS(Matches!$C$9:$C$1954,D666,Matches!$D$9:$D$1954,C666,Matches!$Q$9:$Q$1954,1))))</f>
        <v>0.46153846153846156</v>
      </c>
      <c r="U666" s="9">
        <f>IF(Q666=0,0,(INDEX('RPI calculation'!$H$9:$H$356,O666)-(COUNTIFS(Matches!$C$9:$C$1954,C666,Matches!$D$9:$D$1954,D666,Matches!$Q$9:$Q$1954,1,Matches!$E$9:$E$1954,3)+COUNTIFS(Matches!$C$9:$C$1954,D666,Matches!$D$9:$D$1954,C666,Matches!$Q$9:$Q$1954,1,Matches!$F$9:$F$1954,3)))/((INDEX('RPI calculation'!$H$9:$H$356,O666)+INDEX('RPI calculation'!$I$9:$I$356,O666))-(COUNTIFS(Matches!$C$9:$C$1954,C666,Matches!$D$9:$D$1954,D666,Matches!$Q$9:$Q$1954,1)+COUNTIFS(Matches!$C$9:$C$1954,D666,Matches!$D$9:$D$1954,C666,Matches!$Q$9:$Q$1954,1))))</f>
        <v>0.81818181818181823</v>
      </c>
      <c r="V666" s="9">
        <f>IF(Q666=0,0,INDEX('RPI calculation'!$K$9:$K$356,P666))</f>
        <v>0.39523809523809517</v>
      </c>
      <c r="W666" s="9">
        <f>IF(Q666=0,0,INDEX('RPI calculation'!$K$9:$K$356,O666))</f>
        <v>0.43509453509453516</v>
      </c>
      <c r="X666" s="1">
        <f>IF(G666="D1",INDEX('RPI calculation'!$N$9:$N$356,O666),0)</f>
        <v>96</v>
      </c>
      <c r="Y666" s="1">
        <f>IF(H666="D1",INDEX('RPI calculation'!$N$9:$N$356,P666),0)</f>
        <v>281</v>
      </c>
    </row>
    <row r="667" spans="1:25" ht="25">
      <c r="A667" s="1" t="s">
        <v>2269</v>
      </c>
      <c r="B667" s="12">
        <v>46269</v>
      </c>
      <c r="C667" s="1" t="s">
        <v>228</v>
      </c>
      <c r="D667" s="1" t="s">
        <v>307</v>
      </c>
      <c r="E667" s="1">
        <v>3</v>
      </c>
      <c r="F667" s="1">
        <v>0</v>
      </c>
      <c r="G667" s="1" t="s">
        <v>584</v>
      </c>
      <c r="H667" s="1" t="s">
        <v>584</v>
      </c>
      <c r="I667" s="1">
        <v>2</v>
      </c>
      <c r="J667" s="14" t="s">
        <v>832</v>
      </c>
      <c r="K667" s="14" t="s">
        <v>2270</v>
      </c>
      <c r="L667" s="14"/>
      <c r="M667" s="1" t="s">
        <v>5986</v>
      </c>
      <c r="N667" s="14" t="s">
        <v>5989</v>
      </c>
      <c r="O667" s="1">
        <f>IF(G667="D1",MATCH(C667,'RPI calculation'!$A$9:$A$356,0),0)</f>
        <v>76</v>
      </c>
      <c r="P667" s="1">
        <f>IF(H667="D1",MATCH(D667,'RPI calculation'!$A$9:$A$356,0),0)</f>
        <v>234</v>
      </c>
      <c r="Q667" s="1">
        <f t="shared" si="30"/>
        <v>1</v>
      </c>
      <c r="R667" s="1">
        <f t="shared" si="31"/>
        <v>1</v>
      </c>
      <c r="S667" s="1">
        <f t="shared" si="32"/>
        <v>0</v>
      </c>
      <c r="T667" s="9">
        <f>IF(Q667=0,0,(INDEX('RPI calculation'!$H$9:$H$356,P667)-(COUNTIFS(Matches!$C$9:$C$1954,C667,Matches!$D$9:$D$1954,D667,Matches!$Q$9:$Q$1954,1,Matches!$F$9:$F$1954,3)+COUNTIFS(Matches!$C$9:$C$1954,D667,Matches!$D$9:$D$1954,C667,Matches!$Q$9:$Q$1954,1,Matches!$E$9:$E$1954,3)))/((INDEX('RPI calculation'!$H$9:$H$356,P667)+INDEX('RPI calculation'!$I$9:$I$356,P667))-(COUNTIFS(Matches!$C$9:$C$1954,C667,Matches!$D$9:$D$1954,D667,Matches!$Q$9:$Q$1954,1)+COUNTIFS(Matches!$C$9:$C$1954,D667,Matches!$D$9:$D$1954,C667,Matches!$Q$9:$Q$1954,1))))</f>
        <v>0.2</v>
      </c>
      <c r="U667" s="9">
        <f>IF(Q667=0,0,(INDEX('RPI calculation'!$H$9:$H$356,O667)-(COUNTIFS(Matches!$C$9:$C$1954,C667,Matches!$D$9:$D$1954,D667,Matches!$Q$9:$Q$1954,1,Matches!$E$9:$E$1954,3)+COUNTIFS(Matches!$C$9:$C$1954,D667,Matches!$D$9:$D$1954,C667,Matches!$Q$9:$Q$1954,1,Matches!$F$9:$F$1954,3)))/((INDEX('RPI calculation'!$H$9:$H$356,O667)+INDEX('RPI calculation'!$I$9:$I$356,O667))-(COUNTIFS(Matches!$C$9:$C$1954,C667,Matches!$D$9:$D$1954,D667,Matches!$Q$9:$Q$1954,1)+COUNTIFS(Matches!$C$9:$C$1954,D667,Matches!$D$9:$D$1954,C667,Matches!$Q$9:$Q$1954,1))))</f>
        <v>0.45454545454545453</v>
      </c>
      <c r="V667" s="9">
        <f>IF(Q667=0,0,INDEX('RPI calculation'!$K$9:$K$356,P667))</f>
        <v>0.50955004591368225</v>
      </c>
      <c r="W667" s="9">
        <f>IF(Q667=0,0,INDEX('RPI calculation'!$K$9:$K$356,O667))</f>
        <v>0.48074494949494945</v>
      </c>
      <c r="X667" s="1">
        <f>IF(G667="D1",INDEX('RPI calculation'!$N$9:$N$356,O667),0)</f>
        <v>205</v>
      </c>
      <c r="Y667" s="1">
        <f>IF(H667="D1",INDEX('RPI calculation'!$N$9:$N$356,P667),0)</f>
        <v>284</v>
      </c>
    </row>
    <row r="668" spans="1:25" ht="25">
      <c r="A668" s="1" t="s">
        <v>2271</v>
      </c>
      <c r="B668" s="12">
        <v>46269</v>
      </c>
      <c r="C668" s="1" t="s">
        <v>257</v>
      </c>
      <c r="D668" s="1" t="s">
        <v>307</v>
      </c>
      <c r="E668" s="1">
        <v>3</v>
      </c>
      <c r="F668" s="1">
        <v>0</v>
      </c>
      <c r="G668" s="1" t="s">
        <v>584</v>
      </c>
      <c r="H668" s="1" t="s">
        <v>584</v>
      </c>
      <c r="I668" s="1">
        <v>2</v>
      </c>
      <c r="J668" s="14" t="s">
        <v>1101</v>
      </c>
      <c r="K668" s="14" t="s">
        <v>2272</v>
      </c>
      <c r="L668" s="14"/>
      <c r="M668" s="1" t="s">
        <v>5986</v>
      </c>
      <c r="N668" s="14" t="s">
        <v>5989</v>
      </c>
      <c r="O668" s="1">
        <f>IF(G668="D1",MATCH(C668,'RPI calculation'!$A$9:$A$356,0),0)</f>
        <v>78</v>
      </c>
      <c r="P668" s="1">
        <f>IF(H668="D1",MATCH(D668,'RPI calculation'!$A$9:$A$356,0),0)</f>
        <v>234</v>
      </c>
      <c r="Q668" s="1">
        <f t="shared" si="30"/>
        <v>1</v>
      </c>
      <c r="R668" s="1">
        <f t="shared" si="31"/>
        <v>1</v>
      </c>
      <c r="S668" s="1">
        <f t="shared" si="32"/>
        <v>0</v>
      </c>
      <c r="T668" s="9">
        <f>IF(Q668=0,0,(INDEX('RPI calculation'!$H$9:$H$356,P668)-(COUNTIFS(Matches!$C$9:$C$1954,C668,Matches!$D$9:$D$1954,D668,Matches!$Q$9:$Q$1954,1,Matches!$F$9:$F$1954,3)+COUNTIFS(Matches!$C$9:$C$1954,D668,Matches!$D$9:$D$1954,C668,Matches!$Q$9:$Q$1954,1,Matches!$E$9:$E$1954,3)))/((INDEX('RPI calculation'!$H$9:$H$356,P668)+INDEX('RPI calculation'!$I$9:$I$356,P668))-(COUNTIFS(Matches!$C$9:$C$1954,C668,Matches!$D$9:$D$1954,D668,Matches!$Q$9:$Q$1954,1)+COUNTIFS(Matches!$C$9:$C$1954,D668,Matches!$D$9:$D$1954,C668,Matches!$Q$9:$Q$1954,1))))</f>
        <v>0.2</v>
      </c>
      <c r="U668" s="9">
        <f>IF(Q668=0,0,(INDEX('RPI calculation'!$H$9:$H$356,O668)-(COUNTIFS(Matches!$C$9:$C$1954,C668,Matches!$D$9:$D$1954,D668,Matches!$Q$9:$Q$1954,1,Matches!$E$9:$E$1954,3)+COUNTIFS(Matches!$C$9:$C$1954,D668,Matches!$D$9:$D$1954,C668,Matches!$Q$9:$Q$1954,1,Matches!$F$9:$F$1954,3)))/((INDEX('RPI calculation'!$H$9:$H$356,O668)+INDEX('RPI calculation'!$I$9:$I$356,O668))-(COUNTIFS(Matches!$C$9:$C$1954,C668,Matches!$D$9:$D$1954,D668,Matches!$Q$9:$Q$1954,1)+COUNTIFS(Matches!$C$9:$C$1954,D668,Matches!$D$9:$D$1954,C668,Matches!$Q$9:$Q$1954,1))))</f>
        <v>0.18181818181818182</v>
      </c>
      <c r="V668" s="9">
        <f>IF(Q668=0,0,INDEX('RPI calculation'!$K$9:$K$356,P668))</f>
        <v>0.50955004591368225</v>
      </c>
      <c r="W668" s="9">
        <f>IF(Q668=0,0,INDEX('RPI calculation'!$K$9:$K$356,O668))</f>
        <v>0.56960955710955707</v>
      </c>
      <c r="X668" s="1">
        <f>IF(G668="D1",INDEX('RPI calculation'!$N$9:$N$356,O668),0)</f>
        <v>234</v>
      </c>
      <c r="Y668" s="1">
        <f>IF(H668="D1",INDEX('RPI calculation'!$N$9:$N$356,P668),0)</f>
        <v>284</v>
      </c>
    </row>
    <row r="669" spans="1:25" ht="25">
      <c r="A669" s="1" t="s">
        <v>2273</v>
      </c>
      <c r="B669" s="12">
        <v>46269</v>
      </c>
      <c r="C669" s="1" t="s">
        <v>272</v>
      </c>
      <c r="D669" s="1" t="s">
        <v>300</v>
      </c>
      <c r="E669" s="1">
        <v>2</v>
      </c>
      <c r="F669" s="1">
        <v>3</v>
      </c>
      <c r="G669" s="1" t="s">
        <v>584</v>
      </c>
      <c r="H669" s="1" t="s">
        <v>584</v>
      </c>
      <c r="I669" s="1">
        <v>2</v>
      </c>
      <c r="J669" s="14" t="s">
        <v>875</v>
      </c>
      <c r="K669" s="14" t="s">
        <v>2274</v>
      </c>
      <c r="L669" s="14"/>
      <c r="M669" s="1" t="s">
        <v>5986</v>
      </c>
      <c r="N669" s="14" t="s">
        <v>5989</v>
      </c>
      <c r="O669" s="1">
        <f>IF(G669="D1",MATCH(C669,'RPI calculation'!$A$9:$A$356,0),0)</f>
        <v>79</v>
      </c>
      <c r="P669" s="1">
        <f>IF(H669="D1",MATCH(D669,'RPI calculation'!$A$9:$A$356,0),0)</f>
        <v>324</v>
      </c>
      <c r="Q669" s="1">
        <f t="shared" si="30"/>
        <v>1</v>
      </c>
      <c r="R669" s="1">
        <f t="shared" si="31"/>
        <v>0</v>
      </c>
      <c r="S669" s="1">
        <f t="shared" si="32"/>
        <v>1</v>
      </c>
      <c r="T669" s="9">
        <f>IF(Q669=0,0,(INDEX('RPI calculation'!$H$9:$H$356,P669)-(COUNTIFS(Matches!$C$9:$C$1954,C669,Matches!$D$9:$D$1954,D669,Matches!$Q$9:$Q$1954,1,Matches!$F$9:$F$1954,3)+COUNTIFS(Matches!$C$9:$C$1954,D669,Matches!$D$9:$D$1954,C669,Matches!$Q$9:$Q$1954,1,Matches!$E$9:$E$1954,3)))/((INDEX('RPI calculation'!$H$9:$H$356,P669)+INDEX('RPI calculation'!$I$9:$I$356,P669))-(COUNTIFS(Matches!$C$9:$C$1954,C669,Matches!$D$9:$D$1954,D669,Matches!$Q$9:$Q$1954,1)+COUNTIFS(Matches!$C$9:$C$1954,D669,Matches!$D$9:$D$1954,C669,Matches!$Q$9:$Q$1954,1))))</f>
        <v>0.14285714285714285</v>
      </c>
      <c r="U669" s="9">
        <f>IF(Q669=0,0,(INDEX('RPI calculation'!$H$9:$H$356,O669)-(COUNTIFS(Matches!$C$9:$C$1954,C669,Matches!$D$9:$D$1954,D669,Matches!$Q$9:$Q$1954,1,Matches!$E$9:$E$1954,3)+COUNTIFS(Matches!$C$9:$C$1954,D669,Matches!$D$9:$D$1954,C669,Matches!$Q$9:$Q$1954,1,Matches!$F$9:$F$1954,3)))/((INDEX('RPI calculation'!$H$9:$H$356,O669)+INDEX('RPI calculation'!$I$9:$I$356,O669))-(COUNTIFS(Matches!$C$9:$C$1954,C669,Matches!$D$9:$D$1954,D669,Matches!$Q$9:$Q$1954,1)+COUNTIFS(Matches!$C$9:$C$1954,D669,Matches!$D$9:$D$1954,C669,Matches!$Q$9:$Q$1954,1))))</f>
        <v>0.2</v>
      </c>
      <c r="V669" s="9">
        <f>IF(Q669=0,0,INDEX('RPI calculation'!$K$9:$K$356,P669))</f>
        <v>0.46076388888888886</v>
      </c>
      <c r="W669" s="9">
        <f>IF(Q669=0,0,INDEX('RPI calculation'!$K$9:$K$356,O669))</f>
        <v>0.54691722418995148</v>
      </c>
      <c r="X669" s="1">
        <f>IF(G669="D1",INDEX('RPI calculation'!$N$9:$N$356,O669),0)</f>
        <v>249</v>
      </c>
      <c r="Y669" s="1">
        <f>IF(H669="D1",INDEX('RPI calculation'!$N$9:$N$356,P669),0)</f>
        <v>277</v>
      </c>
    </row>
    <row r="670" spans="1:25" ht="25">
      <c r="A670" s="1" t="s">
        <v>2275</v>
      </c>
      <c r="B670" s="12">
        <v>46269</v>
      </c>
      <c r="C670" s="1" t="s">
        <v>341</v>
      </c>
      <c r="D670" s="1" t="s">
        <v>205</v>
      </c>
      <c r="E670" s="1">
        <v>1</v>
      </c>
      <c r="F670" s="1">
        <v>3</v>
      </c>
      <c r="G670" s="1" t="s">
        <v>584</v>
      </c>
      <c r="H670" s="1" t="s">
        <v>584</v>
      </c>
      <c r="I670" s="1">
        <v>2</v>
      </c>
      <c r="J670" s="14" t="s">
        <v>704</v>
      </c>
      <c r="K670" s="14" t="s">
        <v>2276</v>
      </c>
      <c r="L670" s="14"/>
      <c r="M670" s="1" t="s">
        <v>5986</v>
      </c>
      <c r="N670" s="14" t="s">
        <v>5989</v>
      </c>
      <c r="O670" s="1">
        <f>IF(G670="D1",MATCH(C670,'RPI calculation'!$A$9:$A$356,0),0)</f>
        <v>80</v>
      </c>
      <c r="P670" s="1">
        <f>IF(H670="D1",MATCH(D670,'RPI calculation'!$A$9:$A$356,0),0)</f>
        <v>161</v>
      </c>
      <c r="Q670" s="1">
        <f t="shared" si="30"/>
        <v>1</v>
      </c>
      <c r="R670" s="1">
        <f t="shared" si="31"/>
        <v>0</v>
      </c>
      <c r="S670" s="1">
        <f t="shared" si="32"/>
        <v>1</v>
      </c>
      <c r="T670" s="9">
        <f>IF(Q670=0,0,(INDEX('RPI calculation'!$H$9:$H$356,P670)-(COUNTIFS(Matches!$C$9:$C$1954,C670,Matches!$D$9:$D$1954,D670,Matches!$Q$9:$Q$1954,1,Matches!$F$9:$F$1954,3)+COUNTIFS(Matches!$C$9:$C$1954,D670,Matches!$D$9:$D$1954,C670,Matches!$Q$9:$Q$1954,1,Matches!$E$9:$E$1954,3)))/((INDEX('RPI calculation'!$H$9:$H$356,P670)+INDEX('RPI calculation'!$I$9:$I$356,P670))-(COUNTIFS(Matches!$C$9:$C$1954,C670,Matches!$D$9:$D$1954,D670,Matches!$Q$9:$Q$1954,1)+COUNTIFS(Matches!$C$9:$C$1954,D670,Matches!$D$9:$D$1954,C670,Matches!$Q$9:$Q$1954,1))))</f>
        <v>0.7</v>
      </c>
      <c r="U670" s="9">
        <f>IF(Q670=0,0,(INDEX('RPI calculation'!$H$9:$H$356,O670)-(COUNTIFS(Matches!$C$9:$C$1954,C670,Matches!$D$9:$D$1954,D670,Matches!$Q$9:$Q$1954,1,Matches!$E$9:$E$1954,3)+COUNTIFS(Matches!$C$9:$C$1954,D670,Matches!$D$9:$D$1954,C670,Matches!$Q$9:$Q$1954,1,Matches!$F$9:$F$1954,3)))/((INDEX('RPI calculation'!$H$9:$H$356,O670)+INDEX('RPI calculation'!$I$9:$I$356,O670))-(COUNTIFS(Matches!$C$9:$C$1954,C670,Matches!$D$9:$D$1954,D670,Matches!$Q$9:$Q$1954,1)+COUNTIFS(Matches!$C$9:$C$1954,D670,Matches!$D$9:$D$1954,C670,Matches!$Q$9:$Q$1954,1))))</f>
        <v>0.27272727272727271</v>
      </c>
      <c r="V670" s="9">
        <f>IF(Q670=0,0,INDEX('RPI calculation'!$K$9:$K$356,P670))</f>
        <v>0.3891184573002755</v>
      </c>
      <c r="W670" s="9">
        <f>IF(Q670=0,0,INDEX('RPI calculation'!$K$9:$K$356,O670))</f>
        <v>0.40075757575757581</v>
      </c>
      <c r="X670" s="1">
        <f>IF(G670="D1",INDEX('RPI calculation'!$N$9:$N$356,O670),0)</f>
        <v>318</v>
      </c>
      <c r="Y670" s="1">
        <f>IF(H670="D1",INDEX('RPI calculation'!$N$9:$N$356,P670),0)</f>
        <v>182</v>
      </c>
    </row>
    <row r="671" spans="1:25" ht="25">
      <c r="A671" s="1" t="s">
        <v>2277</v>
      </c>
      <c r="B671" s="12">
        <v>46269</v>
      </c>
      <c r="C671" s="1" t="s">
        <v>341</v>
      </c>
      <c r="D671" s="1" t="s">
        <v>202</v>
      </c>
      <c r="E671" s="1">
        <v>0</v>
      </c>
      <c r="F671" s="1">
        <v>3</v>
      </c>
      <c r="G671" s="1" t="s">
        <v>584</v>
      </c>
      <c r="H671" s="1" t="s">
        <v>584</v>
      </c>
      <c r="I671" s="1">
        <v>2</v>
      </c>
      <c r="J671" s="14" t="s">
        <v>844</v>
      </c>
      <c r="K671" s="14" t="s">
        <v>845</v>
      </c>
      <c r="L671" s="14"/>
      <c r="M671" s="1" t="s">
        <v>5986</v>
      </c>
      <c r="N671" s="14" t="s">
        <v>5989</v>
      </c>
      <c r="O671" s="1">
        <f>IF(G671="D1",MATCH(C671,'RPI calculation'!$A$9:$A$356,0),0)</f>
        <v>80</v>
      </c>
      <c r="P671" s="1">
        <f>IF(H671="D1",MATCH(D671,'RPI calculation'!$A$9:$A$356,0),0)</f>
        <v>227</v>
      </c>
      <c r="Q671" s="1">
        <f t="shared" si="30"/>
        <v>1</v>
      </c>
      <c r="R671" s="1">
        <f t="shared" si="31"/>
        <v>0</v>
      </c>
      <c r="S671" s="1">
        <f t="shared" si="32"/>
        <v>1</v>
      </c>
      <c r="T671" s="9">
        <f>IF(Q671=0,0,(INDEX('RPI calculation'!$H$9:$H$356,P671)-(COUNTIFS(Matches!$C$9:$C$1954,C671,Matches!$D$9:$D$1954,D671,Matches!$Q$9:$Q$1954,1,Matches!$F$9:$F$1954,3)+COUNTIFS(Matches!$C$9:$C$1954,D671,Matches!$D$9:$D$1954,C671,Matches!$Q$9:$Q$1954,1,Matches!$E$9:$E$1954,3)))/((INDEX('RPI calculation'!$H$9:$H$356,P671)+INDEX('RPI calculation'!$I$9:$I$356,P671))-(COUNTIFS(Matches!$C$9:$C$1954,C671,Matches!$D$9:$D$1954,D671,Matches!$Q$9:$Q$1954,1)+COUNTIFS(Matches!$C$9:$C$1954,D671,Matches!$D$9:$D$1954,C671,Matches!$Q$9:$Q$1954,1))))</f>
        <v>0.36363636363636365</v>
      </c>
      <c r="U671" s="9">
        <f>IF(Q671=0,0,(INDEX('RPI calculation'!$H$9:$H$356,O671)-(COUNTIFS(Matches!$C$9:$C$1954,C671,Matches!$D$9:$D$1954,D671,Matches!$Q$9:$Q$1954,1,Matches!$E$9:$E$1954,3)+COUNTIFS(Matches!$C$9:$C$1954,D671,Matches!$D$9:$D$1954,C671,Matches!$Q$9:$Q$1954,1,Matches!$F$9:$F$1954,3)))/((INDEX('RPI calculation'!$H$9:$H$356,O671)+INDEX('RPI calculation'!$I$9:$I$356,O671))-(COUNTIFS(Matches!$C$9:$C$1954,C671,Matches!$D$9:$D$1954,D671,Matches!$Q$9:$Q$1954,1)+COUNTIFS(Matches!$C$9:$C$1954,D671,Matches!$D$9:$D$1954,C671,Matches!$Q$9:$Q$1954,1))))</f>
        <v>0.3</v>
      </c>
      <c r="V671" s="9">
        <f>IF(Q671=0,0,INDEX('RPI calculation'!$K$9:$K$356,P671))</f>
        <v>0.53330558330558331</v>
      </c>
      <c r="W671" s="9">
        <f>IF(Q671=0,0,INDEX('RPI calculation'!$K$9:$K$356,O671))</f>
        <v>0.40075757575757581</v>
      </c>
      <c r="X671" s="1">
        <f>IF(G671="D1",INDEX('RPI calculation'!$N$9:$N$356,O671),0)</f>
        <v>318</v>
      </c>
      <c r="Y671" s="1">
        <f>IF(H671="D1",INDEX('RPI calculation'!$N$9:$N$356,P671),0)</f>
        <v>179</v>
      </c>
    </row>
    <row r="672" spans="1:25" ht="25">
      <c r="A672" s="1" t="s">
        <v>2278</v>
      </c>
      <c r="B672" s="12">
        <v>46269</v>
      </c>
      <c r="C672" s="1" t="s">
        <v>143</v>
      </c>
      <c r="D672" s="1" t="s">
        <v>70</v>
      </c>
      <c r="E672" s="1">
        <v>0</v>
      </c>
      <c r="F672" s="1">
        <v>3</v>
      </c>
      <c r="G672" s="1" t="s">
        <v>584</v>
      </c>
      <c r="H672" s="1" t="s">
        <v>584</v>
      </c>
      <c r="I672" s="1">
        <v>2</v>
      </c>
      <c r="J672" s="14" t="s">
        <v>2196</v>
      </c>
      <c r="K672" s="14" t="s">
        <v>2279</v>
      </c>
      <c r="L672" s="14"/>
      <c r="M672" s="1" t="s">
        <v>5986</v>
      </c>
      <c r="N672" s="14" t="s">
        <v>5989</v>
      </c>
      <c r="O672" s="1">
        <f>IF(G672="D1",MATCH(C672,'RPI calculation'!$A$9:$A$356,0),0)</f>
        <v>81</v>
      </c>
      <c r="P672" s="1">
        <f>IF(H672="D1",MATCH(D672,'RPI calculation'!$A$9:$A$356,0),0)</f>
        <v>105</v>
      </c>
      <c r="Q672" s="1">
        <f t="shared" si="30"/>
        <v>1</v>
      </c>
      <c r="R672" s="1">
        <f t="shared" si="31"/>
        <v>0</v>
      </c>
      <c r="S672" s="1">
        <f t="shared" si="32"/>
        <v>1</v>
      </c>
      <c r="T672" s="9">
        <f>IF(Q672=0,0,(INDEX('RPI calculation'!$H$9:$H$356,P672)-(COUNTIFS(Matches!$C$9:$C$1954,C672,Matches!$D$9:$D$1954,D672,Matches!$Q$9:$Q$1954,1,Matches!$F$9:$F$1954,3)+COUNTIFS(Matches!$C$9:$C$1954,D672,Matches!$D$9:$D$1954,C672,Matches!$Q$9:$Q$1954,1,Matches!$E$9:$E$1954,3)))/((INDEX('RPI calculation'!$H$9:$H$356,P672)+INDEX('RPI calculation'!$I$9:$I$356,P672))-(COUNTIFS(Matches!$C$9:$C$1954,C672,Matches!$D$9:$D$1954,D672,Matches!$Q$9:$Q$1954,1)+COUNTIFS(Matches!$C$9:$C$1954,D672,Matches!$D$9:$D$1954,C672,Matches!$Q$9:$Q$1954,1))))</f>
        <v>1</v>
      </c>
      <c r="U672" s="9">
        <f>IF(Q672=0,0,(INDEX('RPI calculation'!$H$9:$H$356,O672)-(COUNTIFS(Matches!$C$9:$C$1954,C672,Matches!$D$9:$D$1954,D672,Matches!$Q$9:$Q$1954,1,Matches!$E$9:$E$1954,3)+COUNTIFS(Matches!$C$9:$C$1954,D672,Matches!$D$9:$D$1954,C672,Matches!$Q$9:$Q$1954,1,Matches!$F$9:$F$1954,3)))/((INDEX('RPI calculation'!$H$9:$H$356,O672)+INDEX('RPI calculation'!$I$9:$I$356,O672))-(COUNTIFS(Matches!$C$9:$C$1954,C672,Matches!$D$9:$D$1954,D672,Matches!$Q$9:$Q$1954,1)+COUNTIFS(Matches!$C$9:$C$1954,D672,Matches!$D$9:$D$1954,C672,Matches!$Q$9:$Q$1954,1))))</f>
        <v>0.6</v>
      </c>
      <c r="V672" s="9">
        <f>IF(Q672=0,0,INDEX('RPI calculation'!$K$9:$K$356,P672))</f>
        <v>0.46898040231373567</v>
      </c>
      <c r="W672" s="9">
        <f>IF(Q672=0,0,INDEX('RPI calculation'!$K$9:$K$356,O672))</f>
        <v>0.54883197610470336</v>
      </c>
      <c r="X672" s="1">
        <f>IF(G672="D1",INDEX('RPI calculation'!$N$9:$N$356,O672),0)</f>
        <v>120</v>
      </c>
      <c r="Y672" s="1">
        <f>IF(H672="D1",INDEX('RPI calculation'!$N$9:$N$356,P672),0)</f>
        <v>47</v>
      </c>
    </row>
    <row r="673" spans="1:25" ht="25">
      <c r="A673" s="1" t="s">
        <v>2280</v>
      </c>
      <c r="B673" s="12">
        <v>46269</v>
      </c>
      <c r="C673" s="1" t="s">
        <v>167</v>
      </c>
      <c r="D673" s="1" t="s">
        <v>55</v>
      </c>
      <c r="E673" s="1">
        <v>2</v>
      </c>
      <c r="F673" s="1">
        <v>3</v>
      </c>
      <c r="G673" s="1" t="s">
        <v>584</v>
      </c>
      <c r="H673" s="1" t="s">
        <v>584</v>
      </c>
      <c r="I673" s="1">
        <v>2</v>
      </c>
      <c r="J673" s="14" t="s">
        <v>1041</v>
      </c>
      <c r="K673" s="14" t="s">
        <v>2281</v>
      </c>
      <c r="L673" s="14"/>
      <c r="M673" s="1" t="s">
        <v>5986</v>
      </c>
      <c r="N673" s="14" t="s">
        <v>5989</v>
      </c>
      <c r="O673" s="1">
        <f>IF(G673="D1",MATCH(C673,'RPI calculation'!$A$9:$A$356,0),0)</f>
        <v>84</v>
      </c>
      <c r="P673" s="1">
        <f>IF(H673="D1",MATCH(D673,'RPI calculation'!$A$9:$A$356,0),0)</f>
        <v>290</v>
      </c>
      <c r="Q673" s="1">
        <f t="shared" si="30"/>
        <v>1</v>
      </c>
      <c r="R673" s="1">
        <f t="shared" si="31"/>
        <v>0</v>
      </c>
      <c r="S673" s="1">
        <f t="shared" si="32"/>
        <v>1</v>
      </c>
      <c r="T673" s="9">
        <f>IF(Q673=0,0,(INDEX('RPI calculation'!$H$9:$H$356,P673)-(COUNTIFS(Matches!$C$9:$C$1954,C673,Matches!$D$9:$D$1954,D673,Matches!$Q$9:$Q$1954,1,Matches!$F$9:$F$1954,3)+COUNTIFS(Matches!$C$9:$C$1954,D673,Matches!$D$9:$D$1954,C673,Matches!$Q$9:$Q$1954,1,Matches!$E$9:$E$1954,3)))/((INDEX('RPI calculation'!$H$9:$H$356,P673)+INDEX('RPI calculation'!$I$9:$I$356,P673))-(COUNTIFS(Matches!$C$9:$C$1954,C673,Matches!$D$9:$D$1954,D673,Matches!$Q$9:$Q$1954,1)+COUNTIFS(Matches!$C$9:$C$1954,D673,Matches!$D$9:$D$1954,C673,Matches!$Q$9:$Q$1954,1))))</f>
        <v>0.77777777777777779</v>
      </c>
      <c r="U673" s="9">
        <f>IF(Q673=0,0,(INDEX('RPI calculation'!$H$9:$H$356,O673)-(COUNTIFS(Matches!$C$9:$C$1954,C673,Matches!$D$9:$D$1954,D673,Matches!$Q$9:$Q$1954,1,Matches!$E$9:$E$1954,3)+COUNTIFS(Matches!$C$9:$C$1954,D673,Matches!$D$9:$D$1954,C673,Matches!$Q$9:$Q$1954,1,Matches!$F$9:$F$1954,3)))/((INDEX('RPI calculation'!$H$9:$H$356,O673)+INDEX('RPI calculation'!$I$9:$I$356,O673))-(COUNTIFS(Matches!$C$9:$C$1954,C673,Matches!$D$9:$D$1954,D673,Matches!$Q$9:$Q$1954,1)+COUNTIFS(Matches!$C$9:$C$1954,D673,Matches!$D$9:$D$1954,C673,Matches!$Q$9:$Q$1954,1))))</f>
        <v>0.75</v>
      </c>
      <c r="V673" s="9">
        <f>IF(Q673=0,0,INDEX('RPI calculation'!$K$9:$K$356,P673))</f>
        <v>0.58141414141414149</v>
      </c>
      <c r="W673" s="9">
        <f>IF(Q673=0,0,INDEX('RPI calculation'!$K$9:$K$356,O673))</f>
        <v>0.44118104118104112</v>
      </c>
      <c r="X673" s="1">
        <f>IF(G673="D1",INDEX('RPI calculation'!$N$9:$N$356,O673),0)</f>
        <v>144</v>
      </c>
      <c r="Y673" s="1">
        <f>IF(H673="D1",INDEX('RPI calculation'!$N$9:$N$356,P673),0)</f>
        <v>32</v>
      </c>
    </row>
    <row r="674" spans="1:25" ht="25">
      <c r="A674" s="1" t="s">
        <v>2282</v>
      </c>
      <c r="B674" s="12">
        <v>46269</v>
      </c>
      <c r="C674" s="1" t="s">
        <v>172</v>
      </c>
      <c r="D674" s="1" t="s">
        <v>113</v>
      </c>
      <c r="E674" s="1">
        <v>2</v>
      </c>
      <c r="F674" s="1">
        <v>3</v>
      </c>
      <c r="G674" s="1" t="s">
        <v>584</v>
      </c>
      <c r="H674" s="1" t="s">
        <v>584</v>
      </c>
      <c r="I674" s="1">
        <v>2</v>
      </c>
      <c r="J674" s="14" t="s">
        <v>1983</v>
      </c>
      <c r="K674" s="14" t="s">
        <v>2283</v>
      </c>
      <c r="L674" s="14"/>
      <c r="M674" s="1" t="s">
        <v>5986</v>
      </c>
      <c r="N674" s="14" t="s">
        <v>5989</v>
      </c>
      <c r="O674" s="1">
        <f>IF(G674="D1",MATCH(C674,'RPI calculation'!$A$9:$A$356,0),0)</f>
        <v>85</v>
      </c>
      <c r="P674" s="1">
        <f>IF(H674="D1",MATCH(D674,'RPI calculation'!$A$9:$A$356,0),0)</f>
        <v>334</v>
      </c>
      <c r="Q674" s="1">
        <f t="shared" si="30"/>
        <v>1</v>
      </c>
      <c r="R674" s="1">
        <f t="shared" si="31"/>
        <v>0</v>
      </c>
      <c r="S674" s="1">
        <f t="shared" si="32"/>
        <v>1</v>
      </c>
      <c r="T674" s="9">
        <f>IF(Q674=0,0,(INDEX('RPI calculation'!$H$9:$H$356,P674)-(COUNTIFS(Matches!$C$9:$C$1954,C674,Matches!$D$9:$D$1954,D674,Matches!$Q$9:$Q$1954,1,Matches!$F$9:$F$1954,3)+COUNTIFS(Matches!$C$9:$C$1954,D674,Matches!$D$9:$D$1954,C674,Matches!$Q$9:$Q$1954,1,Matches!$E$9:$E$1954,3)))/((INDEX('RPI calculation'!$H$9:$H$356,P674)+INDEX('RPI calculation'!$I$9:$I$356,P674))-(COUNTIFS(Matches!$C$9:$C$1954,C674,Matches!$D$9:$D$1954,D674,Matches!$Q$9:$Q$1954,1)+COUNTIFS(Matches!$C$9:$C$1954,D674,Matches!$D$9:$D$1954,C674,Matches!$Q$9:$Q$1954,1))))</f>
        <v>0.66666666666666663</v>
      </c>
      <c r="U674" s="9">
        <f>IF(Q674=0,0,(INDEX('RPI calculation'!$H$9:$H$356,O674)-(COUNTIFS(Matches!$C$9:$C$1954,C674,Matches!$D$9:$D$1954,D674,Matches!$Q$9:$Q$1954,1,Matches!$E$9:$E$1954,3)+COUNTIFS(Matches!$C$9:$C$1954,D674,Matches!$D$9:$D$1954,C674,Matches!$Q$9:$Q$1954,1,Matches!$F$9:$F$1954,3)))/((INDEX('RPI calculation'!$H$9:$H$356,O674)+INDEX('RPI calculation'!$I$9:$I$356,O674))-(COUNTIFS(Matches!$C$9:$C$1954,C674,Matches!$D$9:$D$1954,D674,Matches!$Q$9:$Q$1954,1)+COUNTIFS(Matches!$C$9:$C$1954,D674,Matches!$D$9:$D$1954,C674,Matches!$Q$9:$Q$1954,1))))</f>
        <v>0.7</v>
      </c>
      <c r="V674" s="9">
        <f>IF(Q674=0,0,INDEX('RPI calculation'!$K$9:$K$356,P674))</f>
        <v>0.52940476190476193</v>
      </c>
      <c r="W674" s="9">
        <f>IF(Q674=0,0,INDEX('RPI calculation'!$K$9:$K$356,O674))</f>
        <v>0.45224977043158865</v>
      </c>
      <c r="X674" s="1">
        <f>IF(G674="D1",INDEX('RPI calculation'!$N$9:$N$356,O674),0)</f>
        <v>149</v>
      </c>
      <c r="Y674" s="1">
        <f>IF(H674="D1",INDEX('RPI calculation'!$N$9:$N$356,P674),0)</f>
        <v>90</v>
      </c>
    </row>
    <row r="675" spans="1:25" ht="25">
      <c r="A675" s="1" t="s">
        <v>2284</v>
      </c>
      <c r="B675" s="12">
        <v>46269</v>
      </c>
      <c r="C675" s="1" t="s">
        <v>320</v>
      </c>
      <c r="D675" s="1" t="s">
        <v>183</v>
      </c>
      <c r="E675" s="1">
        <v>3</v>
      </c>
      <c r="F675" s="1">
        <v>2</v>
      </c>
      <c r="G675" s="1" t="s">
        <v>584</v>
      </c>
      <c r="H675" s="1" t="s">
        <v>584</v>
      </c>
      <c r="I675" s="1">
        <v>2</v>
      </c>
      <c r="J675" s="14" t="s">
        <v>2285</v>
      </c>
      <c r="K675" s="14" t="s">
        <v>2286</v>
      </c>
      <c r="L675" s="14"/>
      <c r="M675" s="1" t="s">
        <v>5986</v>
      </c>
      <c r="N675" s="14" t="s">
        <v>5989</v>
      </c>
      <c r="O675" s="1">
        <f>IF(G675="D1",MATCH(C675,'RPI calculation'!$A$9:$A$356,0),0)</f>
        <v>87</v>
      </c>
      <c r="P675" s="1">
        <f>IF(H675="D1",MATCH(D675,'RPI calculation'!$A$9:$A$356,0),0)</f>
        <v>301</v>
      </c>
      <c r="Q675" s="1">
        <f t="shared" si="30"/>
        <v>1</v>
      </c>
      <c r="R675" s="1">
        <f t="shared" si="31"/>
        <v>1</v>
      </c>
      <c r="S675" s="1">
        <f t="shared" si="32"/>
        <v>0</v>
      </c>
      <c r="T675" s="9">
        <f>IF(Q675=0,0,(INDEX('RPI calculation'!$H$9:$H$356,P675)-(COUNTIFS(Matches!$C$9:$C$1954,C675,Matches!$D$9:$D$1954,D675,Matches!$Q$9:$Q$1954,1,Matches!$F$9:$F$1954,3)+COUNTIFS(Matches!$C$9:$C$1954,D675,Matches!$D$9:$D$1954,C675,Matches!$Q$9:$Q$1954,1,Matches!$E$9:$E$1954,3)))/((INDEX('RPI calculation'!$H$9:$H$356,P675)+INDEX('RPI calculation'!$I$9:$I$356,P675))-(COUNTIFS(Matches!$C$9:$C$1954,C675,Matches!$D$9:$D$1954,D675,Matches!$Q$9:$Q$1954,1)+COUNTIFS(Matches!$C$9:$C$1954,D675,Matches!$D$9:$D$1954,C675,Matches!$Q$9:$Q$1954,1))))</f>
        <v>0.58333333333333337</v>
      </c>
      <c r="U675" s="9">
        <f>IF(Q675=0,0,(INDEX('RPI calculation'!$H$9:$H$356,O675)-(COUNTIFS(Matches!$C$9:$C$1954,C675,Matches!$D$9:$D$1954,D675,Matches!$Q$9:$Q$1954,1,Matches!$E$9:$E$1954,3)+COUNTIFS(Matches!$C$9:$C$1954,D675,Matches!$D$9:$D$1954,C675,Matches!$Q$9:$Q$1954,1,Matches!$F$9:$F$1954,3)))/((INDEX('RPI calculation'!$H$9:$H$356,O675)+INDEX('RPI calculation'!$I$9:$I$356,O675))-(COUNTIFS(Matches!$C$9:$C$1954,C675,Matches!$D$9:$D$1954,D675,Matches!$Q$9:$Q$1954,1)+COUNTIFS(Matches!$C$9:$C$1954,D675,Matches!$D$9:$D$1954,C675,Matches!$Q$9:$Q$1954,1))))</f>
        <v>0.33333333333333331</v>
      </c>
      <c r="V675" s="9">
        <f>IF(Q675=0,0,INDEX('RPI calculation'!$K$9:$K$356,P675))</f>
        <v>0.49608724608724608</v>
      </c>
      <c r="W675" s="9">
        <f>IF(Q675=0,0,INDEX('RPI calculation'!$K$9:$K$356,O675))</f>
        <v>0.39702797202797202</v>
      </c>
      <c r="X675" s="1">
        <f>IF(G675="D1",INDEX('RPI calculation'!$N$9:$N$356,O675),0)</f>
        <v>297</v>
      </c>
      <c r="Y675" s="1">
        <f>IF(H675="D1",INDEX('RPI calculation'!$N$9:$N$356,P675),0)</f>
        <v>160</v>
      </c>
    </row>
    <row r="676" spans="1:25" ht="25">
      <c r="A676" s="1" t="s">
        <v>2287</v>
      </c>
      <c r="B676" s="12">
        <v>46269</v>
      </c>
      <c r="C676" s="1" t="s">
        <v>100</v>
      </c>
      <c r="D676" s="1" t="s">
        <v>59</v>
      </c>
      <c r="E676" s="1">
        <v>3</v>
      </c>
      <c r="F676" s="1">
        <v>2</v>
      </c>
      <c r="G676" s="1" t="s">
        <v>584</v>
      </c>
      <c r="H676" s="1" t="s">
        <v>584</v>
      </c>
      <c r="I676" s="1">
        <v>2</v>
      </c>
      <c r="J676" s="14" t="s">
        <v>724</v>
      </c>
      <c r="K676" s="14" t="s">
        <v>2288</v>
      </c>
      <c r="L676" s="14"/>
      <c r="M676" s="1" t="s">
        <v>5986</v>
      </c>
      <c r="N676" s="14" t="s">
        <v>5989</v>
      </c>
      <c r="O676" s="1">
        <f>IF(G676="D1",MATCH(C676,'RPI calculation'!$A$9:$A$356,0),0)</f>
        <v>88</v>
      </c>
      <c r="P676" s="1">
        <f>IF(H676="D1",MATCH(D676,'RPI calculation'!$A$9:$A$356,0),0)</f>
        <v>127</v>
      </c>
      <c r="Q676" s="1">
        <f t="shared" si="30"/>
        <v>1</v>
      </c>
      <c r="R676" s="1">
        <f t="shared" si="31"/>
        <v>1</v>
      </c>
      <c r="S676" s="1">
        <f t="shared" si="32"/>
        <v>0</v>
      </c>
      <c r="T676" s="9">
        <f>IF(Q676=0,0,(INDEX('RPI calculation'!$H$9:$H$356,P676)-(COUNTIFS(Matches!$C$9:$C$1954,C676,Matches!$D$9:$D$1954,D676,Matches!$Q$9:$Q$1954,1,Matches!$F$9:$F$1954,3)+COUNTIFS(Matches!$C$9:$C$1954,D676,Matches!$D$9:$D$1954,C676,Matches!$Q$9:$Q$1954,1,Matches!$E$9:$E$1954,3)))/((INDEX('RPI calculation'!$H$9:$H$356,P676)+INDEX('RPI calculation'!$I$9:$I$356,P676))-(COUNTIFS(Matches!$C$9:$C$1954,C676,Matches!$D$9:$D$1954,D676,Matches!$Q$9:$Q$1954,1)+COUNTIFS(Matches!$C$9:$C$1954,D676,Matches!$D$9:$D$1954,C676,Matches!$Q$9:$Q$1954,1))))</f>
        <v>0.77777777777777779</v>
      </c>
      <c r="U676" s="9">
        <f>IF(Q676=0,0,(INDEX('RPI calculation'!$H$9:$H$356,O676)-(COUNTIFS(Matches!$C$9:$C$1954,C676,Matches!$D$9:$D$1954,D676,Matches!$Q$9:$Q$1954,1,Matches!$E$9:$E$1954,3)+COUNTIFS(Matches!$C$9:$C$1954,D676,Matches!$D$9:$D$1954,C676,Matches!$Q$9:$Q$1954,1,Matches!$F$9:$F$1954,3)))/((INDEX('RPI calculation'!$H$9:$H$356,O676)+INDEX('RPI calculation'!$I$9:$I$356,O676))-(COUNTIFS(Matches!$C$9:$C$1954,C676,Matches!$D$9:$D$1954,D676,Matches!$Q$9:$Q$1954,1)+COUNTIFS(Matches!$C$9:$C$1954,D676,Matches!$D$9:$D$1954,C676,Matches!$Q$9:$Q$1954,1))))</f>
        <v>0.44444444444444442</v>
      </c>
      <c r="V676" s="9">
        <f>IF(Q676=0,0,INDEX('RPI calculation'!$K$9:$K$356,P676))</f>
        <v>0.58611111111111103</v>
      </c>
      <c r="W676" s="9">
        <f>IF(Q676=0,0,INDEX('RPI calculation'!$K$9:$K$356,O676))</f>
        <v>0.65066738816738812</v>
      </c>
      <c r="X676" s="1">
        <f>IF(G676="D1",INDEX('RPI calculation'!$N$9:$N$356,O676),0)</f>
        <v>77</v>
      </c>
      <c r="Y676" s="1">
        <f>IF(H676="D1",INDEX('RPI calculation'!$N$9:$N$356,P676),0)</f>
        <v>36</v>
      </c>
    </row>
    <row r="677" spans="1:25" ht="25">
      <c r="A677" s="1" t="s">
        <v>2289</v>
      </c>
      <c r="B677" s="12">
        <v>46269</v>
      </c>
      <c r="C677" s="1" t="s">
        <v>311</v>
      </c>
      <c r="D677" s="1" t="s">
        <v>312</v>
      </c>
      <c r="E677" s="1">
        <v>3</v>
      </c>
      <c r="F677" s="1">
        <v>1</v>
      </c>
      <c r="G677" s="1" t="s">
        <v>584</v>
      </c>
      <c r="H677" s="1" t="s">
        <v>584</v>
      </c>
      <c r="I677" s="1">
        <v>2</v>
      </c>
      <c r="J677" s="14" t="s">
        <v>1326</v>
      </c>
      <c r="K677" s="14" t="s">
        <v>2290</v>
      </c>
      <c r="L677" s="14"/>
      <c r="M677" s="1" t="s">
        <v>5986</v>
      </c>
      <c r="N677" s="14" t="s">
        <v>5989</v>
      </c>
      <c r="O677" s="1">
        <f>IF(G677="D1",MATCH(C677,'RPI calculation'!$A$9:$A$356,0),0)</f>
        <v>89</v>
      </c>
      <c r="P677" s="1">
        <f>IF(H677="D1",MATCH(D677,'RPI calculation'!$A$9:$A$356,0),0)</f>
        <v>183</v>
      </c>
      <c r="Q677" s="1">
        <f t="shared" si="30"/>
        <v>1</v>
      </c>
      <c r="R677" s="1">
        <f t="shared" si="31"/>
        <v>1</v>
      </c>
      <c r="S677" s="1">
        <f t="shared" si="32"/>
        <v>0</v>
      </c>
      <c r="T677" s="9">
        <f>IF(Q677=0,0,(INDEX('RPI calculation'!$H$9:$H$356,P677)-(COUNTIFS(Matches!$C$9:$C$1954,C677,Matches!$D$9:$D$1954,D677,Matches!$Q$9:$Q$1954,1,Matches!$F$9:$F$1954,3)+COUNTIFS(Matches!$C$9:$C$1954,D677,Matches!$D$9:$D$1954,C677,Matches!$Q$9:$Q$1954,1,Matches!$E$9:$E$1954,3)))/((INDEX('RPI calculation'!$H$9:$H$356,P677)+INDEX('RPI calculation'!$I$9:$I$356,P677))-(COUNTIFS(Matches!$C$9:$C$1954,C677,Matches!$D$9:$D$1954,D677,Matches!$Q$9:$Q$1954,1)+COUNTIFS(Matches!$C$9:$C$1954,D677,Matches!$D$9:$D$1954,C677,Matches!$Q$9:$Q$1954,1))))</f>
        <v>0.33333333333333331</v>
      </c>
      <c r="U677" s="9">
        <f>IF(Q677=0,0,(INDEX('RPI calculation'!$H$9:$H$356,O677)-(COUNTIFS(Matches!$C$9:$C$1954,C677,Matches!$D$9:$D$1954,D677,Matches!$Q$9:$Q$1954,1,Matches!$E$9:$E$1954,3)+COUNTIFS(Matches!$C$9:$C$1954,D677,Matches!$D$9:$D$1954,C677,Matches!$Q$9:$Q$1954,1,Matches!$F$9:$F$1954,3)))/((INDEX('RPI calculation'!$H$9:$H$356,O677)+INDEX('RPI calculation'!$I$9:$I$356,O677))-(COUNTIFS(Matches!$C$9:$C$1954,C677,Matches!$D$9:$D$1954,D677,Matches!$Q$9:$Q$1954,1)+COUNTIFS(Matches!$C$9:$C$1954,D677,Matches!$D$9:$D$1954,C677,Matches!$Q$9:$Q$1954,1))))</f>
        <v>0.41666666666666669</v>
      </c>
      <c r="V677" s="9">
        <f>IF(Q677=0,0,INDEX('RPI calculation'!$K$9:$K$356,P677))</f>
        <v>0.47126441934134244</v>
      </c>
      <c r="W677" s="9">
        <f>IF(Q677=0,0,INDEX('RPI calculation'!$K$9:$K$356,O677))</f>
        <v>0.36437451437451435</v>
      </c>
      <c r="X677" s="1">
        <f>IF(G677="D1",INDEX('RPI calculation'!$N$9:$N$356,O677),0)</f>
        <v>288</v>
      </c>
      <c r="Y677" s="1">
        <f>IF(H677="D1",INDEX('RPI calculation'!$N$9:$N$356,P677),0)</f>
        <v>289</v>
      </c>
    </row>
    <row r="678" spans="1:25" ht="25">
      <c r="A678" s="1" t="s">
        <v>2291</v>
      </c>
      <c r="B678" s="12">
        <v>46269</v>
      </c>
      <c r="C678" s="1" t="s">
        <v>285</v>
      </c>
      <c r="D678" s="1" t="s">
        <v>244</v>
      </c>
      <c r="E678" s="1">
        <v>1</v>
      </c>
      <c r="F678" s="1">
        <v>3</v>
      </c>
      <c r="G678" s="1" t="s">
        <v>584</v>
      </c>
      <c r="H678" s="1" t="s">
        <v>584</v>
      </c>
      <c r="I678" s="1">
        <v>2</v>
      </c>
      <c r="J678" s="14" t="s">
        <v>695</v>
      </c>
      <c r="K678" s="14" t="s">
        <v>2292</v>
      </c>
      <c r="L678" s="14"/>
      <c r="M678" s="1" t="s">
        <v>5986</v>
      </c>
      <c r="N678" s="14" t="s">
        <v>5989</v>
      </c>
      <c r="O678" s="1">
        <f>IF(G678="D1",MATCH(C678,'RPI calculation'!$A$9:$A$356,0),0)</f>
        <v>90</v>
      </c>
      <c r="P678" s="1">
        <f>IF(H678="D1",MATCH(D678,'RPI calculation'!$A$9:$A$356,0),0)</f>
        <v>185</v>
      </c>
      <c r="Q678" s="1">
        <f t="shared" si="30"/>
        <v>1</v>
      </c>
      <c r="R678" s="1">
        <f t="shared" si="31"/>
        <v>0</v>
      </c>
      <c r="S678" s="1">
        <f t="shared" si="32"/>
        <v>1</v>
      </c>
      <c r="T678" s="9">
        <f>IF(Q678=0,0,(INDEX('RPI calculation'!$H$9:$H$356,P678)-(COUNTIFS(Matches!$C$9:$C$1954,C678,Matches!$D$9:$D$1954,D678,Matches!$Q$9:$Q$1954,1,Matches!$F$9:$F$1954,3)+COUNTIFS(Matches!$C$9:$C$1954,D678,Matches!$D$9:$D$1954,C678,Matches!$Q$9:$Q$1954,1,Matches!$E$9:$E$1954,3)))/((INDEX('RPI calculation'!$H$9:$H$356,P678)+INDEX('RPI calculation'!$I$9:$I$356,P678))-(COUNTIFS(Matches!$C$9:$C$1954,C678,Matches!$D$9:$D$1954,D678,Matches!$Q$9:$Q$1954,1)+COUNTIFS(Matches!$C$9:$C$1954,D678,Matches!$D$9:$D$1954,C678,Matches!$Q$9:$Q$1954,1))))</f>
        <v>0.5</v>
      </c>
      <c r="U678" s="9">
        <f>IF(Q678=0,0,(INDEX('RPI calculation'!$H$9:$H$356,O678)-(COUNTIFS(Matches!$C$9:$C$1954,C678,Matches!$D$9:$D$1954,D678,Matches!$Q$9:$Q$1954,1,Matches!$E$9:$E$1954,3)+COUNTIFS(Matches!$C$9:$C$1954,D678,Matches!$D$9:$D$1954,C678,Matches!$Q$9:$Q$1954,1,Matches!$F$9:$F$1954,3)))/((INDEX('RPI calculation'!$H$9:$H$356,O678)+INDEX('RPI calculation'!$I$9:$I$356,O678))-(COUNTIFS(Matches!$C$9:$C$1954,C678,Matches!$D$9:$D$1954,D678,Matches!$Q$9:$Q$1954,1)+COUNTIFS(Matches!$C$9:$C$1954,D678,Matches!$D$9:$D$1954,C678,Matches!$Q$9:$Q$1954,1))))</f>
        <v>0.5</v>
      </c>
      <c r="V678" s="9">
        <f>IF(Q678=0,0,INDEX('RPI calculation'!$K$9:$K$356,P678))</f>
        <v>0.43014763014763019</v>
      </c>
      <c r="W678" s="9">
        <f>IF(Q678=0,0,INDEX('RPI calculation'!$K$9:$K$356,O678))</f>
        <v>0.41404958677685949</v>
      </c>
      <c r="X678" s="1">
        <f>IF(G678="D1",INDEX('RPI calculation'!$N$9:$N$356,O678),0)</f>
        <v>262</v>
      </c>
      <c r="Y678" s="1">
        <f>IF(H678="D1",INDEX('RPI calculation'!$N$9:$N$356,P678),0)</f>
        <v>221</v>
      </c>
    </row>
    <row r="679" spans="1:25" ht="25">
      <c r="A679" s="1" t="s">
        <v>2293</v>
      </c>
      <c r="B679" s="12">
        <v>46269</v>
      </c>
      <c r="C679" s="1" t="s">
        <v>154</v>
      </c>
      <c r="D679" s="1" t="s">
        <v>277</v>
      </c>
      <c r="E679" s="1">
        <v>3</v>
      </c>
      <c r="F679" s="1">
        <v>1</v>
      </c>
      <c r="G679" s="1" t="s">
        <v>584</v>
      </c>
      <c r="H679" s="1" t="s">
        <v>584</v>
      </c>
      <c r="I679" s="1">
        <v>2</v>
      </c>
      <c r="J679" s="14" t="s">
        <v>878</v>
      </c>
      <c r="K679" s="14" t="s">
        <v>2294</v>
      </c>
      <c r="L679" s="14"/>
      <c r="M679" s="1" t="s">
        <v>5986</v>
      </c>
      <c r="N679" s="14" t="s">
        <v>5989</v>
      </c>
      <c r="O679" s="1">
        <f>IF(G679="D1",MATCH(C679,'RPI calculation'!$A$9:$A$356,0),0)</f>
        <v>91</v>
      </c>
      <c r="P679" s="1">
        <f>IF(H679="D1",MATCH(D679,'RPI calculation'!$A$9:$A$356,0),0)</f>
        <v>228</v>
      </c>
      <c r="Q679" s="1">
        <f t="shared" si="30"/>
        <v>1</v>
      </c>
      <c r="R679" s="1">
        <f t="shared" si="31"/>
        <v>1</v>
      </c>
      <c r="S679" s="1">
        <f t="shared" si="32"/>
        <v>0</v>
      </c>
      <c r="T679" s="9">
        <f>IF(Q679=0,0,(INDEX('RPI calculation'!$H$9:$H$356,P679)-(COUNTIFS(Matches!$C$9:$C$1954,C679,Matches!$D$9:$D$1954,D679,Matches!$Q$9:$Q$1954,1,Matches!$F$9:$F$1954,3)+COUNTIFS(Matches!$C$9:$C$1954,D679,Matches!$D$9:$D$1954,C679,Matches!$Q$9:$Q$1954,1,Matches!$E$9:$E$1954,3)))/((INDEX('RPI calculation'!$H$9:$H$356,P679)+INDEX('RPI calculation'!$I$9:$I$356,P679))-(COUNTIFS(Matches!$C$9:$C$1954,C679,Matches!$D$9:$D$1954,D679,Matches!$Q$9:$Q$1954,1)+COUNTIFS(Matches!$C$9:$C$1954,D679,Matches!$D$9:$D$1954,C679,Matches!$Q$9:$Q$1954,1))))</f>
        <v>0.27272727272727271</v>
      </c>
      <c r="U679" s="9">
        <f>IF(Q679=0,0,(INDEX('RPI calculation'!$H$9:$H$356,O679)-(COUNTIFS(Matches!$C$9:$C$1954,C679,Matches!$D$9:$D$1954,D679,Matches!$Q$9:$Q$1954,1,Matches!$E$9:$E$1954,3)+COUNTIFS(Matches!$C$9:$C$1954,D679,Matches!$D$9:$D$1954,C679,Matches!$Q$9:$Q$1954,1,Matches!$F$9:$F$1954,3)))/((INDEX('RPI calculation'!$H$9:$H$356,O679)+INDEX('RPI calculation'!$I$9:$I$356,O679))-(COUNTIFS(Matches!$C$9:$C$1954,C679,Matches!$D$9:$D$1954,D679,Matches!$Q$9:$Q$1954,1)+COUNTIFS(Matches!$C$9:$C$1954,D679,Matches!$D$9:$D$1954,C679,Matches!$Q$9:$Q$1954,1))))</f>
        <v>0.5</v>
      </c>
      <c r="V679" s="9">
        <f>IF(Q679=0,0,INDEX('RPI calculation'!$K$9:$K$356,P679))</f>
        <v>0.53579545454545452</v>
      </c>
      <c r="W679" s="9">
        <f>IF(Q679=0,0,INDEX('RPI calculation'!$K$9:$K$356,O679))</f>
        <v>0.52588825316098042</v>
      </c>
      <c r="X679" s="1">
        <f>IF(G679="D1",INDEX('RPI calculation'!$N$9:$N$356,O679),0)</f>
        <v>131</v>
      </c>
      <c r="Y679" s="1">
        <f>IF(H679="D1",INDEX('RPI calculation'!$N$9:$N$356,P679),0)</f>
        <v>254</v>
      </c>
    </row>
    <row r="680" spans="1:25" ht="25">
      <c r="A680" s="1" t="s">
        <v>2295</v>
      </c>
      <c r="B680" s="12">
        <v>46269</v>
      </c>
      <c r="C680" s="1" t="s">
        <v>121</v>
      </c>
      <c r="D680" s="1" t="s">
        <v>360</v>
      </c>
      <c r="E680" s="1">
        <v>3</v>
      </c>
      <c r="F680" s="1">
        <v>0</v>
      </c>
      <c r="G680" s="1" t="s">
        <v>584</v>
      </c>
      <c r="H680" s="1" t="s">
        <v>584</v>
      </c>
      <c r="I680" s="1">
        <v>2</v>
      </c>
      <c r="J680" s="14" t="s">
        <v>1130</v>
      </c>
      <c r="K680" s="14" t="s">
        <v>2296</v>
      </c>
      <c r="L680" s="14"/>
      <c r="M680" s="1" t="s">
        <v>5986</v>
      </c>
      <c r="N680" s="14" t="s">
        <v>5989</v>
      </c>
      <c r="O680" s="1">
        <f>IF(G680="D1",MATCH(C680,'RPI calculation'!$A$9:$A$356,0),0)</f>
        <v>92</v>
      </c>
      <c r="P680" s="1">
        <f>IF(H680="D1",MATCH(D680,'RPI calculation'!$A$9:$A$356,0),0)</f>
        <v>222</v>
      </c>
      <c r="Q680" s="1">
        <f t="shared" si="30"/>
        <v>1</v>
      </c>
      <c r="R680" s="1">
        <f t="shared" si="31"/>
        <v>1</v>
      </c>
      <c r="S680" s="1">
        <f t="shared" si="32"/>
        <v>0</v>
      </c>
      <c r="T680" s="9">
        <f>IF(Q680=0,0,(INDEX('RPI calculation'!$H$9:$H$356,P680)-(COUNTIFS(Matches!$C$9:$C$1954,C680,Matches!$D$9:$D$1954,D680,Matches!$Q$9:$Q$1954,1,Matches!$F$9:$F$1954,3)+COUNTIFS(Matches!$C$9:$C$1954,D680,Matches!$D$9:$D$1954,C680,Matches!$Q$9:$Q$1954,1,Matches!$E$9:$E$1954,3)))/((INDEX('RPI calculation'!$H$9:$H$356,P680)+INDEX('RPI calculation'!$I$9:$I$356,P680))-(COUNTIFS(Matches!$C$9:$C$1954,C680,Matches!$D$9:$D$1954,D680,Matches!$Q$9:$Q$1954,1)+COUNTIFS(Matches!$C$9:$C$1954,D680,Matches!$D$9:$D$1954,C680,Matches!$Q$9:$Q$1954,1))))</f>
        <v>0</v>
      </c>
      <c r="U680" s="9">
        <f>IF(Q680=0,0,(INDEX('RPI calculation'!$H$9:$H$356,O680)-(COUNTIFS(Matches!$C$9:$C$1954,C680,Matches!$D$9:$D$1954,D680,Matches!$Q$9:$Q$1954,1,Matches!$E$9:$E$1954,3)+COUNTIFS(Matches!$C$9:$C$1954,D680,Matches!$D$9:$D$1954,C680,Matches!$Q$9:$Q$1954,1,Matches!$F$9:$F$1954,3)))/((INDEX('RPI calculation'!$H$9:$H$356,O680)+INDEX('RPI calculation'!$I$9:$I$356,O680))-(COUNTIFS(Matches!$C$9:$C$1954,C680,Matches!$D$9:$D$1954,D680,Matches!$Q$9:$Q$1954,1)+COUNTIFS(Matches!$C$9:$C$1954,D680,Matches!$D$9:$D$1954,C680,Matches!$Q$9:$Q$1954,1))))</f>
        <v>0.63636363636363635</v>
      </c>
      <c r="V680" s="9">
        <f>IF(Q680=0,0,INDEX('RPI calculation'!$K$9:$K$356,P680))</f>
        <v>0.43385332616101846</v>
      </c>
      <c r="W680" s="9">
        <f>IF(Q680=0,0,INDEX('RPI calculation'!$K$9:$K$356,O680))</f>
        <v>0.52591945091945091</v>
      </c>
      <c r="X680" s="1">
        <f>IF(G680="D1",INDEX('RPI calculation'!$N$9:$N$356,O680),0)</f>
        <v>98</v>
      </c>
      <c r="Y680" s="1">
        <f>IF(H680="D1",INDEX('RPI calculation'!$N$9:$N$356,P680),0)</f>
        <v>337</v>
      </c>
    </row>
    <row r="681" spans="1:25" ht="25">
      <c r="A681" s="1" t="s">
        <v>2297</v>
      </c>
      <c r="B681" s="12">
        <v>46269</v>
      </c>
      <c r="C681" s="1" t="s">
        <v>247</v>
      </c>
      <c r="D681" s="1" t="s">
        <v>283</v>
      </c>
      <c r="E681" s="1">
        <v>3</v>
      </c>
      <c r="F681" s="1">
        <v>2</v>
      </c>
      <c r="G681" s="1" t="s">
        <v>584</v>
      </c>
      <c r="H681" s="1" t="s">
        <v>584</v>
      </c>
      <c r="I681" s="1">
        <v>2</v>
      </c>
      <c r="J681" s="14" t="s">
        <v>1395</v>
      </c>
      <c r="K681" s="14" t="s">
        <v>2298</v>
      </c>
      <c r="L681" s="14"/>
      <c r="M681" s="1" t="s">
        <v>5986</v>
      </c>
      <c r="N681" s="14" t="s">
        <v>5989</v>
      </c>
      <c r="O681" s="1">
        <f>IF(G681="D1",MATCH(C681,'RPI calculation'!$A$9:$A$356,0),0)</f>
        <v>93</v>
      </c>
      <c r="P681" s="1">
        <f>IF(H681="D1",MATCH(D681,'RPI calculation'!$A$9:$A$356,0),0)</f>
        <v>309</v>
      </c>
      <c r="Q681" s="1">
        <f t="shared" si="30"/>
        <v>1</v>
      </c>
      <c r="R681" s="1">
        <f t="shared" si="31"/>
        <v>1</v>
      </c>
      <c r="S681" s="1">
        <f t="shared" si="32"/>
        <v>0</v>
      </c>
      <c r="T681" s="9">
        <f>IF(Q681=0,0,(INDEX('RPI calculation'!$H$9:$H$356,P681)-(COUNTIFS(Matches!$C$9:$C$1954,C681,Matches!$D$9:$D$1954,D681,Matches!$Q$9:$Q$1954,1,Matches!$F$9:$F$1954,3)+COUNTIFS(Matches!$C$9:$C$1954,D681,Matches!$D$9:$D$1954,C681,Matches!$Q$9:$Q$1954,1,Matches!$E$9:$E$1954,3)))/((INDEX('RPI calculation'!$H$9:$H$356,P681)+INDEX('RPI calculation'!$I$9:$I$356,P681))-(COUNTIFS(Matches!$C$9:$C$1954,C681,Matches!$D$9:$D$1954,D681,Matches!$Q$9:$Q$1954,1)+COUNTIFS(Matches!$C$9:$C$1954,D681,Matches!$D$9:$D$1954,C681,Matches!$Q$9:$Q$1954,1))))</f>
        <v>0.45454545454545453</v>
      </c>
      <c r="U681" s="9">
        <f>IF(Q681=0,0,(INDEX('RPI calculation'!$H$9:$H$356,O681)-(COUNTIFS(Matches!$C$9:$C$1954,C681,Matches!$D$9:$D$1954,D681,Matches!$Q$9:$Q$1954,1,Matches!$E$9:$E$1954,3)+COUNTIFS(Matches!$C$9:$C$1954,D681,Matches!$D$9:$D$1954,C681,Matches!$Q$9:$Q$1954,1,Matches!$F$9:$F$1954,3)))/((INDEX('RPI calculation'!$H$9:$H$356,O681)+INDEX('RPI calculation'!$I$9:$I$356,O681))-(COUNTIFS(Matches!$C$9:$C$1954,C681,Matches!$D$9:$D$1954,D681,Matches!$Q$9:$Q$1954,1)+COUNTIFS(Matches!$C$9:$C$1954,D681,Matches!$D$9:$D$1954,C681,Matches!$Q$9:$Q$1954,1))))</f>
        <v>0.66666666666666663</v>
      </c>
      <c r="V681" s="9">
        <f>IF(Q681=0,0,INDEX('RPI calculation'!$K$9:$K$356,P681))</f>
        <v>0.45635545010545009</v>
      </c>
      <c r="W681" s="9">
        <f>IF(Q681=0,0,INDEX('RPI calculation'!$K$9:$K$356,O681))</f>
        <v>0.3561383061383061</v>
      </c>
      <c r="X681" s="1">
        <f>IF(G681="D1",INDEX('RPI calculation'!$N$9:$N$356,O681),0)</f>
        <v>224</v>
      </c>
      <c r="Y681" s="1">
        <f>IF(H681="D1",INDEX('RPI calculation'!$N$9:$N$356,P681),0)</f>
        <v>260</v>
      </c>
    </row>
    <row r="682" spans="1:25" ht="25">
      <c r="A682" s="1" t="s">
        <v>2299</v>
      </c>
      <c r="B682" s="12">
        <v>46269</v>
      </c>
      <c r="C682" s="1" t="s">
        <v>260</v>
      </c>
      <c r="D682" s="1" t="s">
        <v>73</v>
      </c>
      <c r="E682" s="1">
        <v>0</v>
      </c>
      <c r="F682" s="1">
        <v>3</v>
      </c>
      <c r="G682" s="1" t="s">
        <v>584</v>
      </c>
      <c r="H682" s="1" t="s">
        <v>584</v>
      </c>
      <c r="I682" s="1">
        <v>2</v>
      </c>
      <c r="J682" s="14" t="s">
        <v>1302</v>
      </c>
      <c r="K682" s="14" t="s">
        <v>2300</v>
      </c>
      <c r="L682" s="14"/>
      <c r="M682" s="1" t="s">
        <v>5986</v>
      </c>
      <c r="N682" s="14" t="s">
        <v>5989</v>
      </c>
      <c r="O682" s="1">
        <f>IF(G682="D1",MATCH(C682,'RPI calculation'!$A$9:$A$356,0),0)</f>
        <v>95</v>
      </c>
      <c r="P682" s="1">
        <f>IF(H682="D1",MATCH(D682,'RPI calculation'!$A$9:$A$356,0),0)</f>
        <v>179</v>
      </c>
      <c r="Q682" s="1">
        <f t="shared" si="30"/>
        <v>1</v>
      </c>
      <c r="R682" s="1">
        <f t="shared" si="31"/>
        <v>0</v>
      </c>
      <c r="S682" s="1">
        <f t="shared" si="32"/>
        <v>1</v>
      </c>
      <c r="T682" s="9">
        <f>IF(Q682=0,0,(INDEX('RPI calculation'!$H$9:$H$356,P682)-(COUNTIFS(Matches!$C$9:$C$1954,C682,Matches!$D$9:$D$1954,D682,Matches!$Q$9:$Q$1954,1,Matches!$F$9:$F$1954,3)+COUNTIFS(Matches!$C$9:$C$1954,D682,Matches!$D$9:$D$1954,C682,Matches!$Q$9:$Q$1954,1,Matches!$E$9:$E$1954,3)))/((INDEX('RPI calculation'!$H$9:$H$356,P682)+INDEX('RPI calculation'!$I$9:$I$356,P682))-(COUNTIFS(Matches!$C$9:$C$1954,C682,Matches!$D$9:$D$1954,D682,Matches!$Q$9:$Q$1954,1)+COUNTIFS(Matches!$C$9:$C$1954,D682,Matches!$D$9:$D$1954,C682,Matches!$Q$9:$Q$1954,1))))</f>
        <v>0.8</v>
      </c>
      <c r="U682" s="9">
        <f>IF(Q682=0,0,(INDEX('RPI calculation'!$H$9:$H$356,O682)-(COUNTIFS(Matches!$C$9:$C$1954,C682,Matches!$D$9:$D$1954,D682,Matches!$Q$9:$Q$1954,1,Matches!$E$9:$E$1954,3)+COUNTIFS(Matches!$C$9:$C$1954,D682,Matches!$D$9:$D$1954,C682,Matches!$Q$9:$Q$1954,1,Matches!$F$9:$F$1954,3)))/((INDEX('RPI calculation'!$H$9:$H$356,O682)+INDEX('RPI calculation'!$I$9:$I$356,O682))-(COUNTIFS(Matches!$C$9:$C$1954,C682,Matches!$D$9:$D$1954,D682,Matches!$Q$9:$Q$1954,1)+COUNTIFS(Matches!$C$9:$C$1954,D682,Matches!$D$9:$D$1954,C682,Matches!$Q$9:$Q$1954,1))))</f>
        <v>0.45454545454545453</v>
      </c>
      <c r="V682" s="9">
        <f>IF(Q682=0,0,INDEX('RPI calculation'!$K$9:$K$356,P682))</f>
        <v>0.524823408914318</v>
      </c>
      <c r="W682" s="9">
        <f>IF(Q682=0,0,INDEX('RPI calculation'!$K$9:$K$356,O682))</f>
        <v>0.45094696969696968</v>
      </c>
      <c r="X682" s="1">
        <f>IF(G682="D1",INDEX('RPI calculation'!$N$9:$N$356,O682),0)</f>
        <v>237</v>
      </c>
      <c r="Y682" s="1">
        <f>IF(H682="D1",INDEX('RPI calculation'!$N$9:$N$356,P682),0)</f>
        <v>50</v>
      </c>
    </row>
    <row r="683" spans="1:25" ht="25">
      <c r="A683" s="1" t="s">
        <v>2301</v>
      </c>
      <c r="B683" s="12">
        <v>46269</v>
      </c>
      <c r="C683" s="1" t="s">
        <v>123</v>
      </c>
      <c r="D683" s="1" t="s">
        <v>53</v>
      </c>
      <c r="E683" s="1">
        <v>1</v>
      </c>
      <c r="F683" s="1">
        <v>3</v>
      </c>
      <c r="G683" s="1" t="s">
        <v>584</v>
      </c>
      <c r="H683" s="1" t="s">
        <v>584</v>
      </c>
      <c r="I683" s="1">
        <v>2</v>
      </c>
      <c r="J683" s="14" t="s">
        <v>2125</v>
      </c>
      <c r="K683" s="14" t="s">
        <v>2302</v>
      </c>
      <c r="L683" s="14"/>
      <c r="M683" s="1" t="s">
        <v>5986</v>
      </c>
      <c r="N683" s="14" t="s">
        <v>5989</v>
      </c>
      <c r="O683" s="1">
        <f>IF(G683="D1",MATCH(C683,'RPI calculation'!$A$9:$A$356,0),0)</f>
        <v>96</v>
      </c>
      <c r="P683" s="1">
        <f>IF(H683="D1",MATCH(D683,'RPI calculation'!$A$9:$A$356,0),0)</f>
        <v>299</v>
      </c>
      <c r="Q683" s="1">
        <f t="shared" si="30"/>
        <v>1</v>
      </c>
      <c r="R683" s="1">
        <f t="shared" si="31"/>
        <v>0</v>
      </c>
      <c r="S683" s="1">
        <f t="shared" si="32"/>
        <v>1</v>
      </c>
      <c r="T683" s="9">
        <f>IF(Q683=0,0,(INDEX('RPI calculation'!$H$9:$H$356,P683)-(COUNTIFS(Matches!$C$9:$C$1954,C683,Matches!$D$9:$D$1954,D683,Matches!$Q$9:$Q$1954,1,Matches!$F$9:$F$1954,3)+COUNTIFS(Matches!$C$9:$C$1954,D683,Matches!$D$9:$D$1954,C683,Matches!$Q$9:$Q$1954,1,Matches!$E$9:$E$1954,3)))/((INDEX('RPI calculation'!$H$9:$H$356,P683)+INDEX('RPI calculation'!$I$9:$I$356,P683))-(COUNTIFS(Matches!$C$9:$C$1954,C683,Matches!$D$9:$D$1954,D683,Matches!$Q$9:$Q$1954,1)+COUNTIFS(Matches!$C$9:$C$1954,D683,Matches!$D$9:$D$1954,C683,Matches!$Q$9:$Q$1954,1))))</f>
        <v>0.77777777777777779</v>
      </c>
      <c r="U683" s="9">
        <f>IF(Q683=0,0,(INDEX('RPI calculation'!$H$9:$H$356,O683)-(COUNTIFS(Matches!$C$9:$C$1954,C683,Matches!$D$9:$D$1954,D683,Matches!$Q$9:$Q$1954,1,Matches!$E$9:$E$1954,3)+COUNTIFS(Matches!$C$9:$C$1954,D683,Matches!$D$9:$D$1954,C683,Matches!$Q$9:$Q$1954,1,Matches!$F$9:$F$1954,3)))/((INDEX('RPI calculation'!$H$9:$H$356,O683)+INDEX('RPI calculation'!$I$9:$I$356,O683))-(COUNTIFS(Matches!$C$9:$C$1954,C683,Matches!$D$9:$D$1954,D683,Matches!$Q$9:$Q$1954,1)+COUNTIFS(Matches!$C$9:$C$1954,D683,Matches!$D$9:$D$1954,C683,Matches!$Q$9:$Q$1954,1))))</f>
        <v>0.8</v>
      </c>
      <c r="V683" s="9">
        <f>IF(Q683=0,0,INDEX('RPI calculation'!$K$9:$K$356,P683))</f>
        <v>0.57772727272727276</v>
      </c>
      <c r="W683" s="9">
        <f>IF(Q683=0,0,INDEX('RPI calculation'!$K$9:$K$356,O683))</f>
        <v>0.4861570247933884</v>
      </c>
      <c r="X683" s="1">
        <f>IF(G683="D1",INDEX('RPI calculation'!$N$9:$N$356,O683),0)</f>
        <v>100</v>
      </c>
      <c r="Y683" s="1">
        <f>IF(H683="D1",INDEX('RPI calculation'!$N$9:$N$356,P683),0)</f>
        <v>30</v>
      </c>
    </row>
    <row r="684" spans="1:25" ht="25">
      <c r="A684" s="1" t="s">
        <v>2303</v>
      </c>
      <c r="B684" s="12">
        <v>46269</v>
      </c>
      <c r="C684" s="1" t="s">
        <v>50</v>
      </c>
      <c r="D684" s="1" t="s">
        <v>253</v>
      </c>
      <c r="E684" s="1">
        <v>3</v>
      </c>
      <c r="F684" s="1">
        <v>0</v>
      </c>
      <c r="G684" s="1" t="s">
        <v>584</v>
      </c>
      <c r="H684" s="1" t="s">
        <v>584</v>
      </c>
      <c r="I684" s="1">
        <v>2</v>
      </c>
      <c r="J684" s="14" t="s">
        <v>2304</v>
      </c>
      <c r="K684" s="14" t="s">
        <v>2305</v>
      </c>
      <c r="L684" s="14"/>
      <c r="M684" s="1" t="s">
        <v>5986</v>
      </c>
      <c r="N684" s="14" t="s">
        <v>5989</v>
      </c>
      <c r="O684" s="1">
        <f>IF(G684="D1",MATCH(C684,'RPI calculation'!$A$9:$A$356,0),0)</f>
        <v>99</v>
      </c>
      <c r="P684" s="1">
        <f>IF(H684="D1",MATCH(D684,'RPI calculation'!$A$9:$A$356,0),0)</f>
        <v>264</v>
      </c>
      <c r="Q684" s="1">
        <f t="shared" si="30"/>
        <v>1</v>
      </c>
      <c r="R684" s="1">
        <f t="shared" si="31"/>
        <v>1</v>
      </c>
      <c r="S684" s="1">
        <f t="shared" si="32"/>
        <v>0</v>
      </c>
      <c r="T684" s="9">
        <f>IF(Q684=0,0,(INDEX('RPI calculation'!$H$9:$H$356,P684)-(COUNTIFS(Matches!$C$9:$C$1954,C684,Matches!$D$9:$D$1954,D684,Matches!$Q$9:$Q$1954,1,Matches!$F$9:$F$1954,3)+COUNTIFS(Matches!$C$9:$C$1954,D684,Matches!$D$9:$D$1954,C684,Matches!$Q$9:$Q$1954,1,Matches!$E$9:$E$1954,3)))/((INDEX('RPI calculation'!$H$9:$H$356,P684)+INDEX('RPI calculation'!$I$9:$I$356,P684))-(COUNTIFS(Matches!$C$9:$C$1954,C684,Matches!$D$9:$D$1954,D684,Matches!$Q$9:$Q$1954,1)+COUNTIFS(Matches!$C$9:$C$1954,D684,Matches!$D$9:$D$1954,C684,Matches!$Q$9:$Q$1954,1))))</f>
        <v>0.45454545454545453</v>
      </c>
      <c r="U684" s="9">
        <f>IF(Q684=0,0,(INDEX('RPI calculation'!$H$9:$H$356,O684)-(COUNTIFS(Matches!$C$9:$C$1954,C684,Matches!$D$9:$D$1954,D684,Matches!$Q$9:$Q$1954,1,Matches!$E$9:$E$1954,3)+COUNTIFS(Matches!$C$9:$C$1954,D684,Matches!$D$9:$D$1954,C684,Matches!$Q$9:$Q$1954,1,Matches!$F$9:$F$1954,3)))/((INDEX('RPI calculation'!$H$9:$H$356,O684)+INDEX('RPI calculation'!$I$9:$I$356,O684))-(COUNTIFS(Matches!$C$9:$C$1954,C684,Matches!$D$9:$D$1954,D684,Matches!$Q$9:$Q$1954,1)+COUNTIFS(Matches!$C$9:$C$1954,D684,Matches!$D$9:$D$1954,C684,Matches!$Q$9:$Q$1954,1))))</f>
        <v>0.7</v>
      </c>
      <c r="V684" s="9">
        <f>IF(Q684=0,0,INDEX('RPI calculation'!$K$9:$K$356,P684))</f>
        <v>0.46830808080808078</v>
      </c>
      <c r="W684" s="9">
        <f>IF(Q684=0,0,INDEX('RPI calculation'!$K$9:$K$356,O684))</f>
        <v>0.6127869605142332</v>
      </c>
      <c r="X684" s="1">
        <f>IF(G684="D1",INDEX('RPI calculation'!$N$9:$N$356,O684),0)</f>
        <v>27</v>
      </c>
      <c r="Y684" s="1">
        <f>IF(H684="D1",INDEX('RPI calculation'!$N$9:$N$356,P684),0)</f>
        <v>230</v>
      </c>
    </row>
    <row r="685" spans="1:25" ht="25">
      <c r="A685" s="1" t="s">
        <v>2306</v>
      </c>
      <c r="B685" s="12">
        <v>46269</v>
      </c>
      <c r="C685" s="1" t="s">
        <v>295</v>
      </c>
      <c r="D685" s="1" t="s">
        <v>262</v>
      </c>
      <c r="E685" s="1">
        <v>2</v>
      </c>
      <c r="F685" s="1">
        <v>3</v>
      </c>
      <c r="G685" s="1" t="s">
        <v>584</v>
      </c>
      <c r="H685" s="1" t="s">
        <v>584</v>
      </c>
      <c r="I685" s="1">
        <v>2</v>
      </c>
      <c r="J685" s="14" t="s">
        <v>1073</v>
      </c>
      <c r="K685" s="14" t="s">
        <v>2307</v>
      </c>
      <c r="L685" s="14"/>
      <c r="M685" s="1" t="s">
        <v>5986</v>
      </c>
      <c r="N685" s="14" t="s">
        <v>5989</v>
      </c>
      <c r="O685" s="1">
        <f>IF(G685="D1",MATCH(C685,'RPI calculation'!$A$9:$A$356,0),0)</f>
        <v>100</v>
      </c>
      <c r="P685" s="1">
        <f>IF(H685="D1",MATCH(D685,'RPI calculation'!$A$9:$A$356,0),0)</f>
        <v>212</v>
      </c>
      <c r="Q685" s="1">
        <f t="shared" si="30"/>
        <v>1</v>
      </c>
      <c r="R685" s="1">
        <f t="shared" si="31"/>
        <v>0</v>
      </c>
      <c r="S685" s="1">
        <f t="shared" si="32"/>
        <v>1</v>
      </c>
      <c r="T685" s="9">
        <f>IF(Q685=0,0,(INDEX('RPI calculation'!$H$9:$H$356,P685)-(COUNTIFS(Matches!$C$9:$C$1954,C685,Matches!$D$9:$D$1954,D685,Matches!$Q$9:$Q$1954,1,Matches!$F$9:$F$1954,3)+COUNTIFS(Matches!$C$9:$C$1954,D685,Matches!$D$9:$D$1954,C685,Matches!$Q$9:$Q$1954,1,Matches!$E$9:$E$1954,3)))/((INDEX('RPI calculation'!$H$9:$H$356,P685)+INDEX('RPI calculation'!$I$9:$I$356,P685))-(COUNTIFS(Matches!$C$9:$C$1954,C685,Matches!$D$9:$D$1954,D685,Matches!$Q$9:$Q$1954,1)+COUNTIFS(Matches!$C$9:$C$1954,D685,Matches!$D$9:$D$1954,C685,Matches!$Q$9:$Q$1954,1))))</f>
        <v>0.5</v>
      </c>
      <c r="U685" s="9">
        <f>IF(Q685=0,0,(INDEX('RPI calculation'!$H$9:$H$356,O685)-(COUNTIFS(Matches!$C$9:$C$1954,C685,Matches!$D$9:$D$1954,D685,Matches!$Q$9:$Q$1954,1,Matches!$E$9:$E$1954,3)+COUNTIFS(Matches!$C$9:$C$1954,D685,Matches!$D$9:$D$1954,C685,Matches!$Q$9:$Q$1954,1,Matches!$F$9:$F$1954,3)))/((INDEX('RPI calculation'!$H$9:$H$356,O685)+INDEX('RPI calculation'!$I$9:$I$356,O685))-(COUNTIFS(Matches!$C$9:$C$1954,C685,Matches!$D$9:$D$1954,D685,Matches!$Q$9:$Q$1954,1)+COUNTIFS(Matches!$C$9:$C$1954,D685,Matches!$D$9:$D$1954,C685,Matches!$Q$9:$Q$1954,1))))</f>
        <v>0.45454545454545453</v>
      </c>
      <c r="V685" s="9">
        <f>IF(Q685=0,0,INDEX('RPI calculation'!$K$9:$K$356,P685))</f>
        <v>0.4320149547422274</v>
      </c>
      <c r="W685" s="9">
        <f>IF(Q685=0,0,INDEX('RPI calculation'!$K$9:$K$356,O685))</f>
        <v>0.43329124579124584</v>
      </c>
      <c r="X685" s="1">
        <f>IF(G685="D1",INDEX('RPI calculation'!$N$9:$N$356,O685),0)</f>
        <v>272</v>
      </c>
      <c r="Y685" s="1">
        <f>IF(H685="D1",INDEX('RPI calculation'!$N$9:$N$356,P685),0)</f>
        <v>239</v>
      </c>
    </row>
    <row r="686" spans="1:25">
      <c r="A686" s="1" t="s">
        <v>2308</v>
      </c>
      <c r="B686" s="12">
        <v>46269</v>
      </c>
      <c r="C686" s="1" t="s">
        <v>162</v>
      </c>
      <c r="D686" s="1" t="s">
        <v>313</v>
      </c>
      <c r="E686" s="1">
        <v>3</v>
      </c>
      <c r="F686" s="1">
        <v>0</v>
      </c>
      <c r="G686" s="1" t="s">
        <v>584</v>
      </c>
      <c r="H686" s="1" t="s">
        <v>584</v>
      </c>
      <c r="I686" s="1">
        <v>1</v>
      </c>
      <c r="J686" s="14" t="s">
        <v>1204</v>
      </c>
      <c r="K686" s="14" t="s">
        <v>2309</v>
      </c>
      <c r="L686" s="14"/>
      <c r="M686" s="1" t="s">
        <v>5986</v>
      </c>
      <c r="N686" s="14" t="s">
        <v>5989</v>
      </c>
      <c r="O686" s="1">
        <f>IF(G686="D1",MATCH(C686,'RPI calculation'!$A$9:$A$356,0),0)</f>
        <v>102</v>
      </c>
      <c r="P686" s="1">
        <f>IF(H686="D1",MATCH(D686,'RPI calculation'!$A$9:$A$356,0),0)</f>
        <v>304</v>
      </c>
      <c r="Q686" s="1">
        <f t="shared" si="30"/>
        <v>1</v>
      </c>
      <c r="R686" s="1">
        <f t="shared" si="31"/>
        <v>1</v>
      </c>
      <c r="S686" s="1">
        <f t="shared" si="32"/>
        <v>0</v>
      </c>
      <c r="T686" s="9">
        <f>IF(Q686=0,0,(INDEX('RPI calculation'!$H$9:$H$356,P686)-(COUNTIFS(Matches!$C$9:$C$1954,C686,Matches!$D$9:$D$1954,D686,Matches!$Q$9:$Q$1954,1,Matches!$F$9:$F$1954,3)+COUNTIFS(Matches!$C$9:$C$1954,D686,Matches!$D$9:$D$1954,C686,Matches!$Q$9:$Q$1954,1,Matches!$E$9:$E$1954,3)))/((INDEX('RPI calculation'!$H$9:$H$356,P686)+INDEX('RPI calculation'!$I$9:$I$356,P686))-(COUNTIFS(Matches!$C$9:$C$1954,C686,Matches!$D$9:$D$1954,D686,Matches!$Q$9:$Q$1954,1)+COUNTIFS(Matches!$C$9:$C$1954,D686,Matches!$D$9:$D$1954,C686,Matches!$Q$9:$Q$1954,1))))</f>
        <v>0.41666666666666669</v>
      </c>
      <c r="U686" s="9">
        <f>IF(Q686=0,0,(INDEX('RPI calculation'!$H$9:$H$356,O686)-(COUNTIFS(Matches!$C$9:$C$1954,C686,Matches!$D$9:$D$1954,D686,Matches!$Q$9:$Q$1954,1,Matches!$E$9:$E$1954,3)+COUNTIFS(Matches!$C$9:$C$1954,D686,Matches!$D$9:$D$1954,C686,Matches!$Q$9:$Q$1954,1,Matches!$F$9:$F$1954,3)))/((INDEX('RPI calculation'!$H$9:$H$356,O686)+INDEX('RPI calculation'!$I$9:$I$356,O686))-(COUNTIFS(Matches!$C$9:$C$1954,C686,Matches!$D$9:$D$1954,D686,Matches!$Q$9:$Q$1954,1)+COUNTIFS(Matches!$C$9:$C$1954,D686,Matches!$D$9:$D$1954,C686,Matches!$Q$9:$Q$1954,1))))</f>
        <v>0.5</v>
      </c>
      <c r="V686" s="9">
        <f>IF(Q686=0,0,INDEX('RPI calculation'!$K$9:$K$356,P686))</f>
        <v>0.42608032992648381</v>
      </c>
      <c r="W686" s="9">
        <f>IF(Q686=0,0,INDEX('RPI calculation'!$K$9:$K$356,O686))</f>
        <v>0.52653810835629011</v>
      </c>
      <c r="X686" s="1">
        <f>IF(G686="D1",INDEX('RPI calculation'!$N$9:$N$356,O686),0)</f>
        <v>139</v>
      </c>
      <c r="Y686" s="1">
        <f>IF(H686="D1",INDEX('RPI calculation'!$N$9:$N$356,P686),0)</f>
        <v>290</v>
      </c>
    </row>
    <row r="687" spans="1:25" ht="25">
      <c r="A687" s="1" t="s">
        <v>2310</v>
      </c>
      <c r="B687" s="12">
        <v>46269</v>
      </c>
      <c r="C687" s="1" t="s">
        <v>240</v>
      </c>
      <c r="D687" s="1" t="s">
        <v>362</v>
      </c>
      <c r="E687" s="1">
        <v>3</v>
      </c>
      <c r="F687" s="1">
        <v>0</v>
      </c>
      <c r="G687" s="1" t="s">
        <v>584</v>
      </c>
      <c r="H687" s="1" t="s">
        <v>584</v>
      </c>
      <c r="I687" s="1">
        <v>2</v>
      </c>
      <c r="J687" s="14" t="s">
        <v>1335</v>
      </c>
      <c r="K687" s="14" t="s">
        <v>2311</v>
      </c>
      <c r="L687" s="14"/>
      <c r="M687" s="1" t="s">
        <v>5986</v>
      </c>
      <c r="N687" s="14" t="s">
        <v>5989</v>
      </c>
      <c r="O687" s="1">
        <f>IF(G687="D1",MATCH(C687,'RPI calculation'!$A$9:$A$356,0),0)</f>
        <v>103</v>
      </c>
      <c r="P687" s="1">
        <f>IF(H687="D1",MATCH(D687,'RPI calculation'!$A$9:$A$356,0),0)</f>
        <v>279</v>
      </c>
      <c r="Q687" s="1">
        <f t="shared" si="30"/>
        <v>1</v>
      </c>
      <c r="R687" s="1">
        <f t="shared" si="31"/>
        <v>1</v>
      </c>
      <c r="S687" s="1">
        <f t="shared" si="32"/>
        <v>0</v>
      </c>
      <c r="T687" s="9">
        <f>IF(Q687=0,0,(INDEX('RPI calculation'!$H$9:$H$356,P687)-(COUNTIFS(Matches!$C$9:$C$1954,C687,Matches!$D$9:$D$1954,D687,Matches!$Q$9:$Q$1954,1,Matches!$F$9:$F$1954,3)+COUNTIFS(Matches!$C$9:$C$1954,D687,Matches!$D$9:$D$1954,C687,Matches!$Q$9:$Q$1954,1,Matches!$E$9:$E$1954,3)))/((INDEX('RPI calculation'!$H$9:$H$356,P687)+INDEX('RPI calculation'!$I$9:$I$356,P687))-(COUNTIFS(Matches!$C$9:$C$1954,C687,Matches!$D$9:$D$1954,D687,Matches!$Q$9:$Q$1954,1)+COUNTIFS(Matches!$C$9:$C$1954,D687,Matches!$D$9:$D$1954,C687,Matches!$Q$9:$Q$1954,1))))</f>
        <v>0</v>
      </c>
      <c r="U687" s="9">
        <f>IF(Q687=0,0,(INDEX('RPI calculation'!$H$9:$H$356,O687)-(COUNTIFS(Matches!$C$9:$C$1954,C687,Matches!$D$9:$D$1954,D687,Matches!$Q$9:$Q$1954,1,Matches!$E$9:$E$1954,3)+COUNTIFS(Matches!$C$9:$C$1954,D687,Matches!$D$9:$D$1954,C687,Matches!$Q$9:$Q$1954,1,Matches!$F$9:$F$1954,3)))/((INDEX('RPI calculation'!$H$9:$H$356,O687)+INDEX('RPI calculation'!$I$9:$I$356,O687))-(COUNTIFS(Matches!$C$9:$C$1954,C687,Matches!$D$9:$D$1954,D687,Matches!$Q$9:$Q$1954,1)+COUNTIFS(Matches!$C$9:$C$1954,D687,Matches!$D$9:$D$1954,C687,Matches!$Q$9:$Q$1954,1))))</f>
        <v>0.6</v>
      </c>
      <c r="V687" s="9">
        <f>IF(Q687=0,0,INDEX('RPI calculation'!$K$9:$K$356,P687))</f>
        <v>0.43954545454545457</v>
      </c>
      <c r="W687" s="9">
        <f>IF(Q687=0,0,INDEX('RPI calculation'!$K$9:$K$356,O687))</f>
        <v>0.35782828282828283</v>
      </c>
      <c r="X687" s="1">
        <f>IF(G687="D1",INDEX('RPI calculation'!$N$9:$N$356,O687),0)</f>
        <v>217</v>
      </c>
      <c r="Y687" s="1">
        <f>IF(H687="D1",INDEX('RPI calculation'!$N$9:$N$356,P687),0)</f>
        <v>339</v>
      </c>
    </row>
    <row r="688" spans="1:25" ht="25">
      <c r="A688" s="1" t="s">
        <v>2312</v>
      </c>
      <c r="B688" s="12">
        <v>46269</v>
      </c>
      <c r="C688" s="1" t="s">
        <v>240</v>
      </c>
      <c r="D688" s="1" t="s">
        <v>219</v>
      </c>
      <c r="E688" s="1">
        <v>2</v>
      </c>
      <c r="F688" s="1">
        <v>3</v>
      </c>
      <c r="G688" s="1" t="s">
        <v>584</v>
      </c>
      <c r="H688" s="1" t="s">
        <v>584</v>
      </c>
      <c r="I688" s="1">
        <v>2</v>
      </c>
      <c r="J688" s="14" t="s">
        <v>2313</v>
      </c>
      <c r="K688" s="14" t="s">
        <v>2314</v>
      </c>
      <c r="L688" s="14"/>
      <c r="M688" s="1" t="s">
        <v>5986</v>
      </c>
      <c r="N688" s="14" t="s">
        <v>5989</v>
      </c>
      <c r="O688" s="1">
        <f>IF(G688="D1",MATCH(C688,'RPI calculation'!$A$9:$A$356,0),0)</f>
        <v>103</v>
      </c>
      <c r="P688" s="1">
        <f>IF(H688="D1",MATCH(D688,'RPI calculation'!$A$9:$A$356,0),0)</f>
        <v>280</v>
      </c>
      <c r="Q688" s="1">
        <f t="shared" si="30"/>
        <v>1</v>
      </c>
      <c r="R688" s="1">
        <f t="shared" si="31"/>
        <v>0</v>
      </c>
      <c r="S688" s="1">
        <f t="shared" si="32"/>
        <v>1</v>
      </c>
      <c r="T688" s="9">
        <f>IF(Q688=0,0,(INDEX('RPI calculation'!$H$9:$H$356,P688)-(COUNTIFS(Matches!$C$9:$C$1954,C688,Matches!$D$9:$D$1954,D688,Matches!$Q$9:$Q$1954,1,Matches!$F$9:$F$1954,3)+COUNTIFS(Matches!$C$9:$C$1954,D688,Matches!$D$9:$D$1954,C688,Matches!$Q$9:$Q$1954,1,Matches!$E$9:$E$1954,3)))/((INDEX('RPI calculation'!$H$9:$H$356,P688)+INDEX('RPI calculation'!$I$9:$I$356,P688))-(COUNTIFS(Matches!$C$9:$C$1954,C688,Matches!$D$9:$D$1954,D688,Matches!$Q$9:$Q$1954,1)+COUNTIFS(Matches!$C$9:$C$1954,D688,Matches!$D$9:$D$1954,C688,Matches!$Q$9:$Q$1954,1))))</f>
        <v>0.3</v>
      </c>
      <c r="U688" s="9">
        <f>IF(Q688=0,0,(INDEX('RPI calculation'!$H$9:$H$356,O688)-(COUNTIFS(Matches!$C$9:$C$1954,C688,Matches!$D$9:$D$1954,D688,Matches!$Q$9:$Q$1954,1,Matches!$E$9:$E$1954,3)+COUNTIFS(Matches!$C$9:$C$1954,D688,Matches!$D$9:$D$1954,C688,Matches!$Q$9:$Q$1954,1,Matches!$F$9:$F$1954,3)))/((INDEX('RPI calculation'!$H$9:$H$356,O688)+INDEX('RPI calculation'!$I$9:$I$356,O688))-(COUNTIFS(Matches!$C$9:$C$1954,C688,Matches!$D$9:$D$1954,D688,Matches!$Q$9:$Q$1954,1)+COUNTIFS(Matches!$C$9:$C$1954,D688,Matches!$D$9:$D$1954,C688,Matches!$Q$9:$Q$1954,1))))</f>
        <v>0.7</v>
      </c>
      <c r="V688" s="9">
        <f>IF(Q688=0,0,INDEX('RPI calculation'!$K$9:$K$356,P688))</f>
        <v>0.55039909585364122</v>
      </c>
      <c r="W688" s="9">
        <f>IF(Q688=0,0,INDEX('RPI calculation'!$K$9:$K$356,O688))</f>
        <v>0.35782828282828283</v>
      </c>
      <c r="X688" s="1">
        <f>IF(G688="D1",INDEX('RPI calculation'!$N$9:$N$356,O688),0)</f>
        <v>217</v>
      </c>
      <c r="Y688" s="1">
        <f>IF(H688="D1",INDEX('RPI calculation'!$N$9:$N$356,P688),0)</f>
        <v>196</v>
      </c>
    </row>
    <row r="689" spans="1:25" ht="25">
      <c r="A689" s="1" t="s">
        <v>2315</v>
      </c>
      <c r="B689" s="12">
        <v>46269</v>
      </c>
      <c r="C689" s="1" t="s">
        <v>94</v>
      </c>
      <c r="D689" s="1" t="s">
        <v>89</v>
      </c>
      <c r="E689" s="1">
        <v>3</v>
      </c>
      <c r="F689" s="1">
        <v>2</v>
      </c>
      <c r="G689" s="1" t="s">
        <v>584</v>
      </c>
      <c r="H689" s="1" t="s">
        <v>584</v>
      </c>
      <c r="I689" s="1">
        <v>2</v>
      </c>
      <c r="J689" s="14" t="s">
        <v>1516</v>
      </c>
      <c r="K689" s="14" t="s">
        <v>2316</v>
      </c>
      <c r="L689" s="14"/>
      <c r="M689" s="1" t="s">
        <v>5986</v>
      </c>
      <c r="N689" s="14" t="s">
        <v>5989</v>
      </c>
      <c r="O689" s="1">
        <f>IF(G689="D1",MATCH(C689,'RPI calculation'!$A$9:$A$356,0),0)</f>
        <v>106</v>
      </c>
      <c r="P689" s="1">
        <f>IF(H689="D1",MATCH(D689,'RPI calculation'!$A$9:$A$356,0),0)</f>
        <v>142</v>
      </c>
      <c r="Q689" s="1">
        <f t="shared" si="30"/>
        <v>1</v>
      </c>
      <c r="R689" s="1">
        <f t="shared" si="31"/>
        <v>1</v>
      </c>
      <c r="S689" s="1">
        <f t="shared" si="32"/>
        <v>0</v>
      </c>
      <c r="T689" s="9">
        <f>IF(Q689=0,0,(INDEX('RPI calculation'!$H$9:$H$356,P689)-(COUNTIFS(Matches!$C$9:$C$1954,C689,Matches!$D$9:$D$1954,D689,Matches!$Q$9:$Q$1954,1,Matches!$F$9:$F$1954,3)+COUNTIFS(Matches!$C$9:$C$1954,D689,Matches!$D$9:$D$1954,C689,Matches!$Q$9:$Q$1954,1,Matches!$E$9:$E$1954,3)))/((INDEX('RPI calculation'!$H$9:$H$356,P689)+INDEX('RPI calculation'!$I$9:$I$356,P689))-(COUNTIFS(Matches!$C$9:$C$1954,C689,Matches!$D$9:$D$1954,D689,Matches!$Q$9:$Q$1954,1)+COUNTIFS(Matches!$C$9:$C$1954,D689,Matches!$D$9:$D$1954,C689,Matches!$Q$9:$Q$1954,1))))</f>
        <v>0.9</v>
      </c>
      <c r="U689" s="9">
        <f>IF(Q689=0,0,(INDEX('RPI calculation'!$H$9:$H$356,O689)-(COUNTIFS(Matches!$C$9:$C$1954,C689,Matches!$D$9:$D$1954,D689,Matches!$Q$9:$Q$1954,1,Matches!$E$9:$E$1954,3)+COUNTIFS(Matches!$C$9:$C$1954,D689,Matches!$D$9:$D$1954,C689,Matches!$Q$9:$Q$1954,1,Matches!$F$9:$F$1954,3)))/((INDEX('RPI calculation'!$H$9:$H$356,O689)+INDEX('RPI calculation'!$I$9:$I$356,O689))-(COUNTIFS(Matches!$C$9:$C$1954,C689,Matches!$D$9:$D$1954,D689,Matches!$Q$9:$Q$1954,1)+COUNTIFS(Matches!$C$9:$C$1954,D689,Matches!$D$9:$D$1954,C689,Matches!$Q$9:$Q$1954,1))))</f>
        <v>0.7</v>
      </c>
      <c r="V689" s="9">
        <f>IF(Q689=0,0,INDEX('RPI calculation'!$K$9:$K$356,P689))</f>
        <v>0.5116030434212252</v>
      </c>
      <c r="W689" s="9">
        <f>IF(Q689=0,0,INDEX('RPI calculation'!$K$9:$K$356,O689))</f>
        <v>0.51359044995408631</v>
      </c>
      <c r="X689" s="1">
        <f>IF(G689="D1",INDEX('RPI calculation'!$N$9:$N$356,O689),0)</f>
        <v>71</v>
      </c>
      <c r="Y689" s="1">
        <f>IF(H689="D1",INDEX('RPI calculation'!$N$9:$N$356,P689),0)</f>
        <v>66</v>
      </c>
    </row>
    <row r="690" spans="1:25" ht="25">
      <c r="A690" s="1" t="s">
        <v>2317</v>
      </c>
      <c r="B690" s="12">
        <v>46269</v>
      </c>
      <c r="C690" s="1" t="s">
        <v>124</v>
      </c>
      <c r="D690" s="1" t="s">
        <v>83</v>
      </c>
      <c r="E690" s="1">
        <v>2</v>
      </c>
      <c r="F690" s="1">
        <v>3</v>
      </c>
      <c r="G690" s="1" t="s">
        <v>584</v>
      </c>
      <c r="H690" s="1" t="s">
        <v>584</v>
      </c>
      <c r="I690" s="1">
        <v>2</v>
      </c>
      <c r="J690" s="14" t="s">
        <v>2318</v>
      </c>
      <c r="K690" s="14" t="s">
        <v>2319</v>
      </c>
      <c r="L690" s="14"/>
      <c r="M690" s="1" t="s">
        <v>5986</v>
      </c>
      <c r="N690" s="14" t="s">
        <v>5989</v>
      </c>
      <c r="O690" s="1">
        <f>IF(G690="D1",MATCH(C690,'RPI calculation'!$A$9:$A$356,0),0)</f>
        <v>108</v>
      </c>
      <c r="P690" s="1">
        <f>IF(H690="D1",MATCH(D690,'RPI calculation'!$A$9:$A$356,0),0)</f>
        <v>347</v>
      </c>
      <c r="Q690" s="1">
        <f t="shared" si="30"/>
        <v>1</v>
      </c>
      <c r="R690" s="1">
        <f t="shared" si="31"/>
        <v>0</v>
      </c>
      <c r="S690" s="1">
        <f t="shared" si="32"/>
        <v>1</v>
      </c>
      <c r="T690" s="9">
        <f>IF(Q690=0,0,(INDEX('RPI calculation'!$H$9:$H$356,P690)-(COUNTIFS(Matches!$C$9:$C$1954,C690,Matches!$D$9:$D$1954,D690,Matches!$Q$9:$Q$1954,1,Matches!$F$9:$F$1954,3)+COUNTIFS(Matches!$C$9:$C$1954,D690,Matches!$D$9:$D$1954,C690,Matches!$Q$9:$Q$1954,1,Matches!$E$9:$E$1954,3)))/((INDEX('RPI calculation'!$H$9:$H$356,P690)+INDEX('RPI calculation'!$I$9:$I$356,P690))-(COUNTIFS(Matches!$C$9:$C$1954,C690,Matches!$D$9:$D$1954,D690,Matches!$Q$9:$Q$1954,1)+COUNTIFS(Matches!$C$9:$C$1954,D690,Matches!$D$9:$D$1954,C690,Matches!$Q$9:$Q$1954,1))))</f>
        <v>0.7142857142857143</v>
      </c>
      <c r="U690" s="9">
        <f>IF(Q690=0,0,(INDEX('RPI calculation'!$H$9:$H$356,O690)-(COUNTIFS(Matches!$C$9:$C$1954,C690,Matches!$D$9:$D$1954,D690,Matches!$Q$9:$Q$1954,1,Matches!$E$9:$E$1954,3)+COUNTIFS(Matches!$C$9:$C$1954,D690,Matches!$D$9:$D$1954,C690,Matches!$Q$9:$Q$1954,1,Matches!$F$9:$F$1954,3)))/((INDEX('RPI calculation'!$H$9:$H$356,O690)+INDEX('RPI calculation'!$I$9:$I$356,O690))-(COUNTIFS(Matches!$C$9:$C$1954,C690,Matches!$D$9:$D$1954,D690,Matches!$Q$9:$Q$1954,1)+COUNTIFS(Matches!$C$9:$C$1954,D690,Matches!$D$9:$D$1954,C690,Matches!$Q$9:$Q$1954,1))))</f>
        <v>0.77777777777777779</v>
      </c>
      <c r="V690" s="9">
        <f>IF(Q690=0,0,INDEX('RPI calculation'!$K$9:$K$356,P690))</f>
        <v>0.54842171717171717</v>
      </c>
      <c r="W690" s="9">
        <f>IF(Q690=0,0,INDEX('RPI calculation'!$K$9:$K$356,O690))</f>
        <v>0.49865079365079373</v>
      </c>
      <c r="X690" s="1">
        <f>IF(G690="D1",INDEX('RPI calculation'!$N$9:$N$356,O690),0)</f>
        <v>101</v>
      </c>
      <c r="Y690" s="1">
        <f>IF(H690="D1",INDEX('RPI calculation'!$N$9:$N$356,P690),0)</f>
        <v>60</v>
      </c>
    </row>
    <row r="691" spans="1:25" ht="25">
      <c r="A691" s="1" t="s">
        <v>2320</v>
      </c>
      <c r="B691" s="12">
        <v>46269</v>
      </c>
      <c r="C691" s="1" t="s">
        <v>314</v>
      </c>
      <c r="D691" s="1" t="s">
        <v>266</v>
      </c>
      <c r="E691" s="1">
        <v>0</v>
      </c>
      <c r="F691" s="1">
        <v>3</v>
      </c>
      <c r="G691" s="1" t="s">
        <v>584</v>
      </c>
      <c r="H691" s="1" t="s">
        <v>584</v>
      </c>
      <c r="I691" s="1">
        <v>2</v>
      </c>
      <c r="J691" s="14" t="s">
        <v>2321</v>
      </c>
      <c r="K691" s="14" t="s">
        <v>2322</v>
      </c>
      <c r="L691" s="14"/>
      <c r="M691" s="1" t="s">
        <v>5986</v>
      </c>
      <c r="N691" s="14" t="s">
        <v>5989</v>
      </c>
      <c r="O691" s="1">
        <f>IF(G691="D1",MATCH(C691,'RPI calculation'!$A$9:$A$356,0),0)</f>
        <v>109</v>
      </c>
      <c r="P691" s="1">
        <f>IF(H691="D1",MATCH(D691,'RPI calculation'!$A$9:$A$356,0),0)</f>
        <v>198</v>
      </c>
      <c r="Q691" s="1">
        <f t="shared" si="30"/>
        <v>1</v>
      </c>
      <c r="R691" s="1">
        <f t="shared" si="31"/>
        <v>0</v>
      </c>
      <c r="S691" s="1">
        <f t="shared" si="32"/>
        <v>1</v>
      </c>
      <c r="T691" s="9">
        <f>IF(Q691=0,0,(INDEX('RPI calculation'!$H$9:$H$356,P691)-(COUNTIFS(Matches!$C$9:$C$1954,C691,Matches!$D$9:$D$1954,D691,Matches!$Q$9:$Q$1954,1,Matches!$F$9:$F$1954,3)+COUNTIFS(Matches!$C$9:$C$1954,D691,Matches!$D$9:$D$1954,C691,Matches!$Q$9:$Q$1954,1,Matches!$E$9:$E$1954,3)))/((INDEX('RPI calculation'!$H$9:$H$356,P691)+INDEX('RPI calculation'!$I$9:$I$356,P691))-(COUNTIFS(Matches!$C$9:$C$1954,C691,Matches!$D$9:$D$1954,D691,Matches!$Q$9:$Q$1954,1)+COUNTIFS(Matches!$C$9:$C$1954,D691,Matches!$D$9:$D$1954,C691,Matches!$Q$9:$Q$1954,1))))</f>
        <v>0.1111111111111111</v>
      </c>
      <c r="U691" s="9">
        <f>IF(Q691=0,0,(INDEX('RPI calculation'!$H$9:$H$356,O691)-(COUNTIFS(Matches!$C$9:$C$1954,C691,Matches!$D$9:$D$1954,D691,Matches!$Q$9:$Q$1954,1,Matches!$E$9:$E$1954,3)+COUNTIFS(Matches!$C$9:$C$1954,D691,Matches!$D$9:$D$1954,C691,Matches!$Q$9:$Q$1954,1,Matches!$F$9:$F$1954,3)))/((INDEX('RPI calculation'!$H$9:$H$356,O691)+INDEX('RPI calculation'!$I$9:$I$356,O691))-(COUNTIFS(Matches!$C$9:$C$1954,C691,Matches!$D$9:$D$1954,D691,Matches!$Q$9:$Q$1954,1)+COUNTIFS(Matches!$C$9:$C$1954,D691,Matches!$D$9:$D$1954,C691,Matches!$Q$9:$Q$1954,1))))</f>
        <v>0.46153846153846156</v>
      </c>
      <c r="V691" s="9">
        <f>IF(Q691=0,0,INDEX('RPI calculation'!$K$9:$K$356,P691))</f>
        <v>0.58865384615384619</v>
      </c>
      <c r="W691" s="9">
        <f>IF(Q691=0,0,INDEX('RPI calculation'!$K$9:$K$356,O691))</f>
        <v>0.38657453657453661</v>
      </c>
      <c r="X691" s="1">
        <f>IF(G691="D1",INDEX('RPI calculation'!$N$9:$N$356,O691),0)</f>
        <v>291</v>
      </c>
      <c r="Y691" s="1">
        <f>IF(H691="D1",INDEX('RPI calculation'!$N$9:$N$356,P691),0)</f>
        <v>243</v>
      </c>
    </row>
    <row r="692" spans="1:25" ht="25">
      <c r="A692" s="1" t="s">
        <v>2323</v>
      </c>
      <c r="B692" s="12">
        <v>46269</v>
      </c>
      <c r="C692" s="1" t="s">
        <v>168</v>
      </c>
      <c r="D692" s="1" t="s">
        <v>342</v>
      </c>
      <c r="E692" s="1">
        <v>3</v>
      </c>
      <c r="F692" s="1">
        <v>0</v>
      </c>
      <c r="G692" s="1" t="s">
        <v>584</v>
      </c>
      <c r="H692" s="1" t="s">
        <v>584</v>
      </c>
      <c r="I692" s="1">
        <v>2</v>
      </c>
      <c r="J692" s="14" t="s">
        <v>609</v>
      </c>
      <c r="K692" s="14" t="s">
        <v>2324</v>
      </c>
      <c r="L692" s="14"/>
      <c r="M692" s="1" t="s">
        <v>5986</v>
      </c>
      <c r="N692" s="14" t="s">
        <v>5989</v>
      </c>
      <c r="O692" s="1">
        <f>IF(G692="D1",MATCH(C692,'RPI calculation'!$A$9:$A$356,0),0)</f>
        <v>110</v>
      </c>
      <c r="P692" s="1">
        <f>IF(H692="D1",MATCH(D692,'RPI calculation'!$A$9:$A$356,0),0)</f>
        <v>111</v>
      </c>
      <c r="Q692" s="1">
        <f t="shared" si="30"/>
        <v>1</v>
      </c>
      <c r="R692" s="1">
        <f t="shared" si="31"/>
        <v>1</v>
      </c>
      <c r="S692" s="1">
        <f t="shared" si="32"/>
        <v>0</v>
      </c>
      <c r="T692" s="9">
        <f>IF(Q692=0,0,(INDEX('RPI calculation'!$H$9:$H$356,P692)-(COUNTIFS(Matches!$C$9:$C$1954,C692,Matches!$D$9:$D$1954,D692,Matches!$Q$9:$Q$1954,1,Matches!$F$9:$F$1954,3)+COUNTIFS(Matches!$C$9:$C$1954,D692,Matches!$D$9:$D$1954,C692,Matches!$Q$9:$Q$1954,1,Matches!$E$9:$E$1954,3)))/((INDEX('RPI calculation'!$H$9:$H$356,P692)+INDEX('RPI calculation'!$I$9:$I$356,P692))-(COUNTIFS(Matches!$C$9:$C$1954,C692,Matches!$D$9:$D$1954,D692,Matches!$Q$9:$Q$1954,1)+COUNTIFS(Matches!$C$9:$C$1954,D692,Matches!$D$9:$D$1954,C692,Matches!$Q$9:$Q$1954,1))))</f>
        <v>0.2</v>
      </c>
      <c r="U692" s="9">
        <f>IF(Q692=0,0,(INDEX('RPI calculation'!$H$9:$H$356,O692)-(COUNTIFS(Matches!$C$9:$C$1954,C692,Matches!$D$9:$D$1954,D692,Matches!$Q$9:$Q$1954,1,Matches!$E$9:$E$1954,3)+COUNTIFS(Matches!$C$9:$C$1954,D692,Matches!$D$9:$D$1954,C692,Matches!$Q$9:$Q$1954,1,Matches!$F$9:$F$1954,3)))/((INDEX('RPI calculation'!$H$9:$H$356,O692)+INDEX('RPI calculation'!$I$9:$I$356,O692))-(COUNTIFS(Matches!$C$9:$C$1954,C692,Matches!$D$9:$D$1954,D692,Matches!$Q$9:$Q$1954,1)+COUNTIFS(Matches!$C$9:$C$1954,D692,Matches!$D$9:$D$1954,C692,Matches!$Q$9:$Q$1954,1))))</f>
        <v>0.55555555555555558</v>
      </c>
      <c r="V692" s="9">
        <f>IF(Q692=0,0,INDEX('RPI calculation'!$K$9:$K$356,P692))</f>
        <v>0.45660126910126914</v>
      </c>
      <c r="W692" s="9">
        <f>IF(Q692=0,0,INDEX('RPI calculation'!$K$9:$K$356,O692))</f>
        <v>0.45872359963269055</v>
      </c>
      <c r="X692" s="1">
        <f>IF(G692="D1",INDEX('RPI calculation'!$N$9:$N$356,O692),0)</f>
        <v>145</v>
      </c>
      <c r="Y692" s="1">
        <f>IF(H692="D1",INDEX('RPI calculation'!$N$9:$N$356,P692),0)</f>
        <v>319</v>
      </c>
    </row>
    <row r="693" spans="1:25" ht="25">
      <c r="A693" s="1" t="s">
        <v>2325</v>
      </c>
      <c r="B693" s="12">
        <v>46269</v>
      </c>
      <c r="C693" s="1" t="s">
        <v>116</v>
      </c>
      <c r="D693" s="1" t="s">
        <v>66</v>
      </c>
      <c r="E693" s="1">
        <v>0</v>
      </c>
      <c r="F693" s="1">
        <v>3</v>
      </c>
      <c r="G693" s="1" t="s">
        <v>584</v>
      </c>
      <c r="H693" s="1" t="s">
        <v>584</v>
      </c>
      <c r="I693" s="1">
        <v>2</v>
      </c>
      <c r="J693" s="14" t="s">
        <v>838</v>
      </c>
      <c r="K693" s="14" t="s">
        <v>2326</v>
      </c>
      <c r="L693" s="14"/>
      <c r="M693" s="1" t="s">
        <v>5986</v>
      </c>
      <c r="N693" s="14" t="s">
        <v>5989</v>
      </c>
      <c r="O693" s="1">
        <f>IF(G693="D1",MATCH(C693,'RPI calculation'!$A$9:$A$356,0),0)</f>
        <v>114</v>
      </c>
      <c r="P693" s="1">
        <f>IF(H693="D1",MATCH(D693,'RPI calculation'!$A$9:$A$356,0),0)</f>
        <v>195</v>
      </c>
      <c r="Q693" s="1">
        <f t="shared" si="30"/>
        <v>1</v>
      </c>
      <c r="R693" s="1">
        <f t="shared" si="31"/>
        <v>0</v>
      </c>
      <c r="S693" s="1">
        <f t="shared" si="32"/>
        <v>1</v>
      </c>
      <c r="T693" s="9">
        <f>IF(Q693=0,0,(INDEX('RPI calculation'!$H$9:$H$356,P693)-(COUNTIFS(Matches!$C$9:$C$1954,C693,Matches!$D$9:$D$1954,D693,Matches!$Q$9:$Q$1954,1,Matches!$F$9:$F$1954,3)+COUNTIFS(Matches!$C$9:$C$1954,D693,Matches!$D$9:$D$1954,C693,Matches!$Q$9:$Q$1954,1,Matches!$E$9:$E$1954,3)))/((INDEX('RPI calculation'!$H$9:$H$356,P693)+INDEX('RPI calculation'!$I$9:$I$356,P693))-(COUNTIFS(Matches!$C$9:$C$1954,C693,Matches!$D$9:$D$1954,D693,Matches!$Q$9:$Q$1954,1)+COUNTIFS(Matches!$C$9:$C$1954,D693,Matches!$D$9:$D$1954,C693,Matches!$Q$9:$Q$1954,1))))</f>
        <v>0.77777777777777779</v>
      </c>
      <c r="U693" s="9">
        <f>IF(Q693=0,0,(INDEX('RPI calculation'!$H$9:$H$356,O693)-(COUNTIFS(Matches!$C$9:$C$1954,C693,Matches!$D$9:$D$1954,D693,Matches!$Q$9:$Q$1954,1,Matches!$E$9:$E$1954,3)+COUNTIFS(Matches!$C$9:$C$1954,D693,Matches!$D$9:$D$1954,C693,Matches!$Q$9:$Q$1954,1,Matches!$F$9:$F$1954,3)))/((INDEX('RPI calculation'!$H$9:$H$356,O693)+INDEX('RPI calculation'!$I$9:$I$356,O693))-(COUNTIFS(Matches!$C$9:$C$1954,C693,Matches!$D$9:$D$1954,D693,Matches!$Q$9:$Q$1954,1)+COUNTIFS(Matches!$C$9:$C$1954,D693,Matches!$D$9:$D$1954,C693,Matches!$Q$9:$Q$1954,1))))</f>
        <v>0.72727272727272729</v>
      </c>
      <c r="V693" s="9">
        <f>IF(Q693=0,0,INDEX('RPI calculation'!$K$9:$K$356,P693))</f>
        <v>0.56623737373737382</v>
      </c>
      <c r="W693" s="9">
        <f>IF(Q693=0,0,INDEX('RPI calculation'!$K$9:$K$356,O693))</f>
        <v>0.52163299663299656</v>
      </c>
      <c r="X693" s="1">
        <f>IF(G693="D1",INDEX('RPI calculation'!$N$9:$N$356,O693),0)</f>
        <v>93</v>
      </c>
      <c r="Y693" s="1">
        <f>IF(H693="D1",INDEX('RPI calculation'!$N$9:$N$356,P693),0)</f>
        <v>43</v>
      </c>
    </row>
    <row r="694" spans="1:25" ht="25">
      <c r="A694" s="1" t="s">
        <v>2327</v>
      </c>
      <c r="B694" s="12">
        <v>46269</v>
      </c>
      <c r="C694" s="1" t="s">
        <v>174</v>
      </c>
      <c r="D694" s="1" t="s">
        <v>208</v>
      </c>
      <c r="E694" s="1">
        <v>2</v>
      </c>
      <c r="F694" s="1">
        <v>3</v>
      </c>
      <c r="G694" s="1" t="s">
        <v>584</v>
      </c>
      <c r="H694" s="1" t="s">
        <v>584</v>
      </c>
      <c r="I694" s="1">
        <v>2</v>
      </c>
      <c r="J694" s="14" t="s">
        <v>2328</v>
      </c>
      <c r="K694" s="14" t="s">
        <v>2329</v>
      </c>
      <c r="L694" s="14"/>
      <c r="M694" s="1" t="s">
        <v>5986</v>
      </c>
      <c r="N694" s="14" t="s">
        <v>5989</v>
      </c>
      <c r="O694" s="1">
        <f>IF(G694="D1",MATCH(C694,'RPI calculation'!$A$9:$A$356,0),0)</f>
        <v>118</v>
      </c>
      <c r="P694" s="1">
        <f>IF(H694="D1",MATCH(D694,'RPI calculation'!$A$9:$A$356,0),0)</f>
        <v>140</v>
      </c>
      <c r="Q694" s="1">
        <f t="shared" si="30"/>
        <v>1</v>
      </c>
      <c r="R694" s="1">
        <f t="shared" si="31"/>
        <v>0</v>
      </c>
      <c r="S694" s="1">
        <f t="shared" si="32"/>
        <v>1</v>
      </c>
      <c r="T694" s="9">
        <f>IF(Q694=0,0,(INDEX('RPI calculation'!$H$9:$H$356,P694)-(COUNTIFS(Matches!$C$9:$C$1954,C694,Matches!$D$9:$D$1954,D694,Matches!$Q$9:$Q$1954,1,Matches!$F$9:$F$1954,3)+COUNTIFS(Matches!$C$9:$C$1954,D694,Matches!$D$9:$D$1954,C694,Matches!$Q$9:$Q$1954,1,Matches!$E$9:$E$1954,3)))/((INDEX('RPI calculation'!$H$9:$H$356,P694)+INDEX('RPI calculation'!$I$9:$I$356,P694))-(COUNTIFS(Matches!$C$9:$C$1954,C694,Matches!$D$9:$D$1954,D694,Matches!$Q$9:$Q$1954,1)+COUNTIFS(Matches!$C$9:$C$1954,D694,Matches!$D$9:$D$1954,C694,Matches!$Q$9:$Q$1954,1))))</f>
        <v>0.45454545454545453</v>
      </c>
      <c r="U694" s="9">
        <f>IF(Q694=0,0,(INDEX('RPI calculation'!$H$9:$H$356,O694)-(COUNTIFS(Matches!$C$9:$C$1954,C694,Matches!$D$9:$D$1954,D694,Matches!$Q$9:$Q$1954,1,Matches!$E$9:$E$1954,3)+COUNTIFS(Matches!$C$9:$C$1954,D694,Matches!$D$9:$D$1954,C694,Matches!$Q$9:$Q$1954,1,Matches!$F$9:$F$1954,3)))/((INDEX('RPI calculation'!$H$9:$H$356,O694)+INDEX('RPI calculation'!$I$9:$I$356,O694))-(COUNTIFS(Matches!$C$9:$C$1954,C694,Matches!$D$9:$D$1954,D694,Matches!$Q$9:$Q$1954,1)+COUNTIFS(Matches!$C$9:$C$1954,D694,Matches!$D$9:$D$1954,C694,Matches!$Q$9:$Q$1954,1))))</f>
        <v>0.6</v>
      </c>
      <c r="V694" s="9">
        <f>IF(Q694=0,0,INDEX('RPI calculation'!$K$9:$K$356,P694))</f>
        <v>0.50915750915750912</v>
      </c>
      <c r="W694" s="9">
        <f>IF(Q694=0,0,INDEX('RPI calculation'!$K$9:$K$356,O694))</f>
        <v>0.52078577987668906</v>
      </c>
      <c r="X694" s="1">
        <f>IF(G694="D1",INDEX('RPI calculation'!$N$9:$N$356,O694),0)</f>
        <v>151</v>
      </c>
      <c r="Y694" s="1">
        <f>IF(H694="D1",INDEX('RPI calculation'!$N$9:$N$356,P694),0)</f>
        <v>185</v>
      </c>
    </row>
    <row r="695" spans="1:25" ht="25">
      <c r="A695" s="1" t="s">
        <v>2330</v>
      </c>
      <c r="B695" s="12">
        <v>46269</v>
      </c>
      <c r="C695" s="1" t="s">
        <v>174</v>
      </c>
      <c r="D695" s="1" t="s">
        <v>296</v>
      </c>
      <c r="E695" s="1">
        <v>3</v>
      </c>
      <c r="F695" s="1">
        <v>2</v>
      </c>
      <c r="G695" s="1" t="s">
        <v>584</v>
      </c>
      <c r="H695" s="1" t="s">
        <v>584</v>
      </c>
      <c r="I695" s="1">
        <v>2</v>
      </c>
      <c r="J695" s="14" t="s">
        <v>1332</v>
      </c>
      <c r="K695" s="14" t="s">
        <v>2331</v>
      </c>
      <c r="L695" s="14"/>
      <c r="M695" s="1" t="s">
        <v>5986</v>
      </c>
      <c r="N695" s="14" t="s">
        <v>5989</v>
      </c>
      <c r="O695" s="1">
        <f>IF(G695="D1",MATCH(C695,'RPI calculation'!$A$9:$A$356,0),0)</f>
        <v>118</v>
      </c>
      <c r="P695" s="1">
        <f>IF(H695="D1",MATCH(D695,'RPI calculation'!$A$9:$A$356,0),0)</f>
        <v>203</v>
      </c>
      <c r="Q695" s="1">
        <f t="shared" si="30"/>
        <v>1</v>
      </c>
      <c r="R695" s="1">
        <f t="shared" si="31"/>
        <v>1</v>
      </c>
      <c r="S695" s="1">
        <f t="shared" si="32"/>
        <v>0</v>
      </c>
      <c r="T695" s="9">
        <f>IF(Q695=0,0,(INDEX('RPI calculation'!$H$9:$H$356,P695)-(COUNTIFS(Matches!$C$9:$C$1954,C695,Matches!$D$9:$D$1954,D695,Matches!$Q$9:$Q$1954,1,Matches!$F$9:$F$1954,3)+COUNTIFS(Matches!$C$9:$C$1954,D695,Matches!$D$9:$D$1954,C695,Matches!$Q$9:$Q$1954,1,Matches!$E$9:$E$1954,3)))/((INDEX('RPI calculation'!$H$9:$H$356,P695)+INDEX('RPI calculation'!$I$9:$I$356,P695))-(COUNTIFS(Matches!$C$9:$C$1954,C695,Matches!$D$9:$D$1954,D695,Matches!$Q$9:$Q$1954,1)+COUNTIFS(Matches!$C$9:$C$1954,D695,Matches!$D$9:$D$1954,C695,Matches!$Q$9:$Q$1954,1))))</f>
        <v>0.5714285714285714</v>
      </c>
      <c r="U695" s="9">
        <f>IF(Q695=0,0,(INDEX('RPI calculation'!$H$9:$H$356,O695)-(COUNTIFS(Matches!$C$9:$C$1954,C695,Matches!$D$9:$D$1954,D695,Matches!$Q$9:$Q$1954,1,Matches!$E$9:$E$1954,3)+COUNTIFS(Matches!$C$9:$C$1954,D695,Matches!$D$9:$D$1954,C695,Matches!$Q$9:$Q$1954,1,Matches!$F$9:$F$1954,3)))/((INDEX('RPI calculation'!$H$9:$H$356,O695)+INDEX('RPI calculation'!$I$9:$I$356,O695))-(COUNTIFS(Matches!$C$9:$C$1954,C695,Matches!$D$9:$D$1954,D695,Matches!$Q$9:$Q$1954,1)+COUNTIFS(Matches!$C$9:$C$1954,D695,Matches!$D$9:$D$1954,C695,Matches!$Q$9:$Q$1954,1))))</f>
        <v>0.5</v>
      </c>
      <c r="V695" s="9">
        <f>IF(Q695=0,0,INDEX('RPI calculation'!$K$9:$K$356,P695))</f>
        <v>0.37062937062937068</v>
      </c>
      <c r="W695" s="9">
        <f>IF(Q695=0,0,INDEX('RPI calculation'!$K$9:$K$356,O695))</f>
        <v>0.52078577987668906</v>
      </c>
      <c r="X695" s="1">
        <f>IF(G695="D1",INDEX('RPI calculation'!$N$9:$N$356,O695),0)</f>
        <v>151</v>
      </c>
      <c r="Y695" s="1">
        <f>IF(H695="D1",INDEX('RPI calculation'!$N$9:$N$356,P695),0)</f>
        <v>273</v>
      </c>
    </row>
    <row r="696" spans="1:25" ht="25">
      <c r="A696" s="1" t="s">
        <v>2332</v>
      </c>
      <c r="B696" s="12">
        <v>46269</v>
      </c>
      <c r="C696" s="1" t="s">
        <v>333</v>
      </c>
      <c r="D696" s="1" t="s">
        <v>254</v>
      </c>
      <c r="E696" s="1">
        <v>3</v>
      </c>
      <c r="F696" s="1">
        <v>1</v>
      </c>
      <c r="G696" s="1" t="s">
        <v>584</v>
      </c>
      <c r="H696" s="1" t="s">
        <v>584</v>
      </c>
      <c r="I696" s="1">
        <v>2</v>
      </c>
      <c r="J696" s="14" t="s">
        <v>1207</v>
      </c>
      <c r="K696" s="14" t="s">
        <v>2333</v>
      </c>
      <c r="L696" s="14"/>
      <c r="M696" s="1" t="s">
        <v>5986</v>
      </c>
      <c r="N696" s="14" t="s">
        <v>5989</v>
      </c>
      <c r="O696" s="1">
        <f>IF(G696="D1",MATCH(C696,'RPI calculation'!$A$9:$A$356,0),0)</f>
        <v>119</v>
      </c>
      <c r="P696" s="1">
        <f>IF(H696="D1",MATCH(D696,'RPI calculation'!$A$9:$A$356,0),0)</f>
        <v>133</v>
      </c>
      <c r="Q696" s="1">
        <f t="shared" si="30"/>
        <v>1</v>
      </c>
      <c r="R696" s="1">
        <f t="shared" si="31"/>
        <v>1</v>
      </c>
      <c r="S696" s="1">
        <f t="shared" si="32"/>
        <v>0</v>
      </c>
      <c r="T696" s="9">
        <f>IF(Q696=0,0,(INDEX('RPI calculation'!$H$9:$H$356,P696)-(COUNTIFS(Matches!$C$9:$C$1954,C696,Matches!$D$9:$D$1954,D696,Matches!$Q$9:$Q$1954,1,Matches!$F$9:$F$1954,3)+COUNTIFS(Matches!$C$9:$C$1954,D696,Matches!$D$9:$D$1954,C696,Matches!$Q$9:$Q$1954,1,Matches!$E$9:$E$1954,3)))/((INDEX('RPI calculation'!$H$9:$H$356,P696)+INDEX('RPI calculation'!$I$9:$I$356,P696))-(COUNTIFS(Matches!$C$9:$C$1954,C696,Matches!$D$9:$D$1954,D696,Matches!$Q$9:$Q$1954,1)+COUNTIFS(Matches!$C$9:$C$1954,D696,Matches!$D$9:$D$1954,C696,Matches!$Q$9:$Q$1954,1))))</f>
        <v>0.54545454545454541</v>
      </c>
      <c r="U696" s="9">
        <f>IF(Q696=0,0,(INDEX('RPI calculation'!$H$9:$H$356,O696)-(COUNTIFS(Matches!$C$9:$C$1954,C696,Matches!$D$9:$D$1954,D696,Matches!$Q$9:$Q$1954,1,Matches!$E$9:$E$1954,3)+COUNTIFS(Matches!$C$9:$C$1954,D696,Matches!$D$9:$D$1954,C696,Matches!$Q$9:$Q$1954,1,Matches!$F$9:$F$1954,3)))/((INDEX('RPI calculation'!$H$9:$H$356,O696)+INDEX('RPI calculation'!$I$9:$I$356,O696))-(COUNTIFS(Matches!$C$9:$C$1954,C696,Matches!$D$9:$D$1954,D696,Matches!$Q$9:$Q$1954,1)+COUNTIFS(Matches!$C$9:$C$1954,D696,Matches!$D$9:$D$1954,C696,Matches!$Q$9:$Q$1954,1))))</f>
        <v>0.36363636363636365</v>
      </c>
      <c r="V696" s="9">
        <f>IF(Q696=0,0,INDEX('RPI calculation'!$K$9:$K$356,P696))</f>
        <v>0.44771917896917895</v>
      </c>
      <c r="W696" s="9">
        <f>IF(Q696=0,0,INDEX('RPI calculation'!$K$9:$K$356,O696))</f>
        <v>0.36137820512820512</v>
      </c>
      <c r="X696" s="1">
        <f>IF(G696="D1",INDEX('RPI calculation'!$N$9:$N$356,O696),0)</f>
        <v>310</v>
      </c>
      <c r="Y696" s="1">
        <f>IF(H696="D1",INDEX('RPI calculation'!$N$9:$N$356,P696),0)</f>
        <v>231</v>
      </c>
    </row>
    <row r="697" spans="1:25" ht="25">
      <c r="A697" s="1" t="s">
        <v>2334</v>
      </c>
      <c r="B697" s="12">
        <v>46269</v>
      </c>
      <c r="C697" s="1" t="s">
        <v>137</v>
      </c>
      <c r="D697" s="1" t="s">
        <v>289</v>
      </c>
      <c r="E697" s="1">
        <v>3</v>
      </c>
      <c r="F697" s="1">
        <v>1</v>
      </c>
      <c r="G697" s="1" t="s">
        <v>584</v>
      </c>
      <c r="H697" s="1" t="s">
        <v>584</v>
      </c>
      <c r="I697" s="1">
        <v>2</v>
      </c>
      <c r="J697" s="14" t="s">
        <v>1802</v>
      </c>
      <c r="K697" s="14" t="s">
        <v>2335</v>
      </c>
      <c r="L697" s="14"/>
      <c r="M697" s="1" t="s">
        <v>5986</v>
      </c>
      <c r="N697" s="14" t="s">
        <v>5989</v>
      </c>
      <c r="O697" s="1">
        <f>IF(G697="D1",MATCH(C697,'RPI calculation'!$A$9:$A$356,0),0)</f>
        <v>121</v>
      </c>
      <c r="P697" s="1">
        <f>IF(H697="D1",MATCH(D697,'RPI calculation'!$A$9:$A$356,0),0)</f>
        <v>316</v>
      </c>
      <c r="Q697" s="1">
        <f t="shared" si="30"/>
        <v>1</v>
      </c>
      <c r="R697" s="1">
        <f t="shared" si="31"/>
        <v>1</v>
      </c>
      <c r="S697" s="1">
        <f t="shared" si="32"/>
        <v>0</v>
      </c>
      <c r="T697" s="9">
        <f>IF(Q697=0,0,(INDEX('RPI calculation'!$H$9:$H$356,P697)-(COUNTIFS(Matches!$C$9:$C$1954,C697,Matches!$D$9:$D$1954,D697,Matches!$Q$9:$Q$1954,1,Matches!$F$9:$F$1954,3)+COUNTIFS(Matches!$C$9:$C$1954,D697,Matches!$D$9:$D$1954,C697,Matches!$Q$9:$Q$1954,1,Matches!$E$9:$E$1954,3)))/((INDEX('RPI calculation'!$H$9:$H$356,P697)+INDEX('RPI calculation'!$I$9:$I$356,P697))-(COUNTIFS(Matches!$C$9:$C$1954,C697,Matches!$D$9:$D$1954,D697,Matches!$Q$9:$Q$1954,1)+COUNTIFS(Matches!$C$9:$C$1954,D697,Matches!$D$9:$D$1954,C697,Matches!$Q$9:$Q$1954,1))))</f>
        <v>0.1111111111111111</v>
      </c>
      <c r="U697" s="9">
        <f>IF(Q697=0,0,(INDEX('RPI calculation'!$H$9:$H$356,O697)-(COUNTIFS(Matches!$C$9:$C$1954,C697,Matches!$D$9:$D$1954,D697,Matches!$Q$9:$Q$1954,1,Matches!$E$9:$E$1954,3)+COUNTIFS(Matches!$C$9:$C$1954,D697,Matches!$D$9:$D$1954,C697,Matches!$Q$9:$Q$1954,1,Matches!$F$9:$F$1954,3)))/((INDEX('RPI calculation'!$H$9:$H$356,O697)+INDEX('RPI calculation'!$I$9:$I$356,O697))-(COUNTIFS(Matches!$C$9:$C$1954,C697,Matches!$D$9:$D$1954,D697,Matches!$Q$9:$Q$1954,1)+COUNTIFS(Matches!$C$9:$C$1954,D697,Matches!$D$9:$D$1954,C697,Matches!$Q$9:$Q$1954,1))))</f>
        <v>0.5</v>
      </c>
      <c r="V697" s="9">
        <f>IF(Q697=0,0,INDEX('RPI calculation'!$K$9:$K$356,P697))</f>
        <v>0.56194444444444447</v>
      </c>
      <c r="W697" s="9">
        <f>IF(Q697=0,0,INDEX('RPI calculation'!$K$9:$K$356,O697))</f>
        <v>0.53787878787878796</v>
      </c>
      <c r="X697" s="1">
        <f>IF(G697="D1",INDEX('RPI calculation'!$N$9:$N$356,O697),0)</f>
        <v>114</v>
      </c>
      <c r="Y697" s="1">
        <f>IF(H697="D1",INDEX('RPI calculation'!$N$9:$N$356,P697),0)</f>
        <v>266</v>
      </c>
    </row>
    <row r="698" spans="1:25" ht="25">
      <c r="A698" s="1" t="s">
        <v>2336</v>
      </c>
      <c r="B698" s="12">
        <v>46269</v>
      </c>
      <c r="C698" s="1" t="s">
        <v>161</v>
      </c>
      <c r="D698" s="1" t="s">
        <v>152</v>
      </c>
      <c r="E698" s="1">
        <v>1</v>
      </c>
      <c r="F698" s="1">
        <v>3</v>
      </c>
      <c r="G698" s="1" t="s">
        <v>584</v>
      </c>
      <c r="H698" s="1" t="s">
        <v>584</v>
      </c>
      <c r="I698" s="1">
        <v>2</v>
      </c>
      <c r="J698" s="14" t="s">
        <v>2139</v>
      </c>
      <c r="K698" s="14" t="s">
        <v>2337</v>
      </c>
      <c r="L698" s="14"/>
      <c r="M698" s="1" t="s">
        <v>5986</v>
      </c>
      <c r="N698" s="14" t="s">
        <v>5989</v>
      </c>
      <c r="O698" s="1">
        <f>IF(G698="D1",MATCH(C698,'RPI calculation'!$A$9:$A$356,0),0)</f>
        <v>122</v>
      </c>
      <c r="P698" s="1">
        <f>IF(H698="D1",MATCH(D698,'RPI calculation'!$A$9:$A$356,0),0)</f>
        <v>153</v>
      </c>
      <c r="Q698" s="1">
        <f t="shared" si="30"/>
        <v>1</v>
      </c>
      <c r="R698" s="1">
        <f t="shared" si="31"/>
        <v>0</v>
      </c>
      <c r="S698" s="1">
        <f t="shared" si="32"/>
        <v>1</v>
      </c>
      <c r="T698" s="9">
        <f>IF(Q698=0,0,(INDEX('RPI calculation'!$H$9:$H$356,P698)-(COUNTIFS(Matches!$C$9:$C$1954,C698,Matches!$D$9:$D$1954,D698,Matches!$Q$9:$Q$1954,1,Matches!$F$9:$F$1954,3)+COUNTIFS(Matches!$C$9:$C$1954,D698,Matches!$D$9:$D$1954,C698,Matches!$Q$9:$Q$1954,1,Matches!$E$9:$E$1954,3)))/((INDEX('RPI calculation'!$H$9:$H$356,P698)+INDEX('RPI calculation'!$I$9:$I$356,P698))-(COUNTIFS(Matches!$C$9:$C$1954,C698,Matches!$D$9:$D$1954,D698,Matches!$Q$9:$Q$1954,1)+COUNTIFS(Matches!$C$9:$C$1954,D698,Matches!$D$9:$D$1954,C698,Matches!$Q$9:$Q$1954,1))))</f>
        <v>0.6</v>
      </c>
      <c r="U698" s="9">
        <f>IF(Q698=0,0,(INDEX('RPI calculation'!$H$9:$H$356,O698)-(COUNTIFS(Matches!$C$9:$C$1954,C698,Matches!$D$9:$D$1954,D698,Matches!$Q$9:$Q$1954,1,Matches!$E$9:$E$1954,3)+COUNTIFS(Matches!$C$9:$C$1954,D698,Matches!$D$9:$D$1954,C698,Matches!$Q$9:$Q$1954,1,Matches!$F$9:$F$1954,3)))/((INDEX('RPI calculation'!$H$9:$H$356,O698)+INDEX('RPI calculation'!$I$9:$I$356,O698))-(COUNTIFS(Matches!$C$9:$C$1954,C698,Matches!$D$9:$D$1954,D698,Matches!$Q$9:$Q$1954,1)+COUNTIFS(Matches!$C$9:$C$1954,D698,Matches!$D$9:$D$1954,C698,Matches!$Q$9:$Q$1954,1))))</f>
        <v>0.41666666666666669</v>
      </c>
      <c r="V698" s="9">
        <f>IF(Q698=0,0,INDEX('RPI calculation'!$K$9:$K$356,P698))</f>
        <v>0.48272989636626007</v>
      </c>
      <c r="W698" s="9">
        <f>IF(Q698=0,0,INDEX('RPI calculation'!$K$9:$K$356,O698))</f>
        <v>0.59677544677544681</v>
      </c>
      <c r="X698" s="1">
        <f>IF(G698="D1",INDEX('RPI calculation'!$N$9:$N$356,O698),0)</f>
        <v>138</v>
      </c>
      <c r="Y698" s="1">
        <f>IF(H698="D1",INDEX('RPI calculation'!$N$9:$N$356,P698),0)</f>
        <v>129</v>
      </c>
    </row>
    <row r="699" spans="1:25" ht="25">
      <c r="A699" s="1" t="s">
        <v>2338</v>
      </c>
      <c r="B699" s="12">
        <v>46269</v>
      </c>
      <c r="C699" s="1" t="s">
        <v>290</v>
      </c>
      <c r="D699" s="1" t="s">
        <v>159</v>
      </c>
      <c r="E699" s="1">
        <v>0</v>
      </c>
      <c r="F699" s="1">
        <v>3</v>
      </c>
      <c r="G699" s="1" t="s">
        <v>584</v>
      </c>
      <c r="H699" s="1" t="s">
        <v>584</v>
      </c>
      <c r="I699" s="1">
        <v>2</v>
      </c>
      <c r="J699" s="14" t="s">
        <v>629</v>
      </c>
      <c r="K699" s="14" t="s">
        <v>2339</v>
      </c>
      <c r="L699" s="14"/>
      <c r="M699" s="1" t="s">
        <v>5986</v>
      </c>
      <c r="N699" s="14" t="s">
        <v>5989</v>
      </c>
      <c r="O699" s="1">
        <f>IF(G699="D1",MATCH(C699,'RPI calculation'!$A$9:$A$356,0),0)</f>
        <v>123</v>
      </c>
      <c r="P699" s="1">
        <f>IF(H699="D1",MATCH(D699,'RPI calculation'!$A$9:$A$356,0),0)</f>
        <v>192</v>
      </c>
      <c r="Q699" s="1">
        <f t="shared" si="30"/>
        <v>1</v>
      </c>
      <c r="R699" s="1">
        <f t="shared" si="31"/>
        <v>0</v>
      </c>
      <c r="S699" s="1">
        <f t="shared" si="32"/>
        <v>1</v>
      </c>
      <c r="T699" s="9">
        <f>IF(Q699=0,0,(INDEX('RPI calculation'!$H$9:$H$356,P699)-(COUNTIFS(Matches!$C$9:$C$1954,C699,Matches!$D$9:$D$1954,D699,Matches!$Q$9:$Q$1954,1,Matches!$F$9:$F$1954,3)+COUNTIFS(Matches!$C$9:$C$1954,D699,Matches!$D$9:$D$1954,C699,Matches!$Q$9:$Q$1954,1,Matches!$E$9:$E$1954,3)))/((INDEX('RPI calculation'!$H$9:$H$356,P699)+INDEX('RPI calculation'!$I$9:$I$356,P699))-(COUNTIFS(Matches!$C$9:$C$1954,C699,Matches!$D$9:$D$1954,D699,Matches!$Q$9:$Q$1954,1)+COUNTIFS(Matches!$C$9:$C$1954,D699,Matches!$D$9:$D$1954,C699,Matches!$Q$9:$Q$1954,1))))</f>
        <v>0.75</v>
      </c>
      <c r="U699" s="9">
        <f>IF(Q699=0,0,(INDEX('RPI calculation'!$H$9:$H$356,O699)-(COUNTIFS(Matches!$C$9:$C$1954,C699,Matches!$D$9:$D$1954,D699,Matches!$Q$9:$Q$1954,1,Matches!$E$9:$E$1954,3)+COUNTIFS(Matches!$C$9:$C$1954,D699,Matches!$D$9:$D$1954,C699,Matches!$Q$9:$Q$1954,1,Matches!$F$9:$F$1954,3)))/((INDEX('RPI calculation'!$H$9:$H$356,O699)+INDEX('RPI calculation'!$I$9:$I$356,O699))-(COUNTIFS(Matches!$C$9:$C$1954,C699,Matches!$D$9:$D$1954,D699,Matches!$Q$9:$Q$1954,1)+COUNTIFS(Matches!$C$9:$C$1954,D699,Matches!$D$9:$D$1954,C699,Matches!$Q$9:$Q$1954,1))))</f>
        <v>0.33333333333333331</v>
      </c>
      <c r="V699" s="9">
        <f>IF(Q699=0,0,INDEX('RPI calculation'!$K$9:$K$356,P699))</f>
        <v>0.4135003885003885</v>
      </c>
      <c r="W699" s="9">
        <f>IF(Q699=0,0,INDEX('RPI calculation'!$K$9:$K$356,O699))</f>
        <v>0.51402486402486403</v>
      </c>
      <c r="X699" s="1">
        <f>IF(G699="D1",INDEX('RPI calculation'!$N$9:$N$356,O699),0)</f>
        <v>267</v>
      </c>
      <c r="Y699" s="1">
        <f>IF(H699="D1",INDEX('RPI calculation'!$N$9:$N$356,P699),0)</f>
        <v>136</v>
      </c>
    </row>
    <row r="700" spans="1:25" ht="25">
      <c r="A700" s="1" t="s">
        <v>2340</v>
      </c>
      <c r="B700" s="12">
        <v>46269</v>
      </c>
      <c r="C700" s="1" t="s">
        <v>290</v>
      </c>
      <c r="D700" s="1" t="s">
        <v>325</v>
      </c>
      <c r="E700" s="1">
        <v>3</v>
      </c>
      <c r="F700" s="1">
        <v>0</v>
      </c>
      <c r="G700" s="1" t="s">
        <v>584</v>
      </c>
      <c r="H700" s="1" t="s">
        <v>584</v>
      </c>
      <c r="I700" s="1">
        <v>2</v>
      </c>
      <c r="J700" s="14" t="s">
        <v>1427</v>
      </c>
      <c r="K700" s="14" t="s">
        <v>1428</v>
      </c>
      <c r="L700" s="14"/>
      <c r="M700" s="1" t="s">
        <v>5986</v>
      </c>
      <c r="N700" s="14" t="s">
        <v>5989</v>
      </c>
      <c r="O700" s="1">
        <f>IF(G700="D1",MATCH(C700,'RPI calculation'!$A$9:$A$356,0),0)</f>
        <v>123</v>
      </c>
      <c r="P700" s="1">
        <f>IF(H700="D1",MATCH(D700,'RPI calculation'!$A$9:$A$356,0),0)</f>
        <v>314</v>
      </c>
      <c r="Q700" s="1">
        <f t="shared" si="30"/>
        <v>1</v>
      </c>
      <c r="R700" s="1">
        <f t="shared" si="31"/>
        <v>1</v>
      </c>
      <c r="S700" s="1">
        <f t="shared" si="32"/>
        <v>0</v>
      </c>
      <c r="T700" s="9">
        <f>IF(Q700=0,0,(INDEX('RPI calculation'!$H$9:$H$356,P700)-(COUNTIFS(Matches!$C$9:$C$1954,C700,Matches!$D$9:$D$1954,D700,Matches!$Q$9:$Q$1954,1,Matches!$F$9:$F$1954,3)+COUNTIFS(Matches!$C$9:$C$1954,D700,Matches!$D$9:$D$1954,C700,Matches!$Q$9:$Q$1954,1,Matches!$E$9:$E$1954,3)))/((INDEX('RPI calculation'!$H$9:$H$356,P700)+INDEX('RPI calculation'!$I$9:$I$356,P700))-(COUNTIFS(Matches!$C$9:$C$1954,C700,Matches!$D$9:$D$1954,D700,Matches!$Q$9:$Q$1954,1)+COUNTIFS(Matches!$C$9:$C$1954,D700,Matches!$D$9:$D$1954,C700,Matches!$Q$9:$Q$1954,1))))</f>
        <v>0.55555555555555558</v>
      </c>
      <c r="U700" s="9">
        <f>IF(Q700=0,0,(INDEX('RPI calculation'!$H$9:$H$356,O700)-(COUNTIFS(Matches!$C$9:$C$1954,C700,Matches!$D$9:$D$1954,D700,Matches!$Q$9:$Q$1954,1,Matches!$E$9:$E$1954,3)+COUNTIFS(Matches!$C$9:$C$1954,D700,Matches!$D$9:$D$1954,C700,Matches!$Q$9:$Q$1954,1,Matches!$F$9:$F$1954,3)))/((INDEX('RPI calculation'!$H$9:$H$356,O700)+INDEX('RPI calculation'!$I$9:$I$356,O700))-(COUNTIFS(Matches!$C$9:$C$1954,C700,Matches!$D$9:$D$1954,D700,Matches!$Q$9:$Q$1954,1)+COUNTIFS(Matches!$C$9:$C$1954,D700,Matches!$D$9:$D$1954,C700,Matches!$Q$9:$Q$1954,1))))</f>
        <v>0.18181818181818182</v>
      </c>
      <c r="V700" s="9">
        <f>IF(Q700=0,0,INDEX('RPI calculation'!$K$9:$K$356,P700))</f>
        <v>0.37811885084612357</v>
      </c>
      <c r="W700" s="9">
        <f>IF(Q700=0,0,INDEX('RPI calculation'!$K$9:$K$356,O700))</f>
        <v>0.51402486402486403</v>
      </c>
      <c r="X700" s="1">
        <f>IF(G700="D1",INDEX('RPI calculation'!$N$9:$N$356,O700),0)</f>
        <v>267</v>
      </c>
      <c r="Y700" s="1">
        <f>IF(H700="D1",INDEX('RPI calculation'!$N$9:$N$356,P700),0)</f>
        <v>302</v>
      </c>
    </row>
    <row r="701" spans="1:25" ht="25">
      <c r="A701" s="1" t="s">
        <v>2341</v>
      </c>
      <c r="B701" s="12">
        <v>46269</v>
      </c>
      <c r="C701" s="1" t="s">
        <v>310</v>
      </c>
      <c r="D701" s="1" t="s">
        <v>252</v>
      </c>
      <c r="E701" s="1">
        <v>1</v>
      </c>
      <c r="F701" s="1">
        <v>3</v>
      </c>
      <c r="G701" s="1" t="s">
        <v>584</v>
      </c>
      <c r="H701" s="1" t="s">
        <v>584</v>
      </c>
      <c r="I701" s="1">
        <v>2</v>
      </c>
      <c r="J701" s="14" t="s">
        <v>2342</v>
      </c>
      <c r="K701" s="14" t="s">
        <v>2343</v>
      </c>
      <c r="L701" s="14"/>
      <c r="M701" s="1" t="s">
        <v>5986</v>
      </c>
      <c r="N701" s="14" t="s">
        <v>5989</v>
      </c>
      <c r="O701" s="1">
        <f>IF(G701="D1",MATCH(C701,'RPI calculation'!$A$9:$A$356,0),0)</f>
        <v>125</v>
      </c>
      <c r="P701" s="1">
        <f>IF(H701="D1",MATCH(D701,'RPI calculation'!$A$9:$A$356,0),0)</f>
        <v>249</v>
      </c>
      <c r="Q701" s="1">
        <f t="shared" si="30"/>
        <v>1</v>
      </c>
      <c r="R701" s="1">
        <f t="shared" si="31"/>
        <v>0</v>
      </c>
      <c r="S701" s="1">
        <f t="shared" si="32"/>
        <v>1</v>
      </c>
      <c r="T701" s="9">
        <f>IF(Q701=0,0,(INDEX('RPI calculation'!$H$9:$H$356,P701)-(COUNTIFS(Matches!$C$9:$C$1954,C701,Matches!$D$9:$D$1954,D701,Matches!$Q$9:$Q$1954,1,Matches!$F$9:$F$1954,3)+COUNTIFS(Matches!$C$9:$C$1954,D701,Matches!$D$9:$D$1954,C701,Matches!$Q$9:$Q$1954,1,Matches!$E$9:$E$1954,3)))/((INDEX('RPI calculation'!$H$9:$H$356,P701)+INDEX('RPI calculation'!$I$9:$I$356,P701))-(COUNTIFS(Matches!$C$9:$C$1954,C701,Matches!$D$9:$D$1954,D701,Matches!$Q$9:$Q$1954,1)+COUNTIFS(Matches!$C$9:$C$1954,D701,Matches!$D$9:$D$1954,C701,Matches!$Q$9:$Q$1954,1))))</f>
        <v>0.63636363636363635</v>
      </c>
      <c r="U701" s="9">
        <f>IF(Q701=0,0,(INDEX('RPI calculation'!$H$9:$H$356,O701)-(COUNTIFS(Matches!$C$9:$C$1954,C701,Matches!$D$9:$D$1954,D701,Matches!$Q$9:$Q$1954,1,Matches!$E$9:$E$1954,3)+COUNTIFS(Matches!$C$9:$C$1954,D701,Matches!$D$9:$D$1954,C701,Matches!$Q$9:$Q$1954,1,Matches!$F$9:$F$1954,3)))/((INDEX('RPI calculation'!$H$9:$H$356,O701)+INDEX('RPI calculation'!$I$9:$I$356,O701))-(COUNTIFS(Matches!$C$9:$C$1954,C701,Matches!$D$9:$D$1954,D701,Matches!$Q$9:$Q$1954,1)+COUNTIFS(Matches!$C$9:$C$1954,D701,Matches!$D$9:$D$1954,C701,Matches!$Q$9:$Q$1954,1))))</f>
        <v>0.27272727272727271</v>
      </c>
      <c r="V701" s="9">
        <f>IF(Q701=0,0,INDEX('RPI calculation'!$K$9:$K$356,P701))</f>
        <v>0.36300227550227548</v>
      </c>
      <c r="W701" s="9">
        <f>IF(Q701=0,0,INDEX('RPI calculation'!$K$9:$K$356,O701))</f>
        <v>0.5044013856513857</v>
      </c>
      <c r="X701" s="1">
        <f>IF(G701="D1",INDEX('RPI calculation'!$N$9:$N$356,O701),0)</f>
        <v>287</v>
      </c>
      <c r="Y701" s="1">
        <f>IF(H701="D1",INDEX('RPI calculation'!$N$9:$N$356,P701),0)</f>
        <v>229</v>
      </c>
    </row>
    <row r="702" spans="1:25" ht="25">
      <c r="A702" s="1" t="s">
        <v>2344</v>
      </c>
      <c r="B702" s="12">
        <v>46269</v>
      </c>
      <c r="C702" s="1" t="s">
        <v>239</v>
      </c>
      <c r="D702" s="1" t="s">
        <v>205</v>
      </c>
      <c r="E702" s="1">
        <v>0</v>
      </c>
      <c r="F702" s="1">
        <v>3</v>
      </c>
      <c r="G702" s="1" t="s">
        <v>584</v>
      </c>
      <c r="H702" s="1" t="s">
        <v>584</v>
      </c>
      <c r="I702" s="1">
        <v>2</v>
      </c>
      <c r="J702" s="14" t="s">
        <v>1270</v>
      </c>
      <c r="K702" s="14" t="s">
        <v>2345</v>
      </c>
      <c r="L702" s="14"/>
      <c r="M702" s="1" t="s">
        <v>5986</v>
      </c>
      <c r="N702" s="14" t="s">
        <v>5989</v>
      </c>
      <c r="O702" s="1">
        <f>IF(G702="D1",MATCH(C702,'RPI calculation'!$A$9:$A$356,0),0)</f>
        <v>128</v>
      </c>
      <c r="P702" s="1">
        <f>IF(H702="D1",MATCH(D702,'RPI calculation'!$A$9:$A$356,0),0)</f>
        <v>161</v>
      </c>
      <c r="Q702" s="1">
        <f t="shared" si="30"/>
        <v>1</v>
      </c>
      <c r="R702" s="1">
        <f t="shared" si="31"/>
        <v>0</v>
      </c>
      <c r="S702" s="1">
        <f t="shared" si="32"/>
        <v>1</v>
      </c>
      <c r="T702" s="9">
        <f>IF(Q702=0,0,(INDEX('RPI calculation'!$H$9:$H$356,P702)-(COUNTIFS(Matches!$C$9:$C$1954,C702,Matches!$D$9:$D$1954,D702,Matches!$Q$9:$Q$1954,1,Matches!$F$9:$F$1954,3)+COUNTIFS(Matches!$C$9:$C$1954,D702,Matches!$D$9:$D$1954,C702,Matches!$Q$9:$Q$1954,1,Matches!$E$9:$E$1954,3)))/((INDEX('RPI calculation'!$H$9:$H$356,P702)+INDEX('RPI calculation'!$I$9:$I$356,P702))-(COUNTIFS(Matches!$C$9:$C$1954,C702,Matches!$D$9:$D$1954,D702,Matches!$Q$9:$Q$1954,1)+COUNTIFS(Matches!$C$9:$C$1954,D702,Matches!$D$9:$D$1954,C702,Matches!$Q$9:$Q$1954,1))))</f>
        <v>0.7</v>
      </c>
      <c r="U702" s="9">
        <f>IF(Q702=0,0,(INDEX('RPI calculation'!$H$9:$H$356,O702)-(COUNTIFS(Matches!$C$9:$C$1954,C702,Matches!$D$9:$D$1954,D702,Matches!$Q$9:$Q$1954,1,Matches!$E$9:$E$1954,3)+COUNTIFS(Matches!$C$9:$C$1954,D702,Matches!$D$9:$D$1954,C702,Matches!$Q$9:$Q$1954,1,Matches!$F$9:$F$1954,3)))/((INDEX('RPI calculation'!$H$9:$H$356,O702)+INDEX('RPI calculation'!$I$9:$I$356,O702))-(COUNTIFS(Matches!$C$9:$C$1954,C702,Matches!$D$9:$D$1954,D702,Matches!$Q$9:$Q$1954,1)+COUNTIFS(Matches!$C$9:$C$1954,D702,Matches!$D$9:$D$1954,C702,Matches!$Q$9:$Q$1954,1))))</f>
        <v>0.54545454545454541</v>
      </c>
      <c r="V702" s="9">
        <f>IF(Q702=0,0,INDEX('RPI calculation'!$K$9:$K$356,P702))</f>
        <v>0.3891184573002755</v>
      </c>
      <c r="W702" s="9">
        <f>IF(Q702=0,0,INDEX('RPI calculation'!$K$9:$K$356,O702))</f>
        <v>0.46106254856254852</v>
      </c>
      <c r="X702" s="1">
        <f>IF(G702="D1",INDEX('RPI calculation'!$N$9:$N$356,O702),0)</f>
        <v>216</v>
      </c>
      <c r="Y702" s="1">
        <f>IF(H702="D1",INDEX('RPI calculation'!$N$9:$N$356,P702),0)</f>
        <v>182</v>
      </c>
    </row>
    <row r="703" spans="1:25" ht="25">
      <c r="A703" s="1" t="s">
        <v>2346</v>
      </c>
      <c r="B703" s="12">
        <v>46269</v>
      </c>
      <c r="C703" s="1" t="s">
        <v>239</v>
      </c>
      <c r="D703" s="1" t="s">
        <v>202</v>
      </c>
      <c r="E703" s="1">
        <v>3</v>
      </c>
      <c r="F703" s="1">
        <v>1</v>
      </c>
      <c r="G703" s="1" t="s">
        <v>584</v>
      </c>
      <c r="H703" s="1" t="s">
        <v>584</v>
      </c>
      <c r="I703" s="1">
        <v>2</v>
      </c>
      <c r="J703" s="14" t="s">
        <v>1495</v>
      </c>
      <c r="K703" s="14" t="s">
        <v>2347</v>
      </c>
      <c r="L703" s="14"/>
      <c r="M703" s="1" t="s">
        <v>5986</v>
      </c>
      <c r="N703" s="14" t="s">
        <v>5989</v>
      </c>
      <c r="O703" s="1">
        <f>IF(G703="D1",MATCH(C703,'RPI calculation'!$A$9:$A$356,0),0)</f>
        <v>128</v>
      </c>
      <c r="P703" s="1">
        <f>IF(H703="D1",MATCH(D703,'RPI calculation'!$A$9:$A$356,0),0)</f>
        <v>227</v>
      </c>
      <c r="Q703" s="1">
        <f t="shared" si="30"/>
        <v>1</v>
      </c>
      <c r="R703" s="1">
        <f t="shared" si="31"/>
        <v>1</v>
      </c>
      <c r="S703" s="1">
        <f t="shared" si="32"/>
        <v>0</v>
      </c>
      <c r="T703" s="9">
        <f>IF(Q703=0,0,(INDEX('RPI calculation'!$H$9:$H$356,P703)-(COUNTIFS(Matches!$C$9:$C$1954,C703,Matches!$D$9:$D$1954,D703,Matches!$Q$9:$Q$1954,1,Matches!$F$9:$F$1954,3)+COUNTIFS(Matches!$C$9:$C$1954,D703,Matches!$D$9:$D$1954,C703,Matches!$Q$9:$Q$1954,1,Matches!$E$9:$E$1954,3)))/((INDEX('RPI calculation'!$H$9:$H$356,P703)+INDEX('RPI calculation'!$I$9:$I$356,P703))-(COUNTIFS(Matches!$C$9:$C$1954,C703,Matches!$D$9:$D$1954,D703,Matches!$Q$9:$Q$1954,1)+COUNTIFS(Matches!$C$9:$C$1954,D703,Matches!$D$9:$D$1954,C703,Matches!$Q$9:$Q$1954,1))))</f>
        <v>0.5</v>
      </c>
      <c r="U703" s="9">
        <f>IF(Q703=0,0,(INDEX('RPI calculation'!$H$9:$H$356,O703)-(COUNTIFS(Matches!$C$9:$C$1954,C703,Matches!$D$9:$D$1954,D703,Matches!$Q$9:$Q$1954,1,Matches!$E$9:$E$1954,3)+COUNTIFS(Matches!$C$9:$C$1954,D703,Matches!$D$9:$D$1954,C703,Matches!$Q$9:$Q$1954,1,Matches!$F$9:$F$1954,3)))/((INDEX('RPI calculation'!$H$9:$H$356,O703)+INDEX('RPI calculation'!$I$9:$I$356,O703))-(COUNTIFS(Matches!$C$9:$C$1954,C703,Matches!$D$9:$D$1954,D703,Matches!$Q$9:$Q$1954,1)+COUNTIFS(Matches!$C$9:$C$1954,D703,Matches!$D$9:$D$1954,C703,Matches!$Q$9:$Q$1954,1))))</f>
        <v>0.45454545454545453</v>
      </c>
      <c r="V703" s="9">
        <f>IF(Q703=0,0,INDEX('RPI calculation'!$K$9:$K$356,P703))</f>
        <v>0.53330558330558331</v>
      </c>
      <c r="W703" s="9">
        <f>IF(Q703=0,0,INDEX('RPI calculation'!$K$9:$K$356,O703))</f>
        <v>0.46106254856254852</v>
      </c>
      <c r="X703" s="1">
        <f>IF(G703="D1",INDEX('RPI calculation'!$N$9:$N$356,O703),0)</f>
        <v>216</v>
      </c>
      <c r="Y703" s="1">
        <f>IF(H703="D1",INDEX('RPI calculation'!$N$9:$N$356,P703),0)</f>
        <v>179</v>
      </c>
    </row>
    <row r="704" spans="1:25" ht="25">
      <c r="A704" s="1" t="s">
        <v>2348</v>
      </c>
      <c r="B704" s="12">
        <v>46269</v>
      </c>
      <c r="C704" s="1" t="s">
        <v>225</v>
      </c>
      <c r="D704" s="1" t="s">
        <v>339</v>
      </c>
      <c r="E704" s="1">
        <v>3</v>
      </c>
      <c r="F704" s="1">
        <v>0</v>
      </c>
      <c r="G704" s="1" t="s">
        <v>584</v>
      </c>
      <c r="H704" s="1" t="s">
        <v>584</v>
      </c>
      <c r="I704" s="1">
        <v>2</v>
      </c>
      <c r="J704" s="14" t="s">
        <v>2048</v>
      </c>
      <c r="K704" s="14" t="s">
        <v>2349</v>
      </c>
      <c r="L704" s="14"/>
      <c r="M704" s="1" t="s">
        <v>5986</v>
      </c>
      <c r="N704" s="14" t="s">
        <v>5989</v>
      </c>
      <c r="O704" s="1">
        <f>IF(G704="D1",MATCH(C704,'RPI calculation'!$A$9:$A$356,0),0)</f>
        <v>130</v>
      </c>
      <c r="P704" s="1">
        <f>IF(H704="D1",MATCH(D704,'RPI calculation'!$A$9:$A$356,0),0)</f>
        <v>333</v>
      </c>
      <c r="Q704" s="1">
        <f t="shared" si="30"/>
        <v>1</v>
      </c>
      <c r="R704" s="1">
        <f t="shared" si="31"/>
        <v>1</v>
      </c>
      <c r="S704" s="1">
        <f t="shared" si="32"/>
        <v>0</v>
      </c>
      <c r="T704" s="9">
        <f>IF(Q704=0,0,(INDEX('RPI calculation'!$H$9:$H$356,P704)-(COUNTIFS(Matches!$C$9:$C$1954,C704,Matches!$D$9:$D$1954,D704,Matches!$Q$9:$Q$1954,1,Matches!$F$9:$F$1954,3)+COUNTIFS(Matches!$C$9:$C$1954,D704,Matches!$D$9:$D$1954,C704,Matches!$Q$9:$Q$1954,1,Matches!$E$9:$E$1954,3)))/((INDEX('RPI calculation'!$H$9:$H$356,P704)+INDEX('RPI calculation'!$I$9:$I$356,P704))-(COUNTIFS(Matches!$C$9:$C$1954,C704,Matches!$D$9:$D$1954,D704,Matches!$Q$9:$Q$1954,1)+COUNTIFS(Matches!$C$9:$C$1954,D704,Matches!$D$9:$D$1954,C704,Matches!$Q$9:$Q$1954,1))))</f>
        <v>0.36363636363636365</v>
      </c>
      <c r="U704" s="9">
        <f>IF(Q704=0,0,(INDEX('RPI calculation'!$H$9:$H$356,O704)-(COUNTIFS(Matches!$C$9:$C$1954,C704,Matches!$D$9:$D$1954,D704,Matches!$Q$9:$Q$1954,1,Matches!$E$9:$E$1954,3)+COUNTIFS(Matches!$C$9:$C$1954,D704,Matches!$D$9:$D$1954,C704,Matches!$Q$9:$Q$1954,1,Matches!$F$9:$F$1954,3)))/((INDEX('RPI calculation'!$H$9:$H$356,O704)+INDEX('RPI calculation'!$I$9:$I$356,O704))-(COUNTIFS(Matches!$C$9:$C$1954,C704,Matches!$D$9:$D$1954,D704,Matches!$Q$9:$Q$1954,1)+COUNTIFS(Matches!$C$9:$C$1954,D704,Matches!$D$9:$D$1954,C704,Matches!$Q$9:$Q$1954,1))))</f>
        <v>0.45454545454545453</v>
      </c>
      <c r="V704" s="9">
        <f>IF(Q704=0,0,INDEX('RPI calculation'!$K$9:$K$356,P704))</f>
        <v>0.39747335997335992</v>
      </c>
      <c r="W704" s="9">
        <f>IF(Q704=0,0,INDEX('RPI calculation'!$K$9:$K$356,O704))</f>
        <v>0.47053872053872053</v>
      </c>
      <c r="X704" s="1">
        <f>IF(G704="D1",INDEX('RPI calculation'!$N$9:$N$356,O704),0)</f>
        <v>202</v>
      </c>
      <c r="Y704" s="1">
        <f>IF(H704="D1",INDEX('RPI calculation'!$N$9:$N$356,P704),0)</f>
        <v>316</v>
      </c>
    </row>
    <row r="705" spans="1:25" ht="25">
      <c r="A705" s="1" t="s">
        <v>2350</v>
      </c>
      <c r="B705" s="12">
        <v>46269</v>
      </c>
      <c r="C705" s="1" t="s">
        <v>233</v>
      </c>
      <c r="D705" s="1" t="s">
        <v>151</v>
      </c>
      <c r="E705" s="1">
        <v>2</v>
      </c>
      <c r="F705" s="1">
        <v>3</v>
      </c>
      <c r="G705" s="1" t="s">
        <v>584</v>
      </c>
      <c r="H705" s="1" t="s">
        <v>584</v>
      </c>
      <c r="I705" s="1">
        <v>2</v>
      </c>
      <c r="J705" s="14" t="s">
        <v>2351</v>
      </c>
      <c r="K705" s="14" t="s">
        <v>2352</v>
      </c>
      <c r="L705" s="14"/>
      <c r="M705" s="1" t="s">
        <v>5986</v>
      </c>
      <c r="N705" s="14" t="s">
        <v>5989</v>
      </c>
      <c r="O705" s="1">
        <f>IF(G705="D1",MATCH(C705,'RPI calculation'!$A$9:$A$356,0),0)</f>
        <v>131</v>
      </c>
      <c r="P705" s="1">
        <f>IF(H705="D1",MATCH(D705,'RPI calculation'!$A$9:$A$356,0),0)</f>
        <v>313</v>
      </c>
      <c r="Q705" s="1">
        <f t="shared" si="30"/>
        <v>1</v>
      </c>
      <c r="R705" s="1">
        <f t="shared" si="31"/>
        <v>0</v>
      </c>
      <c r="S705" s="1">
        <f t="shared" si="32"/>
        <v>1</v>
      </c>
      <c r="T705" s="9">
        <f>IF(Q705=0,0,(INDEX('RPI calculation'!$H$9:$H$356,P705)-(COUNTIFS(Matches!$C$9:$C$1954,C705,Matches!$D$9:$D$1954,D705,Matches!$Q$9:$Q$1954,1,Matches!$F$9:$F$1954,3)+COUNTIFS(Matches!$C$9:$C$1954,D705,Matches!$D$9:$D$1954,C705,Matches!$Q$9:$Q$1954,1,Matches!$E$9:$E$1954,3)))/((INDEX('RPI calculation'!$H$9:$H$356,P705)+INDEX('RPI calculation'!$I$9:$I$356,P705))-(COUNTIFS(Matches!$C$9:$C$1954,C705,Matches!$D$9:$D$1954,D705,Matches!$Q$9:$Q$1954,1)+COUNTIFS(Matches!$C$9:$C$1954,D705,Matches!$D$9:$D$1954,C705,Matches!$Q$9:$Q$1954,1))))</f>
        <v>0.45454545454545453</v>
      </c>
      <c r="U705" s="9">
        <f>IF(Q705=0,0,(INDEX('RPI calculation'!$H$9:$H$356,O705)-(COUNTIFS(Matches!$C$9:$C$1954,C705,Matches!$D$9:$D$1954,D705,Matches!$Q$9:$Q$1954,1,Matches!$E$9:$E$1954,3)+COUNTIFS(Matches!$C$9:$C$1954,D705,Matches!$D$9:$D$1954,C705,Matches!$Q$9:$Q$1954,1,Matches!$F$9:$F$1954,3)))/((INDEX('RPI calculation'!$H$9:$H$356,O705)+INDEX('RPI calculation'!$I$9:$I$356,O705))-(COUNTIFS(Matches!$C$9:$C$1954,C705,Matches!$D$9:$D$1954,D705,Matches!$Q$9:$Q$1954,1)+COUNTIFS(Matches!$C$9:$C$1954,D705,Matches!$D$9:$D$1954,C705,Matches!$Q$9:$Q$1954,1))))</f>
        <v>0.6</v>
      </c>
      <c r="V705" s="9">
        <f>IF(Q705=0,0,INDEX('RPI calculation'!$K$9:$K$356,P705))</f>
        <v>0.56792929292929295</v>
      </c>
      <c r="W705" s="9">
        <f>IF(Q705=0,0,INDEX('RPI calculation'!$K$9:$K$356,O705))</f>
        <v>0.44494293585202677</v>
      </c>
      <c r="X705" s="1">
        <f>IF(G705="D1",INDEX('RPI calculation'!$N$9:$N$356,O705),0)</f>
        <v>210</v>
      </c>
      <c r="Y705" s="1">
        <f>IF(H705="D1",INDEX('RPI calculation'!$N$9:$N$356,P705),0)</f>
        <v>128</v>
      </c>
    </row>
    <row r="706" spans="1:25" ht="25">
      <c r="A706" s="1" t="s">
        <v>2353</v>
      </c>
      <c r="B706" s="12">
        <v>46269</v>
      </c>
      <c r="C706" s="1" t="s">
        <v>317</v>
      </c>
      <c r="D706" s="1" t="s">
        <v>101</v>
      </c>
      <c r="E706" s="1">
        <v>0</v>
      </c>
      <c r="F706" s="1">
        <v>3</v>
      </c>
      <c r="G706" s="1" t="s">
        <v>584</v>
      </c>
      <c r="H706" s="1" t="s">
        <v>584</v>
      </c>
      <c r="I706" s="1">
        <v>2</v>
      </c>
      <c r="J706" s="14" t="s">
        <v>1481</v>
      </c>
      <c r="K706" s="14" t="s">
        <v>2354</v>
      </c>
      <c r="L706" s="14"/>
      <c r="M706" s="1" t="s">
        <v>5986</v>
      </c>
      <c r="N706" s="14" t="s">
        <v>5989</v>
      </c>
      <c r="O706" s="1">
        <f>IF(G706="D1",MATCH(C706,'RPI calculation'!$A$9:$A$356,0),0)</f>
        <v>134</v>
      </c>
      <c r="P706" s="1">
        <f>IF(H706="D1",MATCH(D706,'RPI calculation'!$A$9:$A$356,0),0)</f>
        <v>137</v>
      </c>
      <c r="Q706" s="1">
        <f t="shared" si="30"/>
        <v>1</v>
      </c>
      <c r="R706" s="1">
        <f t="shared" si="31"/>
        <v>0</v>
      </c>
      <c r="S706" s="1">
        <f t="shared" si="32"/>
        <v>1</v>
      </c>
      <c r="T706" s="9">
        <f>IF(Q706=0,0,(INDEX('RPI calculation'!$H$9:$H$356,P706)-(COUNTIFS(Matches!$C$9:$C$1954,C706,Matches!$D$9:$D$1954,D706,Matches!$Q$9:$Q$1954,1,Matches!$F$9:$F$1954,3)+COUNTIFS(Matches!$C$9:$C$1954,D706,Matches!$D$9:$D$1954,C706,Matches!$Q$9:$Q$1954,1,Matches!$E$9:$E$1954,3)))/((INDEX('RPI calculation'!$H$9:$H$356,P706)+INDEX('RPI calculation'!$I$9:$I$356,P706))-(COUNTIFS(Matches!$C$9:$C$1954,C706,Matches!$D$9:$D$1954,D706,Matches!$Q$9:$Q$1954,1)+COUNTIFS(Matches!$C$9:$C$1954,D706,Matches!$D$9:$D$1954,C706,Matches!$Q$9:$Q$1954,1))))</f>
        <v>0.63636363636363635</v>
      </c>
      <c r="U706" s="9">
        <f>IF(Q706=0,0,(INDEX('RPI calculation'!$H$9:$H$356,O706)-(COUNTIFS(Matches!$C$9:$C$1954,C706,Matches!$D$9:$D$1954,D706,Matches!$Q$9:$Q$1954,1,Matches!$E$9:$E$1954,3)+COUNTIFS(Matches!$C$9:$C$1954,D706,Matches!$D$9:$D$1954,C706,Matches!$Q$9:$Q$1954,1,Matches!$F$9:$F$1954,3)))/((INDEX('RPI calculation'!$H$9:$H$356,O706)+INDEX('RPI calculation'!$I$9:$I$356,O706))-(COUNTIFS(Matches!$C$9:$C$1954,C706,Matches!$D$9:$D$1954,D706,Matches!$Q$9:$Q$1954,1)+COUNTIFS(Matches!$C$9:$C$1954,D706,Matches!$D$9:$D$1954,C706,Matches!$Q$9:$Q$1954,1))))</f>
        <v>0.25</v>
      </c>
      <c r="V706" s="9">
        <f>IF(Q706=0,0,INDEX('RPI calculation'!$K$9:$K$356,P706))</f>
        <v>0.57589840714840712</v>
      </c>
      <c r="W706" s="9">
        <f>IF(Q706=0,0,INDEX('RPI calculation'!$K$9:$K$356,O706))</f>
        <v>0.47202797202797203</v>
      </c>
      <c r="X706" s="1">
        <f>IF(G706="D1",INDEX('RPI calculation'!$N$9:$N$356,O706),0)</f>
        <v>294</v>
      </c>
      <c r="Y706" s="1">
        <f>IF(H706="D1",INDEX('RPI calculation'!$N$9:$N$356,P706),0)</f>
        <v>78</v>
      </c>
    </row>
    <row r="707" spans="1:25" ht="25">
      <c r="A707" s="1" t="s">
        <v>2355</v>
      </c>
      <c r="B707" s="12">
        <v>46269</v>
      </c>
      <c r="C707" s="1" t="s">
        <v>366</v>
      </c>
      <c r="D707" s="1" t="s">
        <v>175</v>
      </c>
      <c r="E707" s="1">
        <v>0</v>
      </c>
      <c r="F707" s="1">
        <v>3</v>
      </c>
      <c r="G707" s="1" t="s">
        <v>584</v>
      </c>
      <c r="H707" s="1" t="s">
        <v>584</v>
      </c>
      <c r="I707" s="1">
        <v>2</v>
      </c>
      <c r="J707" s="14" t="s">
        <v>745</v>
      </c>
      <c r="K707" s="14" t="s">
        <v>2356</v>
      </c>
      <c r="L707" s="14"/>
      <c r="M707" s="1" t="s">
        <v>5986</v>
      </c>
      <c r="N707" s="14" t="s">
        <v>5989</v>
      </c>
      <c r="O707" s="1">
        <f>IF(G707="D1",MATCH(C707,'RPI calculation'!$A$9:$A$356,0),0)</f>
        <v>135</v>
      </c>
      <c r="P707" s="1">
        <f>IF(H707="D1",MATCH(D707,'RPI calculation'!$A$9:$A$356,0),0)</f>
        <v>237</v>
      </c>
      <c r="Q707" s="1">
        <f t="shared" si="30"/>
        <v>1</v>
      </c>
      <c r="R707" s="1">
        <f t="shared" si="31"/>
        <v>0</v>
      </c>
      <c r="S707" s="1">
        <f t="shared" si="32"/>
        <v>1</v>
      </c>
      <c r="T707" s="9">
        <f>IF(Q707=0,0,(INDEX('RPI calculation'!$H$9:$H$356,P707)-(COUNTIFS(Matches!$C$9:$C$1954,C707,Matches!$D$9:$D$1954,D707,Matches!$Q$9:$Q$1954,1,Matches!$F$9:$F$1954,3)+COUNTIFS(Matches!$C$9:$C$1954,D707,Matches!$D$9:$D$1954,C707,Matches!$Q$9:$Q$1954,1,Matches!$E$9:$E$1954,3)))/((INDEX('RPI calculation'!$H$9:$H$356,P707)+INDEX('RPI calculation'!$I$9:$I$356,P707))-(COUNTIFS(Matches!$C$9:$C$1954,C707,Matches!$D$9:$D$1954,D707,Matches!$Q$9:$Q$1954,1)+COUNTIFS(Matches!$C$9:$C$1954,D707,Matches!$D$9:$D$1954,C707,Matches!$Q$9:$Q$1954,1))))</f>
        <v>0.54545454545454541</v>
      </c>
      <c r="U707" s="9">
        <f>IF(Q707=0,0,(INDEX('RPI calculation'!$H$9:$H$356,O707)-(COUNTIFS(Matches!$C$9:$C$1954,C707,Matches!$D$9:$D$1954,D707,Matches!$Q$9:$Q$1954,1,Matches!$E$9:$E$1954,3)+COUNTIFS(Matches!$C$9:$C$1954,D707,Matches!$D$9:$D$1954,C707,Matches!$Q$9:$Q$1954,1,Matches!$F$9:$F$1954,3)))/((INDEX('RPI calculation'!$H$9:$H$356,O707)+INDEX('RPI calculation'!$I$9:$I$356,O707))-(COUNTIFS(Matches!$C$9:$C$1954,C707,Matches!$D$9:$D$1954,D707,Matches!$Q$9:$Q$1954,1)+COUNTIFS(Matches!$C$9:$C$1954,D707,Matches!$D$9:$D$1954,C707,Matches!$Q$9:$Q$1954,1))))</f>
        <v>0</v>
      </c>
      <c r="V707" s="9">
        <f>IF(Q707=0,0,INDEX('RPI calculation'!$K$9:$K$356,P707))</f>
        <v>0.50441919191919193</v>
      </c>
      <c r="W707" s="9">
        <f>IF(Q707=0,0,INDEX('RPI calculation'!$K$9:$K$356,O707))</f>
        <v>0.37865013774104683</v>
      </c>
      <c r="X707" s="1">
        <f>IF(G707="D1",INDEX('RPI calculation'!$N$9:$N$356,O707),0)</f>
        <v>343</v>
      </c>
      <c r="Y707" s="1">
        <f>IF(H707="D1",INDEX('RPI calculation'!$N$9:$N$356,P707),0)</f>
        <v>152</v>
      </c>
    </row>
    <row r="708" spans="1:25" ht="25">
      <c r="A708" s="1" t="s">
        <v>2357</v>
      </c>
      <c r="B708" s="12">
        <v>46269</v>
      </c>
      <c r="C708" s="1" t="s">
        <v>108</v>
      </c>
      <c r="D708" s="1" t="s">
        <v>319</v>
      </c>
      <c r="E708" s="1">
        <v>3</v>
      </c>
      <c r="F708" s="1">
        <v>1</v>
      </c>
      <c r="G708" s="1" t="s">
        <v>584</v>
      </c>
      <c r="H708" s="1" t="s">
        <v>584</v>
      </c>
      <c r="I708" s="1">
        <v>2</v>
      </c>
      <c r="J708" s="14" t="s">
        <v>1207</v>
      </c>
      <c r="K708" s="14" t="s">
        <v>2358</v>
      </c>
      <c r="L708" s="14"/>
      <c r="M708" s="1" t="s">
        <v>5986</v>
      </c>
      <c r="N708" s="14" t="s">
        <v>5989</v>
      </c>
      <c r="O708" s="1">
        <f>IF(G708="D1",MATCH(C708,'RPI calculation'!$A$9:$A$356,0),0)</f>
        <v>136</v>
      </c>
      <c r="P708" s="1">
        <f>IF(H708="D1",MATCH(D708,'RPI calculation'!$A$9:$A$356,0),0)</f>
        <v>229</v>
      </c>
      <c r="Q708" s="1">
        <f t="shared" si="30"/>
        <v>1</v>
      </c>
      <c r="R708" s="1">
        <f t="shared" si="31"/>
        <v>1</v>
      </c>
      <c r="S708" s="1">
        <f t="shared" si="32"/>
        <v>0</v>
      </c>
      <c r="T708" s="9">
        <f>IF(Q708=0,0,(INDEX('RPI calculation'!$H$9:$H$356,P708)-(COUNTIFS(Matches!$C$9:$C$1954,C708,Matches!$D$9:$D$1954,D708,Matches!$Q$9:$Q$1954,1,Matches!$F$9:$F$1954,3)+COUNTIFS(Matches!$C$9:$C$1954,D708,Matches!$D$9:$D$1954,C708,Matches!$Q$9:$Q$1954,1,Matches!$E$9:$E$1954,3)))/((INDEX('RPI calculation'!$H$9:$H$356,P708)+INDEX('RPI calculation'!$I$9:$I$356,P708))-(COUNTIFS(Matches!$C$9:$C$1954,C708,Matches!$D$9:$D$1954,D708,Matches!$Q$9:$Q$1954,1)+COUNTIFS(Matches!$C$9:$C$1954,D708,Matches!$D$9:$D$1954,C708,Matches!$Q$9:$Q$1954,1))))</f>
        <v>0.1</v>
      </c>
      <c r="U708" s="9">
        <f>IF(Q708=0,0,(INDEX('RPI calculation'!$H$9:$H$356,O708)-(COUNTIFS(Matches!$C$9:$C$1954,C708,Matches!$D$9:$D$1954,D708,Matches!$Q$9:$Q$1954,1,Matches!$E$9:$E$1954,3)+COUNTIFS(Matches!$C$9:$C$1954,D708,Matches!$D$9:$D$1954,C708,Matches!$Q$9:$Q$1954,1,Matches!$F$9:$F$1954,3)))/((INDEX('RPI calculation'!$H$9:$H$356,O708)+INDEX('RPI calculation'!$I$9:$I$356,O708))-(COUNTIFS(Matches!$C$9:$C$1954,C708,Matches!$D$9:$D$1954,D708,Matches!$Q$9:$Q$1954,1)+COUNTIFS(Matches!$C$9:$C$1954,D708,Matches!$D$9:$D$1954,C708,Matches!$Q$9:$Q$1954,1))))</f>
        <v>0.88888888888888884</v>
      </c>
      <c r="V708" s="9">
        <f>IF(Q708=0,0,INDEX('RPI calculation'!$K$9:$K$356,P708))</f>
        <v>0.55791128063855333</v>
      </c>
      <c r="W708" s="9">
        <f>IF(Q708=0,0,INDEX('RPI calculation'!$K$9:$K$356,O708))</f>
        <v>0.45855089355089351</v>
      </c>
      <c r="X708" s="1">
        <f>IF(G708="D1",INDEX('RPI calculation'!$N$9:$N$356,O708),0)</f>
        <v>85</v>
      </c>
      <c r="Y708" s="1">
        <f>IF(H708="D1",INDEX('RPI calculation'!$N$9:$N$356,P708),0)</f>
        <v>296</v>
      </c>
    </row>
    <row r="709" spans="1:25" ht="25">
      <c r="A709" s="1" t="s">
        <v>2359</v>
      </c>
      <c r="B709" s="12">
        <v>46269</v>
      </c>
      <c r="C709" s="1" t="s">
        <v>86</v>
      </c>
      <c r="D709" s="1" t="s">
        <v>256</v>
      </c>
      <c r="E709" s="1">
        <v>3</v>
      </c>
      <c r="F709" s="1">
        <v>0</v>
      </c>
      <c r="G709" s="1" t="s">
        <v>584</v>
      </c>
      <c r="H709" s="1" t="s">
        <v>584</v>
      </c>
      <c r="I709" s="1">
        <v>2</v>
      </c>
      <c r="J709" s="14" t="s">
        <v>1739</v>
      </c>
      <c r="K709" s="14" t="s">
        <v>2360</v>
      </c>
      <c r="L709" s="14"/>
      <c r="M709" s="1" t="s">
        <v>5986</v>
      </c>
      <c r="N709" s="14" t="s">
        <v>5989</v>
      </c>
      <c r="O709" s="1">
        <f>IF(G709="D1",MATCH(C709,'RPI calculation'!$A$9:$A$356,0),0)</f>
        <v>138</v>
      </c>
      <c r="P709" s="1">
        <f>IF(H709="D1",MATCH(D709,'RPI calculation'!$A$9:$A$356,0),0)</f>
        <v>221</v>
      </c>
      <c r="Q709" s="1">
        <f t="shared" si="30"/>
        <v>1</v>
      </c>
      <c r="R709" s="1">
        <f t="shared" si="31"/>
        <v>1</v>
      </c>
      <c r="S709" s="1">
        <f t="shared" si="32"/>
        <v>0</v>
      </c>
      <c r="T709" s="9">
        <f>IF(Q709=0,0,(INDEX('RPI calculation'!$H$9:$H$356,P709)-(COUNTIFS(Matches!$C$9:$C$1954,C709,Matches!$D$9:$D$1954,D709,Matches!$Q$9:$Q$1954,1,Matches!$F$9:$F$1954,3)+COUNTIFS(Matches!$C$9:$C$1954,D709,Matches!$D$9:$D$1954,C709,Matches!$Q$9:$Q$1954,1,Matches!$E$9:$E$1954,3)))/((INDEX('RPI calculation'!$H$9:$H$356,P709)+INDEX('RPI calculation'!$I$9:$I$356,P709))-(COUNTIFS(Matches!$C$9:$C$1954,C709,Matches!$D$9:$D$1954,D709,Matches!$Q$9:$Q$1954,1)+COUNTIFS(Matches!$C$9:$C$1954,D709,Matches!$D$9:$D$1954,C709,Matches!$Q$9:$Q$1954,1))))</f>
        <v>0.4</v>
      </c>
      <c r="U709" s="9">
        <f>IF(Q709=0,0,(INDEX('RPI calculation'!$H$9:$H$356,O709)-(COUNTIFS(Matches!$C$9:$C$1954,C709,Matches!$D$9:$D$1954,D709,Matches!$Q$9:$Q$1954,1,Matches!$E$9:$E$1954,3)+COUNTIFS(Matches!$C$9:$C$1954,D709,Matches!$D$9:$D$1954,C709,Matches!$Q$9:$Q$1954,1,Matches!$F$9:$F$1954,3)))/((INDEX('RPI calculation'!$H$9:$H$356,O709)+INDEX('RPI calculation'!$I$9:$I$356,O709))-(COUNTIFS(Matches!$C$9:$C$1954,C709,Matches!$D$9:$D$1954,D709,Matches!$Q$9:$Q$1954,1)+COUNTIFS(Matches!$C$9:$C$1954,D709,Matches!$D$9:$D$1954,C709,Matches!$Q$9:$Q$1954,1))))</f>
        <v>0.81818181818181823</v>
      </c>
      <c r="V709" s="9">
        <f>IF(Q709=0,0,INDEX('RPI calculation'!$K$9:$K$356,P709))</f>
        <v>0.50482093663911853</v>
      </c>
      <c r="W709" s="9">
        <f>IF(Q709=0,0,INDEX('RPI calculation'!$K$9:$K$356,O709))</f>
        <v>0.52916666666666667</v>
      </c>
      <c r="X709" s="1">
        <f>IF(G709="D1",INDEX('RPI calculation'!$N$9:$N$356,O709),0)</f>
        <v>63</v>
      </c>
      <c r="Y709" s="1">
        <f>IF(H709="D1",INDEX('RPI calculation'!$N$9:$N$356,P709),0)</f>
        <v>233</v>
      </c>
    </row>
    <row r="710" spans="1:25" ht="25">
      <c r="A710" s="1" t="s">
        <v>2361</v>
      </c>
      <c r="B710" s="12">
        <v>46269</v>
      </c>
      <c r="C710" s="1" t="s">
        <v>130</v>
      </c>
      <c r="D710" s="1" t="s">
        <v>48</v>
      </c>
      <c r="E710" s="1">
        <v>0</v>
      </c>
      <c r="F710" s="1">
        <v>3</v>
      </c>
      <c r="G710" s="1" t="s">
        <v>584</v>
      </c>
      <c r="H710" s="1" t="s">
        <v>584</v>
      </c>
      <c r="I710" s="1">
        <v>2</v>
      </c>
      <c r="J710" s="14" t="s">
        <v>987</v>
      </c>
      <c r="K710" s="14" t="s">
        <v>2362</v>
      </c>
      <c r="L710" s="14"/>
      <c r="M710" s="1" t="s">
        <v>5986</v>
      </c>
      <c r="N710" s="14" t="s">
        <v>5989</v>
      </c>
      <c r="O710" s="1">
        <f>IF(G710="D1",MATCH(C710,'RPI calculation'!$A$9:$A$356,0),0)</f>
        <v>141</v>
      </c>
      <c r="P710" s="1">
        <f>IF(H710="D1",MATCH(D710,'RPI calculation'!$A$9:$A$356,0),0)</f>
        <v>213</v>
      </c>
      <c r="Q710" s="1">
        <f t="shared" si="30"/>
        <v>1</v>
      </c>
      <c r="R710" s="1">
        <f t="shared" si="31"/>
        <v>0</v>
      </c>
      <c r="S710" s="1">
        <f t="shared" si="32"/>
        <v>1</v>
      </c>
      <c r="T710" s="9">
        <f>IF(Q710=0,0,(INDEX('RPI calculation'!$H$9:$H$356,P710)-(COUNTIFS(Matches!$C$9:$C$1954,C710,Matches!$D$9:$D$1954,D710,Matches!$Q$9:$Q$1954,1,Matches!$F$9:$F$1954,3)+COUNTIFS(Matches!$C$9:$C$1954,D710,Matches!$D$9:$D$1954,C710,Matches!$Q$9:$Q$1954,1,Matches!$E$9:$E$1954,3)))/((INDEX('RPI calculation'!$H$9:$H$356,P710)+INDEX('RPI calculation'!$I$9:$I$356,P710))-(COUNTIFS(Matches!$C$9:$C$1954,C710,Matches!$D$9:$D$1954,D710,Matches!$Q$9:$Q$1954,1)+COUNTIFS(Matches!$C$9:$C$1954,D710,Matches!$D$9:$D$1954,C710,Matches!$Q$9:$Q$1954,1))))</f>
        <v>0.88888888888888884</v>
      </c>
      <c r="U710" s="9">
        <f>IF(Q710=0,0,(INDEX('RPI calculation'!$H$9:$H$356,O710)-(COUNTIFS(Matches!$C$9:$C$1954,C710,Matches!$D$9:$D$1954,D710,Matches!$Q$9:$Q$1954,1,Matches!$E$9:$E$1954,3)+COUNTIFS(Matches!$C$9:$C$1954,D710,Matches!$D$9:$D$1954,C710,Matches!$Q$9:$Q$1954,1,Matches!$F$9:$F$1954,3)))/((INDEX('RPI calculation'!$H$9:$H$356,O710)+INDEX('RPI calculation'!$I$9:$I$356,O710))-(COUNTIFS(Matches!$C$9:$C$1954,C710,Matches!$D$9:$D$1954,D710,Matches!$Q$9:$Q$1954,1)+COUNTIFS(Matches!$C$9:$C$1954,D710,Matches!$D$9:$D$1954,C710,Matches!$Q$9:$Q$1954,1))))</f>
        <v>0.33333333333333331</v>
      </c>
      <c r="V710" s="9">
        <f>IF(Q710=0,0,INDEX('RPI calculation'!$K$9:$K$356,P710))</f>
        <v>0.53732323232323231</v>
      </c>
      <c r="W710" s="9">
        <f>IF(Q710=0,0,INDEX('RPI calculation'!$K$9:$K$356,O710))</f>
        <v>0.68699494949494944</v>
      </c>
      <c r="X710" s="1">
        <f>IF(G710="D1",INDEX('RPI calculation'!$N$9:$N$356,O710),0)</f>
        <v>107</v>
      </c>
      <c r="Y710" s="1">
        <f>IF(H710="D1",INDEX('RPI calculation'!$N$9:$N$356,P710),0)</f>
        <v>25</v>
      </c>
    </row>
    <row r="711" spans="1:25" ht="25">
      <c r="A711" s="1" t="s">
        <v>2363</v>
      </c>
      <c r="B711" s="12">
        <v>46269</v>
      </c>
      <c r="C711" s="1" t="s">
        <v>329</v>
      </c>
      <c r="D711" s="1" t="s">
        <v>193</v>
      </c>
      <c r="E711" s="1">
        <v>0</v>
      </c>
      <c r="F711" s="1">
        <v>3</v>
      </c>
      <c r="G711" s="1" t="s">
        <v>584</v>
      </c>
      <c r="H711" s="1" t="s">
        <v>584</v>
      </c>
      <c r="I711" s="1">
        <v>2</v>
      </c>
      <c r="J711" s="14" t="s">
        <v>2364</v>
      </c>
      <c r="K711" s="14" t="s">
        <v>2365</v>
      </c>
      <c r="L711" s="14"/>
      <c r="M711" s="1" t="s">
        <v>5986</v>
      </c>
      <c r="N711" s="14" t="s">
        <v>5989</v>
      </c>
      <c r="O711" s="1">
        <f>IF(G711="D1",MATCH(C711,'RPI calculation'!$A$9:$A$356,0),0)</f>
        <v>145</v>
      </c>
      <c r="P711" s="1">
        <f>IF(H711="D1",MATCH(D711,'RPI calculation'!$A$9:$A$356,0),0)</f>
        <v>211</v>
      </c>
      <c r="Q711" s="1">
        <f t="shared" si="30"/>
        <v>1</v>
      </c>
      <c r="R711" s="1">
        <f t="shared" si="31"/>
        <v>0</v>
      </c>
      <c r="S711" s="1">
        <f t="shared" si="32"/>
        <v>1</v>
      </c>
      <c r="T711" s="9">
        <f>IF(Q711=0,0,(INDEX('RPI calculation'!$H$9:$H$356,P711)-(COUNTIFS(Matches!$C$9:$C$1954,C711,Matches!$D$9:$D$1954,D711,Matches!$Q$9:$Q$1954,1,Matches!$F$9:$F$1954,3)+COUNTIFS(Matches!$C$9:$C$1954,D711,Matches!$D$9:$D$1954,C711,Matches!$Q$9:$Q$1954,1,Matches!$E$9:$E$1954,3)))/((INDEX('RPI calculation'!$H$9:$H$356,P711)+INDEX('RPI calculation'!$I$9:$I$356,P711))-(COUNTIFS(Matches!$C$9:$C$1954,C711,Matches!$D$9:$D$1954,D711,Matches!$Q$9:$Q$1954,1)+COUNTIFS(Matches!$C$9:$C$1954,D711,Matches!$D$9:$D$1954,C711,Matches!$Q$9:$Q$1954,1))))</f>
        <v>0.55555555555555558</v>
      </c>
      <c r="U711" s="9">
        <f>IF(Q711=0,0,(INDEX('RPI calculation'!$H$9:$H$356,O711)-(COUNTIFS(Matches!$C$9:$C$1954,C711,Matches!$D$9:$D$1954,D711,Matches!$Q$9:$Q$1954,1,Matches!$E$9:$E$1954,3)+COUNTIFS(Matches!$C$9:$C$1954,D711,Matches!$D$9:$D$1954,C711,Matches!$Q$9:$Q$1954,1,Matches!$F$9:$F$1954,3)))/((INDEX('RPI calculation'!$H$9:$H$356,O711)+INDEX('RPI calculation'!$I$9:$I$356,O711))-(COUNTIFS(Matches!$C$9:$C$1954,C711,Matches!$D$9:$D$1954,D711,Matches!$Q$9:$Q$1954,1)+COUNTIFS(Matches!$C$9:$C$1954,D711,Matches!$D$9:$D$1954,C711,Matches!$Q$9:$Q$1954,1))))</f>
        <v>0.53846153846153844</v>
      </c>
      <c r="V711" s="9">
        <f>IF(Q711=0,0,INDEX('RPI calculation'!$K$9:$K$356,P711))</f>
        <v>0.46829059829059821</v>
      </c>
      <c r="W711" s="9">
        <f>IF(Q711=0,0,INDEX('RPI calculation'!$K$9:$K$356,O711))</f>
        <v>0.32139249639249634</v>
      </c>
      <c r="X711" s="1">
        <f>IF(G711="D1",INDEX('RPI calculation'!$N$9:$N$356,O711),0)</f>
        <v>306</v>
      </c>
      <c r="Y711" s="1">
        <f>IF(H711="D1",INDEX('RPI calculation'!$N$9:$N$356,P711),0)</f>
        <v>170</v>
      </c>
    </row>
    <row r="712" spans="1:25" ht="25">
      <c r="A712" s="1" t="s">
        <v>2366</v>
      </c>
      <c r="B712" s="12">
        <v>46269</v>
      </c>
      <c r="C712" s="1" t="s">
        <v>29</v>
      </c>
      <c r="D712" s="1" t="s">
        <v>30</v>
      </c>
      <c r="E712" s="1">
        <v>3</v>
      </c>
      <c r="F712" s="1">
        <v>0</v>
      </c>
      <c r="G712" s="1" t="s">
        <v>584</v>
      </c>
      <c r="H712" s="1" t="s">
        <v>584</v>
      </c>
      <c r="I712" s="1">
        <v>2</v>
      </c>
      <c r="J712" s="14" t="s">
        <v>724</v>
      </c>
      <c r="K712" s="14" t="s">
        <v>2367</v>
      </c>
      <c r="L712" s="14"/>
      <c r="M712" s="1" t="s">
        <v>5986</v>
      </c>
      <c r="N712" s="14" t="s">
        <v>5989</v>
      </c>
      <c r="O712" s="1">
        <f>IF(G712="D1",MATCH(C712,'RPI calculation'!$A$9:$A$356,0),0)</f>
        <v>146</v>
      </c>
      <c r="P712" s="1">
        <f>IF(H712="D1",MATCH(D712,'RPI calculation'!$A$9:$A$356,0),0)</f>
        <v>276</v>
      </c>
      <c r="Q712" s="1">
        <f t="shared" si="30"/>
        <v>1</v>
      </c>
      <c r="R712" s="1">
        <f t="shared" si="31"/>
        <v>1</v>
      </c>
      <c r="S712" s="1">
        <f t="shared" si="32"/>
        <v>0</v>
      </c>
      <c r="T712" s="9">
        <f>IF(Q712=0,0,(INDEX('RPI calculation'!$H$9:$H$356,P712)-(COUNTIFS(Matches!$C$9:$C$1954,C712,Matches!$D$9:$D$1954,D712,Matches!$Q$9:$Q$1954,1,Matches!$F$9:$F$1954,3)+COUNTIFS(Matches!$C$9:$C$1954,D712,Matches!$D$9:$D$1954,C712,Matches!$Q$9:$Q$1954,1,Matches!$E$9:$E$1954,3)))/((INDEX('RPI calculation'!$H$9:$H$356,P712)+INDEX('RPI calculation'!$I$9:$I$356,P712))-(COUNTIFS(Matches!$C$9:$C$1954,C712,Matches!$D$9:$D$1954,D712,Matches!$Q$9:$Q$1954,1)+COUNTIFS(Matches!$C$9:$C$1954,D712,Matches!$D$9:$D$1954,C712,Matches!$Q$9:$Q$1954,1))))</f>
        <v>0.9</v>
      </c>
      <c r="U712" s="9">
        <f>IF(Q712=0,0,(INDEX('RPI calculation'!$H$9:$H$356,O712)-(COUNTIFS(Matches!$C$9:$C$1954,C712,Matches!$D$9:$D$1954,D712,Matches!$Q$9:$Q$1954,1,Matches!$E$9:$E$1954,3)+COUNTIFS(Matches!$C$9:$C$1954,D712,Matches!$D$9:$D$1954,C712,Matches!$Q$9:$Q$1954,1,Matches!$F$9:$F$1954,3)))/((INDEX('RPI calculation'!$H$9:$H$356,O712)+INDEX('RPI calculation'!$I$9:$I$356,O712))-(COUNTIFS(Matches!$C$9:$C$1954,C712,Matches!$D$9:$D$1954,D712,Matches!$Q$9:$Q$1954,1)+COUNTIFS(Matches!$C$9:$C$1954,D712,Matches!$D$9:$D$1954,C712,Matches!$Q$9:$Q$1954,1))))</f>
        <v>0.81818181818181823</v>
      </c>
      <c r="V712" s="9">
        <f>IF(Q712=0,0,INDEX('RPI calculation'!$K$9:$K$356,P712))</f>
        <v>0.66777843368752454</v>
      </c>
      <c r="W712" s="9">
        <f>IF(Q712=0,0,INDEX('RPI calculation'!$K$9:$K$356,O712))</f>
        <v>0.65386904761904752</v>
      </c>
      <c r="X712" s="1">
        <f>IF(G712="D1",INDEX('RPI calculation'!$N$9:$N$356,O712),0)</f>
        <v>6</v>
      </c>
      <c r="Y712" s="1">
        <f>IF(H712="D1",INDEX('RPI calculation'!$N$9:$N$356,P712),0)</f>
        <v>7</v>
      </c>
    </row>
    <row r="713" spans="1:25" ht="25">
      <c r="A713" s="1" t="s">
        <v>2368</v>
      </c>
      <c r="B713" s="12">
        <v>46269</v>
      </c>
      <c r="C713" s="1" t="s">
        <v>336</v>
      </c>
      <c r="D713" s="1" t="s">
        <v>269</v>
      </c>
      <c r="E713" s="1">
        <v>1</v>
      </c>
      <c r="F713" s="1">
        <v>3</v>
      </c>
      <c r="G713" s="1" t="s">
        <v>584</v>
      </c>
      <c r="H713" s="1" t="s">
        <v>584</v>
      </c>
      <c r="I713" s="1">
        <v>2</v>
      </c>
      <c r="J713" s="14" t="s">
        <v>2321</v>
      </c>
      <c r="K713" s="14" t="s">
        <v>2369</v>
      </c>
      <c r="L713" s="14"/>
      <c r="M713" s="1" t="s">
        <v>5986</v>
      </c>
      <c r="N713" s="14" t="s">
        <v>5989</v>
      </c>
      <c r="O713" s="1">
        <f>IF(G713="D1",MATCH(C713,'RPI calculation'!$A$9:$A$356,0),0)</f>
        <v>148</v>
      </c>
      <c r="P713" s="1">
        <f>IF(H713="D1",MATCH(D713,'RPI calculation'!$A$9:$A$356,0),0)</f>
        <v>288</v>
      </c>
      <c r="Q713" s="1">
        <f t="shared" ref="Q713:Q776" si="33">IF(AND(G713="D1",H713="D1"),1,0)</f>
        <v>1</v>
      </c>
      <c r="R713" s="1">
        <f t="shared" ref="R713:R776" si="34">IF(E713&gt;F713,1,0)</f>
        <v>0</v>
      </c>
      <c r="S713" s="1">
        <f t="shared" ref="S713:S776" si="35">IF(F713&gt;E713,1,0)</f>
        <v>1</v>
      </c>
      <c r="T713" s="9">
        <f>IF(Q713=0,0,(INDEX('RPI calculation'!$H$9:$H$356,P713)-(COUNTIFS(Matches!$C$9:$C$1954,C713,Matches!$D$9:$D$1954,D713,Matches!$Q$9:$Q$1954,1,Matches!$F$9:$F$1954,3)+COUNTIFS(Matches!$C$9:$C$1954,D713,Matches!$D$9:$D$1954,C713,Matches!$Q$9:$Q$1954,1,Matches!$E$9:$E$1954,3)))/((INDEX('RPI calculation'!$H$9:$H$356,P713)+INDEX('RPI calculation'!$I$9:$I$356,P713))-(COUNTIFS(Matches!$C$9:$C$1954,C713,Matches!$D$9:$D$1954,D713,Matches!$Q$9:$Q$1954,1)+COUNTIFS(Matches!$C$9:$C$1954,D713,Matches!$D$9:$D$1954,C713,Matches!$Q$9:$Q$1954,1))))</f>
        <v>0.7</v>
      </c>
      <c r="U713" s="9">
        <f>IF(Q713=0,0,(INDEX('RPI calculation'!$H$9:$H$356,O713)-(COUNTIFS(Matches!$C$9:$C$1954,C713,Matches!$D$9:$D$1954,D713,Matches!$Q$9:$Q$1954,1,Matches!$E$9:$E$1954,3)+COUNTIFS(Matches!$C$9:$C$1954,D713,Matches!$D$9:$D$1954,C713,Matches!$Q$9:$Q$1954,1,Matches!$F$9:$F$1954,3)))/((INDEX('RPI calculation'!$H$9:$H$356,O713)+INDEX('RPI calculation'!$I$9:$I$356,O713))-(COUNTIFS(Matches!$C$9:$C$1954,C713,Matches!$D$9:$D$1954,D713,Matches!$Q$9:$Q$1954,1)+COUNTIFS(Matches!$C$9:$C$1954,D713,Matches!$D$9:$D$1954,C713,Matches!$Q$9:$Q$1954,1))))</f>
        <v>0.22222222222222221</v>
      </c>
      <c r="V713" s="9">
        <f>IF(Q713=0,0,INDEX('RPI calculation'!$K$9:$K$356,P713))</f>
        <v>0.28549127640036737</v>
      </c>
      <c r="W713" s="9">
        <f>IF(Q713=0,0,INDEX('RPI calculation'!$K$9:$K$356,O713))</f>
        <v>0.43409090909090908</v>
      </c>
      <c r="X713" s="1">
        <f>IF(G713="D1",INDEX('RPI calculation'!$N$9:$N$356,O713),0)</f>
        <v>313</v>
      </c>
      <c r="Y713" s="1">
        <f>IF(H713="D1",INDEX('RPI calculation'!$N$9:$N$356,P713),0)</f>
        <v>246</v>
      </c>
    </row>
    <row r="714" spans="1:25" ht="25">
      <c r="A714" s="1" t="s">
        <v>2370</v>
      </c>
      <c r="B714" s="12">
        <v>46269</v>
      </c>
      <c r="C714" s="1" t="s">
        <v>359</v>
      </c>
      <c r="D714" s="1" t="s">
        <v>241</v>
      </c>
      <c r="E714" s="1">
        <v>0</v>
      </c>
      <c r="F714" s="1">
        <v>3</v>
      </c>
      <c r="G714" s="1" t="s">
        <v>584</v>
      </c>
      <c r="H714" s="1" t="s">
        <v>584</v>
      </c>
      <c r="I714" s="1">
        <v>2</v>
      </c>
      <c r="J714" s="14" t="s">
        <v>2371</v>
      </c>
      <c r="K714" s="14" t="s">
        <v>2372</v>
      </c>
      <c r="L714" s="14"/>
      <c r="M714" s="1" t="s">
        <v>5986</v>
      </c>
      <c r="N714" s="14" t="s">
        <v>5989</v>
      </c>
      <c r="O714" s="1">
        <f>IF(G714="D1",MATCH(C714,'RPI calculation'!$A$9:$A$356,0),0)</f>
        <v>150</v>
      </c>
      <c r="P714" s="1">
        <f>IF(H714="D1",MATCH(D714,'RPI calculation'!$A$9:$A$356,0),0)</f>
        <v>247</v>
      </c>
      <c r="Q714" s="1">
        <f t="shared" si="33"/>
        <v>1</v>
      </c>
      <c r="R714" s="1">
        <f t="shared" si="34"/>
        <v>0</v>
      </c>
      <c r="S714" s="1">
        <f t="shared" si="35"/>
        <v>1</v>
      </c>
      <c r="T714" s="9">
        <f>IF(Q714=0,0,(INDEX('RPI calculation'!$H$9:$H$356,P714)-(COUNTIFS(Matches!$C$9:$C$1954,C714,Matches!$D$9:$D$1954,D714,Matches!$Q$9:$Q$1954,1,Matches!$F$9:$F$1954,3)+COUNTIFS(Matches!$C$9:$C$1954,D714,Matches!$D$9:$D$1954,C714,Matches!$Q$9:$Q$1954,1,Matches!$E$9:$E$1954,3)))/((INDEX('RPI calculation'!$H$9:$H$356,P714)+INDEX('RPI calculation'!$I$9:$I$356,P714))-(COUNTIFS(Matches!$C$9:$C$1954,C714,Matches!$D$9:$D$1954,D714,Matches!$Q$9:$Q$1954,1)+COUNTIFS(Matches!$C$9:$C$1954,D714,Matches!$D$9:$D$1954,C714,Matches!$Q$9:$Q$1954,1))))</f>
        <v>0.27272727272727271</v>
      </c>
      <c r="U714" s="9">
        <f>IF(Q714=0,0,(INDEX('RPI calculation'!$H$9:$H$356,O714)-(COUNTIFS(Matches!$C$9:$C$1954,C714,Matches!$D$9:$D$1954,D714,Matches!$Q$9:$Q$1954,1,Matches!$E$9:$E$1954,3)+COUNTIFS(Matches!$C$9:$C$1954,D714,Matches!$D$9:$D$1954,C714,Matches!$Q$9:$Q$1954,1,Matches!$F$9:$F$1954,3)))/((INDEX('RPI calculation'!$H$9:$H$356,O714)+INDEX('RPI calculation'!$I$9:$I$356,O714))-(COUNTIFS(Matches!$C$9:$C$1954,C714,Matches!$D$9:$D$1954,D714,Matches!$Q$9:$Q$1954,1)+COUNTIFS(Matches!$C$9:$C$1954,D714,Matches!$D$9:$D$1954,C714,Matches!$Q$9:$Q$1954,1))))</f>
        <v>0.1</v>
      </c>
      <c r="V714" s="9">
        <f>IF(Q714=0,0,INDEX('RPI calculation'!$K$9:$K$356,P714))</f>
        <v>0.51638407888407889</v>
      </c>
      <c r="W714" s="9">
        <f>IF(Q714=0,0,INDEX('RPI calculation'!$K$9:$K$356,O714))</f>
        <v>0.39511851784579055</v>
      </c>
      <c r="X714" s="1">
        <f>IF(G714="D1",INDEX('RPI calculation'!$N$9:$N$356,O714),0)</f>
        <v>336</v>
      </c>
      <c r="Y714" s="1">
        <f>IF(H714="D1",INDEX('RPI calculation'!$N$9:$N$356,P714),0)</f>
        <v>218</v>
      </c>
    </row>
    <row r="715" spans="1:25" ht="25">
      <c r="A715" s="1" t="s">
        <v>2373</v>
      </c>
      <c r="B715" s="12">
        <v>46269</v>
      </c>
      <c r="C715" s="1" t="s">
        <v>298</v>
      </c>
      <c r="D715" s="1" t="s">
        <v>330</v>
      </c>
      <c r="E715" s="1">
        <v>3</v>
      </c>
      <c r="F715" s="1">
        <v>2</v>
      </c>
      <c r="G715" s="1" t="s">
        <v>584</v>
      </c>
      <c r="H715" s="1" t="s">
        <v>584</v>
      </c>
      <c r="I715" s="1">
        <v>2</v>
      </c>
      <c r="J715" s="14" t="s">
        <v>847</v>
      </c>
      <c r="K715" s="14" t="s">
        <v>2374</v>
      </c>
      <c r="L715" s="14"/>
      <c r="M715" s="1" t="s">
        <v>5986</v>
      </c>
      <c r="N715" s="14" t="s">
        <v>5989</v>
      </c>
      <c r="O715" s="1">
        <f>IF(G715="D1",MATCH(C715,'RPI calculation'!$A$9:$A$356,0),0)</f>
        <v>151</v>
      </c>
      <c r="P715" s="1">
        <f>IF(H715="D1",MATCH(D715,'RPI calculation'!$A$9:$A$356,0),0)</f>
        <v>252</v>
      </c>
      <c r="Q715" s="1">
        <f t="shared" si="33"/>
        <v>1</v>
      </c>
      <c r="R715" s="1">
        <f t="shared" si="34"/>
        <v>1</v>
      </c>
      <c r="S715" s="1">
        <f t="shared" si="35"/>
        <v>0</v>
      </c>
      <c r="T715" s="9">
        <f>IF(Q715=0,0,(INDEX('RPI calculation'!$H$9:$H$356,P715)-(COUNTIFS(Matches!$C$9:$C$1954,C715,Matches!$D$9:$D$1954,D715,Matches!$Q$9:$Q$1954,1,Matches!$F$9:$F$1954,3)+COUNTIFS(Matches!$C$9:$C$1954,D715,Matches!$D$9:$D$1954,C715,Matches!$Q$9:$Q$1954,1,Matches!$E$9:$E$1954,3)))/((INDEX('RPI calculation'!$H$9:$H$356,P715)+INDEX('RPI calculation'!$I$9:$I$356,P715))-(COUNTIFS(Matches!$C$9:$C$1954,C715,Matches!$D$9:$D$1954,D715,Matches!$Q$9:$Q$1954,1)+COUNTIFS(Matches!$C$9:$C$1954,D715,Matches!$D$9:$D$1954,C715,Matches!$Q$9:$Q$1954,1))))</f>
        <v>0.18181818181818182</v>
      </c>
      <c r="U715" s="9">
        <f>IF(Q715=0,0,(INDEX('RPI calculation'!$H$9:$H$356,O715)-(COUNTIFS(Matches!$C$9:$C$1954,C715,Matches!$D$9:$D$1954,D715,Matches!$Q$9:$Q$1954,1,Matches!$E$9:$E$1954,3)+COUNTIFS(Matches!$C$9:$C$1954,D715,Matches!$D$9:$D$1954,C715,Matches!$Q$9:$Q$1954,1,Matches!$F$9:$F$1954,3)))/((INDEX('RPI calculation'!$H$9:$H$356,O715)+INDEX('RPI calculation'!$I$9:$I$356,O715))-(COUNTIFS(Matches!$C$9:$C$1954,C715,Matches!$D$9:$D$1954,D715,Matches!$Q$9:$Q$1954,1)+COUNTIFS(Matches!$C$9:$C$1954,D715,Matches!$D$9:$D$1954,C715,Matches!$Q$9:$Q$1954,1))))</f>
        <v>0.27272727272727271</v>
      </c>
      <c r="V715" s="9">
        <f>IF(Q715=0,0,INDEX('RPI calculation'!$K$9:$K$356,P715))</f>
        <v>0.50084175084175075</v>
      </c>
      <c r="W715" s="9">
        <f>IF(Q715=0,0,INDEX('RPI calculation'!$K$9:$K$356,O715))</f>
        <v>0.47633940133940134</v>
      </c>
      <c r="X715" s="1">
        <f>IF(G715="D1",INDEX('RPI calculation'!$N$9:$N$356,O715),0)</f>
        <v>275</v>
      </c>
      <c r="Y715" s="1">
        <f>IF(H715="D1",INDEX('RPI calculation'!$N$9:$N$356,P715),0)</f>
        <v>307</v>
      </c>
    </row>
    <row r="716" spans="1:25" ht="25">
      <c r="A716" s="1" t="s">
        <v>2375</v>
      </c>
      <c r="B716" s="12">
        <v>46269</v>
      </c>
      <c r="C716" s="1" t="s">
        <v>280</v>
      </c>
      <c r="D716" s="1" t="s">
        <v>90</v>
      </c>
      <c r="E716" s="1">
        <v>0</v>
      </c>
      <c r="F716" s="1">
        <v>3</v>
      </c>
      <c r="G716" s="1" t="s">
        <v>584</v>
      </c>
      <c r="H716" s="1" t="s">
        <v>584</v>
      </c>
      <c r="I716" s="1">
        <v>2</v>
      </c>
      <c r="J716" s="14" t="s">
        <v>1118</v>
      </c>
      <c r="K716" s="14" t="s">
        <v>2376</v>
      </c>
      <c r="L716" s="14"/>
      <c r="M716" s="1" t="s">
        <v>5986</v>
      </c>
      <c r="N716" s="14" t="s">
        <v>5989</v>
      </c>
      <c r="O716" s="1">
        <f>IF(G716="D1",MATCH(C716,'RPI calculation'!$A$9:$A$356,0),0)</f>
        <v>155</v>
      </c>
      <c r="P716" s="1">
        <f>IF(H716="D1",MATCH(D716,'RPI calculation'!$A$9:$A$356,0),0)</f>
        <v>232</v>
      </c>
      <c r="Q716" s="1">
        <f t="shared" si="33"/>
        <v>1</v>
      </c>
      <c r="R716" s="1">
        <f t="shared" si="34"/>
        <v>0</v>
      </c>
      <c r="S716" s="1">
        <f t="shared" si="35"/>
        <v>1</v>
      </c>
      <c r="T716" s="9">
        <f>IF(Q716=0,0,(INDEX('RPI calculation'!$H$9:$H$356,P716)-(COUNTIFS(Matches!$C$9:$C$1954,C716,Matches!$D$9:$D$1954,D716,Matches!$Q$9:$Q$1954,1,Matches!$F$9:$F$1954,3)+COUNTIFS(Matches!$C$9:$C$1954,D716,Matches!$D$9:$D$1954,C716,Matches!$Q$9:$Q$1954,1,Matches!$E$9:$E$1954,3)))/((INDEX('RPI calculation'!$H$9:$H$356,P716)+INDEX('RPI calculation'!$I$9:$I$356,P716))-(COUNTIFS(Matches!$C$9:$C$1954,C716,Matches!$D$9:$D$1954,D716,Matches!$Q$9:$Q$1954,1)+COUNTIFS(Matches!$C$9:$C$1954,D716,Matches!$D$9:$D$1954,C716,Matches!$Q$9:$Q$1954,1))))</f>
        <v>0.5</v>
      </c>
      <c r="U716" s="9">
        <f>IF(Q716=0,0,(INDEX('RPI calculation'!$H$9:$H$356,O716)-(COUNTIFS(Matches!$C$9:$C$1954,C716,Matches!$D$9:$D$1954,D716,Matches!$Q$9:$Q$1954,1,Matches!$E$9:$E$1954,3)+COUNTIFS(Matches!$C$9:$C$1954,D716,Matches!$D$9:$D$1954,C716,Matches!$Q$9:$Q$1954,1,Matches!$F$9:$F$1954,3)))/((INDEX('RPI calculation'!$H$9:$H$356,O716)+INDEX('RPI calculation'!$I$9:$I$356,O716))-(COUNTIFS(Matches!$C$9:$C$1954,C716,Matches!$D$9:$D$1954,D716,Matches!$Q$9:$Q$1954,1)+COUNTIFS(Matches!$C$9:$C$1954,D716,Matches!$D$9:$D$1954,C716,Matches!$Q$9:$Q$1954,1))))</f>
        <v>0.4</v>
      </c>
      <c r="V716" s="9">
        <f>IF(Q716=0,0,INDEX('RPI calculation'!$K$9:$K$356,P716))</f>
        <v>0.61671258034894405</v>
      </c>
      <c r="W716" s="9">
        <f>IF(Q716=0,0,INDEX('RPI calculation'!$K$9:$K$356,O716))</f>
        <v>0.48834498834498841</v>
      </c>
      <c r="X716" s="1">
        <f>IF(G716="D1",INDEX('RPI calculation'!$N$9:$N$356,O716),0)</f>
        <v>257</v>
      </c>
      <c r="Y716" s="1">
        <f>IF(H716="D1",INDEX('RPI calculation'!$N$9:$N$356,P716),0)</f>
        <v>67</v>
      </c>
    </row>
    <row r="717" spans="1:25" ht="25">
      <c r="A717" s="1" t="s">
        <v>2377</v>
      </c>
      <c r="B717" s="12">
        <v>46269</v>
      </c>
      <c r="C717" s="1" t="s">
        <v>134</v>
      </c>
      <c r="D717" s="1" t="s">
        <v>354</v>
      </c>
      <c r="E717" s="1">
        <v>1</v>
      </c>
      <c r="F717" s="1">
        <v>3</v>
      </c>
      <c r="G717" s="1" t="s">
        <v>584</v>
      </c>
      <c r="H717" s="1" t="s">
        <v>584</v>
      </c>
      <c r="I717" s="1">
        <v>2</v>
      </c>
      <c r="J717" s="14" t="s">
        <v>1118</v>
      </c>
      <c r="K717" s="14" t="s">
        <v>2378</v>
      </c>
      <c r="L717" s="14"/>
      <c r="M717" s="1" t="s">
        <v>5986</v>
      </c>
      <c r="N717" s="14" t="s">
        <v>5989</v>
      </c>
      <c r="O717" s="1">
        <f>IF(G717="D1",MATCH(C717,'RPI calculation'!$A$9:$A$356,0),0)</f>
        <v>156</v>
      </c>
      <c r="P717" s="1">
        <f>IF(H717="D1",MATCH(D717,'RPI calculation'!$A$9:$A$356,0),0)</f>
        <v>261</v>
      </c>
      <c r="Q717" s="1">
        <f t="shared" si="33"/>
        <v>1</v>
      </c>
      <c r="R717" s="1">
        <f t="shared" si="34"/>
        <v>0</v>
      </c>
      <c r="S717" s="1">
        <f t="shared" si="35"/>
        <v>1</v>
      </c>
      <c r="T717" s="9">
        <f>IF(Q717=0,0,(INDEX('RPI calculation'!$H$9:$H$356,P717)-(COUNTIFS(Matches!$C$9:$C$1954,C717,Matches!$D$9:$D$1954,D717,Matches!$Q$9:$Q$1954,1,Matches!$F$9:$F$1954,3)+COUNTIFS(Matches!$C$9:$C$1954,D717,Matches!$D$9:$D$1954,C717,Matches!$Q$9:$Q$1954,1,Matches!$E$9:$E$1954,3)))/((INDEX('RPI calculation'!$H$9:$H$356,P717)+INDEX('RPI calculation'!$I$9:$I$356,P717))-(COUNTIFS(Matches!$C$9:$C$1954,C717,Matches!$D$9:$D$1954,D717,Matches!$Q$9:$Q$1954,1)+COUNTIFS(Matches!$C$9:$C$1954,D717,Matches!$D$9:$D$1954,C717,Matches!$Q$9:$Q$1954,1))))</f>
        <v>0.16666666666666666</v>
      </c>
      <c r="U717" s="9">
        <f>IF(Q717=0,0,(INDEX('RPI calculation'!$H$9:$H$356,O717)-(COUNTIFS(Matches!$C$9:$C$1954,C717,Matches!$D$9:$D$1954,D717,Matches!$Q$9:$Q$1954,1,Matches!$E$9:$E$1954,3)+COUNTIFS(Matches!$C$9:$C$1954,D717,Matches!$D$9:$D$1954,C717,Matches!$Q$9:$Q$1954,1,Matches!$F$9:$F$1954,3)))/((INDEX('RPI calculation'!$H$9:$H$356,O717)+INDEX('RPI calculation'!$I$9:$I$356,O717))-(COUNTIFS(Matches!$C$9:$C$1954,C717,Matches!$D$9:$D$1954,D717,Matches!$Q$9:$Q$1954,1)+COUNTIFS(Matches!$C$9:$C$1954,D717,Matches!$D$9:$D$1954,C717,Matches!$Q$9:$Q$1954,1))))</f>
        <v>0.5</v>
      </c>
      <c r="V717" s="9">
        <f>IF(Q717=0,0,INDEX('RPI calculation'!$K$9:$K$356,P717))</f>
        <v>0.34475524475524472</v>
      </c>
      <c r="W717" s="9">
        <f>IF(Q717=0,0,INDEX('RPI calculation'!$K$9:$K$356,O717))</f>
        <v>0.61563360881542706</v>
      </c>
      <c r="X717" s="1">
        <f>IF(G717="D1",INDEX('RPI calculation'!$N$9:$N$356,O717),0)</f>
        <v>111</v>
      </c>
      <c r="Y717" s="1">
        <f>IF(H717="D1",INDEX('RPI calculation'!$N$9:$N$356,P717),0)</f>
        <v>331</v>
      </c>
    </row>
    <row r="718" spans="1:25" ht="25">
      <c r="A718" s="1" t="s">
        <v>2379</v>
      </c>
      <c r="B718" s="12">
        <v>46269</v>
      </c>
      <c r="C718" s="1" t="s">
        <v>224</v>
      </c>
      <c r="D718" s="1" t="s">
        <v>263</v>
      </c>
      <c r="E718" s="1">
        <v>3</v>
      </c>
      <c r="F718" s="1">
        <v>1</v>
      </c>
      <c r="G718" s="1" t="s">
        <v>584</v>
      </c>
      <c r="H718" s="1" t="s">
        <v>584</v>
      </c>
      <c r="I718" s="1">
        <v>2</v>
      </c>
      <c r="J718" s="14" t="s">
        <v>1541</v>
      </c>
      <c r="K718" s="14" t="s">
        <v>2380</v>
      </c>
      <c r="L718" s="14"/>
      <c r="M718" s="1" t="s">
        <v>5986</v>
      </c>
      <c r="N718" s="14" t="s">
        <v>5989</v>
      </c>
      <c r="O718" s="1">
        <f>IF(G718="D1",MATCH(C718,'RPI calculation'!$A$9:$A$356,0),0)</f>
        <v>157</v>
      </c>
      <c r="P718" s="1">
        <f>IF(H718="D1",MATCH(D718,'RPI calculation'!$A$9:$A$356,0),0)</f>
        <v>194</v>
      </c>
      <c r="Q718" s="1">
        <f t="shared" si="33"/>
        <v>1</v>
      </c>
      <c r="R718" s="1">
        <f t="shared" si="34"/>
        <v>1</v>
      </c>
      <c r="S718" s="1">
        <f t="shared" si="35"/>
        <v>0</v>
      </c>
      <c r="T718" s="9">
        <f>IF(Q718=0,0,(INDEX('RPI calculation'!$H$9:$H$356,P718)-(COUNTIFS(Matches!$C$9:$C$1954,C718,Matches!$D$9:$D$1954,D718,Matches!$Q$9:$Q$1954,1,Matches!$F$9:$F$1954,3)+COUNTIFS(Matches!$C$9:$C$1954,D718,Matches!$D$9:$D$1954,C718,Matches!$Q$9:$Q$1954,1,Matches!$E$9:$E$1954,3)))/((INDEX('RPI calculation'!$H$9:$H$356,P718)+INDEX('RPI calculation'!$I$9:$I$356,P718))-(COUNTIFS(Matches!$C$9:$C$1954,C718,Matches!$D$9:$D$1954,D718,Matches!$Q$9:$Q$1954,1)+COUNTIFS(Matches!$C$9:$C$1954,D718,Matches!$D$9:$D$1954,C718,Matches!$Q$9:$Q$1954,1))))</f>
        <v>0.55555555555555558</v>
      </c>
      <c r="U718" s="9">
        <f>IF(Q718=0,0,(INDEX('RPI calculation'!$H$9:$H$356,O718)-(COUNTIFS(Matches!$C$9:$C$1954,C718,Matches!$D$9:$D$1954,D718,Matches!$Q$9:$Q$1954,1,Matches!$E$9:$E$1954,3)+COUNTIFS(Matches!$C$9:$C$1954,D718,Matches!$D$9:$D$1954,C718,Matches!$Q$9:$Q$1954,1,Matches!$F$9:$F$1954,3)))/((INDEX('RPI calculation'!$H$9:$H$356,O718)+INDEX('RPI calculation'!$I$9:$I$356,O718))-(COUNTIFS(Matches!$C$9:$C$1954,C718,Matches!$D$9:$D$1954,D718,Matches!$Q$9:$Q$1954,1)+COUNTIFS(Matches!$C$9:$C$1954,D718,Matches!$D$9:$D$1954,C718,Matches!$Q$9:$Q$1954,1))))</f>
        <v>0.5</v>
      </c>
      <c r="V718" s="9">
        <f>IF(Q718=0,0,INDEX('RPI calculation'!$K$9:$K$356,P718))</f>
        <v>0.42488521579430666</v>
      </c>
      <c r="W718" s="9">
        <f>IF(Q718=0,0,INDEX('RPI calculation'!$K$9:$K$356,O718))</f>
        <v>0.48918350168350172</v>
      </c>
      <c r="X718" s="1">
        <f>IF(G718="D1",INDEX('RPI calculation'!$N$9:$N$356,O718),0)</f>
        <v>201</v>
      </c>
      <c r="Y718" s="1">
        <f>IF(H718="D1",INDEX('RPI calculation'!$N$9:$N$356,P718),0)</f>
        <v>240</v>
      </c>
    </row>
    <row r="719" spans="1:25" ht="25">
      <c r="A719" s="1" t="s">
        <v>2381</v>
      </c>
      <c r="B719" s="12">
        <v>46269</v>
      </c>
      <c r="C719" s="1" t="s">
        <v>326</v>
      </c>
      <c r="D719" s="1" t="s">
        <v>169</v>
      </c>
      <c r="E719" s="1">
        <v>0</v>
      </c>
      <c r="F719" s="1">
        <v>3</v>
      </c>
      <c r="G719" s="1" t="s">
        <v>584</v>
      </c>
      <c r="H719" s="1" t="s">
        <v>584</v>
      </c>
      <c r="I719" s="1">
        <v>2</v>
      </c>
      <c r="J719" s="14" t="s">
        <v>2382</v>
      </c>
      <c r="K719" s="14" t="s">
        <v>2383</v>
      </c>
      <c r="L719" s="14"/>
      <c r="M719" s="1" t="s">
        <v>5986</v>
      </c>
      <c r="N719" s="14" t="s">
        <v>5989</v>
      </c>
      <c r="O719" s="1">
        <f>IF(G719="D1",MATCH(C719,'RPI calculation'!$A$9:$A$356,0),0)</f>
        <v>158</v>
      </c>
      <c r="P719" s="1">
        <f>IF(H719="D1",MATCH(D719,'RPI calculation'!$A$9:$A$356,0),0)</f>
        <v>173</v>
      </c>
      <c r="Q719" s="1">
        <f t="shared" si="33"/>
        <v>1</v>
      </c>
      <c r="R719" s="1">
        <f t="shared" si="34"/>
        <v>0</v>
      </c>
      <c r="S719" s="1">
        <f t="shared" si="35"/>
        <v>1</v>
      </c>
      <c r="T719" s="9">
        <f>IF(Q719=0,0,(INDEX('RPI calculation'!$H$9:$H$356,P719)-(COUNTIFS(Matches!$C$9:$C$1954,C719,Matches!$D$9:$D$1954,D719,Matches!$Q$9:$Q$1954,1,Matches!$F$9:$F$1954,3)+COUNTIFS(Matches!$C$9:$C$1954,D719,Matches!$D$9:$D$1954,C719,Matches!$Q$9:$Q$1954,1,Matches!$E$9:$E$1954,3)))/((INDEX('RPI calculation'!$H$9:$H$356,P719)+INDEX('RPI calculation'!$I$9:$I$356,P719))-(COUNTIFS(Matches!$C$9:$C$1954,C719,Matches!$D$9:$D$1954,D719,Matches!$Q$9:$Q$1954,1)+COUNTIFS(Matches!$C$9:$C$1954,D719,Matches!$D$9:$D$1954,C719,Matches!$Q$9:$Q$1954,1))))</f>
        <v>0.33333333333333331</v>
      </c>
      <c r="U719" s="9">
        <f>IF(Q719=0,0,(INDEX('RPI calculation'!$H$9:$H$356,O719)-(COUNTIFS(Matches!$C$9:$C$1954,C719,Matches!$D$9:$D$1954,D719,Matches!$Q$9:$Q$1954,1,Matches!$E$9:$E$1954,3)+COUNTIFS(Matches!$C$9:$C$1954,D719,Matches!$D$9:$D$1954,C719,Matches!$Q$9:$Q$1954,1,Matches!$F$9:$F$1954,3)))/((INDEX('RPI calculation'!$H$9:$H$356,O719)+INDEX('RPI calculation'!$I$9:$I$356,O719))-(COUNTIFS(Matches!$C$9:$C$1954,C719,Matches!$D$9:$D$1954,D719,Matches!$Q$9:$Q$1954,1)+COUNTIFS(Matches!$C$9:$C$1954,D719,Matches!$D$9:$D$1954,C719,Matches!$Q$9:$Q$1954,1))))</f>
        <v>0.36363636363636365</v>
      </c>
      <c r="V719" s="9">
        <f>IF(Q719=0,0,INDEX('RPI calculation'!$K$9:$K$356,P719))</f>
        <v>0.5884848484848485</v>
      </c>
      <c r="W719" s="9">
        <f>IF(Q719=0,0,INDEX('RPI calculation'!$K$9:$K$356,O719))</f>
        <v>0.41058224183224185</v>
      </c>
      <c r="X719" s="1">
        <f>IF(G719="D1",INDEX('RPI calculation'!$N$9:$N$356,O719),0)</f>
        <v>303</v>
      </c>
      <c r="Y719" s="1">
        <f>IF(H719="D1",INDEX('RPI calculation'!$N$9:$N$356,P719),0)</f>
        <v>146</v>
      </c>
    </row>
    <row r="720" spans="1:25" ht="25">
      <c r="A720" s="1" t="s">
        <v>2384</v>
      </c>
      <c r="B720" s="12">
        <v>46269</v>
      </c>
      <c r="C720" s="1" t="s">
        <v>326</v>
      </c>
      <c r="D720" s="1" t="s">
        <v>344</v>
      </c>
      <c r="E720" s="1">
        <v>3</v>
      </c>
      <c r="F720" s="1">
        <v>2</v>
      </c>
      <c r="G720" s="1" t="s">
        <v>584</v>
      </c>
      <c r="H720" s="1" t="s">
        <v>584</v>
      </c>
      <c r="I720" s="1">
        <v>2</v>
      </c>
      <c r="J720" s="14" t="s">
        <v>745</v>
      </c>
      <c r="K720" s="14" t="s">
        <v>2385</v>
      </c>
      <c r="L720" s="14"/>
      <c r="M720" s="1" t="s">
        <v>5986</v>
      </c>
      <c r="N720" s="14" t="s">
        <v>5989</v>
      </c>
      <c r="O720" s="1">
        <f>IF(G720="D1",MATCH(C720,'RPI calculation'!$A$9:$A$356,0),0)</f>
        <v>158</v>
      </c>
      <c r="P720" s="1">
        <f>IF(H720="D1",MATCH(D720,'RPI calculation'!$A$9:$A$356,0),0)</f>
        <v>251</v>
      </c>
      <c r="Q720" s="1">
        <f t="shared" si="33"/>
        <v>1</v>
      </c>
      <c r="R720" s="1">
        <f t="shared" si="34"/>
        <v>1</v>
      </c>
      <c r="S720" s="1">
        <f t="shared" si="35"/>
        <v>0</v>
      </c>
      <c r="T720" s="9">
        <f>IF(Q720=0,0,(INDEX('RPI calculation'!$H$9:$H$356,P720)-(COUNTIFS(Matches!$C$9:$C$1954,C720,Matches!$D$9:$D$1954,D720,Matches!$Q$9:$Q$1954,1,Matches!$F$9:$F$1954,3)+COUNTIFS(Matches!$C$9:$C$1954,D720,Matches!$D$9:$D$1954,C720,Matches!$Q$9:$Q$1954,1,Matches!$E$9:$E$1954,3)))/((INDEX('RPI calculation'!$H$9:$H$356,P720)+INDEX('RPI calculation'!$I$9:$I$356,P720))-(COUNTIFS(Matches!$C$9:$C$1954,C720,Matches!$D$9:$D$1954,D720,Matches!$Q$9:$Q$1954,1)+COUNTIFS(Matches!$C$9:$C$1954,D720,Matches!$D$9:$D$1954,C720,Matches!$Q$9:$Q$1954,1))))</f>
        <v>0.45454545454545453</v>
      </c>
      <c r="U720" s="9">
        <f>IF(Q720=0,0,(INDEX('RPI calculation'!$H$9:$H$356,O720)-(COUNTIFS(Matches!$C$9:$C$1954,C720,Matches!$D$9:$D$1954,D720,Matches!$Q$9:$Q$1954,1,Matches!$E$9:$E$1954,3)+COUNTIFS(Matches!$C$9:$C$1954,D720,Matches!$D$9:$D$1954,C720,Matches!$Q$9:$Q$1954,1,Matches!$F$9:$F$1954,3)))/((INDEX('RPI calculation'!$H$9:$H$356,O720)+INDEX('RPI calculation'!$I$9:$I$356,O720))-(COUNTIFS(Matches!$C$9:$C$1954,C720,Matches!$D$9:$D$1954,D720,Matches!$Q$9:$Q$1954,1)+COUNTIFS(Matches!$C$9:$C$1954,D720,Matches!$D$9:$D$1954,C720,Matches!$Q$9:$Q$1954,1))))</f>
        <v>0.27272727272727271</v>
      </c>
      <c r="V720" s="9">
        <f>IF(Q720=0,0,INDEX('RPI calculation'!$K$9:$K$356,P720))</f>
        <v>0.32662198912198914</v>
      </c>
      <c r="W720" s="9">
        <f>IF(Q720=0,0,INDEX('RPI calculation'!$K$9:$K$356,O720))</f>
        <v>0.41058224183224185</v>
      </c>
      <c r="X720" s="1">
        <f>IF(G720="D1",INDEX('RPI calculation'!$N$9:$N$356,O720),0)</f>
        <v>303</v>
      </c>
      <c r="Y720" s="1">
        <f>IF(H720="D1",INDEX('RPI calculation'!$N$9:$N$356,P720),0)</f>
        <v>321</v>
      </c>
    </row>
    <row r="721" spans="1:25" ht="25">
      <c r="A721" s="1" t="s">
        <v>2386</v>
      </c>
      <c r="B721" s="12">
        <v>46269</v>
      </c>
      <c r="C721" s="1" t="s">
        <v>345</v>
      </c>
      <c r="D721" s="1" t="s">
        <v>165</v>
      </c>
      <c r="E721" s="1">
        <v>0</v>
      </c>
      <c r="F721" s="1">
        <v>3</v>
      </c>
      <c r="G721" s="1" t="s">
        <v>584</v>
      </c>
      <c r="H721" s="1" t="s">
        <v>584</v>
      </c>
      <c r="I721" s="1">
        <v>2</v>
      </c>
      <c r="J721" s="14" t="s">
        <v>742</v>
      </c>
      <c r="K721" s="14" t="s">
        <v>2387</v>
      </c>
      <c r="L721" s="14"/>
      <c r="M721" s="1" t="s">
        <v>5986</v>
      </c>
      <c r="N721" s="14" t="s">
        <v>5989</v>
      </c>
      <c r="O721" s="1">
        <f>IF(G721="D1",MATCH(C721,'RPI calculation'!$A$9:$A$356,0),0)</f>
        <v>159</v>
      </c>
      <c r="P721" s="1">
        <f>IF(H721="D1",MATCH(D721,'RPI calculation'!$A$9:$A$356,0),0)</f>
        <v>238</v>
      </c>
      <c r="Q721" s="1">
        <f t="shared" si="33"/>
        <v>1</v>
      </c>
      <c r="R721" s="1">
        <f t="shared" si="34"/>
        <v>0</v>
      </c>
      <c r="S721" s="1">
        <f t="shared" si="35"/>
        <v>1</v>
      </c>
      <c r="T721" s="9">
        <f>IF(Q721=0,0,(INDEX('RPI calculation'!$H$9:$H$356,P721)-(COUNTIFS(Matches!$C$9:$C$1954,C721,Matches!$D$9:$D$1954,D721,Matches!$Q$9:$Q$1954,1,Matches!$F$9:$F$1954,3)+COUNTIFS(Matches!$C$9:$C$1954,D721,Matches!$D$9:$D$1954,C721,Matches!$Q$9:$Q$1954,1,Matches!$E$9:$E$1954,3)))/((INDEX('RPI calculation'!$H$9:$H$356,P721)+INDEX('RPI calculation'!$I$9:$I$356,P721))-(COUNTIFS(Matches!$C$9:$C$1954,C721,Matches!$D$9:$D$1954,D721,Matches!$Q$9:$Q$1954,1)+COUNTIFS(Matches!$C$9:$C$1954,D721,Matches!$D$9:$D$1954,C721,Matches!$Q$9:$Q$1954,1))))</f>
        <v>0.4</v>
      </c>
      <c r="U721" s="9">
        <f>IF(Q721=0,0,(INDEX('RPI calculation'!$H$9:$H$356,O721)-(COUNTIFS(Matches!$C$9:$C$1954,C721,Matches!$D$9:$D$1954,D721,Matches!$Q$9:$Q$1954,1,Matches!$E$9:$E$1954,3)+COUNTIFS(Matches!$C$9:$C$1954,D721,Matches!$D$9:$D$1954,C721,Matches!$Q$9:$Q$1954,1,Matches!$F$9:$F$1954,3)))/((INDEX('RPI calculation'!$H$9:$H$356,O721)+INDEX('RPI calculation'!$I$9:$I$356,O721))-(COUNTIFS(Matches!$C$9:$C$1954,C721,Matches!$D$9:$D$1954,D721,Matches!$Q$9:$Q$1954,1)+COUNTIFS(Matches!$C$9:$C$1954,D721,Matches!$D$9:$D$1954,C721,Matches!$Q$9:$Q$1954,1))))</f>
        <v>0</v>
      </c>
      <c r="V721" s="9">
        <f>IF(Q721=0,0,INDEX('RPI calculation'!$K$9:$K$356,P721))</f>
        <v>0.56212121212121202</v>
      </c>
      <c r="W721" s="9">
        <f>IF(Q721=0,0,INDEX('RPI calculation'!$K$9:$K$356,O721))</f>
        <v>0.52144522144522143</v>
      </c>
      <c r="X721" s="1">
        <f>IF(G721="D1",INDEX('RPI calculation'!$N$9:$N$356,O721),0)</f>
        <v>322</v>
      </c>
      <c r="Y721" s="1">
        <f>IF(H721="D1",INDEX('RPI calculation'!$N$9:$N$356,P721),0)</f>
        <v>142</v>
      </c>
    </row>
    <row r="722" spans="1:25" ht="25">
      <c r="A722" s="1" t="s">
        <v>2388</v>
      </c>
      <c r="B722" s="12">
        <v>46269</v>
      </c>
      <c r="C722" s="1" t="s">
        <v>345</v>
      </c>
      <c r="D722" s="1" t="s">
        <v>265</v>
      </c>
      <c r="E722" s="1">
        <v>1</v>
      </c>
      <c r="F722" s="1">
        <v>3</v>
      </c>
      <c r="G722" s="1" t="s">
        <v>584</v>
      </c>
      <c r="H722" s="1" t="s">
        <v>584</v>
      </c>
      <c r="I722" s="1">
        <v>2</v>
      </c>
      <c r="J722" s="14" t="s">
        <v>2389</v>
      </c>
      <c r="K722" s="14" t="s">
        <v>2390</v>
      </c>
      <c r="L722" s="14"/>
      <c r="M722" s="1" t="s">
        <v>5986</v>
      </c>
      <c r="N722" s="14" t="s">
        <v>5989</v>
      </c>
      <c r="O722" s="1">
        <f>IF(G722="D1",MATCH(C722,'RPI calculation'!$A$9:$A$356,0),0)</f>
        <v>159</v>
      </c>
      <c r="P722" s="1">
        <f>IF(H722="D1",MATCH(D722,'RPI calculation'!$A$9:$A$356,0),0)</f>
        <v>263</v>
      </c>
      <c r="Q722" s="1">
        <f t="shared" si="33"/>
        <v>1</v>
      </c>
      <c r="R722" s="1">
        <f t="shared" si="34"/>
        <v>0</v>
      </c>
      <c r="S722" s="1">
        <f t="shared" si="35"/>
        <v>1</v>
      </c>
      <c r="T722" s="9">
        <f>IF(Q722=0,0,(INDEX('RPI calculation'!$H$9:$H$356,P722)-(COUNTIFS(Matches!$C$9:$C$1954,C722,Matches!$D$9:$D$1954,D722,Matches!$Q$9:$Q$1954,1,Matches!$F$9:$F$1954,3)+COUNTIFS(Matches!$C$9:$C$1954,D722,Matches!$D$9:$D$1954,C722,Matches!$Q$9:$Q$1954,1,Matches!$E$9:$E$1954,3)))/((INDEX('RPI calculation'!$H$9:$H$356,P722)+INDEX('RPI calculation'!$I$9:$I$356,P722))-(COUNTIFS(Matches!$C$9:$C$1954,C722,Matches!$D$9:$D$1954,D722,Matches!$Q$9:$Q$1954,1)+COUNTIFS(Matches!$C$9:$C$1954,D722,Matches!$D$9:$D$1954,C722,Matches!$Q$9:$Q$1954,1))))</f>
        <v>0.45454545454545453</v>
      </c>
      <c r="U722" s="9">
        <f>IF(Q722=0,0,(INDEX('RPI calculation'!$H$9:$H$356,O722)-(COUNTIFS(Matches!$C$9:$C$1954,C722,Matches!$D$9:$D$1954,D722,Matches!$Q$9:$Q$1954,1,Matches!$E$9:$E$1954,3)+COUNTIFS(Matches!$C$9:$C$1954,D722,Matches!$D$9:$D$1954,C722,Matches!$Q$9:$Q$1954,1,Matches!$F$9:$F$1954,3)))/((INDEX('RPI calculation'!$H$9:$H$356,O722)+INDEX('RPI calculation'!$I$9:$I$356,O722))-(COUNTIFS(Matches!$C$9:$C$1954,C722,Matches!$D$9:$D$1954,D722,Matches!$Q$9:$Q$1954,1)+COUNTIFS(Matches!$C$9:$C$1954,D722,Matches!$D$9:$D$1954,C722,Matches!$Q$9:$Q$1954,1))))</f>
        <v>0</v>
      </c>
      <c r="V722" s="9">
        <f>IF(Q722=0,0,INDEX('RPI calculation'!$K$9:$K$356,P722))</f>
        <v>0.41875000000000001</v>
      </c>
      <c r="W722" s="9">
        <f>IF(Q722=0,0,INDEX('RPI calculation'!$K$9:$K$356,O722))</f>
        <v>0.52144522144522143</v>
      </c>
      <c r="X722" s="1">
        <f>IF(G722="D1",INDEX('RPI calculation'!$N$9:$N$356,O722),0)</f>
        <v>322</v>
      </c>
      <c r="Y722" s="1">
        <f>IF(H722="D1",INDEX('RPI calculation'!$N$9:$N$356,P722),0)</f>
        <v>242</v>
      </c>
    </row>
    <row r="723" spans="1:25" ht="25">
      <c r="A723" s="1" t="s">
        <v>2391</v>
      </c>
      <c r="B723" s="12">
        <v>46269</v>
      </c>
      <c r="C723" s="1" t="s">
        <v>122</v>
      </c>
      <c r="D723" s="1" t="s">
        <v>39</v>
      </c>
      <c r="E723" s="1">
        <v>0</v>
      </c>
      <c r="F723" s="1">
        <v>3</v>
      </c>
      <c r="G723" s="1" t="s">
        <v>584</v>
      </c>
      <c r="H723" s="1" t="s">
        <v>584</v>
      </c>
      <c r="I723" s="1">
        <v>2</v>
      </c>
      <c r="J723" s="14" t="s">
        <v>594</v>
      </c>
      <c r="K723" s="14" t="s">
        <v>2392</v>
      </c>
      <c r="L723" s="14"/>
      <c r="M723" s="1" t="s">
        <v>5986</v>
      </c>
      <c r="N723" s="14" t="s">
        <v>5989</v>
      </c>
      <c r="O723" s="1">
        <f>IF(G723="D1",MATCH(C723,'RPI calculation'!$A$9:$A$356,0),0)</f>
        <v>160</v>
      </c>
      <c r="P723" s="1">
        <f>IF(H723="D1",MATCH(D723,'RPI calculation'!$A$9:$A$356,0),0)</f>
        <v>300</v>
      </c>
      <c r="Q723" s="1">
        <f t="shared" si="33"/>
        <v>1</v>
      </c>
      <c r="R723" s="1">
        <f t="shared" si="34"/>
        <v>0</v>
      </c>
      <c r="S723" s="1">
        <f t="shared" si="35"/>
        <v>1</v>
      </c>
      <c r="T723" s="9">
        <f>IF(Q723=0,0,(INDEX('RPI calculation'!$H$9:$H$356,P723)-(COUNTIFS(Matches!$C$9:$C$1954,C723,Matches!$D$9:$D$1954,D723,Matches!$Q$9:$Q$1954,1,Matches!$F$9:$F$1954,3)+COUNTIFS(Matches!$C$9:$C$1954,D723,Matches!$D$9:$D$1954,C723,Matches!$Q$9:$Q$1954,1,Matches!$E$9:$E$1954,3)))/((INDEX('RPI calculation'!$H$9:$H$356,P723)+INDEX('RPI calculation'!$I$9:$I$356,P723))-(COUNTIFS(Matches!$C$9:$C$1954,C723,Matches!$D$9:$D$1954,D723,Matches!$Q$9:$Q$1954,1)+COUNTIFS(Matches!$C$9:$C$1954,D723,Matches!$D$9:$D$1954,C723,Matches!$Q$9:$Q$1954,1))))</f>
        <v>0.77777777777777779</v>
      </c>
      <c r="U723" s="9">
        <f>IF(Q723=0,0,(INDEX('RPI calculation'!$H$9:$H$356,O723)-(COUNTIFS(Matches!$C$9:$C$1954,C723,Matches!$D$9:$D$1954,D723,Matches!$Q$9:$Q$1954,1,Matches!$E$9:$E$1954,3)+COUNTIFS(Matches!$C$9:$C$1954,D723,Matches!$D$9:$D$1954,C723,Matches!$Q$9:$Q$1954,1,Matches!$F$9:$F$1954,3)))/((INDEX('RPI calculation'!$H$9:$H$356,O723)+INDEX('RPI calculation'!$I$9:$I$356,O723))-(COUNTIFS(Matches!$C$9:$C$1954,C723,Matches!$D$9:$D$1954,D723,Matches!$Q$9:$Q$1954,1)+COUNTIFS(Matches!$C$9:$C$1954,D723,Matches!$D$9:$D$1954,C723,Matches!$Q$9:$Q$1954,1))))</f>
        <v>0.2857142857142857</v>
      </c>
      <c r="V723" s="9">
        <f>IF(Q723=0,0,INDEX('RPI calculation'!$K$9:$K$356,P723))</f>
        <v>0.61432178932178927</v>
      </c>
      <c r="W723" s="9">
        <f>IF(Q723=0,0,INDEX('RPI calculation'!$K$9:$K$356,O723))</f>
        <v>0.72164902998236324</v>
      </c>
      <c r="X723" s="1">
        <f>IF(G723="D1",INDEX('RPI calculation'!$N$9:$N$356,O723),0)</f>
        <v>99</v>
      </c>
      <c r="Y723" s="1">
        <f>IF(H723="D1",INDEX('RPI calculation'!$N$9:$N$356,P723),0)</f>
        <v>16</v>
      </c>
    </row>
    <row r="724" spans="1:25" ht="25">
      <c r="A724" s="1" t="s">
        <v>2393</v>
      </c>
      <c r="B724" s="12">
        <v>46269</v>
      </c>
      <c r="C724" s="1" t="s">
        <v>132</v>
      </c>
      <c r="D724" s="1" t="s">
        <v>199</v>
      </c>
      <c r="E724" s="1">
        <v>3</v>
      </c>
      <c r="F724" s="1">
        <v>0</v>
      </c>
      <c r="G724" s="1" t="s">
        <v>584</v>
      </c>
      <c r="H724" s="1" t="s">
        <v>584</v>
      </c>
      <c r="I724" s="1">
        <v>2</v>
      </c>
      <c r="J724" s="14" t="s">
        <v>965</v>
      </c>
      <c r="K724" s="14" t="s">
        <v>2394</v>
      </c>
      <c r="L724" s="14"/>
      <c r="M724" s="1" t="s">
        <v>5986</v>
      </c>
      <c r="N724" s="14" t="s">
        <v>5989</v>
      </c>
      <c r="O724" s="1">
        <f>IF(G724="D1",MATCH(C724,'RPI calculation'!$A$9:$A$356,0),0)</f>
        <v>164</v>
      </c>
      <c r="P724" s="1">
        <f>IF(H724="D1",MATCH(D724,'RPI calculation'!$A$9:$A$356,0),0)</f>
        <v>242</v>
      </c>
      <c r="Q724" s="1">
        <f t="shared" si="33"/>
        <v>1</v>
      </c>
      <c r="R724" s="1">
        <f t="shared" si="34"/>
        <v>1</v>
      </c>
      <c r="S724" s="1">
        <f t="shared" si="35"/>
        <v>0</v>
      </c>
      <c r="T724" s="9">
        <f>IF(Q724=0,0,(INDEX('RPI calculation'!$H$9:$H$356,P724)-(COUNTIFS(Matches!$C$9:$C$1954,C724,Matches!$D$9:$D$1954,D724,Matches!$Q$9:$Q$1954,1,Matches!$F$9:$F$1954,3)+COUNTIFS(Matches!$C$9:$C$1954,D724,Matches!$D$9:$D$1954,C724,Matches!$Q$9:$Q$1954,1,Matches!$E$9:$E$1954,3)))/((INDEX('RPI calculation'!$H$9:$H$356,P724)+INDEX('RPI calculation'!$I$9:$I$356,P724))-(COUNTIFS(Matches!$C$9:$C$1954,C724,Matches!$D$9:$D$1954,D724,Matches!$Q$9:$Q$1954,1)+COUNTIFS(Matches!$C$9:$C$1954,D724,Matches!$D$9:$D$1954,C724,Matches!$Q$9:$Q$1954,1))))</f>
        <v>0.33333333333333331</v>
      </c>
      <c r="U724" s="9">
        <f>IF(Q724=0,0,(INDEX('RPI calculation'!$H$9:$H$356,O724)-(COUNTIFS(Matches!$C$9:$C$1954,C724,Matches!$D$9:$D$1954,D724,Matches!$Q$9:$Q$1954,1,Matches!$E$9:$E$1954,3)+COUNTIFS(Matches!$C$9:$C$1954,D724,Matches!$D$9:$D$1954,C724,Matches!$Q$9:$Q$1954,1,Matches!$F$9:$F$1954,3)))/((INDEX('RPI calculation'!$H$9:$H$356,O724)+INDEX('RPI calculation'!$I$9:$I$356,O724))-(COUNTIFS(Matches!$C$9:$C$1954,C724,Matches!$D$9:$D$1954,D724,Matches!$Q$9:$Q$1954,1)+COUNTIFS(Matches!$C$9:$C$1954,D724,Matches!$D$9:$D$1954,C724,Matches!$Q$9:$Q$1954,1))))</f>
        <v>0.72727272727272729</v>
      </c>
      <c r="V724" s="9">
        <f>IF(Q724=0,0,INDEX('RPI calculation'!$K$9:$K$356,P724))</f>
        <v>0.59522727272727272</v>
      </c>
      <c r="W724" s="9">
        <f>IF(Q724=0,0,INDEX('RPI calculation'!$K$9:$K$356,O724))</f>
        <v>0.44296259296259288</v>
      </c>
      <c r="X724" s="1">
        <f>IF(G724="D1",INDEX('RPI calculation'!$N$9:$N$356,O724),0)</f>
        <v>109</v>
      </c>
      <c r="Y724" s="1">
        <f>IF(H724="D1",INDEX('RPI calculation'!$N$9:$N$356,P724),0)</f>
        <v>176</v>
      </c>
    </row>
    <row r="725" spans="1:25" ht="25">
      <c r="A725" s="1" t="s">
        <v>2395</v>
      </c>
      <c r="B725" s="12">
        <v>46269</v>
      </c>
      <c r="C725" s="1" t="s">
        <v>158</v>
      </c>
      <c r="D725" s="1" t="s">
        <v>140</v>
      </c>
      <c r="E725" s="1">
        <v>3</v>
      </c>
      <c r="F725" s="1">
        <v>2</v>
      </c>
      <c r="G725" s="1" t="s">
        <v>584</v>
      </c>
      <c r="H725" s="1" t="s">
        <v>584</v>
      </c>
      <c r="I725" s="1">
        <v>2</v>
      </c>
      <c r="J725" s="14" t="s">
        <v>2396</v>
      </c>
      <c r="K725" s="14" t="s">
        <v>2397</v>
      </c>
      <c r="L725" s="14"/>
      <c r="M725" s="1" t="s">
        <v>5986</v>
      </c>
      <c r="N725" s="14" t="s">
        <v>5989</v>
      </c>
      <c r="O725" s="1">
        <f>IF(G725="D1",MATCH(C725,'RPI calculation'!$A$9:$A$356,0),0)</f>
        <v>165</v>
      </c>
      <c r="P725" s="1">
        <f>IF(H725="D1",MATCH(D725,'RPI calculation'!$A$9:$A$356,0),0)</f>
        <v>172</v>
      </c>
      <c r="Q725" s="1">
        <f t="shared" si="33"/>
        <v>1</v>
      </c>
      <c r="R725" s="1">
        <f t="shared" si="34"/>
        <v>1</v>
      </c>
      <c r="S725" s="1">
        <f t="shared" si="35"/>
        <v>0</v>
      </c>
      <c r="T725" s="9">
        <f>IF(Q725=0,0,(INDEX('RPI calculation'!$H$9:$H$356,P725)-(COUNTIFS(Matches!$C$9:$C$1954,C725,Matches!$D$9:$D$1954,D725,Matches!$Q$9:$Q$1954,1,Matches!$F$9:$F$1954,3)+COUNTIFS(Matches!$C$9:$C$1954,D725,Matches!$D$9:$D$1954,C725,Matches!$Q$9:$Q$1954,1,Matches!$E$9:$E$1954,3)))/((INDEX('RPI calculation'!$H$9:$H$356,P725)+INDEX('RPI calculation'!$I$9:$I$356,P725))-(COUNTIFS(Matches!$C$9:$C$1954,C725,Matches!$D$9:$D$1954,D725,Matches!$Q$9:$Q$1954,1)+COUNTIFS(Matches!$C$9:$C$1954,D725,Matches!$D$9:$D$1954,C725,Matches!$Q$9:$Q$1954,1))))</f>
        <v>0.7</v>
      </c>
      <c r="U725" s="9">
        <f>IF(Q725=0,0,(INDEX('RPI calculation'!$H$9:$H$356,O725)-(COUNTIFS(Matches!$C$9:$C$1954,C725,Matches!$D$9:$D$1954,D725,Matches!$Q$9:$Q$1954,1,Matches!$E$9:$E$1954,3)+COUNTIFS(Matches!$C$9:$C$1954,D725,Matches!$D$9:$D$1954,C725,Matches!$Q$9:$Q$1954,1,Matches!$F$9:$F$1954,3)))/((INDEX('RPI calculation'!$H$9:$H$356,O725)+INDEX('RPI calculation'!$I$9:$I$356,O725))-(COUNTIFS(Matches!$C$9:$C$1954,C725,Matches!$D$9:$D$1954,D725,Matches!$Q$9:$Q$1954,1)+COUNTIFS(Matches!$C$9:$C$1954,D725,Matches!$D$9:$D$1954,C725,Matches!$Q$9:$Q$1954,1))))</f>
        <v>0.4</v>
      </c>
      <c r="V725" s="9">
        <f>IF(Q725=0,0,INDEX('RPI calculation'!$K$9:$K$356,P725))</f>
        <v>0.51512855831037652</v>
      </c>
      <c r="W725" s="9">
        <f>IF(Q725=0,0,INDEX('RPI calculation'!$K$9:$K$356,O725))</f>
        <v>0.54641873278236919</v>
      </c>
      <c r="X725" s="1">
        <f>IF(G725="D1",INDEX('RPI calculation'!$N$9:$N$356,O725),0)</f>
        <v>135</v>
      </c>
      <c r="Y725" s="1">
        <f>IF(H725="D1",INDEX('RPI calculation'!$N$9:$N$356,P725),0)</f>
        <v>117</v>
      </c>
    </row>
    <row r="726" spans="1:25" ht="25">
      <c r="A726" s="1" t="s">
        <v>2398</v>
      </c>
      <c r="B726" s="12">
        <v>46269</v>
      </c>
      <c r="C726" s="1" t="s">
        <v>62</v>
      </c>
      <c r="D726" s="1" t="s">
        <v>69</v>
      </c>
      <c r="E726" s="1">
        <v>3</v>
      </c>
      <c r="F726" s="1">
        <v>1</v>
      </c>
      <c r="G726" s="1" t="s">
        <v>584</v>
      </c>
      <c r="H726" s="1" t="s">
        <v>584</v>
      </c>
      <c r="I726" s="1">
        <v>2</v>
      </c>
      <c r="J726" s="14" t="s">
        <v>2399</v>
      </c>
      <c r="K726" s="14" t="s">
        <v>2400</v>
      </c>
      <c r="L726" s="14"/>
      <c r="M726" s="1" t="s">
        <v>5986</v>
      </c>
      <c r="N726" s="14" t="s">
        <v>5987</v>
      </c>
      <c r="O726" s="1">
        <f>IF(G726="D1",MATCH(C726,'RPI calculation'!$A$9:$A$356,0),0)</f>
        <v>167</v>
      </c>
      <c r="P726" s="1">
        <f>IF(H726="D1",MATCH(D726,'RPI calculation'!$A$9:$A$356,0),0)</f>
        <v>202</v>
      </c>
      <c r="Q726" s="1">
        <f t="shared" si="33"/>
        <v>1</v>
      </c>
      <c r="R726" s="1">
        <f t="shared" si="34"/>
        <v>1</v>
      </c>
      <c r="S726" s="1">
        <f t="shared" si="35"/>
        <v>0</v>
      </c>
      <c r="T726" s="9">
        <f>IF(Q726=0,0,(INDEX('RPI calculation'!$H$9:$H$356,P726)-(COUNTIFS(Matches!$C$9:$C$1954,C726,Matches!$D$9:$D$1954,D726,Matches!$Q$9:$Q$1954,1,Matches!$F$9:$F$1954,3)+COUNTIFS(Matches!$C$9:$C$1954,D726,Matches!$D$9:$D$1954,C726,Matches!$Q$9:$Q$1954,1,Matches!$E$9:$E$1954,3)))/((INDEX('RPI calculation'!$H$9:$H$356,P726)+INDEX('RPI calculation'!$I$9:$I$356,P726))-(COUNTIFS(Matches!$C$9:$C$1954,C726,Matches!$D$9:$D$1954,D726,Matches!$Q$9:$Q$1954,1)+COUNTIFS(Matches!$C$9:$C$1954,D726,Matches!$D$9:$D$1954,C726,Matches!$Q$9:$Q$1954,1))))</f>
        <v>0.7</v>
      </c>
      <c r="U726" s="9">
        <f>IF(Q726=0,0,(INDEX('RPI calculation'!$H$9:$H$356,O726)-(COUNTIFS(Matches!$C$9:$C$1954,C726,Matches!$D$9:$D$1954,D726,Matches!$Q$9:$Q$1954,1,Matches!$E$9:$E$1954,3)+COUNTIFS(Matches!$C$9:$C$1954,D726,Matches!$D$9:$D$1954,C726,Matches!$Q$9:$Q$1954,1,Matches!$F$9:$F$1954,3)))/((INDEX('RPI calculation'!$H$9:$H$356,O726)+INDEX('RPI calculation'!$I$9:$I$356,O726))-(COUNTIFS(Matches!$C$9:$C$1954,C726,Matches!$D$9:$D$1954,D726,Matches!$Q$9:$Q$1954,1)+COUNTIFS(Matches!$C$9:$C$1954,D726,Matches!$D$9:$D$1954,C726,Matches!$Q$9:$Q$1954,1))))</f>
        <v>0.9</v>
      </c>
      <c r="V726" s="9">
        <f>IF(Q726=0,0,INDEX('RPI calculation'!$K$9:$K$356,P726))</f>
        <v>0.64607438016528917</v>
      </c>
      <c r="W726" s="9">
        <f>IF(Q726=0,0,INDEX('RPI calculation'!$K$9:$K$356,O726))</f>
        <v>0.49352617079889805</v>
      </c>
      <c r="X726" s="1">
        <f>IF(G726="D1",INDEX('RPI calculation'!$N$9:$N$356,O726),0)</f>
        <v>39</v>
      </c>
      <c r="Y726" s="1">
        <f>IF(H726="D1",INDEX('RPI calculation'!$N$9:$N$356,P726),0)</f>
        <v>46</v>
      </c>
    </row>
    <row r="727" spans="1:25" ht="25">
      <c r="A727" s="1" t="s">
        <v>2401</v>
      </c>
      <c r="B727" s="12">
        <v>46269</v>
      </c>
      <c r="C727" s="1" t="s">
        <v>107</v>
      </c>
      <c r="D727" s="1" t="s">
        <v>296</v>
      </c>
      <c r="E727" s="1">
        <v>3</v>
      </c>
      <c r="F727" s="1">
        <v>0</v>
      </c>
      <c r="G727" s="1" t="s">
        <v>584</v>
      </c>
      <c r="H727" s="1" t="s">
        <v>584</v>
      </c>
      <c r="I727" s="1">
        <v>2</v>
      </c>
      <c r="J727" s="14" t="s">
        <v>1481</v>
      </c>
      <c r="K727" s="14" t="s">
        <v>2402</v>
      </c>
      <c r="L727" s="14"/>
      <c r="M727" s="1" t="s">
        <v>5986</v>
      </c>
      <c r="N727" s="14" t="s">
        <v>5989</v>
      </c>
      <c r="O727" s="1">
        <f>IF(G727="D1",MATCH(C727,'RPI calculation'!$A$9:$A$356,0),0)</f>
        <v>170</v>
      </c>
      <c r="P727" s="1">
        <f>IF(H727="D1",MATCH(D727,'RPI calculation'!$A$9:$A$356,0),0)</f>
        <v>203</v>
      </c>
      <c r="Q727" s="1">
        <f t="shared" si="33"/>
        <v>1</v>
      </c>
      <c r="R727" s="1">
        <f t="shared" si="34"/>
        <v>1</v>
      </c>
      <c r="S727" s="1">
        <f t="shared" si="35"/>
        <v>0</v>
      </c>
      <c r="T727" s="9">
        <f>IF(Q727=0,0,(INDEX('RPI calculation'!$H$9:$H$356,P727)-(COUNTIFS(Matches!$C$9:$C$1954,C727,Matches!$D$9:$D$1954,D727,Matches!$Q$9:$Q$1954,1,Matches!$F$9:$F$1954,3)+COUNTIFS(Matches!$C$9:$C$1954,D727,Matches!$D$9:$D$1954,C727,Matches!$Q$9:$Q$1954,1,Matches!$E$9:$E$1954,3)))/((INDEX('RPI calculation'!$H$9:$H$356,P727)+INDEX('RPI calculation'!$I$9:$I$356,P727))-(COUNTIFS(Matches!$C$9:$C$1954,C727,Matches!$D$9:$D$1954,D727,Matches!$Q$9:$Q$1954,1)+COUNTIFS(Matches!$C$9:$C$1954,D727,Matches!$D$9:$D$1954,C727,Matches!$Q$9:$Q$1954,1))))</f>
        <v>0.5714285714285714</v>
      </c>
      <c r="U727" s="9">
        <f>IF(Q727=0,0,(INDEX('RPI calculation'!$H$9:$H$356,O727)-(COUNTIFS(Matches!$C$9:$C$1954,C727,Matches!$D$9:$D$1954,D727,Matches!$Q$9:$Q$1954,1,Matches!$E$9:$E$1954,3)+COUNTIFS(Matches!$C$9:$C$1954,D727,Matches!$D$9:$D$1954,C727,Matches!$Q$9:$Q$1954,1,Matches!$F$9:$F$1954,3)))/((INDEX('RPI calculation'!$H$9:$H$356,O727)+INDEX('RPI calculation'!$I$9:$I$356,O727))-(COUNTIFS(Matches!$C$9:$C$1954,C727,Matches!$D$9:$D$1954,D727,Matches!$Q$9:$Q$1954,1)+COUNTIFS(Matches!$C$9:$C$1954,D727,Matches!$D$9:$D$1954,C727,Matches!$Q$9:$Q$1954,1))))</f>
        <v>0.72727272727272729</v>
      </c>
      <c r="V727" s="9">
        <f>IF(Q727=0,0,INDEX('RPI calculation'!$K$9:$K$356,P727))</f>
        <v>0.37062937062937068</v>
      </c>
      <c r="W727" s="9">
        <f>IF(Q727=0,0,INDEX('RPI calculation'!$K$9:$K$356,O727))</f>
        <v>0.51668470418470414</v>
      </c>
      <c r="X727" s="1">
        <f>IF(G727="D1",INDEX('RPI calculation'!$N$9:$N$356,O727),0)</f>
        <v>84</v>
      </c>
      <c r="Y727" s="1">
        <f>IF(H727="D1",INDEX('RPI calculation'!$N$9:$N$356,P727),0)</f>
        <v>273</v>
      </c>
    </row>
    <row r="728" spans="1:25" ht="25">
      <c r="A728" s="1" t="s">
        <v>2403</v>
      </c>
      <c r="B728" s="12">
        <v>46269</v>
      </c>
      <c r="C728" s="1" t="s">
        <v>323</v>
      </c>
      <c r="D728" s="1" t="s">
        <v>214</v>
      </c>
      <c r="E728" s="1">
        <v>1</v>
      </c>
      <c r="F728" s="1">
        <v>3</v>
      </c>
      <c r="G728" s="1" t="s">
        <v>584</v>
      </c>
      <c r="H728" s="1" t="s">
        <v>584</v>
      </c>
      <c r="I728" s="1">
        <v>2</v>
      </c>
      <c r="J728" s="14" t="s">
        <v>902</v>
      </c>
      <c r="K728" s="14" t="s">
        <v>2404</v>
      </c>
      <c r="L728" s="14"/>
      <c r="M728" s="1" t="s">
        <v>5986</v>
      </c>
      <c r="N728" s="14" t="s">
        <v>5989</v>
      </c>
      <c r="O728" s="1">
        <f>IF(G728="D1",MATCH(C728,'RPI calculation'!$A$9:$A$356,0),0)</f>
        <v>171</v>
      </c>
      <c r="P728" s="1">
        <f>IF(H728="D1",MATCH(D728,'RPI calculation'!$A$9:$A$356,0),0)</f>
        <v>214</v>
      </c>
      <c r="Q728" s="1">
        <f t="shared" si="33"/>
        <v>1</v>
      </c>
      <c r="R728" s="1">
        <f t="shared" si="34"/>
        <v>0</v>
      </c>
      <c r="S728" s="1">
        <f t="shared" si="35"/>
        <v>1</v>
      </c>
      <c r="T728" s="9">
        <f>IF(Q728=0,0,(INDEX('RPI calculation'!$H$9:$H$356,P728)-(COUNTIFS(Matches!$C$9:$C$1954,C728,Matches!$D$9:$D$1954,D728,Matches!$Q$9:$Q$1954,1,Matches!$F$9:$F$1954,3)+COUNTIFS(Matches!$C$9:$C$1954,D728,Matches!$D$9:$D$1954,C728,Matches!$Q$9:$Q$1954,1,Matches!$E$9:$E$1954,3)))/((INDEX('RPI calculation'!$H$9:$H$356,P728)+INDEX('RPI calculation'!$I$9:$I$356,P728))-(COUNTIFS(Matches!$C$9:$C$1954,C728,Matches!$D$9:$D$1954,D728,Matches!$Q$9:$Q$1954,1)+COUNTIFS(Matches!$C$9:$C$1954,D728,Matches!$D$9:$D$1954,C728,Matches!$Q$9:$Q$1954,1))))</f>
        <v>0.4</v>
      </c>
      <c r="U728" s="9">
        <f>IF(Q728=0,0,(INDEX('RPI calculation'!$H$9:$H$356,O728)-(COUNTIFS(Matches!$C$9:$C$1954,C728,Matches!$D$9:$D$1954,D728,Matches!$Q$9:$Q$1954,1,Matches!$E$9:$E$1954,3)+COUNTIFS(Matches!$C$9:$C$1954,D728,Matches!$D$9:$D$1954,C728,Matches!$Q$9:$Q$1954,1,Matches!$F$9:$F$1954,3)))/((INDEX('RPI calculation'!$H$9:$H$356,O728)+INDEX('RPI calculation'!$I$9:$I$356,O728))-(COUNTIFS(Matches!$C$9:$C$1954,C728,Matches!$D$9:$D$1954,D728,Matches!$Q$9:$Q$1954,1)+COUNTIFS(Matches!$C$9:$C$1954,D728,Matches!$D$9:$D$1954,C728,Matches!$Q$9:$Q$1954,1))))</f>
        <v>0.4</v>
      </c>
      <c r="V728" s="9">
        <f>IF(Q728=0,0,INDEX('RPI calculation'!$K$9:$K$356,P728))</f>
        <v>0.51349862258953172</v>
      </c>
      <c r="W728" s="9">
        <f>IF(Q728=0,0,INDEX('RPI calculation'!$K$9:$K$356,O728))</f>
        <v>0.3916896235078054</v>
      </c>
      <c r="X728" s="1">
        <f>IF(G728="D1",INDEX('RPI calculation'!$N$9:$N$356,O728),0)</f>
        <v>300</v>
      </c>
      <c r="Y728" s="1">
        <f>IF(H728="D1",INDEX('RPI calculation'!$N$9:$N$356,P728),0)</f>
        <v>191</v>
      </c>
    </row>
    <row r="729" spans="1:25" ht="25">
      <c r="A729" s="1" t="s">
        <v>2405</v>
      </c>
      <c r="B729" s="12">
        <v>46269</v>
      </c>
      <c r="C729" s="1" t="s">
        <v>343</v>
      </c>
      <c r="D729" s="1" t="s">
        <v>356</v>
      </c>
      <c r="E729" s="1">
        <v>3</v>
      </c>
      <c r="F729" s="1">
        <v>1</v>
      </c>
      <c r="G729" s="1" t="s">
        <v>584</v>
      </c>
      <c r="H729" s="1" t="s">
        <v>584</v>
      </c>
      <c r="I729" s="1">
        <v>2</v>
      </c>
      <c r="J729" s="14" t="s">
        <v>1915</v>
      </c>
      <c r="K729" s="14" t="s">
        <v>2406</v>
      </c>
      <c r="L729" s="14"/>
      <c r="M729" s="1" t="s">
        <v>5986</v>
      </c>
      <c r="N729" s="14" t="s">
        <v>5989</v>
      </c>
      <c r="O729" s="1">
        <f>IF(G729="D1",MATCH(C729,'RPI calculation'!$A$9:$A$356,0),0)</f>
        <v>174</v>
      </c>
      <c r="P729" s="1">
        <f>IF(H729="D1",MATCH(D729,'RPI calculation'!$A$9:$A$356,0),0)</f>
        <v>240</v>
      </c>
      <c r="Q729" s="1">
        <f t="shared" si="33"/>
        <v>1</v>
      </c>
      <c r="R729" s="1">
        <f t="shared" si="34"/>
        <v>1</v>
      </c>
      <c r="S729" s="1">
        <f t="shared" si="35"/>
        <v>0</v>
      </c>
      <c r="T729" s="9">
        <f>IF(Q729=0,0,(INDEX('RPI calculation'!$H$9:$H$356,P729)-(COUNTIFS(Matches!$C$9:$C$1954,C729,Matches!$D$9:$D$1954,D729,Matches!$Q$9:$Q$1954,1,Matches!$F$9:$F$1954,3)+COUNTIFS(Matches!$C$9:$C$1954,D729,Matches!$D$9:$D$1954,C729,Matches!$Q$9:$Q$1954,1,Matches!$E$9:$E$1954,3)))/((INDEX('RPI calculation'!$H$9:$H$356,P729)+INDEX('RPI calculation'!$I$9:$I$356,P729))-(COUNTIFS(Matches!$C$9:$C$1954,C729,Matches!$D$9:$D$1954,D729,Matches!$Q$9:$Q$1954,1)+COUNTIFS(Matches!$C$9:$C$1954,D729,Matches!$D$9:$D$1954,C729,Matches!$Q$9:$Q$1954,1))))</f>
        <v>0</v>
      </c>
      <c r="U729" s="9">
        <f>IF(Q729=0,0,(INDEX('RPI calculation'!$H$9:$H$356,O729)-(COUNTIFS(Matches!$C$9:$C$1954,C729,Matches!$D$9:$D$1954,D729,Matches!$Q$9:$Q$1954,1,Matches!$E$9:$E$1954,3)+COUNTIFS(Matches!$C$9:$C$1954,D729,Matches!$D$9:$D$1954,C729,Matches!$Q$9:$Q$1954,1,Matches!$F$9:$F$1954,3)))/((INDEX('RPI calculation'!$H$9:$H$356,O729)+INDEX('RPI calculation'!$I$9:$I$356,O729))-(COUNTIFS(Matches!$C$9:$C$1954,C729,Matches!$D$9:$D$1954,D729,Matches!$Q$9:$Q$1954,1)+COUNTIFS(Matches!$C$9:$C$1954,D729,Matches!$D$9:$D$1954,C729,Matches!$Q$9:$Q$1954,1))))</f>
        <v>0</v>
      </c>
      <c r="V729" s="9">
        <f>IF(Q729=0,0,INDEX('RPI calculation'!$K$9:$K$356,P729))</f>
        <v>0.47509379509379512</v>
      </c>
      <c r="W729" s="9">
        <f>IF(Q729=0,0,INDEX('RPI calculation'!$K$9:$K$356,O729))</f>
        <v>0.49238539238539231</v>
      </c>
      <c r="X729" s="1">
        <f>IF(G729="D1",INDEX('RPI calculation'!$N$9:$N$356,O729),0)</f>
        <v>320</v>
      </c>
      <c r="Y729" s="1">
        <f>IF(H729="D1",INDEX('RPI calculation'!$N$9:$N$356,P729),0)</f>
        <v>333</v>
      </c>
    </row>
    <row r="730" spans="1:25" ht="25">
      <c r="A730" s="1" t="s">
        <v>2407</v>
      </c>
      <c r="B730" s="12">
        <v>46269</v>
      </c>
      <c r="C730" s="1" t="s">
        <v>327</v>
      </c>
      <c r="D730" s="1" t="s">
        <v>308</v>
      </c>
      <c r="E730" s="1">
        <v>3</v>
      </c>
      <c r="F730" s="1">
        <v>0</v>
      </c>
      <c r="G730" s="1" t="s">
        <v>584</v>
      </c>
      <c r="H730" s="1" t="s">
        <v>584</v>
      </c>
      <c r="I730" s="1">
        <v>2</v>
      </c>
      <c r="J730" s="14" t="s">
        <v>844</v>
      </c>
      <c r="K730" s="14" t="s">
        <v>1032</v>
      </c>
      <c r="L730" s="14"/>
      <c r="M730" s="1" t="s">
        <v>5986</v>
      </c>
      <c r="N730" s="14" t="s">
        <v>5989</v>
      </c>
      <c r="O730" s="1">
        <f>IF(G730="D1",MATCH(C730,'RPI calculation'!$A$9:$A$356,0),0)</f>
        <v>175</v>
      </c>
      <c r="P730" s="1">
        <f>IF(H730="D1",MATCH(D730,'RPI calculation'!$A$9:$A$356,0),0)</f>
        <v>189</v>
      </c>
      <c r="Q730" s="1">
        <f t="shared" si="33"/>
        <v>1</v>
      </c>
      <c r="R730" s="1">
        <f t="shared" si="34"/>
        <v>1</v>
      </c>
      <c r="S730" s="1">
        <f t="shared" si="35"/>
        <v>0</v>
      </c>
      <c r="T730" s="9">
        <f>IF(Q730=0,0,(INDEX('RPI calculation'!$H$9:$H$356,P730)-(COUNTIFS(Matches!$C$9:$C$1954,C730,Matches!$D$9:$D$1954,D730,Matches!$Q$9:$Q$1954,1,Matches!$F$9:$F$1954,3)+COUNTIFS(Matches!$C$9:$C$1954,D730,Matches!$D$9:$D$1954,C730,Matches!$Q$9:$Q$1954,1,Matches!$E$9:$E$1954,3)))/((INDEX('RPI calculation'!$H$9:$H$356,P730)+INDEX('RPI calculation'!$I$9:$I$356,P730))-(COUNTIFS(Matches!$C$9:$C$1954,C730,Matches!$D$9:$D$1954,D730,Matches!$Q$9:$Q$1954,1)+COUNTIFS(Matches!$C$9:$C$1954,D730,Matches!$D$9:$D$1954,C730,Matches!$Q$9:$Q$1954,1))))</f>
        <v>0.625</v>
      </c>
      <c r="U730" s="9">
        <f>IF(Q730=0,0,(INDEX('RPI calculation'!$H$9:$H$356,O730)-(COUNTIFS(Matches!$C$9:$C$1954,C730,Matches!$D$9:$D$1954,D730,Matches!$Q$9:$Q$1954,1,Matches!$E$9:$E$1954,3)+COUNTIFS(Matches!$C$9:$C$1954,D730,Matches!$D$9:$D$1954,C730,Matches!$Q$9:$Q$1954,1,Matches!$F$9:$F$1954,3)))/((INDEX('RPI calculation'!$H$9:$H$356,O730)+INDEX('RPI calculation'!$I$9:$I$356,O730))-(COUNTIFS(Matches!$C$9:$C$1954,C730,Matches!$D$9:$D$1954,D730,Matches!$Q$9:$Q$1954,1)+COUNTIFS(Matches!$C$9:$C$1954,D730,Matches!$D$9:$D$1954,C730,Matches!$Q$9:$Q$1954,1))))</f>
        <v>0.1</v>
      </c>
      <c r="V730" s="9">
        <f>IF(Q730=0,0,INDEX('RPI calculation'!$K$9:$K$356,P730))</f>
        <v>0.30318181818181816</v>
      </c>
      <c r="W730" s="9">
        <f>IF(Q730=0,0,INDEX('RPI calculation'!$K$9:$K$356,O730))</f>
        <v>0.49507575757575761</v>
      </c>
      <c r="X730" s="1">
        <f>IF(G730="D1",INDEX('RPI calculation'!$N$9:$N$356,O730),0)</f>
        <v>304</v>
      </c>
      <c r="Y730" s="1">
        <f>IF(H730="D1",INDEX('RPI calculation'!$N$9:$N$356,P730),0)</f>
        <v>285</v>
      </c>
    </row>
    <row r="731" spans="1:25" ht="25">
      <c r="A731" s="1" t="s">
        <v>2408</v>
      </c>
      <c r="B731" s="12">
        <v>46269</v>
      </c>
      <c r="C731" s="1" t="s">
        <v>264</v>
      </c>
      <c r="D731" s="1" t="s">
        <v>251</v>
      </c>
      <c r="E731" s="1">
        <v>1</v>
      </c>
      <c r="F731" s="1">
        <v>3</v>
      </c>
      <c r="G731" s="1" t="s">
        <v>584</v>
      </c>
      <c r="H731" s="1" t="s">
        <v>584</v>
      </c>
      <c r="I731" s="1">
        <v>2</v>
      </c>
      <c r="J731" s="14" t="s">
        <v>1395</v>
      </c>
      <c r="K731" s="14" t="s">
        <v>2409</v>
      </c>
      <c r="L731" s="14"/>
      <c r="M731" s="1" t="s">
        <v>5986</v>
      </c>
      <c r="N731" s="14" t="s">
        <v>5989</v>
      </c>
      <c r="O731" s="1">
        <f>IF(G731="D1",MATCH(C731,'RPI calculation'!$A$9:$A$356,0),0)</f>
        <v>176</v>
      </c>
      <c r="P731" s="1">
        <f>IF(H731="D1",MATCH(D731,'RPI calculation'!$A$9:$A$356,0),0)</f>
        <v>223</v>
      </c>
      <c r="Q731" s="1">
        <f t="shared" si="33"/>
        <v>1</v>
      </c>
      <c r="R731" s="1">
        <f t="shared" si="34"/>
        <v>0</v>
      </c>
      <c r="S731" s="1">
        <f t="shared" si="35"/>
        <v>1</v>
      </c>
      <c r="T731" s="9">
        <f>IF(Q731=0,0,(INDEX('RPI calculation'!$H$9:$H$356,P731)-(COUNTIFS(Matches!$C$9:$C$1954,C731,Matches!$D$9:$D$1954,D731,Matches!$Q$9:$Q$1954,1,Matches!$F$9:$F$1954,3)+COUNTIFS(Matches!$C$9:$C$1954,D731,Matches!$D$9:$D$1954,C731,Matches!$Q$9:$Q$1954,1,Matches!$E$9:$E$1954,3)))/((INDEX('RPI calculation'!$H$9:$H$356,P731)+INDEX('RPI calculation'!$I$9:$I$356,P731))-(COUNTIFS(Matches!$C$9:$C$1954,C731,Matches!$D$9:$D$1954,D731,Matches!$Q$9:$Q$1954,1)+COUNTIFS(Matches!$C$9:$C$1954,D731,Matches!$D$9:$D$1954,C731,Matches!$Q$9:$Q$1954,1))))</f>
        <v>0.38461538461538464</v>
      </c>
      <c r="U731" s="9">
        <f>IF(Q731=0,0,(INDEX('RPI calculation'!$H$9:$H$356,O731)-(COUNTIFS(Matches!$C$9:$C$1954,C731,Matches!$D$9:$D$1954,D731,Matches!$Q$9:$Q$1954,1,Matches!$E$9:$E$1954,3)+COUNTIFS(Matches!$C$9:$C$1954,D731,Matches!$D$9:$D$1954,C731,Matches!$Q$9:$Q$1954,1,Matches!$F$9:$F$1954,3)))/((INDEX('RPI calculation'!$H$9:$H$356,O731)+INDEX('RPI calculation'!$I$9:$I$356,O731))-(COUNTIFS(Matches!$C$9:$C$1954,C731,Matches!$D$9:$D$1954,D731,Matches!$Q$9:$Q$1954,1)+COUNTIFS(Matches!$C$9:$C$1954,D731,Matches!$D$9:$D$1954,C731,Matches!$Q$9:$Q$1954,1))))</f>
        <v>0.5</v>
      </c>
      <c r="V731" s="9">
        <f>IF(Q731=0,0,INDEX('RPI calculation'!$K$9:$K$356,P731))</f>
        <v>0.47832881404309979</v>
      </c>
      <c r="W731" s="9">
        <f>IF(Q731=0,0,INDEX('RPI calculation'!$K$9:$K$356,O731))</f>
        <v>0.4349720986084622</v>
      </c>
      <c r="X731" s="1">
        <f>IF(G731="D1",INDEX('RPI calculation'!$N$9:$N$356,O731),0)</f>
        <v>241</v>
      </c>
      <c r="Y731" s="1">
        <f>IF(H731="D1",INDEX('RPI calculation'!$N$9:$N$356,P731),0)</f>
        <v>228</v>
      </c>
    </row>
    <row r="732" spans="1:25" ht="25">
      <c r="A732" s="1" t="s">
        <v>2410</v>
      </c>
      <c r="B732" s="12">
        <v>46269</v>
      </c>
      <c r="C732" s="1" t="s">
        <v>268</v>
      </c>
      <c r="D732" s="1" t="s">
        <v>293</v>
      </c>
      <c r="E732" s="1">
        <v>0</v>
      </c>
      <c r="F732" s="1">
        <v>3</v>
      </c>
      <c r="G732" s="1" t="s">
        <v>584</v>
      </c>
      <c r="H732" s="1" t="s">
        <v>584</v>
      </c>
      <c r="I732" s="1">
        <v>2</v>
      </c>
      <c r="J732" s="14" t="s">
        <v>1516</v>
      </c>
      <c r="K732" s="14" t="s">
        <v>2411</v>
      </c>
      <c r="L732" s="14"/>
      <c r="M732" s="1" t="s">
        <v>5986</v>
      </c>
      <c r="N732" s="14" t="s">
        <v>5989</v>
      </c>
      <c r="O732" s="1">
        <f>IF(G732="D1",MATCH(C732,'RPI calculation'!$A$9:$A$356,0),0)</f>
        <v>181</v>
      </c>
      <c r="P732" s="1">
        <f>IF(H732="D1",MATCH(D732,'RPI calculation'!$A$9:$A$356,0),0)</f>
        <v>239</v>
      </c>
      <c r="Q732" s="1">
        <f t="shared" si="33"/>
        <v>1</v>
      </c>
      <c r="R732" s="1">
        <f t="shared" si="34"/>
        <v>0</v>
      </c>
      <c r="S732" s="1">
        <f t="shared" si="35"/>
        <v>1</v>
      </c>
      <c r="T732" s="9">
        <f>IF(Q732=0,0,(INDEX('RPI calculation'!$H$9:$H$356,P732)-(COUNTIFS(Matches!$C$9:$C$1954,C732,Matches!$D$9:$D$1954,D732,Matches!$Q$9:$Q$1954,1,Matches!$F$9:$F$1954,3)+COUNTIFS(Matches!$C$9:$C$1954,D732,Matches!$D$9:$D$1954,C732,Matches!$Q$9:$Q$1954,1,Matches!$E$9:$E$1954,3)))/((INDEX('RPI calculation'!$H$9:$H$356,P732)+INDEX('RPI calculation'!$I$9:$I$356,P732))-(COUNTIFS(Matches!$C$9:$C$1954,C732,Matches!$D$9:$D$1954,D732,Matches!$Q$9:$Q$1954,1)+COUNTIFS(Matches!$C$9:$C$1954,D732,Matches!$D$9:$D$1954,C732,Matches!$Q$9:$Q$1954,1))))</f>
        <v>0.36363636363636365</v>
      </c>
      <c r="U732" s="9">
        <f>IF(Q732=0,0,(INDEX('RPI calculation'!$H$9:$H$356,O732)-(COUNTIFS(Matches!$C$9:$C$1954,C732,Matches!$D$9:$D$1954,D732,Matches!$Q$9:$Q$1954,1,Matches!$E$9:$E$1954,3)+COUNTIFS(Matches!$C$9:$C$1954,D732,Matches!$D$9:$D$1954,C732,Matches!$Q$9:$Q$1954,1,Matches!$F$9:$F$1954,3)))/((INDEX('RPI calculation'!$H$9:$H$356,O732)+INDEX('RPI calculation'!$I$9:$I$356,O732))-(COUNTIFS(Matches!$C$9:$C$1954,C732,Matches!$D$9:$D$1954,D732,Matches!$Q$9:$Q$1954,1)+COUNTIFS(Matches!$C$9:$C$1954,D732,Matches!$D$9:$D$1954,C732,Matches!$Q$9:$Q$1954,1))))</f>
        <v>0.22222222222222221</v>
      </c>
      <c r="V732" s="9">
        <f>IF(Q732=0,0,INDEX('RPI calculation'!$K$9:$K$356,P732))</f>
        <v>0.42091750841750847</v>
      </c>
      <c r="W732" s="9">
        <f>IF(Q732=0,0,INDEX('RPI calculation'!$K$9:$K$356,O732))</f>
        <v>0.57952380952380955</v>
      </c>
      <c r="X732" s="1">
        <f>IF(G732="D1",INDEX('RPI calculation'!$N$9:$N$356,O732),0)</f>
        <v>245</v>
      </c>
      <c r="Y732" s="1">
        <f>IF(H732="D1",INDEX('RPI calculation'!$N$9:$N$356,P732),0)</f>
        <v>270</v>
      </c>
    </row>
    <row r="733" spans="1:25" ht="25">
      <c r="A733" s="1" t="s">
        <v>2412</v>
      </c>
      <c r="B733" s="12">
        <v>46269</v>
      </c>
      <c r="C733" s="1" t="s">
        <v>157</v>
      </c>
      <c r="D733" s="1" t="s">
        <v>349</v>
      </c>
      <c r="E733" s="1">
        <v>3</v>
      </c>
      <c r="F733" s="1">
        <v>0</v>
      </c>
      <c r="G733" s="1" t="s">
        <v>584</v>
      </c>
      <c r="H733" s="1" t="s">
        <v>584</v>
      </c>
      <c r="I733" s="1">
        <v>2</v>
      </c>
      <c r="J733" s="14" t="s">
        <v>850</v>
      </c>
      <c r="K733" s="14" t="s">
        <v>2413</v>
      </c>
      <c r="L733" s="14"/>
      <c r="M733" s="1" t="s">
        <v>5986</v>
      </c>
      <c r="N733" s="14" t="s">
        <v>5989</v>
      </c>
      <c r="O733" s="1">
        <f>IF(G733="D1",MATCH(C733,'RPI calculation'!$A$9:$A$356,0),0)</f>
        <v>182</v>
      </c>
      <c r="P733" s="1">
        <f>IF(H733="D1",MATCH(D733,'RPI calculation'!$A$9:$A$356,0),0)</f>
        <v>272</v>
      </c>
      <c r="Q733" s="1">
        <f t="shared" si="33"/>
        <v>1</v>
      </c>
      <c r="R733" s="1">
        <f t="shared" si="34"/>
        <v>1</v>
      </c>
      <c r="S733" s="1">
        <f t="shared" si="35"/>
        <v>0</v>
      </c>
      <c r="T733" s="9">
        <f>IF(Q733=0,0,(INDEX('RPI calculation'!$H$9:$H$356,P733)-(COUNTIFS(Matches!$C$9:$C$1954,C733,Matches!$D$9:$D$1954,D733,Matches!$Q$9:$Q$1954,1,Matches!$F$9:$F$1954,3)+COUNTIFS(Matches!$C$9:$C$1954,D733,Matches!$D$9:$D$1954,C733,Matches!$Q$9:$Q$1954,1,Matches!$E$9:$E$1954,3)))/((INDEX('RPI calculation'!$H$9:$H$356,P733)+INDEX('RPI calculation'!$I$9:$I$356,P733))-(COUNTIFS(Matches!$C$9:$C$1954,C733,Matches!$D$9:$D$1954,D733,Matches!$Q$9:$Q$1954,1)+COUNTIFS(Matches!$C$9:$C$1954,D733,Matches!$D$9:$D$1954,C733,Matches!$Q$9:$Q$1954,1))))</f>
        <v>0.21428571428571427</v>
      </c>
      <c r="U733" s="9">
        <f>IF(Q733=0,0,(INDEX('RPI calculation'!$H$9:$H$356,O733)-(COUNTIFS(Matches!$C$9:$C$1954,C733,Matches!$D$9:$D$1954,D733,Matches!$Q$9:$Q$1954,1,Matches!$E$9:$E$1954,3)+COUNTIFS(Matches!$C$9:$C$1954,D733,Matches!$D$9:$D$1954,C733,Matches!$Q$9:$Q$1954,1,Matches!$F$9:$F$1954,3)))/((INDEX('RPI calculation'!$H$9:$H$356,O733)+INDEX('RPI calculation'!$I$9:$I$356,O733))-(COUNTIFS(Matches!$C$9:$C$1954,C733,Matches!$D$9:$D$1954,D733,Matches!$Q$9:$Q$1954,1)+COUNTIFS(Matches!$C$9:$C$1954,D733,Matches!$D$9:$D$1954,C733,Matches!$Q$9:$Q$1954,1))))</f>
        <v>0.72727272727272729</v>
      </c>
      <c r="V733" s="9">
        <f>IF(Q733=0,0,INDEX('RPI calculation'!$K$9:$K$356,P733))</f>
        <v>0.42156565656565653</v>
      </c>
      <c r="W733" s="9">
        <f>IF(Q733=0,0,INDEX('RPI calculation'!$K$9:$K$356,O733))</f>
        <v>0.43116883116883115</v>
      </c>
      <c r="X733" s="1">
        <f>IF(G733="D1",INDEX('RPI calculation'!$N$9:$N$356,O733),0)</f>
        <v>134</v>
      </c>
      <c r="Y733" s="1">
        <f>IF(H733="D1",INDEX('RPI calculation'!$N$9:$N$356,P733),0)</f>
        <v>326</v>
      </c>
    </row>
    <row r="734" spans="1:25" ht="25">
      <c r="A734" s="1" t="s">
        <v>2414</v>
      </c>
      <c r="B734" s="12">
        <v>46269</v>
      </c>
      <c r="C734" s="1" t="s">
        <v>236</v>
      </c>
      <c r="D734" s="1" t="s">
        <v>248</v>
      </c>
      <c r="E734" s="1">
        <v>3</v>
      </c>
      <c r="F734" s="1">
        <v>1</v>
      </c>
      <c r="G734" s="1" t="s">
        <v>584</v>
      </c>
      <c r="H734" s="1" t="s">
        <v>584</v>
      </c>
      <c r="I734" s="1">
        <v>2</v>
      </c>
      <c r="J734" s="14" t="s">
        <v>1550</v>
      </c>
      <c r="K734" s="14" t="s">
        <v>2415</v>
      </c>
      <c r="L734" s="14"/>
      <c r="M734" s="1" t="s">
        <v>5986</v>
      </c>
      <c r="N734" s="14" t="s">
        <v>5989</v>
      </c>
      <c r="O734" s="1">
        <f>IF(G734="D1",MATCH(C734,'RPI calculation'!$A$9:$A$356,0),0)</f>
        <v>184</v>
      </c>
      <c r="P734" s="1">
        <f>IF(H734="D1",MATCH(D734,'RPI calculation'!$A$9:$A$356,0),0)</f>
        <v>200</v>
      </c>
      <c r="Q734" s="1">
        <f t="shared" si="33"/>
        <v>1</v>
      </c>
      <c r="R734" s="1">
        <f t="shared" si="34"/>
        <v>1</v>
      </c>
      <c r="S734" s="1">
        <f t="shared" si="35"/>
        <v>0</v>
      </c>
      <c r="T734" s="9">
        <f>IF(Q734=0,0,(INDEX('RPI calculation'!$H$9:$H$356,P734)-(COUNTIFS(Matches!$C$9:$C$1954,C734,Matches!$D$9:$D$1954,D734,Matches!$Q$9:$Q$1954,1,Matches!$F$9:$F$1954,3)+COUNTIFS(Matches!$C$9:$C$1954,D734,Matches!$D$9:$D$1954,C734,Matches!$Q$9:$Q$1954,1,Matches!$E$9:$E$1954,3)))/((INDEX('RPI calculation'!$H$9:$H$356,P734)+INDEX('RPI calculation'!$I$9:$I$356,P734))-(COUNTIFS(Matches!$C$9:$C$1954,C734,Matches!$D$9:$D$1954,D734,Matches!$Q$9:$Q$1954,1)+COUNTIFS(Matches!$C$9:$C$1954,D734,Matches!$D$9:$D$1954,C734,Matches!$Q$9:$Q$1954,1))))</f>
        <v>0.4</v>
      </c>
      <c r="U734" s="9">
        <f>IF(Q734=0,0,(INDEX('RPI calculation'!$H$9:$H$356,O734)-(COUNTIFS(Matches!$C$9:$C$1954,C734,Matches!$D$9:$D$1954,D734,Matches!$Q$9:$Q$1954,1,Matches!$E$9:$E$1954,3)+COUNTIFS(Matches!$C$9:$C$1954,D734,Matches!$D$9:$D$1954,C734,Matches!$Q$9:$Q$1954,1,Matches!$F$9:$F$1954,3)))/((INDEX('RPI calculation'!$H$9:$H$356,O734)+INDEX('RPI calculation'!$I$9:$I$356,O734))-(COUNTIFS(Matches!$C$9:$C$1954,C734,Matches!$D$9:$D$1954,D734,Matches!$Q$9:$Q$1954,1)+COUNTIFS(Matches!$C$9:$C$1954,D734,Matches!$D$9:$D$1954,C734,Matches!$Q$9:$Q$1954,1))))</f>
        <v>0.1111111111111111</v>
      </c>
      <c r="V734" s="9">
        <f>IF(Q734=0,0,INDEX('RPI calculation'!$K$9:$K$356,P734))</f>
        <v>0.48539944903581261</v>
      </c>
      <c r="W734" s="9">
        <f>IF(Q734=0,0,INDEX('RPI calculation'!$K$9:$K$356,O734))</f>
        <v>0.60136363636363632</v>
      </c>
      <c r="X734" s="1">
        <f>IF(G734="D1",INDEX('RPI calculation'!$N$9:$N$356,O734),0)</f>
        <v>213</v>
      </c>
      <c r="Y734" s="1">
        <f>IF(H734="D1",INDEX('RPI calculation'!$N$9:$N$356,P734),0)</f>
        <v>225</v>
      </c>
    </row>
    <row r="735" spans="1:25" ht="25">
      <c r="A735" s="1" t="s">
        <v>2416</v>
      </c>
      <c r="B735" s="12">
        <v>46269</v>
      </c>
      <c r="C735" s="1" t="s">
        <v>352</v>
      </c>
      <c r="D735" s="1" t="s">
        <v>309</v>
      </c>
      <c r="E735" s="1">
        <v>0</v>
      </c>
      <c r="F735" s="1">
        <v>3</v>
      </c>
      <c r="G735" s="1" t="s">
        <v>584</v>
      </c>
      <c r="H735" s="1" t="s">
        <v>584</v>
      </c>
      <c r="I735" s="1">
        <v>2</v>
      </c>
      <c r="J735" s="14" t="s">
        <v>730</v>
      </c>
      <c r="K735" s="14" t="s">
        <v>2417</v>
      </c>
      <c r="L735" s="14"/>
      <c r="M735" s="1" t="s">
        <v>5986</v>
      </c>
      <c r="N735" s="14" t="s">
        <v>5989</v>
      </c>
      <c r="O735" s="1">
        <f>IF(G735="D1",MATCH(C735,'RPI calculation'!$A$9:$A$356,0),0)</f>
        <v>186</v>
      </c>
      <c r="P735" s="1">
        <f>IF(H735="D1",MATCH(D735,'RPI calculation'!$A$9:$A$356,0),0)</f>
        <v>296</v>
      </c>
      <c r="Q735" s="1">
        <f t="shared" si="33"/>
        <v>1</v>
      </c>
      <c r="R735" s="1">
        <f t="shared" si="34"/>
        <v>0</v>
      </c>
      <c r="S735" s="1">
        <f t="shared" si="35"/>
        <v>1</v>
      </c>
      <c r="T735" s="9">
        <f>IF(Q735=0,0,(INDEX('RPI calculation'!$H$9:$H$356,P735)-(COUNTIFS(Matches!$C$9:$C$1954,C735,Matches!$D$9:$D$1954,D735,Matches!$Q$9:$Q$1954,1,Matches!$F$9:$F$1954,3)+COUNTIFS(Matches!$C$9:$C$1954,D735,Matches!$D$9:$D$1954,C735,Matches!$Q$9:$Q$1954,1,Matches!$E$9:$E$1954,3)))/((INDEX('RPI calculation'!$H$9:$H$356,P735)+INDEX('RPI calculation'!$I$9:$I$356,P735))-(COUNTIFS(Matches!$C$9:$C$1954,C735,Matches!$D$9:$D$1954,D735,Matches!$Q$9:$Q$1954,1)+COUNTIFS(Matches!$C$9:$C$1954,D735,Matches!$D$9:$D$1954,C735,Matches!$Q$9:$Q$1954,1))))</f>
        <v>0.3</v>
      </c>
      <c r="U735" s="9">
        <f>IF(Q735=0,0,(INDEX('RPI calculation'!$H$9:$H$356,O735)-(COUNTIFS(Matches!$C$9:$C$1954,C735,Matches!$D$9:$D$1954,D735,Matches!$Q$9:$Q$1954,1,Matches!$E$9:$E$1954,3)+COUNTIFS(Matches!$C$9:$C$1954,D735,Matches!$D$9:$D$1954,C735,Matches!$Q$9:$Q$1954,1,Matches!$F$9:$F$1954,3)))/((INDEX('RPI calculation'!$H$9:$H$356,O735)+INDEX('RPI calculation'!$I$9:$I$356,O735))-(COUNTIFS(Matches!$C$9:$C$1954,C735,Matches!$D$9:$D$1954,D735,Matches!$Q$9:$Q$1954,1)+COUNTIFS(Matches!$C$9:$C$1954,D735,Matches!$D$9:$D$1954,C735,Matches!$Q$9:$Q$1954,1))))</f>
        <v>0.16666666666666666</v>
      </c>
      <c r="V735" s="9">
        <f>IF(Q735=0,0,INDEX('RPI calculation'!$K$9:$K$356,P735))</f>
        <v>0.43422865013774103</v>
      </c>
      <c r="W735" s="9">
        <f>IF(Q735=0,0,INDEX('RPI calculation'!$K$9:$K$356,O735))</f>
        <v>0.404967254967255</v>
      </c>
      <c r="X735" s="1">
        <f>IF(G735="D1",INDEX('RPI calculation'!$N$9:$N$356,O735),0)</f>
        <v>329</v>
      </c>
      <c r="Y735" s="1">
        <f>IF(H735="D1",INDEX('RPI calculation'!$N$9:$N$356,P735),0)</f>
        <v>286</v>
      </c>
    </row>
    <row r="736" spans="1:25" ht="25">
      <c r="A736" s="1" t="s">
        <v>2418</v>
      </c>
      <c r="B736" s="12">
        <v>46269</v>
      </c>
      <c r="C736" s="1" t="s">
        <v>308</v>
      </c>
      <c r="D736" s="1" t="s">
        <v>256</v>
      </c>
      <c r="E736" s="1">
        <v>3</v>
      </c>
      <c r="F736" s="1">
        <v>1</v>
      </c>
      <c r="G736" s="1" t="s">
        <v>584</v>
      </c>
      <c r="H736" s="1" t="s">
        <v>584</v>
      </c>
      <c r="I736" s="1">
        <v>2</v>
      </c>
      <c r="J736" s="14" t="s">
        <v>2396</v>
      </c>
      <c r="K736" s="14" t="s">
        <v>2419</v>
      </c>
      <c r="L736" s="14"/>
      <c r="M736" s="1" t="s">
        <v>5986</v>
      </c>
      <c r="N736" s="14" t="s">
        <v>5989</v>
      </c>
      <c r="O736" s="1">
        <f>IF(G736="D1",MATCH(C736,'RPI calculation'!$A$9:$A$356,0),0)</f>
        <v>189</v>
      </c>
      <c r="P736" s="1">
        <f>IF(H736="D1",MATCH(D736,'RPI calculation'!$A$9:$A$356,0),0)</f>
        <v>221</v>
      </c>
      <c r="Q736" s="1">
        <f t="shared" si="33"/>
        <v>1</v>
      </c>
      <c r="R736" s="1">
        <f t="shared" si="34"/>
        <v>1</v>
      </c>
      <c r="S736" s="1">
        <f t="shared" si="35"/>
        <v>0</v>
      </c>
      <c r="T736" s="9">
        <f>IF(Q736=0,0,(INDEX('RPI calculation'!$H$9:$H$356,P736)-(COUNTIFS(Matches!$C$9:$C$1954,C736,Matches!$D$9:$D$1954,D736,Matches!$Q$9:$Q$1954,1,Matches!$F$9:$F$1954,3)+COUNTIFS(Matches!$C$9:$C$1954,D736,Matches!$D$9:$D$1954,C736,Matches!$Q$9:$Q$1954,1,Matches!$E$9:$E$1954,3)))/((INDEX('RPI calculation'!$H$9:$H$356,P736)+INDEX('RPI calculation'!$I$9:$I$356,P736))-(COUNTIFS(Matches!$C$9:$C$1954,C736,Matches!$D$9:$D$1954,D736,Matches!$Q$9:$Q$1954,1)+COUNTIFS(Matches!$C$9:$C$1954,D736,Matches!$D$9:$D$1954,C736,Matches!$Q$9:$Q$1954,1))))</f>
        <v>0.4</v>
      </c>
      <c r="U736" s="9">
        <f>IF(Q736=0,0,(INDEX('RPI calculation'!$H$9:$H$356,O736)-(COUNTIFS(Matches!$C$9:$C$1954,C736,Matches!$D$9:$D$1954,D736,Matches!$Q$9:$Q$1954,1,Matches!$E$9:$E$1954,3)+COUNTIFS(Matches!$C$9:$C$1954,D736,Matches!$D$9:$D$1954,C736,Matches!$Q$9:$Q$1954,1,Matches!$F$9:$F$1954,3)))/((INDEX('RPI calculation'!$H$9:$H$356,O736)+INDEX('RPI calculation'!$I$9:$I$356,O736))-(COUNTIFS(Matches!$C$9:$C$1954,C736,Matches!$D$9:$D$1954,D736,Matches!$Q$9:$Q$1954,1)+COUNTIFS(Matches!$C$9:$C$1954,D736,Matches!$D$9:$D$1954,C736,Matches!$Q$9:$Q$1954,1))))</f>
        <v>0.55555555555555558</v>
      </c>
      <c r="V736" s="9">
        <f>IF(Q736=0,0,INDEX('RPI calculation'!$K$9:$K$356,P736))</f>
        <v>0.50482093663911853</v>
      </c>
      <c r="W736" s="9">
        <f>IF(Q736=0,0,INDEX('RPI calculation'!$K$9:$K$356,O736))</f>
        <v>0.30318181818181816</v>
      </c>
      <c r="X736" s="1">
        <f>IF(G736="D1",INDEX('RPI calculation'!$N$9:$N$356,O736),0)</f>
        <v>285</v>
      </c>
      <c r="Y736" s="1">
        <f>IF(H736="D1",INDEX('RPI calculation'!$N$9:$N$356,P736),0)</f>
        <v>233</v>
      </c>
    </row>
    <row r="737" spans="1:25" ht="25">
      <c r="A737" s="1" t="s">
        <v>2420</v>
      </c>
      <c r="B737" s="12">
        <v>46269</v>
      </c>
      <c r="C737" s="1" t="s">
        <v>245</v>
      </c>
      <c r="D737" s="1" t="s">
        <v>138</v>
      </c>
      <c r="E737" s="1">
        <v>1</v>
      </c>
      <c r="F737" s="1">
        <v>3</v>
      </c>
      <c r="G737" s="1" t="s">
        <v>584</v>
      </c>
      <c r="H737" s="1" t="s">
        <v>584</v>
      </c>
      <c r="I737" s="1">
        <v>2</v>
      </c>
      <c r="J737" s="14" t="s">
        <v>838</v>
      </c>
      <c r="K737" s="14" t="s">
        <v>2421</v>
      </c>
      <c r="L737" s="14"/>
      <c r="M737" s="1" t="s">
        <v>5986</v>
      </c>
      <c r="N737" s="14" t="s">
        <v>5989</v>
      </c>
      <c r="O737" s="1">
        <f>IF(G737="D1",MATCH(C737,'RPI calculation'!$A$9:$A$356,0),0)</f>
        <v>199</v>
      </c>
      <c r="P737" s="1">
        <f>IF(H737="D1",MATCH(D737,'RPI calculation'!$A$9:$A$356,0),0)</f>
        <v>258</v>
      </c>
      <c r="Q737" s="1">
        <f t="shared" si="33"/>
        <v>1</v>
      </c>
      <c r="R737" s="1">
        <f t="shared" si="34"/>
        <v>0</v>
      </c>
      <c r="S737" s="1">
        <f t="shared" si="35"/>
        <v>1</v>
      </c>
      <c r="T737" s="9">
        <f>IF(Q737=0,0,(INDEX('RPI calculation'!$H$9:$H$356,P737)-(COUNTIFS(Matches!$C$9:$C$1954,C737,Matches!$D$9:$D$1954,D737,Matches!$Q$9:$Q$1954,1,Matches!$F$9:$F$1954,3)+COUNTIFS(Matches!$C$9:$C$1954,D737,Matches!$D$9:$D$1954,C737,Matches!$Q$9:$Q$1954,1,Matches!$E$9:$E$1954,3)))/((INDEX('RPI calculation'!$H$9:$H$356,P737)+INDEX('RPI calculation'!$I$9:$I$356,P737))-(COUNTIFS(Matches!$C$9:$C$1954,C737,Matches!$D$9:$D$1954,D737,Matches!$Q$9:$Q$1954,1)+COUNTIFS(Matches!$C$9:$C$1954,D737,Matches!$D$9:$D$1954,C737,Matches!$Q$9:$Q$1954,1))))</f>
        <v>0.3</v>
      </c>
      <c r="U737" s="9">
        <f>IF(Q737=0,0,(INDEX('RPI calculation'!$H$9:$H$356,O737)-(COUNTIFS(Matches!$C$9:$C$1954,C737,Matches!$D$9:$D$1954,D737,Matches!$Q$9:$Q$1954,1,Matches!$E$9:$E$1954,3)+COUNTIFS(Matches!$C$9:$C$1954,D737,Matches!$D$9:$D$1954,C737,Matches!$Q$9:$Q$1954,1,Matches!$F$9:$F$1954,3)))/((INDEX('RPI calculation'!$H$9:$H$356,O737)+INDEX('RPI calculation'!$I$9:$I$356,O737))-(COUNTIFS(Matches!$C$9:$C$1954,C737,Matches!$D$9:$D$1954,D737,Matches!$Q$9:$Q$1954,1)+COUNTIFS(Matches!$C$9:$C$1954,D737,Matches!$D$9:$D$1954,C737,Matches!$Q$9:$Q$1954,1))))</f>
        <v>0.63636363636363635</v>
      </c>
      <c r="V737" s="9">
        <f>IF(Q737=0,0,INDEX('RPI calculation'!$K$9:$K$356,P737))</f>
        <v>0.63380558835104284</v>
      </c>
      <c r="W737" s="9">
        <f>IF(Q737=0,0,INDEX('RPI calculation'!$K$9:$K$356,O737))</f>
        <v>0.40378787878787881</v>
      </c>
      <c r="X737" s="1">
        <f>IF(G737="D1",INDEX('RPI calculation'!$N$9:$N$356,O737),0)</f>
        <v>222</v>
      </c>
      <c r="Y737" s="1">
        <f>IF(H737="D1",INDEX('RPI calculation'!$N$9:$N$356,P737),0)</f>
        <v>115</v>
      </c>
    </row>
    <row r="738" spans="1:25" ht="25">
      <c r="A738" s="1" t="s">
        <v>2422</v>
      </c>
      <c r="B738" s="12">
        <v>46269</v>
      </c>
      <c r="C738" s="1" t="s">
        <v>156</v>
      </c>
      <c r="D738" s="1" t="s">
        <v>274</v>
      </c>
      <c r="E738" s="1">
        <v>3</v>
      </c>
      <c r="F738" s="1">
        <v>1</v>
      </c>
      <c r="G738" s="1" t="s">
        <v>584</v>
      </c>
      <c r="H738" s="1" t="s">
        <v>584</v>
      </c>
      <c r="I738" s="1">
        <v>2</v>
      </c>
      <c r="J738" s="14" t="s">
        <v>832</v>
      </c>
      <c r="K738" s="14" t="s">
        <v>2423</v>
      </c>
      <c r="L738" s="14"/>
      <c r="M738" s="1" t="s">
        <v>5986</v>
      </c>
      <c r="N738" s="14" t="s">
        <v>5989</v>
      </c>
      <c r="O738" s="1">
        <f>IF(G738="D1",MATCH(C738,'RPI calculation'!$A$9:$A$356,0),0)</f>
        <v>206</v>
      </c>
      <c r="P738" s="1">
        <f>IF(H738="D1",MATCH(D738,'RPI calculation'!$A$9:$A$356,0),0)</f>
        <v>348</v>
      </c>
      <c r="Q738" s="1">
        <f t="shared" si="33"/>
        <v>1</v>
      </c>
      <c r="R738" s="1">
        <f t="shared" si="34"/>
        <v>1</v>
      </c>
      <c r="S738" s="1">
        <f t="shared" si="35"/>
        <v>0</v>
      </c>
      <c r="T738" s="9">
        <f>IF(Q738=0,0,(INDEX('RPI calculation'!$H$9:$H$356,P738)-(COUNTIFS(Matches!$C$9:$C$1954,C738,Matches!$D$9:$D$1954,D738,Matches!$Q$9:$Q$1954,1,Matches!$F$9:$F$1954,3)+COUNTIFS(Matches!$C$9:$C$1954,D738,Matches!$D$9:$D$1954,C738,Matches!$Q$9:$Q$1954,1,Matches!$E$9:$E$1954,3)))/((INDEX('RPI calculation'!$H$9:$H$356,P738)+INDEX('RPI calculation'!$I$9:$I$356,P738))-(COUNTIFS(Matches!$C$9:$C$1954,C738,Matches!$D$9:$D$1954,D738,Matches!$Q$9:$Q$1954,1)+COUNTIFS(Matches!$C$9:$C$1954,D738,Matches!$D$9:$D$1954,C738,Matches!$Q$9:$Q$1954,1))))</f>
        <v>0.4</v>
      </c>
      <c r="U738" s="9">
        <f>IF(Q738=0,0,(INDEX('RPI calculation'!$H$9:$H$356,O738)-(COUNTIFS(Matches!$C$9:$C$1954,C738,Matches!$D$9:$D$1954,D738,Matches!$Q$9:$Q$1954,1,Matches!$E$9:$E$1954,3)+COUNTIFS(Matches!$C$9:$C$1954,D738,Matches!$D$9:$D$1954,C738,Matches!$Q$9:$Q$1954,1,Matches!$F$9:$F$1954,3)))/((INDEX('RPI calculation'!$H$9:$H$356,O738)+INDEX('RPI calculation'!$I$9:$I$356,O738))-(COUNTIFS(Matches!$C$9:$C$1954,C738,Matches!$D$9:$D$1954,D738,Matches!$Q$9:$Q$1954,1)+COUNTIFS(Matches!$C$9:$C$1954,D738,Matches!$D$9:$D$1954,C738,Matches!$Q$9:$Q$1954,1))))</f>
        <v>0.6</v>
      </c>
      <c r="V738" s="9">
        <f>IF(Q738=0,0,INDEX('RPI calculation'!$K$9:$K$356,P738))</f>
        <v>0.49302112029384754</v>
      </c>
      <c r="W738" s="9">
        <f>IF(Q738=0,0,INDEX('RPI calculation'!$K$9:$K$356,O738))</f>
        <v>0.47962542507997052</v>
      </c>
      <c r="X738" s="1">
        <f>IF(G738="D1",INDEX('RPI calculation'!$N$9:$N$356,O738),0)</f>
        <v>133</v>
      </c>
      <c r="Y738" s="1">
        <f>IF(H738="D1",INDEX('RPI calculation'!$N$9:$N$356,P738),0)</f>
        <v>251</v>
      </c>
    </row>
    <row r="739" spans="1:25" ht="25">
      <c r="A739" s="1" t="s">
        <v>2424</v>
      </c>
      <c r="B739" s="12">
        <v>46269</v>
      </c>
      <c r="C739" s="1" t="s">
        <v>52</v>
      </c>
      <c r="D739" s="1" t="s">
        <v>35</v>
      </c>
      <c r="E739" s="1">
        <v>1</v>
      </c>
      <c r="F739" s="1">
        <v>3</v>
      </c>
      <c r="G739" s="1" t="s">
        <v>584</v>
      </c>
      <c r="H739" s="1" t="s">
        <v>584</v>
      </c>
      <c r="I739" s="1">
        <v>2</v>
      </c>
      <c r="J739" s="14" t="s">
        <v>2425</v>
      </c>
      <c r="K739" s="14" t="s">
        <v>2426</v>
      </c>
      <c r="L739" s="14"/>
      <c r="M739" s="1" t="s">
        <v>5986</v>
      </c>
      <c r="N739" s="14" t="s">
        <v>5987</v>
      </c>
      <c r="O739" s="1">
        <f>IF(G739="D1",MATCH(C739,'RPI calculation'!$A$9:$A$356,0),0)</f>
        <v>208</v>
      </c>
      <c r="P739" s="1">
        <f>IF(H739="D1",MATCH(D739,'RPI calculation'!$A$9:$A$356,0),0)</f>
        <v>329</v>
      </c>
      <c r="Q739" s="1">
        <f t="shared" si="33"/>
        <v>1</v>
      </c>
      <c r="R739" s="1">
        <f t="shared" si="34"/>
        <v>0</v>
      </c>
      <c r="S739" s="1">
        <f t="shared" si="35"/>
        <v>1</v>
      </c>
      <c r="T739" s="9">
        <f>IF(Q739=0,0,(INDEX('RPI calculation'!$H$9:$H$356,P739)-(COUNTIFS(Matches!$C$9:$C$1954,C739,Matches!$D$9:$D$1954,D739,Matches!$Q$9:$Q$1954,1,Matches!$F$9:$F$1954,3)+COUNTIFS(Matches!$C$9:$C$1954,D739,Matches!$D$9:$D$1954,C739,Matches!$Q$9:$Q$1954,1,Matches!$E$9:$E$1954,3)))/((INDEX('RPI calculation'!$H$9:$H$356,P739)+INDEX('RPI calculation'!$I$9:$I$356,P739))-(COUNTIFS(Matches!$C$9:$C$1954,C739,Matches!$D$9:$D$1954,D739,Matches!$Q$9:$Q$1954,1)+COUNTIFS(Matches!$C$9:$C$1954,D739,Matches!$D$9:$D$1954,C739,Matches!$Q$9:$Q$1954,1))))</f>
        <v>1</v>
      </c>
      <c r="U739" s="9">
        <f>IF(Q739=0,0,(INDEX('RPI calculation'!$H$9:$H$356,O739)-(COUNTIFS(Matches!$C$9:$C$1954,C739,Matches!$D$9:$D$1954,D739,Matches!$Q$9:$Q$1954,1,Matches!$E$9:$E$1954,3)+COUNTIFS(Matches!$C$9:$C$1954,D739,Matches!$D$9:$D$1954,C739,Matches!$Q$9:$Q$1954,1,Matches!$F$9:$F$1954,3)))/((INDEX('RPI calculation'!$H$9:$H$356,O739)+INDEX('RPI calculation'!$I$9:$I$356,O739))-(COUNTIFS(Matches!$C$9:$C$1954,C739,Matches!$D$9:$D$1954,D739,Matches!$Q$9:$Q$1954,1)+COUNTIFS(Matches!$C$9:$C$1954,D739,Matches!$D$9:$D$1954,C739,Matches!$Q$9:$Q$1954,1))))</f>
        <v>0.875</v>
      </c>
      <c r="V739" s="9">
        <f>IF(Q739=0,0,INDEX('RPI calculation'!$K$9:$K$356,P739))</f>
        <v>0.56141975308641967</v>
      </c>
      <c r="W739" s="9">
        <f>IF(Q739=0,0,INDEX('RPI calculation'!$K$9:$K$356,O739))</f>
        <v>0.5963524130190796</v>
      </c>
      <c r="X739" s="1">
        <f>IF(G739="D1",INDEX('RPI calculation'!$N$9:$N$356,O739),0)</f>
        <v>29</v>
      </c>
      <c r="Y739" s="1">
        <f>IF(H739="D1",INDEX('RPI calculation'!$N$9:$N$356,P739),0)</f>
        <v>12</v>
      </c>
    </row>
    <row r="740" spans="1:25" ht="25">
      <c r="A740" s="1" t="s">
        <v>2427</v>
      </c>
      <c r="B740" s="12">
        <v>46269</v>
      </c>
      <c r="C740" s="1" t="s">
        <v>302</v>
      </c>
      <c r="D740" s="1" t="s">
        <v>273</v>
      </c>
      <c r="E740" s="1">
        <v>0</v>
      </c>
      <c r="F740" s="1">
        <v>3</v>
      </c>
      <c r="G740" s="1" t="s">
        <v>584</v>
      </c>
      <c r="H740" s="1" t="s">
        <v>584</v>
      </c>
      <c r="I740" s="1">
        <v>2</v>
      </c>
      <c r="J740" s="14" t="s">
        <v>777</v>
      </c>
      <c r="K740" s="14" t="s">
        <v>2428</v>
      </c>
      <c r="L740" s="14"/>
      <c r="M740" s="1" t="s">
        <v>5986</v>
      </c>
      <c r="N740" s="14" t="s">
        <v>5989</v>
      </c>
      <c r="O740" s="1">
        <f>IF(G740="D1",MATCH(C740,'RPI calculation'!$A$9:$A$356,0),0)</f>
        <v>209</v>
      </c>
      <c r="P740" s="1">
        <f>IF(H740="D1",MATCH(D740,'RPI calculation'!$A$9:$A$356,0),0)</f>
        <v>327</v>
      </c>
      <c r="Q740" s="1">
        <f t="shared" si="33"/>
        <v>1</v>
      </c>
      <c r="R740" s="1">
        <f t="shared" si="34"/>
        <v>0</v>
      </c>
      <c r="S740" s="1">
        <f t="shared" si="35"/>
        <v>1</v>
      </c>
      <c r="T740" s="9">
        <f>IF(Q740=0,0,(INDEX('RPI calculation'!$H$9:$H$356,P740)-(COUNTIFS(Matches!$C$9:$C$1954,C740,Matches!$D$9:$D$1954,D740,Matches!$Q$9:$Q$1954,1,Matches!$F$9:$F$1954,3)+COUNTIFS(Matches!$C$9:$C$1954,D740,Matches!$D$9:$D$1954,C740,Matches!$Q$9:$Q$1954,1,Matches!$E$9:$E$1954,3)))/((INDEX('RPI calculation'!$H$9:$H$356,P740)+INDEX('RPI calculation'!$I$9:$I$356,P740))-(COUNTIFS(Matches!$C$9:$C$1954,C740,Matches!$D$9:$D$1954,D740,Matches!$Q$9:$Q$1954,1)+COUNTIFS(Matches!$C$9:$C$1954,D740,Matches!$D$9:$D$1954,C740,Matches!$Q$9:$Q$1954,1))))</f>
        <v>0.25</v>
      </c>
      <c r="U740" s="9">
        <f>IF(Q740=0,0,(INDEX('RPI calculation'!$H$9:$H$356,O740)-(COUNTIFS(Matches!$C$9:$C$1954,C740,Matches!$D$9:$D$1954,D740,Matches!$Q$9:$Q$1954,1,Matches!$E$9:$E$1954,3)+COUNTIFS(Matches!$C$9:$C$1954,D740,Matches!$D$9:$D$1954,C740,Matches!$Q$9:$Q$1954,1,Matches!$F$9:$F$1954,3)))/((INDEX('RPI calculation'!$H$9:$H$356,O740)+INDEX('RPI calculation'!$I$9:$I$356,O740))-(COUNTIFS(Matches!$C$9:$C$1954,C740,Matches!$D$9:$D$1954,D740,Matches!$Q$9:$Q$1954,1)+COUNTIFS(Matches!$C$9:$C$1954,D740,Matches!$D$9:$D$1954,C740,Matches!$Q$9:$Q$1954,1))))</f>
        <v>0.4</v>
      </c>
      <c r="V740" s="9">
        <f>IF(Q740=0,0,INDEX('RPI calculation'!$K$9:$K$356,P740))</f>
        <v>0.49228395061728392</v>
      </c>
      <c r="W740" s="9">
        <f>IF(Q740=0,0,INDEX('RPI calculation'!$K$9:$K$356,O740))</f>
        <v>0.43000459136822772</v>
      </c>
      <c r="X740" s="1">
        <f>IF(G740="D1",INDEX('RPI calculation'!$N$9:$N$356,O740),0)</f>
        <v>279</v>
      </c>
      <c r="Y740" s="1">
        <f>IF(H740="D1",INDEX('RPI calculation'!$N$9:$N$356,P740),0)</f>
        <v>250</v>
      </c>
    </row>
    <row r="741" spans="1:25" ht="25">
      <c r="A741" s="1" t="s">
        <v>2429</v>
      </c>
      <c r="B741" s="12">
        <v>46269</v>
      </c>
      <c r="C741" s="1" t="s">
        <v>288</v>
      </c>
      <c r="D741" s="1" t="s">
        <v>191</v>
      </c>
      <c r="E741" s="1">
        <v>1</v>
      </c>
      <c r="F741" s="1">
        <v>3</v>
      </c>
      <c r="G741" s="1" t="s">
        <v>584</v>
      </c>
      <c r="H741" s="1" t="s">
        <v>584</v>
      </c>
      <c r="I741" s="1">
        <v>2</v>
      </c>
      <c r="J741" s="14" t="s">
        <v>1516</v>
      </c>
      <c r="K741" s="14" t="s">
        <v>2430</v>
      </c>
      <c r="L741" s="14"/>
      <c r="M741" s="1" t="s">
        <v>5986</v>
      </c>
      <c r="N741" s="14" t="s">
        <v>5989</v>
      </c>
      <c r="O741" s="1">
        <f>IF(G741="D1",MATCH(C741,'RPI calculation'!$A$9:$A$356,0),0)</f>
        <v>215</v>
      </c>
      <c r="P741" s="1">
        <f>IF(H741="D1",MATCH(D741,'RPI calculation'!$A$9:$A$356,0),0)</f>
        <v>246</v>
      </c>
      <c r="Q741" s="1">
        <f t="shared" si="33"/>
        <v>1</v>
      </c>
      <c r="R741" s="1">
        <f t="shared" si="34"/>
        <v>0</v>
      </c>
      <c r="S741" s="1">
        <f t="shared" si="35"/>
        <v>1</v>
      </c>
      <c r="T741" s="9">
        <f>IF(Q741=0,0,(INDEX('RPI calculation'!$H$9:$H$356,P741)-(COUNTIFS(Matches!$C$9:$C$1954,C741,Matches!$D$9:$D$1954,D741,Matches!$Q$9:$Q$1954,1,Matches!$F$9:$F$1954,3)+COUNTIFS(Matches!$C$9:$C$1954,D741,Matches!$D$9:$D$1954,C741,Matches!$Q$9:$Q$1954,1,Matches!$E$9:$E$1954,3)))/((INDEX('RPI calculation'!$H$9:$H$356,P741)+INDEX('RPI calculation'!$I$9:$I$356,P741))-(COUNTIFS(Matches!$C$9:$C$1954,C741,Matches!$D$9:$D$1954,D741,Matches!$Q$9:$Q$1954,1)+COUNTIFS(Matches!$C$9:$C$1954,D741,Matches!$D$9:$D$1954,C741,Matches!$Q$9:$Q$1954,1))))</f>
        <v>0.4</v>
      </c>
      <c r="U741" s="9">
        <f>IF(Q741=0,0,(INDEX('RPI calculation'!$H$9:$H$356,O741)-(COUNTIFS(Matches!$C$9:$C$1954,C741,Matches!$D$9:$D$1954,D741,Matches!$Q$9:$Q$1954,1,Matches!$E$9:$E$1954,3)+COUNTIFS(Matches!$C$9:$C$1954,D741,Matches!$D$9:$D$1954,C741,Matches!$Q$9:$Q$1954,1,Matches!$F$9:$F$1954,3)))/((INDEX('RPI calculation'!$H$9:$H$356,O741)+INDEX('RPI calculation'!$I$9:$I$356,O741))-(COUNTIFS(Matches!$C$9:$C$1954,C741,Matches!$D$9:$D$1954,D741,Matches!$Q$9:$Q$1954,1)+COUNTIFS(Matches!$C$9:$C$1954,D741,Matches!$D$9:$D$1954,C741,Matches!$Q$9:$Q$1954,1))))</f>
        <v>0.36363636363636365</v>
      </c>
      <c r="V741" s="9">
        <f>IF(Q741=0,0,INDEX('RPI calculation'!$K$9:$K$356,P741))</f>
        <v>0.53482552800734617</v>
      </c>
      <c r="W741" s="9">
        <f>IF(Q741=0,0,INDEX('RPI calculation'!$K$9:$K$356,O741))</f>
        <v>0.47933501683501684</v>
      </c>
      <c r="X741" s="1">
        <f>IF(G741="D1",INDEX('RPI calculation'!$N$9:$N$356,O741),0)</f>
        <v>265</v>
      </c>
      <c r="Y741" s="1">
        <f>IF(H741="D1",INDEX('RPI calculation'!$N$9:$N$356,P741),0)</f>
        <v>168</v>
      </c>
    </row>
    <row r="742" spans="1:25" ht="25">
      <c r="A742" s="1" t="s">
        <v>2431</v>
      </c>
      <c r="B742" s="12">
        <v>46269</v>
      </c>
      <c r="C742" s="1" t="s">
        <v>110</v>
      </c>
      <c r="D742" s="1" t="s">
        <v>95</v>
      </c>
      <c r="E742" s="1">
        <v>2</v>
      </c>
      <c r="F742" s="1">
        <v>3</v>
      </c>
      <c r="G742" s="1" t="s">
        <v>584</v>
      </c>
      <c r="H742" s="1" t="s">
        <v>584</v>
      </c>
      <c r="I742" s="1">
        <v>2</v>
      </c>
      <c r="J742" s="14" t="s">
        <v>2318</v>
      </c>
      <c r="K742" s="14" t="s">
        <v>2432</v>
      </c>
      <c r="L742" s="14"/>
      <c r="M742" s="1" t="s">
        <v>5986</v>
      </c>
      <c r="N742" s="14" t="s">
        <v>5989</v>
      </c>
      <c r="O742" s="1">
        <f>IF(G742="D1",MATCH(C742,'RPI calculation'!$A$9:$A$356,0),0)</f>
        <v>216</v>
      </c>
      <c r="P742" s="1">
        <f>IF(H742="D1",MATCH(D742,'RPI calculation'!$A$9:$A$356,0),0)</f>
        <v>273</v>
      </c>
      <c r="Q742" s="1">
        <f t="shared" si="33"/>
        <v>1</v>
      </c>
      <c r="R742" s="1">
        <f t="shared" si="34"/>
        <v>0</v>
      </c>
      <c r="S742" s="1">
        <f t="shared" si="35"/>
        <v>1</v>
      </c>
      <c r="T742" s="9">
        <f>IF(Q742=0,0,(INDEX('RPI calculation'!$H$9:$H$356,P742)-(COUNTIFS(Matches!$C$9:$C$1954,C742,Matches!$D$9:$D$1954,D742,Matches!$Q$9:$Q$1954,1,Matches!$F$9:$F$1954,3)+COUNTIFS(Matches!$C$9:$C$1954,D742,Matches!$D$9:$D$1954,C742,Matches!$Q$9:$Q$1954,1,Matches!$E$9:$E$1954,3)))/((INDEX('RPI calculation'!$H$9:$H$356,P742)+INDEX('RPI calculation'!$I$9:$I$356,P742))-(COUNTIFS(Matches!$C$9:$C$1954,C742,Matches!$D$9:$D$1954,D742,Matches!$Q$9:$Q$1954,1)+COUNTIFS(Matches!$C$9:$C$1954,D742,Matches!$D$9:$D$1954,C742,Matches!$Q$9:$Q$1954,1))))</f>
        <v>0.63636363636363635</v>
      </c>
      <c r="U742" s="9">
        <f>IF(Q742=0,0,(INDEX('RPI calculation'!$H$9:$H$356,O742)-(COUNTIFS(Matches!$C$9:$C$1954,C742,Matches!$D$9:$D$1954,D742,Matches!$Q$9:$Q$1954,1,Matches!$E$9:$E$1954,3)+COUNTIFS(Matches!$C$9:$C$1954,D742,Matches!$D$9:$D$1954,C742,Matches!$Q$9:$Q$1954,1,Matches!$F$9:$F$1954,3)))/((INDEX('RPI calculation'!$H$9:$H$356,O742)+INDEX('RPI calculation'!$I$9:$I$356,O742))-(COUNTIFS(Matches!$C$9:$C$1954,C742,Matches!$D$9:$D$1954,D742,Matches!$Q$9:$Q$1954,1)+COUNTIFS(Matches!$C$9:$C$1954,D742,Matches!$D$9:$D$1954,C742,Matches!$Q$9:$Q$1954,1))))</f>
        <v>0.88888888888888884</v>
      </c>
      <c r="V742" s="9">
        <f>IF(Q742=0,0,INDEX('RPI calculation'!$K$9:$K$356,P742))</f>
        <v>0.57912457912457915</v>
      </c>
      <c r="W742" s="9">
        <f>IF(Q742=0,0,INDEX('RPI calculation'!$K$9:$K$356,O742))</f>
        <v>0.48739898989898994</v>
      </c>
      <c r="X742" s="1">
        <f>IF(G742="D1",INDEX('RPI calculation'!$N$9:$N$356,O742),0)</f>
        <v>87</v>
      </c>
      <c r="Y742" s="1">
        <f>IF(H742="D1",INDEX('RPI calculation'!$N$9:$N$356,P742),0)</f>
        <v>72</v>
      </c>
    </row>
    <row r="743" spans="1:25" ht="25">
      <c r="A743" s="1" t="s">
        <v>2433</v>
      </c>
      <c r="B743" s="12">
        <v>46269</v>
      </c>
      <c r="C743" s="1" t="s">
        <v>80</v>
      </c>
      <c r="D743" s="1" t="s">
        <v>102</v>
      </c>
      <c r="E743" s="1">
        <v>1</v>
      </c>
      <c r="F743" s="1">
        <v>3</v>
      </c>
      <c r="G743" s="1" t="s">
        <v>584</v>
      </c>
      <c r="H743" s="1" t="s">
        <v>584</v>
      </c>
      <c r="I743" s="1">
        <v>2</v>
      </c>
      <c r="J743" s="14" t="s">
        <v>2434</v>
      </c>
      <c r="K743" s="14" t="s">
        <v>2435</v>
      </c>
      <c r="L743" s="14"/>
      <c r="M743" s="1" t="s">
        <v>5986</v>
      </c>
      <c r="N743" s="14" t="s">
        <v>5989</v>
      </c>
      <c r="O743" s="1">
        <f>IF(G743="D1",MATCH(C743,'RPI calculation'!$A$9:$A$356,0),0)</f>
        <v>218</v>
      </c>
      <c r="P743" s="1">
        <f>IF(H743="D1",MATCH(D743,'RPI calculation'!$A$9:$A$356,0),0)</f>
        <v>291</v>
      </c>
      <c r="Q743" s="1">
        <f t="shared" si="33"/>
        <v>1</v>
      </c>
      <c r="R743" s="1">
        <f t="shared" si="34"/>
        <v>0</v>
      </c>
      <c r="S743" s="1">
        <f t="shared" si="35"/>
        <v>1</v>
      </c>
      <c r="T743" s="9">
        <f>IF(Q743=0,0,(INDEX('RPI calculation'!$H$9:$H$356,P743)-(COUNTIFS(Matches!$C$9:$C$1954,C743,Matches!$D$9:$D$1954,D743,Matches!$Q$9:$Q$1954,1,Matches!$F$9:$F$1954,3)+COUNTIFS(Matches!$C$9:$C$1954,D743,Matches!$D$9:$D$1954,C743,Matches!$Q$9:$Q$1954,1,Matches!$E$9:$E$1954,3)))/((INDEX('RPI calculation'!$H$9:$H$356,P743)+INDEX('RPI calculation'!$I$9:$I$356,P743))-(COUNTIFS(Matches!$C$9:$C$1954,C743,Matches!$D$9:$D$1954,D743,Matches!$Q$9:$Q$1954,1)+COUNTIFS(Matches!$C$9:$C$1954,D743,Matches!$D$9:$D$1954,C743,Matches!$Q$9:$Q$1954,1))))</f>
        <v>0.7</v>
      </c>
      <c r="U743" s="9">
        <f>IF(Q743=0,0,(INDEX('RPI calculation'!$H$9:$H$356,O743)-(COUNTIFS(Matches!$C$9:$C$1954,C743,Matches!$D$9:$D$1954,D743,Matches!$Q$9:$Q$1954,1,Matches!$E$9:$E$1954,3)+COUNTIFS(Matches!$C$9:$C$1954,D743,Matches!$D$9:$D$1954,C743,Matches!$Q$9:$Q$1954,1,Matches!$F$9:$F$1954,3)))/((INDEX('RPI calculation'!$H$9:$H$356,O743)+INDEX('RPI calculation'!$I$9:$I$356,O743))-(COUNTIFS(Matches!$C$9:$C$1954,C743,Matches!$D$9:$D$1954,D743,Matches!$Q$9:$Q$1954,1)+COUNTIFS(Matches!$C$9:$C$1954,D743,Matches!$D$9:$D$1954,C743,Matches!$Q$9:$Q$1954,1))))</f>
        <v>0.8</v>
      </c>
      <c r="V743" s="9">
        <f>IF(Q743=0,0,INDEX('RPI calculation'!$K$9:$K$356,P743))</f>
        <v>0.50874655647382916</v>
      </c>
      <c r="W743" s="9">
        <f>IF(Q743=0,0,INDEX('RPI calculation'!$K$9:$K$356,O743))</f>
        <v>0.55399449035812676</v>
      </c>
      <c r="X743" s="1">
        <f>IF(G743="D1",INDEX('RPI calculation'!$N$9:$N$356,O743),0)</f>
        <v>57</v>
      </c>
      <c r="Y743" s="1">
        <f>IF(H743="D1",INDEX('RPI calculation'!$N$9:$N$356,P743),0)</f>
        <v>79</v>
      </c>
    </row>
    <row r="744" spans="1:25" ht="25">
      <c r="A744" s="1" t="s">
        <v>2436</v>
      </c>
      <c r="B744" s="12">
        <v>46269</v>
      </c>
      <c r="C744" s="1" t="s">
        <v>360</v>
      </c>
      <c r="D744" s="1" t="s">
        <v>304</v>
      </c>
      <c r="E744" s="1">
        <v>1</v>
      </c>
      <c r="F744" s="1">
        <v>3</v>
      </c>
      <c r="G744" s="1" t="s">
        <v>584</v>
      </c>
      <c r="H744" s="1" t="s">
        <v>584</v>
      </c>
      <c r="I744" s="1">
        <v>2</v>
      </c>
      <c r="J744" s="14" t="s">
        <v>905</v>
      </c>
      <c r="K744" s="14" t="s">
        <v>2437</v>
      </c>
      <c r="L744" s="14"/>
      <c r="M744" s="1" t="s">
        <v>5986</v>
      </c>
      <c r="N744" s="14" t="s">
        <v>5989</v>
      </c>
      <c r="O744" s="1">
        <f>IF(G744="D1",MATCH(C744,'RPI calculation'!$A$9:$A$356,0),0)</f>
        <v>222</v>
      </c>
      <c r="P744" s="1">
        <f>IF(H744="D1",MATCH(D744,'RPI calculation'!$A$9:$A$356,0),0)</f>
        <v>230</v>
      </c>
      <c r="Q744" s="1">
        <f t="shared" si="33"/>
        <v>1</v>
      </c>
      <c r="R744" s="1">
        <f t="shared" si="34"/>
        <v>0</v>
      </c>
      <c r="S744" s="1">
        <f t="shared" si="35"/>
        <v>1</v>
      </c>
      <c r="T744" s="9">
        <f>IF(Q744=0,0,(INDEX('RPI calculation'!$H$9:$H$356,P744)-(COUNTIFS(Matches!$C$9:$C$1954,C744,Matches!$D$9:$D$1954,D744,Matches!$Q$9:$Q$1954,1,Matches!$F$9:$F$1954,3)+COUNTIFS(Matches!$C$9:$C$1954,D744,Matches!$D$9:$D$1954,C744,Matches!$Q$9:$Q$1954,1,Matches!$E$9:$E$1954,3)))/((INDEX('RPI calculation'!$H$9:$H$356,P744)+INDEX('RPI calculation'!$I$9:$I$356,P744))-(COUNTIFS(Matches!$C$9:$C$1954,C744,Matches!$D$9:$D$1954,D744,Matches!$Q$9:$Q$1954,1)+COUNTIFS(Matches!$C$9:$C$1954,D744,Matches!$D$9:$D$1954,C744,Matches!$Q$9:$Q$1954,1))))</f>
        <v>0.38461538461538464</v>
      </c>
      <c r="U744" s="9">
        <f>IF(Q744=0,0,(INDEX('RPI calculation'!$H$9:$H$356,O744)-(COUNTIFS(Matches!$C$9:$C$1954,C744,Matches!$D$9:$D$1954,D744,Matches!$Q$9:$Q$1954,1,Matches!$E$9:$E$1954,3)+COUNTIFS(Matches!$C$9:$C$1954,D744,Matches!$D$9:$D$1954,C744,Matches!$Q$9:$Q$1954,1,Matches!$F$9:$F$1954,3)))/((INDEX('RPI calculation'!$H$9:$H$356,O744)+INDEX('RPI calculation'!$I$9:$I$356,O744))-(COUNTIFS(Matches!$C$9:$C$1954,C744,Matches!$D$9:$D$1954,D744,Matches!$Q$9:$Q$1954,1)+COUNTIFS(Matches!$C$9:$C$1954,D744,Matches!$D$9:$D$1954,C744,Matches!$Q$9:$Q$1954,1))))</f>
        <v>0</v>
      </c>
      <c r="V744" s="9">
        <f>IF(Q744=0,0,INDEX('RPI calculation'!$K$9:$K$356,P744))</f>
        <v>0.39523809523809517</v>
      </c>
      <c r="W744" s="9">
        <f>IF(Q744=0,0,INDEX('RPI calculation'!$K$9:$K$356,O744))</f>
        <v>0.43385332616101846</v>
      </c>
      <c r="X744" s="1">
        <f>IF(G744="D1",INDEX('RPI calculation'!$N$9:$N$356,O744),0)</f>
        <v>337</v>
      </c>
      <c r="Y744" s="1">
        <f>IF(H744="D1",INDEX('RPI calculation'!$N$9:$N$356,P744),0)</f>
        <v>281</v>
      </c>
    </row>
    <row r="745" spans="1:25" ht="25">
      <c r="A745" s="1" t="s">
        <v>2438</v>
      </c>
      <c r="B745" s="12">
        <v>46269</v>
      </c>
      <c r="C745" s="1" t="s">
        <v>237</v>
      </c>
      <c r="D745" s="1" t="s">
        <v>99</v>
      </c>
      <c r="E745" s="1">
        <v>2</v>
      </c>
      <c r="F745" s="1">
        <v>3</v>
      </c>
      <c r="G745" s="1" t="s">
        <v>584</v>
      </c>
      <c r="H745" s="1" t="s">
        <v>584</v>
      </c>
      <c r="I745" s="1">
        <v>2</v>
      </c>
      <c r="J745" s="14" t="s">
        <v>2171</v>
      </c>
      <c r="K745" s="14" t="s">
        <v>2439</v>
      </c>
      <c r="L745" s="14"/>
      <c r="M745" s="1" t="s">
        <v>5986</v>
      </c>
      <c r="N745" s="14" t="s">
        <v>5989</v>
      </c>
      <c r="O745" s="1">
        <f>IF(G745="D1",MATCH(C745,'RPI calculation'!$A$9:$A$356,0),0)</f>
        <v>224</v>
      </c>
      <c r="P745" s="1">
        <f>IF(H745="D1",MATCH(D745,'RPI calculation'!$A$9:$A$356,0),0)</f>
        <v>325</v>
      </c>
      <c r="Q745" s="1">
        <f t="shared" si="33"/>
        <v>1</v>
      </c>
      <c r="R745" s="1">
        <f t="shared" si="34"/>
        <v>0</v>
      </c>
      <c r="S745" s="1">
        <f t="shared" si="35"/>
        <v>1</v>
      </c>
      <c r="T745" s="9">
        <f>IF(Q745=0,0,(INDEX('RPI calculation'!$H$9:$H$356,P745)-(COUNTIFS(Matches!$C$9:$C$1954,C745,Matches!$D$9:$D$1954,D745,Matches!$Q$9:$Q$1954,1,Matches!$F$9:$F$1954,3)+COUNTIFS(Matches!$C$9:$C$1954,D745,Matches!$D$9:$D$1954,C745,Matches!$Q$9:$Q$1954,1,Matches!$E$9:$E$1954,3)))/((INDEX('RPI calculation'!$H$9:$H$356,P745)+INDEX('RPI calculation'!$I$9:$I$356,P745))-(COUNTIFS(Matches!$C$9:$C$1954,C745,Matches!$D$9:$D$1954,D745,Matches!$Q$9:$Q$1954,1)+COUNTIFS(Matches!$C$9:$C$1954,D745,Matches!$D$9:$D$1954,C745,Matches!$Q$9:$Q$1954,1))))</f>
        <v>0.55555555555555558</v>
      </c>
      <c r="U745" s="9">
        <f>IF(Q745=0,0,(INDEX('RPI calculation'!$H$9:$H$356,O745)-(COUNTIFS(Matches!$C$9:$C$1954,C745,Matches!$D$9:$D$1954,D745,Matches!$Q$9:$Q$1954,1,Matches!$E$9:$E$1954,3)+COUNTIFS(Matches!$C$9:$C$1954,D745,Matches!$D$9:$D$1954,C745,Matches!$Q$9:$Q$1954,1,Matches!$F$9:$F$1954,3)))/((INDEX('RPI calculation'!$H$9:$H$356,O745)+INDEX('RPI calculation'!$I$9:$I$356,O745))-(COUNTIFS(Matches!$C$9:$C$1954,C745,Matches!$D$9:$D$1954,D745,Matches!$Q$9:$Q$1954,1)+COUNTIFS(Matches!$C$9:$C$1954,D745,Matches!$D$9:$D$1954,C745,Matches!$Q$9:$Q$1954,1))))</f>
        <v>0.33333333333333331</v>
      </c>
      <c r="V745" s="9">
        <f>IF(Q745=0,0,INDEX('RPI calculation'!$K$9:$K$356,P745))</f>
        <v>0.55858585858585852</v>
      </c>
      <c r="W745" s="9">
        <f>IF(Q745=0,0,INDEX('RPI calculation'!$K$9:$K$356,O745))</f>
        <v>0.57979797979797987</v>
      </c>
      <c r="X745" s="1">
        <f>IF(G745="D1",INDEX('RPI calculation'!$N$9:$N$356,O745),0)</f>
        <v>214</v>
      </c>
      <c r="Y745" s="1">
        <f>IF(H745="D1",INDEX('RPI calculation'!$N$9:$N$356,P745),0)</f>
        <v>76</v>
      </c>
    </row>
    <row r="746" spans="1:25" ht="25">
      <c r="A746" s="1" t="s">
        <v>2440</v>
      </c>
      <c r="B746" s="12">
        <v>46269</v>
      </c>
      <c r="C746" s="1" t="s">
        <v>294</v>
      </c>
      <c r="D746" s="1" t="s">
        <v>171</v>
      </c>
      <c r="E746" s="1">
        <v>0</v>
      </c>
      <c r="F746" s="1">
        <v>3</v>
      </c>
      <c r="G746" s="1" t="s">
        <v>584</v>
      </c>
      <c r="H746" s="1" t="s">
        <v>584</v>
      </c>
      <c r="I746" s="1">
        <v>2</v>
      </c>
      <c r="J746" s="14" t="s">
        <v>1090</v>
      </c>
      <c r="K746" s="14" t="s">
        <v>2441</v>
      </c>
      <c r="L746" s="14"/>
      <c r="M746" s="1" t="s">
        <v>5986</v>
      </c>
      <c r="N746" s="14" t="s">
        <v>5989</v>
      </c>
      <c r="O746" s="1">
        <f>IF(G746="D1",MATCH(C746,'RPI calculation'!$A$9:$A$356,0),0)</f>
        <v>233</v>
      </c>
      <c r="P746" s="1">
        <f>IF(H746="D1",MATCH(D746,'RPI calculation'!$A$9:$A$356,0),0)</f>
        <v>268</v>
      </c>
      <c r="Q746" s="1">
        <f t="shared" si="33"/>
        <v>1</v>
      </c>
      <c r="R746" s="1">
        <f t="shared" si="34"/>
        <v>0</v>
      </c>
      <c r="S746" s="1">
        <f t="shared" si="35"/>
        <v>1</v>
      </c>
      <c r="T746" s="9">
        <f>IF(Q746=0,0,(INDEX('RPI calculation'!$H$9:$H$356,P746)-(COUNTIFS(Matches!$C$9:$C$1954,C746,Matches!$D$9:$D$1954,D746,Matches!$Q$9:$Q$1954,1,Matches!$F$9:$F$1954,3)+COUNTIFS(Matches!$C$9:$C$1954,D746,Matches!$D$9:$D$1954,C746,Matches!$Q$9:$Q$1954,1,Matches!$E$9:$E$1954,3)))/((INDEX('RPI calculation'!$H$9:$H$356,P746)+INDEX('RPI calculation'!$I$9:$I$356,P746))-(COUNTIFS(Matches!$C$9:$C$1954,C746,Matches!$D$9:$D$1954,D746,Matches!$Q$9:$Q$1954,1)+COUNTIFS(Matches!$C$9:$C$1954,D746,Matches!$D$9:$D$1954,C746,Matches!$Q$9:$Q$1954,1))))</f>
        <v>0.75</v>
      </c>
      <c r="U746" s="9">
        <f>IF(Q746=0,0,(INDEX('RPI calculation'!$H$9:$H$356,O746)-(COUNTIFS(Matches!$C$9:$C$1954,C746,Matches!$D$9:$D$1954,D746,Matches!$Q$9:$Q$1954,1,Matches!$E$9:$E$1954,3)+COUNTIFS(Matches!$C$9:$C$1954,D746,Matches!$D$9:$D$1954,C746,Matches!$Q$9:$Q$1954,1,Matches!$F$9:$F$1954,3)))/((INDEX('RPI calculation'!$H$9:$H$356,O746)+INDEX('RPI calculation'!$I$9:$I$356,O746))-(COUNTIFS(Matches!$C$9:$C$1954,C746,Matches!$D$9:$D$1954,D746,Matches!$Q$9:$Q$1954,1)+COUNTIFS(Matches!$C$9:$C$1954,D746,Matches!$D$9:$D$1954,C746,Matches!$Q$9:$Q$1954,1))))</f>
        <v>0.125</v>
      </c>
      <c r="V746" s="9">
        <f>IF(Q746=0,0,INDEX('RPI calculation'!$K$9:$K$356,P746))</f>
        <v>0.42481770366385752</v>
      </c>
      <c r="W746" s="9">
        <f>IF(Q746=0,0,INDEX('RPI calculation'!$K$9:$K$356,O746))</f>
        <v>0.58967452300785639</v>
      </c>
      <c r="X746" s="1">
        <f>IF(G746="D1",INDEX('RPI calculation'!$N$9:$N$356,O746),0)</f>
        <v>271</v>
      </c>
      <c r="Y746" s="1">
        <f>IF(H746="D1",INDEX('RPI calculation'!$N$9:$N$356,P746),0)</f>
        <v>148</v>
      </c>
    </row>
    <row r="747" spans="1:25" ht="25">
      <c r="A747" s="1" t="s">
        <v>2442</v>
      </c>
      <c r="B747" s="12">
        <v>46269</v>
      </c>
      <c r="C747" s="1" t="s">
        <v>177</v>
      </c>
      <c r="D747" s="1" t="s">
        <v>215</v>
      </c>
      <c r="E747" s="1">
        <v>3</v>
      </c>
      <c r="F747" s="1">
        <v>0</v>
      </c>
      <c r="G747" s="1" t="s">
        <v>584</v>
      </c>
      <c r="H747" s="1" t="s">
        <v>584</v>
      </c>
      <c r="I747" s="1">
        <v>2</v>
      </c>
      <c r="J747" s="14" t="s">
        <v>803</v>
      </c>
      <c r="K747" s="14" t="s">
        <v>2443</v>
      </c>
      <c r="L747" s="14"/>
      <c r="M747" s="1" t="s">
        <v>5986</v>
      </c>
      <c r="N747" s="14" t="s">
        <v>5989</v>
      </c>
      <c r="O747" s="1">
        <f>IF(G747="D1",MATCH(C747,'RPI calculation'!$A$9:$A$356,0),0)</f>
        <v>236</v>
      </c>
      <c r="P747" s="1">
        <f>IF(H747="D1",MATCH(D747,'RPI calculation'!$A$9:$A$356,0),0)</f>
        <v>285</v>
      </c>
      <c r="Q747" s="1">
        <f t="shared" si="33"/>
        <v>1</v>
      </c>
      <c r="R747" s="1">
        <f t="shared" si="34"/>
        <v>1</v>
      </c>
      <c r="S747" s="1">
        <f t="shared" si="35"/>
        <v>0</v>
      </c>
      <c r="T747" s="9">
        <f>IF(Q747=0,0,(INDEX('RPI calculation'!$H$9:$H$356,P747)-(COUNTIFS(Matches!$C$9:$C$1954,C747,Matches!$D$9:$D$1954,D747,Matches!$Q$9:$Q$1954,1,Matches!$F$9:$F$1954,3)+COUNTIFS(Matches!$C$9:$C$1954,D747,Matches!$D$9:$D$1954,C747,Matches!$Q$9:$Q$1954,1,Matches!$E$9:$E$1954,3)))/((INDEX('RPI calculation'!$H$9:$H$356,P747)+INDEX('RPI calculation'!$I$9:$I$356,P747))-(COUNTIFS(Matches!$C$9:$C$1954,C747,Matches!$D$9:$D$1954,D747,Matches!$Q$9:$Q$1954,1)+COUNTIFS(Matches!$C$9:$C$1954,D747,Matches!$D$9:$D$1954,C747,Matches!$Q$9:$Q$1954,1))))</f>
        <v>0.72727272727272729</v>
      </c>
      <c r="U747" s="9">
        <f>IF(Q747=0,0,(INDEX('RPI calculation'!$H$9:$H$356,O747)-(COUNTIFS(Matches!$C$9:$C$1954,C747,Matches!$D$9:$D$1954,D747,Matches!$Q$9:$Q$1954,1,Matches!$E$9:$E$1954,3)+COUNTIFS(Matches!$C$9:$C$1954,D747,Matches!$D$9:$D$1954,C747,Matches!$Q$9:$Q$1954,1,Matches!$F$9:$F$1954,3)))/((INDEX('RPI calculation'!$H$9:$H$356,O747)+INDEX('RPI calculation'!$I$9:$I$356,O747))-(COUNTIFS(Matches!$C$9:$C$1954,C747,Matches!$D$9:$D$1954,D747,Matches!$Q$9:$Q$1954,1)+COUNTIFS(Matches!$C$9:$C$1954,D747,Matches!$D$9:$D$1954,C747,Matches!$Q$9:$Q$1954,1))))</f>
        <v>0.4</v>
      </c>
      <c r="V747" s="9">
        <f>IF(Q747=0,0,INDEX('RPI calculation'!$K$9:$K$356,P747))</f>
        <v>0.38417508417508417</v>
      </c>
      <c r="W747" s="9">
        <f>IF(Q747=0,0,INDEX('RPI calculation'!$K$9:$K$356,O747))</f>
        <v>0.54430670339761245</v>
      </c>
      <c r="X747" s="1">
        <f>IF(G747="D1",INDEX('RPI calculation'!$N$9:$N$356,O747),0)</f>
        <v>154</v>
      </c>
      <c r="Y747" s="1">
        <f>IF(H747="D1",INDEX('RPI calculation'!$N$9:$N$356,P747),0)</f>
        <v>192</v>
      </c>
    </row>
    <row r="748" spans="1:25" ht="25">
      <c r="A748" s="1" t="s">
        <v>2444</v>
      </c>
      <c r="B748" s="12">
        <v>46269</v>
      </c>
      <c r="C748" s="1" t="s">
        <v>211</v>
      </c>
      <c r="D748" s="1" t="s">
        <v>231</v>
      </c>
      <c r="E748" s="1">
        <v>0</v>
      </c>
      <c r="F748" s="1">
        <v>3</v>
      </c>
      <c r="G748" s="1" t="s">
        <v>584</v>
      </c>
      <c r="H748" s="1" t="s">
        <v>584</v>
      </c>
      <c r="I748" s="1">
        <v>2</v>
      </c>
      <c r="J748" s="14" t="s">
        <v>2434</v>
      </c>
      <c r="K748" s="14" t="s">
        <v>2445</v>
      </c>
      <c r="L748" s="14"/>
      <c r="M748" s="1" t="s">
        <v>5986</v>
      </c>
      <c r="N748" s="14" t="s">
        <v>5989</v>
      </c>
      <c r="O748" s="1">
        <f>IF(G748="D1",MATCH(C748,'RPI calculation'!$A$9:$A$356,0),0)</f>
        <v>245</v>
      </c>
      <c r="P748" s="1">
        <f>IF(H748="D1",MATCH(D748,'RPI calculation'!$A$9:$A$356,0),0)</f>
        <v>277</v>
      </c>
      <c r="Q748" s="1">
        <f t="shared" si="33"/>
        <v>1</v>
      </c>
      <c r="R748" s="1">
        <f t="shared" si="34"/>
        <v>0</v>
      </c>
      <c r="S748" s="1">
        <f t="shared" si="35"/>
        <v>1</v>
      </c>
      <c r="T748" s="9">
        <f>IF(Q748=0,0,(INDEX('RPI calculation'!$H$9:$H$356,P748)-(COUNTIFS(Matches!$C$9:$C$1954,C748,Matches!$D$9:$D$1954,D748,Matches!$Q$9:$Q$1954,1,Matches!$F$9:$F$1954,3)+COUNTIFS(Matches!$C$9:$C$1954,D748,Matches!$D$9:$D$1954,C748,Matches!$Q$9:$Q$1954,1,Matches!$E$9:$E$1954,3)))/((INDEX('RPI calculation'!$H$9:$H$356,P748)+INDEX('RPI calculation'!$I$9:$I$356,P748))-(COUNTIFS(Matches!$C$9:$C$1954,C748,Matches!$D$9:$D$1954,D748,Matches!$Q$9:$Q$1954,1)+COUNTIFS(Matches!$C$9:$C$1954,D748,Matches!$D$9:$D$1954,C748,Matches!$Q$9:$Q$1954,1))))</f>
        <v>0.6</v>
      </c>
      <c r="U748" s="9">
        <f>IF(Q748=0,0,(INDEX('RPI calculation'!$H$9:$H$356,O748)-(COUNTIFS(Matches!$C$9:$C$1954,C748,Matches!$D$9:$D$1954,D748,Matches!$Q$9:$Q$1954,1,Matches!$E$9:$E$1954,3)+COUNTIFS(Matches!$C$9:$C$1954,D748,Matches!$D$9:$D$1954,C748,Matches!$Q$9:$Q$1954,1,Matches!$F$9:$F$1954,3)))/((INDEX('RPI calculation'!$H$9:$H$356,O748)+INDEX('RPI calculation'!$I$9:$I$356,O748))-(COUNTIFS(Matches!$C$9:$C$1954,C748,Matches!$D$9:$D$1954,D748,Matches!$Q$9:$Q$1954,1)+COUNTIFS(Matches!$C$9:$C$1954,D748,Matches!$D$9:$D$1954,C748,Matches!$Q$9:$Q$1954,1))))</f>
        <v>0.66666666666666663</v>
      </c>
      <c r="V748" s="9">
        <f>IF(Q748=0,0,INDEX('RPI calculation'!$K$9:$K$356,P748))</f>
        <v>0.39594647776465963</v>
      </c>
      <c r="W748" s="9">
        <f>IF(Q748=0,0,INDEX('RPI calculation'!$K$9:$K$356,O748))</f>
        <v>0.43065268065268059</v>
      </c>
      <c r="X748" s="1">
        <f>IF(G748="D1",INDEX('RPI calculation'!$N$9:$N$356,O748),0)</f>
        <v>188</v>
      </c>
      <c r="Y748" s="1">
        <f>IF(H748="D1",INDEX('RPI calculation'!$N$9:$N$356,P748),0)</f>
        <v>208</v>
      </c>
    </row>
    <row r="749" spans="1:25" ht="25">
      <c r="A749" s="1" t="s">
        <v>2446</v>
      </c>
      <c r="B749" s="12">
        <v>46269</v>
      </c>
      <c r="C749" s="1" t="s">
        <v>26</v>
      </c>
      <c r="D749" s="1" t="s">
        <v>74</v>
      </c>
      <c r="E749" s="1">
        <v>3</v>
      </c>
      <c r="F749" s="1">
        <v>1</v>
      </c>
      <c r="G749" s="1" t="s">
        <v>584</v>
      </c>
      <c r="H749" s="1" t="s">
        <v>584</v>
      </c>
      <c r="I749" s="1">
        <v>2</v>
      </c>
      <c r="J749" s="14" t="s">
        <v>736</v>
      </c>
      <c r="K749" s="14" t="s">
        <v>2447</v>
      </c>
      <c r="L749" s="14"/>
      <c r="M749" s="1" t="s">
        <v>5986</v>
      </c>
      <c r="N749" s="14" t="s">
        <v>5989</v>
      </c>
      <c r="O749" s="1">
        <f>IF(G749="D1",MATCH(C749,'RPI calculation'!$A$9:$A$356,0),0)</f>
        <v>253</v>
      </c>
      <c r="P749" s="1">
        <f>IF(H749="D1",MATCH(D749,'RPI calculation'!$A$9:$A$356,0),0)</f>
        <v>243</v>
      </c>
      <c r="Q749" s="1">
        <f t="shared" si="33"/>
        <v>1</v>
      </c>
      <c r="R749" s="1">
        <f t="shared" si="34"/>
        <v>1</v>
      </c>
      <c r="S749" s="1">
        <f t="shared" si="35"/>
        <v>0</v>
      </c>
      <c r="T749" s="9">
        <f>IF(Q749=0,0,(INDEX('RPI calculation'!$H$9:$H$356,P749)-(COUNTIFS(Matches!$C$9:$C$1954,C749,Matches!$D$9:$D$1954,D749,Matches!$Q$9:$Q$1954,1,Matches!$F$9:$F$1954,3)+COUNTIFS(Matches!$C$9:$C$1954,D749,Matches!$D$9:$D$1954,C749,Matches!$Q$9:$Q$1954,1,Matches!$E$9:$E$1954,3)))/((INDEX('RPI calculation'!$H$9:$H$356,P749)+INDEX('RPI calculation'!$I$9:$I$356,P749))-(COUNTIFS(Matches!$C$9:$C$1954,C749,Matches!$D$9:$D$1954,D749,Matches!$Q$9:$Q$1954,1)+COUNTIFS(Matches!$C$9:$C$1954,D749,Matches!$D$9:$D$1954,C749,Matches!$Q$9:$Q$1954,1))))</f>
        <v>0.55555555555555558</v>
      </c>
      <c r="U749" s="9">
        <f>IF(Q749=0,0,(INDEX('RPI calculation'!$H$9:$H$356,O749)-(COUNTIFS(Matches!$C$9:$C$1954,C749,Matches!$D$9:$D$1954,D749,Matches!$Q$9:$Q$1954,1,Matches!$E$9:$E$1954,3)+COUNTIFS(Matches!$C$9:$C$1954,D749,Matches!$D$9:$D$1954,C749,Matches!$Q$9:$Q$1954,1,Matches!$F$9:$F$1954,3)))/((INDEX('RPI calculation'!$H$9:$H$356,O749)+INDEX('RPI calculation'!$I$9:$I$356,O749))-(COUNTIFS(Matches!$C$9:$C$1954,C749,Matches!$D$9:$D$1954,D749,Matches!$Q$9:$Q$1954,1)+COUNTIFS(Matches!$C$9:$C$1954,D749,Matches!$D$9:$D$1954,C749,Matches!$Q$9:$Q$1954,1))))</f>
        <v>0.77777777777777779</v>
      </c>
      <c r="V749" s="9">
        <f>IF(Q749=0,0,INDEX('RPI calculation'!$K$9:$K$356,P749))</f>
        <v>0.67272727272727262</v>
      </c>
      <c r="W749" s="9">
        <f>IF(Q749=0,0,INDEX('RPI calculation'!$K$9:$K$356,O749))</f>
        <v>0.68007936507936506</v>
      </c>
      <c r="X749" s="1">
        <f>IF(G749="D1",INDEX('RPI calculation'!$N$9:$N$356,O749),0)</f>
        <v>3</v>
      </c>
      <c r="Y749" s="1">
        <f>IF(H749="D1",INDEX('RPI calculation'!$N$9:$N$356,P749),0)</f>
        <v>51</v>
      </c>
    </row>
    <row r="750" spans="1:25" ht="25">
      <c r="A750" s="1" t="s">
        <v>2448</v>
      </c>
      <c r="B750" s="12">
        <v>46269</v>
      </c>
      <c r="C750" s="1" t="s">
        <v>368</v>
      </c>
      <c r="D750" s="1" t="s">
        <v>347</v>
      </c>
      <c r="E750" s="1">
        <v>0</v>
      </c>
      <c r="F750" s="1">
        <v>3</v>
      </c>
      <c r="G750" s="1" t="s">
        <v>584</v>
      </c>
      <c r="H750" s="1" t="s">
        <v>584</v>
      </c>
      <c r="I750" s="1">
        <v>2</v>
      </c>
      <c r="J750" s="14" t="s">
        <v>2449</v>
      </c>
      <c r="K750" s="14" t="s">
        <v>2450</v>
      </c>
      <c r="L750" s="14"/>
      <c r="M750" s="1" t="s">
        <v>5986</v>
      </c>
      <c r="N750" s="14" t="s">
        <v>5989</v>
      </c>
      <c r="O750" s="1">
        <f>IF(G750="D1",MATCH(C750,'RPI calculation'!$A$9:$A$356,0),0)</f>
        <v>256</v>
      </c>
      <c r="P750" s="1">
        <f>IF(H750="D1",MATCH(D750,'RPI calculation'!$A$9:$A$356,0),0)</f>
        <v>286</v>
      </c>
      <c r="Q750" s="1">
        <f t="shared" si="33"/>
        <v>1</v>
      </c>
      <c r="R750" s="1">
        <f t="shared" si="34"/>
        <v>0</v>
      </c>
      <c r="S750" s="1">
        <f t="shared" si="35"/>
        <v>1</v>
      </c>
      <c r="T750" s="9">
        <f>IF(Q750=0,0,(INDEX('RPI calculation'!$H$9:$H$356,P750)-(COUNTIFS(Matches!$C$9:$C$1954,C750,Matches!$D$9:$D$1954,D750,Matches!$Q$9:$Q$1954,1,Matches!$F$9:$F$1954,3)+COUNTIFS(Matches!$C$9:$C$1954,D750,Matches!$D$9:$D$1954,C750,Matches!$Q$9:$Q$1954,1,Matches!$E$9:$E$1954,3)))/((INDEX('RPI calculation'!$H$9:$H$356,P750)+INDEX('RPI calculation'!$I$9:$I$356,P750))-(COUNTIFS(Matches!$C$9:$C$1954,C750,Matches!$D$9:$D$1954,D750,Matches!$Q$9:$Q$1954,1)+COUNTIFS(Matches!$C$9:$C$1954,D750,Matches!$D$9:$D$1954,C750,Matches!$Q$9:$Q$1954,1))))</f>
        <v>0.18181818181818182</v>
      </c>
      <c r="U750" s="9">
        <f>IF(Q750=0,0,(INDEX('RPI calculation'!$H$9:$H$356,O750)-(COUNTIFS(Matches!$C$9:$C$1954,C750,Matches!$D$9:$D$1954,D750,Matches!$Q$9:$Q$1954,1,Matches!$E$9:$E$1954,3)+COUNTIFS(Matches!$C$9:$C$1954,D750,Matches!$D$9:$D$1954,C750,Matches!$Q$9:$Q$1954,1,Matches!$F$9:$F$1954,3)))/((INDEX('RPI calculation'!$H$9:$H$356,O750)+INDEX('RPI calculation'!$I$9:$I$356,O750))-(COUNTIFS(Matches!$C$9:$C$1954,C750,Matches!$D$9:$D$1954,D750,Matches!$Q$9:$Q$1954,1)+COUNTIFS(Matches!$C$9:$C$1954,D750,Matches!$D$9:$D$1954,C750,Matches!$Q$9:$Q$1954,1))))</f>
        <v>0.1</v>
      </c>
      <c r="V750" s="9">
        <f>IF(Q750=0,0,INDEX('RPI calculation'!$K$9:$K$356,P750))</f>
        <v>0.38901515151515148</v>
      </c>
      <c r="W750" s="9">
        <f>IF(Q750=0,0,INDEX('RPI calculation'!$K$9:$K$356,O750))</f>
        <v>0.35117079889807168</v>
      </c>
      <c r="X750" s="1">
        <f>IF(G750="D1",INDEX('RPI calculation'!$N$9:$N$356,O750),0)</f>
        <v>345</v>
      </c>
      <c r="Y750" s="1">
        <f>IF(H750="D1",INDEX('RPI calculation'!$N$9:$N$356,P750),0)</f>
        <v>324</v>
      </c>
    </row>
    <row r="751" spans="1:25" ht="25">
      <c r="A751" s="1" t="s">
        <v>2451</v>
      </c>
      <c r="B751" s="12">
        <v>46269</v>
      </c>
      <c r="C751" s="1" t="s">
        <v>138</v>
      </c>
      <c r="D751" s="1" t="s">
        <v>337</v>
      </c>
      <c r="E751" s="1">
        <v>3</v>
      </c>
      <c r="F751" s="1">
        <v>0</v>
      </c>
      <c r="G751" s="1" t="s">
        <v>584</v>
      </c>
      <c r="H751" s="1" t="s">
        <v>584</v>
      </c>
      <c r="I751" s="1">
        <v>3</v>
      </c>
      <c r="J751" s="14" t="s">
        <v>962</v>
      </c>
      <c r="K751" s="14" t="s">
        <v>2452</v>
      </c>
      <c r="L751" s="14"/>
      <c r="M751" s="1" t="s">
        <v>5986</v>
      </c>
      <c r="N751" s="14" t="s">
        <v>5989</v>
      </c>
      <c r="O751" s="1">
        <f>IF(G751="D1",MATCH(C751,'RPI calculation'!$A$9:$A$356,0),0)</f>
        <v>258</v>
      </c>
      <c r="P751" s="1">
        <f>IF(H751="D1",MATCH(D751,'RPI calculation'!$A$9:$A$356,0),0)</f>
        <v>336</v>
      </c>
      <c r="Q751" s="1">
        <f t="shared" si="33"/>
        <v>1</v>
      </c>
      <c r="R751" s="1">
        <f t="shared" si="34"/>
        <v>1</v>
      </c>
      <c r="S751" s="1">
        <f t="shared" si="35"/>
        <v>0</v>
      </c>
      <c r="T751" s="9">
        <f>IF(Q751=0,0,(INDEX('RPI calculation'!$H$9:$H$356,P751)-(COUNTIFS(Matches!$C$9:$C$1954,C751,Matches!$D$9:$D$1954,D751,Matches!$Q$9:$Q$1954,1,Matches!$F$9:$F$1954,3)+COUNTIFS(Matches!$C$9:$C$1954,D751,Matches!$D$9:$D$1954,C751,Matches!$Q$9:$Q$1954,1,Matches!$E$9:$E$1954,3)))/((INDEX('RPI calculation'!$H$9:$H$356,P751)+INDEX('RPI calculation'!$I$9:$I$356,P751))-(COUNTIFS(Matches!$C$9:$C$1954,C751,Matches!$D$9:$D$1954,D751,Matches!$Q$9:$Q$1954,1)+COUNTIFS(Matches!$C$9:$C$1954,D751,Matches!$D$9:$D$1954,C751,Matches!$Q$9:$Q$1954,1))))</f>
        <v>0</v>
      </c>
      <c r="U751" s="9">
        <f>IF(Q751=0,0,(INDEX('RPI calculation'!$H$9:$H$356,O751)-(COUNTIFS(Matches!$C$9:$C$1954,C751,Matches!$D$9:$D$1954,D751,Matches!$Q$9:$Q$1954,1,Matches!$E$9:$E$1954,3)+COUNTIFS(Matches!$C$9:$C$1954,D751,Matches!$D$9:$D$1954,C751,Matches!$Q$9:$Q$1954,1,Matches!$F$9:$F$1954,3)))/((INDEX('RPI calculation'!$H$9:$H$356,O751)+INDEX('RPI calculation'!$I$9:$I$356,O751))-(COUNTIFS(Matches!$C$9:$C$1954,C751,Matches!$D$9:$D$1954,D751,Matches!$Q$9:$Q$1954,1)+COUNTIFS(Matches!$C$9:$C$1954,D751,Matches!$D$9:$D$1954,C751,Matches!$Q$9:$Q$1954,1))))</f>
        <v>0.3</v>
      </c>
      <c r="V751" s="9">
        <f>IF(Q751=0,0,INDEX('RPI calculation'!$K$9:$K$356,P751))</f>
        <v>0.55641414141414136</v>
      </c>
      <c r="W751" s="9">
        <f>IF(Q751=0,0,INDEX('RPI calculation'!$K$9:$K$356,O751))</f>
        <v>0.63380558835104284</v>
      </c>
      <c r="X751" s="1">
        <f>IF(G751="D1",INDEX('RPI calculation'!$N$9:$N$356,O751),0)</f>
        <v>115</v>
      </c>
      <c r="Y751" s="1">
        <f>IF(H751="D1",INDEX('RPI calculation'!$N$9:$N$356,P751),0)</f>
        <v>314</v>
      </c>
    </row>
    <row r="752" spans="1:25" ht="25">
      <c r="A752" s="1" t="s">
        <v>2453</v>
      </c>
      <c r="B752" s="12">
        <v>46269</v>
      </c>
      <c r="C752" s="1" t="s">
        <v>212</v>
      </c>
      <c r="D752" s="1" t="s">
        <v>265</v>
      </c>
      <c r="E752" s="1">
        <v>2</v>
      </c>
      <c r="F752" s="1">
        <v>3</v>
      </c>
      <c r="G752" s="1" t="s">
        <v>584</v>
      </c>
      <c r="H752" s="1" t="s">
        <v>584</v>
      </c>
      <c r="I752" s="1">
        <v>2</v>
      </c>
      <c r="J752" s="14" t="s">
        <v>982</v>
      </c>
      <c r="K752" s="14" t="s">
        <v>2454</v>
      </c>
      <c r="L752" s="14"/>
      <c r="M752" s="1" t="s">
        <v>5986</v>
      </c>
      <c r="N752" s="14" t="s">
        <v>5989</v>
      </c>
      <c r="O752" s="1">
        <f>IF(G752="D1",MATCH(C752,'RPI calculation'!$A$9:$A$356,0),0)</f>
        <v>260</v>
      </c>
      <c r="P752" s="1">
        <f>IF(H752="D1",MATCH(D752,'RPI calculation'!$A$9:$A$356,0),0)</f>
        <v>263</v>
      </c>
      <c r="Q752" s="1">
        <f t="shared" si="33"/>
        <v>1</v>
      </c>
      <c r="R752" s="1">
        <f t="shared" si="34"/>
        <v>0</v>
      </c>
      <c r="S752" s="1">
        <f t="shared" si="35"/>
        <v>1</v>
      </c>
      <c r="T752" s="9">
        <f>IF(Q752=0,0,(INDEX('RPI calculation'!$H$9:$H$356,P752)-(COUNTIFS(Matches!$C$9:$C$1954,C752,Matches!$D$9:$D$1954,D752,Matches!$Q$9:$Q$1954,1,Matches!$F$9:$F$1954,3)+COUNTIFS(Matches!$C$9:$C$1954,D752,Matches!$D$9:$D$1954,C752,Matches!$Q$9:$Q$1954,1,Matches!$E$9:$E$1954,3)))/((INDEX('RPI calculation'!$H$9:$H$356,P752)+INDEX('RPI calculation'!$I$9:$I$356,P752))-(COUNTIFS(Matches!$C$9:$C$1954,C752,Matches!$D$9:$D$1954,D752,Matches!$Q$9:$Q$1954,1)+COUNTIFS(Matches!$C$9:$C$1954,D752,Matches!$D$9:$D$1954,C752,Matches!$Q$9:$Q$1954,1))))</f>
        <v>0.45454545454545453</v>
      </c>
      <c r="U752" s="9">
        <f>IF(Q752=0,0,(INDEX('RPI calculation'!$H$9:$H$356,O752)-(COUNTIFS(Matches!$C$9:$C$1954,C752,Matches!$D$9:$D$1954,D752,Matches!$Q$9:$Q$1954,1,Matches!$E$9:$E$1954,3)+COUNTIFS(Matches!$C$9:$C$1954,D752,Matches!$D$9:$D$1954,C752,Matches!$Q$9:$Q$1954,1,Matches!$F$9:$F$1954,3)))/((INDEX('RPI calculation'!$H$9:$H$356,O752)+INDEX('RPI calculation'!$I$9:$I$356,O752))-(COUNTIFS(Matches!$C$9:$C$1954,C752,Matches!$D$9:$D$1954,D752,Matches!$Q$9:$Q$1954,1)+COUNTIFS(Matches!$C$9:$C$1954,D752,Matches!$D$9:$D$1954,C752,Matches!$Q$9:$Q$1954,1))))</f>
        <v>0.58333333333333337</v>
      </c>
      <c r="V752" s="9">
        <f>IF(Q752=0,0,INDEX('RPI calculation'!$K$9:$K$356,P752))</f>
        <v>0.41875000000000001</v>
      </c>
      <c r="W752" s="9">
        <f>IF(Q752=0,0,INDEX('RPI calculation'!$K$9:$K$356,O752))</f>
        <v>0.45470085470085464</v>
      </c>
      <c r="X752" s="1">
        <f>IF(G752="D1",INDEX('RPI calculation'!$N$9:$N$356,O752),0)</f>
        <v>189</v>
      </c>
      <c r="Y752" s="1">
        <f>IF(H752="D1",INDEX('RPI calculation'!$N$9:$N$356,P752),0)</f>
        <v>242</v>
      </c>
    </row>
    <row r="753" spans="1:25" ht="25">
      <c r="A753" s="1" t="s">
        <v>2455</v>
      </c>
      <c r="B753" s="12">
        <v>46269</v>
      </c>
      <c r="C753" s="1" t="s">
        <v>370</v>
      </c>
      <c r="D753" s="1" t="s">
        <v>328</v>
      </c>
      <c r="E753" s="1">
        <v>0</v>
      </c>
      <c r="F753" s="1">
        <v>3</v>
      </c>
      <c r="G753" s="1" t="s">
        <v>584</v>
      </c>
      <c r="H753" s="1" t="s">
        <v>584</v>
      </c>
      <c r="I753" s="1">
        <v>2</v>
      </c>
      <c r="J753" s="14" t="s">
        <v>1150</v>
      </c>
      <c r="K753" s="14" t="s">
        <v>2456</v>
      </c>
      <c r="L753" s="14"/>
      <c r="M753" s="1" t="s">
        <v>5986</v>
      </c>
      <c r="N753" s="14" t="s">
        <v>5989</v>
      </c>
      <c r="O753" s="1">
        <f>IF(G753="D1",MATCH(C753,'RPI calculation'!$A$9:$A$356,0),0)</f>
        <v>267</v>
      </c>
      <c r="P753" s="1">
        <f>IF(H753="D1",MATCH(D753,'RPI calculation'!$A$9:$A$356,0),0)</f>
        <v>295</v>
      </c>
      <c r="Q753" s="1">
        <f t="shared" si="33"/>
        <v>1</v>
      </c>
      <c r="R753" s="1">
        <f t="shared" si="34"/>
        <v>0</v>
      </c>
      <c r="S753" s="1">
        <f t="shared" si="35"/>
        <v>1</v>
      </c>
      <c r="T753" s="9">
        <f>IF(Q753=0,0,(INDEX('RPI calculation'!$H$9:$H$356,P753)-(COUNTIFS(Matches!$C$9:$C$1954,C753,Matches!$D$9:$D$1954,D753,Matches!$Q$9:$Q$1954,1,Matches!$F$9:$F$1954,3)+COUNTIFS(Matches!$C$9:$C$1954,D753,Matches!$D$9:$D$1954,C753,Matches!$Q$9:$Q$1954,1,Matches!$E$9:$E$1954,3)))/((INDEX('RPI calculation'!$H$9:$H$356,P753)+INDEX('RPI calculation'!$I$9:$I$356,P753))-(COUNTIFS(Matches!$C$9:$C$1954,C753,Matches!$D$9:$D$1954,D753,Matches!$Q$9:$Q$1954,1)+COUNTIFS(Matches!$C$9:$C$1954,D753,Matches!$D$9:$D$1954,C753,Matches!$Q$9:$Q$1954,1))))</f>
        <v>0.1</v>
      </c>
      <c r="U753" s="9">
        <f>IF(Q753=0,0,(INDEX('RPI calculation'!$H$9:$H$356,O753)-(COUNTIFS(Matches!$C$9:$C$1954,C753,Matches!$D$9:$D$1954,D753,Matches!$Q$9:$Q$1954,1,Matches!$E$9:$E$1954,3)+COUNTIFS(Matches!$C$9:$C$1954,D753,Matches!$D$9:$D$1954,C753,Matches!$Q$9:$Q$1954,1,Matches!$F$9:$F$1954,3)))/((INDEX('RPI calculation'!$H$9:$H$356,O753)+INDEX('RPI calculation'!$I$9:$I$356,O753))-(COUNTIFS(Matches!$C$9:$C$1954,C753,Matches!$D$9:$D$1954,D753,Matches!$Q$9:$Q$1954,1)+COUNTIFS(Matches!$C$9:$C$1954,D753,Matches!$D$9:$D$1954,C753,Matches!$Q$9:$Q$1954,1))))</f>
        <v>0.1111111111111111</v>
      </c>
      <c r="V753" s="9">
        <f>IF(Q753=0,0,INDEX('RPI calculation'!$K$9:$K$356,P753))</f>
        <v>0.47323232323232317</v>
      </c>
      <c r="W753" s="9">
        <f>IF(Q753=0,0,INDEX('RPI calculation'!$K$9:$K$356,O753))</f>
        <v>0.29666666666666669</v>
      </c>
      <c r="X753" s="1">
        <f>IF(G753="D1",INDEX('RPI calculation'!$N$9:$N$356,O753),0)</f>
        <v>347</v>
      </c>
      <c r="Y753" s="1">
        <f>IF(H753="D1",INDEX('RPI calculation'!$N$9:$N$356,P753),0)</f>
        <v>305</v>
      </c>
    </row>
    <row r="754" spans="1:25" ht="25">
      <c r="A754" s="1" t="s">
        <v>2457</v>
      </c>
      <c r="B754" s="12">
        <v>46269</v>
      </c>
      <c r="C754" s="1" t="s">
        <v>171</v>
      </c>
      <c r="D754" s="1" t="s">
        <v>255</v>
      </c>
      <c r="E754" s="1">
        <v>3</v>
      </c>
      <c r="F754" s="1">
        <v>1</v>
      </c>
      <c r="G754" s="1" t="s">
        <v>584</v>
      </c>
      <c r="H754" s="1" t="s">
        <v>584</v>
      </c>
      <c r="I754" s="1">
        <v>2</v>
      </c>
      <c r="J754" s="14" t="s">
        <v>2458</v>
      </c>
      <c r="K754" s="14" t="s">
        <v>2459</v>
      </c>
      <c r="L754" s="14"/>
      <c r="M754" s="1" t="s">
        <v>5986</v>
      </c>
      <c r="N754" s="14" t="s">
        <v>5989</v>
      </c>
      <c r="O754" s="1">
        <f>IF(G754="D1",MATCH(C754,'RPI calculation'!$A$9:$A$356,0),0)</f>
        <v>268</v>
      </c>
      <c r="P754" s="1">
        <f>IF(H754="D1",MATCH(D754,'RPI calculation'!$A$9:$A$356,0),0)</f>
        <v>292</v>
      </c>
      <c r="Q754" s="1">
        <f t="shared" si="33"/>
        <v>1</v>
      </c>
      <c r="R754" s="1">
        <f t="shared" si="34"/>
        <v>1</v>
      </c>
      <c r="S754" s="1">
        <f t="shared" si="35"/>
        <v>0</v>
      </c>
      <c r="T754" s="9">
        <f>IF(Q754=0,0,(INDEX('RPI calculation'!$H$9:$H$356,P754)-(COUNTIFS(Matches!$C$9:$C$1954,C754,Matches!$D$9:$D$1954,D754,Matches!$Q$9:$Q$1954,1,Matches!$F$9:$F$1954,3)+COUNTIFS(Matches!$C$9:$C$1954,D754,Matches!$D$9:$D$1954,C754,Matches!$Q$9:$Q$1954,1,Matches!$E$9:$E$1954,3)))/((INDEX('RPI calculation'!$H$9:$H$356,P754)+INDEX('RPI calculation'!$I$9:$I$356,P754))-(COUNTIFS(Matches!$C$9:$C$1954,C754,Matches!$D$9:$D$1954,D754,Matches!$Q$9:$Q$1954,1)+COUNTIFS(Matches!$C$9:$C$1954,D754,Matches!$D$9:$D$1954,C754,Matches!$Q$9:$Q$1954,1))))</f>
        <v>0.54545454545454541</v>
      </c>
      <c r="U754" s="9">
        <f>IF(Q754=0,0,(INDEX('RPI calculation'!$H$9:$H$356,O754)-(COUNTIFS(Matches!$C$9:$C$1954,C754,Matches!$D$9:$D$1954,D754,Matches!$Q$9:$Q$1954,1,Matches!$E$9:$E$1954,3)+COUNTIFS(Matches!$C$9:$C$1954,D754,Matches!$D$9:$D$1954,C754,Matches!$Q$9:$Q$1954,1,Matches!$F$9:$F$1954,3)))/((INDEX('RPI calculation'!$H$9:$H$356,O754)+INDEX('RPI calculation'!$I$9:$I$356,O754))-(COUNTIFS(Matches!$C$9:$C$1954,C754,Matches!$D$9:$D$1954,D754,Matches!$Q$9:$Q$1954,1)+COUNTIFS(Matches!$C$9:$C$1954,D754,Matches!$D$9:$D$1954,C754,Matches!$Q$9:$Q$1954,1))))</f>
        <v>0.75</v>
      </c>
      <c r="V754" s="9">
        <f>IF(Q754=0,0,INDEX('RPI calculation'!$K$9:$K$356,P754))</f>
        <v>0.43221801346801353</v>
      </c>
      <c r="W754" s="9">
        <f>IF(Q754=0,0,INDEX('RPI calculation'!$K$9:$K$356,O754))</f>
        <v>0.42481770366385752</v>
      </c>
      <c r="X754" s="1">
        <f>IF(G754="D1",INDEX('RPI calculation'!$N$9:$N$356,O754),0)</f>
        <v>148</v>
      </c>
      <c r="Y754" s="1">
        <f>IF(H754="D1",INDEX('RPI calculation'!$N$9:$N$356,P754),0)</f>
        <v>232</v>
      </c>
    </row>
    <row r="755" spans="1:25" ht="25">
      <c r="A755" s="1" t="s">
        <v>2460</v>
      </c>
      <c r="B755" s="12">
        <v>46269</v>
      </c>
      <c r="C755" s="1" t="s">
        <v>275</v>
      </c>
      <c r="D755" s="1" t="s">
        <v>235</v>
      </c>
      <c r="E755" s="1">
        <v>2</v>
      </c>
      <c r="F755" s="1">
        <v>3</v>
      </c>
      <c r="G755" s="1" t="s">
        <v>584</v>
      </c>
      <c r="H755" s="1" t="s">
        <v>584</v>
      </c>
      <c r="I755" s="1">
        <v>2</v>
      </c>
      <c r="J755" s="14" t="s">
        <v>818</v>
      </c>
      <c r="K755" s="14" t="s">
        <v>2461</v>
      </c>
      <c r="L755" s="14"/>
      <c r="M755" s="1" t="s">
        <v>5986</v>
      </c>
      <c r="N755" s="14" t="s">
        <v>5989</v>
      </c>
      <c r="O755" s="1">
        <f>IF(G755="D1",MATCH(C755,'RPI calculation'!$A$9:$A$356,0),0)</f>
        <v>269</v>
      </c>
      <c r="P755" s="1">
        <f>IF(H755="D1",MATCH(D755,'RPI calculation'!$A$9:$A$356,0),0)</f>
        <v>302</v>
      </c>
      <c r="Q755" s="1">
        <f t="shared" si="33"/>
        <v>1</v>
      </c>
      <c r="R755" s="1">
        <f t="shared" si="34"/>
        <v>0</v>
      </c>
      <c r="S755" s="1">
        <f t="shared" si="35"/>
        <v>1</v>
      </c>
      <c r="T755" s="9">
        <f>IF(Q755=0,0,(INDEX('RPI calculation'!$H$9:$H$356,P755)-(COUNTIFS(Matches!$C$9:$C$1954,C755,Matches!$D$9:$D$1954,D755,Matches!$Q$9:$Q$1954,1,Matches!$F$9:$F$1954,3)+COUNTIFS(Matches!$C$9:$C$1954,D755,Matches!$D$9:$D$1954,C755,Matches!$Q$9:$Q$1954,1,Matches!$E$9:$E$1954,3)))/((INDEX('RPI calculation'!$H$9:$H$356,P755)+INDEX('RPI calculation'!$I$9:$I$356,P755))-(COUNTIFS(Matches!$C$9:$C$1954,C755,Matches!$D$9:$D$1954,D755,Matches!$Q$9:$Q$1954,1)+COUNTIFS(Matches!$C$9:$C$1954,D755,Matches!$D$9:$D$1954,C755,Matches!$Q$9:$Q$1954,1))))</f>
        <v>0.27272727272727271</v>
      </c>
      <c r="U755" s="9">
        <f>IF(Q755=0,0,(INDEX('RPI calculation'!$H$9:$H$356,O755)-(COUNTIFS(Matches!$C$9:$C$1954,C755,Matches!$D$9:$D$1954,D755,Matches!$Q$9:$Q$1954,1,Matches!$E$9:$E$1954,3)+COUNTIFS(Matches!$C$9:$C$1954,D755,Matches!$D$9:$D$1954,C755,Matches!$Q$9:$Q$1954,1,Matches!$F$9:$F$1954,3)))/((INDEX('RPI calculation'!$H$9:$H$356,O755)+INDEX('RPI calculation'!$I$9:$I$356,O755))-(COUNTIFS(Matches!$C$9:$C$1954,C755,Matches!$D$9:$D$1954,D755,Matches!$Q$9:$Q$1954,1)+COUNTIFS(Matches!$C$9:$C$1954,D755,Matches!$D$9:$D$1954,C755,Matches!$Q$9:$Q$1954,1))))</f>
        <v>0.25</v>
      </c>
      <c r="V755" s="9">
        <f>IF(Q755=0,0,INDEX('RPI calculation'!$K$9:$K$356,P755))</f>
        <v>0.53127104377104373</v>
      </c>
      <c r="W755" s="9">
        <f>IF(Q755=0,0,INDEX('RPI calculation'!$K$9:$K$356,O755))</f>
        <v>0.52420234086900752</v>
      </c>
      <c r="X755" s="1">
        <f>IF(G755="D1",INDEX('RPI calculation'!$N$9:$N$356,O755),0)</f>
        <v>252</v>
      </c>
      <c r="Y755" s="1">
        <f>IF(H755="D1",INDEX('RPI calculation'!$N$9:$N$356,P755),0)</f>
        <v>212</v>
      </c>
    </row>
    <row r="756" spans="1:25" ht="25">
      <c r="A756" s="1" t="s">
        <v>2462</v>
      </c>
      <c r="B756" s="12">
        <v>46269</v>
      </c>
      <c r="C756" s="1" t="s">
        <v>210</v>
      </c>
      <c r="D756" s="1" t="s">
        <v>258</v>
      </c>
      <c r="E756" s="1">
        <v>3</v>
      </c>
      <c r="F756" s="1">
        <v>0</v>
      </c>
      <c r="G756" s="1" t="s">
        <v>584</v>
      </c>
      <c r="H756" s="1" t="s">
        <v>584</v>
      </c>
      <c r="I756" s="1">
        <v>2</v>
      </c>
      <c r="J756" s="14" t="s">
        <v>2463</v>
      </c>
      <c r="K756" s="14" t="s">
        <v>2464</v>
      </c>
      <c r="L756" s="14"/>
      <c r="M756" s="1" t="s">
        <v>5986</v>
      </c>
      <c r="N756" s="14" t="s">
        <v>5989</v>
      </c>
      <c r="O756" s="1">
        <f>IF(G756="D1",MATCH(C756,'RPI calculation'!$A$9:$A$356,0),0)</f>
        <v>274</v>
      </c>
      <c r="P756" s="1">
        <f>IF(H756="D1",MATCH(D756,'RPI calculation'!$A$9:$A$356,0),0)</f>
        <v>293</v>
      </c>
      <c r="Q756" s="1">
        <f t="shared" si="33"/>
        <v>1</v>
      </c>
      <c r="R756" s="1">
        <f t="shared" si="34"/>
        <v>1</v>
      </c>
      <c r="S756" s="1">
        <f t="shared" si="35"/>
        <v>0</v>
      </c>
      <c r="T756" s="9">
        <f>IF(Q756=0,0,(INDEX('RPI calculation'!$H$9:$H$356,P756)-(COUNTIFS(Matches!$C$9:$C$1954,C756,Matches!$D$9:$D$1954,D756,Matches!$Q$9:$Q$1954,1,Matches!$F$9:$F$1954,3)+COUNTIFS(Matches!$C$9:$C$1954,D756,Matches!$D$9:$D$1954,C756,Matches!$Q$9:$Q$1954,1,Matches!$E$9:$E$1954,3)))/((INDEX('RPI calculation'!$H$9:$H$356,P756)+INDEX('RPI calculation'!$I$9:$I$356,P756))-(COUNTIFS(Matches!$C$9:$C$1954,C756,Matches!$D$9:$D$1954,D756,Matches!$Q$9:$Q$1954,1)+COUNTIFS(Matches!$C$9:$C$1954,D756,Matches!$D$9:$D$1954,C756,Matches!$Q$9:$Q$1954,1))))</f>
        <v>0.3</v>
      </c>
      <c r="U756" s="9">
        <f>IF(Q756=0,0,(INDEX('RPI calculation'!$H$9:$H$356,O756)-(COUNTIFS(Matches!$C$9:$C$1954,C756,Matches!$D$9:$D$1954,D756,Matches!$Q$9:$Q$1954,1,Matches!$E$9:$E$1954,3)+COUNTIFS(Matches!$C$9:$C$1954,D756,Matches!$D$9:$D$1954,C756,Matches!$Q$9:$Q$1954,1,Matches!$F$9:$F$1954,3)))/((INDEX('RPI calculation'!$H$9:$H$356,O756)+INDEX('RPI calculation'!$I$9:$I$356,O756))-(COUNTIFS(Matches!$C$9:$C$1954,C756,Matches!$D$9:$D$1954,D756,Matches!$Q$9:$Q$1954,1)+COUNTIFS(Matches!$C$9:$C$1954,D756,Matches!$D$9:$D$1954,C756,Matches!$Q$9:$Q$1954,1))))</f>
        <v>0.5</v>
      </c>
      <c r="V756" s="9">
        <f>IF(Q756=0,0,INDEX('RPI calculation'!$K$9:$K$356,P756))</f>
        <v>0.52231404958677685</v>
      </c>
      <c r="W756" s="9">
        <f>IF(Q756=0,0,INDEX('RPI calculation'!$K$9:$K$356,O756))</f>
        <v>0.43827160493827161</v>
      </c>
      <c r="X756" s="1">
        <f>IF(G756="D1",INDEX('RPI calculation'!$N$9:$N$356,O756),0)</f>
        <v>187</v>
      </c>
      <c r="Y756" s="1">
        <f>IF(H756="D1",INDEX('RPI calculation'!$N$9:$N$356,P756),0)</f>
        <v>235</v>
      </c>
    </row>
    <row r="757" spans="1:25">
      <c r="A757" s="1" t="s">
        <v>2465</v>
      </c>
      <c r="B757" s="12">
        <v>46269</v>
      </c>
      <c r="C757" s="1" t="s">
        <v>297</v>
      </c>
      <c r="D757" s="1" t="s">
        <v>135</v>
      </c>
      <c r="E757" s="1">
        <v>0</v>
      </c>
      <c r="F757" s="1">
        <v>3</v>
      </c>
      <c r="G757" s="1" t="s">
        <v>584</v>
      </c>
      <c r="H757" s="1" t="s">
        <v>584</v>
      </c>
      <c r="I757" s="1">
        <v>1</v>
      </c>
      <c r="J757" s="14" t="s">
        <v>2466</v>
      </c>
      <c r="K757" s="14" t="s">
        <v>2467</v>
      </c>
      <c r="L757" s="14"/>
      <c r="M757" s="1" t="s">
        <v>5986</v>
      </c>
      <c r="N757" s="14" t="s">
        <v>5989</v>
      </c>
      <c r="O757" s="1">
        <f>IF(G757="D1",MATCH(C757,'RPI calculation'!$A$9:$A$356,0),0)</f>
        <v>275</v>
      </c>
      <c r="P757" s="1">
        <f>IF(H757="D1",MATCH(D757,'RPI calculation'!$A$9:$A$356,0),0)</f>
        <v>321</v>
      </c>
      <c r="Q757" s="1">
        <f t="shared" si="33"/>
        <v>1</v>
      </c>
      <c r="R757" s="1">
        <f t="shared" si="34"/>
        <v>0</v>
      </c>
      <c r="S757" s="1">
        <f t="shared" si="35"/>
        <v>1</v>
      </c>
      <c r="T757" s="9">
        <f>IF(Q757=0,0,(INDEX('RPI calculation'!$H$9:$H$356,P757)-(COUNTIFS(Matches!$C$9:$C$1954,C757,Matches!$D$9:$D$1954,D757,Matches!$Q$9:$Q$1954,1,Matches!$F$9:$F$1954,3)+COUNTIFS(Matches!$C$9:$C$1954,D757,Matches!$D$9:$D$1954,C757,Matches!$Q$9:$Q$1954,1,Matches!$E$9:$E$1954,3)))/((INDEX('RPI calculation'!$H$9:$H$356,P757)+INDEX('RPI calculation'!$I$9:$I$356,P757))-(COUNTIFS(Matches!$C$9:$C$1954,C757,Matches!$D$9:$D$1954,D757,Matches!$Q$9:$Q$1954,1)+COUNTIFS(Matches!$C$9:$C$1954,D757,Matches!$D$9:$D$1954,C757,Matches!$Q$9:$Q$1954,1))))</f>
        <v>0.8</v>
      </c>
      <c r="U757" s="9">
        <f>IF(Q757=0,0,(INDEX('RPI calculation'!$H$9:$H$356,O757)-(COUNTIFS(Matches!$C$9:$C$1954,C757,Matches!$D$9:$D$1954,D757,Matches!$Q$9:$Q$1954,1,Matches!$E$9:$E$1954,3)+COUNTIFS(Matches!$C$9:$C$1954,D757,Matches!$D$9:$D$1954,C757,Matches!$Q$9:$Q$1954,1,Matches!$F$9:$F$1954,3)))/((INDEX('RPI calculation'!$H$9:$H$356,O757)+INDEX('RPI calculation'!$I$9:$I$356,O757))-(COUNTIFS(Matches!$C$9:$C$1954,C757,Matches!$D$9:$D$1954,D757,Matches!$Q$9:$Q$1954,1)+COUNTIFS(Matches!$C$9:$C$1954,D757,Matches!$D$9:$D$1954,C757,Matches!$Q$9:$Q$1954,1))))</f>
        <v>0.33333333333333331</v>
      </c>
      <c r="V757" s="9">
        <f>IF(Q757=0,0,INDEX('RPI calculation'!$K$9:$K$356,P757))</f>
        <v>0.42479338842975201</v>
      </c>
      <c r="W757" s="9">
        <f>IF(Q757=0,0,INDEX('RPI calculation'!$K$9:$K$356,O757))</f>
        <v>0.45837218337218333</v>
      </c>
      <c r="X757" s="1">
        <f>IF(G757="D1",INDEX('RPI calculation'!$N$9:$N$356,O757),0)</f>
        <v>274</v>
      </c>
      <c r="Y757" s="1">
        <f>IF(H757="D1",INDEX('RPI calculation'!$N$9:$N$356,P757),0)</f>
        <v>112</v>
      </c>
    </row>
    <row r="758" spans="1:25" ht="25">
      <c r="A758" s="1" t="s">
        <v>2468</v>
      </c>
      <c r="B758" s="12">
        <v>46269</v>
      </c>
      <c r="C758" s="1" t="s">
        <v>203</v>
      </c>
      <c r="D758" s="1" t="s">
        <v>291</v>
      </c>
      <c r="E758" s="1">
        <v>0</v>
      </c>
      <c r="F758" s="1">
        <v>3</v>
      </c>
      <c r="G758" s="1" t="s">
        <v>584</v>
      </c>
      <c r="H758" s="1" t="s">
        <v>584</v>
      </c>
      <c r="I758" s="1">
        <v>2</v>
      </c>
      <c r="J758" s="14" t="s">
        <v>2469</v>
      </c>
      <c r="K758" s="14" t="s">
        <v>2470</v>
      </c>
      <c r="L758" s="14"/>
      <c r="M758" s="1" t="s">
        <v>5986</v>
      </c>
      <c r="N758" s="14" t="s">
        <v>5989</v>
      </c>
      <c r="O758" s="1">
        <f>IF(G758="D1",MATCH(C758,'RPI calculation'!$A$9:$A$356,0),0)</f>
        <v>284</v>
      </c>
      <c r="P758" s="1">
        <f>IF(H758="D1",MATCH(D758,'RPI calculation'!$A$9:$A$356,0),0)</f>
        <v>320</v>
      </c>
      <c r="Q758" s="1">
        <f t="shared" si="33"/>
        <v>1</v>
      </c>
      <c r="R758" s="1">
        <f t="shared" si="34"/>
        <v>0</v>
      </c>
      <c r="S758" s="1">
        <f t="shared" si="35"/>
        <v>1</v>
      </c>
      <c r="T758" s="9">
        <f>IF(Q758=0,0,(INDEX('RPI calculation'!$H$9:$H$356,P758)-(COUNTIFS(Matches!$C$9:$C$1954,C758,Matches!$D$9:$D$1954,D758,Matches!$Q$9:$Q$1954,1,Matches!$F$9:$F$1954,3)+COUNTIFS(Matches!$C$9:$C$1954,D758,Matches!$D$9:$D$1954,C758,Matches!$Q$9:$Q$1954,1,Matches!$E$9:$E$1954,3)))/((INDEX('RPI calculation'!$H$9:$H$356,P758)+INDEX('RPI calculation'!$I$9:$I$356,P758))-(COUNTIFS(Matches!$C$9:$C$1954,C758,Matches!$D$9:$D$1954,D758,Matches!$Q$9:$Q$1954,1)+COUNTIFS(Matches!$C$9:$C$1954,D758,Matches!$D$9:$D$1954,C758,Matches!$Q$9:$Q$1954,1))))</f>
        <v>0.3</v>
      </c>
      <c r="U758" s="9">
        <f>IF(Q758=0,0,(INDEX('RPI calculation'!$H$9:$H$356,O758)-(COUNTIFS(Matches!$C$9:$C$1954,C758,Matches!$D$9:$D$1954,D758,Matches!$Q$9:$Q$1954,1,Matches!$E$9:$E$1954,3)+COUNTIFS(Matches!$C$9:$C$1954,D758,Matches!$D$9:$D$1954,C758,Matches!$Q$9:$Q$1954,1,Matches!$F$9:$F$1954,3)))/((INDEX('RPI calculation'!$H$9:$H$356,O758)+INDEX('RPI calculation'!$I$9:$I$356,O758))-(COUNTIFS(Matches!$C$9:$C$1954,C758,Matches!$D$9:$D$1954,D758,Matches!$Q$9:$Q$1954,1)+COUNTIFS(Matches!$C$9:$C$1954,D758,Matches!$D$9:$D$1954,C758,Matches!$Q$9:$Q$1954,1))))</f>
        <v>0.5</v>
      </c>
      <c r="V758" s="9">
        <f>IF(Q758=0,0,INDEX('RPI calculation'!$K$9:$K$356,P758))</f>
        <v>0.45764462809917356</v>
      </c>
      <c r="W758" s="9">
        <f>IF(Q758=0,0,INDEX('RPI calculation'!$K$9:$K$356,O758))</f>
        <v>0.51056014692378326</v>
      </c>
      <c r="X758" s="1">
        <f>IF(G758="D1",INDEX('RPI calculation'!$N$9:$N$356,O758),0)</f>
        <v>180</v>
      </c>
      <c r="Y758" s="1">
        <f>IF(H758="D1",INDEX('RPI calculation'!$N$9:$N$356,P758),0)</f>
        <v>268</v>
      </c>
    </row>
    <row r="759" spans="1:25" ht="25">
      <c r="A759" s="1" t="s">
        <v>2471</v>
      </c>
      <c r="B759" s="12">
        <v>46269</v>
      </c>
      <c r="C759" s="1" t="s">
        <v>221</v>
      </c>
      <c r="D759" s="1" t="s">
        <v>166</v>
      </c>
      <c r="E759" s="1">
        <v>2</v>
      </c>
      <c r="F759" s="1">
        <v>3</v>
      </c>
      <c r="G759" s="1" t="s">
        <v>584</v>
      </c>
      <c r="H759" s="1" t="s">
        <v>584</v>
      </c>
      <c r="I759" s="1">
        <v>2</v>
      </c>
      <c r="J759" s="14" t="s">
        <v>1150</v>
      </c>
      <c r="K759" s="14" t="s">
        <v>2472</v>
      </c>
      <c r="L759" s="14"/>
      <c r="M759" s="1" t="s">
        <v>5986</v>
      </c>
      <c r="N759" s="14" t="s">
        <v>5989</v>
      </c>
      <c r="O759" s="1">
        <f>IF(G759="D1",MATCH(C759,'RPI calculation'!$A$9:$A$356,0),0)</f>
        <v>297</v>
      </c>
      <c r="P759" s="1">
        <f>IF(H759="D1",MATCH(D759,'RPI calculation'!$A$9:$A$356,0),0)</f>
        <v>317</v>
      </c>
      <c r="Q759" s="1">
        <f t="shared" si="33"/>
        <v>1</v>
      </c>
      <c r="R759" s="1">
        <f t="shared" si="34"/>
        <v>0</v>
      </c>
      <c r="S759" s="1">
        <f t="shared" si="35"/>
        <v>1</v>
      </c>
      <c r="T759" s="9">
        <f>IF(Q759=0,0,(INDEX('RPI calculation'!$H$9:$H$356,P759)-(COUNTIFS(Matches!$C$9:$C$1954,C759,Matches!$D$9:$D$1954,D759,Matches!$Q$9:$Q$1954,1,Matches!$F$9:$F$1954,3)+COUNTIFS(Matches!$C$9:$C$1954,D759,Matches!$D$9:$D$1954,C759,Matches!$Q$9:$Q$1954,1,Matches!$E$9:$E$1954,3)))/((INDEX('RPI calculation'!$H$9:$H$356,P759)+INDEX('RPI calculation'!$I$9:$I$356,P759))-(COUNTIFS(Matches!$C$9:$C$1954,C759,Matches!$D$9:$D$1954,D759,Matches!$Q$9:$Q$1954,1)+COUNTIFS(Matches!$C$9:$C$1954,D759,Matches!$D$9:$D$1954,C759,Matches!$Q$9:$Q$1954,1))))</f>
        <v>0.66666666666666663</v>
      </c>
      <c r="U759" s="9">
        <f>IF(Q759=0,0,(INDEX('RPI calculation'!$H$9:$H$356,O759)-(COUNTIFS(Matches!$C$9:$C$1954,C759,Matches!$D$9:$D$1954,D759,Matches!$Q$9:$Q$1954,1,Matches!$E$9:$E$1954,3)+COUNTIFS(Matches!$C$9:$C$1954,D759,Matches!$D$9:$D$1954,C759,Matches!$Q$9:$Q$1954,1,Matches!$F$9:$F$1954,3)))/((INDEX('RPI calculation'!$H$9:$H$356,O759)+INDEX('RPI calculation'!$I$9:$I$356,O759))-(COUNTIFS(Matches!$C$9:$C$1954,C759,Matches!$D$9:$D$1954,D759,Matches!$Q$9:$Q$1954,1)+COUNTIFS(Matches!$C$9:$C$1954,D759,Matches!$D$9:$D$1954,C759,Matches!$Q$9:$Q$1954,1))))</f>
        <v>0.4</v>
      </c>
      <c r="V759" s="9">
        <f>IF(Q759=0,0,INDEX('RPI calculation'!$K$9:$K$356,P759))</f>
        <v>0.43818181818181817</v>
      </c>
      <c r="W759" s="9">
        <f>IF(Q759=0,0,INDEX('RPI calculation'!$K$9:$K$356,O759))</f>
        <v>0.5535812672176309</v>
      </c>
      <c r="X759" s="1">
        <f>IF(G759="D1",INDEX('RPI calculation'!$N$9:$N$356,O759),0)</f>
        <v>198</v>
      </c>
      <c r="Y759" s="1">
        <f>IF(H759="D1",INDEX('RPI calculation'!$N$9:$N$356,P759),0)</f>
        <v>143</v>
      </c>
    </row>
    <row r="760" spans="1:25" ht="25">
      <c r="A760" s="1" t="s">
        <v>2473</v>
      </c>
      <c r="B760" s="12">
        <v>46269</v>
      </c>
      <c r="C760" s="1" t="s">
        <v>178</v>
      </c>
      <c r="D760" s="1" t="s">
        <v>305</v>
      </c>
      <c r="E760" s="1">
        <v>3</v>
      </c>
      <c r="F760" s="1">
        <v>0</v>
      </c>
      <c r="G760" s="1" t="s">
        <v>584</v>
      </c>
      <c r="H760" s="1" t="s">
        <v>584</v>
      </c>
      <c r="I760" s="1">
        <v>2</v>
      </c>
      <c r="J760" s="14" t="s">
        <v>2474</v>
      </c>
      <c r="K760" s="14" t="s">
        <v>2475</v>
      </c>
      <c r="L760" s="14"/>
      <c r="M760" s="1" t="s">
        <v>5986</v>
      </c>
      <c r="N760" s="14" t="s">
        <v>5989</v>
      </c>
      <c r="O760" s="1">
        <f>IF(G760="D1",MATCH(C760,'RPI calculation'!$A$9:$A$356,0),0)</f>
        <v>310</v>
      </c>
      <c r="P760" s="1">
        <f>IF(H760="D1",MATCH(D760,'RPI calculation'!$A$9:$A$356,0),0)</f>
        <v>318</v>
      </c>
      <c r="Q760" s="1">
        <f t="shared" si="33"/>
        <v>1</v>
      </c>
      <c r="R760" s="1">
        <f t="shared" si="34"/>
        <v>1</v>
      </c>
      <c r="S760" s="1">
        <f t="shared" si="35"/>
        <v>0</v>
      </c>
      <c r="T760" s="9">
        <f>IF(Q760=0,0,(INDEX('RPI calculation'!$H$9:$H$356,P760)-(COUNTIFS(Matches!$C$9:$C$1954,C760,Matches!$D$9:$D$1954,D760,Matches!$Q$9:$Q$1954,1,Matches!$F$9:$F$1954,3)+COUNTIFS(Matches!$C$9:$C$1954,D760,Matches!$D$9:$D$1954,C760,Matches!$Q$9:$Q$1954,1,Matches!$E$9:$E$1954,3)))/((INDEX('RPI calculation'!$H$9:$H$356,P760)+INDEX('RPI calculation'!$I$9:$I$356,P760))-(COUNTIFS(Matches!$C$9:$C$1954,C760,Matches!$D$9:$D$1954,D760,Matches!$Q$9:$Q$1954,1)+COUNTIFS(Matches!$C$9:$C$1954,D760,Matches!$D$9:$D$1954,C760,Matches!$Q$9:$Q$1954,1))))</f>
        <v>0.18181818181818182</v>
      </c>
      <c r="U760" s="9">
        <f>IF(Q760=0,0,(INDEX('RPI calculation'!$H$9:$H$356,O760)-(COUNTIFS(Matches!$C$9:$C$1954,C760,Matches!$D$9:$D$1954,D760,Matches!$Q$9:$Q$1954,1,Matches!$E$9:$E$1954,3)+COUNTIFS(Matches!$C$9:$C$1954,D760,Matches!$D$9:$D$1954,C760,Matches!$Q$9:$Q$1954,1,Matches!$F$9:$F$1954,3)))/((INDEX('RPI calculation'!$H$9:$H$356,O760)+INDEX('RPI calculation'!$I$9:$I$356,O760))-(COUNTIFS(Matches!$C$9:$C$1954,C760,Matches!$D$9:$D$1954,D760,Matches!$Q$9:$Q$1954,1)+COUNTIFS(Matches!$C$9:$C$1954,D760,Matches!$D$9:$D$1954,C760,Matches!$Q$9:$Q$1954,1))))</f>
        <v>0.5</v>
      </c>
      <c r="V760" s="9">
        <f>IF(Q760=0,0,INDEX('RPI calculation'!$K$9:$K$356,P760))</f>
        <v>0.5065802253302254</v>
      </c>
      <c r="W760" s="9">
        <f>IF(Q760=0,0,INDEX('RPI calculation'!$K$9:$K$356,O760))</f>
        <v>0.46336088154269978</v>
      </c>
      <c r="X760" s="1">
        <f>IF(G760="D1",INDEX('RPI calculation'!$N$9:$N$356,O760),0)</f>
        <v>155</v>
      </c>
      <c r="Y760" s="1">
        <f>IF(H760="D1",INDEX('RPI calculation'!$N$9:$N$356,P760),0)</f>
        <v>282</v>
      </c>
    </row>
    <row r="761" spans="1:25" ht="25">
      <c r="A761" s="1" t="s">
        <v>2476</v>
      </c>
      <c r="B761" s="12">
        <v>46269</v>
      </c>
      <c r="C761" s="1" t="s">
        <v>72</v>
      </c>
      <c r="D761" s="1" t="s">
        <v>114</v>
      </c>
      <c r="E761" s="1">
        <v>3</v>
      </c>
      <c r="F761" s="1">
        <v>0</v>
      </c>
      <c r="G761" s="1" t="s">
        <v>584</v>
      </c>
      <c r="H761" s="1" t="s">
        <v>584</v>
      </c>
      <c r="I761" s="1">
        <v>2</v>
      </c>
      <c r="J761" s="14" t="s">
        <v>1138</v>
      </c>
      <c r="K761" s="14" t="s">
        <v>2477</v>
      </c>
      <c r="L761" s="14"/>
      <c r="M761" s="1" t="s">
        <v>5986</v>
      </c>
      <c r="N761" s="14" t="s">
        <v>5989</v>
      </c>
      <c r="O761" s="1">
        <f>IF(G761="D1",MATCH(C761,'RPI calculation'!$A$9:$A$356,0),0)</f>
        <v>315</v>
      </c>
      <c r="P761" s="1">
        <f>IF(H761="D1",MATCH(D761,'RPI calculation'!$A$9:$A$356,0),0)</f>
        <v>345</v>
      </c>
      <c r="Q761" s="1">
        <f t="shared" si="33"/>
        <v>1</v>
      </c>
      <c r="R761" s="1">
        <f t="shared" si="34"/>
        <v>1</v>
      </c>
      <c r="S761" s="1">
        <f t="shared" si="35"/>
        <v>0</v>
      </c>
      <c r="T761" s="9">
        <f>IF(Q761=0,0,(INDEX('RPI calculation'!$H$9:$H$356,P761)-(COUNTIFS(Matches!$C$9:$C$1954,C761,Matches!$D$9:$D$1954,D761,Matches!$Q$9:$Q$1954,1,Matches!$F$9:$F$1954,3)+COUNTIFS(Matches!$C$9:$C$1954,D761,Matches!$D$9:$D$1954,C761,Matches!$Q$9:$Q$1954,1,Matches!$E$9:$E$1954,3)))/((INDEX('RPI calculation'!$H$9:$H$356,P761)+INDEX('RPI calculation'!$I$9:$I$356,P761))-(COUNTIFS(Matches!$C$9:$C$1954,C761,Matches!$D$9:$D$1954,D761,Matches!$Q$9:$Q$1954,1)+COUNTIFS(Matches!$C$9:$C$1954,D761,Matches!$D$9:$D$1954,C761,Matches!$Q$9:$Q$1954,1))))</f>
        <v>0.7</v>
      </c>
      <c r="U761" s="9">
        <f>IF(Q761=0,0,(INDEX('RPI calculation'!$H$9:$H$356,O761)-(COUNTIFS(Matches!$C$9:$C$1954,C761,Matches!$D$9:$D$1954,D761,Matches!$Q$9:$Q$1954,1,Matches!$E$9:$E$1954,3)+COUNTIFS(Matches!$C$9:$C$1954,D761,Matches!$D$9:$D$1954,C761,Matches!$Q$9:$Q$1954,1,Matches!$F$9:$F$1954,3)))/((INDEX('RPI calculation'!$H$9:$H$356,O761)+INDEX('RPI calculation'!$I$9:$I$356,O761))-(COUNTIFS(Matches!$C$9:$C$1954,C761,Matches!$D$9:$D$1954,D761,Matches!$Q$9:$Q$1954,1)+COUNTIFS(Matches!$C$9:$C$1954,D761,Matches!$D$9:$D$1954,C761,Matches!$Q$9:$Q$1954,1))))</f>
        <v>0.7</v>
      </c>
      <c r="V761" s="9">
        <f>IF(Q761=0,0,INDEX('RPI calculation'!$K$9:$K$356,P761))</f>
        <v>0.54357208448117544</v>
      </c>
      <c r="W761" s="9">
        <f>IF(Q761=0,0,INDEX('RPI calculation'!$K$9:$K$356,O761))</f>
        <v>0.57134986225895323</v>
      </c>
      <c r="X761" s="1">
        <f>IF(G761="D1",INDEX('RPI calculation'!$N$9:$N$356,O761),0)</f>
        <v>49</v>
      </c>
      <c r="Y761" s="1">
        <f>IF(H761="D1",INDEX('RPI calculation'!$N$9:$N$356,P761),0)</f>
        <v>91</v>
      </c>
    </row>
    <row r="762" spans="1:25" ht="25">
      <c r="A762" s="1" t="s">
        <v>2478</v>
      </c>
      <c r="B762" s="12">
        <v>46269</v>
      </c>
      <c r="C762" s="1" t="s">
        <v>150</v>
      </c>
      <c r="D762" s="1" t="s">
        <v>292</v>
      </c>
      <c r="E762" s="1">
        <v>3</v>
      </c>
      <c r="F762" s="1">
        <v>1</v>
      </c>
      <c r="G762" s="1" t="s">
        <v>584</v>
      </c>
      <c r="H762" s="1" t="s">
        <v>584</v>
      </c>
      <c r="I762" s="1">
        <v>2</v>
      </c>
      <c r="J762" s="14" t="s">
        <v>1036</v>
      </c>
      <c r="K762" s="14" t="s">
        <v>2479</v>
      </c>
      <c r="L762" s="14"/>
      <c r="M762" s="1" t="s">
        <v>5986</v>
      </c>
      <c r="N762" s="14" t="s">
        <v>5989</v>
      </c>
      <c r="O762" s="1">
        <f>IF(G762="D1",MATCH(C762,'RPI calculation'!$A$9:$A$356,0),0)</f>
        <v>326</v>
      </c>
      <c r="P762" s="1">
        <f>IF(H762="D1",MATCH(D762,'RPI calculation'!$A$9:$A$356,0),0)</f>
        <v>340</v>
      </c>
      <c r="Q762" s="1">
        <f t="shared" si="33"/>
        <v>1</v>
      </c>
      <c r="R762" s="1">
        <f t="shared" si="34"/>
        <v>1</v>
      </c>
      <c r="S762" s="1">
        <f t="shared" si="35"/>
        <v>0</v>
      </c>
      <c r="T762" s="9">
        <f>IF(Q762=0,0,(INDEX('RPI calculation'!$H$9:$H$356,P762)-(COUNTIFS(Matches!$C$9:$C$1954,C762,Matches!$D$9:$D$1954,D762,Matches!$Q$9:$Q$1954,1,Matches!$F$9:$F$1954,3)+COUNTIFS(Matches!$C$9:$C$1954,D762,Matches!$D$9:$D$1954,C762,Matches!$Q$9:$Q$1954,1,Matches!$E$9:$E$1954,3)))/((INDEX('RPI calculation'!$H$9:$H$356,P762)+INDEX('RPI calculation'!$I$9:$I$356,P762))-(COUNTIFS(Matches!$C$9:$C$1954,C762,Matches!$D$9:$D$1954,D762,Matches!$Q$9:$Q$1954,1)+COUNTIFS(Matches!$C$9:$C$1954,D762,Matches!$D$9:$D$1954,C762,Matches!$Q$9:$Q$1954,1))))</f>
        <v>0.4</v>
      </c>
      <c r="U762" s="9">
        <f>IF(Q762=0,0,(INDEX('RPI calculation'!$H$9:$H$356,O762)-(COUNTIFS(Matches!$C$9:$C$1954,C762,Matches!$D$9:$D$1954,D762,Matches!$Q$9:$Q$1954,1,Matches!$E$9:$E$1954,3)+COUNTIFS(Matches!$C$9:$C$1954,D762,Matches!$D$9:$D$1954,C762,Matches!$Q$9:$Q$1954,1,Matches!$F$9:$F$1954,3)))/((INDEX('RPI calculation'!$H$9:$H$356,O762)+INDEX('RPI calculation'!$I$9:$I$356,O762))-(COUNTIFS(Matches!$C$9:$C$1954,C762,Matches!$D$9:$D$1954,D762,Matches!$Q$9:$Q$1954,1)+COUNTIFS(Matches!$C$9:$C$1954,D762,Matches!$D$9:$D$1954,C762,Matches!$Q$9:$Q$1954,1))))</f>
        <v>0.375</v>
      </c>
      <c r="V762" s="9">
        <f>IF(Q762=0,0,INDEX('RPI calculation'!$K$9:$K$356,P762))</f>
        <v>0.43465776647594828</v>
      </c>
      <c r="W762" s="9">
        <f>IF(Q762=0,0,INDEX('RPI calculation'!$K$9:$K$356,O762))</f>
        <v>0.59670113836780503</v>
      </c>
      <c r="X762" s="1">
        <f>IF(G762="D1",INDEX('RPI calculation'!$N$9:$N$356,O762),0)</f>
        <v>127</v>
      </c>
      <c r="Y762" s="1">
        <f>IF(H762="D1",INDEX('RPI calculation'!$N$9:$N$356,P762),0)</f>
        <v>269</v>
      </c>
    </row>
    <row r="763" spans="1:25" ht="25">
      <c r="A763" s="1" t="s">
        <v>2480</v>
      </c>
      <c r="B763" s="12">
        <v>46269</v>
      </c>
      <c r="C763" s="1" t="s">
        <v>82</v>
      </c>
      <c r="D763" s="1" t="s">
        <v>141</v>
      </c>
      <c r="E763" s="1">
        <v>3</v>
      </c>
      <c r="F763" s="1">
        <v>0</v>
      </c>
      <c r="G763" s="1" t="s">
        <v>584</v>
      </c>
      <c r="H763" s="1" t="s">
        <v>584</v>
      </c>
      <c r="I763" s="1">
        <v>2</v>
      </c>
      <c r="J763" s="14" t="s">
        <v>2481</v>
      </c>
      <c r="K763" s="14" t="s">
        <v>2482</v>
      </c>
      <c r="L763" s="14"/>
      <c r="M763" s="1" t="s">
        <v>5986</v>
      </c>
      <c r="N763" s="14" t="s">
        <v>5989</v>
      </c>
      <c r="O763" s="1">
        <f>IF(G763="D1",MATCH(C763,'RPI calculation'!$A$9:$A$356,0),0)</f>
        <v>337</v>
      </c>
      <c r="P763" s="1">
        <f>IF(H763="D1",MATCH(D763,'RPI calculation'!$A$9:$A$356,0),0)</f>
        <v>344</v>
      </c>
      <c r="Q763" s="1">
        <f t="shared" si="33"/>
        <v>1</v>
      </c>
      <c r="R763" s="1">
        <f t="shared" si="34"/>
        <v>1</v>
      </c>
      <c r="S763" s="1">
        <f t="shared" si="35"/>
        <v>0</v>
      </c>
      <c r="T763" s="9">
        <f>IF(Q763=0,0,(INDEX('RPI calculation'!$H$9:$H$356,P763)-(COUNTIFS(Matches!$C$9:$C$1954,C763,Matches!$D$9:$D$1954,D763,Matches!$Q$9:$Q$1954,1,Matches!$F$9:$F$1954,3)+COUNTIFS(Matches!$C$9:$C$1954,D763,Matches!$D$9:$D$1954,C763,Matches!$Q$9:$Q$1954,1,Matches!$E$9:$E$1954,3)))/((INDEX('RPI calculation'!$H$9:$H$356,P763)+INDEX('RPI calculation'!$I$9:$I$356,P763))-(COUNTIFS(Matches!$C$9:$C$1954,C763,Matches!$D$9:$D$1954,D763,Matches!$Q$9:$Q$1954,1)+COUNTIFS(Matches!$C$9:$C$1954,D763,Matches!$D$9:$D$1954,C763,Matches!$Q$9:$Q$1954,1))))</f>
        <v>0.55555555555555558</v>
      </c>
      <c r="U763" s="9">
        <f>IF(Q763=0,0,(INDEX('RPI calculation'!$H$9:$H$356,O763)-(COUNTIFS(Matches!$C$9:$C$1954,C763,Matches!$D$9:$D$1954,D763,Matches!$Q$9:$Q$1954,1,Matches!$E$9:$E$1954,3)+COUNTIFS(Matches!$C$9:$C$1954,D763,Matches!$D$9:$D$1954,C763,Matches!$Q$9:$Q$1954,1,Matches!$F$9:$F$1954,3)))/((INDEX('RPI calculation'!$H$9:$H$356,O763)+INDEX('RPI calculation'!$I$9:$I$356,O763))-(COUNTIFS(Matches!$C$9:$C$1954,C763,Matches!$D$9:$D$1954,D763,Matches!$Q$9:$Q$1954,1)+COUNTIFS(Matches!$C$9:$C$1954,D763,Matches!$D$9:$D$1954,C763,Matches!$Q$9:$Q$1954,1))))</f>
        <v>0.45454545454545453</v>
      </c>
      <c r="V763" s="9">
        <f>IF(Q763=0,0,INDEX('RPI calculation'!$K$9:$K$356,P763))</f>
        <v>0.54050505050505049</v>
      </c>
      <c r="W763" s="9">
        <f>IF(Q763=0,0,INDEX('RPI calculation'!$K$9:$K$356,O763))</f>
        <v>0.67020202020202024</v>
      </c>
      <c r="X763" s="1">
        <f>IF(G763="D1",INDEX('RPI calculation'!$N$9:$N$356,O763),0)</f>
        <v>59</v>
      </c>
      <c r="Y763" s="1">
        <f>IF(H763="D1",INDEX('RPI calculation'!$N$9:$N$356,P763),0)</f>
        <v>118</v>
      </c>
    </row>
    <row r="764" spans="1:25" ht="25">
      <c r="A764" s="1" t="s">
        <v>2483</v>
      </c>
      <c r="B764" s="12">
        <v>46270</v>
      </c>
      <c r="C764" s="1" t="s">
        <v>229</v>
      </c>
      <c r="D764" s="1" t="s">
        <v>203</v>
      </c>
      <c r="E764" s="1">
        <v>1</v>
      </c>
      <c r="F764" s="1">
        <v>3</v>
      </c>
      <c r="G764" s="1" t="s">
        <v>584</v>
      </c>
      <c r="H764" s="1" t="s">
        <v>584</v>
      </c>
      <c r="I764" s="1">
        <v>2</v>
      </c>
      <c r="J764" s="14" t="s">
        <v>2469</v>
      </c>
      <c r="K764" s="14" t="s">
        <v>2484</v>
      </c>
      <c r="L764" s="14"/>
      <c r="M764" s="1" t="s">
        <v>5986</v>
      </c>
      <c r="N764" s="14" t="s">
        <v>5989</v>
      </c>
      <c r="O764" s="1">
        <f>IF(G764="D1",MATCH(C764,'RPI calculation'!$A$9:$A$356,0),0)</f>
        <v>1</v>
      </c>
      <c r="P764" s="1">
        <f>IF(H764="D1",MATCH(D764,'RPI calculation'!$A$9:$A$356,0),0)</f>
        <v>284</v>
      </c>
      <c r="Q764" s="1">
        <f t="shared" si="33"/>
        <v>1</v>
      </c>
      <c r="R764" s="1">
        <f t="shared" si="34"/>
        <v>0</v>
      </c>
      <c r="S764" s="1">
        <f t="shared" si="35"/>
        <v>1</v>
      </c>
      <c r="T764" s="9">
        <f>IF(Q764=0,0,(INDEX('RPI calculation'!$H$9:$H$356,P764)-(COUNTIFS(Matches!$C$9:$C$1954,C764,Matches!$D$9:$D$1954,D764,Matches!$Q$9:$Q$1954,1,Matches!$F$9:$F$1954,3)+COUNTIFS(Matches!$C$9:$C$1954,D764,Matches!$D$9:$D$1954,C764,Matches!$Q$9:$Q$1954,1,Matches!$E$9:$E$1954,3)))/((INDEX('RPI calculation'!$H$9:$H$356,P764)+INDEX('RPI calculation'!$I$9:$I$356,P764))-(COUNTIFS(Matches!$C$9:$C$1954,C764,Matches!$D$9:$D$1954,D764,Matches!$Q$9:$Q$1954,1)+COUNTIFS(Matches!$C$9:$C$1954,D764,Matches!$D$9:$D$1954,C764,Matches!$Q$9:$Q$1954,1))))</f>
        <v>0.4</v>
      </c>
      <c r="U764" s="9">
        <f>IF(Q764=0,0,(INDEX('RPI calculation'!$H$9:$H$356,O764)-(COUNTIFS(Matches!$C$9:$C$1954,C764,Matches!$D$9:$D$1954,D764,Matches!$Q$9:$Q$1954,1,Matches!$E$9:$E$1954,3)+COUNTIFS(Matches!$C$9:$C$1954,D764,Matches!$D$9:$D$1954,C764,Matches!$Q$9:$Q$1954,1,Matches!$F$9:$F$1954,3)))/((INDEX('RPI calculation'!$H$9:$H$356,O764)+INDEX('RPI calculation'!$I$9:$I$356,O764))-(COUNTIFS(Matches!$C$9:$C$1954,C764,Matches!$D$9:$D$1954,D764,Matches!$Q$9:$Q$1954,1)+COUNTIFS(Matches!$C$9:$C$1954,D764,Matches!$D$9:$D$1954,C764,Matches!$Q$9:$Q$1954,1))))</f>
        <v>0.22222222222222221</v>
      </c>
      <c r="V764" s="9">
        <f>IF(Q764=0,0,INDEX('RPI calculation'!$K$9:$K$356,P764))</f>
        <v>0.51056014692378326</v>
      </c>
      <c r="W764" s="9">
        <f>IF(Q764=0,0,INDEX('RPI calculation'!$K$9:$K$356,O764))</f>
        <v>0.60363636363636364</v>
      </c>
      <c r="X764" s="1">
        <f>IF(G764="D1",INDEX('RPI calculation'!$N$9:$N$356,O764),0)</f>
        <v>206</v>
      </c>
      <c r="Y764" s="1">
        <f>IF(H764="D1",INDEX('RPI calculation'!$N$9:$N$356,P764),0)</f>
        <v>180</v>
      </c>
    </row>
    <row r="765" spans="1:25" ht="25">
      <c r="A765" s="1" t="s">
        <v>2485</v>
      </c>
      <c r="B765" s="12">
        <v>46270</v>
      </c>
      <c r="C765" s="1" t="s">
        <v>261</v>
      </c>
      <c r="D765" s="1" t="s">
        <v>305</v>
      </c>
      <c r="E765" s="1">
        <v>3</v>
      </c>
      <c r="F765" s="1">
        <v>0</v>
      </c>
      <c r="G765" s="1" t="s">
        <v>584</v>
      </c>
      <c r="H765" s="1" t="s">
        <v>584</v>
      </c>
      <c r="I765" s="1">
        <v>2</v>
      </c>
      <c r="J765" s="14" t="s">
        <v>739</v>
      </c>
      <c r="K765" s="14" t="s">
        <v>2486</v>
      </c>
      <c r="L765" s="14"/>
      <c r="M765" s="1" t="s">
        <v>5986</v>
      </c>
      <c r="N765" s="14" t="s">
        <v>5989</v>
      </c>
      <c r="O765" s="1">
        <f>IF(G765="D1",MATCH(C765,'RPI calculation'!$A$9:$A$356,0),0)</f>
        <v>3</v>
      </c>
      <c r="P765" s="1">
        <f>IF(H765="D1",MATCH(D765,'RPI calculation'!$A$9:$A$356,0),0)</f>
        <v>318</v>
      </c>
      <c r="Q765" s="1">
        <f t="shared" si="33"/>
        <v>1</v>
      </c>
      <c r="R765" s="1">
        <f t="shared" si="34"/>
        <v>1</v>
      </c>
      <c r="S765" s="1">
        <f t="shared" si="35"/>
        <v>0</v>
      </c>
      <c r="T765" s="9">
        <f>IF(Q765=0,0,(INDEX('RPI calculation'!$H$9:$H$356,P765)-(COUNTIFS(Matches!$C$9:$C$1954,C765,Matches!$D$9:$D$1954,D765,Matches!$Q$9:$Q$1954,1,Matches!$F$9:$F$1954,3)+COUNTIFS(Matches!$C$9:$C$1954,D765,Matches!$D$9:$D$1954,C765,Matches!$Q$9:$Q$1954,1,Matches!$E$9:$E$1954,3)))/((INDEX('RPI calculation'!$H$9:$H$356,P765)+INDEX('RPI calculation'!$I$9:$I$356,P765))-(COUNTIFS(Matches!$C$9:$C$1954,C765,Matches!$D$9:$D$1954,D765,Matches!$Q$9:$Q$1954,1)+COUNTIFS(Matches!$C$9:$C$1954,D765,Matches!$D$9:$D$1954,C765,Matches!$Q$9:$Q$1954,1))))</f>
        <v>0.18181818181818182</v>
      </c>
      <c r="U765" s="9">
        <f>IF(Q765=0,0,(INDEX('RPI calculation'!$H$9:$H$356,O765)-(COUNTIFS(Matches!$C$9:$C$1954,C765,Matches!$D$9:$D$1954,D765,Matches!$Q$9:$Q$1954,1,Matches!$E$9:$E$1954,3)+COUNTIFS(Matches!$C$9:$C$1954,D765,Matches!$D$9:$D$1954,C765,Matches!$Q$9:$Q$1954,1,Matches!$F$9:$F$1954,3)))/((INDEX('RPI calculation'!$H$9:$H$356,O765)+INDEX('RPI calculation'!$I$9:$I$356,O765))-(COUNTIFS(Matches!$C$9:$C$1954,C765,Matches!$D$9:$D$1954,D765,Matches!$Q$9:$Q$1954,1)+COUNTIFS(Matches!$C$9:$C$1954,D765,Matches!$D$9:$D$1954,C765,Matches!$Q$9:$Q$1954,1))))</f>
        <v>0.3</v>
      </c>
      <c r="V765" s="9">
        <f>IF(Q765=0,0,INDEX('RPI calculation'!$K$9:$K$356,P765))</f>
        <v>0.5065802253302254</v>
      </c>
      <c r="W765" s="9">
        <f>IF(Q765=0,0,INDEX('RPI calculation'!$K$9:$K$356,O765))</f>
        <v>0.48264462809917352</v>
      </c>
      <c r="X765" s="1">
        <f>IF(G765="D1",INDEX('RPI calculation'!$N$9:$N$356,O765),0)</f>
        <v>238</v>
      </c>
      <c r="Y765" s="1">
        <f>IF(H765="D1",INDEX('RPI calculation'!$N$9:$N$356,P765),0)</f>
        <v>282</v>
      </c>
    </row>
    <row r="766" spans="1:25" ht="25">
      <c r="A766" s="1" t="s">
        <v>2487</v>
      </c>
      <c r="B766" s="12">
        <v>46270</v>
      </c>
      <c r="C766" s="1" t="s">
        <v>227</v>
      </c>
      <c r="D766" s="1" t="s">
        <v>161</v>
      </c>
      <c r="E766" s="1">
        <v>2</v>
      </c>
      <c r="F766" s="1">
        <v>3</v>
      </c>
      <c r="G766" s="1" t="s">
        <v>584</v>
      </c>
      <c r="H766" s="1" t="s">
        <v>584</v>
      </c>
      <c r="I766" s="1">
        <v>2</v>
      </c>
      <c r="J766" s="14" t="s">
        <v>832</v>
      </c>
      <c r="K766" s="14" t="s">
        <v>2488</v>
      </c>
      <c r="L766" s="14"/>
      <c r="M766" s="1" t="s">
        <v>5986</v>
      </c>
      <c r="N766" s="14" t="s">
        <v>5989</v>
      </c>
      <c r="O766" s="1">
        <f>IF(G766="D1",MATCH(C766,'RPI calculation'!$A$9:$A$356,0),0)</f>
        <v>4</v>
      </c>
      <c r="P766" s="1">
        <f>IF(H766="D1",MATCH(D766,'RPI calculation'!$A$9:$A$356,0),0)</f>
        <v>122</v>
      </c>
      <c r="Q766" s="1">
        <f t="shared" si="33"/>
        <v>1</v>
      </c>
      <c r="R766" s="1">
        <f t="shared" si="34"/>
        <v>0</v>
      </c>
      <c r="S766" s="1">
        <f t="shared" si="35"/>
        <v>1</v>
      </c>
      <c r="T766" s="9">
        <f>IF(Q766=0,0,(INDEX('RPI calculation'!$H$9:$H$356,P766)-(COUNTIFS(Matches!$C$9:$C$1954,C766,Matches!$D$9:$D$1954,D766,Matches!$Q$9:$Q$1954,1,Matches!$F$9:$F$1954,3)+COUNTIFS(Matches!$C$9:$C$1954,D766,Matches!$D$9:$D$1954,C766,Matches!$Q$9:$Q$1954,1,Matches!$E$9:$E$1954,3)))/((INDEX('RPI calculation'!$H$9:$H$356,P766)+INDEX('RPI calculation'!$I$9:$I$356,P766))-(COUNTIFS(Matches!$C$9:$C$1954,C766,Matches!$D$9:$D$1954,D766,Matches!$Q$9:$Q$1954,1)+COUNTIFS(Matches!$C$9:$C$1954,D766,Matches!$D$9:$D$1954,C766,Matches!$Q$9:$Q$1954,1))))</f>
        <v>0.33333333333333331</v>
      </c>
      <c r="U766" s="9">
        <f>IF(Q766=0,0,(INDEX('RPI calculation'!$H$9:$H$356,O766)-(COUNTIFS(Matches!$C$9:$C$1954,C766,Matches!$D$9:$D$1954,D766,Matches!$Q$9:$Q$1954,1,Matches!$E$9:$E$1954,3)+COUNTIFS(Matches!$C$9:$C$1954,D766,Matches!$D$9:$D$1954,C766,Matches!$Q$9:$Q$1954,1,Matches!$F$9:$F$1954,3)))/((INDEX('RPI calculation'!$H$9:$H$356,O766)+INDEX('RPI calculation'!$I$9:$I$356,O766))-(COUNTIFS(Matches!$C$9:$C$1954,C766,Matches!$D$9:$D$1954,D766,Matches!$Q$9:$Q$1954,1)+COUNTIFS(Matches!$C$9:$C$1954,D766,Matches!$D$9:$D$1954,C766,Matches!$Q$9:$Q$1954,1))))</f>
        <v>0.45454545454545453</v>
      </c>
      <c r="V766" s="9">
        <f>IF(Q766=0,0,INDEX('RPI calculation'!$K$9:$K$356,P766))</f>
        <v>0.59677544677544681</v>
      </c>
      <c r="W766" s="9">
        <f>IF(Q766=0,0,INDEX('RPI calculation'!$K$9:$K$356,O766))</f>
        <v>0.50164141414141417</v>
      </c>
      <c r="X766" s="1">
        <f>IF(G766="D1",INDEX('RPI calculation'!$N$9:$N$356,O766),0)</f>
        <v>204</v>
      </c>
      <c r="Y766" s="1">
        <f>IF(H766="D1",INDEX('RPI calculation'!$N$9:$N$356,P766),0)</f>
        <v>138</v>
      </c>
    </row>
    <row r="767" spans="1:25" ht="25">
      <c r="A767" s="1" t="s">
        <v>2489</v>
      </c>
      <c r="B767" s="12">
        <v>46270</v>
      </c>
      <c r="C767" s="1" t="s">
        <v>315</v>
      </c>
      <c r="D767" s="1" t="s">
        <v>225</v>
      </c>
      <c r="E767" s="1">
        <v>0</v>
      </c>
      <c r="F767" s="1">
        <v>3</v>
      </c>
      <c r="G767" s="1" t="s">
        <v>584</v>
      </c>
      <c r="H767" s="1" t="s">
        <v>584</v>
      </c>
      <c r="I767" s="1">
        <v>2</v>
      </c>
      <c r="J767" s="14" t="s">
        <v>1437</v>
      </c>
      <c r="K767" s="14" t="s">
        <v>2490</v>
      </c>
      <c r="L767" s="14"/>
      <c r="M767" s="1" t="s">
        <v>5986</v>
      </c>
      <c r="N767" s="14" t="s">
        <v>5989</v>
      </c>
      <c r="O767" s="1">
        <f>IF(G767="D1",MATCH(C767,'RPI calculation'!$A$9:$A$356,0),0)</f>
        <v>6</v>
      </c>
      <c r="P767" s="1">
        <f>IF(H767="D1",MATCH(D767,'RPI calculation'!$A$9:$A$356,0),0)</f>
        <v>130</v>
      </c>
      <c r="Q767" s="1">
        <f t="shared" si="33"/>
        <v>1</v>
      </c>
      <c r="R767" s="1">
        <f t="shared" si="34"/>
        <v>0</v>
      </c>
      <c r="S767" s="1">
        <f t="shared" si="35"/>
        <v>1</v>
      </c>
      <c r="T767" s="9">
        <f>IF(Q767=0,0,(INDEX('RPI calculation'!$H$9:$H$356,P767)-(COUNTIFS(Matches!$C$9:$C$1954,C767,Matches!$D$9:$D$1954,D767,Matches!$Q$9:$Q$1954,1,Matches!$F$9:$F$1954,3)+COUNTIFS(Matches!$C$9:$C$1954,D767,Matches!$D$9:$D$1954,C767,Matches!$Q$9:$Q$1954,1,Matches!$E$9:$E$1954,3)))/((INDEX('RPI calculation'!$H$9:$H$356,P767)+INDEX('RPI calculation'!$I$9:$I$356,P767))-(COUNTIFS(Matches!$C$9:$C$1954,C767,Matches!$D$9:$D$1954,D767,Matches!$Q$9:$Q$1954,1)+COUNTIFS(Matches!$C$9:$C$1954,D767,Matches!$D$9:$D$1954,C767,Matches!$Q$9:$Q$1954,1))))</f>
        <v>0.45454545454545453</v>
      </c>
      <c r="U767" s="9">
        <f>IF(Q767=0,0,(INDEX('RPI calculation'!$H$9:$H$356,O767)-(COUNTIFS(Matches!$C$9:$C$1954,C767,Matches!$D$9:$D$1954,D767,Matches!$Q$9:$Q$1954,1,Matches!$E$9:$E$1954,3)+COUNTIFS(Matches!$C$9:$C$1954,D767,Matches!$D$9:$D$1954,C767,Matches!$Q$9:$Q$1954,1,Matches!$F$9:$F$1954,3)))/((INDEX('RPI calculation'!$H$9:$H$356,O767)+INDEX('RPI calculation'!$I$9:$I$356,O767))-(COUNTIFS(Matches!$C$9:$C$1954,C767,Matches!$D$9:$D$1954,D767,Matches!$Q$9:$Q$1954,1)+COUNTIFS(Matches!$C$9:$C$1954,D767,Matches!$D$9:$D$1954,C767,Matches!$Q$9:$Q$1954,1))))</f>
        <v>0.5</v>
      </c>
      <c r="V767" s="9">
        <f>IF(Q767=0,0,INDEX('RPI calculation'!$K$9:$K$356,P767))</f>
        <v>0.47053872053872053</v>
      </c>
      <c r="W767" s="9">
        <f>IF(Q767=0,0,INDEX('RPI calculation'!$K$9:$K$356,O767))</f>
        <v>0.36313131313131308</v>
      </c>
      <c r="X767" s="1">
        <f>IF(G767="D1",INDEX('RPI calculation'!$N$9:$N$356,O767),0)</f>
        <v>292</v>
      </c>
      <c r="Y767" s="1">
        <f>IF(H767="D1",INDEX('RPI calculation'!$N$9:$N$356,P767),0)</f>
        <v>202</v>
      </c>
    </row>
    <row r="768" spans="1:25" ht="25">
      <c r="A768" s="1" t="s">
        <v>2491</v>
      </c>
      <c r="B768" s="12">
        <v>46270</v>
      </c>
      <c r="C768" s="1" t="s">
        <v>322</v>
      </c>
      <c r="D768" s="1" t="s">
        <v>247</v>
      </c>
      <c r="E768" s="1">
        <v>0</v>
      </c>
      <c r="F768" s="1">
        <v>3</v>
      </c>
      <c r="G768" s="1" t="s">
        <v>584</v>
      </c>
      <c r="H768" s="1" t="s">
        <v>584</v>
      </c>
      <c r="I768" s="1">
        <v>2</v>
      </c>
      <c r="J768" s="14" t="s">
        <v>905</v>
      </c>
      <c r="K768" s="14" t="s">
        <v>2492</v>
      </c>
      <c r="L768" s="14"/>
      <c r="M768" s="1" t="s">
        <v>5986</v>
      </c>
      <c r="N768" s="14" t="s">
        <v>5989</v>
      </c>
      <c r="O768" s="1">
        <f>IF(G768="D1",MATCH(C768,'RPI calculation'!$A$9:$A$356,0),0)</f>
        <v>7</v>
      </c>
      <c r="P768" s="1">
        <f>IF(H768="D1",MATCH(D768,'RPI calculation'!$A$9:$A$356,0),0)</f>
        <v>93</v>
      </c>
      <c r="Q768" s="1">
        <f t="shared" si="33"/>
        <v>1</v>
      </c>
      <c r="R768" s="1">
        <f t="shared" si="34"/>
        <v>0</v>
      </c>
      <c r="S768" s="1">
        <f t="shared" si="35"/>
        <v>1</v>
      </c>
      <c r="T768" s="9">
        <f>IF(Q768=0,0,(INDEX('RPI calculation'!$H$9:$H$356,P768)-(COUNTIFS(Matches!$C$9:$C$1954,C768,Matches!$D$9:$D$1954,D768,Matches!$Q$9:$Q$1954,1,Matches!$F$9:$F$1954,3)+COUNTIFS(Matches!$C$9:$C$1954,D768,Matches!$D$9:$D$1954,C768,Matches!$Q$9:$Q$1954,1,Matches!$E$9:$E$1954,3)))/((INDEX('RPI calculation'!$H$9:$H$356,P768)+INDEX('RPI calculation'!$I$9:$I$356,P768))-(COUNTIFS(Matches!$C$9:$C$1954,C768,Matches!$D$9:$D$1954,D768,Matches!$Q$9:$Q$1954,1)+COUNTIFS(Matches!$C$9:$C$1954,D768,Matches!$D$9:$D$1954,C768,Matches!$Q$9:$Q$1954,1))))</f>
        <v>0.66666666666666663</v>
      </c>
      <c r="U768" s="9">
        <f>IF(Q768=0,0,(INDEX('RPI calculation'!$H$9:$H$356,O768)-(COUNTIFS(Matches!$C$9:$C$1954,C768,Matches!$D$9:$D$1954,D768,Matches!$Q$9:$Q$1954,1,Matches!$E$9:$E$1954,3)+COUNTIFS(Matches!$C$9:$C$1954,D768,Matches!$D$9:$D$1954,C768,Matches!$Q$9:$Q$1954,1,Matches!$F$9:$F$1954,3)))/((INDEX('RPI calculation'!$H$9:$H$356,O768)+INDEX('RPI calculation'!$I$9:$I$356,O768))-(COUNTIFS(Matches!$C$9:$C$1954,C768,Matches!$D$9:$D$1954,D768,Matches!$Q$9:$Q$1954,1)+COUNTIFS(Matches!$C$9:$C$1954,D768,Matches!$D$9:$D$1954,C768,Matches!$Q$9:$Q$1954,1))))</f>
        <v>0.16666666666666666</v>
      </c>
      <c r="V768" s="9">
        <f>IF(Q768=0,0,INDEX('RPI calculation'!$K$9:$K$356,P768))</f>
        <v>0.3561383061383061</v>
      </c>
      <c r="W768" s="9">
        <f>IF(Q768=0,0,INDEX('RPI calculation'!$K$9:$K$356,O768))</f>
        <v>0.53010878010878004</v>
      </c>
      <c r="X768" s="1">
        <f>IF(G768="D1",INDEX('RPI calculation'!$N$9:$N$356,O768),0)</f>
        <v>299</v>
      </c>
      <c r="Y768" s="1">
        <f>IF(H768="D1",INDEX('RPI calculation'!$N$9:$N$356,P768),0)</f>
        <v>224</v>
      </c>
    </row>
    <row r="769" spans="1:25" ht="25">
      <c r="A769" s="1" t="s">
        <v>2493</v>
      </c>
      <c r="B769" s="12">
        <v>46270</v>
      </c>
      <c r="C769" s="1" t="s">
        <v>115</v>
      </c>
      <c r="D769" s="1" t="s">
        <v>200</v>
      </c>
      <c r="E769" s="1">
        <v>1</v>
      </c>
      <c r="F769" s="1">
        <v>3</v>
      </c>
      <c r="G769" s="1" t="s">
        <v>584</v>
      </c>
      <c r="H769" s="1" t="s">
        <v>584</v>
      </c>
      <c r="I769" s="1">
        <v>2</v>
      </c>
      <c r="J769" s="14" t="s">
        <v>710</v>
      </c>
      <c r="K769" s="14" t="s">
        <v>2494</v>
      </c>
      <c r="L769" s="14"/>
      <c r="M769" s="1" t="s">
        <v>5986</v>
      </c>
      <c r="N769" s="14" t="s">
        <v>5989</v>
      </c>
      <c r="O769" s="1">
        <f>IF(G769="D1",MATCH(C769,'RPI calculation'!$A$9:$A$356,0),0)</f>
        <v>9</v>
      </c>
      <c r="P769" s="1">
        <f>IF(H769="D1",MATCH(D769,'RPI calculation'!$A$9:$A$356,0),0)</f>
        <v>15</v>
      </c>
      <c r="Q769" s="1">
        <f t="shared" si="33"/>
        <v>1</v>
      </c>
      <c r="R769" s="1">
        <f t="shared" si="34"/>
        <v>0</v>
      </c>
      <c r="S769" s="1">
        <f t="shared" si="35"/>
        <v>1</v>
      </c>
      <c r="T769" s="9">
        <f>IF(Q769=0,0,(INDEX('RPI calculation'!$H$9:$H$356,P769)-(COUNTIFS(Matches!$C$9:$C$1954,C769,Matches!$D$9:$D$1954,D769,Matches!$Q$9:$Q$1954,1,Matches!$F$9:$F$1954,3)+COUNTIFS(Matches!$C$9:$C$1954,D769,Matches!$D$9:$D$1954,C769,Matches!$Q$9:$Q$1954,1,Matches!$E$9:$E$1954,3)))/((INDEX('RPI calculation'!$H$9:$H$356,P769)+INDEX('RPI calculation'!$I$9:$I$356,P769))-(COUNTIFS(Matches!$C$9:$C$1954,C769,Matches!$D$9:$D$1954,D769,Matches!$Q$9:$Q$1954,1)+COUNTIFS(Matches!$C$9:$C$1954,D769,Matches!$D$9:$D$1954,C769,Matches!$Q$9:$Q$1954,1))))</f>
        <v>0.3</v>
      </c>
      <c r="U769" s="9">
        <f>IF(Q769=0,0,(INDEX('RPI calculation'!$H$9:$H$356,O769)-(COUNTIFS(Matches!$C$9:$C$1954,C769,Matches!$D$9:$D$1954,D769,Matches!$Q$9:$Q$1954,1,Matches!$E$9:$E$1954,3)+COUNTIFS(Matches!$C$9:$C$1954,D769,Matches!$D$9:$D$1954,C769,Matches!$Q$9:$Q$1954,1,Matches!$F$9:$F$1954,3)))/((INDEX('RPI calculation'!$H$9:$H$356,O769)+INDEX('RPI calculation'!$I$9:$I$356,O769))-(COUNTIFS(Matches!$C$9:$C$1954,C769,Matches!$D$9:$D$1954,D769,Matches!$Q$9:$Q$1954,1)+COUNTIFS(Matches!$C$9:$C$1954,D769,Matches!$D$9:$D$1954,C769,Matches!$Q$9:$Q$1954,1))))</f>
        <v>0.7</v>
      </c>
      <c r="V769" s="9">
        <f>IF(Q769=0,0,INDEX('RPI calculation'!$K$9:$K$356,P769))</f>
        <v>0.52984389348025718</v>
      </c>
      <c r="W769" s="9">
        <f>IF(Q769=0,0,INDEX('RPI calculation'!$K$9:$K$356,O769))</f>
        <v>0.53286713286713283</v>
      </c>
      <c r="X769" s="1">
        <f>IF(G769="D1",INDEX('RPI calculation'!$N$9:$N$356,O769),0)</f>
        <v>92</v>
      </c>
      <c r="Y769" s="1">
        <f>IF(H769="D1",INDEX('RPI calculation'!$N$9:$N$356,P769),0)</f>
        <v>177</v>
      </c>
    </row>
    <row r="770" spans="1:25" ht="25">
      <c r="A770" s="1" t="s">
        <v>2495</v>
      </c>
      <c r="B770" s="12">
        <v>46270</v>
      </c>
      <c r="C770" s="1" t="s">
        <v>217</v>
      </c>
      <c r="D770" s="1" t="s">
        <v>139</v>
      </c>
      <c r="E770" s="1">
        <v>0</v>
      </c>
      <c r="F770" s="1">
        <v>3</v>
      </c>
      <c r="G770" s="1" t="s">
        <v>584</v>
      </c>
      <c r="H770" s="1" t="s">
        <v>584</v>
      </c>
      <c r="I770" s="1">
        <v>2</v>
      </c>
      <c r="J770" s="14" t="s">
        <v>1006</v>
      </c>
      <c r="K770" s="14" t="s">
        <v>2496</v>
      </c>
      <c r="L770" s="14"/>
      <c r="M770" s="1" t="s">
        <v>5986</v>
      </c>
      <c r="N770" s="14" t="s">
        <v>5989</v>
      </c>
      <c r="O770" s="1">
        <f>IF(G770="D1",MATCH(C770,'RPI calculation'!$A$9:$A$356,0),0)</f>
        <v>10</v>
      </c>
      <c r="P770" s="1">
        <f>IF(H770="D1",MATCH(D770,'RPI calculation'!$A$9:$A$356,0),0)</f>
        <v>308</v>
      </c>
      <c r="Q770" s="1">
        <f t="shared" si="33"/>
        <v>1</v>
      </c>
      <c r="R770" s="1">
        <f t="shared" si="34"/>
        <v>0</v>
      </c>
      <c r="S770" s="1">
        <f t="shared" si="35"/>
        <v>1</v>
      </c>
      <c r="T770" s="9">
        <f>IF(Q770=0,0,(INDEX('RPI calculation'!$H$9:$H$356,P770)-(COUNTIFS(Matches!$C$9:$C$1954,C770,Matches!$D$9:$D$1954,D770,Matches!$Q$9:$Q$1954,1,Matches!$F$9:$F$1954,3)+COUNTIFS(Matches!$C$9:$C$1954,D770,Matches!$D$9:$D$1954,C770,Matches!$Q$9:$Q$1954,1,Matches!$E$9:$E$1954,3)))/((INDEX('RPI calculation'!$H$9:$H$356,P770)+INDEX('RPI calculation'!$I$9:$I$356,P770))-(COUNTIFS(Matches!$C$9:$C$1954,C770,Matches!$D$9:$D$1954,D770,Matches!$Q$9:$Q$1954,1)+COUNTIFS(Matches!$C$9:$C$1954,D770,Matches!$D$9:$D$1954,C770,Matches!$Q$9:$Q$1954,1))))</f>
        <v>0.6</v>
      </c>
      <c r="U770" s="9">
        <f>IF(Q770=0,0,(INDEX('RPI calculation'!$H$9:$H$356,O770)-(COUNTIFS(Matches!$C$9:$C$1954,C770,Matches!$D$9:$D$1954,D770,Matches!$Q$9:$Q$1954,1,Matches!$E$9:$E$1954,3)+COUNTIFS(Matches!$C$9:$C$1954,D770,Matches!$D$9:$D$1954,C770,Matches!$Q$9:$Q$1954,1,Matches!$F$9:$F$1954,3)))/((INDEX('RPI calculation'!$H$9:$H$356,O770)+INDEX('RPI calculation'!$I$9:$I$356,O770))-(COUNTIFS(Matches!$C$9:$C$1954,C770,Matches!$D$9:$D$1954,D770,Matches!$Q$9:$Q$1954,1)+COUNTIFS(Matches!$C$9:$C$1954,D770,Matches!$D$9:$D$1954,C770,Matches!$Q$9:$Q$1954,1))))</f>
        <v>0.53846153846153844</v>
      </c>
      <c r="V770" s="9">
        <f>IF(Q770=0,0,INDEX('RPI calculation'!$K$9:$K$356,P770))</f>
        <v>0.51424030514939612</v>
      </c>
      <c r="W770" s="9">
        <f>IF(Q770=0,0,INDEX('RPI calculation'!$K$9:$K$356,O770))</f>
        <v>0.47604062604062608</v>
      </c>
      <c r="X770" s="1">
        <f>IF(G770="D1",INDEX('RPI calculation'!$N$9:$N$356,O770),0)</f>
        <v>194</v>
      </c>
      <c r="Y770" s="1">
        <f>IF(H770="D1",INDEX('RPI calculation'!$N$9:$N$356,P770),0)</f>
        <v>116</v>
      </c>
    </row>
    <row r="771" spans="1:25" ht="25">
      <c r="A771" s="1" t="s">
        <v>2497</v>
      </c>
      <c r="B771" s="12">
        <v>46270</v>
      </c>
      <c r="C771" s="1" t="s">
        <v>267</v>
      </c>
      <c r="D771" s="1" t="s">
        <v>102</v>
      </c>
      <c r="E771" s="1">
        <v>0</v>
      </c>
      <c r="F771" s="1">
        <v>3</v>
      </c>
      <c r="G771" s="1" t="s">
        <v>584</v>
      </c>
      <c r="H771" s="1" t="s">
        <v>584</v>
      </c>
      <c r="I771" s="1">
        <v>2</v>
      </c>
      <c r="J771" s="14" t="s">
        <v>1983</v>
      </c>
      <c r="K771" s="14" t="s">
        <v>2498</v>
      </c>
      <c r="L771" s="14"/>
      <c r="M771" s="1" t="s">
        <v>5986</v>
      </c>
      <c r="N771" s="14" t="s">
        <v>5989</v>
      </c>
      <c r="O771" s="1">
        <f>IF(G771="D1",MATCH(C771,'RPI calculation'!$A$9:$A$356,0),0)</f>
        <v>11</v>
      </c>
      <c r="P771" s="1">
        <f>IF(H771="D1",MATCH(D771,'RPI calculation'!$A$9:$A$356,0),0)</f>
        <v>291</v>
      </c>
      <c r="Q771" s="1">
        <f t="shared" si="33"/>
        <v>1</v>
      </c>
      <c r="R771" s="1">
        <f t="shared" si="34"/>
        <v>0</v>
      </c>
      <c r="S771" s="1">
        <f t="shared" si="35"/>
        <v>1</v>
      </c>
      <c r="T771" s="9">
        <f>IF(Q771=0,0,(INDEX('RPI calculation'!$H$9:$H$356,P771)-(COUNTIFS(Matches!$C$9:$C$1954,C771,Matches!$D$9:$D$1954,D771,Matches!$Q$9:$Q$1954,1,Matches!$F$9:$F$1954,3)+COUNTIFS(Matches!$C$9:$C$1954,D771,Matches!$D$9:$D$1954,C771,Matches!$Q$9:$Q$1954,1,Matches!$E$9:$E$1954,3)))/((INDEX('RPI calculation'!$H$9:$H$356,P771)+INDEX('RPI calculation'!$I$9:$I$356,P771))-(COUNTIFS(Matches!$C$9:$C$1954,C771,Matches!$D$9:$D$1954,D771,Matches!$Q$9:$Q$1954,1)+COUNTIFS(Matches!$C$9:$C$1954,D771,Matches!$D$9:$D$1954,C771,Matches!$Q$9:$Q$1954,1))))</f>
        <v>0.7</v>
      </c>
      <c r="U771" s="9">
        <f>IF(Q771=0,0,(INDEX('RPI calculation'!$H$9:$H$356,O771)-(COUNTIFS(Matches!$C$9:$C$1954,C771,Matches!$D$9:$D$1954,D771,Matches!$Q$9:$Q$1954,1,Matches!$E$9:$E$1954,3)+COUNTIFS(Matches!$C$9:$C$1954,D771,Matches!$D$9:$D$1954,C771,Matches!$Q$9:$Q$1954,1,Matches!$F$9:$F$1954,3)))/((INDEX('RPI calculation'!$H$9:$H$356,O771)+INDEX('RPI calculation'!$I$9:$I$356,O771))-(COUNTIFS(Matches!$C$9:$C$1954,C771,Matches!$D$9:$D$1954,D771,Matches!$Q$9:$Q$1954,1)+COUNTIFS(Matches!$C$9:$C$1954,D771,Matches!$D$9:$D$1954,C771,Matches!$Q$9:$Q$1954,1))))</f>
        <v>0.44444444444444442</v>
      </c>
      <c r="V771" s="9">
        <f>IF(Q771=0,0,INDEX('RPI calculation'!$K$9:$K$356,P771))</f>
        <v>0.50874655647382916</v>
      </c>
      <c r="W771" s="9">
        <f>IF(Q771=0,0,INDEX('RPI calculation'!$K$9:$K$356,O771))</f>
        <v>0.44525252525252518</v>
      </c>
      <c r="X771" s="1">
        <f>IF(G771="D1",INDEX('RPI calculation'!$N$9:$N$356,O771),0)</f>
        <v>244</v>
      </c>
      <c r="Y771" s="1">
        <f>IF(H771="D1",INDEX('RPI calculation'!$N$9:$N$356,P771),0)</f>
        <v>79</v>
      </c>
    </row>
    <row r="772" spans="1:25" ht="25">
      <c r="A772" s="1" t="s">
        <v>2499</v>
      </c>
      <c r="B772" s="12">
        <v>46270</v>
      </c>
      <c r="C772" s="1" t="s">
        <v>42</v>
      </c>
      <c r="D772" s="1" t="s">
        <v>99</v>
      </c>
      <c r="E772" s="1">
        <v>3</v>
      </c>
      <c r="F772" s="1">
        <v>0</v>
      </c>
      <c r="G772" s="1" t="s">
        <v>584</v>
      </c>
      <c r="H772" s="1" t="s">
        <v>584</v>
      </c>
      <c r="I772" s="1">
        <v>2</v>
      </c>
      <c r="J772" s="14" t="s">
        <v>2125</v>
      </c>
      <c r="K772" s="14" t="s">
        <v>2500</v>
      </c>
      <c r="L772" s="14"/>
      <c r="M772" s="1" t="s">
        <v>5986</v>
      </c>
      <c r="N772" s="14" t="s">
        <v>5989</v>
      </c>
      <c r="O772" s="1">
        <f>IF(G772="D1",MATCH(C772,'RPI calculation'!$A$9:$A$356,0),0)</f>
        <v>12</v>
      </c>
      <c r="P772" s="1">
        <f>IF(H772="D1",MATCH(D772,'RPI calculation'!$A$9:$A$356,0),0)</f>
        <v>325</v>
      </c>
      <c r="Q772" s="1">
        <f t="shared" si="33"/>
        <v>1</v>
      </c>
      <c r="R772" s="1">
        <f t="shared" si="34"/>
        <v>1</v>
      </c>
      <c r="S772" s="1">
        <f t="shared" si="35"/>
        <v>0</v>
      </c>
      <c r="T772" s="9">
        <f>IF(Q772=0,0,(INDEX('RPI calculation'!$H$9:$H$356,P772)-(COUNTIFS(Matches!$C$9:$C$1954,C772,Matches!$D$9:$D$1954,D772,Matches!$Q$9:$Q$1954,1,Matches!$F$9:$F$1954,3)+COUNTIFS(Matches!$C$9:$C$1954,D772,Matches!$D$9:$D$1954,C772,Matches!$Q$9:$Q$1954,1,Matches!$E$9:$E$1954,3)))/((INDEX('RPI calculation'!$H$9:$H$356,P772)+INDEX('RPI calculation'!$I$9:$I$356,P772))-(COUNTIFS(Matches!$C$9:$C$1954,C772,Matches!$D$9:$D$1954,D772,Matches!$Q$9:$Q$1954,1)+COUNTIFS(Matches!$C$9:$C$1954,D772,Matches!$D$9:$D$1954,C772,Matches!$Q$9:$Q$1954,1))))</f>
        <v>0.7</v>
      </c>
      <c r="U772" s="9">
        <f>IF(Q772=0,0,(INDEX('RPI calculation'!$H$9:$H$356,O772)-(COUNTIFS(Matches!$C$9:$C$1954,C772,Matches!$D$9:$D$1954,D772,Matches!$Q$9:$Q$1954,1,Matches!$E$9:$E$1954,3)+COUNTIFS(Matches!$C$9:$C$1954,D772,Matches!$D$9:$D$1954,C772,Matches!$Q$9:$Q$1954,1,Matches!$F$9:$F$1954,3)))/((INDEX('RPI calculation'!$H$9:$H$356,O772)+INDEX('RPI calculation'!$I$9:$I$356,O772))-(COUNTIFS(Matches!$C$9:$C$1954,C772,Matches!$D$9:$D$1954,D772,Matches!$Q$9:$Q$1954,1)+COUNTIFS(Matches!$C$9:$C$1954,D772,Matches!$D$9:$D$1954,C772,Matches!$Q$9:$Q$1954,1))))</f>
        <v>0.8</v>
      </c>
      <c r="V772" s="9">
        <f>IF(Q772=0,0,INDEX('RPI calculation'!$K$9:$K$356,P772))</f>
        <v>0.55858585858585852</v>
      </c>
      <c r="W772" s="9">
        <f>IF(Q772=0,0,INDEX('RPI calculation'!$K$9:$K$356,O772))</f>
        <v>0.60432900432900427</v>
      </c>
      <c r="X772" s="1">
        <f>IF(G772="D1",INDEX('RPI calculation'!$N$9:$N$356,O772),0)</f>
        <v>19</v>
      </c>
      <c r="Y772" s="1">
        <f>IF(H772="D1",INDEX('RPI calculation'!$N$9:$N$356,P772),0)</f>
        <v>76</v>
      </c>
    </row>
    <row r="773" spans="1:25">
      <c r="A773" s="1" t="s">
        <v>2501</v>
      </c>
      <c r="B773" s="12">
        <v>46270</v>
      </c>
      <c r="C773" s="1" t="s">
        <v>369</v>
      </c>
      <c r="D773" s="1" t="s">
        <v>2502</v>
      </c>
      <c r="E773" s="1">
        <v>0</v>
      </c>
      <c r="F773" s="1">
        <v>3</v>
      </c>
      <c r="G773" s="1" t="s">
        <v>584</v>
      </c>
      <c r="H773" s="1" t="s">
        <v>1158</v>
      </c>
      <c r="I773" s="1">
        <v>1</v>
      </c>
      <c r="J773" s="14" t="s">
        <v>812</v>
      </c>
      <c r="K773" s="14" t="s">
        <v>2503</v>
      </c>
      <c r="L773" s="14"/>
      <c r="M773" s="1" t="s">
        <v>5986</v>
      </c>
      <c r="N773" s="14" t="s">
        <v>5989</v>
      </c>
      <c r="O773" s="1">
        <f>IF(G773="D1",MATCH(C773,'RPI calculation'!$A$9:$A$356,0),0)</f>
        <v>13</v>
      </c>
      <c r="P773" s="1">
        <f>IF(H773="D1",MATCH(D773,'RPI calculation'!$A$9:$A$356,0),0)</f>
        <v>0</v>
      </c>
      <c r="Q773" s="1">
        <f t="shared" si="33"/>
        <v>0</v>
      </c>
      <c r="R773" s="1">
        <f t="shared" si="34"/>
        <v>0</v>
      </c>
      <c r="S773" s="1">
        <f t="shared" si="35"/>
        <v>1</v>
      </c>
      <c r="T773" s="9">
        <f>IF(Q773=0,0,(INDEX('RPI calculation'!$H$9:$H$356,P773)-(COUNTIFS(Matches!$C$9:$C$1954,C773,Matches!$D$9:$D$1954,D773,Matches!$Q$9:$Q$1954,1,Matches!$F$9:$F$1954,3)+COUNTIFS(Matches!$C$9:$C$1954,D773,Matches!$D$9:$D$1954,C773,Matches!$Q$9:$Q$1954,1,Matches!$E$9:$E$1954,3)))/((INDEX('RPI calculation'!$H$9:$H$356,P773)+INDEX('RPI calculation'!$I$9:$I$356,P773))-(COUNTIFS(Matches!$C$9:$C$1954,C773,Matches!$D$9:$D$1954,D773,Matches!$Q$9:$Q$1954,1)+COUNTIFS(Matches!$C$9:$C$1954,D773,Matches!$D$9:$D$1954,C773,Matches!$Q$9:$Q$1954,1))))</f>
        <v>0</v>
      </c>
      <c r="U773" s="9">
        <f>IF(Q773=0,0,(INDEX('RPI calculation'!$H$9:$H$356,O773)-(COUNTIFS(Matches!$C$9:$C$1954,C773,Matches!$D$9:$D$1954,D773,Matches!$Q$9:$Q$1954,1,Matches!$E$9:$E$1954,3)+COUNTIFS(Matches!$C$9:$C$1954,D773,Matches!$D$9:$D$1954,C773,Matches!$Q$9:$Q$1954,1,Matches!$F$9:$F$1954,3)))/((INDEX('RPI calculation'!$H$9:$H$356,O773)+INDEX('RPI calculation'!$I$9:$I$356,O773))-(COUNTIFS(Matches!$C$9:$C$1954,C773,Matches!$D$9:$D$1954,D773,Matches!$Q$9:$Q$1954,1)+COUNTIFS(Matches!$C$9:$C$1954,D773,Matches!$D$9:$D$1954,C773,Matches!$Q$9:$Q$1954,1))))</f>
        <v>0</v>
      </c>
      <c r="V773" s="9">
        <f>IF(Q773=0,0,INDEX('RPI calculation'!$K$9:$K$356,P773))</f>
        <v>0</v>
      </c>
      <c r="W773" s="9">
        <f>IF(Q773=0,0,INDEX('RPI calculation'!$K$9:$K$356,O773))</f>
        <v>0</v>
      </c>
      <c r="X773" s="1">
        <f>IF(G773="D1",INDEX('RPI calculation'!$N$9:$N$356,O773),0)</f>
        <v>346</v>
      </c>
      <c r="Y773" s="1">
        <f>IF(H773="D1",INDEX('RPI calculation'!$N$9:$N$356,P773),0)</f>
        <v>0</v>
      </c>
    </row>
    <row r="774" spans="1:25" ht="37.5">
      <c r="A774" s="1" t="s">
        <v>2504</v>
      </c>
      <c r="B774" s="12">
        <v>46270</v>
      </c>
      <c r="C774" s="1" t="s">
        <v>369</v>
      </c>
      <c r="D774" s="1" t="s">
        <v>2505</v>
      </c>
      <c r="E774" s="1">
        <v>0</v>
      </c>
      <c r="F774" s="1">
        <v>3</v>
      </c>
      <c r="G774" s="1" t="s">
        <v>584</v>
      </c>
      <c r="H774" s="1" t="s">
        <v>1158</v>
      </c>
      <c r="I774" s="1">
        <v>1</v>
      </c>
      <c r="J774" s="14" t="s">
        <v>2506</v>
      </c>
      <c r="K774" s="14" t="s">
        <v>2507</v>
      </c>
      <c r="L774" s="14" t="s">
        <v>2508</v>
      </c>
      <c r="M774" s="1" t="s">
        <v>5986</v>
      </c>
      <c r="N774" s="14" t="s">
        <v>5989</v>
      </c>
      <c r="O774" s="1">
        <f>IF(G774="D1",MATCH(C774,'RPI calculation'!$A$9:$A$356,0),0)</f>
        <v>13</v>
      </c>
      <c r="P774" s="1">
        <f>IF(H774="D1",MATCH(D774,'RPI calculation'!$A$9:$A$356,0),0)</f>
        <v>0</v>
      </c>
      <c r="Q774" s="1">
        <f t="shared" si="33"/>
        <v>0</v>
      </c>
      <c r="R774" s="1">
        <f t="shared" si="34"/>
        <v>0</v>
      </c>
      <c r="S774" s="1">
        <f t="shared" si="35"/>
        <v>1</v>
      </c>
      <c r="T774" s="9">
        <f>IF(Q774=0,0,(INDEX('RPI calculation'!$H$9:$H$356,P774)-(COUNTIFS(Matches!$C$9:$C$1954,C774,Matches!$D$9:$D$1954,D774,Matches!$Q$9:$Q$1954,1,Matches!$F$9:$F$1954,3)+COUNTIFS(Matches!$C$9:$C$1954,D774,Matches!$D$9:$D$1954,C774,Matches!$Q$9:$Q$1954,1,Matches!$E$9:$E$1954,3)))/((INDEX('RPI calculation'!$H$9:$H$356,P774)+INDEX('RPI calculation'!$I$9:$I$356,P774))-(COUNTIFS(Matches!$C$9:$C$1954,C774,Matches!$D$9:$D$1954,D774,Matches!$Q$9:$Q$1954,1)+COUNTIFS(Matches!$C$9:$C$1954,D774,Matches!$D$9:$D$1954,C774,Matches!$Q$9:$Q$1954,1))))</f>
        <v>0</v>
      </c>
      <c r="U774" s="9">
        <f>IF(Q774=0,0,(INDEX('RPI calculation'!$H$9:$H$356,O774)-(COUNTIFS(Matches!$C$9:$C$1954,C774,Matches!$D$9:$D$1954,D774,Matches!$Q$9:$Q$1954,1,Matches!$E$9:$E$1954,3)+COUNTIFS(Matches!$C$9:$C$1954,D774,Matches!$D$9:$D$1954,C774,Matches!$Q$9:$Q$1954,1,Matches!$F$9:$F$1954,3)))/((INDEX('RPI calculation'!$H$9:$H$356,O774)+INDEX('RPI calculation'!$I$9:$I$356,O774))-(COUNTIFS(Matches!$C$9:$C$1954,C774,Matches!$D$9:$D$1954,D774,Matches!$Q$9:$Q$1954,1)+COUNTIFS(Matches!$C$9:$C$1954,D774,Matches!$D$9:$D$1954,C774,Matches!$Q$9:$Q$1954,1))))</f>
        <v>0</v>
      </c>
      <c r="V774" s="9">
        <f>IF(Q774=0,0,INDEX('RPI calculation'!$K$9:$K$356,P774))</f>
        <v>0</v>
      </c>
      <c r="W774" s="9">
        <f>IF(Q774=0,0,INDEX('RPI calculation'!$K$9:$K$356,O774))</f>
        <v>0</v>
      </c>
      <c r="X774" s="1">
        <f>IF(G774="D1",INDEX('RPI calculation'!$N$9:$N$356,O774),0)</f>
        <v>346</v>
      </c>
      <c r="Y774" s="1">
        <f>IF(H774="D1",INDEX('RPI calculation'!$N$9:$N$356,P774),0)</f>
        <v>0</v>
      </c>
    </row>
    <row r="775" spans="1:25" ht="25">
      <c r="A775" s="1" t="s">
        <v>2509</v>
      </c>
      <c r="B775" s="12">
        <v>46270</v>
      </c>
      <c r="C775" s="1" t="s">
        <v>105</v>
      </c>
      <c r="D775" s="1" t="s">
        <v>151</v>
      </c>
      <c r="E775" s="1">
        <v>3</v>
      </c>
      <c r="F775" s="1">
        <v>0</v>
      </c>
      <c r="G775" s="1" t="s">
        <v>584</v>
      </c>
      <c r="H775" s="1" t="s">
        <v>584</v>
      </c>
      <c r="I775" s="1">
        <v>2</v>
      </c>
      <c r="J775" s="14" t="s">
        <v>2510</v>
      </c>
      <c r="K775" s="14" t="s">
        <v>2511</v>
      </c>
      <c r="L775" s="14"/>
      <c r="M775" s="1" t="s">
        <v>5986</v>
      </c>
      <c r="N775" s="14" t="s">
        <v>5989</v>
      </c>
      <c r="O775" s="1">
        <f>IF(G775="D1",MATCH(C775,'RPI calculation'!$A$9:$A$356,0),0)</f>
        <v>16</v>
      </c>
      <c r="P775" s="1">
        <f>IF(H775="D1",MATCH(D775,'RPI calculation'!$A$9:$A$356,0),0)</f>
        <v>313</v>
      </c>
      <c r="Q775" s="1">
        <f t="shared" si="33"/>
        <v>1</v>
      </c>
      <c r="R775" s="1">
        <f t="shared" si="34"/>
        <v>1</v>
      </c>
      <c r="S775" s="1">
        <f t="shared" si="35"/>
        <v>0</v>
      </c>
      <c r="T775" s="9">
        <f>IF(Q775=0,0,(INDEX('RPI calculation'!$H$9:$H$356,P775)-(COUNTIFS(Matches!$C$9:$C$1954,C775,Matches!$D$9:$D$1954,D775,Matches!$Q$9:$Q$1954,1,Matches!$F$9:$F$1954,3)+COUNTIFS(Matches!$C$9:$C$1954,D775,Matches!$D$9:$D$1954,C775,Matches!$Q$9:$Q$1954,1,Matches!$E$9:$E$1954,3)))/((INDEX('RPI calculation'!$H$9:$H$356,P775)+INDEX('RPI calculation'!$I$9:$I$356,P775))-(COUNTIFS(Matches!$C$9:$C$1954,C775,Matches!$D$9:$D$1954,D775,Matches!$Q$9:$Q$1954,1)+COUNTIFS(Matches!$C$9:$C$1954,D775,Matches!$D$9:$D$1954,C775,Matches!$Q$9:$Q$1954,1))))</f>
        <v>0.54545454545454541</v>
      </c>
      <c r="U775" s="9">
        <f>IF(Q775=0,0,(INDEX('RPI calculation'!$H$9:$H$356,O775)-(COUNTIFS(Matches!$C$9:$C$1954,C775,Matches!$D$9:$D$1954,D775,Matches!$Q$9:$Q$1954,1,Matches!$E$9:$E$1954,3)+COUNTIFS(Matches!$C$9:$C$1954,D775,Matches!$D$9:$D$1954,C775,Matches!$Q$9:$Q$1954,1,Matches!$F$9:$F$1954,3)))/((INDEX('RPI calculation'!$H$9:$H$356,O775)+INDEX('RPI calculation'!$I$9:$I$356,O775))-(COUNTIFS(Matches!$C$9:$C$1954,C775,Matches!$D$9:$D$1954,D775,Matches!$Q$9:$Q$1954,1)+COUNTIFS(Matches!$C$9:$C$1954,D775,Matches!$D$9:$D$1954,C775,Matches!$Q$9:$Q$1954,1))))</f>
        <v>0.6</v>
      </c>
      <c r="V775" s="9">
        <f>IF(Q775=0,0,INDEX('RPI calculation'!$K$9:$K$356,P775))</f>
        <v>0.56792929292929295</v>
      </c>
      <c r="W775" s="9">
        <f>IF(Q775=0,0,INDEX('RPI calculation'!$K$9:$K$356,O775))</f>
        <v>0.57254361799816345</v>
      </c>
      <c r="X775" s="1">
        <f>IF(G775="D1",INDEX('RPI calculation'!$N$9:$N$356,O775),0)</f>
        <v>82</v>
      </c>
      <c r="Y775" s="1">
        <f>IF(H775="D1",INDEX('RPI calculation'!$N$9:$N$356,P775),0)</f>
        <v>128</v>
      </c>
    </row>
    <row r="776" spans="1:25" ht="25">
      <c r="A776" s="1" t="s">
        <v>2512</v>
      </c>
      <c r="B776" s="12">
        <v>46270</v>
      </c>
      <c r="C776" s="1" t="s">
        <v>220</v>
      </c>
      <c r="D776" s="1" t="s">
        <v>240</v>
      </c>
      <c r="E776" s="1">
        <v>3</v>
      </c>
      <c r="F776" s="1">
        <v>2</v>
      </c>
      <c r="G776" s="1" t="s">
        <v>584</v>
      </c>
      <c r="H776" s="1" t="s">
        <v>584</v>
      </c>
      <c r="I776" s="1">
        <v>2</v>
      </c>
      <c r="J776" s="14" t="s">
        <v>2513</v>
      </c>
      <c r="K776" s="14" t="s">
        <v>2514</v>
      </c>
      <c r="L776" s="14"/>
      <c r="M776" s="1" t="s">
        <v>5986</v>
      </c>
      <c r="N776" s="14" t="s">
        <v>5989</v>
      </c>
      <c r="O776" s="1">
        <f>IF(G776="D1",MATCH(C776,'RPI calculation'!$A$9:$A$356,0),0)</f>
        <v>18</v>
      </c>
      <c r="P776" s="1">
        <f>IF(H776="D1",MATCH(D776,'RPI calculation'!$A$9:$A$356,0),0)</f>
        <v>103</v>
      </c>
      <c r="Q776" s="1">
        <f t="shared" si="33"/>
        <v>1</v>
      </c>
      <c r="R776" s="1">
        <f t="shared" si="34"/>
        <v>1</v>
      </c>
      <c r="S776" s="1">
        <f t="shared" si="35"/>
        <v>0</v>
      </c>
      <c r="T776" s="9">
        <f>IF(Q776=0,0,(INDEX('RPI calculation'!$H$9:$H$356,P776)-(COUNTIFS(Matches!$C$9:$C$1954,C776,Matches!$D$9:$D$1954,D776,Matches!$Q$9:$Q$1954,1,Matches!$F$9:$F$1954,3)+COUNTIFS(Matches!$C$9:$C$1954,D776,Matches!$D$9:$D$1954,C776,Matches!$Q$9:$Q$1954,1,Matches!$E$9:$E$1954,3)))/((INDEX('RPI calculation'!$H$9:$H$356,P776)+INDEX('RPI calculation'!$I$9:$I$356,P776))-(COUNTIFS(Matches!$C$9:$C$1954,C776,Matches!$D$9:$D$1954,D776,Matches!$Q$9:$Q$1954,1)+COUNTIFS(Matches!$C$9:$C$1954,D776,Matches!$D$9:$D$1954,C776,Matches!$Q$9:$Q$1954,1))))</f>
        <v>0.7</v>
      </c>
      <c r="U776" s="9">
        <f>IF(Q776=0,0,(INDEX('RPI calculation'!$H$9:$H$356,O776)-(COUNTIFS(Matches!$C$9:$C$1954,C776,Matches!$D$9:$D$1954,D776,Matches!$Q$9:$Q$1954,1,Matches!$E$9:$E$1954,3)+COUNTIFS(Matches!$C$9:$C$1954,D776,Matches!$D$9:$D$1954,C776,Matches!$Q$9:$Q$1954,1,Matches!$F$9:$F$1954,3)))/((INDEX('RPI calculation'!$H$9:$H$356,O776)+INDEX('RPI calculation'!$I$9:$I$356,O776))-(COUNTIFS(Matches!$C$9:$C$1954,C776,Matches!$D$9:$D$1954,D776,Matches!$Q$9:$Q$1954,1)+COUNTIFS(Matches!$C$9:$C$1954,D776,Matches!$D$9:$D$1954,C776,Matches!$Q$9:$Q$1954,1))))</f>
        <v>0.58333333333333337</v>
      </c>
      <c r="V776" s="9">
        <f>IF(Q776=0,0,INDEX('RPI calculation'!$K$9:$K$356,P776))</f>
        <v>0.35782828282828283</v>
      </c>
      <c r="W776" s="9">
        <f>IF(Q776=0,0,INDEX('RPI calculation'!$K$9:$K$356,O776))</f>
        <v>0.42226107226107218</v>
      </c>
      <c r="X776" s="1">
        <f>IF(G776="D1",INDEX('RPI calculation'!$N$9:$N$356,O776),0)</f>
        <v>197</v>
      </c>
      <c r="Y776" s="1">
        <f>IF(H776="D1",INDEX('RPI calculation'!$N$9:$N$356,P776),0)</f>
        <v>217</v>
      </c>
    </row>
    <row r="777" spans="1:25" ht="25">
      <c r="A777" s="1" t="s">
        <v>2515</v>
      </c>
      <c r="B777" s="12">
        <v>46270</v>
      </c>
      <c r="C777" s="1" t="s">
        <v>57</v>
      </c>
      <c r="D777" s="1" t="s">
        <v>141</v>
      </c>
      <c r="E777" s="1">
        <v>3</v>
      </c>
      <c r="F777" s="1">
        <v>0</v>
      </c>
      <c r="G777" s="1" t="s">
        <v>584</v>
      </c>
      <c r="H777" s="1" t="s">
        <v>584</v>
      </c>
      <c r="I777" s="1">
        <v>2</v>
      </c>
      <c r="J777" s="14" t="s">
        <v>832</v>
      </c>
      <c r="K777" s="14" t="s">
        <v>2516</v>
      </c>
      <c r="L777" s="14"/>
      <c r="M777" s="1" t="s">
        <v>5986</v>
      </c>
      <c r="N777" s="14" t="s">
        <v>5989</v>
      </c>
      <c r="O777" s="1">
        <f>IF(G777="D1",MATCH(C777,'RPI calculation'!$A$9:$A$356,0),0)</f>
        <v>19</v>
      </c>
      <c r="P777" s="1">
        <f>IF(H777="D1",MATCH(D777,'RPI calculation'!$A$9:$A$356,0),0)</f>
        <v>344</v>
      </c>
      <c r="Q777" s="1">
        <f t="shared" ref="Q777:Q840" si="36">IF(AND(G777="D1",H777="D1"),1,0)</f>
        <v>1</v>
      </c>
      <c r="R777" s="1">
        <f t="shared" ref="R777:R840" si="37">IF(E777&gt;F777,1,0)</f>
        <v>1</v>
      </c>
      <c r="S777" s="1">
        <f t="shared" ref="S777:S840" si="38">IF(F777&gt;E777,1,0)</f>
        <v>0</v>
      </c>
      <c r="T777" s="9">
        <f>IF(Q777=0,0,(INDEX('RPI calculation'!$H$9:$H$356,P777)-(COUNTIFS(Matches!$C$9:$C$1954,C777,Matches!$D$9:$D$1954,D777,Matches!$Q$9:$Q$1954,1,Matches!$F$9:$F$1954,3)+COUNTIFS(Matches!$C$9:$C$1954,D777,Matches!$D$9:$D$1954,C777,Matches!$Q$9:$Q$1954,1,Matches!$E$9:$E$1954,3)))/((INDEX('RPI calculation'!$H$9:$H$356,P777)+INDEX('RPI calculation'!$I$9:$I$356,P777))-(COUNTIFS(Matches!$C$9:$C$1954,C777,Matches!$D$9:$D$1954,D777,Matches!$Q$9:$Q$1954,1)+COUNTIFS(Matches!$C$9:$C$1954,D777,Matches!$D$9:$D$1954,C777,Matches!$Q$9:$Q$1954,1))))</f>
        <v>0.55555555555555558</v>
      </c>
      <c r="U777" s="9">
        <f>IF(Q777=0,0,(INDEX('RPI calculation'!$H$9:$H$356,O777)-(COUNTIFS(Matches!$C$9:$C$1954,C777,Matches!$D$9:$D$1954,D777,Matches!$Q$9:$Q$1954,1,Matches!$E$9:$E$1954,3)+COUNTIFS(Matches!$C$9:$C$1954,D777,Matches!$D$9:$D$1954,C777,Matches!$Q$9:$Q$1954,1,Matches!$F$9:$F$1954,3)))/((INDEX('RPI calculation'!$H$9:$H$356,O777)+INDEX('RPI calculation'!$I$9:$I$356,O777))-(COUNTIFS(Matches!$C$9:$C$1954,C777,Matches!$D$9:$D$1954,D777,Matches!$Q$9:$Q$1954,1)+COUNTIFS(Matches!$C$9:$C$1954,D777,Matches!$D$9:$D$1954,C777,Matches!$Q$9:$Q$1954,1))))</f>
        <v>0.8</v>
      </c>
      <c r="V777" s="9">
        <f>IF(Q777=0,0,INDEX('RPI calculation'!$K$9:$K$356,P777))</f>
        <v>0.54050505050505049</v>
      </c>
      <c r="W777" s="9">
        <f>IF(Q777=0,0,INDEX('RPI calculation'!$K$9:$K$356,O777))</f>
        <v>0.53872819100091818</v>
      </c>
      <c r="X777" s="1">
        <f>IF(G777="D1",INDEX('RPI calculation'!$N$9:$N$356,O777),0)</f>
        <v>34</v>
      </c>
      <c r="Y777" s="1">
        <f>IF(H777="D1",INDEX('RPI calculation'!$N$9:$N$356,P777),0)</f>
        <v>118</v>
      </c>
    </row>
    <row r="778" spans="1:25" ht="25">
      <c r="A778" s="1" t="s">
        <v>2517</v>
      </c>
      <c r="B778" s="12">
        <v>46270</v>
      </c>
      <c r="C778" s="1" t="s">
        <v>32</v>
      </c>
      <c r="D778" s="1" t="s">
        <v>28</v>
      </c>
      <c r="E778" s="1">
        <v>0</v>
      </c>
      <c r="F778" s="1">
        <v>3</v>
      </c>
      <c r="G778" s="1" t="s">
        <v>584</v>
      </c>
      <c r="H778" s="1" t="s">
        <v>584</v>
      </c>
      <c r="I778" s="1">
        <v>2</v>
      </c>
      <c r="J778" s="14" t="s">
        <v>2518</v>
      </c>
      <c r="K778" s="14" t="s">
        <v>2519</v>
      </c>
      <c r="L778" s="14"/>
      <c r="M778" s="1" t="s">
        <v>5986</v>
      </c>
      <c r="N778" s="14" t="s">
        <v>5988</v>
      </c>
      <c r="O778" s="1">
        <f>IF(G778="D1",MATCH(C778,'RPI calculation'!$A$9:$A$356,0),0)</f>
        <v>20</v>
      </c>
      <c r="P778" s="1">
        <f>IF(H778="D1",MATCH(D778,'RPI calculation'!$A$9:$A$356,0),0)</f>
        <v>86</v>
      </c>
      <c r="Q778" s="1">
        <f t="shared" si="36"/>
        <v>1</v>
      </c>
      <c r="R778" s="1">
        <f t="shared" si="37"/>
        <v>0</v>
      </c>
      <c r="S778" s="1">
        <f t="shared" si="38"/>
        <v>1</v>
      </c>
      <c r="T778" s="9">
        <f>IF(Q778=0,0,(INDEX('RPI calculation'!$H$9:$H$356,P778)-(COUNTIFS(Matches!$C$9:$C$1954,C778,Matches!$D$9:$D$1954,D778,Matches!$Q$9:$Q$1954,1,Matches!$F$9:$F$1954,3)+COUNTIFS(Matches!$C$9:$C$1954,D778,Matches!$D$9:$D$1954,C778,Matches!$Q$9:$Q$1954,1,Matches!$E$9:$E$1954,3)))/((INDEX('RPI calculation'!$H$9:$H$356,P778)+INDEX('RPI calculation'!$I$9:$I$356,P778))-(COUNTIFS(Matches!$C$9:$C$1954,C778,Matches!$D$9:$D$1954,D778,Matches!$Q$9:$Q$1954,1)+COUNTIFS(Matches!$C$9:$C$1954,D778,Matches!$D$9:$D$1954,C778,Matches!$Q$9:$Q$1954,1))))</f>
        <v>0.875</v>
      </c>
      <c r="U778" s="9">
        <f>IF(Q778=0,0,(INDEX('RPI calculation'!$H$9:$H$356,O778)-(COUNTIFS(Matches!$C$9:$C$1954,C778,Matches!$D$9:$D$1954,D778,Matches!$Q$9:$Q$1954,1,Matches!$E$9:$E$1954,3)+COUNTIFS(Matches!$C$9:$C$1954,D778,Matches!$D$9:$D$1954,C778,Matches!$Q$9:$Q$1954,1,Matches!$F$9:$F$1954,3)))/((INDEX('RPI calculation'!$H$9:$H$356,O778)+INDEX('RPI calculation'!$I$9:$I$356,O778))-(COUNTIFS(Matches!$C$9:$C$1954,C778,Matches!$D$9:$D$1954,D778,Matches!$Q$9:$Q$1954,1)+COUNTIFS(Matches!$C$9:$C$1954,D778,Matches!$D$9:$D$1954,C778,Matches!$Q$9:$Q$1954,1))))</f>
        <v>0.88888888888888884</v>
      </c>
      <c r="V778" s="9">
        <f>IF(Q778=0,0,INDEX('RPI calculation'!$K$9:$K$356,P778))</f>
        <v>0.65104617604617598</v>
      </c>
      <c r="W778" s="9">
        <f>IF(Q778=0,0,INDEX('RPI calculation'!$K$9:$K$356,O778))</f>
        <v>0.67300505050505044</v>
      </c>
      <c r="X778" s="1">
        <f>IF(G778="D1",INDEX('RPI calculation'!$N$9:$N$356,O778),0)</f>
        <v>9</v>
      </c>
      <c r="Y778" s="1">
        <f>IF(H778="D1",INDEX('RPI calculation'!$N$9:$N$356,P778),0)</f>
        <v>5</v>
      </c>
    </row>
    <row r="779" spans="1:25" ht="25">
      <c r="A779" s="1" t="s">
        <v>2520</v>
      </c>
      <c r="B779" s="12">
        <v>46270</v>
      </c>
      <c r="C779" s="1" t="s">
        <v>232</v>
      </c>
      <c r="D779" s="1" t="s">
        <v>310</v>
      </c>
      <c r="E779" s="1">
        <v>3</v>
      </c>
      <c r="F779" s="1">
        <v>2</v>
      </c>
      <c r="G779" s="1" t="s">
        <v>584</v>
      </c>
      <c r="H779" s="1" t="s">
        <v>584</v>
      </c>
      <c r="I779" s="1">
        <v>2</v>
      </c>
      <c r="J779" s="14" t="s">
        <v>859</v>
      </c>
      <c r="K779" s="14" t="s">
        <v>2521</v>
      </c>
      <c r="L779" s="14"/>
      <c r="M779" s="1" t="s">
        <v>5986</v>
      </c>
      <c r="N779" s="14" t="s">
        <v>5989</v>
      </c>
      <c r="O779" s="1">
        <f>IF(G779="D1",MATCH(C779,'RPI calculation'!$A$9:$A$356,0),0)</f>
        <v>21</v>
      </c>
      <c r="P779" s="1">
        <f>IF(H779="D1",MATCH(D779,'RPI calculation'!$A$9:$A$356,0),0)</f>
        <v>125</v>
      </c>
      <c r="Q779" s="1">
        <f t="shared" si="36"/>
        <v>1</v>
      </c>
      <c r="R779" s="1">
        <f t="shared" si="37"/>
        <v>1</v>
      </c>
      <c r="S779" s="1">
        <f t="shared" si="38"/>
        <v>0</v>
      </c>
      <c r="T779" s="9">
        <f>IF(Q779=0,0,(INDEX('RPI calculation'!$H$9:$H$356,P779)-(COUNTIFS(Matches!$C$9:$C$1954,C779,Matches!$D$9:$D$1954,D779,Matches!$Q$9:$Q$1954,1,Matches!$F$9:$F$1954,3)+COUNTIFS(Matches!$C$9:$C$1954,D779,Matches!$D$9:$D$1954,C779,Matches!$Q$9:$Q$1954,1,Matches!$E$9:$E$1954,3)))/((INDEX('RPI calculation'!$H$9:$H$356,P779)+INDEX('RPI calculation'!$I$9:$I$356,P779))-(COUNTIFS(Matches!$C$9:$C$1954,C779,Matches!$D$9:$D$1954,D779,Matches!$Q$9:$Q$1954,1)+COUNTIFS(Matches!$C$9:$C$1954,D779,Matches!$D$9:$D$1954,C779,Matches!$Q$9:$Q$1954,1))))</f>
        <v>0.27272727272727271</v>
      </c>
      <c r="U779" s="9">
        <f>IF(Q779=0,0,(INDEX('RPI calculation'!$H$9:$H$356,O779)-(COUNTIFS(Matches!$C$9:$C$1954,C779,Matches!$D$9:$D$1954,D779,Matches!$Q$9:$Q$1954,1,Matches!$E$9:$E$1954,3)+COUNTIFS(Matches!$C$9:$C$1954,D779,Matches!$D$9:$D$1954,C779,Matches!$Q$9:$Q$1954,1,Matches!$F$9:$F$1954,3)))/((INDEX('RPI calculation'!$H$9:$H$356,O779)+INDEX('RPI calculation'!$I$9:$I$356,O779))-(COUNTIFS(Matches!$C$9:$C$1954,C779,Matches!$D$9:$D$1954,D779,Matches!$Q$9:$Q$1954,1)+COUNTIFS(Matches!$C$9:$C$1954,D779,Matches!$D$9:$D$1954,C779,Matches!$Q$9:$Q$1954,1))))</f>
        <v>0.5</v>
      </c>
      <c r="V779" s="9">
        <f>IF(Q779=0,0,INDEX('RPI calculation'!$K$9:$K$356,P779))</f>
        <v>0.5044013856513857</v>
      </c>
      <c r="W779" s="9">
        <f>IF(Q779=0,0,INDEX('RPI calculation'!$K$9:$K$356,O779))</f>
        <v>0.43919262555626193</v>
      </c>
      <c r="X779" s="1">
        <f>IF(G779="D1",INDEX('RPI calculation'!$N$9:$N$356,O779),0)</f>
        <v>209</v>
      </c>
      <c r="Y779" s="1">
        <f>IF(H779="D1",INDEX('RPI calculation'!$N$9:$N$356,P779),0)</f>
        <v>287</v>
      </c>
    </row>
    <row r="780" spans="1:25" ht="25">
      <c r="A780" s="1" t="s">
        <v>2522</v>
      </c>
      <c r="B780" s="12">
        <v>46270</v>
      </c>
      <c r="C780" s="1" t="s">
        <v>160</v>
      </c>
      <c r="D780" s="1" t="s">
        <v>199</v>
      </c>
      <c r="E780" s="1">
        <v>2</v>
      </c>
      <c r="F780" s="1">
        <v>3</v>
      </c>
      <c r="G780" s="1" t="s">
        <v>584</v>
      </c>
      <c r="H780" s="1" t="s">
        <v>584</v>
      </c>
      <c r="I780" s="1">
        <v>2</v>
      </c>
      <c r="J780" s="14" t="s">
        <v>763</v>
      </c>
      <c r="K780" s="14" t="s">
        <v>2523</v>
      </c>
      <c r="L780" s="14"/>
      <c r="M780" s="1" t="s">
        <v>5986</v>
      </c>
      <c r="N780" s="14" t="s">
        <v>5989</v>
      </c>
      <c r="O780" s="1">
        <f>IF(G780="D1",MATCH(C780,'RPI calculation'!$A$9:$A$356,0),0)</f>
        <v>22</v>
      </c>
      <c r="P780" s="1">
        <f>IF(H780="D1",MATCH(D780,'RPI calculation'!$A$9:$A$356,0),0)</f>
        <v>242</v>
      </c>
      <c r="Q780" s="1">
        <f t="shared" si="36"/>
        <v>1</v>
      </c>
      <c r="R780" s="1">
        <f t="shared" si="37"/>
        <v>0</v>
      </c>
      <c r="S780" s="1">
        <f t="shared" si="38"/>
        <v>1</v>
      </c>
      <c r="T780" s="9">
        <f>IF(Q780=0,0,(INDEX('RPI calculation'!$H$9:$H$356,P780)-(COUNTIFS(Matches!$C$9:$C$1954,C780,Matches!$D$9:$D$1954,D780,Matches!$Q$9:$Q$1954,1,Matches!$F$9:$F$1954,3)+COUNTIFS(Matches!$C$9:$C$1954,D780,Matches!$D$9:$D$1954,C780,Matches!$Q$9:$Q$1954,1,Matches!$E$9:$E$1954,3)))/((INDEX('RPI calculation'!$H$9:$H$356,P780)+INDEX('RPI calculation'!$I$9:$I$356,P780))-(COUNTIFS(Matches!$C$9:$C$1954,C780,Matches!$D$9:$D$1954,D780,Matches!$Q$9:$Q$1954,1)+COUNTIFS(Matches!$C$9:$C$1954,D780,Matches!$D$9:$D$1954,C780,Matches!$Q$9:$Q$1954,1))))</f>
        <v>0.22222222222222221</v>
      </c>
      <c r="U780" s="9">
        <f>IF(Q780=0,0,(INDEX('RPI calculation'!$H$9:$H$356,O780)-(COUNTIFS(Matches!$C$9:$C$1954,C780,Matches!$D$9:$D$1954,D780,Matches!$Q$9:$Q$1954,1,Matches!$E$9:$E$1954,3)+COUNTIFS(Matches!$C$9:$C$1954,D780,Matches!$D$9:$D$1954,C780,Matches!$Q$9:$Q$1954,1,Matches!$F$9:$F$1954,3)))/((INDEX('RPI calculation'!$H$9:$H$356,O780)+INDEX('RPI calculation'!$I$9:$I$356,O780))-(COUNTIFS(Matches!$C$9:$C$1954,C780,Matches!$D$9:$D$1954,D780,Matches!$Q$9:$Q$1954,1)+COUNTIFS(Matches!$C$9:$C$1954,D780,Matches!$D$9:$D$1954,C780,Matches!$Q$9:$Q$1954,1))))</f>
        <v>0.3</v>
      </c>
      <c r="V780" s="9">
        <f>IF(Q780=0,0,INDEX('RPI calculation'!$K$9:$K$356,P780))</f>
        <v>0.59522727272727272</v>
      </c>
      <c r="W780" s="9">
        <f>IF(Q780=0,0,INDEX('RPI calculation'!$K$9:$K$356,O780))</f>
        <v>0.64152892561983466</v>
      </c>
      <c r="X780" s="1">
        <f>IF(G780="D1",INDEX('RPI calculation'!$N$9:$N$356,O780),0)</f>
        <v>137</v>
      </c>
      <c r="Y780" s="1">
        <f>IF(H780="D1",INDEX('RPI calculation'!$N$9:$N$356,P780),0)</f>
        <v>176</v>
      </c>
    </row>
    <row r="781" spans="1:25" ht="25">
      <c r="A781" s="1" t="s">
        <v>2524</v>
      </c>
      <c r="B781" s="12">
        <v>46270</v>
      </c>
      <c r="C781" s="1" t="s">
        <v>350</v>
      </c>
      <c r="D781" s="1" t="s">
        <v>279</v>
      </c>
      <c r="E781" s="1">
        <v>1</v>
      </c>
      <c r="F781" s="1">
        <v>3</v>
      </c>
      <c r="G781" s="1" t="s">
        <v>584</v>
      </c>
      <c r="H781" s="1" t="s">
        <v>584</v>
      </c>
      <c r="I781" s="1">
        <v>2</v>
      </c>
      <c r="J781" s="14" t="s">
        <v>955</v>
      </c>
      <c r="K781" s="14" t="s">
        <v>2159</v>
      </c>
      <c r="L781" s="14"/>
      <c r="M781" s="1" t="s">
        <v>5986</v>
      </c>
      <c r="N781" s="14" t="s">
        <v>5989</v>
      </c>
      <c r="O781" s="1">
        <f>IF(G781="D1",MATCH(C781,'RPI calculation'!$A$9:$A$356,0),0)</f>
        <v>23</v>
      </c>
      <c r="P781" s="1">
        <f>IF(H781="D1",MATCH(D781,'RPI calculation'!$A$9:$A$356,0),0)</f>
        <v>271</v>
      </c>
      <c r="Q781" s="1">
        <f t="shared" si="36"/>
        <v>1</v>
      </c>
      <c r="R781" s="1">
        <f t="shared" si="37"/>
        <v>0</v>
      </c>
      <c r="S781" s="1">
        <f t="shared" si="38"/>
        <v>1</v>
      </c>
      <c r="T781" s="9">
        <f>IF(Q781=0,0,(INDEX('RPI calculation'!$H$9:$H$356,P781)-(COUNTIFS(Matches!$C$9:$C$1954,C781,Matches!$D$9:$D$1954,D781,Matches!$Q$9:$Q$1954,1,Matches!$F$9:$F$1954,3)+COUNTIFS(Matches!$C$9:$C$1954,D781,Matches!$D$9:$D$1954,C781,Matches!$Q$9:$Q$1954,1,Matches!$E$9:$E$1954,3)))/((INDEX('RPI calculation'!$H$9:$H$356,P781)+INDEX('RPI calculation'!$I$9:$I$356,P781))-(COUNTIFS(Matches!$C$9:$C$1954,C781,Matches!$D$9:$D$1954,D781,Matches!$Q$9:$Q$1954,1)+COUNTIFS(Matches!$C$9:$C$1954,D781,Matches!$D$9:$D$1954,C781,Matches!$Q$9:$Q$1954,1))))</f>
        <v>0.22222222222222221</v>
      </c>
      <c r="U781" s="9">
        <f>IF(Q781=0,0,(INDEX('RPI calculation'!$H$9:$H$356,O781)-(COUNTIFS(Matches!$C$9:$C$1954,C781,Matches!$D$9:$D$1954,D781,Matches!$Q$9:$Q$1954,1,Matches!$E$9:$E$1954,3)+COUNTIFS(Matches!$C$9:$C$1954,D781,Matches!$D$9:$D$1954,C781,Matches!$Q$9:$Q$1954,1,Matches!$F$9:$F$1954,3)))/((INDEX('RPI calculation'!$H$9:$H$356,O781)+INDEX('RPI calculation'!$I$9:$I$356,O781))-(COUNTIFS(Matches!$C$9:$C$1954,C781,Matches!$D$9:$D$1954,D781,Matches!$Q$9:$Q$1954,1)+COUNTIFS(Matches!$C$9:$C$1954,D781,Matches!$D$9:$D$1954,C781,Matches!$Q$9:$Q$1954,1))))</f>
        <v>0.5</v>
      </c>
      <c r="V781" s="9">
        <f>IF(Q781=0,0,INDEX('RPI calculation'!$K$9:$K$356,P781))</f>
        <v>0.48383838383838379</v>
      </c>
      <c r="W781" s="9">
        <f>IF(Q781=0,0,INDEX('RPI calculation'!$K$9:$K$356,O781))</f>
        <v>0.29630536130536134</v>
      </c>
      <c r="X781" s="1">
        <f>IF(G781="D1",INDEX('RPI calculation'!$N$9:$N$356,O781),0)</f>
        <v>327</v>
      </c>
      <c r="Y781" s="1">
        <f>IF(H781="D1",INDEX('RPI calculation'!$N$9:$N$356,P781),0)</f>
        <v>256</v>
      </c>
    </row>
    <row r="782" spans="1:25" ht="25">
      <c r="A782" s="1" t="s">
        <v>2525</v>
      </c>
      <c r="B782" s="12">
        <v>46270</v>
      </c>
      <c r="C782" s="1" t="s">
        <v>182</v>
      </c>
      <c r="D782" s="1" t="s">
        <v>366</v>
      </c>
      <c r="E782" s="1">
        <v>3</v>
      </c>
      <c r="F782" s="1">
        <v>0</v>
      </c>
      <c r="G782" s="1" t="s">
        <v>584</v>
      </c>
      <c r="H782" s="1" t="s">
        <v>584</v>
      </c>
      <c r="I782" s="1">
        <v>2</v>
      </c>
      <c r="J782" s="14" t="s">
        <v>850</v>
      </c>
      <c r="K782" s="14" t="s">
        <v>2526</v>
      </c>
      <c r="L782" s="14"/>
      <c r="M782" s="1" t="s">
        <v>5986</v>
      </c>
      <c r="N782" s="14" t="s">
        <v>5989</v>
      </c>
      <c r="O782" s="1">
        <f>IF(G782="D1",MATCH(C782,'RPI calculation'!$A$9:$A$356,0),0)</f>
        <v>24</v>
      </c>
      <c r="P782" s="1">
        <f>IF(H782="D1",MATCH(D782,'RPI calculation'!$A$9:$A$356,0),0)</f>
        <v>135</v>
      </c>
      <c r="Q782" s="1">
        <f t="shared" si="36"/>
        <v>1</v>
      </c>
      <c r="R782" s="1">
        <f t="shared" si="37"/>
        <v>1</v>
      </c>
      <c r="S782" s="1">
        <f t="shared" si="38"/>
        <v>0</v>
      </c>
      <c r="T782" s="9">
        <f>IF(Q782=0,0,(INDEX('RPI calculation'!$H$9:$H$356,P782)-(COUNTIFS(Matches!$C$9:$C$1954,C782,Matches!$D$9:$D$1954,D782,Matches!$Q$9:$Q$1954,1,Matches!$F$9:$F$1954,3)+COUNTIFS(Matches!$C$9:$C$1954,D782,Matches!$D$9:$D$1954,C782,Matches!$Q$9:$Q$1954,1,Matches!$E$9:$E$1954,3)))/((INDEX('RPI calculation'!$H$9:$H$356,P782)+INDEX('RPI calculation'!$I$9:$I$356,P782))-(COUNTIFS(Matches!$C$9:$C$1954,C782,Matches!$D$9:$D$1954,D782,Matches!$Q$9:$Q$1954,1)+COUNTIFS(Matches!$C$9:$C$1954,D782,Matches!$D$9:$D$1954,C782,Matches!$Q$9:$Q$1954,1))))</f>
        <v>0</v>
      </c>
      <c r="U782" s="9">
        <f>IF(Q782=0,0,(INDEX('RPI calculation'!$H$9:$H$356,O782)-(COUNTIFS(Matches!$C$9:$C$1954,C782,Matches!$D$9:$D$1954,D782,Matches!$Q$9:$Q$1954,1,Matches!$E$9:$E$1954,3)+COUNTIFS(Matches!$C$9:$C$1954,D782,Matches!$D$9:$D$1954,C782,Matches!$Q$9:$Q$1954,1,Matches!$F$9:$F$1954,3)))/((INDEX('RPI calculation'!$H$9:$H$356,O782)+INDEX('RPI calculation'!$I$9:$I$356,O782))-(COUNTIFS(Matches!$C$9:$C$1954,C782,Matches!$D$9:$D$1954,D782,Matches!$Q$9:$Q$1954,1)+COUNTIFS(Matches!$C$9:$C$1954,D782,Matches!$D$9:$D$1954,C782,Matches!$Q$9:$Q$1954,1))))</f>
        <v>0.63636363636363635</v>
      </c>
      <c r="V782" s="9">
        <f>IF(Q782=0,0,INDEX('RPI calculation'!$K$9:$K$356,P782))</f>
        <v>0.37865013774104683</v>
      </c>
      <c r="W782" s="9">
        <f>IF(Q782=0,0,INDEX('RPI calculation'!$K$9:$K$356,O782))</f>
        <v>0.4484638047138047</v>
      </c>
      <c r="X782" s="1">
        <f>IF(G782="D1",INDEX('RPI calculation'!$N$9:$N$356,O782),0)</f>
        <v>159</v>
      </c>
      <c r="Y782" s="1">
        <f>IF(H782="D1",INDEX('RPI calculation'!$N$9:$N$356,P782),0)</f>
        <v>343</v>
      </c>
    </row>
    <row r="783" spans="1:25" ht="25">
      <c r="A783" s="1" t="s">
        <v>2527</v>
      </c>
      <c r="B783" s="12">
        <v>46270</v>
      </c>
      <c r="C783" s="1" t="s">
        <v>182</v>
      </c>
      <c r="D783" s="1" t="s">
        <v>175</v>
      </c>
      <c r="E783" s="1">
        <v>3</v>
      </c>
      <c r="F783" s="1">
        <v>2</v>
      </c>
      <c r="G783" s="1" t="s">
        <v>584</v>
      </c>
      <c r="H783" s="1" t="s">
        <v>584</v>
      </c>
      <c r="I783" s="1">
        <v>2</v>
      </c>
      <c r="J783" s="14" t="s">
        <v>1522</v>
      </c>
      <c r="K783" s="14" t="s">
        <v>2528</v>
      </c>
      <c r="L783" s="14"/>
      <c r="M783" s="1" t="s">
        <v>5986</v>
      </c>
      <c r="N783" s="14" t="s">
        <v>5989</v>
      </c>
      <c r="O783" s="1">
        <f>IF(G783="D1",MATCH(C783,'RPI calculation'!$A$9:$A$356,0),0)</f>
        <v>24</v>
      </c>
      <c r="P783" s="1">
        <f>IF(H783="D1",MATCH(D783,'RPI calculation'!$A$9:$A$356,0),0)</f>
        <v>237</v>
      </c>
      <c r="Q783" s="1">
        <f t="shared" si="36"/>
        <v>1</v>
      </c>
      <c r="R783" s="1">
        <f t="shared" si="37"/>
        <v>1</v>
      </c>
      <c r="S783" s="1">
        <f t="shared" si="38"/>
        <v>0</v>
      </c>
      <c r="T783" s="9">
        <f>IF(Q783=0,0,(INDEX('RPI calculation'!$H$9:$H$356,P783)-(COUNTIFS(Matches!$C$9:$C$1954,C783,Matches!$D$9:$D$1954,D783,Matches!$Q$9:$Q$1954,1,Matches!$F$9:$F$1954,3)+COUNTIFS(Matches!$C$9:$C$1954,D783,Matches!$D$9:$D$1954,C783,Matches!$Q$9:$Q$1954,1,Matches!$E$9:$E$1954,3)))/((INDEX('RPI calculation'!$H$9:$H$356,P783)+INDEX('RPI calculation'!$I$9:$I$356,P783))-(COUNTIFS(Matches!$C$9:$C$1954,C783,Matches!$D$9:$D$1954,D783,Matches!$Q$9:$Q$1954,1)+COUNTIFS(Matches!$C$9:$C$1954,D783,Matches!$D$9:$D$1954,C783,Matches!$Q$9:$Q$1954,1))))</f>
        <v>0.63636363636363635</v>
      </c>
      <c r="U783" s="9">
        <f>IF(Q783=0,0,(INDEX('RPI calculation'!$H$9:$H$356,O783)-(COUNTIFS(Matches!$C$9:$C$1954,C783,Matches!$D$9:$D$1954,D783,Matches!$Q$9:$Q$1954,1,Matches!$E$9:$E$1954,3)+COUNTIFS(Matches!$C$9:$C$1954,D783,Matches!$D$9:$D$1954,C783,Matches!$Q$9:$Q$1954,1,Matches!$F$9:$F$1954,3)))/((INDEX('RPI calculation'!$H$9:$H$356,O783)+INDEX('RPI calculation'!$I$9:$I$356,O783))-(COUNTIFS(Matches!$C$9:$C$1954,C783,Matches!$D$9:$D$1954,D783,Matches!$Q$9:$Q$1954,1)+COUNTIFS(Matches!$C$9:$C$1954,D783,Matches!$D$9:$D$1954,C783,Matches!$Q$9:$Q$1954,1))))</f>
        <v>0.63636363636363635</v>
      </c>
      <c r="V783" s="9">
        <f>IF(Q783=0,0,INDEX('RPI calculation'!$K$9:$K$356,P783))</f>
        <v>0.50441919191919193</v>
      </c>
      <c r="W783" s="9">
        <f>IF(Q783=0,0,INDEX('RPI calculation'!$K$9:$K$356,O783))</f>
        <v>0.4484638047138047</v>
      </c>
      <c r="X783" s="1">
        <f>IF(G783="D1",INDEX('RPI calculation'!$N$9:$N$356,O783),0)</f>
        <v>159</v>
      </c>
      <c r="Y783" s="1">
        <f>IF(H783="D1",INDEX('RPI calculation'!$N$9:$N$356,P783),0)</f>
        <v>152</v>
      </c>
    </row>
    <row r="784" spans="1:25" ht="25">
      <c r="A784" s="1" t="s">
        <v>2529</v>
      </c>
      <c r="B784" s="12">
        <v>46270</v>
      </c>
      <c r="C784" s="1" t="s">
        <v>81</v>
      </c>
      <c r="D784" s="1" t="s">
        <v>116</v>
      </c>
      <c r="E784" s="1">
        <v>2</v>
      </c>
      <c r="F784" s="1">
        <v>3</v>
      </c>
      <c r="G784" s="1" t="s">
        <v>584</v>
      </c>
      <c r="H784" s="1" t="s">
        <v>584</v>
      </c>
      <c r="I784" s="1">
        <v>2</v>
      </c>
      <c r="J784" s="14" t="s">
        <v>902</v>
      </c>
      <c r="K784" s="14" t="s">
        <v>2530</v>
      </c>
      <c r="L784" s="14"/>
      <c r="M784" s="1" t="s">
        <v>5986</v>
      </c>
      <c r="N784" s="14" t="s">
        <v>5989</v>
      </c>
      <c r="O784" s="1">
        <f>IF(G784="D1",MATCH(C784,'RPI calculation'!$A$9:$A$356,0),0)</f>
        <v>25</v>
      </c>
      <c r="P784" s="1">
        <f>IF(H784="D1",MATCH(D784,'RPI calculation'!$A$9:$A$356,0),0)</f>
        <v>114</v>
      </c>
      <c r="Q784" s="1">
        <f t="shared" si="36"/>
        <v>1</v>
      </c>
      <c r="R784" s="1">
        <f t="shared" si="37"/>
        <v>0</v>
      </c>
      <c r="S784" s="1">
        <f t="shared" si="38"/>
        <v>1</v>
      </c>
      <c r="T784" s="9">
        <f>IF(Q784=0,0,(INDEX('RPI calculation'!$H$9:$H$356,P784)-(COUNTIFS(Matches!$C$9:$C$1954,C784,Matches!$D$9:$D$1954,D784,Matches!$Q$9:$Q$1954,1,Matches!$F$9:$F$1954,3)+COUNTIFS(Matches!$C$9:$C$1954,D784,Matches!$D$9:$D$1954,C784,Matches!$Q$9:$Q$1954,1,Matches!$E$9:$E$1954,3)))/((INDEX('RPI calculation'!$H$9:$H$356,P784)+INDEX('RPI calculation'!$I$9:$I$356,P784))-(COUNTIFS(Matches!$C$9:$C$1954,C784,Matches!$D$9:$D$1954,D784,Matches!$Q$9:$Q$1954,1)+COUNTIFS(Matches!$C$9:$C$1954,D784,Matches!$D$9:$D$1954,C784,Matches!$Q$9:$Q$1954,1))))</f>
        <v>0.7</v>
      </c>
      <c r="U784" s="9">
        <f>IF(Q784=0,0,(INDEX('RPI calculation'!$H$9:$H$356,O784)-(COUNTIFS(Matches!$C$9:$C$1954,C784,Matches!$D$9:$D$1954,D784,Matches!$Q$9:$Q$1954,1,Matches!$E$9:$E$1954,3)+COUNTIFS(Matches!$C$9:$C$1954,D784,Matches!$D$9:$D$1954,C784,Matches!$Q$9:$Q$1954,1,Matches!$F$9:$F$1954,3)))/((INDEX('RPI calculation'!$H$9:$H$356,O784)+INDEX('RPI calculation'!$I$9:$I$356,O784))-(COUNTIFS(Matches!$C$9:$C$1954,C784,Matches!$D$9:$D$1954,D784,Matches!$Q$9:$Q$1954,1)+COUNTIFS(Matches!$C$9:$C$1954,D784,Matches!$D$9:$D$1954,C784,Matches!$Q$9:$Q$1954,1))))</f>
        <v>0.63636363636363635</v>
      </c>
      <c r="V784" s="9">
        <f>IF(Q784=0,0,INDEX('RPI calculation'!$K$9:$K$356,P784))</f>
        <v>0.52163299663299656</v>
      </c>
      <c r="W784" s="9">
        <f>IF(Q784=0,0,INDEX('RPI calculation'!$K$9:$K$356,O784))</f>
        <v>0.63643685374454584</v>
      </c>
      <c r="X784" s="1">
        <f>IF(G784="D1",INDEX('RPI calculation'!$N$9:$N$356,O784),0)</f>
        <v>58</v>
      </c>
      <c r="Y784" s="1">
        <f>IF(H784="D1",INDEX('RPI calculation'!$N$9:$N$356,P784),0)</f>
        <v>93</v>
      </c>
    </row>
    <row r="785" spans="1:25" ht="25">
      <c r="A785" s="1" t="s">
        <v>2531</v>
      </c>
      <c r="B785" s="12">
        <v>46270</v>
      </c>
      <c r="C785" s="1" t="s">
        <v>126</v>
      </c>
      <c r="D785" s="1" t="s">
        <v>157</v>
      </c>
      <c r="E785" s="1">
        <v>3</v>
      </c>
      <c r="F785" s="1">
        <v>1</v>
      </c>
      <c r="G785" s="1" t="s">
        <v>584</v>
      </c>
      <c r="H785" s="1" t="s">
        <v>584</v>
      </c>
      <c r="I785" s="1">
        <v>2</v>
      </c>
      <c r="J785" s="14" t="s">
        <v>2463</v>
      </c>
      <c r="K785" s="14" t="s">
        <v>2532</v>
      </c>
      <c r="L785" s="14"/>
      <c r="M785" s="1" t="s">
        <v>5986</v>
      </c>
      <c r="N785" s="14" t="s">
        <v>5989</v>
      </c>
      <c r="O785" s="1">
        <f>IF(G785="D1",MATCH(C785,'RPI calculation'!$A$9:$A$356,0),0)</f>
        <v>26</v>
      </c>
      <c r="P785" s="1">
        <f>IF(H785="D1",MATCH(D785,'RPI calculation'!$A$9:$A$356,0),0)</f>
        <v>182</v>
      </c>
      <c r="Q785" s="1">
        <f t="shared" si="36"/>
        <v>1</v>
      </c>
      <c r="R785" s="1">
        <f t="shared" si="37"/>
        <v>1</v>
      </c>
      <c r="S785" s="1">
        <f t="shared" si="38"/>
        <v>0</v>
      </c>
      <c r="T785" s="9">
        <f>IF(Q785=0,0,(INDEX('RPI calculation'!$H$9:$H$356,P785)-(COUNTIFS(Matches!$C$9:$C$1954,C785,Matches!$D$9:$D$1954,D785,Matches!$Q$9:$Q$1954,1,Matches!$F$9:$F$1954,3)+COUNTIFS(Matches!$C$9:$C$1954,D785,Matches!$D$9:$D$1954,C785,Matches!$Q$9:$Q$1954,1,Matches!$E$9:$E$1954,3)))/((INDEX('RPI calculation'!$H$9:$H$356,P785)+INDEX('RPI calculation'!$I$9:$I$356,P785))-(COUNTIFS(Matches!$C$9:$C$1954,C785,Matches!$D$9:$D$1954,D785,Matches!$Q$9:$Q$1954,1)+COUNTIFS(Matches!$C$9:$C$1954,D785,Matches!$D$9:$D$1954,C785,Matches!$Q$9:$Q$1954,1))))</f>
        <v>0.81818181818181823</v>
      </c>
      <c r="U785" s="9">
        <f>IF(Q785=0,0,(INDEX('RPI calculation'!$H$9:$H$356,O785)-(COUNTIFS(Matches!$C$9:$C$1954,C785,Matches!$D$9:$D$1954,D785,Matches!$Q$9:$Q$1954,1,Matches!$E$9:$E$1954,3)+COUNTIFS(Matches!$C$9:$C$1954,D785,Matches!$D$9:$D$1954,C785,Matches!$Q$9:$Q$1954,1,Matches!$F$9:$F$1954,3)))/((INDEX('RPI calculation'!$H$9:$H$356,O785)+INDEX('RPI calculation'!$I$9:$I$356,O785))-(COUNTIFS(Matches!$C$9:$C$1954,C785,Matches!$D$9:$D$1954,D785,Matches!$Q$9:$Q$1954,1)+COUNTIFS(Matches!$C$9:$C$1954,D785,Matches!$D$9:$D$1954,C785,Matches!$Q$9:$Q$1954,1))))</f>
        <v>0.8</v>
      </c>
      <c r="V785" s="9">
        <f>IF(Q785=0,0,INDEX('RPI calculation'!$K$9:$K$356,P785))</f>
        <v>0.43116883116883115</v>
      </c>
      <c r="W785" s="9">
        <f>IF(Q785=0,0,INDEX('RPI calculation'!$K$9:$K$356,O785))</f>
        <v>0.44381477108749839</v>
      </c>
      <c r="X785" s="1">
        <f>IF(G785="D1",INDEX('RPI calculation'!$N$9:$N$356,O785),0)</f>
        <v>103</v>
      </c>
      <c r="Y785" s="1">
        <f>IF(H785="D1",INDEX('RPI calculation'!$N$9:$N$356,P785),0)</f>
        <v>134</v>
      </c>
    </row>
    <row r="786" spans="1:25" ht="25">
      <c r="A786" s="1" t="s">
        <v>2533</v>
      </c>
      <c r="B786" s="12">
        <v>46270</v>
      </c>
      <c r="C786" s="1" t="s">
        <v>63</v>
      </c>
      <c r="D786" s="1" t="s">
        <v>109</v>
      </c>
      <c r="E786" s="1">
        <v>3</v>
      </c>
      <c r="F786" s="1">
        <v>1</v>
      </c>
      <c r="G786" s="1" t="s">
        <v>584</v>
      </c>
      <c r="H786" s="1" t="s">
        <v>584</v>
      </c>
      <c r="I786" s="1">
        <v>2</v>
      </c>
      <c r="J786" s="14" t="s">
        <v>832</v>
      </c>
      <c r="K786" s="14" t="s">
        <v>1236</v>
      </c>
      <c r="L786" s="14"/>
      <c r="M786" s="1" t="s">
        <v>5986</v>
      </c>
      <c r="N786" s="14" t="s">
        <v>5989</v>
      </c>
      <c r="O786" s="1">
        <f>IF(G786="D1",MATCH(C786,'RPI calculation'!$A$9:$A$356,0),0)</f>
        <v>27</v>
      </c>
      <c r="P786" s="1">
        <f>IF(H786="D1",MATCH(D786,'RPI calculation'!$A$9:$A$356,0),0)</f>
        <v>201</v>
      </c>
      <c r="Q786" s="1">
        <f t="shared" si="36"/>
        <v>1</v>
      </c>
      <c r="R786" s="1">
        <f t="shared" si="37"/>
        <v>1</v>
      </c>
      <c r="S786" s="1">
        <f t="shared" si="38"/>
        <v>0</v>
      </c>
      <c r="T786" s="9">
        <f>IF(Q786=0,0,(INDEX('RPI calculation'!$H$9:$H$356,P786)-(COUNTIFS(Matches!$C$9:$C$1954,C786,Matches!$D$9:$D$1954,D786,Matches!$Q$9:$Q$1954,1,Matches!$F$9:$F$1954,3)+COUNTIFS(Matches!$C$9:$C$1954,D786,Matches!$D$9:$D$1954,C786,Matches!$Q$9:$Q$1954,1,Matches!$E$9:$E$1954,3)))/((INDEX('RPI calculation'!$H$9:$H$356,P786)+INDEX('RPI calculation'!$I$9:$I$356,P786))-(COUNTIFS(Matches!$C$9:$C$1954,C786,Matches!$D$9:$D$1954,D786,Matches!$Q$9:$Q$1954,1)+COUNTIFS(Matches!$C$9:$C$1954,D786,Matches!$D$9:$D$1954,C786,Matches!$Q$9:$Q$1954,1))))</f>
        <v>0.55555555555555558</v>
      </c>
      <c r="U786" s="9">
        <f>IF(Q786=0,0,(INDEX('RPI calculation'!$H$9:$H$356,O786)-(COUNTIFS(Matches!$C$9:$C$1954,C786,Matches!$D$9:$D$1954,D786,Matches!$Q$9:$Q$1954,1,Matches!$E$9:$E$1954,3)+COUNTIFS(Matches!$C$9:$C$1954,D786,Matches!$D$9:$D$1954,C786,Matches!$Q$9:$Q$1954,1,Matches!$F$9:$F$1954,3)))/((INDEX('RPI calculation'!$H$9:$H$356,O786)+INDEX('RPI calculation'!$I$9:$I$356,O786))-(COUNTIFS(Matches!$C$9:$C$1954,C786,Matches!$D$9:$D$1954,D786,Matches!$Q$9:$Q$1954,1)+COUNTIFS(Matches!$C$9:$C$1954,D786,Matches!$D$9:$D$1954,C786,Matches!$Q$9:$Q$1954,1))))</f>
        <v>0.66666666666666663</v>
      </c>
      <c r="V786" s="9">
        <f>IF(Q786=0,0,INDEX('RPI calculation'!$K$9:$K$356,P786))</f>
        <v>0.66099632690541776</v>
      </c>
      <c r="W786" s="9">
        <f>IF(Q786=0,0,INDEX('RPI calculation'!$K$9:$K$356,O786))</f>
        <v>0.58383838383838382</v>
      </c>
      <c r="X786" s="1">
        <f>IF(G786="D1",INDEX('RPI calculation'!$N$9:$N$356,O786),0)</f>
        <v>40</v>
      </c>
      <c r="Y786" s="1">
        <f>IF(H786="D1",INDEX('RPI calculation'!$N$9:$N$356,P786),0)</f>
        <v>86</v>
      </c>
    </row>
    <row r="787" spans="1:25" ht="25">
      <c r="A787" s="1" t="s">
        <v>2534</v>
      </c>
      <c r="B787" s="12">
        <v>46270</v>
      </c>
      <c r="C787" s="1" t="s">
        <v>246</v>
      </c>
      <c r="D787" s="1" t="s">
        <v>138</v>
      </c>
      <c r="E787" s="1">
        <v>0</v>
      </c>
      <c r="F787" s="1">
        <v>3</v>
      </c>
      <c r="G787" s="1" t="s">
        <v>584</v>
      </c>
      <c r="H787" s="1" t="s">
        <v>584</v>
      </c>
      <c r="I787" s="1">
        <v>2</v>
      </c>
      <c r="J787" s="14" t="s">
        <v>818</v>
      </c>
      <c r="K787" s="14" t="s">
        <v>2535</v>
      </c>
      <c r="L787" s="14"/>
      <c r="M787" s="1" t="s">
        <v>5986</v>
      </c>
      <c r="N787" s="14" t="s">
        <v>5989</v>
      </c>
      <c r="O787" s="1">
        <f>IF(G787="D1",MATCH(C787,'RPI calculation'!$A$9:$A$356,0),0)</f>
        <v>28</v>
      </c>
      <c r="P787" s="1">
        <f>IF(H787="D1",MATCH(D787,'RPI calculation'!$A$9:$A$356,0),0)</f>
        <v>258</v>
      </c>
      <c r="Q787" s="1">
        <f t="shared" si="36"/>
        <v>1</v>
      </c>
      <c r="R787" s="1">
        <f t="shared" si="37"/>
        <v>0</v>
      </c>
      <c r="S787" s="1">
        <f t="shared" si="38"/>
        <v>1</v>
      </c>
      <c r="T787" s="9">
        <f>IF(Q787=0,0,(INDEX('RPI calculation'!$H$9:$H$356,P787)-(COUNTIFS(Matches!$C$9:$C$1954,C787,Matches!$D$9:$D$1954,D787,Matches!$Q$9:$Q$1954,1,Matches!$F$9:$F$1954,3)+COUNTIFS(Matches!$C$9:$C$1954,D787,Matches!$D$9:$D$1954,C787,Matches!$Q$9:$Q$1954,1,Matches!$E$9:$E$1954,3)))/((INDEX('RPI calculation'!$H$9:$H$356,P787)+INDEX('RPI calculation'!$I$9:$I$356,P787))-(COUNTIFS(Matches!$C$9:$C$1954,C787,Matches!$D$9:$D$1954,D787,Matches!$Q$9:$Q$1954,1)+COUNTIFS(Matches!$C$9:$C$1954,D787,Matches!$D$9:$D$1954,C787,Matches!$Q$9:$Q$1954,1))))</f>
        <v>0.3</v>
      </c>
      <c r="U787" s="9">
        <f>IF(Q787=0,0,(INDEX('RPI calculation'!$H$9:$H$356,O787)-(COUNTIFS(Matches!$C$9:$C$1954,C787,Matches!$D$9:$D$1954,D787,Matches!$Q$9:$Q$1954,1,Matches!$E$9:$E$1954,3)+COUNTIFS(Matches!$C$9:$C$1954,D787,Matches!$D$9:$D$1954,C787,Matches!$Q$9:$Q$1954,1,Matches!$F$9:$F$1954,3)))/((INDEX('RPI calculation'!$H$9:$H$356,O787)+INDEX('RPI calculation'!$I$9:$I$356,O787))-(COUNTIFS(Matches!$C$9:$C$1954,C787,Matches!$D$9:$D$1954,D787,Matches!$Q$9:$Q$1954,1)+COUNTIFS(Matches!$C$9:$C$1954,D787,Matches!$D$9:$D$1954,C787,Matches!$Q$9:$Q$1954,1))))</f>
        <v>0.45454545454545453</v>
      </c>
      <c r="V787" s="9">
        <f>IF(Q787=0,0,INDEX('RPI calculation'!$K$9:$K$356,P787))</f>
        <v>0.63380558835104284</v>
      </c>
      <c r="W787" s="9">
        <f>IF(Q787=0,0,INDEX('RPI calculation'!$K$9:$K$356,O787))</f>
        <v>0.47878787878787876</v>
      </c>
      <c r="X787" s="1">
        <f>IF(G787="D1",INDEX('RPI calculation'!$N$9:$N$356,O787),0)</f>
        <v>223</v>
      </c>
      <c r="Y787" s="1">
        <f>IF(H787="D1",INDEX('RPI calculation'!$N$9:$N$356,P787),0)</f>
        <v>115</v>
      </c>
    </row>
    <row r="788" spans="1:25" ht="25">
      <c r="A788" s="1" t="s">
        <v>2536</v>
      </c>
      <c r="B788" s="12">
        <v>46270</v>
      </c>
      <c r="C788" s="1" t="s">
        <v>271</v>
      </c>
      <c r="D788" s="1" t="s">
        <v>318</v>
      </c>
      <c r="E788" s="1">
        <v>3</v>
      </c>
      <c r="F788" s="1">
        <v>2</v>
      </c>
      <c r="G788" s="1" t="s">
        <v>584</v>
      </c>
      <c r="H788" s="1" t="s">
        <v>584</v>
      </c>
      <c r="I788" s="1">
        <v>2</v>
      </c>
      <c r="J788" s="14" t="s">
        <v>2537</v>
      </c>
      <c r="K788" s="14" t="s">
        <v>2538</v>
      </c>
      <c r="L788" s="14"/>
      <c r="M788" s="1" t="s">
        <v>5986</v>
      </c>
      <c r="N788" s="14" t="s">
        <v>5989</v>
      </c>
      <c r="O788" s="1">
        <f>IF(G788="D1",MATCH(C788,'RPI calculation'!$A$9:$A$356,0),0)</f>
        <v>29</v>
      </c>
      <c r="P788" s="1">
        <f>IF(H788="D1",MATCH(D788,'RPI calculation'!$A$9:$A$356,0),0)</f>
        <v>231</v>
      </c>
      <c r="Q788" s="1">
        <f t="shared" si="36"/>
        <v>1</v>
      </c>
      <c r="R788" s="1">
        <f t="shared" si="37"/>
        <v>1</v>
      </c>
      <c r="S788" s="1">
        <f t="shared" si="38"/>
        <v>0</v>
      </c>
      <c r="T788" s="9">
        <f>IF(Q788=0,0,(INDEX('RPI calculation'!$H$9:$H$356,P788)-(COUNTIFS(Matches!$C$9:$C$1954,C788,Matches!$D$9:$D$1954,D788,Matches!$Q$9:$Q$1954,1,Matches!$F$9:$F$1954,3)+COUNTIFS(Matches!$C$9:$C$1954,D788,Matches!$D$9:$D$1954,C788,Matches!$Q$9:$Q$1954,1,Matches!$E$9:$E$1954,3)))/((INDEX('RPI calculation'!$H$9:$H$356,P788)+INDEX('RPI calculation'!$I$9:$I$356,P788))-(COUNTIFS(Matches!$C$9:$C$1954,C788,Matches!$D$9:$D$1954,D788,Matches!$Q$9:$Q$1954,1)+COUNTIFS(Matches!$C$9:$C$1954,D788,Matches!$D$9:$D$1954,C788,Matches!$Q$9:$Q$1954,1))))</f>
        <v>0.45454545454545453</v>
      </c>
      <c r="U788" s="9">
        <f>IF(Q788=0,0,(INDEX('RPI calculation'!$H$9:$H$356,O788)-(COUNTIFS(Matches!$C$9:$C$1954,C788,Matches!$D$9:$D$1954,D788,Matches!$Q$9:$Q$1954,1,Matches!$E$9:$E$1954,3)+COUNTIFS(Matches!$C$9:$C$1954,D788,Matches!$D$9:$D$1954,C788,Matches!$Q$9:$Q$1954,1,Matches!$F$9:$F$1954,3)))/((INDEX('RPI calculation'!$H$9:$H$356,O788)+INDEX('RPI calculation'!$I$9:$I$356,O788))-(COUNTIFS(Matches!$C$9:$C$1954,C788,Matches!$D$9:$D$1954,D788,Matches!$Q$9:$Q$1954,1)+COUNTIFS(Matches!$C$9:$C$1954,D788,Matches!$D$9:$D$1954,C788,Matches!$Q$9:$Q$1954,1))))</f>
        <v>0.14285714285714285</v>
      </c>
      <c r="V788" s="9">
        <f>IF(Q788=0,0,INDEX('RPI calculation'!$K$9:$K$356,P788))</f>
        <v>0.38525687275687276</v>
      </c>
      <c r="W788" s="9">
        <f>IF(Q788=0,0,INDEX('RPI calculation'!$K$9:$K$356,O788))</f>
        <v>0.55101010101010106</v>
      </c>
      <c r="X788" s="1">
        <f>IF(G788="D1",INDEX('RPI calculation'!$N$9:$N$356,O788),0)</f>
        <v>248</v>
      </c>
      <c r="Y788" s="1">
        <f>IF(H788="D1",INDEX('RPI calculation'!$N$9:$N$356,P788),0)</f>
        <v>295</v>
      </c>
    </row>
    <row r="789" spans="1:25" ht="25">
      <c r="A789" s="1" t="s">
        <v>2539</v>
      </c>
      <c r="B789" s="12">
        <v>46270</v>
      </c>
      <c r="C789" s="1" t="s">
        <v>334</v>
      </c>
      <c r="D789" s="1" t="s">
        <v>204</v>
      </c>
      <c r="E789" s="1">
        <v>1</v>
      </c>
      <c r="F789" s="1">
        <v>3</v>
      </c>
      <c r="G789" s="1" t="s">
        <v>584</v>
      </c>
      <c r="H789" s="1" t="s">
        <v>584</v>
      </c>
      <c r="I789" s="1">
        <v>2</v>
      </c>
      <c r="J789" s="14" t="s">
        <v>1519</v>
      </c>
      <c r="K789" s="14" t="s">
        <v>2540</v>
      </c>
      <c r="L789" s="14"/>
      <c r="M789" s="1" t="s">
        <v>5986</v>
      </c>
      <c r="N789" s="14" t="s">
        <v>5989</v>
      </c>
      <c r="O789" s="1">
        <f>IF(G789="D1",MATCH(C789,'RPI calculation'!$A$9:$A$356,0),0)</f>
        <v>30</v>
      </c>
      <c r="P789" s="1">
        <f>IF(H789="D1",MATCH(D789,'RPI calculation'!$A$9:$A$356,0),0)</f>
        <v>225</v>
      </c>
      <c r="Q789" s="1">
        <f t="shared" si="36"/>
        <v>1</v>
      </c>
      <c r="R789" s="1">
        <f t="shared" si="37"/>
        <v>0</v>
      </c>
      <c r="S789" s="1">
        <f t="shared" si="38"/>
        <v>1</v>
      </c>
      <c r="T789" s="9">
        <f>IF(Q789=0,0,(INDEX('RPI calculation'!$H$9:$H$356,P789)-(COUNTIFS(Matches!$C$9:$C$1954,C789,Matches!$D$9:$D$1954,D789,Matches!$Q$9:$Q$1954,1,Matches!$F$9:$F$1954,3)+COUNTIFS(Matches!$C$9:$C$1954,D789,Matches!$D$9:$D$1954,C789,Matches!$Q$9:$Q$1954,1,Matches!$E$9:$E$1954,3)))/((INDEX('RPI calculation'!$H$9:$H$356,P789)+INDEX('RPI calculation'!$I$9:$I$356,P789))-(COUNTIFS(Matches!$C$9:$C$1954,C789,Matches!$D$9:$D$1954,D789,Matches!$Q$9:$Q$1954,1)+COUNTIFS(Matches!$C$9:$C$1954,D789,Matches!$D$9:$D$1954,C789,Matches!$Q$9:$Q$1954,1))))</f>
        <v>0.7</v>
      </c>
      <c r="U789" s="9">
        <f>IF(Q789=0,0,(INDEX('RPI calculation'!$H$9:$H$356,O789)-(COUNTIFS(Matches!$C$9:$C$1954,C789,Matches!$D$9:$D$1954,D789,Matches!$Q$9:$Q$1954,1,Matches!$E$9:$E$1954,3)+COUNTIFS(Matches!$C$9:$C$1954,D789,Matches!$D$9:$D$1954,C789,Matches!$Q$9:$Q$1954,1,Matches!$F$9:$F$1954,3)))/((INDEX('RPI calculation'!$H$9:$H$356,O789)+INDEX('RPI calculation'!$I$9:$I$356,O789))-(COUNTIFS(Matches!$C$9:$C$1954,C789,Matches!$D$9:$D$1954,D789,Matches!$Q$9:$Q$1954,1)+COUNTIFS(Matches!$C$9:$C$1954,D789,Matches!$D$9:$D$1954,C789,Matches!$Q$9:$Q$1954,1))))</f>
        <v>0.33333333333333331</v>
      </c>
      <c r="V789" s="9">
        <f>IF(Q789=0,0,INDEX('RPI calculation'!$K$9:$K$356,P789))</f>
        <v>0.40504344140707771</v>
      </c>
      <c r="W789" s="9">
        <f>IF(Q789=0,0,INDEX('RPI calculation'!$K$9:$K$356,O789))</f>
        <v>0.39923756798756799</v>
      </c>
      <c r="X789" s="1">
        <f>IF(G789="D1",INDEX('RPI calculation'!$N$9:$N$356,O789),0)</f>
        <v>311</v>
      </c>
      <c r="Y789" s="1">
        <f>IF(H789="D1",INDEX('RPI calculation'!$N$9:$N$356,P789),0)</f>
        <v>181</v>
      </c>
    </row>
    <row r="790" spans="1:25" ht="25">
      <c r="A790" s="1" t="s">
        <v>2541</v>
      </c>
      <c r="B790" s="12">
        <v>46270</v>
      </c>
      <c r="C790" s="1" t="s">
        <v>242</v>
      </c>
      <c r="D790" s="1" t="s">
        <v>349</v>
      </c>
      <c r="E790" s="1">
        <v>3</v>
      </c>
      <c r="F790" s="1">
        <v>1</v>
      </c>
      <c r="G790" s="1" t="s">
        <v>584</v>
      </c>
      <c r="H790" s="1" t="s">
        <v>584</v>
      </c>
      <c r="I790" s="1">
        <v>2</v>
      </c>
      <c r="J790" s="14" t="s">
        <v>751</v>
      </c>
      <c r="K790" s="14" t="s">
        <v>2542</v>
      </c>
      <c r="L790" s="14"/>
      <c r="M790" s="1" t="s">
        <v>5986</v>
      </c>
      <c r="N790" s="14" t="s">
        <v>5989</v>
      </c>
      <c r="O790" s="1">
        <f>IF(G790="D1",MATCH(C790,'RPI calculation'!$A$9:$A$356,0),0)</f>
        <v>31</v>
      </c>
      <c r="P790" s="1">
        <f>IF(H790="D1",MATCH(D790,'RPI calculation'!$A$9:$A$356,0),0)</f>
        <v>272</v>
      </c>
      <c r="Q790" s="1">
        <f t="shared" si="36"/>
        <v>1</v>
      </c>
      <c r="R790" s="1">
        <f t="shared" si="37"/>
        <v>1</v>
      </c>
      <c r="S790" s="1">
        <f t="shared" si="38"/>
        <v>0</v>
      </c>
      <c r="T790" s="9">
        <f>IF(Q790=0,0,(INDEX('RPI calculation'!$H$9:$H$356,P790)-(COUNTIFS(Matches!$C$9:$C$1954,C790,Matches!$D$9:$D$1954,D790,Matches!$Q$9:$Q$1954,1,Matches!$F$9:$F$1954,3)+COUNTIFS(Matches!$C$9:$C$1954,D790,Matches!$D$9:$D$1954,C790,Matches!$Q$9:$Q$1954,1,Matches!$E$9:$E$1954,3)))/((INDEX('RPI calculation'!$H$9:$H$356,P790)+INDEX('RPI calculation'!$I$9:$I$356,P790))-(COUNTIFS(Matches!$C$9:$C$1954,C790,Matches!$D$9:$D$1954,D790,Matches!$Q$9:$Q$1954,1)+COUNTIFS(Matches!$C$9:$C$1954,D790,Matches!$D$9:$D$1954,C790,Matches!$Q$9:$Q$1954,1))))</f>
        <v>0.21428571428571427</v>
      </c>
      <c r="U790" s="9">
        <f>IF(Q790=0,0,(INDEX('RPI calculation'!$H$9:$H$356,O790)-(COUNTIFS(Matches!$C$9:$C$1954,C790,Matches!$D$9:$D$1954,D790,Matches!$Q$9:$Q$1954,1,Matches!$E$9:$E$1954,3)+COUNTIFS(Matches!$C$9:$C$1954,D790,Matches!$D$9:$D$1954,C790,Matches!$Q$9:$Q$1954,1,Matches!$F$9:$F$1954,3)))/((INDEX('RPI calculation'!$H$9:$H$356,O790)+INDEX('RPI calculation'!$I$9:$I$356,O790))-(COUNTIFS(Matches!$C$9:$C$1954,C790,Matches!$D$9:$D$1954,D790,Matches!$Q$9:$Q$1954,1)+COUNTIFS(Matches!$C$9:$C$1954,D790,Matches!$D$9:$D$1954,C790,Matches!$Q$9:$Q$1954,1))))</f>
        <v>0.4</v>
      </c>
      <c r="V790" s="9">
        <f>IF(Q790=0,0,INDEX('RPI calculation'!$K$9:$K$356,P790))</f>
        <v>0.42156565656565653</v>
      </c>
      <c r="W790" s="9">
        <f>IF(Q790=0,0,INDEX('RPI calculation'!$K$9:$K$356,O790))</f>
        <v>0.50446018627836808</v>
      </c>
      <c r="X790" s="1">
        <f>IF(G790="D1",INDEX('RPI calculation'!$N$9:$N$356,O790),0)</f>
        <v>219</v>
      </c>
      <c r="Y790" s="1">
        <f>IF(H790="D1",INDEX('RPI calculation'!$N$9:$N$356,P790),0)</f>
        <v>326</v>
      </c>
    </row>
    <row r="791" spans="1:25" ht="25">
      <c r="A791" s="1" t="s">
        <v>2543</v>
      </c>
      <c r="B791" s="12">
        <v>46270</v>
      </c>
      <c r="C791" s="1" t="s">
        <v>164</v>
      </c>
      <c r="D791" s="1" t="s">
        <v>270</v>
      </c>
      <c r="E791" s="1">
        <v>3</v>
      </c>
      <c r="F791" s="1">
        <v>1</v>
      </c>
      <c r="G791" s="1" t="s">
        <v>584</v>
      </c>
      <c r="H791" s="1" t="s">
        <v>584</v>
      </c>
      <c r="I791" s="1">
        <v>2</v>
      </c>
      <c r="J791" s="14" t="s">
        <v>2544</v>
      </c>
      <c r="K791" s="14" t="s">
        <v>2545</v>
      </c>
      <c r="L791" s="14"/>
      <c r="M791" s="1" t="s">
        <v>5986</v>
      </c>
      <c r="N791" s="14" t="s">
        <v>5989</v>
      </c>
      <c r="O791" s="1">
        <f>IF(G791="D1",MATCH(C791,'RPI calculation'!$A$9:$A$356,0),0)</f>
        <v>32</v>
      </c>
      <c r="P791" s="1">
        <f>IF(H791="D1",MATCH(D791,'RPI calculation'!$A$9:$A$356,0),0)</f>
        <v>62</v>
      </c>
      <c r="Q791" s="1">
        <f t="shared" si="36"/>
        <v>1</v>
      </c>
      <c r="R791" s="1">
        <f t="shared" si="37"/>
        <v>1</v>
      </c>
      <c r="S791" s="1">
        <f t="shared" si="38"/>
        <v>0</v>
      </c>
      <c r="T791" s="9">
        <f>IF(Q791=0,0,(INDEX('RPI calculation'!$H$9:$H$356,P791)-(COUNTIFS(Matches!$C$9:$C$1954,C791,Matches!$D$9:$D$1954,D791,Matches!$Q$9:$Q$1954,1,Matches!$F$9:$F$1954,3)+COUNTIFS(Matches!$C$9:$C$1954,D791,Matches!$D$9:$D$1954,C791,Matches!$Q$9:$Q$1954,1,Matches!$E$9:$E$1954,3)))/((INDEX('RPI calculation'!$H$9:$H$356,P791)+INDEX('RPI calculation'!$I$9:$I$356,P791))-(COUNTIFS(Matches!$C$9:$C$1954,C791,Matches!$D$9:$D$1954,D791,Matches!$Q$9:$Q$1954,1)+COUNTIFS(Matches!$C$9:$C$1954,D791,Matches!$D$9:$D$1954,C791,Matches!$Q$9:$Q$1954,1))))</f>
        <v>0.625</v>
      </c>
      <c r="U791" s="9">
        <f>IF(Q791=0,0,(INDEX('RPI calculation'!$H$9:$H$356,O791)-(COUNTIFS(Matches!$C$9:$C$1954,C791,Matches!$D$9:$D$1954,D791,Matches!$Q$9:$Q$1954,1,Matches!$E$9:$E$1954,3)+COUNTIFS(Matches!$C$9:$C$1954,D791,Matches!$D$9:$D$1954,C791,Matches!$Q$9:$Q$1954,1,Matches!$F$9:$F$1954,3)))/((INDEX('RPI calculation'!$H$9:$H$356,O791)+INDEX('RPI calculation'!$I$9:$I$356,O791))-(COUNTIFS(Matches!$C$9:$C$1954,C791,Matches!$D$9:$D$1954,D791,Matches!$Q$9:$Q$1954,1)+COUNTIFS(Matches!$C$9:$C$1954,D791,Matches!$D$9:$D$1954,C791,Matches!$Q$9:$Q$1954,1))))</f>
        <v>0.7</v>
      </c>
      <c r="V791" s="9">
        <f>IF(Q791=0,0,INDEX('RPI calculation'!$K$9:$K$356,P791))</f>
        <v>0.38860830527497192</v>
      </c>
      <c r="W791" s="9">
        <f>IF(Q791=0,0,INDEX('RPI calculation'!$K$9:$K$356,O791))</f>
        <v>0.42922582468037013</v>
      </c>
      <c r="X791" s="1">
        <f>IF(G791="D1",INDEX('RPI calculation'!$N$9:$N$356,O791),0)</f>
        <v>141</v>
      </c>
      <c r="Y791" s="1">
        <f>IF(H791="D1",INDEX('RPI calculation'!$N$9:$N$356,P791),0)</f>
        <v>247</v>
      </c>
    </row>
    <row r="792" spans="1:25" ht="25">
      <c r="A792" s="1" t="s">
        <v>2546</v>
      </c>
      <c r="B792" s="12">
        <v>46270</v>
      </c>
      <c r="C792" s="1" t="s">
        <v>179</v>
      </c>
      <c r="D792" s="1" t="s">
        <v>156</v>
      </c>
      <c r="E792" s="1">
        <v>3</v>
      </c>
      <c r="F792" s="1">
        <v>0</v>
      </c>
      <c r="G792" s="1" t="s">
        <v>584</v>
      </c>
      <c r="H792" s="1" t="s">
        <v>584</v>
      </c>
      <c r="I792" s="1">
        <v>2</v>
      </c>
      <c r="J792" s="14" t="s">
        <v>1213</v>
      </c>
      <c r="K792" s="14" t="s">
        <v>2547</v>
      </c>
      <c r="L792" s="14"/>
      <c r="M792" s="1" t="s">
        <v>5986</v>
      </c>
      <c r="N792" s="14" t="s">
        <v>5989</v>
      </c>
      <c r="O792" s="1">
        <f>IF(G792="D1",MATCH(C792,'RPI calculation'!$A$9:$A$356,0),0)</f>
        <v>33</v>
      </c>
      <c r="P792" s="1">
        <f>IF(H792="D1",MATCH(D792,'RPI calculation'!$A$9:$A$356,0),0)</f>
        <v>206</v>
      </c>
      <c r="Q792" s="1">
        <f t="shared" si="36"/>
        <v>1</v>
      </c>
      <c r="R792" s="1">
        <f t="shared" si="37"/>
        <v>1</v>
      </c>
      <c r="S792" s="1">
        <f t="shared" si="38"/>
        <v>0</v>
      </c>
      <c r="T792" s="9">
        <f>IF(Q792=0,0,(INDEX('RPI calculation'!$H$9:$H$356,P792)-(COUNTIFS(Matches!$C$9:$C$1954,C792,Matches!$D$9:$D$1954,D792,Matches!$Q$9:$Q$1954,1,Matches!$F$9:$F$1954,3)+COUNTIFS(Matches!$C$9:$C$1954,D792,Matches!$D$9:$D$1954,C792,Matches!$Q$9:$Q$1954,1,Matches!$E$9:$E$1954,3)))/((INDEX('RPI calculation'!$H$9:$H$356,P792)+INDEX('RPI calculation'!$I$9:$I$356,P792))-(COUNTIFS(Matches!$C$9:$C$1954,C792,Matches!$D$9:$D$1954,D792,Matches!$Q$9:$Q$1954,1)+COUNTIFS(Matches!$C$9:$C$1954,D792,Matches!$D$9:$D$1954,C792,Matches!$Q$9:$Q$1954,1))))</f>
        <v>0.7</v>
      </c>
      <c r="U792" s="9">
        <f>IF(Q792=0,0,(INDEX('RPI calculation'!$H$9:$H$356,O792)-(COUNTIFS(Matches!$C$9:$C$1954,C792,Matches!$D$9:$D$1954,D792,Matches!$Q$9:$Q$1954,1,Matches!$E$9:$E$1954,3)+COUNTIFS(Matches!$C$9:$C$1954,D792,Matches!$D$9:$D$1954,C792,Matches!$Q$9:$Q$1954,1,Matches!$F$9:$F$1954,3)))/((INDEX('RPI calculation'!$H$9:$H$356,O792)+INDEX('RPI calculation'!$I$9:$I$356,O792))-(COUNTIFS(Matches!$C$9:$C$1954,C792,Matches!$D$9:$D$1954,D792,Matches!$Q$9:$Q$1954,1)+COUNTIFS(Matches!$C$9:$C$1954,D792,Matches!$D$9:$D$1954,C792,Matches!$Q$9:$Q$1954,1))))</f>
        <v>0.45454545454545453</v>
      </c>
      <c r="V792" s="9">
        <f>IF(Q792=0,0,INDEX('RPI calculation'!$K$9:$K$356,P792))</f>
        <v>0.47962542507997052</v>
      </c>
      <c r="W792" s="9">
        <f>IF(Q792=0,0,INDEX('RPI calculation'!$K$9:$K$356,O792))</f>
        <v>0.50509259259259254</v>
      </c>
      <c r="X792" s="1">
        <f>IF(G792="D1",INDEX('RPI calculation'!$N$9:$N$356,O792),0)</f>
        <v>156</v>
      </c>
      <c r="Y792" s="1">
        <f>IF(H792="D1",INDEX('RPI calculation'!$N$9:$N$356,P792),0)</f>
        <v>133</v>
      </c>
    </row>
    <row r="793" spans="1:25" ht="25">
      <c r="A793" s="1" t="s">
        <v>2548</v>
      </c>
      <c r="B793" s="12">
        <v>46270</v>
      </c>
      <c r="C793" s="1" t="s">
        <v>216</v>
      </c>
      <c r="D793" s="1" t="s">
        <v>146</v>
      </c>
      <c r="E793" s="1">
        <v>2</v>
      </c>
      <c r="F793" s="1">
        <v>3</v>
      </c>
      <c r="G793" s="1" t="s">
        <v>584</v>
      </c>
      <c r="H793" s="1" t="s">
        <v>584</v>
      </c>
      <c r="I793" s="1">
        <v>2</v>
      </c>
      <c r="J793" s="14" t="s">
        <v>739</v>
      </c>
      <c r="K793" s="14" t="s">
        <v>2549</v>
      </c>
      <c r="L793" s="14"/>
      <c r="M793" s="1" t="s">
        <v>5986</v>
      </c>
      <c r="N793" s="14" t="s">
        <v>5989</v>
      </c>
      <c r="O793" s="1">
        <f>IF(G793="D1",MATCH(C793,'RPI calculation'!$A$9:$A$356,0),0)</f>
        <v>35</v>
      </c>
      <c r="P793" s="1">
        <f>IF(H793="D1",MATCH(D793,'RPI calculation'!$A$9:$A$356,0),0)</f>
        <v>294</v>
      </c>
      <c r="Q793" s="1">
        <f t="shared" si="36"/>
        <v>1</v>
      </c>
      <c r="R793" s="1">
        <f t="shared" si="37"/>
        <v>0</v>
      </c>
      <c r="S793" s="1">
        <f t="shared" si="38"/>
        <v>1</v>
      </c>
      <c r="T793" s="9">
        <f>IF(Q793=0,0,(INDEX('RPI calculation'!$H$9:$H$356,P793)-(COUNTIFS(Matches!$C$9:$C$1954,C793,Matches!$D$9:$D$1954,D793,Matches!$Q$9:$Q$1954,1,Matches!$F$9:$F$1954,3)+COUNTIFS(Matches!$C$9:$C$1954,D793,Matches!$D$9:$D$1954,C793,Matches!$Q$9:$Q$1954,1,Matches!$E$9:$E$1954,3)))/((INDEX('RPI calculation'!$H$9:$H$356,P793)+INDEX('RPI calculation'!$I$9:$I$356,P793))-(COUNTIFS(Matches!$C$9:$C$1954,C793,Matches!$D$9:$D$1954,D793,Matches!$Q$9:$Q$1954,1)+COUNTIFS(Matches!$C$9:$C$1954,D793,Matches!$D$9:$D$1954,C793,Matches!$Q$9:$Q$1954,1))))</f>
        <v>0.3</v>
      </c>
      <c r="U793" s="9">
        <f>IF(Q793=0,0,(INDEX('RPI calculation'!$H$9:$H$356,O793)-(COUNTIFS(Matches!$C$9:$C$1954,C793,Matches!$D$9:$D$1954,D793,Matches!$Q$9:$Q$1954,1,Matches!$E$9:$E$1954,3)+COUNTIFS(Matches!$C$9:$C$1954,D793,Matches!$D$9:$D$1954,C793,Matches!$Q$9:$Q$1954,1,Matches!$F$9:$F$1954,3)))/((INDEX('RPI calculation'!$H$9:$H$356,O793)+INDEX('RPI calculation'!$I$9:$I$356,O793))-(COUNTIFS(Matches!$C$9:$C$1954,C793,Matches!$D$9:$D$1954,D793,Matches!$Q$9:$Q$1954,1)+COUNTIFS(Matches!$C$9:$C$1954,D793,Matches!$D$9:$D$1954,C793,Matches!$Q$9:$Q$1954,1))))</f>
        <v>0.44444444444444442</v>
      </c>
      <c r="V793" s="9">
        <f>IF(Q793=0,0,INDEX('RPI calculation'!$K$9:$K$356,P793))</f>
        <v>0.62020202020202031</v>
      </c>
      <c r="W793" s="9">
        <f>IF(Q793=0,0,INDEX('RPI calculation'!$K$9:$K$356,O793))</f>
        <v>0.4944949494949496</v>
      </c>
      <c r="X793" s="1">
        <f>IF(G793="D1",INDEX('RPI calculation'!$N$9:$N$356,O793),0)</f>
        <v>193</v>
      </c>
      <c r="Y793" s="1">
        <f>IF(H793="D1",INDEX('RPI calculation'!$N$9:$N$356,P793),0)</f>
        <v>123</v>
      </c>
    </row>
    <row r="794" spans="1:25" ht="25">
      <c r="A794" s="1" t="s">
        <v>2550</v>
      </c>
      <c r="B794" s="12">
        <v>46270</v>
      </c>
      <c r="C794" s="1" t="s">
        <v>276</v>
      </c>
      <c r="D794" s="1" t="s">
        <v>262</v>
      </c>
      <c r="E794" s="1">
        <v>1</v>
      </c>
      <c r="F794" s="1">
        <v>3</v>
      </c>
      <c r="G794" s="1" t="s">
        <v>584</v>
      </c>
      <c r="H794" s="1" t="s">
        <v>584</v>
      </c>
      <c r="I794" s="1">
        <v>2</v>
      </c>
      <c r="J794" s="14" t="s">
        <v>1107</v>
      </c>
      <c r="K794" s="14" t="s">
        <v>2551</v>
      </c>
      <c r="L794" s="14"/>
      <c r="M794" s="1" t="s">
        <v>5986</v>
      </c>
      <c r="N794" s="14" t="s">
        <v>5989</v>
      </c>
      <c r="O794" s="1">
        <f>IF(G794="D1",MATCH(C794,'RPI calculation'!$A$9:$A$356,0),0)</f>
        <v>36</v>
      </c>
      <c r="P794" s="1">
        <f>IF(H794="D1",MATCH(D794,'RPI calculation'!$A$9:$A$356,0),0)</f>
        <v>212</v>
      </c>
      <c r="Q794" s="1">
        <f t="shared" si="36"/>
        <v>1</v>
      </c>
      <c r="R794" s="1">
        <f t="shared" si="37"/>
        <v>0</v>
      </c>
      <c r="S794" s="1">
        <f t="shared" si="38"/>
        <v>1</v>
      </c>
      <c r="T794" s="9">
        <f>IF(Q794=0,0,(INDEX('RPI calculation'!$H$9:$H$356,P794)-(COUNTIFS(Matches!$C$9:$C$1954,C794,Matches!$D$9:$D$1954,D794,Matches!$Q$9:$Q$1954,1,Matches!$F$9:$F$1954,3)+COUNTIFS(Matches!$C$9:$C$1954,D794,Matches!$D$9:$D$1954,C794,Matches!$Q$9:$Q$1954,1,Matches!$E$9:$E$1954,3)))/((INDEX('RPI calculation'!$H$9:$H$356,P794)+INDEX('RPI calculation'!$I$9:$I$356,P794))-(COUNTIFS(Matches!$C$9:$C$1954,C794,Matches!$D$9:$D$1954,D794,Matches!$Q$9:$Q$1954,1)+COUNTIFS(Matches!$C$9:$C$1954,D794,Matches!$D$9:$D$1954,C794,Matches!$Q$9:$Q$1954,1))))</f>
        <v>0.5</v>
      </c>
      <c r="U794" s="9">
        <f>IF(Q794=0,0,(INDEX('RPI calculation'!$H$9:$H$356,O794)-(COUNTIFS(Matches!$C$9:$C$1954,C794,Matches!$D$9:$D$1954,D794,Matches!$Q$9:$Q$1954,1,Matches!$E$9:$E$1954,3)+COUNTIFS(Matches!$C$9:$C$1954,D794,Matches!$D$9:$D$1954,C794,Matches!$Q$9:$Q$1954,1,Matches!$F$9:$F$1954,3)))/((INDEX('RPI calculation'!$H$9:$H$356,O794)+INDEX('RPI calculation'!$I$9:$I$356,O794))-(COUNTIFS(Matches!$C$9:$C$1954,C794,Matches!$D$9:$D$1954,D794,Matches!$Q$9:$Q$1954,1)+COUNTIFS(Matches!$C$9:$C$1954,D794,Matches!$D$9:$D$1954,C794,Matches!$Q$9:$Q$1954,1))))</f>
        <v>0.41666666666666669</v>
      </c>
      <c r="V794" s="9">
        <f>IF(Q794=0,0,INDEX('RPI calculation'!$K$9:$K$356,P794))</f>
        <v>0.4320149547422274</v>
      </c>
      <c r="W794" s="9">
        <f>IF(Q794=0,0,INDEX('RPI calculation'!$K$9:$K$356,O794))</f>
        <v>0.49797979797979802</v>
      </c>
      <c r="X794" s="1">
        <f>IF(G794="D1",INDEX('RPI calculation'!$N$9:$N$356,O794),0)</f>
        <v>253</v>
      </c>
      <c r="Y794" s="1">
        <f>IF(H794="D1",INDEX('RPI calculation'!$N$9:$N$356,P794),0)</f>
        <v>239</v>
      </c>
    </row>
    <row r="795" spans="1:25" ht="25">
      <c r="A795" s="1" t="s">
        <v>2552</v>
      </c>
      <c r="B795" s="12">
        <v>46270</v>
      </c>
      <c r="C795" s="1" t="s">
        <v>88</v>
      </c>
      <c r="D795" s="1" t="s">
        <v>194</v>
      </c>
      <c r="E795" s="1">
        <v>3</v>
      </c>
      <c r="F795" s="1">
        <v>2</v>
      </c>
      <c r="G795" s="1" t="s">
        <v>584</v>
      </c>
      <c r="H795" s="1" t="s">
        <v>584</v>
      </c>
      <c r="I795" s="1">
        <v>2</v>
      </c>
      <c r="J795" s="14" t="s">
        <v>2553</v>
      </c>
      <c r="K795" s="14" t="s">
        <v>2554</v>
      </c>
      <c r="L795" s="14"/>
      <c r="M795" s="1" t="s">
        <v>5986</v>
      </c>
      <c r="N795" s="14" t="s">
        <v>5989</v>
      </c>
      <c r="O795" s="1">
        <f>IF(G795="D1",MATCH(C795,'RPI calculation'!$A$9:$A$356,0),0)</f>
        <v>37</v>
      </c>
      <c r="P795" s="1">
        <f>IF(H795="D1",MATCH(D795,'RPI calculation'!$A$9:$A$356,0),0)</f>
        <v>250</v>
      </c>
      <c r="Q795" s="1">
        <f t="shared" si="36"/>
        <v>1</v>
      </c>
      <c r="R795" s="1">
        <f t="shared" si="37"/>
        <v>1</v>
      </c>
      <c r="S795" s="1">
        <f t="shared" si="38"/>
        <v>0</v>
      </c>
      <c r="T795" s="9">
        <f>IF(Q795=0,0,(INDEX('RPI calculation'!$H$9:$H$356,P795)-(COUNTIFS(Matches!$C$9:$C$1954,C795,Matches!$D$9:$D$1954,D795,Matches!$Q$9:$Q$1954,1,Matches!$F$9:$F$1954,3)+COUNTIFS(Matches!$C$9:$C$1954,D795,Matches!$D$9:$D$1954,C795,Matches!$Q$9:$Q$1954,1,Matches!$E$9:$E$1954,3)))/((INDEX('RPI calculation'!$H$9:$H$356,P795)+INDEX('RPI calculation'!$I$9:$I$356,P795))-(COUNTIFS(Matches!$C$9:$C$1954,C795,Matches!$D$9:$D$1954,D795,Matches!$Q$9:$Q$1954,1)+COUNTIFS(Matches!$C$9:$C$1954,D795,Matches!$D$9:$D$1954,C795,Matches!$Q$9:$Q$1954,1))))</f>
        <v>0.5</v>
      </c>
      <c r="U795" s="9">
        <f>IF(Q795=0,0,(INDEX('RPI calculation'!$H$9:$H$356,O795)-(COUNTIFS(Matches!$C$9:$C$1954,C795,Matches!$D$9:$D$1954,D795,Matches!$Q$9:$Q$1954,1,Matches!$E$9:$E$1954,3)+COUNTIFS(Matches!$C$9:$C$1954,D795,Matches!$D$9:$D$1954,C795,Matches!$Q$9:$Q$1954,1,Matches!$F$9:$F$1954,3)))/((INDEX('RPI calculation'!$H$9:$H$356,O795)+INDEX('RPI calculation'!$I$9:$I$356,O795))-(COUNTIFS(Matches!$C$9:$C$1954,C795,Matches!$D$9:$D$1954,D795,Matches!$Q$9:$Q$1954,1)+COUNTIFS(Matches!$C$9:$C$1954,D795,Matches!$D$9:$D$1954,C795,Matches!$Q$9:$Q$1954,1))))</f>
        <v>0.9</v>
      </c>
      <c r="V795" s="9">
        <f>IF(Q795=0,0,INDEX('RPI calculation'!$K$9:$K$356,P795))</f>
        <v>0.52615205307513002</v>
      </c>
      <c r="W795" s="9">
        <f>IF(Q795=0,0,INDEX('RPI calculation'!$K$9:$K$356,O795))</f>
        <v>0.45977961432506886</v>
      </c>
      <c r="X795" s="1">
        <f>IF(G795="D1",INDEX('RPI calculation'!$N$9:$N$356,O795),0)</f>
        <v>65</v>
      </c>
      <c r="Y795" s="1">
        <f>IF(H795="D1",INDEX('RPI calculation'!$N$9:$N$356,P795),0)</f>
        <v>171</v>
      </c>
    </row>
    <row r="796" spans="1:25" ht="25">
      <c r="A796" s="1" t="s">
        <v>2555</v>
      </c>
      <c r="B796" s="12">
        <v>46270</v>
      </c>
      <c r="C796" s="1" t="s">
        <v>332</v>
      </c>
      <c r="D796" s="1" t="s">
        <v>323</v>
      </c>
      <c r="E796" s="1">
        <v>2</v>
      </c>
      <c r="F796" s="1">
        <v>3</v>
      </c>
      <c r="G796" s="1" t="s">
        <v>584</v>
      </c>
      <c r="H796" s="1" t="s">
        <v>584</v>
      </c>
      <c r="I796" s="1">
        <v>2</v>
      </c>
      <c r="J796" s="14" t="s">
        <v>1150</v>
      </c>
      <c r="K796" s="14" t="s">
        <v>2556</v>
      </c>
      <c r="L796" s="14"/>
      <c r="M796" s="1" t="s">
        <v>5986</v>
      </c>
      <c r="N796" s="14" t="s">
        <v>5989</v>
      </c>
      <c r="O796" s="1">
        <f>IF(G796="D1",MATCH(C796,'RPI calculation'!$A$9:$A$356,0),0)</f>
        <v>38</v>
      </c>
      <c r="P796" s="1">
        <f>IF(H796="D1",MATCH(D796,'RPI calculation'!$A$9:$A$356,0),0)</f>
        <v>171</v>
      </c>
      <c r="Q796" s="1">
        <f t="shared" si="36"/>
        <v>1</v>
      </c>
      <c r="R796" s="1">
        <f t="shared" si="37"/>
        <v>0</v>
      </c>
      <c r="S796" s="1">
        <f t="shared" si="38"/>
        <v>1</v>
      </c>
      <c r="T796" s="9">
        <f>IF(Q796=0,0,(INDEX('RPI calculation'!$H$9:$H$356,P796)-(COUNTIFS(Matches!$C$9:$C$1954,C796,Matches!$D$9:$D$1954,D796,Matches!$Q$9:$Q$1954,1,Matches!$F$9:$F$1954,3)+COUNTIFS(Matches!$C$9:$C$1954,D796,Matches!$D$9:$D$1954,C796,Matches!$Q$9:$Q$1954,1,Matches!$E$9:$E$1954,3)))/((INDEX('RPI calculation'!$H$9:$H$356,P796)+INDEX('RPI calculation'!$I$9:$I$356,P796))-(COUNTIFS(Matches!$C$9:$C$1954,C796,Matches!$D$9:$D$1954,D796,Matches!$Q$9:$Q$1954,1)+COUNTIFS(Matches!$C$9:$C$1954,D796,Matches!$D$9:$D$1954,C796,Matches!$Q$9:$Q$1954,1))))</f>
        <v>0.3</v>
      </c>
      <c r="U796" s="9">
        <f>IF(Q796=0,0,(INDEX('RPI calculation'!$H$9:$H$356,O796)-(COUNTIFS(Matches!$C$9:$C$1954,C796,Matches!$D$9:$D$1954,D796,Matches!$Q$9:$Q$1954,1,Matches!$E$9:$E$1954,3)+COUNTIFS(Matches!$C$9:$C$1954,D796,Matches!$D$9:$D$1954,C796,Matches!$Q$9:$Q$1954,1,Matches!$F$9:$F$1954,3)))/((INDEX('RPI calculation'!$H$9:$H$356,O796)+INDEX('RPI calculation'!$I$9:$I$356,O796))-(COUNTIFS(Matches!$C$9:$C$1954,C796,Matches!$D$9:$D$1954,D796,Matches!$Q$9:$Q$1954,1)+COUNTIFS(Matches!$C$9:$C$1954,D796,Matches!$D$9:$D$1954,C796,Matches!$Q$9:$Q$1954,1))))</f>
        <v>0.3</v>
      </c>
      <c r="V796" s="9">
        <f>IF(Q796=0,0,INDEX('RPI calculation'!$K$9:$K$356,P796))</f>
        <v>0.3916896235078054</v>
      </c>
      <c r="W796" s="9">
        <f>IF(Q796=0,0,INDEX('RPI calculation'!$K$9:$K$356,O796))</f>
        <v>0.43163452708907246</v>
      </c>
      <c r="X796" s="1">
        <f>IF(G796="D1",INDEX('RPI calculation'!$N$9:$N$356,O796),0)</f>
        <v>309</v>
      </c>
      <c r="Y796" s="1">
        <f>IF(H796="D1",INDEX('RPI calculation'!$N$9:$N$356,P796),0)</f>
        <v>300</v>
      </c>
    </row>
    <row r="797" spans="1:25" ht="25">
      <c r="A797" s="1" t="s">
        <v>2557</v>
      </c>
      <c r="B797" s="12">
        <v>46270</v>
      </c>
      <c r="C797" s="1" t="s">
        <v>173</v>
      </c>
      <c r="D797" s="1" t="s">
        <v>50</v>
      </c>
      <c r="E797" s="1">
        <v>1</v>
      </c>
      <c r="F797" s="1">
        <v>3</v>
      </c>
      <c r="G797" s="1" t="s">
        <v>584</v>
      </c>
      <c r="H797" s="1" t="s">
        <v>584</v>
      </c>
      <c r="I797" s="1">
        <v>2</v>
      </c>
      <c r="J797" s="14" t="s">
        <v>1036</v>
      </c>
      <c r="K797" s="14" t="s">
        <v>2558</v>
      </c>
      <c r="L797" s="14"/>
      <c r="M797" s="1" t="s">
        <v>5986</v>
      </c>
      <c r="N797" s="14" t="s">
        <v>5989</v>
      </c>
      <c r="O797" s="1">
        <f>IF(G797="D1",MATCH(C797,'RPI calculation'!$A$9:$A$356,0),0)</f>
        <v>39</v>
      </c>
      <c r="P797" s="1">
        <f>IF(H797="D1",MATCH(D797,'RPI calculation'!$A$9:$A$356,0),0)</f>
        <v>99</v>
      </c>
      <c r="Q797" s="1">
        <f t="shared" si="36"/>
        <v>1</v>
      </c>
      <c r="R797" s="1">
        <f t="shared" si="37"/>
        <v>0</v>
      </c>
      <c r="S797" s="1">
        <f t="shared" si="38"/>
        <v>1</v>
      </c>
      <c r="T797" s="9">
        <f>IF(Q797=0,0,(INDEX('RPI calculation'!$H$9:$H$356,P797)-(COUNTIFS(Matches!$C$9:$C$1954,C797,Matches!$D$9:$D$1954,D797,Matches!$Q$9:$Q$1954,1,Matches!$F$9:$F$1954,3)+COUNTIFS(Matches!$C$9:$C$1954,D797,Matches!$D$9:$D$1954,C797,Matches!$Q$9:$Q$1954,1,Matches!$E$9:$E$1954,3)))/((INDEX('RPI calculation'!$H$9:$H$356,P797)+INDEX('RPI calculation'!$I$9:$I$356,P797))-(COUNTIFS(Matches!$C$9:$C$1954,C797,Matches!$D$9:$D$1954,D797,Matches!$Q$9:$Q$1954,1)+COUNTIFS(Matches!$C$9:$C$1954,D797,Matches!$D$9:$D$1954,C797,Matches!$Q$9:$Q$1954,1))))</f>
        <v>0.7</v>
      </c>
      <c r="U797" s="9">
        <f>IF(Q797=0,0,(INDEX('RPI calculation'!$H$9:$H$356,O797)-(COUNTIFS(Matches!$C$9:$C$1954,C797,Matches!$D$9:$D$1954,D797,Matches!$Q$9:$Q$1954,1,Matches!$E$9:$E$1954,3)+COUNTIFS(Matches!$C$9:$C$1954,D797,Matches!$D$9:$D$1954,C797,Matches!$Q$9:$Q$1954,1,Matches!$F$9:$F$1954,3)))/((INDEX('RPI calculation'!$H$9:$H$356,O797)+INDEX('RPI calculation'!$I$9:$I$356,O797))-(COUNTIFS(Matches!$C$9:$C$1954,C797,Matches!$D$9:$D$1954,D797,Matches!$Q$9:$Q$1954,1)+COUNTIFS(Matches!$C$9:$C$1954,D797,Matches!$D$9:$D$1954,C797,Matches!$Q$9:$Q$1954,1))))</f>
        <v>0.4</v>
      </c>
      <c r="V797" s="9">
        <f>IF(Q797=0,0,INDEX('RPI calculation'!$K$9:$K$356,P797))</f>
        <v>0.6127869605142332</v>
      </c>
      <c r="W797" s="9">
        <f>IF(Q797=0,0,INDEX('RPI calculation'!$K$9:$K$356,O797))</f>
        <v>0.59292929292929297</v>
      </c>
      <c r="X797" s="1">
        <f>IF(G797="D1",INDEX('RPI calculation'!$N$9:$N$356,O797),0)</f>
        <v>150</v>
      </c>
      <c r="Y797" s="1">
        <f>IF(H797="D1",INDEX('RPI calculation'!$N$9:$N$356,P797),0)</f>
        <v>27</v>
      </c>
    </row>
    <row r="798" spans="1:25" ht="25">
      <c r="A798" s="1" t="s">
        <v>2559</v>
      </c>
      <c r="B798" s="12">
        <v>46270</v>
      </c>
      <c r="C798" s="1" t="s">
        <v>353</v>
      </c>
      <c r="D798" s="1" t="s">
        <v>189</v>
      </c>
      <c r="E798" s="1">
        <v>0</v>
      </c>
      <c r="F798" s="1">
        <v>3</v>
      </c>
      <c r="G798" s="1" t="s">
        <v>584</v>
      </c>
      <c r="H798" s="1" t="s">
        <v>584</v>
      </c>
      <c r="I798" s="1">
        <v>2</v>
      </c>
      <c r="J798" s="14" t="s">
        <v>1522</v>
      </c>
      <c r="K798" s="14" t="s">
        <v>2560</v>
      </c>
      <c r="L798" s="14"/>
      <c r="M798" s="1" t="s">
        <v>5986</v>
      </c>
      <c r="N798" s="14" t="s">
        <v>5989</v>
      </c>
      <c r="O798" s="1">
        <f>IF(G798="D1",MATCH(C798,'RPI calculation'!$A$9:$A$356,0),0)</f>
        <v>40</v>
      </c>
      <c r="P798" s="1">
        <f>IF(H798="D1",MATCH(D798,'RPI calculation'!$A$9:$A$356,0),0)</f>
        <v>305</v>
      </c>
      <c r="Q798" s="1">
        <f t="shared" si="36"/>
        <v>1</v>
      </c>
      <c r="R798" s="1">
        <f t="shared" si="37"/>
        <v>0</v>
      </c>
      <c r="S798" s="1">
        <f t="shared" si="38"/>
        <v>1</v>
      </c>
      <c r="T798" s="9">
        <f>IF(Q798=0,0,(INDEX('RPI calculation'!$H$9:$H$356,P798)-(COUNTIFS(Matches!$C$9:$C$1954,C798,Matches!$D$9:$D$1954,D798,Matches!$Q$9:$Q$1954,1,Matches!$F$9:$F$1954,3)+COUNTIFS(Matches!$C$9:$C$1954,D798,Matches!$D$9:$D$1954,C798,Matches!$Q$9:$Q$1954,1,Matches!$E$9:$E$1954,3)))/((INDEX('RPI calculation'!$H$9:$H$356,P798)+INDEX('RPI calculation'!$I$9:$I$356,P798))-(COUNTIFS(Matches!$C$9:$C$1954,C798,Matches!$D$9:$D$1954,D798,Matches!$Q$9:$Q$1954,1)+COUNTIFS(Matches!$C$9:$C$1954,D798,Matches!$D$9:$D$1954,C798,Matches!$Q$9:$Q$1954,1))))</f>
        <v>0.375</v>
      </c>
      <c r="U798" s="9">
        <f>IF(Q798=0,0,(INDEX('RPI calculation'!$H$9:$H$356,O798)-(COUNTIFS(Matches!$C$9:$C$1954,C798,Matches!$D$9:$D$1954,D798,Matches!$Q$9:$Q$1954,1,Matches!$E$9:$E$1954,3)+COUNTIFS(Matches!$C$9:$C$1954,D798,Matches!$D$9:$D$1954,C798,Matches!$Q$9:$Q$1954,1,Matches!$F$9:$F$1954,3)))/((INDEX('RPI calculation'!$H$9:$H$356,O798)+INDEX('RPI calculation'!$I$9:$I$356,O798))-(COUNTIFS(Matches!$C$9:$C$1954,C798,Matches!$D$9:$D$1954,D798,Matches!$Q$9:$Q$1954,1)+COUNTIFS(Matches!$C$9:$C$1954,D798,Matches!$D$9:$D$1954,C798,Matches!$Q$9:$Q$1954,1))))</f>
        <v>0.1111111111111111</v>
      </c>
      <c r="V798" s="9">
        <f>IF(Q798=0,0,INDEX('RPI calculation'!$K$9:$K$356,P798))</f>
        <v>0.55432098765432103</v>
      </c>
      <c r="W798" s="9">
        <f>IF(Q798=0,0,INDEX('RPI calculation'!$K$9:$K$356,O798))</f>
        <v>0.44412337662337659</v>
      </c>
      <c r="X798" s="1">
        <f>IF(G798="D1",INDEX('RPI calculation'!$N$9:$N$356,O798),0)</f>
        <v>330</v>
      </c>
      <c r="Y798" s="1">
        <f>IF(H798="D1",INDEX('RPI calculation'!$N$9:$N$356,P798),0)</f>
        <v>166</v>
      </c>
    </row>
    <row r="799" spans="1:25" ht="25">
      <c r="A799" s="1" t="s">
        <v>2561</v>
      </c>
      <c r="B799" s="12">
        <v>46270</v>
      </c>
      <c r="C799" s="1" t="s">
        <v>282</v>
      </c>
      <c r="D799" s="1" t="s">
        <v>226</v>
      </c>
      <c r="E799" s="1">
        <v>0</v>
      </c>
      <c r="F799" s="1">
        <v>3</v>
      </c>
      <c r="G799" s="1" t="s">
        <v>584</v>
      </c>
      <c r="H799" s="1" t="s">
        <v>584</v>
      </c>
      <c r="I799" s="1">
        <v>2</v>
      </c>
      <c r="J799" s="14" t="s">
        <v>1535</v>
      </c>
      <c r="K799" s="14" t="s">
        <v>2562</v>
      </c>
      <c r="L799" s="14"/>
      <c r="M799" s="1" t="s">
        <v>5986</v>
      </c>
      <c r="N799" s="14" t="s">
        <v>5989</v>
      </c>
      <c r="O799" s="1">
        <f>IF(G799="D1",MATCH(C799,'RPI calculation'!$A$9:$A$356,0),0)</f>
        <v>41</v>
      </c>
      <c r="P799" s="1">
        <f>IF(H799="D1",MATCH(D799,'RPI calculation'!$A$9:$A$356,0),0)</f>
        <v>265</v>
      </c>
      <c r="Q799" s="1">
        <f t="shared" si="36"/>
        <v>1</v>
      </c>
      <c r="R799" s="1">
        <f t="shared" si="37"/>
        <v>0</v>
      </c>
      <c r="S799" s="1">
        <f t="shared" si="38"/>
        <v>1</v>
      </c>
      <c r="T799" s="9">
        <f>IF(Q799=0,0,(INDEX('RPI calculation'!$H$9:$H$356,P799)-(COUNTIFS(Matches!$C$9:$C$1954,C799,Matches!$D$9:$D$1954,D799,Matches!$Q$9:$Q$1954,1,Matches!$F$9:$F$1954,3)+COUNTIFS(Matches!$C$9:$C$1954,D799,Matches!$D$9:$D$1954,C799,Matches!$Q$9:$Q$1954,1,Matches!$E$9:$E$1954,3)))/((INDEX('RPI calculation'!$H$9:$H$356,P799)+INDEX('RPI calculation'!$I$9:$I$356,P799))-(COUNTIFS(Matches!$C$9:$C$1954,C799,Matches!$D$9:$D$1954,D799,Matches!$Q$9:$Q$1954,1)+COUNTIFS(Matches!$C$9:$C$1954,D799,Matches!$D$9:$D$1954,C799,Matches!$Q$9:$Q$1954,1))))</f>
        <v>0.8</v>
      </c>
      <c r="U799" s="9">
        <f>IF(Q799=0,0,(INDEX('RPI calculation'!$H$9:$H$356,O799)-(COUNTIFS(Matches!$C$9:$C$1954,C799,Matches!$D$9:$D$1954,D799,Matches!$Q$9:$Q$1954,1,Matches!$E$9:$E$1954,3)+COUNTIFS(Matches!$C$9:$C$1954,D799,Matches!$D$9:$D$1954,C799,Matches!$Q$9:$Q$1954,1,Matches!$F$9:$F$1954,3)))/((INDEX('RPI calculation'!$H$9:$H$356,O799)+INDEX('RPI calculation'!$I$9:$I$356,O799))-(COUNTIFS(Matches!$C$9:$C$1954,C799,Matches!$D$9:$D$1954,D799,Matches!$Q$9:$Q$1954,1)+COUNTIFS(Matches!$C$9:$C$1954,D799,Matches!$D$9:$D$1954,C799,Matches!$Q$9:$Q$1954,1))))</f>
        <v>0</v>
      </c>
      <c r="V799" s="9">
        <f>IF(Q799=0,0,INDEX('RPI calculation'!$K$9:$K$356,P799))</f>
        <v>0.29807162534435261</v>
      </c>
      <c r="W799" s="9">
        <f>IF(Q799=0,0,INDEX('RPI calculation'!$K$9:$K$356,O799))</f>
        <v>0.65873737373737362</v>
      </c>
      <c r="X799" s="1">
        <f>IF(G799="D1",INDEX('RPI calculation'!$N$9:$N$356,O799),0)</f>
        <v>259</v>
      </c>
      <c r="Y799" s="1">
        <f>IF(H799="D1",INDEX('RPI calculation'!$N$9:$N$356,P799),0)</f>
        <v>203</v>
      </c>
    </row>
    <row r="800" spans="1:25" ht="25">
      <c r="A800" s="1" t="s">
        <v>2563</v>
      </c>
      <c r="B800" s="12">
        <v>46270</v>
      </c>
      <c r="C800" s="1" t="s">
        <v>351</v>
      </c>
      <c r="D800" s="1" t="s">
        <v>175</v>
      </c>
      <c r="E800" s="1">
        <v>1</v>
      </c>
      <c r="F800" s="1">
        <v>3</v>
      </c>
      <c r="G800" s="1" t="s">
        <v>584</v>
      </c>
      <c r="H800" s="1" t="s">
        <v>584</v>
      </c>
      <c r="I800" s="1">
        <v>2</v>
      </c>
      <c r="J800" s="14" t="s">
        <v>745</v>
      </c>
      <c r="K800" s="14" t="s">
        <v>2564</v>
      </c>
      <c r="L800" s="14"/>
      <c r="M800" s="1" t="s">
        <v>5986</v>
      </c>
      <c r="N800" s="14" t="s">
        <v>5989</v>
      </c>
      <c r="O800" s="1">
        <f>IF(G800="D1",MATCH(C800,'RPI calculation'!$A$9:$A$356,0),0)</f>
        <v>42</v>
      </c>
      <c r="P800" s="1">
        <f>IF(H800="D1",MATCH(D800,'RPI calculation'!$A$9:$A$356,0),0)</f>
        <v>237</v>
      </c>
      <c r="Q800" s="1">
        <f t="shared" si="36"/>
        <v>1</v>
      </c>
      <c r="R800" s="1">
        <f t="shared" si="37"/>
        <v>0</v>
      </c>
      <c r="S800" s="1">
        <f t="shared" si="38"/>
        <v>1</v>
      </c>
      <c r="T800" s="9">
        <f>IF(Q800=0,0,(INDEX('RPI calculation'!$H$9:$H$356,P800)-(COUNTIFS(Matches!$C$9:$C$1954,C800,Matches!$D$9:$D$1954,D800,Matches!$Q$9:$Q$1954,1,Matches!$F$9:$F$1954,3)+COUNTIFS(Matches!$C$9:$C$1954,D800,Matches!$D$9:$D$1954,C800,Matches!$Q$9:$Q$1954,1,Matches!$E$9:$E$1954,3)))/((INDEX('RPI calculation'!$H$9:$H$356,P800)+INDEX('RPI calculation'!$I$9:$I$356,P800))-(COUNTIFS(Matches!$C$9:$C$1954,C800,Matches!$D$9:$D$1954,D800,Matches!$Q$9:$Q$1954,1)+COUNTIFS(Matches!$C$9:$C$1954,D800,Matches!$D$9:$D$1954,C800,Matches!$Q$9:$Q$1954,1))))</f>
        <v>0.54545454545454541</v>
      </c>
      <c r="U800" s="9">
        <f>IF(Q800=0,0,(INDEX('RPI calculation'!$H$9:$H$356,O800)-(COUNTIFS(Matches!$C$9:$C$1954,C800,Matches!$D$9:$D$1954,D800,Matches!$Q$9:$Q$1954,1,Matches!$E$9:$E$1954,3)+COUNTIFS(Matches!$C$9:$C$1954,D800,Matches!$D$9:$D$1954,C800,Matches!$Q$9:$Q$1954,1,Matches!$F$9:$F$1954,3)))/((INDEX('RPI calculation'!$H$9:$H$356,O800)+INDEX('RPI calculation'!$I$9:$I$356,O800))-(COUNTIFS(Matches!$C$9:$C$1954,C800,Matches!$D$9:$D$1954,D800,Matches!$Q$9:$Q$1954,1)+COUNTIFS(Matches!$C$9:$C$1954,D800,Matches!$D$9:$D$1954,C800,Matches!$Q$9:$Q$1954,1))))</f>
        <v>0.18181818181818182</v>
      </c>
      <c r="V800" s="9">
        <f>IF(Q800=0,0,INDEX('RPI calculation'!$K$9:$K$356,P800))</f>
        <v>0.50441919191919193</v>
      </c>
      <c r="W800" s="9">
        <f>IF(Q800=0,0,INDEX('RPI calculation'!$K$9:$K$356,O800))</f>
        <v>0.41094322344322348</v>
      </c>
      <c r="X800" s="1">
        <f>IF(G800="D1",INDEX('RPI calculation'!$N$9:$N$356,O800),0)</f>
        <v>328</v>
      </c>
      <c r="Y800" s="1">
        <f>IF(H800="D1",INDEX('RPI calculation'!$N$9:$N$356,P800),0)</f>
        <v>152</v>
      </c>
    </row>
    <row r="801" spans="1:25" ht="25">
      <c r="A801" s="1" t="s">
        <v>2565</v>
      </c>
      <c r="B801" s="12">
        <v>46270</v>
      </c>
      <c r="C801" s="1" t="s">
        <v>324</v>
      </c>
      <c r="D801" s="1" t="s">
        <v>206</v>
      </c>
      <c r="E801" s="1">
        <v>0</v>
      </c>
      <c r="F801" s="1">
        <v>3</v>
      </c>
      <c r="G801" s="1" t="s">
        <v>584</v>
      </c>
      <c r="H801" s="1" t="s">
        <v>584</v>
      </c>
      <c r="I801" s="1">
        <v>2</v>
      </c>
      <c r="J801" s="14" t="s">
        <v>704</v>
      </c>
      <c r="K801" s="14" t="s">
        <v>2199</v>
      </c>
      <c r="L801" s="14"/>
      <c r="M801" s="1" t="s">
        <v>5986</v>
      </c>
      <c r="N801" s="14" t="s">
        <v>5989</v>
      </c>
      <c r="O801" s="1">
        <f>IF(G801="D1",MATCH(C801,'RPI calculation'!$A$9:$A$356,0),0)</f>
        <v>43</v>
      </c>
      <c r="P801" s="1">
        <f>IF(H801="D1",MATCH(D801,'RPI calculation'!$A$9:$A$356,0),0)</f>
        <v>116</v>
      </c>
      <c r="Q801" s="1">
        <f t="shared" si="36"/>
        <v>1</v>
      </c>
      <c r="R801" s="1">
        <f t="shared" si="37"/>
        <v>0</v>
      </c>
      <c r="S801" s="1">
        <f t="shared" si="38"/>
        <v>1</v>
      </c>
      <c r="T801" s="9">
        <f>IF(Q801=0,0,(INDEX('RPI calculation'!$H$9:$H$356,P801)-(COUNTIFS(Matches!$C$9:$C$1954,C801,Matches!$D$9:$D$1954,D801,Matches!$Q$9:$Q$1954,1,Matches!$F$9:$F$1954,3)+COUNTIFS(Matches!$C$9:$C$1954,D801,Matches!$D$9:$D$1954,C801,Matches!$Q$9:$Q$1954,1,Matches!$E$9:$E$1954,3)))/((INDEX('RPI calculation'!$H$9:$H$356,P801)+INDEX('RPI calculation'!$I$9:$I$356,P801))-(COUNTIFS(Matches!$C$9:$C$1954,C801,Matches!$D$9:$D$1954,D801,Matches!$Q$9:$Q$1954,1)+COUNTIFS(Matches!$C$9:$C$1954,D801,Matches!$D$9:$D$1954,C801,Matches!$Q$9:$Q$1954,1))))</f>
        <v>0.77777777777777779</v>
      </c>
      <c r="U801" s="9">
        <f>IF(Q801=0,0,(INDEX('RPI calculation'!$H$9:$H$356,O801)-(COUNTIFS(Matches!$C$9:$C$1954,C801,Matches!$D$9:$D$1954,D801,Matches!$Q$9:$Q$1954,1,Matches!$E$9:$E$1954,3)+COUNTIFS(Matches!$C$9:$C$1954,D801,Matches!$D$9:$D$1954,C801,Matches!$Q$9:$Q$1954,1,Matches!$F$9:$F$1954,3)))/((INDEX('RPI calculation'!$H$9:$H$356,O801)+INDEX('RPI calculation'!$I$9:$I$356,O801))-(COUNTIFS(Matches!$C$9:$C$1954,C801,Matches!$D$9:$D$1954,D801,Matches!$Q$9:$Q$1954,1)+COUNTIFS(Matches!$C$9:$C$1954,D801,Matches!$D$9:$D$1954,C801,Matches!$Q$9:$Q$1954,1))))</f>
        <v>0</v>
      </c>
      <c r="V801" s="9">
        <f>IF(Q801=0,0,INDEX('RPI calculation'!$K$9:$K$356,P801))</f>
        <v>0.32379741470650564</v>
      </c>
      <c r="W801" s="9">
        <f>IF(Q801=0,0,INDEX('RPI calculation'!$K$9:$K$356,O801))</f>
        <v>0.58061383061383054</v>
      </c>
      <c r="X801" s="1">
        <f>IF(G801="D1",INDEX('RPI calculation'!$N$9:$N$356,O801),0)</f>
        <v>301</v>
      </c>
      <c r="Y801" s="1">
        <f>IF(H801="D1",INDEX('RPI calculation'!$N$9:$N$356,P801),0)</f>
        <v>183</v>
      </c>
    </row>
    <row r="802" spans="1:25" ht="25">
      <c r="A802" s="1" t="s">
        <v>2566</v>
      </c>
      <c r="B802" s="12">
        <v>46270</v>
      </c>
      <c r="C802" s="1" t="s">
        <v>324</v>
      </c>
      <c r="D802" s="1" t="s">
        <v>44</v>
      </c>
      <c r="E802" s="1">
        <v>0</v>
      </c>
      <c r="F802" s="1">
        <v>3</v>
      </c>
      <c r="G802" s="1" t="s">
        <v>584</v>
      </c>
      <c r="H802" s="1" t="s">
        <v>584</v>
      </c>
      <c r="I802" s="1">
        <v>2</v>
      </c>
      <c r="J802" s="14" t="s">
        <v>701</v>
      </c>
      <c r="K802" s="14" t="s">
        <v>2567</v>
      </c>
      <c r="L802" s="14"/>
      <c r="M802" s="1" t="s">
        <v>5986</v>
      </c>
      <c r="N802" s="14" t="s">
        <v>5989</v>
      </c>
      <c r="O802" s="1">
        <f>IF(G802="D1",MATCH(C802,'RPI calculation'!$A$9:$A$356,0),0)</f>
        <v>43</v>
      </c>
      <c r="P802" s="1">
        <f>IF(H802="D1",MATCH(D802,'RPI calculation'!$A$9:$A$356,0),0)</f>
        <v>163</v>
      </c>
      <c r="Q802" s="1">
        <f t="shared" si="36"/>
        <v>1</v>
      </c>
      <c r="R802" s="1">
        <f t="shared" si="37"/>
        <v>0</v>
      </c>
      <c r="S802" s="1">
        <f t="shared" si="38"/>
        <v>1</v>
      </c>
      <c r="T802" s="9">
        <f>IF(Q802=0,0,(INDEX('RPI calculation'!$H$9:$H$356,P802)-(COUNTIFS(Matches!$C$9:$C$1954,C802,Matches!$D$9:$D$1954,D802,Matches!$Q$9:$Q$1954,1,Matches!$F$9:$F$1954,3)+COUNTIFS(Matches!$C$9:$C$1954,D802,Matches!$D$9:$D$1954,C802,Matches!$Q$9:$Q$1954,1,Matches!$E$9:$E$1954,3)))/((INDEX('RPI calculation'!$H$9:$H$356,P802)+INDEX('RPI calculation'!$I$9:$I$356,P802))-(COUNTIFS(Matches!$C$9:$C$1954,C802,Matches!$D$9:$D$1954,D802,Matches!$Q$9:$Q$1954,1)+COUNTIFS(Matches!$C$9:$C$1954,D802,Matches!$D$9:$D$1954,C802,Matches!$Q$9:$Q$1954,1))))</f>
        <v>1</v>
      </c>
      <c r="U802" s="9">
        <f>IF(Q802=0,0,(INDEX('RPI calculation'!$H$9:$H$356,O802)-(COUNTIFS(Matches!$C$9:$C$1954,C802,Matches!$D$9:$D$1954,D802,Matches!$Q$9:$Q$1954,1,Matches!$E$9:$E$1954,3)+COUNTIFS(Matches!$C$9:$C$1954,D802,Matches!$D$9:$D$1954,C802,Matches!$Q$9:$Q$1954,1,Matches!$F$9:$F$1954,3)))/((INDEX('RPI calculation'!$H$9:$H$356,O802)+INDEX('RPI calculation'!$I$9:$I$356,O802))-(COUNTIFS(Matches!$C$9:$C$1954,C802,Matches!$D$9:$D$1954,D802,Matches!$Q$9:$Q$1954,1)+COUNTIFS(Matches!$C$9:$C$1954,D802,Matches!$D$9:$D$1954,C802,Matches!$Q$9:$Q$1954,1))))</f>
        <v>0</v>
      </c>
      <c r="V802" s="9">
        <f>IF(Q802=0,0,INDEX('RPI calculation'!$K$9:$K$356,P802))</f>
        <v>0.49174242424242431</v>
      </c>
      <c r="W802" s="9">
        <f>IF(Q802=0,0,INDEX('RPI calculation'!$K$9:$K$356,O802))</f>
        <v>0.58061383061383054</v>
      </c>
      <c r="X802" s="1">
        <f>IF(G802="D1",INDEX('RPI calculation'!$N$9:$N$356,O802),0)</f>
        <v>301</v>
      </c>
      <c r="Y802" s="1">
        <f>IF(H802="D1",INDEX('RPI calculation'!$N$9:$N$356,P802),0)</f>
        <v>21</v>
      </c>
    </row>
    <row r="803" spans="1:25" ht="25">
      <c r="A803" s="1" t="s">
        <v>2568</v>
      </c>
      <c r="B803" s="12">
        <v>46270</v>
      </c>
      <c r="C803" s="1" t="s">
        <v>187</v>
      </c>
      <c r="D803" s="1" t="s">
        <v>347</v>
      </c>
      <c r="E803" s="1">
        <v>3</v>
      </c>
      <c r="F803" s="1">
        <v>1</v>
      </c>
      <c r="G803" s="1" t="s">
        <v>584</v>
      </c>
      <c r="H803" s="1" t="s">
        <v>584</v>
      </c>
      <c r="I803" s="1">
        <v>2</v>
      </c>
      <c r="J803" s="14" t="s">
        <v>1273</v>
      </c>
      <c r="K803" s="14" t="s">
        <v>2569</v>
      </c>
      <c r="L803" s="14"/>
      <c r="M803" s="1" t="s">
        <v>5986</v>
      </c>
      <c r="N803" s="14" t="s">
        <v>5989</v>
      </c>
      <c r="O803" s="1">
        <f>IF(G803="D1",MATCH(C803,'RPI calculation'!$A$9:$A$356,0),0)</f>
        <v>44</v>
      </c>
      <c r="P803" s="1">
        <f>IF(H803="D1",MATCH(D803,'RPI calculation'!$A$9:$A$356,0),0)</f>
        <v>286</v>
      </c>
      <c r="Q803" s="1">
        <f t="shared" si="36"/>
        <v>1</v>
      </c>
      <c r="R803" s="1">
        <f t="shared" si="37"/>
        <v>1</v>
      </c>
      <c r="S803" s="1">
        <f t="shared" si="38"/>
        <v>0</v>
      </c>
      <c r="T803" s="9">
        <f>IF(Q803=0,0,(INDEX('RPI calculation'!$H$9:$H$356,P803)-(COUNTIFS(Matches!$C$9:$C$1954,C803,Matches!$D$9:$D$1954,D803,Matches!$Q$9:$Q$1954,1,Matches!$F$9:$F$1954,3)+COUNTIFS(Matches!$C$9:$C$1954,D803,Matches!$D$9:$D$1954,C803,Matches!$Q$9:$Q$1954,1,Matches!$E$9:$E$1954,3)))/((INDEX('RPI calculation'!$H$9:$H$356,P803)+INDEX('RPI calculation'!$I$9:$I$356,P803))-(COUNTIFS(Matches!$C$9:$C$1954,C803,Matches!$D$9:$D$1954,D803,Matches!$Q$9:$Q$1954,1)+COUNTIFS(Matches!$C$9:$C$1954,D803,Matches!$D$9:$D$1954,C803,Matches!$Q$9:$Q$1954,1))))</f>
        <v>0.3</v>
      </c>
      <c r="U803" s="9">
        <f>IF(Q803=0,0,(INDEX('RPI calculation'!$H$9:$H$356,O803)-(COUNTIFS(Matches!$C$9:$C$1954,C803,Matches!$D$9:$D$1954,D803,Matches!$Q$9:$Q$1954,1,Matches!$E$9:$E$1954,3)+COUNTIFS(Matches!$C$9:$C$1954,D803,Matches!$D$9:$D$1954,C803,Matches!$Q$9:$Q$1954,1,Matches!$F$9:$F$1954,3)))/((INDEX('RPI calculation'!$H$9:$H$356,O803)+INDEX('RPI calculation'!$I$9:$I$356,O803))-(COUNTIFS(Matches!$C$9:$C$1954,C803,Matches!$D$9:$D$1954,D803,Matches!$Q$9:$Q$1954,1)+COUNTIFS(Matches!$C$9:$C$1954,D803,Matches!$D$9:$D$1954,C803,Matches!$Q$9:$Q$1954,1))))</f>
        <v>0.54545454545454541</v>
      </c>
      <c r="V803" s="9">
        <f>IF(Q803=0,0,INDEX('RPI calculation'!$K$9:$K$356,P803))</f>
        <v>0.38901515151515148</v>
      </c>
      <c r="W803" s="9">
        <f>IF(Q803=0,0,INDEX('RPI calculation'!$K$9:$K$356,O803))</f>
        <v>0.4697746697746697</v>
      </c>
      <c r="X803" s="1">
        <f>IF(G803="D1",INDEX('RPI calculation'!$N$9:$N$356,O803),0)</f>
        <v>164</v>
      </c>
      <c r="Y803" s="1">
        <f>IF(H803="D1",INDEX('RPI calculation'!$N$9:$N$356,P803),0)</f>
        <v>324</v>
      </c>
    </row>
    <row r="804" spans="1:25" ht="25">
      <c r="A804" s="1" t="s">
        <v>2570</v>
      </c>
      <c r="B804" s="12">
        <v>46270</v>
      </c>
      <c r="C804" s="1" t="s">
        <v>335</v>
      </c>
      <c r="D804" s="1" t="s">
        <v>260</v>
      </c>
      <c r="E804" s="1">
        <v>0</v>
      </c>
      <c r="F804" s="1">
        <v>3</v>
      </c>
      <c r="G804" s="1" t="s">
        <v>584</v>
      </c>
      <c r="H804" s="1" t="s">
        <v>584</v>
      </c>
      <c r="I804" s="1">
        <v>2</v>
      </c>
      <c r="J804" s="14" t="s">
        <v>1366</v>
      </c>
      <c r="K804" s="14" t="s">
        <v>2571</v>
      </c>
      <c r="L804" s="14"/>
      <c r="M804" s="1" t="s">
        <v>5986</v>
      </c>
      <c r="N804" s="14" t="s">
        <v>5989</v>
      </c>
      <c r="O804" s="1">
        <f>IF(G804="D1",MATCH(C804,'RPI calculation'!$A$9:$A$356,0),0)</f>
        <v>45</v>
      </c>
      <c r="P804" s="1">
        <f>IF(H804="D1",MATCH(D804,'RPI calculation'!$A$9:$A$356,0),0)</f>
        <v>95</v>
      </c>
      <c r="Q804" s="1">
        <f t="shared" si="36"/>
        <v>1</v>
      </c>
      <c r="R804" s="1">
        <f t="shared" si="37"/>
        <v>0</v>
      </c>
      <c r="S804" s="1">
        <f t="shared" si="38"/>
        <v>1</v>
      </c>
      <c r="T804" s="9">
        <f>IF(Q804=0,0,(INDEX('RPI calculation'!$H$9:$H$356,P804)-(COUNTIFS(Matches!$C$9:$C$1954,C804,Matches!$D$9:$D$1954,D804,Matches!$Q$9:$Q$1954,1,Matches!$F$9:$F$1954,3)+COUNTIFS(Matches!$C$9:$C$1954,D804,Matches!$D$9:$D$1954,C804,Matches!$Q$9:$Q$1954,1,Matches!$E$9:$E$1954,3)))/((INDEX('RPI calculation'!$H$9:$H$356,P804)+INDEX('RPI calculation'!$I$9:$I$356,P804))-(COUNTIFS(Matches!$C$9:$C$1954,C804,Matches!$D$9:$D$1954,D804,Matches!$Q$9:$Q$1954,1)+COUNTIFS(Matches!$C$9:$C$1954,D804,Matches!$D$9:$D$1954,C804,Matches!$Q$9:$Q$1954,1))))</f>
        <v>0.36363636363636365</v>
      </c>
      <c r="U804" s="9">
        <f>IF(Q804=0,0,(INDEX('RPI calculation'!$H$9:$H$356,O804)-(COUNTIFS(Matches!$C$9:$C$1954,C804,Matches!$D$9:$D$1954,D804,Matches!$Q$9:$Q$1954,1,Matches!$E$9:$E$1954,3)+COUNTIFS(Matches!$C$9:$C$1954,D804,Matches!$D$9:$D$1954,C804,Matches!$Q$9:$Q$1954,1,Matches!$F$9:$F$1954,3)))/((INDEX('RPI calculation'!$H$9:$H$356,O804)+INDEX('RPI calculation'!$I$9:$I$356,O804))-(COUNTIFS(Matches!$C$9:$C$1954,C804,Matches!$D$9:$D$1954,D804,Matches!$Q$9:$Q$1954,1)+COUNTIFS(Matches!$C$9:$C$1954,D804,Matches!$D$9:$D$1954,C804,Matches!$Q$9:$Q$1954,1))))</f>
        <v>0.3</v>
      </c>
      <c r="V804" s="9">
        <f>IF(Q804=0,0,INDEX('RPI calculation'!$K$9:$K$356,P804))</f>
        <v>0.45094696969696968</v>
      </c>
      <c r="W804" s="9">
        <f>IF(Q804=0,0,INDEX('RPI calculation'!$K$9:$K$356,O804))</f>
        <v>0.40890019071837264</v>
      </c>
      <c r="X804" s="1">
        <f>IF(G804="D1",INDEX('RPI calculation'!$N$9:$N$356,O804),0)</f>
        <v>312</v>
      </c>
      <c r="Y804" s="1">
        <f>IF(H804="D1",INDEX('RPI calculation'!$N$9:$N$356,P804),0)</f>
        <v>237</v>
      </c>
    </row>
    <row r="805" spans="1:25" ht="25">
      <c r="A805" s="1" t="s">
        <v>2572</v>
      </c>
      <c r="B805" s="12">
        <v>46270</v>
      </c>
      <c r="C805" s="1" t="s">
        <v>299</v>
      </c>
      <c r="D805" s="1" t="s">
        <v>290</v>
      </c>
      <c r="E805" s="1">
        <v>3</v>
      </c>
      <c r="F805" s="1">
        <v>2</v>
      </c>
      <c r="G805" s="1" t="s">
        <v>584</v>
      </c>
      <c r="H805" s="1" t="s">
        <v>584</v>
      </c>
      <c r="I805" s="1">
        <v>2</v>
      </c>
      <c r="J805" s="14" t="s">
        <v>1182</v>
      </c>
      <c r="K805" s="14" t="s">
        <v>2573</v>
      </c>
      <c r="L805" s="14"/>
      <c r="M805" s="1" t="s">
        <v>5986</v>
      </c>
      <c r="N805" s="14" t="s">
        <v>5989</v>
      </c>
      <c r="O805" s="1">
        <f>IF(G805="D1",MATCH(C805,'RPI calculation'!$A$9:$A$356,0),0)</f>
        <v>46</v>
      </c>
      <c r="P805" s="1">
        <f>IF(H805="D1",MATCH(D805,'RPI calculation'!$A$9:$A$356,0),0)</f>
        <v>123</v>
      </c>
      <c r="Q805" s="1">
        <f t="shared" si="36"/>
        <v>1</v>
      </c>
      <c r="R805" s="1">
        <f t="shared" si="37"/>
        <v>1</v>
      </c>
      <c r="S805" s="1">
        <f t="shared" si="38"/>
        <v>0</v>
      </c>
      <c r="T805" s="9">
        <f>IF(Q805=0,0,(INDEX('RPI calculation'!$H$9:$H$356,P805)-(COUNTIFS(Matches!$C$9:$C$1954,C805,Matches!$D$9:$D$1954,D805,Matches!$Q$9:$Q$1954,1,Matches!$F$9:$F$1954,3)+COUNTIFS(Matches!$C$9:$C$1954,D805,Matches!$D$9:$D$1954,C805,Matches!$Q$9:$Q$1954,1,Matches!$E$9:$E$1954,3)))/((INDEX('RPI calculation'!$H$9:$H$356,P805)+INDEX('RPI calculation'!$I$9:$I$356,P805))-(COUNTIFS(Matches!$C$9:$C$1954,C805,Matches!$D$9:$D$1954,D805,Matches!$Q$9:$Q$1954,1)+COUNTIFS(Matches!$C$9:$C$1954,D805,Matches!$D$9:$D$1954,C805,Matches!$Q$9:$Q$1954,1))))</f>
        <v>0.33333333333333331</v>
      </c>
      <c r="U805" s="9">
        <f>IF(Q805=0,0,(INDEX('RPI calculation'!$H$9:$H$356,O805)-(COUNTIFS(Matches!$C$9:$C$1954,C805,Matches!$D$9:$D$1954,D805,Matches!$Q$9:$Q$1954,1,Matches!$E$9:$E$1954,3)+COUNTIFS(Matches!$C$9:$C$1954,D805,Matches!$D$9:$D$1954,C805,Matches!$Q$9:$Q$1954,1,Matches!$F$9:$F$1954,3)))/((INDEX('RPI calculation'!$H$9:$H$356,O805)+INDEX('RPI calculation'!$I$9:$I$356,O805))-(COUNTIFS(Matches!$C$9:$C$1954,C805,Matches!$D$9:$D$1954,D805,Matches!$Q$9:$Q$1954,1)+COUNTIFS(Matches!$C$9:$C$1954,D805,Matches!$D$9:$D$1954,C805,Matches!$Q$9:$Q$1954,1))))</f>
        <v>0.36363636363636365</v>
      </c>
      <c r="V805" s="9">
        <f>IF(Q805=0,0,INDEX('RPI calculation'!$K$9:$K$356,P805))</f>
        <v>0.51402486402486403</v>
      </c>
      <c r="W805" s="9">
        <f>IF(Q805=0,0,INDEX('RPI calculation'!$K$9:$K$356,O805))</f>
        <v>0.42518453768453773</v>
      </c>
      <c r="X805" s="1">
        <f>IF(G805="D1",INDEX('RPI calculation'!$N$9:$N$356,O805),0)</f>
        <v>276</v>
      </c>
      <c r="Y805" s="1">
        <f>IF(H805="D1",INDEX('RPI calculation'!$N$9:$N$356,P805),0)</f>
        <v>267</v>
      </c>
    </row>
    <row r="806" spans="1:25">
      <c r="A806" s="1" t="s">
        <v>2574</v>
      </c>
      <c r="B806" s="12">
        <v>46270</v>
      </c>
      <c r="C806" s="1" t="s">
        <v>367</v>
      </c>
      <c r="D806" s="1" t="s">
        <v>193</v>
      </c>
      <c r="E806" s="1">
        <v>0</v>
      </c>
      <c r="F806" s="1">
        <v>3</v>
      </c>
      <c r="G806" s="1" t="s">
        <v>584</v>
      </c>
      <c r="H806" s="1" t="s">
        <v>584</v>
      </c>
      <c r="I806" s="1">
        <v>1</v>
      </c>
      <c r="J806" s="14" t="s">
        <v>1538</v>
      </c>
      <c r="K806" s="14" t="s">
        <v>2575</v>
      </c>
      <c r="L806" s="14"/>
      <c r="M806" s="1" t="s">
        <v>5986</v>
      </c>
      <c r="N806" s="14" t="s">
        <v>5989</v>
      </c>
      <c r="O806" s="1">
        <f>IF(G806="D1",MATCH(C806,'RPI calculation'!$A$9:$A$356,0),0)</f>
        <v>47</v>
      </c>
      <c r="P806" s="1">
        <f>IF(H806="D1",MATCH(D806,'RPI calculation'!$A$9:$A$356,0),0)</f>
        <v>211</v>
      </c>
      <c r="Q806" s="1">
        <f t="shared" si="36"/>
        <v>1</v>
      </c>
      <c r="R806" s="1">
        <f t="shared" si="37"/>
        <v>0</v>
      </c>
      <c r="S806" s="1">
        <f t="shared" si="38"/>
        <v>1</v>
      </c>
      <c r="T806" s="9">
        <f>IF(Q806=0,0,(INDEX('RPI calculation'!$H$9:$H$356,P806)-(COUNTIFS(Matches!$C$9:$C$1954,C806,Matches!$D$9:$D$1954,D806,Matches!$Q$9:$Q$1954,1,Matches!$F$9:$F$1954,3)+COUNTIFS(Matches!$C$9:$C$1954,D806,Matches!$D$9:$D$1954,C806,Matches!$Q$9:$Q$1954,1,Matches!$E$9:$E$1954,3)))/((INDEX('RPI calculation'!$H$9:$H$356,P806)+INDEX('RPI calculation'!$I$9:$I$356,P806))-(COUNTIFS(Matches!$C$9:$C$1954,C806,Matches!$D$9:$D$1954,D806,Matches!$Q$9:$Q$1954,1)+COUNTIFS(Matches!$C$9:$C$1954,D806,Matches!$D$9:$D$1954,C806,Matches!$Q$9:$Q$1954,1))))</f>
        <v>0.55555555555555558</v>
      </c>
      <c r="U806" s="9">
        <f>IF(Q806=0,0,(INDEX('RPI calculation'!$H$9:$H$356,O806)-(COUNTIFS(Matches!$C$9:$C$1954,C806,Matches!$D$9:$D$1954,D806,Matches!$Q$9:$Q$1954,1,Matches!$E$9:$E$1954,3)+COUNTIFS(Matches!$C$9:$C$1954,D806,Matches!$D$9:$D$1954,C806,Matches!$Q$9:$Q$1954,1,Matches!$F$9:$F$1954,3)))/((INDEX('RPI calculation'!$H$9:$H$356,O806)+INDEX('RPI calculation'!$I$9:$I$356,O806))-(COUNTIFS(Matches!$C$9:$C$1954,C806,Matches!$D$9:$D$1954,D806,Matches!$Q$9:$Q$1954,1)+COUNTIFS(Matches!$C$9:$C$1954,D806,Matches!$D$9:$D$1954,C806,Matches!$Q$9:$Q$1954,1))))</f>
        <v>0</v>
      </c>
      <c r="V806" s="9">
        <f>IF(Q806=0,0,INDEX('RPI calculation'!$K$9:$K$356,P806))</f>
        <v>0.46829059829059821</v>
      </c>
      <c r="W806" s="9">
        <f>IF(Q806=0,0,INDEX('RPI calculation'!$K$9:$K$356,O806))</f>
        <v>0.38599941724941722</v>
      </c>
      <c r="X806" s="1">
        <f>IF(G806="D1",INDEX('RPI calculation'!$N$9:$N$356,O806),0)</f>
        <v>344</v>
      </c>
      <c r="Y806" s="1">
        <f>IF(H806="D1",INDEX('RPI calculation'!$N$9:$N$356,P806),0)</f>
        <v>170</v>
      </c>
    </row>
    <row r="807" spans="1:25" ht="25">
      <c r="A807" s="1" t="s">
        <v>2576</v>
      </c>
      <c r="B807" s="12">
        <v>46270</v>
      </c>
      <c r="C807" s="1" t="s">
        <v>47</v>
      </c>
      <c r="D807" s="1" t="s">
        <v>56</v>
      </c>
      <c r="E807" s="1">
        <v>0</v>
      </c>
      <c r="F807" s="1">
        <v>3</v>
      </c>
      <c r="G807" s="1" t="s">
        <v>584</v>
      </c>
      <c r="H807" s="1" t="s">
        <v>584</v>
      </c>
      <c r="I807" s="1">
        <v>2</v>
      </c>
      <c r="J807" s="14" t="s">
        <v>644</v>
      </c>
      <c r="K807" s="14" t="s">
        <v>2577</v>
      </c>
      <c r="L807" s="14"/>
      <c r="M807" s="1" t="s">
        <v>5986</v>
      </c>
      <c r="N807" s="14" t="s">
        <v>5989</v>
      </c>
      <c r="O807" s="1">
        <f>IF(G807="D1",MATCH(C807,'RPI calculation'!$A$9:$A$356,0),0)</f>
        <v>48</v>
      </c>
      <c r="P807" s="1">
        <f>IF(H807="D1",MATCH(D807,'RPI calculation'!$A$9:$A$356,0),0)</f>
        <v>162</v>
      </c>
      <c r="Q807" s="1">
        <f t="shared" si="36"/>
        <v>1</v>
      </c>
      <c r="R807" s="1">
        <f t="shared" si="37"/>
        <v>0</v>
      </c>
      <c r="S807" s="1">
        <f t="shared" si="38"/>
        <v>1</v>
      </c>
      <c r="T807" s="9">
        <f>IF(Q807=0,0,(INDEX('RPI calculation'!$H$9:$H$356,P807)-(COUNTIFS(Matches!$C$9:$C$1954,C807,Matches!$D$9:$D$1954,D807,Matches!$Q$9:$Q$1954,1,Matches!$F$9:$F$1954,3)+COUNTIFS(Matches!$C$9:$C$1954,D807,Matches!$D$9:$D$1954,C807,Matches!$Q$9:$Q$1954,1,Matches!$E$9:$E$1954,3)))/((INDEX('RPI calculation'!$H$9:$H$356,P807)+INDEX('RPI calculation'!$I$9:$I$356,P807))-(COUNTIFS(Matches!$C$9:$C$1954,C807,Matches!$D$9:$D$1954,D807,Matches!$Q$9:$Q$1954,1)+COUNTIFS(Matches!$C$9:$C$1954,D807,Matches!$D$9:$D$1954,C807,Matches!$Q$9:$Q$1954,1))))</f>
        <v>0.8</v>
      </c>
      <c r="U807" s="9">
        <f>IF(Q807=0,0,(INDEX('RPI calculation'!$H$9:$H$356,O807)-(COUNTIFS(Matches!$C$9:$C$1954,C807,Matches!$D$9:$D$1954,D807,Matches!$Q$9:$Q$1954,1,Matches!$E$9:$E$1954,3)+COUNTIFS(Matches!$C$9:$C$1954,D807,Matches!$D$9:$D$1954,C807,Matches!$Q$9:$Q$1954,1,Matches!$F$9:$F$1954,3)))/((INDEX('RPI calculation'!$H$9:$H$356,O807)+INDEX('RPI calculation'!$I$9:$I$356,O807))-(COUNTIFS(Matches!$C$9:$C$1954,C807,Matches!$D$9:$D$1954,D807,Matches!$Q$9:$Q$1954,1)+COUNTIFS(Matches!$C$9:$C$1954,D807,Matches!$D$9:$D$1954,C807,Matches!$Q$9:$Q$1954,1))))</f>
        <v>0.77777777777777779</v>
      </c>
      <c r="V807" s="9">
        <f>IF(Q807=0,0,INDEX('RPI calculation'!$K$9:$K$356,P807))</f>
        <v>0.54358848222484579</v>
      </c>
      <c r="W807" s="9">
        <f>IF(Q807=0,0,INDEX('RPI calculation'!$K$9:$K$356,O807))</f>
        <v>0.67239898989898994</v>
      </c>
      <c r="X807" s="1">
        <f>IF(G807="D1",INDEX('RPI calculation'!$N$9:$N$356,O807),0)</f>
        <v>24</v>
      </c>
      <c r="Y807" s="1">
        <f>IF(H807="D1",INDEX('RPI calculation'!$N$9:$N$356,P807),0)</f>
        <v>33</v>
      </c>
    </row>
    <row r="808" spans="1:25" ht="25">
      <c r="A808" s="1" t="s">
        <v>2578</v>
      </c>
      <c r="B808" s="12">
        <v>46270</v>
      </c>
      <c r="C808" s="1" t="s">
        <v>145</v>
      </c>
      <c r="D808" s="1" t="s">
        <v>185</v>
      </c>
      <c r="E808" s="1">
        <v>3</v>
      </c>
      <c r="F808" s="1">
        <v>1</v>
      </c>
      <c r="G808" s="1" t="s">
        <v>584</v>
      </c>
      <c r="H808" s="1" t="s">
        <v>584</v>
      </c>
      <c r="I808" s="1">
        <v>2</v>
      </c>
      <c r="J808" s="14" t="s">
        <v>2010</v>
      </c>
      <c r="K808" s="14" t="s">
        <v>2579</v>
      </c>
      <c r="L808" s="14"/>
      <c r="M808" s="1" t="s">
        <v>5986</v>
      </c>
      <c r="N808" s="14" t="s">
        <v>5989</v>
      </c>
      <c r="O808" s="1">
        <f>IF(G808="D1",MATCH(C808,'RPI calculation'!$A$9:$A$356,0),0)</f>
        <v>49</v>
      </c>
      <c r="P808" s="1">
        <f>IF(H808="D1",MATCH(D808,'RPI calculation'!$A$9:$A$356,0),0)</f>
        <v>72</v>
      </c>
      <c r="Q808" s="1">
        <f t="shared" si="36"/>
        <v>1</v>
      </c>
      <c r="R808" s="1">
        <f t="shared" si="37"/>
        <v>1</v>
      </c>
      <c r="S808" s="1">
        <f t="shared" si="38"/>
        <v>0</v>
      </c>
      <c r="T808" s="9">
        <f>IF(Q808=0,0,(INDEX('RPI calculation'!$H$9:$H$356,P808)-(COUNTIFS(Matches!$C$9:$C$1954,C808,Matches!$D$9:$D$1954,D808,Matches!$Q$9:$Q$1954,1,Matches!$F$9:$F$1954,3)+COUNTIFS(Matches!$C$9:$C$1954,D808,Matches!$D$9:$D$1954,C808,Matches!$Q$9:$Q$1954,1,Matches!$E$9:$E$1954,3)))/((INDEX('RPI calculation'!$H$9:$H$356,P808)+INDEX('RPI calculation'!$I$9:$I$356,P808))-(COUNTIFS(Matches!$C$9:$C$1954,C808,Matches!$D$9:$D$1954,D808,Matches!$Q$9:$Q$1954,1)+COUNTIFS(Matches!$C$9:$C$1954,D808,Matches!$D$9:$D$1954,C808,Matches!$Q$9:$Q$1954,1))))</f>
        <v>0.63636363636363635</v>
      </c>
      <c r="U808" s="9">
        <f>IF(Q808=0,0,(INDEX('RPI calculation'!$H$9:$H$356,O808)-(COUNTIFS(Matches!$C$9:$C$1954,C808,Matches!$D$9:$D$1954,D808,Matches!$Q$9:$Q$1954,1,Matches!$E$9:$E$1954,3)+COUNTIFS(Matches!$C$9:$C$1954,D808,Matches!$D$9:$D$1954,C808,Matches!$Q$9:$Q$1954,1,Matches!$F$9:$F$1954,3)))/((INDEX('RPI calculation'!$H$9:$H$356,O808)+INDEX('RPI calculation'!$I$9:$I$356,O808))-(COUNTIFS(Matches!$C$9:$C$1954,C808,Matches!$D$9:$D$1954,D808,Matches!$Q$9:$Q$1954,1)+COUNTIFS(Matches!$C$9:$C$1954,D808,Matches!$D$9:$D$1954,C808,Matches!$Q$9:$Q$1954,1))))</f>
        <v>0.45454545454545453</v>
      </c>
      <c r="V808" s="9">
        <f>IF(Q808=0,0,INDEX('RPI calculation'!$K$9:$K$356,P808))</f>
        <v>0.47794612794612795</v>
      </c>
      <c r="W808" s="9">
        <f>IF(Q808=0,0,INDEX('RPI calculation'!$K$9:$K$356,O808))</f>
        <v>0.57694250194250196</v>
      </c>
      <c r="X808" s="1">
        <f>IF(G808="D1",INDEX('RPI calculation'!$N$9:$N$356,O808),0)</f>
        <v>122</v>
      </c>
      <c r="Y808" s="1">
        <f>IF(H808="D1",INDEX('RPI calculation'!$N$9:$N$356,P808),0)</f>
        <v>162</v>
      </c>
    </row>
    <row r="809" spans="1:25" ht="25">
      <c r="A809" s="1" t="s">
        <v>2580</v>
      </c>
      <c r="B809" s="12">
        <v>46270</v>
      </c>
      <c r="C809" s="1" t="s">
        <v>316</v>
      </c>
      <c r="D809" s="1" t="s">
        <v>326</v>
      </c>
      <c r="E809" s="1">
        <v>3</v>
      </c>
      <c r="F809" s="1">
        <v>1</v>
      </c>
      <c r="G809" s="1" t="s">
        <v>584</v>
      </c>
      <c r="H809" s="1" t="s">
        <v>584</v>
      </c>
      <c r="I809" s="1">
        <v>2</v>
      </c>
      <c r="J809" s="14" t="s">
        <v>1009</v>
      </c>
      <c r="K809" s="14" t="s">
        <v>2581</v>
      </c>
      <c r="L809" s="14"/>
      <c r="M809" s="1" t="s">
        <v>5986</v>
      </c>
      <c r="N809" s="14" t="s">
        <v>5989</v>
      </c>
      <c r="O809" s="1">
        <f>IF(G809="D1",MATCH(C809,'RPI calculation'!$A$9:$A$356,0),0)</f>
        <v>50</v>
      </c>
      <c r="P809" s="1">
        <f>IF(H809="D1",MATCH(D809,'RPI calculation'!$A$9:$A$356,0),0)</f>
        <v>158</v>
      </c>
      <c r="Q809" s="1">
        <f t="shared" si="36"/>
        <v>1</v>
      </c>
      <c r="R809" s="1">
        <f t="shared" si="37"/>
        <v>1</v>
      </c>
      <c r="S809" s="1">
        <f t="shared" si="38"/>
        <v>0</v>
      </c>
      <c r="T809" s="9">
        <f>IF(Q809=0,0,(INDEX('RPI calculation'!$H$9:$H$356,P809)-(COUNTIFS(Matches!$C$9:$C$1954,C809,Matches!$D$9:$D$1954,D809,Matches!$Q$9:$Q$1954,1,Matches!$F$9:$F$1954,3)+COUNTIFS(Matches!$C$9:$C$1954,D809,Matches!$D$9:$D$1954,C809,Matches!$Q$9:$Q$1954,1,Matches!$E$9:$E$1954,3)))/((INDEX('RPI calculation'!$H$9:$H$356,P809)+INDEX('RPI calculation'!$I$9:$I$356,P809))-(COUNTIFS(Matches!$C$9:$C$1954,C809,Matches!$D$9:$D$1954,D809,Matches!$Q$9:$Q$1954,1)+COUNTIFS(Matches!$C$9:$C$1954,D809,Matches!$D$9:$D$1954,C809,Matches!$Q$9:$Q$1954,1))))</f>
        <v>0.36363636363636365</v>
      </c>
      <c r="U809" s="9">
        <f>IF(Q809=0,0,(INDEX('RPI calculation'!$H$9:$H$356,O809)-(COUNTIFS(Matches!$C$9:$C$1954,C809,Matches!$D$9:$D$1954,D809,Matches!$Q$9:$Q$1954,1,Matches!$E$9:$E$1954,3)+COUNTIFS(Matches!$C$9:$C$1954,D809,Matches!$D$9:$D$1954,C809,Matches!$Q$9:$Q$1954,1,Matches!$F$9:$F$1954,3)))/((INDEX('RPI calculation'!$H$9:$H$356,O809)+INDEX('RPI calculation'!$I$9:$I$356,O809))-(COUNTIFS(Matches!$C$9:$C$1954,C809,Matches!$D$9:$D$1954,D809,Matches!$Q$9:$Q$1954,1)+COUNTIFS(Matches!$C$9:$C$1954,D809,Matches!$D$9:$D$1954,C809,Matches!$Q$9:$Q$1954,1))))</f>
        <v>0.2</v>
      </c>
      <c r="V809" s="9">
        <f>IF(Q809=0,0,INDEX('RPI calculation'!$K$9:$K$356,P809))</f>
        <v>0.41058224183224185</v>
      </c>
      <c r="W809" s="9">
        <f>IF(Q809=0,0,INDEX('RPI calculation'!$K$9:$K$356,O809))</f>
        <v>0.46455463728190999</v>
      </c>
      <c r="X809" s="1">
        <f>IF(G809="D1",INDEX('RPI calculation'!$N$9:$N$356,O809),0)</f>
        <v>293</v>
      </c>
      <c r="Y809" s="1">
        <f>IF(H809="D1",INDEX('RPI calculation'!$N$9:$N$356,P809),0)</f>
        <v>303</v>
      </c>
    </row>
    <row r="810" spans="1:25" ht="25">
      <c r="A810" s="1" t="s">
        <v>2582</v>
      </c>
      <c r="B810" s="12">
        <v>46270</v>
      </c>
      <c r="C810" s="1" t="s">
        <v>127</v>
      </c>
      <c r="D810" s="1" t="s">
        <v>320</v>
      </c>
      <c r="E810" s="1">
        <v>3</v>
      </c>
      <c r="F810" s="1">
        <v>1</v>
      </c>
      <c r="G810" s="1" t="s">
        <v>584</v>
      </c>
      <c r="H810" s="1" t="s">
        <v>584</v>
      </c>
      <c r="I810" s="1">
        <v>2</v>
      </c>
      <c r="J810" s="14" t="s">
        <v>1130</v>
      </c>
      <c r="K810" s="14" t="s">
        <v>2583</v>
      </c>
      <c r="L810" s="14"/>
      <c r="M810" s="1" t="s">
        <v>5986</v>
      </c>
      <c r="N810" s="14" t="s">
        <v>5989</v>
      </c>
      <c r="O810" s="1">
        <f>IF(G810="D1",MATCH(C810,'RPI calculation'!$A$9:$A$356,0),0)</f>
        <v>51</v>
      </c>
      <c r="P810" s="1">
        <f>IF(H810="D1",MATCH(D810,'RPI calculation'!$A$9:$A$356,0),0)</f>
        <v>87</v>
      </c>
      <c r="Q810" s="1">
        <f t="shared" si="36"/>
        <v>1</v>
      </c>
      <c r="R810" s="1">
        <f t="shared" si="37"/>
        <v>1</v>
      </c>
      <c r="S810" s="1">
        <f t="shared" si="38"/>
        <v>0</v>
      </c>
      <c r="T810" s="9">
        <f>IF(Q810=0,0,(INDEX('RPI calculation'!$H$9:$H$356,P810)-(COUNTIFS(Matches!$C$9:$C$1954,C810,Matches!$D$9:$D$1954,D810,Matches!$Q$9:$Q$1954,1,Matches!$F$9:$F$1954,3)+COUNTIFS(Matches!$C$9:$C$1954,D810,Matches!$D$9:$D$1954,C810,Matches!$Q$9:$Q$1954,1,Matches!$E$9:$E$1954,3)))/((INDEX('RPI calculation'!$H$9:$H$356,P810)+INDEX('RPI calculation'!$I$9:$I$356,P810))-(COUNTIFS(Matches!$C$9:$C$1954,C810,Matches!$D$9:$D$1954,D810,Matches!$Q$9:$Q$1954,1)+COUNTIFS(Matches!$C$9:$C$1954,D810,Matches!$D$9:$D$1954,C810,Matches!$Q$9:$Q$1954,1))))</f>
        <v>0.41666666666666669</v>
      </c>
      <c r="U810" s="9">
        <f>IF(Q810=0,0,(INDEX('RPI calculation'!$H$9:$H$356,O810)-(COUNTIFS(Matches!$C$9:$C$1954,C810,Matches!$D$9:$D$1954,D810,Matches!$Q$9:$Q$1954,1,Matches!$E$9:$E$1954,3)+COUNTIFS(Matches!$C$9:$C$1954,D810,Matches!$D$9:$D$1954,C810,Matches!$Q$9:$Q$1954,1,Matches!$F$9:$F$1954,3)))/((INDEX('RPI calculation'!$H$9:$H$356,O810)+INDEX('RPI calculation'!$I$9:$I$356,O810))-(COUNTIFS(Matches!$C$9:$C$1954,C810,Matches!$D$9:$D$1954,D810,Matches!$Q$9:$Q$1954,1)+COUNTIFS(Matches!$C$9:$C$1954,D810,Matches!$D$9:$D$1954,C810,Matches!$Q$9:$Q$1954,1))))</f>
        <v>0.375</v>
      </c>
      <c r="V810" s="9">
        <f>IF(Q810=0,0,INDEX('RPI calculation'!$K$9:$K$356,P810))</f>
        <v>0.39702797202797202</v>
      </c>
      <c r="W810" s="9">
        <f>IF(Q810=0,0,INDEX('RPI calculation'!$K$9:$K$356,O810))</f>
        <v>0.61683501683501685</v>
      </c>
      <c r="X810" s="1">
        <f>IF(G810="D1",INDEX('RPI calculation'!$N$9:$N$356,O810),0)</f>
        <v>104</v>
      </c>
      <c r="Y810" s="1">
        <f>IF(H810="D1",INDEX('RPI calculation'!$N$9:$N$356,P810),0)</f>
        <v>297</v>
      </c>
    </row>
    <row r="811" spans="1:25" ht="25">
      <c r="A811" s="1" t="s">
        <v>2584</v>
      </c>
      <c r="B811" s="12">
        <v>46270</v>
      </c>
      <c r="C811" s="1" t="s">
        <v>84</v>
      </c>
      <c r="D811" s="1" t="s">
        <v>368</v>
      </c>
      <c r="E811" s="1">
        <v>3</v>
      </c>
      <c r="F811" s="1">
        <v>1</v>
      </c>
      <c r="G811" s="1" t="s">
        <v>584</v>
      </c>
      <c r="H811" s="1" t="s">
        <v>584</v>
      </c>
      <c r="I811" s="1">
        <v>2</v>
      </c>
      <c r="J811" s="14" t="s">
        <v>792</v>
      </c>
      <c r="K811" s="14" t="s">
        <v>2585</v>
      </c>
      <c r="L811" s="14"/>
      <c r="M811" s="1" t="s">
        <v>5986</v>
      </c>
      <c r="N811" s="14" t="s">
        <v>5989</v>
      </c>
      <c r="O811" s="1">
        <f>IF(G811="D1",MATCH(C811,'RPI calculation'!$A$9:$A$356,0),0)</f>
        <v>52</v>
      </c>
      <c r="P811" s="1">
        <f>IF(H811="D1",MATCH(D811,'RPI calculation'!$A$9:$A$356,0),0)</f>
        <v>256</v>
      </c>
      <c r="Q811" s="1">
        <f t="shared" si="36"/>
        <v>1</v>
      </c>
      <c r="R811" s="1">
        <f t="shared" si="37"/>
        <v>1</v>
      </c>
      <c r="S811" s="1">
        <f t="shared" si="38"/>
        <v>0</v>
      </c>
      <c r="T811" s="9">
        <f>IF(Q811=0,0,(INDEX('RPI calculation'!$H$9:$H$356,P811)-(COUNTIFS(Matches!$C$9:$C$1954,C811,Matches!$D$9:$D$1954,D811,Matches!$Q$9:$Q$1954,1,Matches!$F$9:$F$1954,3)+COUNTIFS(Matches!$C$9:$C$1954,D811,Matches!$D$9:$D$1954,C811,Matches!$Q$9:$Q$1954,1,Matches!$E$9:$E$1954,3)))/((INDEX('RPI calculation'!$H$9:$H$356,P811)+INDEX('RPI calculation'!$I$9:$I$356,P811))-(COUNTIFS(Matches!$C$9:$C$1954,C811,Matches!$D$9:$D$1954,D811,Matches!$Q$9:$Q$1954,1)+COUNTIFS(Matches!$C$9:$C$1954,D811,Matches!$D$9:$D$1954,C811,Matches!$Q$9:$Q$1954,1))))</f>
        <v>0.1</v>
      </c>
      <c r="U811" s="9">
        <f>IF(Q811=0,0,(INDEX('RPI calculation'!$H$9:$H$356,O811)-(COUNTIFS(Matches!$C$9:$C$1954,C811,Matches!$D$9:$D$1954,D811,Matches!$Q$9:$Q$1954,1,Matches!$E$9:$E$1954,3)+COUNTIFS(Matches!$C$9:$C$1954,D811,Matches!$D$9:$D$1954,C811,Matches!$Q$9:$Q$1954,1,Matches!$F$9:$F$1954,3)))/((INDEX('RPI calculation'!$H$9:$H$356,O811)+INDEX('RPI calculation'!$I$9:$I$356,O811))-(COUNTIFS(Matches!$C$9:$C$1954,C811,Matches!$D$9:$D$1954,D811,Matches!$Q$9:$Q$1954,1)+COUNTIFS(Matches!$C$9:$C$1954,D811,Matches!$D$9:$D$1954,C811,Matches!$Q$9:$Q$1954,1))))</f>
        <v>0.81818181818181823</v>
      </c>
      <c r="V811" s="9">
        <f>IF(Q811=0,0,INDEX('RPI calculation'!$K$9:$K$356,P811))</f>
        <v>0.35117079889807168</v>
      </c>
      <c r="W811" s="9">
        <f>IF(Q811=0,0,INDEX('RPI calculation'!$K$9:$K$356,O811))</f>
        <v>0.50007770007770003</v>
      </c>
      <c r="X811" s="1">
        <f>IF(G811="D1",INDEX('RPI calculation'!$N$9:$N$356,O811),0)</f>
        <v>61</v>
      </c>
      <c r="Y811" s="1">
        <f>IF(H811="D1",INDEX('RPI calculation'!$N$9:$N$356,P811),0)</f>
        <v>345</v>
      </c>
    </row>
    <row r="812" spans="1:25" ht="25">
      <c r="A812" s="1" t="s">
        <v>2586</v>
      </c>
      <c r="B812" s="12">
        <v>46270</v>
      </c>
      <c r="C812" s="1" t="s">
        <v>181</v>
      </c>
      <c r="D812" s="1" t="s">
        <v>237</v>
      </c>
      <c r="E812" s="1">
        <v>3</v>
      </c>
      <c r="F812" s="1">
        <v>0</v>
      </c>
      <c r="G812" s="1" t="s">
        <v>584</v>
      </c>
      <c r="H812" s="1" t="s">
        <v>584</v>
      </c>
      <c r="I812" s="1">
        <v>2</v>
      </c>
      <c r="J812" s="14" t="s">
        <v>2587</v>
      </c>
      <c r="K812" s="14" t="s">
        <v>2588</v>
      </c>
      <c r="L812" s="14"/>
      <c r="M812" s="1" t="s">
        <v>5986</v>
      </c>
      <c r="N812" s="14" t="s">
        <v>5989</v>
      </c>
      <c r="O812" s="1">
        <f>IF(G812="D1",MATCH(C812,'RPI calculation'!$A$9:$A$356,0),0)</f>
        <v>53</v>
      </c>
      <c r="P812" s="1">
        <f>IF(H812="D1",MATCH(D812,'RPI calculation'!$A$9:$A$356,0),0)</f>
        <v>224</v>
      </c>
      <c r="Q812" s="1">
        <f t="shared" si="36"/>
        <v>1</v>
      </c>
      <c r="R812" s="1">
        <f t="shared" si="37"/>
        <v>1</v>
      </c>
      <c r="S812" s="1">
        <f t="shared" si="38"/>
        <v>0</v>
      </c>
      <c r="T812" s="9">
        <f>IF(Q812=0,0,(INDEX('RPI calculation'!$H$9:$H$356,P812)-(COUNTIFS(Matches!$C$9:$C$1954,C812,Matches!$D$9:$D$1954,D812,Matches!$Q$9:$Q$1954,1,Matches!$F$9:$F$1954,3)+COUNTIFS(Matches!$C$9:$C$1954,D812,Matches!$D$9:$D$1954,C812,Matches!$Q$9:$Q$1954,1,Matches!$E$9:$E$1954,3)))/((INDEX('RPI calculation'!$H$9:$H$356,P812)+INDEX('RPI calculation'!$I$9:$I$356,P812))-(COUNTIFS(Matches!$C$9:$C$1954,C812,Matches!$D$9:$D$1954,D812,Matches!$Q$9:$Q$1954,1)+COUNTIFS(Matches!$C$9:$C$1954,D812,Matches!$D$9:$D$1954,C812,Matches!$Q$9:$Q$1954,1))))</f>
        <v>0.2857142857142857</v>
      </c>
      <c r="U812" s="9">
        <f>IF(Q812=0,0,(INDEX('RPI calculation'!$H$9:$H$356,O812)-(COUNTIFS(Matches!$C$9:$C$1954,C812,Matches!$D$9:$D$1954,D812,Matches!$Q$9:$Q$1954,1,Matches!$E$9:$E$1954,3)+COUNTIFS(Matches!$C$9:$C$1954,D812,Matches!$D$9:$D$1954,C812,Matches!$Q$9:$Q$1954,1,Matches!$F$9:$F$1954,3)))/((INDEX('RPI calculation'!$H$9:$H$356,O812)+INDEX('RPI calculation'!$I$9:$I$356,O812))-(COUNTIFS(Matches!$C$9:$C$1954,C812,Matches!$D$9:$D$1954,D812,Matches!$Q$9:$Q$1954,1)+COUNTIFS(Matches!$C$9:$C$1954,D812,Matches!$D$9:$D$1954,C812,Matches!$Q$9:$Q$1954,1))))</f>
        <v>0.5</v>
      </c>
      <c r="V812" s="9">
        <f>IF(Q812=0,0,INDEX('RPI calculation'!$K$9:$K$356,P812))</f>
        <v>0.57979797979797987</v>
      </c>
      <c r="W812" s="9">
        <f>IF(Q812=0,0,INDEX('RPI calculation'!$K$9:$K$356,O812))</f>
        <v>0.4747113997113997</v>
      </c>
      <c r="X812" s="1">
        <f>IF(G812="D1",INDEX('RPI calculation'!$N$9:$N$356,O812),0)</f>
        <v>158</v>
      </c>
      <c r="Y812" s="1">
        <f>IF(H812="D1",INDEX('RPI calculation'!$N$9:$N$356,P812),0)</f>
        <v>214</v>
      </c>
    </row>
    <row r="813" spans="1:25" ht="25">
      <c r="A813" s="1" t="s">
        <v>2589</v>
      </c>
      <c r="B813" s="12">
        <v>46270</v>
      </c>
      <c r="C813" s="1" t="s">
        <v>77</v>
      </c>
      <c r="D813" s="1" t="s">
        <v>236</v>
      </c>
      <c r="E813" s="1">
        <v>3</v>
      </c>
      <c r="F813" s="1">
        <v>2</v>
      </c>
      <c r="G813" s="1" t="s">
        <v>584</v>
      </c>
      <c r="H813" s="1" t="s">
        <v>584</v>
      </c>
      <c r="I813" s="1">
        <v>2</v>
      </c>
      <c r="J813" s="14" t="s">
        <v>1138</v>
      </c>
      <c r="K813" s="14" t="s">
        <v>2590</v>
      </c>
      <c r="L813" s="14"/>
      <c r="M813" s="1" t="s">
        <v>5986</v>
      </c>
      <c r="N813" s="14" t="s">
        <v>5989</v>
      </c>
      <c r="O813" s="1">
        <f>IF(G813="D1",MATCH(C813,'RPI calculation'!$A$9:$A$356,0),0)</f>
        <v>54</v>
      </c>
      <c r="P813" s="1">
        <f>IF(H813="D1",MATCH(D813,'RPI calculation'!$A$9:$A$356,0),0)</f>
        <v>184</v>
      </c>
      <c r="Q813" s="1">
        <f t="shared" si="36"/>
        <v>1</v>
      </c>
      <c r="R813" s="1">
        <f t="shared" si="37"/>
        <v>1</v>
      </c>
      <c r="S813" s="1">
        <f t="shared" si="38"/>
        <v>0</v>
      </c>
      <c r="T813" s="9">
        <f>IF(Q813=0,0,(INDEX('RPI calculation'!$H$9:$H$356,P813)-(COUNTIFS(Matches!$C$9:$C$1954,C813,Matches!$D$9:$D$1954,D813,Matches!$Q$9:$Q$1954,1,Matches!$F$9:$F$1954,3)+COUNTIFS(Matches!$C$9:$C$1954,D813,Matches!$D$9:$D$1954,C813,Matches!$Q$9:$Q$1954,1,Matches!$E$9:$E$1954,3)))/((INDEX('RPI calculation'!$H$9:$H$356,P813)+INDEX('RPI calculation'!$I$9:$I$356,P813))-(COUNTIFS(Matches!$C$9:$C$1954,C813,Matches!$D$9:$D$1954,D813,Matches!$Q$9:$Q$1954,1)+COUNTIFS(Matches!$C$9:$C$1954,D813,Matches!$D$9:$D$1954,C813,Matches!$Q$9:$Q$1954,1))))</f>
        <v>0.22222222222222221</v>
      </c>
      <c r="U813" s="9">
        <f>IF(Q813=0,0,(INDEX('RPI calculation'!$H$9:$H$356,O813)-(COUNTIFS(Matches!$C$9:$C$1954,C813,Matches!$D$9:$D$1954,D813,Matches!$Q$9:$Q$1954,1,Matches!$E$9:$E$1954,3)+COUNTIFS(Matches!$C$9:$C$1954,D813,Matches!$D$9:$D$1954,C813,Matches!$Q$9:$Q$1954,1,Matches!$F$9:$F$1954,3)))/((INDEX('RPI calculation'!$H$9:$H$356,O813)+INDEX('RPI calculation'!$I$9:$I$356,O813))-(COUNTIFS(Matches!$C$9:$C$1954,C813,Matches!$D$9:$D$1954,D813,Matches!$Q$9:$Q$1954,1)+COUNTIFS(Matches!$C$9:$C$1954,D813,Matches!$D$9:$D$1954,C813,Matches!$Q$9:$Q$1954,1))))</f>
        <v>0.88888888888888884</v>
      </c>
      <c r="V813" s="9">
        <f>IF(Q813=0,0,INDEX('RPI calculation'!$K$9:$K$356,P813))</f>
        <v>0.60136363636363632</v>
      </c>
      <c r="W813" s="9">
        <f>IF(Q813=0,0,INDEX('RPI calculation'!$K$9:$K$356,O813))</f>
        <v>0.46424242424242423</v>
      </c>
      <c r="X813" s="1">
        <f>IF(G813="D1",INDEX('RPI calculation'!$N$9:$N$356,O813),0)</f>
        <v>54</v>
      </c>
      <c r="Y813" s="1">
        <f>IF(H813="D1",INDEX('RPI calculation'!$N$9:$N$356,P813),0)</f>
        <v>213</v>
      </c>
    </row>
    <row r="814" spans="1:25" ht="25">
      <c r="A814" s="1" t="s">
        <v>2591</v>
      </c>
      <c r="B814" s="12">
        <v>46270</v>
      </c>
      <c r="C814" s="1" t="s">
        <v>49</v>
      </c>
      <c r="D814" s="1" t="s">
        <v>136</v>
      </c>
      <c r="E814" s="1">
        <v>3</v>
      </c>
      <c r="F814" s="1">
        <v>1</v>
      </c>
      <c r="G814" s="1" t="s">
        <v>584</v>
      </c>
      <c r="H814" s="1" t="s">
        <v>584</v>
      </c>
      <c r="I814" s="1">
        <v>2</v>
      </c>
      <c r="J814" s="14" t="s">
        <v>1763</v>
      </c>
      <c r="K814" s="14" t="s">
        <v>2592</v>
      </c>
      <c r="L814" s="14"/>
      <c r="M814" s="1" t="s">
        <v>5986</v>
      </c>
      <c r="N814" s="14" t="s">
        <v>5989</v>
      </c>
      <c r="O814" s="1">
        <f>IF(G814="D1",MATCH(C814,'RPI calculation'!$A$9:$A$356,0),0)</f>
        <v>55</v>
      </c>
      <c r="P814" s="1">
        <f>IF(H814="D1",MATCH(D814,'RPI calculation'!$A$9:$A$356,0),0)</f>
        <v>126</v>
      </c>
      <c r="Q814" s="1">
        <f t="shared" si="36"/>
        <v>1</v>
      </c>
      <c r="R814" s="1">
        <f t="shared" si="37"/>
        <v>1</v>
      </c>
      <c r="S814" s="1">
        <f t="shared" si="38"/>
        <v>0</v>
      </c>
      <c r="T814" s="9">
        <f>IF(Q814=0,0,(INDEX('RPI calculation'!$H$9:$H$356,P814)-(COUNTIFS(Matches!$C$9:$C$1954,C814,Matches!$D$9:$D$1954,D814,Matches!$Q$9:$Q$1954,1,Matches!$F$9:$F$1954,3)+COUNTIFS(Matches!$C$9:$C$1954,D814,Matches!$D$9:$D$1954,C814,Matches!$Q$9:$Q$1954,1,Matches!$E$9:$E$1954,3)))/((INDEX('RPI calculation'!$H$9:$H$356,P814)+INDEX('RPI calculation'!$I$9:$I$356,P814))-(COUNTIFS(Matches!$C$9:$C$1954,C814,Matches!$D$9:$D$1954,D814,Matches!$Q$9:$Q$1954,1)+COUNTIFS(Matches!$C$9:$C$1954,D814,Matches!$D$9:$D$1954,C814,Matches!$Q$9:$Q$1954,1))))</f>
        <v>0.55555555555555558</v>
      </c>
      <c r="U814" s="9">
        <f>IF(Q814=0,0,(INDEX('RPI calculation'!$H$9:$H$356,O814)-(COUNTIFS(Matches!$C$9:$C$1954,C814,Matches!$D$9:$D$1954,D814,Matches!$Q$9:$Q$1954,1,Matches!$E$9:$E$1954,3)+COUNTIFS(Matches!$C$9:$C$1954,D814,Matches!$D$9:$D$1954,C814,Matches!$Q$9:$Q$1954,1,Matches!$F$9:$F$1954,3)))/((INDEX('RPI calculation'!$H$9:$H$356,O814)+INDEX('RPI calculation'!$I$9:$I$356,O814))-(COUNTIFS(Matches!$C$9:$C$1954,C814,Matches!$D$9:$D$1954,D814,Matches!$Q$9:$Q$1954,1)+COUNTIFS(Matches!$C$9:$C$1954,D814,Matches!$D$9:$D$1954,C814,Matches!$Q$9:$Q$1954,1))))</f>
        <v>0.66666666666666663</v>
      </c>
      <c r="V814" s="9">
        <f>IF(Q814=0,0,INDEX('RPI calculation'!$K$9:$K$356,P814))</f>
        <v>0.58047619047619048</v>
      </c>
      <c r="W814" s="9">
        <f>IF(Q814=0,0,INDEX('RPI calculation'!$K$9:$K$356,O814))</f>
        <v>0.65047619047619043</v>
      </c>
      <c r="X814" s="1">
        <f>IF(G814="D1",INDEX('RPI calculation'!$N$9:$N$356,O814),0)</f>
        <v>26</v>
      </c>
      <c r="Y814" s="1">
        <f>IF(H814="D1",INDEX('RPI calculation'!$N$9:$N$356,P814),0)</f>
        <v>113</v>
      </c>
    </row>
    <row r="815" spans="1:25" ht="25">
      <c r="A815" s="1" t="s">
        <v>2593</v>
      </c>
      <c r="B815" s="12">
        <v>46270</v>
      </c>
      <c r="C815" s="1" t="s">
        <v>249</v>
      </c>
      <c r="D815" s="1" t="s">
        <v>254</v>
      </c>
      <c r="E815" s="1">
        <v>3</v>
      </c>
      <c r="F815" s="1">
        <v>1</v>
      </c>
      <c r="G815" s="1" t="s">
        <v>584</v>
      </c>
      <c r="H815" s="1" t="s">
        <v>584</v>
      </c>
      <c r="I815" s="1">
        <v>2</v>
      </c>
      <c r="J815" s="14" t="s">
        <v>2587</v>
      </c>
      <c r="K815" s="14" t="s">
        <v>2594</v>
      </c>
      <c r="L815" s="14"/>
      <c r="M815" s="1" t="s">
        <v>5986</v>
      </c>
      <c r="N815" s="14" t="s">
        <v>5989</v>
      </c>
      <c r="O815" s="1">
        <f>IF(G815="D1",MATCH(C815,'RPI calculation'!$A$9:$A$356,0),0)</f>
        <v>56</v>
      </c>
      <c r="P815" s="1">
        <f>IF(H815="D1",MATCH(D815,'RPI calculation'!$A$9:$A$356,0),0)</f>
        <v>133</v>
      </c>
      <c r="Q815" s="1">
        <f t="shared" si="36"/>
        <v>1</v>
      </c>
      <c r="R815" s="1">
        <f t="shared" si="37"/>
        <v>1</v>
      </c>
      <c r="S815" s="1">
        <f t="shared" si="38"/>
        <v>0</v>
      </c>
      <c r="T815" s="9">
        <f>IF(Q815=0,0,(INDEX('RPI calculation'!$H$9:$H$356,P815)-(COUNTIFS(Matches!$C$9:$C$1954,C815,Matches!$D$9:$D$1954,D815,Matches!$Q$9:$Q$1954,1,Matches!$F$9:$F$1954,3)+COUNTIFS(Matches!$C$9:$C$1954,D815,Matches!$D$9:$D$1954,C815,Matches!$Q$9:$Q$1954,1,Matches!$E$9:$E$1954,3)))/((INDEX('RPI calculation'!$H$9:$H$356,P815)+INDEX('RPI calculation'!$I$9:$I$356,P815))-(COUNTIFS(Matches!$C$9:$C$1954,C815,Matches!$D$9:$D$1954,D815,Matches!$Q$9:$Q$1954,1)+COUNTIFS(Matches!$C$9:$C$1954,D815,Matches!$D$9:$D$1954,C815,Matches!$Q$9:$Q$1954,1))))</f>
        <v>0.54545454545454541</v>
      </c>
      <c r="U815" s="9">
        <f>IF(Q815=0,0,(INDEX('RPI calculation'!$H$9:$H$356,O815)-(COUNTIFS(Matches!$C$9:$C$1954,C815,Matches!$D$9:$D$1954,D815,Matches!$Q$9:$Q$1954,1,Matches!$E$9:$E$1954,3)+COUNTIFS(Matches!$C$9:$C$1954,D815,Matches!$D$9:$D$1954,C815,Matches!$Q$9:$Q$1954,1,Matches!$F$9:$F$1954,3)))/((INDEX('RPI calculation'!$H$9:$H$356,O815)+INDEX('RPI calculation'!$I$9:$I$356,O815))-(COUNTIFS(Matches!$C$9:$C$1954,C815,Matches!$D$9:$D$1954,D815,Matches!$Q$9:$Q$1954,1)+COUNTIFS(Matches!$C$9:$C$1954,D815,Matches!$D$9:$D$1954,C815,Matches!$Q$9:$Q$1954,1))))</f>
        <v>0.625</v>
      </c>
      <c r="V815" s="9">
        <f>IF(Q815=0,0,INDEX('RPI calculation'!$K$9:$K$356,P815))</f>
        <v>0.44771917896917895</v>
      </c>
      <c r="W815" s="9">
        <f>IF(Q815=0,0,INDEX('RPI calculation'!$K$9:$K$356,O815))</f>
        <v>0.36712361712361713</v>
      </c>
      <c r="X815" s="1">
        <f>IF(G815="D1",INDEX('RPI calculation'!$N$9:$N$356,O815),0)</f>
        <v>226</v>
      </c>
      <c r="Y815" s="1">
        <f>IF(H815="D1",INDEX('RPI calculation'!$N$9:$N$356,P815),0)</f>
        <v>231</v>
      </c>
    </row>
    <row r="816" spans="1:25" ht="25">
      <c r="A816" s="1" t="s">
        <v>2595</v>
      </c>
      <c r="B816" s="12">
        <v>46270</v>
      </c>
      <c r="C816" s="1" t="s">
        <v>207</v>
      </c>
      <c r="D816" s="1" t="s">
        <v>110</v>
      </c>
      <c r="E816" s="1">
        <v>2</v>
      </c>
      <c r="F816" s="1">
        <v>3</v>
      </c>
      <c r="G816" s="1" t="s">
        <v>584</v>
      </c>
      <c r="H816" s="1" t="s">
        <v>584</v>
      </c>
      <c r="I816" s="1">
        <v>2</v>
      </c>
      <c r="J816" s="14" t="s">
        <v>2235</v>
      </c>
      <c r="K816" s="14" t="s">
        <v>2596</v>
      </c>
      <c r="L816" s="14"/>
      <c r="M816" s="1" t="s">
        <v>5986</v>
      </c>
      <c r="N816" s="14" t="s">
        <v>5989</v>
      </c>
      <c r="O816" s="1">
        <f>IF(G816="D1",MATCH(C816,'RPI calculation'!$A$9:$A$356,0),0)</f>
        <v>57</v>
      </c>
      <c r="P816" s="1">
        <f>IF(H816="D1",MATCH(D816,'RPI calculation'!$A$9:$A$356,0),0)</f>
        <v>216</v>
      </c>
      <c r="Q816" s="1">
        <f t="shared" si="36"/>
        <v>1</v>
      </c>
      <c r="R816" s="1">
        <f t="shared" si="37"/>
        <v>0</v>
      </c>
      <c r="S816" s="1">
        <f t="shared" si="38"/>
        <v>1</v>
      </c>
      <c r="T816" s="9">
        <f>IF(Q816=0,0,(INDEX('RPI calculation'!$H$9:$H$356,P816)-(COUNTIFS(Matches!$C$9:$C$1954,C816,Matches!$D$9:$D$1954,D816,Matches!$Q$9:$Q$1954,1,Matches!$F$9:$F$1954,3)+COUNTIFS(Matches!$C$9:$C$1954,D816,Matches!$D$9:$D$1954,C816,Matches!$Q$9:$Q$1954,1,Matches!$E$9:$E$1954,3)))/((INDEX('RPI calculation'!$H$9:$H$356,P816)+INDEX('RPI calculation'!$I$9:$I$356,P816))-(COUNTIFS(Matches!$C$9:$C$1954,C816,Matches!$D$9:$D$1954,D816,Matches!$Q$9:$Q$1954,1)+COUNTIFS(Matches!$C$9:$C$1954,D816,Matches!$D$9:$D$1954,C816,Matches!$Q$9:$Q$1954,1))))</f>
        <v>0.77777777777777779</v>
      </c>
      <c r="U816" s="9">
        <f>IF(Q816=0,0,(INDEX('RPI calculation'!$H$9:$H$356,O816)-(COUNTIFS(Matches!$C$9:$C$1954,C816,Matches!$D$9:$D$1954,D816,Matches!$Q$9:$Q$1954,1,Matches!$E$9:$E$1954,3)+COUNTIFS(Matches!$C$9:$C$1954,D816,Matches!$D$9:$D$1954,C816,Matches!$Q$9:$Q$1954,1,Matches!$F$9:$F$1954,3)))/((INDEX('RPI calculation'!$H$9:$H$356,O816)+INDEX('RPI calculation'!$I$9:$I$356,O816))-(COUNTIFS(Matches!$C$9:$C$1954,C816,Matches!$D$9:$D$1954,D816,Matches!$Q$9:$Q$1954,1)+COUNTIFS(Matches!$C$9:$C$1954,D816,Matches!$D$9:$D$1954,C816,Matches!$Q$9:$Q$1954,1))))</f>
        <v>0.66666666666666663</v>
      </c>
      <c r="V816" s="9">
        <f>IF(Q816=0,0,INDEX('RPI calculation'!$K$9:$K$356,P816))</f>
        <v>0.48739898989898994</v>
      </c>
      <c r="W816" s="9">
        <f>IF(Q816=0,0,INDEX('RPI calculation'!$K$9:$K$356,O816))</f>
        <v>0.44234654234654225</v>
      </c>
      <c r="X816" s="1">
        <f>IF(G816="D1",INDEX('RPI calculation'!$N$9:$N$356,O816),0)</f>
        <v>184</v>
      </c>
      <c r="Y816" s="1">
        <f>IF(H816="D1",INDEX('RPI calculation'!$N$9:$N$356,P816),0)</f>
        <v>87</v>
      </c>
    </row>
    <row r="817" spans="1:25" ht="25">
      <c r="A817" s="1" t="s">
        <v>2597</v>
      </c>
      <c r="B817" s="12">
        <v>46270</v>
      </c>
      <c r="C817" s="1" t="s">
        <v>207</v>
      </c>
      <c r="D817" s="1" t="s">
        <v>95</v>
      </c>
      <c r="E817" s="1">
        <v>2</v>
      </c>
      <c r="F817" s="1">
        <v>3</v>
      </c>
      <c r="G817" s="1" t="s">
        <v>584</v>
      </c>
      <c r="H817" s="1" t="s">
        <v>584</v>
      </c>
      <c r="I817" s="1">
        <v>2</v>
      </c>
      <c r="J817" s="14" t="s">
        <v>792</v>
      </c>
      <c r="K817" s="14" t="s">
        <v>2598</v>
      </c>
      <c r="L817" s="14"/>
      <c r="M817" s="1" t="s">
        <v>5986</v>
      </c>
      <c r="N817" s="14" t="s">
        <v>5989</v>
      </c>
      <c r="O817" s="1">
        <f>IF(G817="D1",MATCH(C817,'RPI calculation'!$A$9:$A$356,0),0)</f>
        <v>57</v>
      </c>
      <c r="P817" s="1">
        <f>IF(H817="D1",MATCH(D817,'RPI calculation'!$A$9:$A$356,0),0)</f>
        <v>273</v>
      </c>
      <c r="Q817" s="1">
        <f t="shared" si="36"/>
        <v>1</v>
      </c>
      <c r="R817" s="1">
        <f t="shared" si="37"/>
        <v>0</v>
      </c>
      <c r="S817" s="1">
        <f t="shared" si="38"/>
        <v>1</v>
      </c>
      <c r="T817" s="9">
        <f>IF(Q817=0,0,(INDEX('RPI calculation'!$H$9:$H$356,P817)-(COUNTIFS(Matches!$C$9:$C$1954,C817,Matches!$D$9:$D$1954,D817,Matches!$Q$9:$Q$1954,1,Matches!$F$9:$F$1954,3)+COUNTIFS(Matches!$C$9:$C$1954,D817,Matches!$D$9:$D$1954,C817,Matches!$Q$9:$Q$1954,1,Matches!$E$9:$E$1954,3)))/((INDEX('RPI calculation'!$H$9:$H$356,P817)+INDEX('RPI calculation'!$I$9:$I$356,P817))-(COUNTIFS(Matches!$C$9:$C$1954,C817,Matches!$D$9:$D$1954,D817,Matches!$Q$9:$Q$1954,1)+COUNTIFS(Matches!$C$9:$C$1954,D817,Matches!$D$9:$D$1954,C817,Matches!$Q$9:$Q$1954,1))))</f>
        <v>0.63636363636363635</v>
      </c>
      <c r="U817" s="9">
        <f>IF(Q817=0,0,(INDEX('RPI calculation'!$H$9:$H$356,O817)-(COUNTIFS(Matches!$C$9:$C$1954,C817,Matches!$D$9:$D$1954,D817,Matches!$Q$9:$Q$1954,1,Matches!$E$9:$E$1954,3)+COUNTIFS(Matches!$C$9:$C$1954,D817,Matches!$D$9:$D$1954,C817,Matches!$Q$9:$Q$1954,1,Matches!$F$9:$F$1954,3)))/((INDEX('RPI calculation'!$H$9:$H$356,O817)+INDEX('RPI calculation'!$I$9:$I$356,O817))-(COUNTIFS(Matches!$C$9:$C$1954,C817,Matches!$D$9:$D$1954,D817,Matches!$Q$9:$Q$1954,1)+COUNTIFS(Matches!$C$9:$C$1954,D817,Matches!$D$9:$D$1954,C817,Matches!$Q$9:$Q$1954,1))))</f>
        <v>0.66666666666666663</v>
      </c>
      <c r="V817" s="9">
        <f>IF(Q817=0,0,INDEX('RPI calculation'!$K$9:$K$356,P817))</f>
        <v>0.57912457912457915</v>
      </c>
      <c r="W817" s="9">
        <f>IF(Q817=0,0,INDEX('RPI calculation'!$K$9:$K$356,O817))</f>
        <v>0.44234654234654225</v>
      </c>
      <c r="X817" s="1">
        <f>IF(G817="D1",INDEX('RPI calculation'!$N$9:$N$356,O817),0)</f>
        <v>184</v>
      </c>
      <c r="Y817" s="1">
        <f>IF(H817="D1",INDEX('RPI calculation'!$N$9:$N$356,P817),0)</f>
        <v>72</v>
      </c>
    </row>
    <row r="818" spans="1:25" ht="25">
      <c r="A818" s="1" t="s">
        <v>2599</v>
      </c>
      <c r="B818" s="12">
        <v>46270</v>
      </c>
      <c r="C818" s="1" t="s">
        <v>218</v>
      </c>
      <c r="D818" s="1" t="s">
        <v>210</v>
      </c>
      <c r="E818" s="1">
        <v>2</v>
      </c>
      <c r="F818" s="1">
        <v>3</v>
      </c>
      <c r="G818" s="1" t="s">
        <v>584</v>
      </c>
      <c r="H818" s="1" t="s">
        <v>584</v>
      </c>
      <c r="I818" s="1">
        <v>2</v>
      </c>
      <c r="J818" s="14" t="s">
        <v>2600</v>
      </c>
      <c r="K818" s="14" t="s">
        <v>2601</v>
      </c>
      <c r="L818" s="14"/>
      <c r="M818" s="1" t="s">
        <v>5986</v>
      </c>
      <c r="N818" s="14" t="s">
        <v>5989</v>
      </c>
      <c r="O818" s="1">
        <f>IF(G818="D1",MATCH(C818,'RPI calculation'!$A$9:$A$356,0),0)</f>
        <v>58</v>
      </c>
      <c r="P818" s="1">
        <f>IF(H818="D1",MATCH(D818,'RPI calculation'!$A$9:$A$356,0),0)</f>
        <v>274</v>
      </c>
      <c r="Q818" s="1">
        <f t="shared" si="36"/>
        <v>1</v>
      </c>
      <c r="R818" s="1">
        <f t="shared" si="37"/>
        <v>0</v>
      </c>
      <c r="S818" s="1">
        <f t="shared" si="38"/>
        <v>1</v>
      </c>
      <c r="T818" s="9">
        <f>IF(Q818=0,0,(INDEX('RPI calculation'!$H$9:$H$356,P818)-(COUNTIFS(Matches!$C$9:$C$1954,C818,Matches!$D$9:$D$1954,D818,Matches!$Q$9:$Q$1954,1,Matches!$F$9:$F$1954,3)+COUNTIFS(Matches!$C$9:$C$1954,D818,Matches!$D$9:$D$1954,C818,Matches!$Q$9:$Q$1954,1,Matches!$E$9:$E$1954,3)))/((INDEX('RPI calculation'!$H$9:$H$356,P818)+INDEX('RPI calculation'!$I$9:$I$356,P818))-(COUNTIFS(Matches!$C$9:$C$1954,C818,Matches!$D$9:$D$1954,D818,Matches!$Q$9:$Q$1954,1)+COUNTIFS(Matches!$C$9:$C$1954,D818,Matches!$D$9:$D$1954,C818,Matches!$Q$9:$Q$1954,1))))</f>
        <v>0.5</v>
      </c>
      <c r="U818" s="9">
        <f>IF(Q818=0,0,(INDEX('RPI calculation'!$H$9:$H$356,O818)-(COUNTIFS(Matches!$C$9:$C$1954,C818,Matches!$D$9:$D$1954,D818,Matches!$Q$9:$Q$1954,1,Matches!$E$9:$E$1954,3)+COUNTIFS(Matches!$C$9:$C$1954,D818,Matches!$D$9:$D$1954,C818,Matches!$Q$9:$Q$1954,1,Matches!$F$9:$F$1954,3)))/((INDEX('RPI calculation'!$H$9:$H$356,O818)+INDEX('RPI calculation'!$I$9:$I$356,O818))-(COUNTIFS(Matches!$C$9:$C$1954,C818,Matches!$D$9:$D$1954,D818,Matches!$Q$9:$Q$1954,1)+COUNTIFS(Matches!$C$9:$C$1954,D818,Matches!$D$9:$D$1954,C818,Matches!$Q$9:$Q$1954,1))))</f>
        <v>0.5</v>
      </c>
      <c r="V818" s="9">
        <f>IF(Q818=0,0,INDEX('RPI calculation'!$K$9:$K$356,P818))</f>
        <v>0.43827160493827161</v>
      </c>
      <c r="W818" s="9">
        <f>IF(Q818=0,0,INDEX('RPI calculation'!$K$9:$K$356,O818))</f>
        <v>0.5078563411896746</v>
      </c>
      <c r="X818" s="1">
        <f>IF(G818="D1",INDEX('RPI calculation'!$N$9:$N$356,O818),0)</f>
        <v>195</v>
      </c>
      <c r="Y818" s="1">
        <f>IF(H818="D1",INDEX('RPI calculation'!$N$9:$N$356,P818),0)</f>
        <v>187</v>
      </c>
    </row>
    <row r="819" spans="1:25" ht="25">
      <c r="A819" s="1" t="s">
        <v>2602</v>
      </c>
      <c r="B819" s="12">
        <v>46270</v>
      </c>
      <c r="C819" s="1" t="s">
        <v>218</v>
      </c>
      <c r="D819" s="1" t="s">
        <v>258</v>
      </c>
      <c r="E819" s="1">
        <v>2</v>
      </c>
      <c r="F819" s="1">
        <v>3</v>
      </c>
      <c r="G819" s="1" t="s">
        <v>584</v>
      </c>
      <c r="H819" s="1" t="s">
        <v>584</v>
      </c>
      <c r="I819" s="1">
        <v>2</v>
      </c>
      <c r="J819" s="14" t="s">
        <v>2603</v>
      </c>
      <c r="K819" s="14" t="s">
        <v>2604</v>
      </c>
      <c r="L819" s="14"/>
      <c r="M819" s="1" t="s">
        <v>5986</v>
      </c>
      <c r="N819" s="14" t="s">
        <v>5989</v>
      </c>
      <c r="O819" s="1">
        <f>IF(G819="D1",MATCH(C819,'RPI calculation'!$A$9:$A$356,0),0)</f>
        <v>58</v>
      </c>
      <c r="P819" s="1">
        <f>IF(H819="D1",MATCH(D819,'RPI calculation'!$A$9:$A$356,0),0)</f>
        <v>293</v>
      </c>
      <c r="Q819" s="1">
        <f t="shared" si="36"/>
        <v>1</v>
      </c>
      <c r="R819" s="1">
        <f t="shared" si="37"/>
        <v>0</v>
      </c>
      <c r="S819" s="1">
        <f t="shared" si="38"/>
        <v>1</v>
      </c>
      <c r="T819" s="9">
        <f>IF(Q819=0,0,(INDEX('RPI calculation'!$H$9:$H$356,P819)-(COUNTIFS(Matches!$C$9:$C$1954,C819,Matches!$D$9:$D$1954,D819,Matches!$Q$9:$Q$1954,1,Matches!$F$9:$F$1954,3)+COUNTIFS(Matches!$C$9:$C$1954,D819,Matches!$D$9:$D$1954,C819,Matches!$Q$9:$Q$1954,1,Matches!$E$9:$E$1954,3)))/((INDEX('RPI calculation'!$H$9:$H$356,P819)+INDEX('RPI calculation'!$I$9:$I$356,P819))-(COUNTIFS(Matches!$C$9:$C$1954,C819,Matches!$D$9:$D$1954,D819,Matches!$Q$9:$Q$1954,1)+COUNTIFS(Matches!$C$9:$C$1954,D819,Matches!$D$9:$D$1954,C819,Matches!$Q$9:$Q$1954,1))))</f>
        <v>0.2</v>
      </c>
      <c r="U819" s="9">
        <f>IF(Q819=0,0,(INDEX('RPI calculation'!$H$9:$H$356,O819)-(COUNTIFS(Matches!$C$9:$C$1954,C819,Matches!$D$9:$D$1954,D819,Matches!$Q$9:$Q$1954,1,Matches!$E$9:$E$1954,3)+COUNTIFS(Matches!$C$9:$C$1954,D819,Matches!$D$9:$D$1954,C819,Matches!$Q$9:$Q$1954,1,Matches!$F$9:$F$1954,3)))/((INDEX('RPI calculation'!$H$9:$H$356,O819)+INDEX('RPI calculation'!$I$9:$I$356,O819))-(COUNTIFS(Matches!$C$9:$C$1954,C819,Matches!$D$9:$D$1954,D819,Matches!$Q$9:$Q$1954,1)+COUNTIFS(Matches!$C$9:$C$1954,D819,Matches!$D$9:$D$1954,C819,Matches!$Q$9:$Q$1954,1))))</f>
        <v>0.5</v>
      </c>
      <c r="V819" s="9">
        <f>IF(Q819=0,0,INDEX('RPI calculation'!$K$9:$K$356,P819))</f>
        <v>0.52231404958677685</v>
      </c>
      <c r="W819" s="9">
        <f>IF(Q819=0,0,INDEX('RPI calculation'!$K$9:$K$356,O819))</f>
        <v>0.5078563411896746</v>
      </c>
      <c r="X819" s="1">
        <f>IF(G819="D1",INDEX('RPI calculation'!$N$9:$N$356,O819),0)</f>
        <v>195</v>
      </c>
      <c r="Y819" s="1">
        <f>IF(H819="D1",INDEX('RPI calculation'!$N$9:$N$356,P819),0)</f>
        <v>235</v>
      </c>
    </row>
    <row r="820" spans="1:25" ht="25">
      <c r="A820" s="1" t="s">
        <v>2605</v>
      </c>
      <c r="B820" s="12">
        <v>46270</v>
      </c>
      <c r="C820" s="1" t="s">
        <v>75</v>
      </c>
      <c r="D820" s="1" t="s">
        <v>80</v>
      </c>
      <c r="E820" s="1">
        <v>3</v>
      </c>
      <c r="F820" s="1">
        <v>1</v>
      </c>
      <c r="G820" s="1" t="s">
        <v>584</v>
      </c>
      <c r="H820" s="1" t="s">
        <v>584</v>
      </c>
      <c r="I820" s="1">
        <v>2</v>
      </c>
      <c r="J820" s="14" t="s">
        <v>1084</v>
      </c>
      <c r="K820" s="14" t="s">
        <v>2606</v>
      </c>
      <c r="L820" s="14"/>
      <c r="M820" s="1" t="s">
        <v>5986</v>
      </c>
      <c r="N820" s="14" t="s">
        <v>5989</v>
      </c>
      <c r="O820" s="1">
        <f>IF(G820="D1",MATCH(C820,'RPI calculation'!$A$9:$A$356,0),0)</f>
        <v>59</v>
      </c>
      <c r="P820" s="1">
        <f>IF(H820="D1",MATCH(D820,'RPI calculation'!$A$9:$A$356,0),0)</f>
        <v>218</v>
      </c>
      <c r="Q820" s="1">
        <f t="shared" si="36"/>
        <v>1</v>
      </c>
      <c r="R820" s="1">
        <f t="shared" si="37"/>
        <v>1</v>
      </c>
      <c r="S820" s="1">
        <f t="shared" si="38"/>
        <v>0</v>
      </c>
      <c r="T820" s="9">
        <f>IF(Q820=0,0,(INDEX('RPI calculation'!$H$9:$H$356,P820)-(COUNTIFS(Matches!$C$9:$C$1954,C820,Matches!$D$9:$D$1954,D820,Matches!$Q$9:$Q$1954,1,Matches!$F$9:$F$1954,3)+COUNTIFS(Matches!$C$9:$C$1954,D820,Matches!$D$9:$D$1954,C820,Matches!$Q$9:$Q$1954,1,Matches!$E$9:$E$1954,3)))/((INDEX('RPI calculation'!$H$9:$H$356,P820)+INDEX('RPI calculation'!$I$9:$I$356,P820))-(COUNTIFS(Matches!$C$9:$C$1954,C820,Matches!$D$9:$D$1954,D820,Matches!$Q$9:$Q$1954,1)+COUNTIFS(Matches!$C$9:$C$1954,D820,Matches!$D$9:$D$1954,C820,Matches!$Q$9:$Q$1954,1))))</f>
        <v>0.8</v>
      </c>
      <c r="U820" s="9">
        <f>IF(Q820=0,0,(INDEX('RPI calculation'!$H$9:$H$356,O820)-(COUNTIFS(Matches!$C$9:$C$1954,C820,Matches!$D$9:$D$1954,D820,Matches!$Q$9:$Q$1954,1,Matches!$E$9:$E$1954,3)+COUNTIFS(Matches!$C$9:$C$1954,D820,Matches!$D$9:$D$1954,C820,Matches!$Q$9:$Q$1954,1,Matches!$F$9:$F$1954,3)))/((INDEX('RPI calculation'!$H$9:$H$356,O820)+INDEX('RPI calculation'!$I$9:$I$356,O820))-(COUNTIFS(Matches!$C$9:$C$1954,C820,Matches!$D$9:$D$1954,D820,Matches!$Q$9:$Q$1954,1)+COUNTIFS(Matches!$C$9:$C$1954,D820,Matches!$D$9:$D$1954,C820,Matches!$Q$9:$Q$1954,1))))</f>
        <v>0.36363636363636365</v>
      </c>
      <c r="V820" s="9">
        <f>IF(Q820=0,0,INDEX('RPI calculation'!$K$9:$K$356,P820))</f>
        <v>0.55399449035812676</v>
      </c>
      <c r="W820" s="9">
        <f>IF(Q820=0,0,INDEX('RPI calculation'!$K$9:$K$356,O820))</f>
        <v>0.718214886964887</v>
      </c>
      <c r="X820" s="1">
        <f>IF(G820="D1",INDEX('RPI calculation'!$N$9:$N$356,O820),0)</f>
        <v>52</v>
      </c>
      <c r="Y820" s="1">
        <f>IF(H820="D1",INDEX('RPI calculation'!$N$9:$N$356,P820),0)</f>
        <v>57</v>
      </c>
    </row>
    <row r="821" spans="1:25" ht="25">
      <c r="A821" s="1" t="s">
        <v>2607</v>
      </c>
      <c r="B821" s="12">
        <v>46270</v>
      </c>
      <c r="C821" s="1" t="s">
        <v>222</v>
      </c>
      <c r="D821" s="1" t="s">
        <v>144</v>
      </c>
      <c r="E821" s="1">
        <v>3</v>
      </c>
      <c r="F821" s="1">
        <v>2</v>
      </c>
      <c r="G821" s="1" t="s">
        <v>584</v>
      </c>
      <c r="H821" s="1" t="s">
        <v>584</v>
      </c>
      <c r="I821" s="1">
        <v>2</v>
      </c>
      <c r="J821" s="14" t="s">
        <v>1150</v>
      </c>
      <c r="K821" s="14" t="s">
        <v>2238</v>
      </c>
      <c r="L821" s="14"/>
      <c r="M821" s="1" t="s">
        <v>5986</v>
      </c>
      <c r="N821" s="14" t="s">
        <v>5989</v>
      </c>
      <c r="O821" s="1">
        <f>IF(G821="D1",MATCH(C821,'RPI calculation'!$A$9:$A$356,0),0)</f>
        <v>60</v>
      </c>
      <c r="P821" s="1">
        <f>IF(H821="D1",MATCH(D821,'RPI calculation'!$A$9:$A$356,0),0)</f>
        <v>331</v>
      </c>
      <c r="Q821" s="1">
        <f t="shared" si="36"/>
        <v>1</v>
      </c>
      <c r="R821" s="1">
        <f t="shared" si="37"/>
        <v>1</v>
      </c>
      <c r="S821" s="1">
        <f t="shared" si="38"/>
        <v>0</v>
      </c>
      <c r="T821" s="9">
        <f>IF(Q821=0,0,(INDEX('RPI calculation'!$H$9:$H$356,P821)-(COUNTIFS(Matches!$C$9:$C$1954,C821,Matches!$D$9:$D$1954,D821,Matches!$Q$9:$Q$1954,1,Matches!$F$9:$F$1954,3)+COUNTIFS(Matches!$C$9:$C$1954,D821,Matches!$D$9:$D$1954,C821,Matches!$Q$9:$Q$1954,1,Matches!$E$9:$E$1954,3)))/((INDEX('RPI calculation'!$H$9:$H$356,P821)+INDEX('RPI calculation'!$I$9:$I$356,P821))-(COUNTIFS(Matches!$C$9:$C$1954,C821,Matches!$D$9:$D$1954,D821,Matches!$Q$9:$Q$1954,1)+COUNTIFS(Matches!$C$9:$C$1954,D821,Matches!$D$9:$D$1954,C821,Matches!$Q$9:$Q$1954,1))))</f>
        <v>0.75</v>
      </c>
      <c r="U821" s="9">
        <f>IF(Q821=0,0,(INDEX('RPI calculation'!$H$9:$H$356,O821)-(COUNTIFS(Matches!$C$9:$C$1954,C821,Matches!$D$9:$D$1954,D821,Matches!$Q$9:$Q$1954,1,Matches!$E$9:$E$1954,3)+COUNTIFS(Matches!$C$9:$C$1954,D821,Matches!$D$9:$D$1954,C821,Matches!$Q$9:$Q$1954,1,Matches!$F$9:$F$1954,3)))/((INDEX('RPI calculation'!$H$9:$H$356,O821)+INDEX('RPI calculation'!$I$9:$I$356,O821))-(COUNTIFS(Matches!$C$9:$C$1954,C821,Matches!$D$9:$D$1954,D821,Matches!$Q$9:$Q$1954,1)+COUNTIFS(Matches!$C$9:$C$1954,D821,Matches!$D$9:$D$1954,C821,Matches!$Q$9:$Q$1954,1))))</f>
        <v>0.4</v>
      </c>
      <c r="V821" s="9">
        <f>IF(Q821=0,0,INDEX('RPI calculation'!$K$9:$K$356,P821))</f>
        <v>0.46568181818181814</v>
      </c>
      <c r="W821" s="9">
        <f>IF(Q821=0,0,INDEX('RPI calculation'!$K$9:$K$356,O821))</f>
        <v>0.51990740740740737</v>
      </c>
      <c r="X821" s="1">
        <f>IF(G821="D1",INDEX('RPI calculation'!$N$9:$N$356,O821),0)</f>
        <v>199</v>
      </c>
      <c r="Y821" s="1">
        <f>IF(H821="D1",INDEX('RPI calculation'!$N$9:$N$356,P821),0)</f>
        <v>121</v>
      </c>
    </row>
    <row r="822" spans="1:25" ht="25">
      <c r="A822" s="1" t="s">
        <v>2608</v>
      </c>
      <c r="B822" s="12">
        <v>46270</v>
      </c>
      <c r="C822" s="1" t="s">
        <v>163</v>
      </c>
      <c r="D822" s="1" t="s">
        <v>153</v>
      </c>
      <c r="E822" s="1">
        <v>2</v>
      </c>
      <c r="F822" s="1">
        <v>3</v>
      </c>
      <c r="G822" s="1" t="s">
        <v>584</v>
      </c>
      <c r="H822" s="1" t="s">
        <v>584</v>
      </c>
      <c r="I822" s="1">
        <v>2</v>
      </c>
      <c r="J822" s="14" t="s">
        <v>2474</v>
      </c>
      <c r="K822" s="14" t="s">
        <v>2609</v>
      </c>
      <c r="L822" s="14"/>
      <c r="M822" s="1" t="s">
        <v>5986</v>
      </c>
      <c r="N822" s="14" t="s">
        <v>5989</v>
      </c>
      <c r="O822" s="1">
        <f>IF(G822="D1",MATCH(C822,'RPI calculation'!$A$9:$A$356,0),0)</f>
        <v>61</v>
      </c>
      <c r="P822" s="1">
        <f>IF(H822="D1",MATCH(D822,'RPI calculation'!$A$9:$A$356,0),0)</f>
        <v>69</v>
      </c>
      <c r="Q822" s="1">
        <f t="shared" si="36"/>
        <v>1</v>
      </c>
      <c r="R822" s="1">
        <f t="shared" si="37"/>
        <v>0</v>
      </c>
      <c r="S822" s="1">
        <f t="shared" si="38"/>
        <v>1</v>
      </c>
      <c r="T822" s="9">
        <f>IF(Q822=0,0,(INDEX('RPI calculation'!$H$9:$H$356,P822)-(COUNTIFS(Matches!$C$9:$C$1954,C822,Matches!$D$9:$D$1954,D822,Matches!$Q$9:$Q$1954,1,Matches!$F$9:$F$1954,3)+COUNTIFS(Matches!$C$9:$C$1954,D822,Matches!$D$9:$D$1954,C822,Matches!$Q$9:$Q$1954,1,Matches!$E$9:$E$1954,3)))/((INDEX('RPI calculation'!$H$9:$H$356,P822)+INDEX('RPI calculation'!$I$9:$I$356,P822))-(COUNTIFS(Matches!$C$9:$C$1954,C822,Matches!$D$9:$D$1954,D822,Matches!$Q$9:$Q$1954,1)+COUNTIFS(Matches!$C$9:$C$1954,D822,Matches!$D$9:$D$1954,C822,Matches!$Q$9:$Q$1954,1))))</f>
        <v>0.36363636363636365</v>
      </c>
      <c r="U822" s="9">
        <f>IF(Q822=0,0,(INDEX('RPI calculation'!$H$9:$H$356,O822)-(COUNTIFS(Matches!$C$9:$C$1954,C822,Matches!$D$9:$D$1954,D822,Matches!$Q$9:$Q$1954,1,Matches!$E$9:$E$1954,3)+COUNTIFS(Matches!$C$9:$C$1954,D822,Matches!$D$9:$D$1954,C822,Matches!$Q$9:$Q$1954,1,Matches!$F$9:$F$1954,3)))/((INDEX('RPI calculation'!$H$9:$H$356,O822)+INDEX('RPI calculation'!$I$9:$I$356,O822))-(COUNTIFS(Matches!$C$9:$C$1954,C822,Matches!$D$9:$D$1954,D822,Matches!$Q$9:$Q$1954,1)+COUNTIFS(Matches!$C$9:$C$1954,D822,Matches!$D$9:$D$1954,C822,Matches!$Q$9:$Q$1954,1))))</f>
        <v>0.44444444444444442</v>
      </c>
      <c r="V822" s="9">
        <f>IF(Q822=0,0,INDEX('RPI calculation'!$K$9:$K$356,P822))</f>
        <v>0.5986046361046361</v>
      </c>
      <c r="W822" s="9">
        <f>IF(Q822=0,0,INDEX('RPI calculation'!$K$9:$K$356,O822))</f>
        <v>0.59202020202020189</v>
      </c>
      <c r="X822" s="1">
        <f>IF(G822="D1",INDEX('RPI calculation'!$N$9:$N$356,O822),0)</f>
        <v>140</v>
      </c>
      <c r="Y822" s="1">
        <f>IF(H822="D1",INDEX('RPI calculation'!$N$9:$N$356,P822),0)</f>
        <v>130</v>
      </c>
    </row>
    <row r="823" spans="1:25" ht="25">
      <c r="A823" s="1" t="s">
        <v>2610</v>
      </c>
      <c r="B823" s="12">
        <v>46270</v>
      </c>
      <c r="C823" s="1" t="s">
        <v>128</v>
      </c>
      <c r="D823" s="1" t="s">
        <v>123</v>
      </c>
      <c r="E823" s="1">
        <v>0</v>
      </c>
      <c r="F823" s="1">
        <v>3</v>
      </c>
      <c r="G823" s="1" t="s">
        <v>584</v>
      </c>
      <c r="H823" s="1" t="s">
        <v>584</v>
      </c>
      <c r="I823" s="1">
        <v>2</v>
      </c>
      <c r="J823" s="14" t="s">
        <v>809</v>
      </c>
      <c r="K823" s="14" t="s">
        <v>2611</v>
      </c>
      <c r="L823" s="14"/>
      <c r="M823" s="1" t="s">
        <v>5986</v>
      </c>
      <c r="N823" s="14" t="s">
        <v>5989</v>
      </c>
      <c r="O823" s="1">
        <f>IF(G823="D1",MATCH(C823,'RPI calculation'!$A$9:$A$356,0),0)</f>
        <v>63</v>
      </c>
      <c r="P823" s="1">
        <f>IF(H823="D1",MATCH(D823,'RPI calculation'!$A$9:$A$356,0),0)</f>
        <v>96</v>
      </c>
      <c r="Q823" s="1">
        <f t="shared" si="36"/>
        <v>1</v>
      </c>
      <c r="R823" s="1">
        <f t="shared" si="37"/>
        <v>0</v>
      </c>
      <c r="S823" s="1">
        <f t="shared" si="38"/>
        <v>1</v>
      </c>
      <c r="T823" s="9">
        <f>IF(Q823=0,0,(INDEX('RPI calculation'!$H$9:$H$356,P823)-(COUNTIFS(Matches!$C$9:$C$1954,C823,Matches!$D$9:$D$1954,D823,Matches!$Q$9:$Q$1954,1,Matches!$F$9:$F$1954,3)+COUNTIFS(Matches!$C$9:$C$1954,D823,Matches!$D$9:$D$1954,C823,Matches!$Q$9:$Q$1954,1,Matches!$E$9:$E$1954,3)))/((INDEX('RPI calculation'!$H$9:$H$356,P823)+INDEX('RPI calculation'!$I$9:$I$356,P823))-(COUNTIFS(Matches!$C$9:$C$1954,C823,Matches!$D$9:$D$1954,D823,Matches!$Q$9:$Q$1954,1)+COUNTIFS(Matches!$C$9:$C$1954,D823,Matches!$D$9:$D$1954,C823,Matches!$Q$9:$Q$1954,1))))</f>
        <v>0.7</v>
      </c>
      <c r="U823" s="9">
        <f>IF(Q823=0,0,(INDEX('RPI calculation'!$H$9:$H$356,O823)-(COUNTIFS(Matches!$C$9:$C$1954,C823,Matches!$D$9:$D$1954,D823,Matches!$Q$9:$Q$1954,1,Matches!$E$9:$E$1954,3)+COUNTIFS(Matches!$C$9:$C$1954,D823,Matches!$D$9:$D$1954,C823,Matches!$Q$9:$Q$1954,1,Matches!$F$9:$F$1954,3)))/((INDEX('RPI calculation'!$H$9:$H$356,O823)+INDEX('RPI calculation'!$I$9:$I$356,O823))-(COUNTIFS(Matches!$C$9:$C$1954,C823,Matches!$D$9:$D$1954,D823,Matches!$Q$9:$Q$1954,1)+COUNTIFS(Matches!$C$9:$C$1954,D823,Matches!$D$9:$D$1954,C823,Matches!$Q$9:$Q$1954,1))))</f>
        <v>0.7</v>
      </c>
      <c r="V823" s="9">
        <f>IF(Q823=0,0,INDEX('RPI calculation'!$K$9:$K$356,P823))</f>
        <v>0.4861570247933884</v>
      </c>
      <c r="W823" s="9">
        <f>IF(Q823=0,0,INDEX('RPI calculation'!$K$9:$K$356,O823))</f>
        <v>0.51769644496917211</v>
      </c>
      <c r="X823" s="1">
        <f>IF(G823="D1",INDEX('RPI calculation'!$N$9:$N$356,O823),0)</f>
        <v>105</v>
      </c>
      <c r="Y823" s="1">
        <f>IF(H823="D1",INDEX('RPI calculation'!$N$9:$N$356,P823),0)</f>
        <v>100</v>
      </c>
    </row>
    <row r="824" spans="1:25" ht="25">
      <c r="A824" s="1" t="s">
        <v>2612</v>
      </c>
      <c r="B824" s="12">
        <v>46270</v>
      </c>
      <c r="C824" s="1" t="s">
        <v>92</v>
      </c>
      <c r="D824" s="1" t="s">
        <v>82</v>
      </c>
      <c r="E824" s="1">
        <v>3</v>
      </c>
      <c r="F824" s="1">
        <v>2</v>
      </c>
      <c r="G824" s="1" t="s">
        <v>584</v>
      </c>
      <c r="H824" s="1" t="s">
        <v>584</v>
      </c>
      <c r="I824" s="1">
        <v>2</v>
      </c>
      <c r="J824" s="14" t="s">
        <v>2244</v>
      </c>
      <c r="K824" s="14" t="s">
        <v>2613</v>
      </c>
      <c r="L824" s="14"/>
      <c r="M824" s="1" t="s">
        <v>5986</v>
      </c>
      <c r="N824" s="14" t="s">
        <v>5989</v>
      </c>
      <c r="O824" s="1">
        <f>IF(G824="D1",MATCH(C824,'RPI calculation'!$A$9:$A$356,0),0)</f>
        <v>64</v>
      </c>
      <c r="P824" s="1">
        <f>IF(H824="D1",MATCH(D824,'RPI calculation'!$A$9:$A$356,0),0)</f>
        <v>337</v>
      </c>
      <c r="Q824" s="1">
        <f t="shared" si="36"/>
        <v>1</v>
      </c>
      <c r="R824" s="1">
        <f t="shared" si="37"/>
        <v>1</v>
      </c>
      <c r="S824" s="1">
        <f t="shared" si="38"/>
        <v>0</v>
      </c>
      <c r="T824" s="9">
        <f>IF(Q824=0,0,(INDEX('RPI calculation'!$H$9:$H$356,P824)-(COUNTIFS(Matches!$C$9:$C$1954,C824,Matches!$D$9:$D$1954,D824,Matches!$Q$9:$Q$1954,1,Matches!$F$9:$F$1954,3)+COUNTIFS(Matches!$C$9:$C$1954,D824,Matches!$D$9:$D$1954,C824,Matches!$Q$9:$Q$1954,1,Matches!$E$9:$E$1954,3)))/((INDEX('RPI calculation'!$H$9:$H$356,P824)+INDEX('RPI calculation'!$I$9:$I$356,P824))-(COUNTIFS(Matches!$C$9:$C$1954,C824,Matches!$D$9:$D$1954,D824,Matches!$Q$9:$Q$1954,1)+COUNTIFS(Matches!$C$9:$C$1954,D824,Matches!$D$9:$D$1954,C824,Matches!$Q$9:$Q$1954,1))))</f>
        <v>0.54545454545454541</v>
      </c>
      <c r="U824" s="9">
        <f>IF(Q824=0,0,(INDEX('RPI calculation'!$H$9:$H$356,O824)-(COUNTIFS(Matches!$C$9:$C$1954,C824,Matches!$D$9:$D$1954,D824,Matches!$Q$9:$Q$1954,1,Matches!$E$9:$E$1954,3)+COUNTIFS(Matches!$C$9:$C$1954,D824,Matches!$D$9:$D$1954,C824,Matches!$Q$9:$Q$1954,1,Matches!$F$9:$F$1954,3)))/((INDEX('RPI calculation'!$H$9:$H$356,O824)+INDEX('RPI calculation'!$I$9:$I$356,O824))-(COUNTIFS(Matches!$C$9:$C$1954,C824,Matches!$D$9:$D$1954,D824,Matches!$Q$9:$Q$1954,1)+COUNTIFS(Matches!$C$9:$C$1954,D824,Matches!$D$9:$D$1954,C824,Matches!$Q$9:$Q$1954,1))))</f>
        <v>0.58333333333333337</v>
      </c>
      <c r="V824" s="9">
        <f>IF(Q824=0,0,INDEX('RPI calculation'!$K$9:$K$356,P824))</f>
        <v>0.67020202020202024</v>
      </c>
      <c r="W824" s="9">
        <f>IF(Q824=0,0,INDEX('RPI calculation'!$K$9:$K$356,O824))</f>
        <v>0.57902097902097904</v>
      </c>
      <c r="X824" s="1">
        <f>IF(G824="D1",INDEX('RPI calculation'!$N$9:$N$356,O824),0)</f>
        <v>69</v>
      </c>
      <c r="Y824" s="1">
        <f>IF(H824="D1",INDEX('RPI calculation'!$N$9:$N$356,P824),0)</f>
        <v>59</v>
      </c>
    </row>
    <row r="825" spans="1:25" ht="25">
      <c r="A825" s="1" t="s">
        <v>2614</v>
      </c>
      <c r="B825" s="12">
        <v>46270</v>
      </c>
      <c r="C825" s="1" t="s">
        <v>278</v>
      </c>
      <c r="D825" s="1" t="s">
        <v>312</v>
      </c>
      <c r="E825" s="1">
        <v>3</v>
      </c>
      <c r="F825" s="1">
        <v>0</v>
      </c>
      <c r="G825" s="1" t="s">
        <v>584</v>
      </c>
      <c r="H825" s="1" t="s">
        <v>584</v>
      </c>
      <c r="I825" s="1">
        <v>2</v>
      </c>
      <c r="J825" s="14" t="s">
        <v>1441</v>
      </c>
      <c r="K825" s="14" t="s">
        <v>2615</v>
      </c>
      <c r="L825" s="14"/>
      <c r="M825" s="1" t="s">
        <v>5986</v>
      </c>
      <c r="N825" s="14" t="s">
        <v>5989</v>
      </c>
      <c r="O825" s="1">
        <f>IF(G825="D1",MATCH(C825,'RPI calculation'!$A$9:$A$356,0),0)</f>
        <v>65</v>
      </c>
      <c r="P825" s="1">
        <f>IF(H825="D1",MATCH(D825,'RPI calculation'!$A$9:$A$356,0),0)</f>
        <v>183</v>
      </c>
      <c r="Q825" s="1">
        <f t="shared" si="36"/>
        <v>1</v>
      </c>
      <c r="R825" s="1">
        <f t="shared" si="37"/>
        <v>1</v>
      </c>
      <c r="S825" s="1">
        <f t="shared" si="38"/>
        <v>0</v>
      </c>
      <c r="T825" s="9">
        <f>IF(Q825=0,0,(INDEX('RPI calculation'!$H$9:$H$356,P825)-(COUNTIFS(Matches!$C$9:$C$1954,C825,Matches!$D$9:$D$1954,D825,Matches!$Q$9:$Q$1954,1,Matches!$F$9:$F$1954,3)+COUNTIFS(Matches!$C$9:$C$1954,D825,Matches!$D$9:$D$1954,C825,Matches!$Q$9:$Q$1954,1,Matches!$E$9:$E$1954,3)))/((INDEX('RPI calculation'!$H$9:$H$356,P825)+INDEX('RPI calculation'!$I$9:$I$356,P825))-(COUNTIFS(Matches!$C$9:$C$1954,C825,Matches!$D$9:$D$1954,D825,Matches!$Q$9:$Q$1954,1)+COUNTIFS(Matches!$C$9:$C$1954,D825,Matches!$D$9:$D$1954,C825,Matches!$Q$9:$Q$1954,1))))</f>
        <v>0.33333333333333331</v>
      </c>
      <c r="U825" s="9">
        <f>IF(Q825=0,0,(INDEX('RPI calculation'!$H$9:$H$356,O825)-(COUNTIFS(Matches!$C$9:$C$1954,C825,Matches!$D$9:$D$1954,D825,Matches!$Q$9:$Q$1954,1,Matches!$E$9:$E$1954,3)+COUNTIFS(Matches!$C$9:$C$1954,D825,Matches!$D$9:$D$1954,C825,Matches!$Q$9:$Q$1954,1,Matches!$F$9:$F$1954,3)))/((INDEX('RPI calculation'!$H$9:$H$356,O825)+INDEX('RPI calculation'!$I$9:$I$356,O825))-(COUNTIFS(Matches!$C$9:$C$1954,C825,Matches!$D$9:$D$1954,D825,Matches!$Q$9:$Q$1954,1)+COUNTIFS(Matches!$C$9:$C$1954,D825,Matches!$D$9:$D$1954,C825,Matches!$Q$9:$Q$1954,1))))</f>
        <v>0.44444444444444442</v>
      </c>
      <c r="V825" s="9">
        <f>IF(Q825=0,0,INDEX('RPI calculation'!$K$9:$K$356,P825))</f>
        <v>0.47126441934134244</v>
      </c>
      <c r="W825" s="9">
        <f>IF(Q825=0,0,INDEX('RPI calculation'!$K$9:$K$356,O825))</f>
        <v>0.40734848484848485</v>
      </c>
      <c r="X825" s="1">
        <f>IF(G825="D1",INDEX('RPI calculation'!$N$9:$N$356,O825),0)</f>
        <v>255</v>
      </c>
      <c r="Y825" s="1">
        <f>IF(H825="D1",INDEX('RPI calculation'!$N$9:$N$356,P825),0)</f>
        <v>289</v>
      </c>
    </row>
    <row r="826" spans="1:25" ht="25">
      <c r="A826" s="1" t="s">
        <v>2616</v>
      </c>
      <c r="B826" s="12">
        <v>46270</v>
      </c>
      <c r="C826" s="1" t="s">
        <v>301</v>
      </c>
      <c r="D826" s="1" t="s">
        <v>108</v>
      </c>
      <c r="E826" s="1">
        <v>1</v>
      </c>
      <c r="F826" s="1">
        <v>3</v>
      </c>
      <c r="G826" s="1" t="s">
        <v>584</v>
      </c>
      <c r="H826" s="1" t="s">
        <v>584</v>
      </c>
      <c r="I826" s="1">
        <v>2</v>
      </c>
      <c r="J826" s="14" t="s">
        <v>1457</v>
      </c>
      <c r="K826" s="14" t="s">
        <v>2617</v>
      </c>
      <c r="L826" s="14"/>
      <c r="M826" s="1" t="s">
        <v>5986</v>
      </c>
      <c r="N826" s="14" t="s">
        <v>5989</v>
      </c>
      <c r="O826" s="1">
        <f>IF(G826="D1",MATCH(C826,'RPI calculation'!$A$9:$A$356,0),0)</f>
        <v>66</v>
      </c>
      <c r="P826" s="1">
        <f>IF(H826="D1",MATCH(D826,'RPI calculation'!$A$9:$A$356,0),0)</f>
        <v>136</v>
      </c>
      <c r="Q826" s="1">
        <f t="shared" si="36"/>
        <v>1</v>
      </c>
      <c r="R826" s="1">
        <f t="shared" si="37"/>
        <v>0</v>
      </c>
      <c r="S826" s="1">
        <f t="shared" si="38"/>
        <v>1</v>
      </c>
      <c r="T826" s="9">
        <f>IF(Q826=0,0,(INDEX('RPI calculation'!$H$9:$H$356,P826)-(COUNTIFS(Matches!$C$9:$C$1954,C826,Matches!$D$9:$D$1954,D826,Matches!$Q$9:$Q$1954,1,Matches!$F$9:$F$1954,3)+COUNTIFS(Matches!$C$9:$C$1954,D826,Matches!$D$9:$D$1954,C826,Matches!$Q$9:$Q$1954,1,Matches!$E$9:$E$1954,3)))/((INDEX('RPI calculation'!$H$9:$H$356,P826)+INDEX('RPI calculation'!$I$9:$I$356,P826))-(COUNTIFS(Matches!$C$9:$C$1954,C826,Matches!$D$9:$D$1954,D826,Matches!$Q$9:$Q$1954,1)+COUNTIFS(Matches!$C$9:$C$1954,D826,Matches!$D$9:$D$1954,C826,Matches!$Q$9:$Q$1954,1))))</f>
        <v>0.88888888888888884</v>
      </c>
      <c r="U826" s="9">
        <f>IF(Q826=0,0,(INDEX('RPI calculation'!$H$9:$H$356,O826)-(COUNTIFS(Matches!$C$9:$C$1954,C826,Matches!$D$9:$D$1954,D826,Matches!$Q$9:$Q$1954,1,Matches!$E$9:$E$1954,3)+COUNTIFS(Matches!$C$9:$C$1954,D826,Matches!$D$9:$D$1954,C826,Matches!$Q$9:$Q$1954,1,Matches!$F$9:$F$1954,3)))/((INDEX('RPI calculation'!$H$9:$H$356,O826)+INDEX('RPI calculation'!$I$9:$I$356,O826))-(COUNTIFS(Matches!$C$9:$C$1954,C826,Matches!$D$9:$D$1954,D826,Matches!$Q$9:$Q$1954,1)+COUNTIFS(Matches!$C$9:$C$1954,D826,Matches!$D$9:$D$1954,C826,Matches!$Q$9:$Q$1954,1))))</f>
        <v>0.66666666666666663</v>
      </c>
      <c r="V826" s="9">
        <f>IF(Q826=0,0,INDEX('RPI calculation'!$K$9:$K$356,P826))</f>
        <v>0.45855089355089351</v>
      </c>
      <c r="W826" s="9">
        <f>IF(Q826=0,0,INDEX('RPI calculation'!$K$9:$K$356,O826))</f>
        <v>0.32829478214093599</v>
      </c>
      <c r="X826" s="1">
        <f>IF(G826="D1",INDEX('RPI calculation'!$N$9:$N$356,O826),0)</f>
        <v>278</v>
      </c>
      <c r="Y826" s="1">
        <f>IF(H826="D1",INDEX('RPI calculation'!$N$9:$N$356,P826),0)</f>
        <v>85</v>
      </c>
    </row>
    <row r="827" spans="1:25" ht="25">
      <c r="A827" s="1" t="s">
        <v>2618</v>
      </c>
      <c r="B827" s="12">
        <v>46270</v>
      </c>
      <c r="C827" s="1" t="s">
        <v>301</v>
      </c>
      <c r="D827" s="1" t="s">
        <v>319</v>
      </c>
      <c r="E827" s="1">
        <v>3</v>
      </c>
      <c r="F827" s="1">
        <v>2</v>
      </c>
      <c r="G827" s="1" t="s">
        <v>584</v>
      </c>
      <c r="H827" s="1" t="s">
        <v>584</v>
      </c>
      <c r="I827" s="1">
        <v>2</v>
      </c>
      <c r="J827" s="14" t="s">
        <v>1915</v>
      </c>
      <c r="K827" s="14" t="s">
        <v>2619</v>
      </c>
      <c r="L827" s="14"/>
      <c r="M827" s="1" t="s">
        <v>5986</v>
      </c>
      <c r="N827" s="14" t="s">
        <v>5989</v>
      </c>
      <c r="O827" s="1">
        <f>IF(G827="D1",MATCH(C827,'RPI calculation'!$A$9:$A$356,0),0)</f>
        <v>66</v>
      </c>
      <c r="P827" s="1">
        <f>IF(H827="D1",MATCH(D827,'RPI calculation'!$A$9:$A$356,0),0)</f>
        <v>229</v>
      </c>
      <c r="Q827" s="1">
        <f t="shared" si="36"/>
        <v>1</v>
      </c>
      <c r="R827" s="1">
        <f t="shared" si="37"/>
        <v>1</v>
      </c>
      <c r="S827" s="1">
        <f t="shared" si="38"/>
        <v>0</v>
      </c>
      <c r="T827" s="9">
        <f>IF(Q827=0,0,(INDEX('RPI calculation'!$H$9:$H$356,P827)-(COUNTIFS(Matches!$C$9:$C$1954,C827,Matches!$D$9:$D$1954,D827,Matches!$Q$9:$Q$1954,1,Matches!$F$9:$F$1954,3)+COUNTIFS(Matches!$C$9:$C$1954,D827,Matches!$D$9:$D$1954,C827,Matches!$Q$9:$Q$1954,1,Matches!$E$9:$E$1954,3)))/((INDEX('RPI calculation'!$H$9:$H$356,P827)+INDEX('RPI calculation'!$I$9:$I$356,P827))-(COUNTIFS(Matches!$C$9:$C$1954,C827,Matches!$D$9:$D$1954,D827,Matches!$Q$9:$Q$1954,1)+COUNTIFS(Matches!$C$9:$C$1954,D827,Matches!$D$9:$D$1954,C827,Matches!$Q$9:$Q$1954,1))))</f>
        <v>0.1</v>
      </c>
      <c r="U827" s="9">
        <f>IF(Q827=0,0,(INDEX('RPI calculation'!$H$9:$H$356,O827)-(COUNTIFS(Matches!$C$9:$C$1954,C827,Matches!$D$9:$D$1954,D827,Matches!$Q$9:$Q$1954,1,Matches!$E$9:$E$1954,3)+COUNTIFS(Matches!$C$9:$C$1954,D827,Matches!$D$9:$D$1954,C827,Matches!$Q$9:$Q$1954,1,Matches!$F$9:$F$1954,3)))/((INDEX('RPI calculation'!$H$9:$H$356,O827)+INDEX('RPI calculation'!$I$9:$I$356,O827))-(COUNTIFS(Matches!$C$9:$C$1954,C827,Matches!$D$9:$D$1954,D827,Matches!$Q$9:$Q$1954,1)+COUNTIFS(Matches!$C$9:$C$1954,D827,Matches!$D$9:$D$1954,C827,Matches!$Q$9:$Q$1954,1))))</f>
        <v>0.58333333333333337</v>
      </c>
      <c r="V827" s="9">
        <f>IF(Q827=0,0,INDEX('RPI calculation'!$K$9:$K$356,P827))</f>
        <v>0.55791128063855333</v>
      </c>
      <c r="W827" s="9">
        <f>IF(Q827=0,0,INDEX('RPI calculation'!$K$9:$K$356,O827))</f>
        <v>0.32829478214093599</v>
      </c>
      <c r="X827" s="1">
        <f>IF(G827="D1",INDEX('RPI calculation'!$N$9:$N$356,O827),0)</f>
        <v>278</v>
      </c>
      <c r="Y827" s="1">
        <f>IF(H827="D1",INDEX('RPI calculation'!$N$9:$N$356,P827),0)</f>
        <v>296</v>
      </c>
    </row>
    <row r="828" spans="1:25">
      <c r="A828" s="1" t="s">
        <v>2620</v>
      </c>
      <c r="B828" s="12">
        <v>46270</v>
      </c>
      <c r="C828" s="1" t="s">
        <v>209</v>
      </c>
      <c r="D828" s="1" t="s">
        <v>298</v>
      </c>
      <c r="E828" s="1">
        <v>3</v>
      </c>
      <c r="F828" s="1">
        <v>1</v>
      </c>
      <c r="G828" s="1" t="s">
        <v>584</v>
      </c>
      <c r="H828" s="1" t="s">
        <v>584</v>
      </c>
      <c r="I828" s="1">
        <v>1</v>
      </c>
      <c r="J828" s="14" t="s">
        <v>2621</v>
      </c>
      <c r="K828" s="14" t="s">
        <v>2622</v>
      </c>
      <c r="L828" s="14"/>
      <c r="M828" s="1" t="s">
        <v>5986</v>
      </c>
      <c r="N828" s="14" t="s">
        <v>5989</v>
      </c>
      <c r="O828" s="1">
        <f>IF(G828="D1",MATCH(C828,'RPI calculation'!$A$9:$A$356,0),0)</f>
        <v>67</v>
      </c>
      <c r="P828" s="1">
        <f>IF(H828="D1",MATCH(D828,'RPI calculation'!$A$9:$A$356,0),0)</f>
        <v>151</v>
      </c>
      <c r="Q828" s="1">
        <f t="shared" si="36"/>
        <v>1</v>
      </c>
      <c r="R828" s="1">
        <f t="shared" si="37"/>
        <v>1</v>
      </c>
      <c r="S828" s="1">
        <f t="shared" si="38"/>
        <v>0</v>
      </c>
      <c r="T828" s="9">
        <f>IF(Q828=0,0,(INDEX('RPI calculation'!$H$9:$H$356,P828)-(COUNTIFS(Matches!$C$9:$C$1954,C828,Matches!$D$9:$D$1954,D828,Matches!$Q$9:$Q$1954,1,Matches!$F$9:$F$1954,3)+COUNTIFS(Matches!$C$9:$C$1954,D828,Matches!$D$9:$D$1954,C828,Matches!$Q$9:$Q$1954,1,Matches!$E$9:$E$1954,3)))/((INDEX('RPI calculation'!$H$9:$H$356,P828)+INDEX('RPI calculation'!$I$9:$I$356,P828))-(COUNTIFS(Matches!$C$9:$C$1954,C828,Matches!$D$9:$D$1954,D828,Matches!$Q$9:$Q$1954,1)+COUNTIFS(Matches!$C$9:$C$1954,D828,Matches!$D$9:$D$1954,C828,Matches!$Q$9:$Q$1954,1))))</f>
        <v>0.36363636363636365</v>
      </c>
      <c r="U828" s="9">
        <f>IF(Q828=0,0,(INDEX('RPI calculation'!$H$9:$H$356,O828)-(COUNTIFS(Matches!$C$9:$C$1954,C828,Matches!$D$9:$D$1954,D828,Matches!$Q$9:$Q$1954,1,Matches!$E$9:$E$1954,3)+COUNTIFS(Matches!$C$9:$C$1954,D828,Matches!$D$9:$D$1954,C828,Matches!$Q$9:$Q$1954,1,Matches!$F$9:$F$1954,3)))/((INDEX('RPI calculation'!$H$9:$H$356,O828)+INDEX('RPI calculation'!$I$9:$I$356,O828))-(COUNTIFS(Matches!$C$9:$C$1954,C828,Matches!$D$9:$D$1954,D828,Matches!$Q$9:$Q$1954,1)+COUNTIFS(Matches!$C$9:$C$1954,D828,Matches!$D$9:$D$1954,C828,Matches!$Q$9:$Q$1954,1))))</f>
        <v>0.54545454545454541</v>
      </c>
      <c r="V828" s="9">
        <f>IF(Q828=0,0,INDEX('RPI calculation'!$K$9:$K$356,P828))</f>
        <v>0.47633940133940134</v>
      </c>
      <c r="W828" s="9">
        <f>IF(Q828=0,0,INDEX('RPI calculation'!$K$9:$K$356,O828))</f>
        <v>0.43400673400673401</v>
      </c>
      <c r="X828" s="1">
        <f>IF(G828="D1",INDEX('RPI calculation'!$N$9:$N$356,O828),0)</f>
        <v>186</v>
      </c>
      <c r="Y828" s="1">
        <f>IF(H828="D1",INDEX('RPI calculation'!$N$9:$N$356,P828),0)</f>
        <v>275</v>
      </c>
    </row>
    <row r="829" spans="1:25" ht="25">
      <c r="A829" s="1" t="s">
        <v>2623</v>
      </c>
      <c r="B829" s="12">
        <v>46270</v>
      </c>
      <c r="C829" s="1" t="s">
        <v>68</v>
      </c>
      <c r="D829" s="1" t="s">
        <v>167</v>
      </c>
      <c r="E829" s="1">
        <v>3</v>
      </c>
      <c r="F829" s="1">
        <v>0</v>
      </c>
      <c r="G829" s="1" t="s">
        <v>584</v>
      </c>
      <c r="H829" s="1" t="s">
        <v>584</v>
      </c>
      <c r="I829" s="1">
        <v>2</v>
      </c>
      <c r="J829" s="14" t="s">
        <v>1872</v>
      </c>
      <c r="K829" s="14" t="s">
        <v>2624</v>
      </c>
      <c r="L829" s="14"/>
      <c r="M829" s="1" t="s">
        <v>5986</v>
      </c>
      <c r="N829" s="14" t="s">
        <v>5989</v>
      </c>
      <c r="O829" s="1">
        <f>IF(G829="D1",MATCH(C829,'RPI calculation'!$A$9:$A$356,0),0)</f>
        <v>70</v>
      </c>
      <c r="P829" s="1">
        <f>IF(H829="D1",MATCH(D829,'RPI calculation'!$A$9:$A$356,0),0)</f>
        <v>84</v>
      </c>
      <c r="Q829" s="1">
        <f t="shared" si="36"/>
        <v>1</v>
      </c>
      <c r="R829" s="1">
        <f t="shared" si="37"/>
        <v>1</v>
      </c>
      <c r="S829" s="1">
        <f t="shared" si="38"/>
        <v>0</v>
      </c>
      <c r="T829" s="9">
        <f>IF(Q829=0,0,(INDEX('RPI calculation'!$H$9:$H$356,P829)-(COUNTIFS(Matches!$C$9:$C$1954,C829,Matches!$D$9:$D$1954,D829,Matches!$Q$9:$Q$1954,1,Matches!$F$9:$F$1954,3)+COUNTIFS(Matches!$C$9:$C$1954,D829,Matches!$D$9:$D$1954,C829,Matches!$Q$9:$Q$1954,1,Matches!$E$9:$E$1954,3)))/((INDEX('RPI calculation'!$H$9:$H$356,P829)+INDEX('RPI calculation'!$I$9:$I$356,P829))-(COUNTIFS(Matches!$C$9:$C$1954,C829,Matches!$D$9:$D$1954,D829,Matches!$Q$9:$Q$1954,1)+COUNTIFS(Matches!$C$9:$C$1954,D829,Matches!$D$9:$D$1954,C829,Matches!$Q$9:$Q$1954,1))))</f>
        <v>0.75</v>
      </c>
      <c r="U829" s="9">
        <f>IF(Q829=0,0,(INDEX('RPI calculation'!$H$9:$H$356,O829)-(COUNTIFS(Matches!$C$9:$C$1954,C829,Matches!$D$9:$D$1954,D829,Matches!$Q$9:$Q$1954,1,Matches!$E$9:$E$1954,3)+COUNTIFS(Matches!$C$9:$C$1954,D829,Matches!$D$9:$D$1954,C829,Matches!$Q$9:$Q$1954,1,Matches!$F$9:$F$1954,3)))/((INDEX('RPI calculation'!$H$9:$H$356,O829)+INDEX('RPI calculation'!$I$9:$I$356,O829))-(COUNTIFS(Matches!$C$9:$C$1954,C829,Matches!$D$9:$D$1954,D829,Matches!$Q$9:$Q$1954,1)+COUNTIFS(Matches!$C$9:$C$1954,D829,Matches!$D$9:$D$1954,C829,Matches!$Q$9:$Q$1954,1))))</f>
        <v>0.77777777777777779</v>
      </c>
      <c r="V829" s="9">
        <f>IF(Q829=0,0,INDEX('RPI calculation'!$K$9:$K$356,P829))</f>
        <v>0.44118104118104112</v>
      </c>
      <c r="W829" s="9">
        <f>IF(Q829=0,0,INDEX('RPI calculation'!$K$9:$K$356,O829))</f>
        <v>0.53712121212121211</v>
      </c>
      <c r="X829" s="1">
        <f>IF(G829="D1",INDEX('RPI calculation'!$N$9:$N$356,O829),0)</f>
        <v>45</v>
      </c>
      <c r="Y829" s="1">
        <f>IF(H829="D1",INDEX('RPI calculation'!$N$9:$N$356,P829),0)</f>
        <v>144</v>
      </c>
    </row>
    <row r="830" spans="1:25" ht="25">
      <c r="A830" s="1" t="s">
        <v>2625</v>
      </c>
      <c r="B830" s="12">
        <v>46270</v>
      </c>
      <c r="C830" s="1" t="s">
        <v>180</v>
      </c>
      <c r="D830" s="1" t="s">
        <v>307</v>
      </c>
      <c r="E830" s="1">
        <v>3</v>
      </c>
      <c r="F830" s="1">
        <v>0</v>
      </c>
      <c r="G830" s="1" t="s">
        <v>584</v>
      </c>
      <c r="H830" s="1" t="s">
        <v>584</v>
      </c>
      <c r="I830" s="1">
        <v>2</v>
      </c>
      <c r="J830" s="14" t="s">
        <v>821</v>
      </c>
      <c r="K830" s="14" t="s">
        <v>2626</v>
      </c>
      <c r="L830" s="14"/>
      <c r="M830" s="1" t="s">
        <v>5986</v>
      </c>
      <c r="N830" s="14" t="s">
        <v>5989</v>
      </c>
      <c r="O830" s="1">
        <f>IF(G830="D1",MATCH(C830,'RPI calculation'!$A$9:$A$356,0),0)</f>
        <v>71</v>
      </c>
      <c r="P830" s="1">
        <f>IF(H830="D1",MATCH(D830,'RPI calculation'!$A$9:$A$356,0),0)</f>
        <v>234</v>
      </c>
      <c r="Q830" s="1">
        <f t="shared" si="36"/>
        <v>1</v>
      </c>
      <c r="R830" s="1">
        <f t="shared" si="37"/>
        <v>1</v>
      </c>
      <c r="S830" s="1">
        <f t="shared" si="38"/>
        <v>0</v>
      </c>
      <c r="T830" s="9">
        <f>IF(Q830=0,0,(INDEX('RPI calculation'!$H$9:$H$356,P830)-(COUNTIFS(Matches!$C$9:$C$1954,C830,Matches!$D$9:$D$1954,D830,Matches!$Q$9:$Q$1954,1,Matches!$F$9:$F$1954,3)+COUNTIFS(Matches!$C$9:$C$1954,D830,Matches!$D$9:$D$1954,C830,Matches!$Q$9:$Q$1954,1,Matches!$E$9:$E$1954,3)))/((INDEX('RPI calculation'!$H$9:$H$356,P830)+INDEX('RPI calculation'!$I$9:$I$356,P830))-(COUNTIFS(Matches!$C$9:$C$1954,C830,Matches!$D$9:$D$1954,D830,Matches!$Q$9:$Q$1954,1)+COUNTIFS(Matches!$C$9:$C$1954,D830,Matches!$D$9:$D$1954,C830,Matches!$Q$9:$Q$1954,1))))</f>
        <v>0.2</v>
      </c>
      <c r="U830" s="9">
        <f>IF(Q830=0,0,(INDEX('RPI calculation'!$H$9:$H$356,O830)-(COUNTIFS(Matches!$C$9:$C$1954,C830,Matches!$D$9:$D$1954,D830,Matches!$Q$9:$Q$1954,1,Matches!$E$9:$E$1954,3)+COUNTIFS(Matches!$C$9:$C$1954,D830,Matches!$D$9:$D$1954,C830,Matches!$Q$9:$Q$1954,1,Matches!$F$9:$F$1954,3)))/((INDEX('RPI calculation'!$H$9:$H$356,O830)+INDEX('RPI calculation'!$I$9:$I$356,O830))-(COUNTIFS(Matches!$C$9:$C$1954,C830,Matches!$D$9:$D$1954,D830,Matches!$Q$9:$Q$1954,1)+COUNTIFS(Matches!$C$9:$C$1954,D830,Matches!$D$9:$D$1954,C830,Matches!$Q$9:$Q$1954,1))))</f>
        <v>0.8</v>
      </c>
      <c r="V830" s="9">
        <f>IF(Q830=0,0,INDEX('RPI calculation'!$K$9:$K$356,P830))</f>
        <v>0.50955004591368225</v>
      </c>
      <c r="W830" s="9">
        <f>IF(Q830=0,0,INDEX('RPI calculation'!$K$9:$K$356,O830))</f>
        <v>0.36733241505968778</v>
      </c>
      <c r="X830" s="1">
        <f>IF(G830="D1",INDEX('RPI calculation'!$N$9:$N$356,O830),0)</f>
        <v>157</v>
      </c>
      <c r="Y830" s="1">
        <f>IF(H830="D1",INDEX('RPI calculation'!$N$9:$N$356,P830),0)</f>
        <v>284</v>
      </c>
    </row>
    <row r="831" spans="1:25" ht="25">
      <c r="A831" s="1" t="s">
        <v>2627</v>
      </c>
      <c r="B831" s="12">
        <v>46270</v>
      </c>
      <c r="C831" s="1" t="s">
        <v>230</v>
      </c>
      <c r="D831" s="1" t="s">
        <v>171</v>
      </c>
      <c r="E831" s="1">
        <v>3</v>
      </c>
      <c r="F831" s="1">
        <v>1</v>
      </c>
      <c r="G831" s="1" t="s">
        <v>584</v>
      </c>
      <c r="H831" s="1" t="s">
        <v>584</v>
      </c>
      <c r="I831" s="1">
        <v>2</v>
      </c>
      <c r="J831" s="14" t="s">
        <v>2628</v>
      </c>
      <c r="K831" s="14" t="s">
        <v>2629</v>
      </c>
      <c r="L831" s="14"/>
      <c r="M831" s="1" t="s">
        <v>5986</v>
      </c>
      <c r="N831" s="14" t="s">
        <v>5989</v>
      </c>
      <c r="O831" s="1">
        <f>IF(G831="D1",MATCH(C831,'RPI calculation'!$A$9:$A$356,0),0)</f>
        <v>73</v>
      </c>
      <c r="P831" s="1">
        <f>IF(H831="D1",MATCH(D831,'RPI calculation'!$A$9:$A$356,0),0)</f>
        <v>268</v>
      </c>
      <c r="Q831" s="1">
        <f t="shared" si="36"/>
        <v>1</v>
      </c>
      <c r="R831" s="1">
        <f t="shared" si="37"/>
        <v>1</v>
      </c>
      <c r="S831" s="1">
        <f t="shared" si="38"/>
        <v>0</v>
      </c>
      <c r="T831" s="9">
        <f>IF(Q831=0,0,(INDEX('RPI calculation'!$H$9:$H$356,P831)-(COUNTIFS(Matches!$C$9:$C$1954,C831,Matches!$D$9:$D$1954,D831,Matches!$Q$9:$Q$1954,1,Matches!$F$9:$F$1954,3)+COUNTIFS(Matches!$C$9:$C$1954,D831,Matches!$D$9:$D$1954,C831,Matches!$Q$9:$Q$1954,1,Matches!$E$9:$E$1954,3)))/((INDEX('RPI calculation'!$H$9:$H$356,P831)+INDEX('RPI calculation'!$I$9:$I$356,P831))-(COUNTIFS(Matches!$C$9:$C$1954,C831,Matches!$D$9:$D$1954,D831,Matches!$Q$9:$Q$1954,1)+COUNTIFS(Matches!$C$9:$C$1954,D831,Matches!$D$9:$D$1954,C831,Matches!$Q$9:$Q$1954,1))))</f>
        <v>0.83333333333333337</v>
      </c>
      <c r="U831" s="9">
        <f>IF(Q831=0,0,(INDEX('RPI calculation'!$H$9:$H$356,O831)-(COUNTIFS(Matches!$C$9:$C$1954,C831,Matches!$D$9:$D$1954,D831,Matches!$Q$9:$Q$1954,1,Matches!$E$9:$E$1954,3)+COUNTIFS(Matches!$C$9:$C$1954,D831,Matches!$D$9:$D$1954,C831,Matches!$Q$9:$Q$1954,1,Matches!$F$9:$F$1954,3)))/((INDEX('RPI calculation'!$H$9:$H$356,O831)+INDEX('RPI calculation'!$I$9:$I$356,O831))-(COUNTIFS(Matches!$C$9:$C$1954,C831,Matches!$D$9:$D$1954,D831,Matches!$Q$9:$Q$1954,1)+COUNTIFS(Matches!$C$9:$C$1954,D831,Matches!$D$9:$D$1954,C831,Matches!$Q$9:$Q$1954,1))))</f>
        <v>0.41666666666666669</v>
      </c>
      <c r="V831" s="9">
        <f>IF(Q831=0,0,INDEX('RPI calculation'!$K$9:$K$356,P831))</f>
        <v>0.42481770366385752</v>
      </c>
      <c r="W831" s="9">
        <f>IF(Q831=0,0,INDEX('RPI calculation'!$K$9:$K$356,O831))</f>
        <v>0.48618881118881119</v>
      </c>
      <c r="X831" s="1">
        <f>IF(G831="D1",INDEX('RPI calculation'!$N$9:$N$356,O831),0)</f>
        <v>207</v>
      </c>
      <c r="Y831" s="1">
        <f>IF(H831="D1",INDEX('RPI calculation'!$N$9:$N$356,P831),0)</f>
        <v>148</v>
      </c>
    </row>
    <row r="832" spans="1:25" ht="25">
      <c r="A832" s="1" t="s">
        <v>2630</v>
      </c>
      <c r="B832" s="12">
        <v>46270</v>
      </c>
      <c r="C832" s="1" t="s">
        <v>303</v>
      </c>
      <c r="D832" s="1" t="s">
        <v>114</v>
      </c>
      <c r="E832" s="1">
        <v>1</v>
      </c>
      <c r="F832" s="1">
        <v>3</v>
      </c>
      <c r="G832" s="1" t="s">
        <v>584</v>
      </c>
      <c r="H832" s="1" t="s">
        <v>584</v>
      </c>
      <c r="I832" s="1">
        <v>2</v>
      </c>
      <c r="J832" s="14" t="s">
        <v>2631</v>
      </c>
      <c r="K832" s="14" t="s">
        <v>2632</v>
      </c>
      <c r="L832" s="14"/>
      <c r="M832" s="1" t="s">
        <v>5986</v>
      </c>
      <c r="N832" s="14" t="s">
        <v>5989</v>
      </c>
      <c r="O832" s="1">
        <f>IF(G832="D1",MATCH(C832,'RPI calculation'!$A$9:$A$356,0),0)</f>
        <v>74</v>
      </c>
      <c r="P832" s="1">
        <f>IF(H832="D1",MATCH(D832,'RPI calculation'!$A$9:$A$356,0),0)</f>
        <v>345</v>
      </c>
      <c r="Q832" s="1">
        <f t="shared" si="36"/>
        <v>1</v>
      </c>
      <c r="R832" s="1">
        <f t="shared" si="37"/>
        <v>0</v>
      </c>
      <c r="S832" s="1">
        <f t="shared" si="38"/>
        <v>1</v>
      </c>
      <c r="T832" s="9">
        <f>IF(Q832=0,0,(INDEX('RPI calculation'!$H$9:$H$356,P832)-(COUNTIFS(Matches!$C$9:$C$1954,C832,Matches!$D$9:$D$1954,D832,Matches!$Q$9:$Q$1954,1,Matches!$F$9:$F$1954,3)+COUNTIFS(Matches!$C$9:$C$1954,D832,Matches!$D$9:$D$1954,C832,Matches!$Q$9:$Q$1954,1,Matches!$E$9:$E$1954,3)))/((INDEX('RPI calculation'!$H$9:$H$356,P832)+INDEX('RPI calculation'!$I$9:$I$356,P832))-(COUNTIFS(Matches!$C$9:$C$1954,C832,Matches!$D$9:$D$1954,D832,Matches!$Q$9:$Q$1954,1)+COUNTIFS(Matches!$C$9:$C$1954,D832,Matches!$D$9:$D$1954,C832,Matches!$Q$9:$Q$1954,1))))</f>
        <v>0.6</v>
      </c>
      <c r="U832" s="9">
        <f>IF(Q832=0,0,(INDEX('RPI calculation'!$H$9:$H$356,O832)-(COUNTIFS(Matches!$C$9:$C$1954,C832,Matches!$D$9:$D$1954,D832,Matches!$Q$9:$Q$1954,1,Matches!$E$9:$E$1954,3)+COUNTIFS(Matches!$C$9:$C$1954,D832,Matches!$D$9:$D$1954,C832,Matches!$Q$9:$Q$1954,1,Matches!$F$9:$F$1954,3)))/((INDEX('RPI calculation'!$H$9:$H$356,O832)+INDEX('RPI calculation'!$I$9:$I$356,O832))-(COUNTIFS(Matches!$C$9:$C$1954,C832,Matches!$D$9:$D$1954,D832,Matches!$Q$9:$Q$1954,1)+COUNTIFS(Matches!$C$9:$C$1954,D832,Matches!$D$9:$D$1954,C832,Matches!$Q$9:$Q$1954,1))))</f>
        <v>0.1</v>
      </c>
      <c r="V832" s="9">
        <f>IF(Q832=0,0,INDEX('RPI calculation'!$K$9:$K$356,P832))</f>
        <v>0.54357208448117544</v>
      </c>
      <c r="W832" s="9">
        <f>IF(Q832=0,0,INDEX('RPI calculation'!$K$9:$K$356,O832))</f>
        <v>0.5193854125672307</v>
      </c>
      <c r="X832" s="1">
        <f>IF(G832="D1",INDEX('RPI calculation'!$N$9:$N$356,O832),0)</f>
        <v>280</v>
      </c>
      <c r="Y832" s="1">
        <f>IF(H832="D1",INDEX('RPI calculation'!$N$9:$N$356,P832),0)</f>
        <v>91</v>
      </c>
    </row>
    <row r="833" spans="1:25" ht="25">
      <c r="A833" s="1" t="s">
        <v>2633</v>
      </c>
      <c r="B833" s="12">
        <v>46270</v>
      </c>
      <c r="C833" s="1" t="s">
        <v>119</v>
      </c>
      <c r="D833" s="1" t="s">
        <v>360</v>
      </c>
      <c r="E833" s="1">
        <v>3</v>
      </c>
      <c r="F833" s="1">
        <v>1</v>
      </c>
      <c r="G833" s="1" t="s">
        <v>584</v>
      </c>
      <c r="H833" s="1" t="s">
        <v>584</v>
      </c>
      <c r="I833" s="1">
        <v>2</v>
      </c>
      <c r="J833" s="14" t="s">
        <v>629</v>
      </c>
      <c r="K833" s="14" t="s">
        <v>2634</v>
      </c>
      <c r="L833" s="14"/>
      <c r="M833" s="1" t="s">
        <v>5986</v>
      </c>
      <c r="N833" s="14" t="s">
        <v>5989</v>
      </c>
      <c r="O833" s="1">
        <f>IF(G833="D1",MATCH(C833,'RPI calculation'!$A$9:$A$356,0),0)</f>
        <v>75</v>
      </c>
      <c r="P833" s="1">
        <f>IF(H833="D1",MATCH(D833,'RPI calculation'!$A$9:$A$356,0),0)</f>
        <v>222</v>
      </c>
      <c r="Q833" s="1">
        <f t="shared" si="36"/>
        <v>1</v>
      </c>
      <c r="R833" s="1">
        <f t="shared" si="37"/>
        <v>1</v>
      </c>
      <c r="S833" s="1">
        <f t="shared" si="38"/>
        <v>0</v>
      </c>
      <c r="T833" s="9">
        <f>IF(Q833=0,0,(INDEX('RPI calculation'!$H$9:$H$356,P833)-(COUNTIFS(Matches!$C$9:$C$1954,C833,Matches!$D$9:$D$1954,D833,Matches!$Q$9:$Q$1954,1,Matches!$F$9:$F$1954,3)+COUNTIFS(Matches!$C$9:$C$1954,D833,Matches!$D$9:$D$1954,C833,Matches!$Q$9:$Q$1954,1,Matches!$E$9:$E$1954,3)))/((INDEX('RPI calculation'!$H$9:$H$356,P833)+INDEX('RPI calculation'!$I$9:$I$356,P833))-(COUNTIFS(Matches!$C$9:$C$1954,C833,Matches!$D$9:$D$1954,D833,Matches!$Q$9:$Q$1954,1)+COUNTIFS(Matches!$C$9:$C$1954,D833,Matches!$D$9:$D$1954,C833,Matches!$Q$9:$Q$1954,1))))</f>
        <v>0</v>
      </c>
      <c r="U833" s="9">
        <f>IF(Q833=0,0,(INDEX('RPI calculation'!$H$9:$H$356,O833)-(COUNTIFS(Matches!$C$9:$C$1954,C833,Matches!$D$9:$D$1954,D833,Matches!$Q$9:$Q$1954,1,Matches!$E$9:$E$1954,3)+COUNTIFS(Matches!$C$9:$C$1954,D833,Matches!$D$9:$D$1954,C833,Matches!$Q$9:$Q$1954,1,Matches!$F$9:$F$1954,3)))/((INDEX('RPI calculation'!$H$9:$H$356,O833)+INDEX('RPI calculation'!$I$9:$I$356,O833))-(COUNTIFS(Matches!$C$9:$C$1954,C833,Matches!$D$9:$D$1954,D833,Matches!$Q$9:$Q$1954,1)+COUNTIFS(Matches!$C$9:$C$1954,D833,Matches!$D$9:$D$1954,C833,Matches!$Q$9:$Q$1954,1))))</f>
        <v>0.81818181818181823</v>
      </c>
      <c r="V833" s="9">
        <f>IF(Q833=0,0,INDEX('RPI calculation'!$K$9:$K$356,P833))</f>
        <v>0.43385332616101846</v>
      </c>
      <c r="W833" s="9">
        <f>IF(Q833=0,0,INDEX('RPI calculation'!$K$9:$K$356,O833))</f>
        <v>0.43509453509453516</v>
      </c>
      <c r="X833" s="1">
        <f>IF(G833="D1",INDEX('RPI calculation'!$N$9:$N$356,O833),0)</f>
        <v>96</v>
      </c>
      <c r="Y833" s="1">
        <f>IF(H833="D1",INDEX('RPI calculation'!$N$9:$N$356,P833),0)</f>
        <v>337</v>
      </c>
    </row>
    <row r="834" spans="1:25" ht="25">
      <c r="A834" s="1" t="s">
        <v>2635</v>
      </c>
      <c r="B834" s="12">
        <v>46270</v>
      </c>
      <c r="C834" s="1" t="s">
        <v>228</v>
      </c>
      <c r="D834" s="1" t="s">
        <v>257</v>
      </c>
      <c r="E834" s="1">
        <v>3</v>
      </c>
      <c r="F834" s="1">
        <v>0</v>
      </c>
      <c r="G834" s="1" t="s">
        <v>584</v>
      </c>
      <c r="H834" s="1" t="s">
        <v>584</v>
      </c>
      <c r="I834" s="1">
        <v>2</v>
      </c>
      <c r="J834" s="14" t="s">
        <v>1444</v>
      </c>
      <c r="K834" s="14" t="s">
        <v>2636</v>
      </c>
      <c r="L834" s="14"/>
      <c r="M834" s="1" t="s">
        <v>5986</v>
      </c>
      <c r="N834" s="14" t="s">
        <v>5989</v>
      </c>
      <c r="O834" s="1">
        <f>IF(G834="D1",MATCH(C834,'RPI calculation'!$A$9:$A$356,0),0)</f>
        <v>76</v>
      </c>
      <c r="P834" s="1">
        <f>IF(H834="D1",MATCH(D834,'RPI calculation'!$A$9:$A$356,0),0)</f>
        <v>78</v>
      </c>
      <c r="Q834" s="1">
        <f t="shared" si="36"/>
        <v>1</v>
      </c>
      <c r="R834" s="1">
        <f t="shared" si="37"/>
        <v>1</v>
      </c>
      <c r="S834" s="1">
        <f t="shared" si="38"/>
        <v>0</v>
      </c>
      <c r="T834" s="9">
        <f>IF(Q834=0,0,(INDEX('RPI calculation'!$H$9:$H$356,P834)-(COUNTIFS(Matches!$C$9:$C$1954,C834,Matches!$D$9:$D$1954,D834,Matches!$Q$9:$Q$1954,1,Matches!$F$9:$F$1954,3)+COUNTIFS(Matches!$C$9:$C$1954,D834,Matches!$D$9:$D$1954,C834,Matches!$Q$9:$Q$1954,1,Matches!$E$9:$E$1954,3)))/((INDEX('RPI calculation'!$H$9:$H$356,P834)+INDEX('RPI calculation'!$I$9:$I$356,P834))-(COUNTIFS(Matches!$C$9:$C$1954,C834,Matches!$D$9:$D$1954,D834,Matches!$Q$9:$Q$1954,1)+COUNTIFS(Matches!$C$9:$C$1954,D834,Matches!$D$9:$D$1954,C834,Matches!$Q$9:$Q$1954,1))))</f>
        <v>0.27272727272727271</v>
      </c>
      <c r="U834" s="9">
        <f>IF(Q834=0,0,(INDEX('RPI calculation'!$H$9:$H$356,O834)-(COUNTIFS(Matches!$C$9:$C$1954,C834,Matches!$D$9:$D$1954,D834,Matches!$Q$9:$Q$1954,1,Matches!$E$9:$E$1954,3)+COUNTIFS(Matches!$C$9:$C$1954,D834,Matches!$D$9:$D$1954,C834,Matches!$Q$9:$Q$1954,1,Matches!$F$9:$F$1954,3)))/((INDEX('RPI calculation'!$H$9:$H$356,O834)+INDEX('RPI calculation'!$I$9:$I$356,O834))-(COUNTIFS(Matches!$C$9:$C$1954,C834,Matches!$D$9:$D$1954,D834,Matches!$Q$9:$Q$1954,1)+COUNTIFS(Matches!$C$9:$C$1954,D834,Matches!$D$9:$D$1954,C834,Matches!$Q$9:$Q$1954,1))))</f>
        <v>0.45454545454545453</v>
      </c>
      <c r="V834" s="9">
        <f>IF(Q834=0,0,INDEX('RPI calculation'!$K$9:$K$356,P834))</f>
        <v>0.56960955710955707</v>
      </c>
      <c r="W834" s="9">
        <f>IF(Q834=0,0,INDEX('RPI calculation'!$K$9:$K$356,O834))</f>
        <v>0.48074494949494945</v>
      </c>
      <c r="X834" s="1">
        <f>IF(G834="D1",INDEX('RPI calculation'!$N$9:$N$356,O834),0)</f>
        <v>205</v>
      </c>
      <c r="Y834" s="1">
        <f>IF(H834="D1",INDEX('RPI calculation'!$N$9:$N$356,P834),0)</f>
        <v>234</v>
      </c>
    </row>
    <row r="835" spans="1:25" ht="25">
      <c r="A835" s="1" t="s">
        <v>2637</v>
      </c>
      <c r="B835" s="12">
        <v>46270</v>
      </c>
      <c r="C835" s="1" t="s">
        <v>281</v>
      </c>
      <c r="D835" s="1" t="s">
        <v>295</v>
      </c>
      <c r="E835" s="1">
        <v>3</v>
      </c>
      <c r="F835" s="1">
        <v>2</v>
      </c>
      <c r="G835" s="1" t="s">
        <v>584</v>
      </c>
      <c r="H835" s="1" t="s">
        <v>584</v>
      </c>
      <c r="I835" s="1">
        <v>2</v>
      </c>
      <c r="J835" s="14" t="s">
        <v>902</v>
      </c>
      <c r="K835" s="14" t="s">
        <v>2638</v>
      </c>
      <c r="L835" s="14"/>
      <c r="M835" s="1" t="s">
        <v>5986</v>
      </c>
      <c r="N835" s="14" t="s">
        <v>5989</v>
      </c>
      <c r="O835" s="1">
        <f>IF(G835="D1",MATCH(C835,'RPI calculation'!$A$9:$A$356,0),0)</f>
        <v>77</v>
      </c>
      <c r="P835" s="1">
        <f>IF(H835="D1",MATCH(D835,'RPI calculation'!$A$9:$A$356,0),0)</f>
        <v>100</v>
      </c>
      <c r="Q835" s="1">
        <f t="shared" si="36"/>
        <v>1</v>
      </c>
      <c r="R835" s="1">
        <f t="shared" si="37"/>
        <v>1</v>
      </c>
      <c r="S835" s="1">
        <f t="shared" si="38"/>
        <v>0</v>
      </c>
      <c r="T835" s="9">
        <f>IF(Q835=0,0,(INDEX('RPI calculation'!$H$9:$H$356,P835)-(COUNTIFS(Matches!$C$9:$C$1954,C835,Matches!$D$9:$D$1954,D835,Matches!$Q$9:$Q$1954,1,Matches!$F$9:$F$1954,3)+COUNTIFS(Matches!$C$9:$C$1954,D835,Matches!$D$9:$D$1954,C835,Matches!$Q$9:$Q$1954,1,Matches!$E$9:$E$1954,3)))/((INDEX('RPI calculation'!$H$9:$H$356,P835)+INDEX('RPI calculation'!$I$9:$I$356,P835))-(COUNTIFS(Matches!$C$9:$C$1954,C835,Matches!$D$9:$D$1954,D835,Matches!$Q$9:$Q$1954,1)+COUNTIFS(Matches!$C$9:$C$1954,D835,Matches!$D$9:$D$1954,C835,Matches!$Q$9:$Q$1954,1))))</f>
        <v>0.45454545454545453</v>
      </c>
      <c r="U835" s="9">
        <f>IF(Q835=0,0,(INDEX('RPI calculation'!$H$9:$H$356,O835)-(COUNTIFS(Matches!$C$9:$C$1954,C835,Matches!$D$9:$D$1954,D835,Matches!$Q$9:$Q$1954,1,Matches!$E$9:$E$1954,3)+COUNTIFS(Matches!$C$9:$C$1954,D835,Matches!$D$9:$D$1954,C835,Matches!$Q$9:$Q$1954,1,Matches!$F$9:$F$1954,3)))/((INDEX('RPI calculation'!$H$9:$H$356,O835)+INDEX('RPI calculation'!$I$9:$I$356,O835))-(COUNTIFS(Matches!$C$9:$C$1954,C835,Matches!$D$9:$D$1954,D835,Matches!$Q$9:$Q$1954,1)+COUNTIFS(Matches!$C$9:$C$1954,D835,Matches!$D$9:$D$1954,C835,Matches!$Q$9:$Q$1954,1))))</f>
        <v>0.45454545454545453</v>
      </c>
      <c r="V835" s="9">
        <f>IF(Q835=0,0,INDEX('RPI calculation'!$K$9:$K$356,P835))</f>
        <v>0.43329124579124584</v>
      </c>
      <c r="W835" s="9">
        <f>IF(Q835=0,0,INDEX('RPI calculation'!$K$9:$K$356,O835))</f>
        <v>0.4160774410774411</v>
      </c>
      <c r="X835" s="1">
        <f>IF(G835="D1",INDEX('RPI calculation'!$N$9:$N$356,O835),0)</f>
        <v>258</v>
      </c>
      <c r="Y835" s="1">
        <f>IF(H835="D1",INDEX('RPI calculation'!$N$9:$N$356,P835),0)</f>
        <v>272</v>
      </c>
    </row>
    <row r="836" spans="1:25" ht="25">
      <c r="A836" s="1" t="s">
        <v>2639</v>
      </c>
      <c r="B836" s="12">
        <v>46270</v>
      </c>
      <c r="C836" s="1" t="s">
        <v>272</v>
      </c>
      <c r="D836" s="1" t="s">
        <v>292</v>
      </c>
      <c r="E836" s="1">
        <v>0</v>
      </c>
      <c r="F836" s="1">
        <v>3</v>
      </c>
      <c r="G836" s="1" t="s">
        <v>584</v>
      </c>
      <c r="H836" s="1" t="s">
        <v>584</v>
      </c>
      <c r="I836" s="1">
        <v>2</v>
      </c>
      <c r="J836" s="14" t="s">
        <v>1544</v>
      </c>
      <c r="K836" s="14" t="s">
        <v>2640</v>
      </c>
      <c r="L836" s="14"/>
      <c r="M836" s="1" t="s">
        <v>5986</v>
      </c>
      <c r="N836" s="14" t="s">
        <v>5989</v>
      </c>
      <c r="O836" s="1">
        <f>IF(G836="D1",MATCH(C836,'RPI calculation'!$A$9:$A$356,0),0)</f>
        <v>79</v>
      </c>
      <c r="P836" s="1">
        <f>IF(H836="D1",MATCH(D836,'RPI calculation'!$A$9:$A$356,0),0)</f>
        <v>340</v>
      </c>
      <c r="Q836" s="1">
        <f t="shared" si="36"/>
        <v>1</v>
      </c>
      <c r="R836" s="1">
        <f t="shared" si="37"/>
        <v>0</v>
      </c>
      <c r="S836" s="1">
        <f t="shared" si="38"/>
        <v>1</v>
      </c>
      <c r="T836" s="9">
        <f>IF(Q836=0,0,(INDEX('RPI calculation'!$H$9:$H$356,P836)-(COUNTIFS(Matches!$C$9:$C$1954,C836,Matches!$D$9:$D$1954,D836,Matches!$Q$9:$Q$1954,1,Matches!$F$9:$F$1954,3)+COUNTIFS(Matches!$C$9:$C$1954,D836,Matches!$D$9:$D$1954,C836,Matches!$Q$9:$Q$1954,1,Matches!$E$9:$E$1954,3)))/((INDEX('RPI calculation'!$H$9:$H$356,P836)+INDEX('RPI calculation'!$I$9:$I$356,P836))-(COUNTIFS(Matches!$C$9:$C$1954,C836,Matches!$D$9:$D$1954,D836,Matches!$Q$9:$Q$1954,1)+COUNTIFS(Matches!$C$9:$C$1954,D836,Matches!$D$9:$D$1954,C836,Matches!$Q$9:$Q$1954,1))))</f>
        <v>0.3</v>
      </c>
      <c r="U836" s="9">
        <f>IF(Q836=0,0,(INDEX('RPI calculation'!$H$9:$H$356,O836)-(COUNTIFS(Matches!$C$9:$C$1954,C836,Matches!$D$9:$D$1954,D836,Matches!$Q$9:$Q$1954,1,Matches!$E$9:$E$1954,3)+COUNTIFS(Matches!$C$9:$C$1954,D836,Matches!$D$9:$D$1954,C836,Matches!$Q$9:$Q$1954,1,Matches!$F$9:$F$1954,3)))/((INDEX('RPI calculation'!$H$9:$H$356,O836)+INDEX('RPI calculation'!$I$9:$I$356,O836))-(COUNTIFS(Matches!$C$9:$C$1954,C836,Matches!$D$9:$D$1954,D836,Matches!$Q$9:$Q$1954,1)+COUNTIFS(Matches!$C$9:$C$1954,D836,Matches!$D$9:$D$1954,C836,Matches!$Q$9:$Q$1954,1))))</f>
        <v>0.2</v>
      </c>
      <c r="V836" s="9">
        <f>IF(Q836=0,0,INDEX('RPI calculation'!$K$9:$K$356,P836))</f>
        <v>0.43465776647594828</v>
      </c>
      <c r="W836" s="9">
        <f>IF(Q836=0,0,INDEX('RPI calculation'!$K$9:$K$356,O836))</f>
        <v>0.54691722418995148</v>
      </c>
      <c r="X836" s="1">
        <f>IF(G836="D1",INDEX('RPI calculation'!$N$9:$N$356,O836),0)</f>
        <v>249</v>
      </c>
      <c r="Y836" s="1">
        <f>IF(H836="D1",INDEX('RPI calculation'!$N$9:$N$356,P836),0)</f>
        <v>269</v>
      </c>
    </row>
    <row r="837" spans="1:25" ht="25">
      <c r="A837" s="1" t="s">
        <v>2641</v>
      </c>
      <c r="B837" s="12">
        <v>46270</v>
      </c>
      <c r="C837" s="1" t="s">
        <v>341</v>
      </c>
      <c r="D837" s="1" t="s">
        <v>239</v>
      </c>
      <c r="E837" s="1">
        <v>1</v>
      </c>
      <c r="F837" s="1">
        <v>3</v>
      </c>
      <c r="G837" s="1" t="s">
        <v>584</v>
      </c>
      <c r="H837" s="1" t="s">
        <v>584</v>
      </c>
      <c r="I837" s="1">
        <v>2</v>
      </c>
      <c r="J837" s="14" t="s">
        <v>818</v>
      </c>
      <c r="K837" s="14" t="s">
        <v>2642</v>
      </c>
      <c r="L837" s="14"/>
      <c r="M837" s="1" t="s">
        <v>5986</v>
      </c>
      <c r="N837" s="14" t="s">
        <v>5989</v>
      </c>
      <c r="O837" s="1">
        <f>IF(G837="D1",MATCH(C837,'RPI calculation'!$A$9:$A$356,0),0)</f>
        <v>80</v>
      </c>
      <c r="P837" s="1">
        <f>IF(H837="D1",MATCH(D837,'RPI calculation'!$A$9:$A$356,0),0)</f>
        <v>128</v>
      </c>
      <c r="Q837" s="1">
        <f t="shared" si="36"/>
        <v>1</v>
      </c>
      <c r="R837" s="1">
        <f t="shared" si="37"/>
        <v>0</v>
      </c>
      <c r="S837" s="1">
        <f t="shared" si="38"/>
        <v>1</v>
      </c>
      <c r="T837" s="9">
        <f>IF(Q837=0,0,(INDEX('RPI calculation'!$H$9:$H$356,P837)-(COUNTIFS(Matches!$C$9:$C$1954,C837,Matches!$D$9:$D$1954,D837,Matches!$Q$9:$Q$1954,1,Matches!$F$9:$F$1954,3)+COUNTIFS(Matches!$C$9:$C$1954,D837,Matches!$D$9:$D$1954,C837,Matches!$Q$9:$Q$1954,1,Matches!$E$9:$E$1954,3)))/((INDEX('RPI calculation'!$H$9:$H$356,P837)+INDEX('RPI calculation'!$I$9:$I$356,P837))-(COUNTIFS(Matches!$C$9:$C$1954,C837,Matches!$D$9:$D$1954,D837,Matches!$Q$9:$Q$1954,1)+COUNTIFS(Matches!$C$9:$C$1954,D837,Matches!$D$9:$D$1954,C837,Matches!$Q$9:$Q$1954,1))))</f>
        <v>0.45454545454545453</v>
      </c>
      <c r="U837" s="9">
        <f>IF(Q837=0,0,(INDEX('RPI calculation'!$H$9:$H$356,O837)-(COUNTIFS(Matches!$C$9:$C$1954,C837,Matches!$D$9:$D$1954,D837,Matches!$Q$9:$Q$1954,1,Matches!$E$9:$E$1954,3)+COUNTIFS(Matches!$C$9:$C$1954,D837,Matches!$D$9:$D$1954,C837,Matches!$Q$9:$Q$1954,1,Matches!$F$9:$F$1954,3)))/((INDEX('RPI calculation'!$H$9:$H$356,O837)+INDEX('RPI calculation'!$I$9:$I$356,O837))-(COUNTIFS(Matches!$C$9:$C$1954,C837,Matches!$D$9:$D$1954,D837,Matches!$Q$9:$Q$1954,1)+COUNTIFS(Matches!$C$9:$C$1954,D837,Matches!$D$9:$D$1954,C837,Matches!$Q$9:$Q$1954,1))))</f>
        <v>0.27272727272727271</v>
      </c>
      <c r="V837" s="9">
        <f>IF(Q837=0,0,INDEX('RPI calculation'!$K$9:$K$356,P837))</f>
        <v>0.46106254856254852</v>
      </c>
      <c r="W837" s="9">
        <f>IF(Q837=0,0,INDEX('RPI calculation'!$K$9:$K$356,O837))</f>
        <v>0.40075757575757581</v>
      </c>
      <c r="X837" s="1">
        <f>IF(G837="D1",INDEX('RPI calculation'!$N$9:$N$356,O837),0)</f>
        <v>318</v>
      </c>
      <c r="Y837" s="1">
        <f>IF(H837="D1",INDEX('RPI calculation'!$N$9:$N$356,P837),0)</f>
        <v>216</v>
      </c>
    </row>
    <row r="838" spans="1:25" ht="25">
      <c r="A838" s="1" t="s">
        <v>2643</v>
      </c>
      <c r="B838" s="12">
        <v>46270</v>
      </c>
      <c r="C838" s="1" t="s">
        <v>143</v>
      </c>
      <c r="D838" s="1" t="s">
        <v>314</v>
      </c>
      <c r="E838" s="1">
        <v>3</v>
      </c>
      <c r="F838" s="1">
        <v>1</v>
      </c>
      <c r="G838" s="1" t="s">
        <v>584</v>
      </c>
      <c r="H838" s="1" t="s">
        <v>584</v>
      </c>
      <c r="I838" s="1">
        <v>2</v>
      </c>
      <c r="J838" s="14" t="s">
        <v>1207</v>
      </c>
      <c r="K838" s="14" t="s">
        <v>2644</v>
      </c>
      <c r="L838" s="14"/>
      <c r="M838" s="1" t="s">
        <v>5986</v>
      </c>
      <c r="N838" s="14" t="s">
        <v>5989</v>
      </c>
      <c r="O838" s="1">
        <f>IF(G838="D1",MATCH(C838,'RPI calculation'!$A$9:$A$356,0),0)</f>
        <v>81</v>
      </c>
      <c r="P838" s="1">
        <f>IF(H838="D1",MATCH(D838,'RPI calculation'!$A$9:$A$356,0),0)</f>
        <v>109</v>
      </c>
      <c r="Q838" s="1">
        <f t="shared" si="36"/>
        <v>1</v>
      </c>
      <c r="R838" s="1">
        <f t="shared" si="37"/>
        <v>1</v>
      </c>
      <c r="S838" s="1">
        <f t="shared" si="38"/>
        <v>0</v>
      </c>
      <c r="T838" s="9">
        <f>IF(Q838=0,0,(INDEX('RPI calculation'!$H$9:$H$356,P838)-(COUNTIFS(Matches!$C$9:$C$1954,C838,Matches!$D$9:$D$1954,D838,Matches!$Q$9:$Q$1954,1,Matches!$F$9:$F$1954,3)+COUNTIFS(Matches!$C$9:$C$1954,D838,Matches!$D$9:$D$1954,C838,Matches!$Q$9:$Q$1954,1,Matches!$E$9:$E$1954,3)))/((INDEX('RPI calculation'!$H$9:$H$356,P838)+INDEX('RPI calculation'!$I$9:$I$356,P838))-(COUNTIFS(Matches!$C$9:$C$1954,C838,Matches!$D$9:$D$1954,D838,Matches!$Q$9:$Q$1954,1)+COUNTIFS(Matches!$C$9:$C$1954,D838,Matches!$D$9:$D$1954,C838,Matches!$Q$9:$Q$1954,1))))</f>
        <v>0.46153846153846156</v>
      </c>
      <c r="U838" s="9">
        <f>IF(Q838=0,0,(INDEX('RPI calculation'!$H$9:$H$356,O838)-(COUNTIFS(Matches!$C$9:$C$1954,C838,Matches!$D$9:$D$1954,D838,Matches!$Q$9:$Q$1954,1,Matches!$E$9:$E$1954,3)+COUNTIFS(Matches!$C$9:$C$1954,D838,Matches!$D$9:$D$1954,C838,Matches!$Q$9:$Q$1954,1,Matches!$F$9:$F$1954,3)))/((INDEX('RPI calculation'!$H$9:$H$356,O838)+INDEX('RPI calculation'!$I$9:$I$356,O838))-(COUNTIFS(Matches!$C$9:$C$1954,C838,Matches!$D$9:$D$1954,D838,Matches!$Q$9:$Q$1954,1)+COUNTIFS(Matches!$C$9:$C$1954,D838,Matches!$D$9:$D$1954,C838,Matches!$Q$9:$Q$1954,1))))</f>
        <v>0.5</v>
      </c>
      <c r="V838" s="9">
        <f>IF(Q838=0,0,INDEX('RPI calculation'!$K$9:$K$356,P838))</f>
        <v>0.38657453657453661</v>
      </c>
      <c r="W838" s="9">
        <f>IF(Q838=0,0,INDEX('RPI calculation'!$K$9:$K$356,O838))</f>
        <v>0.54883197610470336</v>
      </c>
      <c r="X838" s="1">
        <f>IF(G838="D1",INDEX('RPI calculation'!$N$9:$N$356,O838),0)</f>
        <v>120</v>
      </c>
      <c r="Y838" s="1">
        <f>IF(H838="D1",INDEX('RPI calculation'!$N$9:$N$356,P838),0)</f>
        <v>291</v>
      </c>
    </row>
    <row r="839" spans="1:25" ht="25">
      <c r="A839" s="1" t="s">
        <v>2645</v>
      </c>
      <c r="B839" s="12">
        <v>46270</v>
      </c>
      <c r="C839" s="1" t="s">
        <v>143</v>
      </c>
      <c r="D839" s="1" t="s">
        <v>266</v>
      </c>
      <c r="E839" s="1">
        <v>3</v>
      </c>
      <c r="F839" s="1">
        <v>2</v>
      </c>
      <c r="G839" s="1" t="s">
        <v>584</v>
      </c>
      <c r="H839" s="1" t="s">
        <v>584</v>
      </c>
      <c r="I839" s="1">
        <v>2</v>
      </c>
      <c r="J839" s="14" t="s">
        <v>2646</v>
      </c>
      <c r="K839" s="14" t="s">
        <v>2647</v>
      </c>
      <c r="L839" s="14"/>
      <c r="M839" s="1" t="s">
        <v>5986</v>
      </c>
      <c r="N839" s="14" t="s">
        <v>5989</v>
      </c>
      <c r="O839" s="1">
        <f>IF(G839="D1",MATCH(C839,'RPI calculation'!$A$9:$A$356,0),0)</f>
        <v>81</v>
      </c>
      <c r="P839" s="1">
        <f>IF(H839="D1",MATCH(D839,'RPI calculation'!$A$9:$A$356,0),0)</f>
        <v>198</v>
      </c>
      <c r="Q839" s="1">
        <f t="shared" si="36"/>
        <v>1</v>
      </c>
      <c r="R839" s="1">
        <f t="shared" si="37"/>
        <v>1</v>
      </c>
      <c r="S839" s="1">
        <f t="shared" si="38"/>
        <v>0</v>
      </c>
      <c r="T839" s="9">
        <f>IF(Q839=0,0,(INDEX('RPI calculation'!$H$9:$H$356,P839)-(COUNTIFS(Matches!$C$9:$C$1954,C839,Matches!$D$9:$D$1954,D839,Matches!$Q$9:$Q$1954,1,Matches!$F$9:$F$1954,3)+COUNTIFS(Matches!$C$9:$C$1954,D839,Matches!$D$9:$D$1954,C839,Matches!$Q$9:$Q$1954,1,Matches!$E$9:$E$1954,3)))/((INDEX('RPI calculation'!$H$9:$H$356,P839)+INDEX('RPI calculation'!$I$9:$I$356,P839))-(COUNTIFS(Matches!$C$9:$C$1954,C839,Matches!$D$9:$D$1954,D839,Matches!$Q$9:$Q$1954,1)+COUNTIFS(Matches!$C$9:$C$1954,D839,Matches!$D$9:$D$1954,C839,Matches!$Q$9:$Q$1954,1))))</f>
        <v>0.22222222222222221</v>
      </c>
      <c r="U839" s="9">
        <f>IF(Q839=0,0,(INDEX('RPI calculation'!$H$9:$H$356,O839)-(COUNTIFS(Matches!$C$9:$C$1954,C839,Matches!$D$9:$D$1954,D839,Matches!$Q$9:$Q$1954,1,Matches!$E$9:$E$1954,3)+COUNTIFS(Matches!$C$9:$C$1954,D839,Matches!$D$9:$D$1954,C839,Matches!$Q$9:$Q$1954,1,Matches!$F$9:$F$1954,3)))/((INDEX('RPI calculation'!$H$9:$H$356,O839)+INDEX('RPI calculation'!$I$9:$I$356,O839))-(COUNTIFS(Matches!$C$9:$C$1954,C839,Matches!$D$9:$D$1954,D839,Matches!$Q$9:$Q$1954,1)+COUNTIFS(Matches!$C$9:$C$1954,D839,Matches!$D$9:$D$1954,C839,Matches!$Q$9:$Q$1954,1))))</f>
        <v>0.5</v>
      </c>
      <c r="V839" s="9">
        <f>IF(Q839=0,0,INDEX('RPI calculation'!$K$9:$K$356,P839))</f>
        <v>0.58865384615384619</v>
      </c>
      <c r="W839" s="9">
        <f>IF(Q839=0,0,INDEX('RPI calculation'!$K$9:$K$356,O839))</f>
        <v>0.54883197610470336</v>
      </c>
      <c r="X839" s="1">
        <f>IF(G839="D1",INDEX('RPI calculation'!$N$9:$N$356,O839),0)</f>
        <v>120</v>
      </c>
      <c r="Y839" s="1">
        <f>IF(H839="D1",INDEX('RPI calculation'!$N$9:$N$356,P839),0)</f>
        <v>243</v>
      </c>
    </row>
    <row r="840" spans="1:25" ht="25">
      <c r="A840" s="1" t="s">
        <v>2648</v>
      </c>
      <c r="B840" s="12">
        <v>46270</v>
      </c>
      <c r="C840" s="1" t="s">
        <v>306</v>
      </c>
      <c r="D840" s="1" t="s">
        <v>333</v>
      </c>
      <c r="E840" s="1">
        <v>3</v>
      </c>
      <c r="F840" s="1">
        <v>0</v>
      </c>
      <c r="G840" s="1" t="s">
        <v>584</v>
      </c>
      <c r="H840" s="1" t="s">
        <v>584</v>
      </c>
      <c r="I840" s="1">
        <v>2</v>
      </c>
      <c r="J840" s="14" t="s">
        <v>745</v>
      </c>
      <c r="K840" s="14" t="s">
        <v>2649</v>
      </c>
      <c r="L840" s="14"/>
      <c r="M840" s="1" t="s">
        <v>5986</v>
      </c>
      <c r="N840" s="14" t="s">
        <v>5989</v>
      </c>
      <c r="O840" s="1">
        <f>IF(G840="D1",MATCH(C840,'RPI calculation'!$A$9:$A$356,0),0)</f>
        <v>82</v>
      </c>
      <c r="P840" s="1">
        <f>IF(H840="D1",MATCH(D840,'RPI calculation'!$A$9:$A$356,0),0)</f>
        <v>119</v>
      </c>
      <c r="Q840" s="1">
        <f t="shared" si="36"/>
        <v>1</v>
      </c>
      <c r="R840" s="1">
        <f t="shared" si="37"/>
        <v>1</v>
      </c>
      <c r="S840" s="1">
        <f t="shared" si="38"/>
        <v>0</v>
      </c>
      <c r="T840" s="9">
        <f>IF(Q840=0,0,(INDEX('RPI calculation'!$H$9:$H$356,P840)-(COUNTIFS(Matches!$C$9:$C$1954,C840,Matches!$D$9:$D$1954,D840,Matches!$Q$9:$Q$1954,1,Matches!$F$9:$F$1954,3)+COUNTIFS(Matches!$C$9:$C$1954,D840,Matches!$D$9:$D$1954,C840,Matches!$Q$9:$Q$1954,1,Matches!$E$9:$E$1954,3)))/((INDEX('RPI calculation'!$H$9:$H$356,P840)+INDEX('RPI calculation'!$I$9:$I$356,P840))-(COUNTIFS(Matches!$C$9:$C$1954,C840,Matches!$D$9:$D$1954,D840,Matches!$Q$9:$Q$1954,1)+COUNTIFS(Matches!$C$9:$C$1954,D840,Matches!$D$9:$D$1954,C840,Matches!$Q$9:$Q$1954,1))))</f>
        <v>0.45454545454545453</v>
      </c>
      <c r="U840" s="9">
        <f>IF(Q840=0,0,(INDEX('RPI calculation'!$H$9:$H$356,O840)-(COUNTIFS(Matches!$C$9:$C$1954,C840,Matches!$D$9:$D$1954,D840,Matches!$Q$9:$Q$1954,1,Matches!$E$9:$E$1954,3)+COUNTIFS(Matches!$C$9:$C$1954,D840,Matches!$D$9:$D$1954,C840,Matches!$Q$9:$Q$1954,1,Matches!$F$9:$F$1954,3)))/((INDEX('RPI calculation'!$H$9:$H$356,O840)+INDEX('RPI calculation'!$I$9:$I$356,O840))-(COUNTIFS(Matches!$C$9:$C$1954,C840,Matches!$D$9:$D$1954,D840,Matches!$Q$9:$Q$1954,1)+COUNTIFS(Matches!$C$9:$C$1954,D840,Matches!$D$9:$D$1954,C840,Matches!$Q$9:$Q$1954,1))))</f>
        <v>8.3333333333333329E-2</v>
      </c>
      <c r="V840" s="9">
        <f>IF(Q840=0,0,INDEX('RPI calculation'!$K$9:$K$356,P840))</f>
        <v>0.36137820512820512</v>
      </c>
      <c r="W840" s="9">
        <f>IF(Q840=0,0,INDEX('RPI calculation'!$K$9:$K$356,O840))</f>
        <v>0.55008132892748285</v>
      </c>
      <c r="X840" s="1">
        <f>IF(G840="D1",INDEX('RPI calculation'!$N$9:$N$356,O840),0)</f>
        <v>283</v>
      </c>
      <c r="Y840" s="1">
        <f>IF(H840="D1",INDEX('RPI calculation'!$N$9:$N$356,P840),0)</f>
        <v>310</v>
      </c>
    </row>
    <row r="841" spans="1:25" ht="25">
      <c r="A841" s="1" t="s">
        <v>2650</v>
      </c>
      <c r="B841" s="12">
        <v>46270</v>
      </c>
      <c r="C841" s="1" t="s">
        <v>306</v>
      </c>
      <c r="D841" s="1" t="s">
        <v>254</v>
      </c>
      <c r="E841" s="1">
        <v>0</v>
      </c>
      <c r="F841" s="1">
        <v>3</v>
      </c>
      <c r="G841" s="1" t="s">
        <v>584</v>
      </c>
      <c r="H841" s="1" t="s">
        <v>584</v>
      </c>
      <c r="I841" s="1">
        <v>2</v>
      </c>
      <c r="J841" s="14" t="s">
        <v>751</v>
      </c>
      <c r="K841" s="14" t="s">
        <v>2651</v>
      </c>
      <c r="L841" s="14"/>
      <c r="M841" s="1" t="s">
        <v>5986</v>
      </c>
      <c r="N841" s="14" t="s">
        <v>5989</v>
      </c>
      <c r="O841" s="1">
        <f>IF(G841="D1",MATCH(C841,'RPI calculation'!$A$9:$A$356,0),0)</f>
        <v>82</v>
      </c>
      <c r="P841" s="1">
        <f>IF(H841="D1",MATCH(D841,'RPI calculation'!$A$9:$A$356,0),0)</f>
        <v>133</v>
      </c>
      <c r="Q841" s="1">
        <f t="shared" ref="Q841:Q904" si="39">IF(AND(G841="D1",H841="D1"),1,0)</f>
        <v>1</v>
      </c>
      <c r="R841" s="1">
        <f t="shared" ref="R841:R904" si="40">IF(E841&gt;F841,1,0)</f>
        <v>0</v>
      </c>
      <c r="S841" s="1">
        <f t="shared" ref="S841:S904" si="41">IF(F841&gt;E841,1,0)</f>
        <v>1</v>
      </c>
      <c r="T841" s="9">
        <f>IF(Q841=0,0,(INDEX('RPI calculation'!$H$9:$H$356,P841)-(COUNTIFS(Matches!$C$9:$C$1954,C841,Matches!$D$9:$D$1954,D841,Matches!$Q$9:$Q$1954,1,Matches!$F$9:$F$1954,3)+COUNTIFS(Matches!$C$9:$C$1954,D841,Matches!$D$9:$D$1954,C841,Matches!$Q$9:$Q$1954,1,Matches!$E$9:$E$1954,3)))/((INDEX('RPI calculation'!$H$9:$H$356,P841)+INDEX('RPI calculation'!$I$9:$I$356,P841))-(COUNTIFS(Matches!$C$9:$C$1954,C841,Matches!$D$9:$D$1954,D841,Matches!$Q$9:$Q$1954,1)+COUNTIFS(Matches!$C$9:$C$1954,D841,Matches!$D$9:$D$1954,C841,Matches!$Q$9:$Q$1954,1))))</f>
        <v>0.45454545454545453</v>
      </c>
      <c r="U841" s="9">
        <f>IF(Q841=0,0,(INDEX('RPI calculation'!$H$9:$H$356,O841)-(COUNTIFS(Matches!$C$9:$C$1954,C841,Matches!$D$9:$D$1954,D841,Matches!$Q$9:$Q$1954,1,Matches!$E$9:$E$1954,3)+COUNTIFS(Matches!$C$9:$C$1954,D841,Matches!$D$9:$D$1954,C841,Matches!$Q$9:$Q$1954,1,Matches!$F$9:$F$1954,3)))/((INDEX('RPI calculation'!$H$9:$H$356,O841)+INDEX('RPI calculation'!$I$9:$I$356,O841))-(COUNTIFS(Matches!$C$9:$C$1954,C841,Matches!$D$9:$D$1954,D841,Matches!$Q$9:$Q$1954,1)+COUNTIFS(Matches!$C$9:$C$1954,D841,Matches!$D$9:$D$1954,C841,Matches!$Q$9:$Q$1954,1))))</f>
        <v>0.16666666666666666</v>
      </c>
      <c r="V841" s="9">
        <f>IF(Q841=0,0,INDEX('RPI calculation'!$K$9:$K$356,P841))</f>
        <v>0.44771917896917895</v>
      </c>
      <c r="W841" s="9">
        <f>IF(Q841=0,0,INDEX('RPI calculation'!$K$9:$K$356,O841))</f>
        <v>0.55008132892748285</v>
      </c>
      <c r="X841" s="1">
        <f>IF(G841="D1",INDEX('RPI calculation'!$N$9:$N$356,O841),0)</f>
        <v>283</v>
      </c>
      <c r="Y841" s="1">
        <f>IF(H841="D1",INDEX('RPI calculation'!$N$9:$N$356,P841),0)</f>
        <v>231</v>
      </c>
    </row>
    <row r="842" spans="1:25" ht="25">
      <c r="A842" s="1" t="s">
        <v>2652</v>
      </c>
      <c r="B842" s="12">
        <v>46270</v>
      </c>
      <c r="C842" s="1" t="s">
        <v>198</v>
      </c>
      <c r="D842" s="1" t="s">
        <v>113</v>
      </c>
      <c r="E842" s="1">
        <v>1</v>
      </c>
      <c r="F842" s="1">
        <v>3</v>
      </c>
      <c r="G842" s="1" t="s">
        <v>584</v>
      </c>
      <c r="H842" s="1" t="s">
        <v>584</v>
      </c>
      <c r="I842" s="1">
        <v>2</v>
      </c>
      <c r="J842" s="14" t="s">
        <v>1249</v>
      </c>
      <c r="K842" s="14" t="s">
        <v>2653</v>
      </c>
      <c r="L842" s="14"/>
      <c r="M842" s="1" t="s">
        <v>5986</v>
      </c>
      <c r="N842" s="14" t="s">
        <v>5989</v>
      </c>
      <c r="O842" s="1">
        <f>IF(G842="D1",MATCH(C842,'RPI calculation'!$A$9:$A$356,0),0)</f>
        <v>83</v>
      </c>
      <c r="P842" s="1">
        <f>IF(H842="D1",MATCH(D842,'RPI calculation'!$A$9:$A$356,0),0)</f>
        <v>334</v>
      </c>
      <c r="Q842" s="1">
        <f t="shared" si="39"/>
        <v>1</v>
      </c>
      <c r="R842" s="1">
        <f t="shared" si="40"/>
        <v>0</v>
      </c>
      <c r="S842" s="1">
        <f t="shared" si="41"/>
        <v>1</v>
      </c>
      <c r="T842" s="9">
        <f>IF(Q842=0,0,(INDEX('RPI calculation'!$H$9:$H$356,P842)-(COUNTIFS(Matches!$C$9:$C$1954,C842,Matches!$D$9:$D$1954,D842,Matches!$Q$9:$Q$1954,1,Matches!$F$9:$F$1954,3)+COUNTIFS(Matches!$C$9:$C$1954,D842,Matches!$D$9:$D$1954,C842,Matches!$Q$9:$Q$1954,1,Matches!$E$9:$E$1954,3)))/((INDEX('RPI calculation'!$H$9:$H$356,P842)+INDEX('RPI calculation'!$I$9:$I$356,P842))-(COUNTIFS(Matches!$C$9:$C$1954,C842,Matches!$D$9:$D$1954,D842,Matches!$Q$9:$Q$1954,1)+COUNTIFS(Matches!$C$9:$C$1954,D842,Matches!$D$9:$D$1954,C842,Matches!$Q$9:$Q$1954,1))))</f>
        <v>0.66666666666666663</v>
      </c>
      <c r="U842" s="9">
        <f>IF(Q842=0,0,(INDEX('RPI calculation'!$H$9:$H$356,O842)-(COUNTIFS(Matches!$C$9:$C$1954,C842,Matches!$D$9:$D$1954,D842,Matches!$Q$9:$Q$1954,1,Matches!$E$9:$E$1954,3)+COUNTIFS(Matches!$C$9:$C$1954,D842,Matches!$D$9:$D$1954,C842,Matches!$Q$9:$Q$1954,1,Matches!$F$9:$F$1954,3)))/((INDEX('RPI calculation'!$H$9:$H$356,O842)+INDEX('RPI calculation'!$I$9:$I$356,O842))-(COUNTIFS(Matches!$C$9:$C$1954,C842,Matches!$D$9:$D$1954,D842,Matches!$Q$9:$Q$1954,1)+COUNTIFS(Matches!$C$9:$C$1954,D842,Matches!$D$9:$D$1954,C842,Matches!$Q$9:$Q$1954,1))))</f>
        <v>0.33333333333333331</v>
      </c>
      <c r="V842" s="9">
        <f>IF(Q842=0,0,INDEX('RPI calculation'!$K$9:$K$356,P842))</f>
        <v>0.52940476190476193</v>
      </c>
      <c r="W842" s="9">
        <f>IF(Q842=0,0,INDEX('RPI calculation'!$K$9:$K$356,O842))</f>
        <v>0.57250721500721491</v>
      </c>
      <c r="X842" s="1">
        <f>IF(G842="D1",INDEX('RPI calculation'!$N$9:$N$356,O842),0)</f>
        <v>175</v>
      </c>
      <c r="Y842" s="1">
        <f>IF(H842="D1",INDEX('RPI calculation'!$N$9:$N$356,P842),0)</f>
        <v>90</v>
      </c>
    </row>
    <row r="843" spans="1:25" ht="25">
      <c r="A843" s="1" t="s">
        <v>2654</v>
      </c>
      <c r="B843" s="12">
        <v>46270</v>
      </c>
      <c r="C843" s="1" t="s">
        <v>100</v>
      </c>
      <c r="D843" s="1" t="s">
        <v>45</v>
      </c>
      <c r="E843" s="1">
        <v>1</v>
      </c>
      <c r="F843" s="1">
        <v>3</v>
      </c>
      <c r="G843" s="1" t="s">
        <v>584</v>
      </c>
      <c r="H843" s="1" t="s">
        <v>584</v>
      </c>
      <c r="I843" s="1">
        <v>2</v>
      </c>
      <c r="J843" s="14" t="s">
        <v>1323</v>
      </c>
      <c r="K843" s="14" t="s">
        <v>2655</v>
      </c>
      <c r="L843" s="14"/>
      <c r="M843" s="1" t="s">
        <v>5986</v>
      </c>
      <c r="N843" s="14" t="s">
        <v>5989</v>
      </c>
      <c r="O843" s="1">
        <f>IF(G843="D1",MATCH(C843,'RPI calculation'!$A$9:$A$356,0),0)</f>
        <v>88</v>
      </c>
      <c r="P843" s="1">
        <f>IF(H843="D1",MATCH(D843,'RPI calculation'!$A$9:$A$356,0),0)</f>
        <v>139</v>
      </c>
      <c r="Q843" s="1">
        <f t="shared" si="39"/>
        <v>1</v>
      </c>
      <c r="R843" s="1">
        <f t="shared" si="40"/>
        <v>0</v>
      </c>
      <c r="S843" s="1">
        <f t="shared" si="41"/>
        <v>1</v>
      </c>
      <c r="T843" s="9">
        <f>IF(Q843=0,0,(INDEX('RPI calculation'!$H$9:$H$356,P843)-(COUNTIFS(Matches!$C$9:$C$1954,C843,Matches!$D$9:$D$1954,D843,Matches!$Q$9:$Q$1954,1,Matches!$F$9:$F$1954,3)+COUNTIFS(Matches!$C$9:$C$1954,D843,Matches!$D$9:$D$1954,C843,Matches!$Q$9:$Q$1954,1,Matches!$E$9:$E$1954,3)))/((INDEX('RPI calculation'!$H$9:$H$356,P843)+INDEX('RPI calculation'!$I$9:$I$356,P843))-(COUNTIFS(Matches!$C$9:$C$1954,C843,Matches!$D$9:$D$1954,D843,Matches!$Q$9:$Q$1954,1)+COUNTIFS(Matches!$C$9:$C$1954,D843,Matches!$D$9:$D$1954,C843,Matches!$Q$9:$Q$1954,1))))</f>
        <v>0.625</v>
      </c>
      <c r="U843" s="9">
        <f>IF(Q843=0,0,(INDEX('RPI calculation'!$H$9:$H$356,O843)-(COUNTIFS(Matches!$C$9:$C$1954,C843,Matches!$D$9:$D$1954,D843,Matches!$Q$9:$Q$1954,1,Matches!$E$9:$E$1954,3)+COUNTIFS(Matches!$C$9:$C$1954,D843,Matches!$D$9:$D$1954,C843,Matches!$Q$9:$Q$1954,1,Matches!$F$9:$F$1954,3)))/((INDEX('RPI calculation'!$H$9:$H$356,O843)+INDEX('RPI calculation'!$I$9:$I$356,O843))-(COUNTIFS(Matches!$C$9:$C$1954,C843,Matches!$D$9:$D$1954,D843,Matches!$Q$9:$Q$1954,1)+COUNTIFS(Matches!$C$9:$C$1954,D843,Matches!$D$9:$D$1954,C843,Matches!$Q$9:$Q$1954,1))))</f>
        <v>0.55555555555555558</v>
      </c>
      <c r="V843" s="9">
        <f>IF(Q843=0,0,INDEX('RPI calculation'!$K$9:$K$356,P843))</f>
        <v>0.66015712682379357</v>
      </c>
      <c r="W843" s="9">
        <f>IF(Q843=0,0,INDEX('RPI calculation'!$K$9:$K$356,O843))</f>
        <v>0.65066738816738812</v>
      </c>
      <c r="X843" s="1">
        <f>IF(G843="D1",INDEX('RPI calculation'!$N$9:$N$356,O843),0)</f>
        <v>77</v>
      </c>
      <c r="Y843" s="1">
        <f>IF(H843="D1",INDEX('RPI calculation'!$N$9:$N$356,P843),0)</f>
        <v>22</v>
      </c>
    </row>
    <row r="844" spans="1:25" ht="25">
      <c r="A844" s="1" t="s">
        <v>2656</v>
      </c>
      <c r="B844" s="12">
        <v>46270</v>
      </c>
      <c r="C844" s="1" t="s">
        <v>285</v>
      </c>
      <c r="D844" s="1" t="s">
        <v>328</v>
      </c>
      <c r="E844" s="1">
        <v>3</v>
      </c>
      <c r="F844" s="1">
        <v>1</v>
      </c>
      <c r="G844" s="1" t="s">
        <v>584</v>
      </c>
      <c r="H844" s="1" t="s">
        <v>584</v>
      </c>
      <c r="I844" s="1">
        <v>2</v>
      </c>
      <c r="J844" s="14" t="s">
        <v>1561</v>
      </c>
      <c r="K844" s="14" t="s">
        <v>2657</v>
      </c>
      <c r="L844" s="14"/>
      <c r="M844" s="1" t="s">
        <v>5986</v>
      </c>
      <c r="N844" s="14" t="s">
        <v>5989</v>
      </c>
      <c r="O844" s="1">
        <f>IF(G844="D1",MATCH(C844,'RPI calculation'!$A$9:$A$356,0),0)</f>
        <v>90</v>
      </c>
      <c r="P844" s="1">
        <f>IF(H844="D1",MATCH(D844,'RPI calculation'!$A$9:$A$356,0),0)</f>
        <v>295</v>
      </c>
      <c r="Q844" s="1">
        <f t="shared" si="39"/>
        <v>1</v>
      </c>
      <c r="R844" s="1">
        <f t="shared" si="40"/>
        <v>1</v>
      </c>
      <c r="S844" s="1">
        <f t="shared" si="41"/>
        <v>0</v>
      </c>
      <c r="T844" s="9">
        <f>IF(Q844=0,0,(INDEX('RPI calculation'!$H$9:$H$356,P844)-(COUNTIFS(Matches!$C$9:$C$1954,C844,Matches!$D$9:$D$1954,D844,Matches!$Q$9:$Q$1954,1,Matches!$F$9:$F$1954,3)+COUNTIFS(Matches!$C$9:$C$1954,D844,Matches!$D$9:$D$1954,C844,Matches!$Q$9:$Q$1954,1,Matches!$E$9:$E$1954,3)))/((INDEX('RPI calculation'!$H$9:$H$356,P844)+INDEX('RPI calculation'!$I$9:$I$356,P844))-(COUNTIFS(Matches!$C$9:$C$1954,C844,Matches!$D$9:$D$1954,D844,Matches!$Q$9:$Q$1954,1)+COUNTIFS(Matches!$C$9:$C$1954,D844,Matches!$D$9:$D$1954,C844,Matches!$Q$9:$Q$1954,1))))</f>
        <v>0.2</v>
      </c>
      <c r="U844" s="9">
        <f>IF(Q844=0,0,(INDEX('RPI calculation'!$H$9:$H$356,O844)-(COUNTIFS(Matches!$C$9:$C$1954,C844,Matches!$D$9:$D$1954,D844,Matches!$Q$9:$Q$1954,1,Matches!$E$9:$E$1954,3)+COUNTIFS(Matches!$C$9:$C$1954,D844,Matches!$D$9:$D$1954,C844,Matches!$Q$9:$Q$1954,1,Matches!$F$9:$F$1954,3)))/((INDEX('RPI calculation'!$H$9:$H$356,O844)+INDEX('RPI calculation'!$I$9:$I$356,O844))-(COUNTIFS(Matches!$C$9:$C$1954,C844,Matches!$D$9:$D$1954,D844,Matches!$Q$9:$Q$1954,1)+COUNTIFS(Matches!$C$9:$C$1954,D844,Matches!$D$9:$D$1954,C844,Matches!$Q$9:$Q$1954,1))))</f>
        <v>0.4</v>
      </c>
      <c r="V844" s="9">
        <f>IF(Q844=0,0,INDEX('RPI calculation'!$K$9:$K$356,P844))</f>
        <v>0.47323232323232317</v>
      </c>
      <c r="W844" s="9">
        <f>IF(Q844=0,0,INDEX('RPI calculation'!$K$9:$K$356,O844))</f>
        <v>0.41404958677685949</v>
      </c>
      <c r="X844" s="1">
        <f>IF(G844="D1",INDEX('RPI calculation'!$N$9:$N$356,O844),0)</f>
        <v>262</v>
      </c>
      <c r="Y844" s="1">
        <f>IF(H844="D1",INDEX('RPI calculation'!$N$9:$N$356,P844),0)</f>
        <v>305</v>
      </c>
    </row>
    <row r="845" spans="1:25" ht="25">
      <c r="A845" s="1" t="s">
        <v>2658</v>
      </c>
      <c r="B845" s="12">
        <v>46270</v>
      </c>
      <c r="C845" s="1" t="s">
        <v>154</v>
      </c>
      <c r="D845" s="1" t="s">
        <v>264</v>
      </c>
      <c r="E845" s="1">
        <v>1</v>
      </c>
      <c r="F845" s="1">
        <v>3</v>
      </c>
      <c r="G845" s="1" t="s">
        <v>584</v>
      </c>
      <c r="H845" s="1" t="s">
        <v>584</v>
      </c>
      <c r="I845" s="1">
        <v>2</v>
      </c>
      <c r="J845" s="14" t="s">
        <v>1544</v>
      </c>
      <c r="K845" s="14" t="s">
        <v>2659</v>
      </c>
      <c r="L845" s="14"/>
      <c r="M845" s="1" t="s">
        <v>5986</v>
      </c>
      <c r="N845" s="14" t="s">
        <v>5989</v>
      </c>
      <c r="O845" s="1">
        <f>IF(G845="D1",MATCH(C845,'RPI calculation'!$A$9:$A$356,0),0)</f>
        <v>91</v>
      </c>
      <c r="P845" s="1">
        <f>IF(H845="D1",MATCH(D845,'RPI calculation'!$A$9:$A$356,0),0)</f>
        <v>176</v>
      </c>
      <c r="Q845" s="1">
        <f t="shared" si="39"/>
        <v>1</v>
      </c>
      <c r="R845" s="1">
        <f t="shared" si="40"/>
        <v>0</v>
      </c>
      <c r="S845" s="1">
        <f t="shared" si="41"/>
        <v>1</v>
      </c>
      <c r="T845" s="9">
        <f>IF(Q845=0,0,(INDEX('RPI calculation'!$H$9:$H$356,P845)-(COUNTIFS(Matches!$C$9:$C$1954,C845,Matches!$D$9:$D$1954,D845,Matches!$Q$9:$Q$1954,1,Matches!$F$9:$F$1954,3)+COUNTIFS(Matches!$C$9:$C$1954,D845,Matches!$D$9:$D$1954,C845,Matches!$Q$9:$Q$1954,1,Matches!$E$9:$E$1954,3)))/((INDEX('RPI calculation'!$H$9:$H$356,P845)+INDEX('RPI calculation'!$I$9:$I$356,P845))-(COUNTIFS(Matches!$C$9:$C$1954,C845,Matches!$D$9:$D$1954,D845,Matches!$Q$9:$Q$1954,1)+COUNTIFS(Matches!$C$9:$C$1954,D845,Matches!$D$9:$D$1954,C845,Matches!$Q$9:$Q$1954,1))))</f>
        <v>0.4</v>
      </c>
      <c r="U845" s="9">
        <f>IF(Q845=0,0,(INDEX('RPI calculation'!$H$9:$H$356,O845)-(COUNTIFS(Matches!$C$9:$C$1954,C845,Matches!$D$9:$D$1954,D845,Matches!$Q$9:$Q$1954,1,Matches!$E$9:$E$1954,3)+COUNTIFS(Matches!$C$9:$C$1954,D845,Matches!$D$9:$D$1954,C845,Matches!$Q$9:$Q$1954,1,Matches!$F$9:$F$1954,3)))/((INDEX('RPI calculation'!$H$9:$H$356,O845)+INDEX('RPI calculation'!$I$9:$I$356,O845))-(COUNTIFS(Matches!$C$9:$C$1954,C845,Matches!$D$9:$D$1954,D845,Matches!$Q$9:$Q$1954,1)+COUNTIFS(Matches!$C$9:$C$1954,D845,Matches!$D$9:$D$1954,C845,Matches!$Q$9:$Q$1954,1))))</f>
        <v>0.6</v>
      </c>
      <c r="V845" s="9">
        <f>IF(Q845=0,0,INDEX('RPI calculation'!$K$9:$K$356,P845))</f>
        <v>0.4349720986084622</v>
      </c>
      <c r="W845" s="9">
        <f>IF(Q845=0,0,INDEX('RPI calculation'!$K$9:$K$356,O845))</f>
        <v>0.52588825316098042</v>
      </c>
      <c r="X845" s="1">
        <f>IF(G845="D1",INDEX('RPI calculation'!$N$9:$N$356,O845),0)</f>
        <v>131</v>
      </c>
      <c r="Y845" s="1">
        <f>IF(H845="D1",INDEX('RPI calculation'!$N$9:$N$356,P845),0)</f>
        <v>241</v>
      </c>
    </row>
    <row r="846" spans="1:25" ht="25">
      <c r="A846" s="1" t="s">
        <v>2660</v>
      </c>
      <c r="B846" s="12">
        <v>46270</v>
      </c>
      <c r="C846" s="1" t="s">
        <v>121</v>
      </c>
      <c r="D846" s="1" t="s">
        <v>304</v>
      </c>
      <c r="E846" s="1">
        <v>3</v>
      </c>
      <c r="F846" s="1">
        <v>0</v>
      </c>
      <c r="G846" s="1" t="s">
        <v>584</v>
      </c>
      <c r="H846" s="1" t="s">
        <v>584</v>
      </c>
      <c r="I846" s="1">
        <v>2</v>
      </c>
      <c r="J846" s="14" t="s">
        <v>1067</v>
      </c>
      <c r="K846" s="14" t="s">
        <v>2661</v>
      </c>
      <c r="L846" s="14"/>
      <c r="M846" s="1" t="s">
        <v>5986</v>
      </c>
      <c r="N846" s="14" t="s">
        <v>5989</v>
      </c>
      <c r="O846" s="1">
        <f>IF(G846="D1",MATCH(C846,'RPI calculation'!$A$9:$A$356,0),0)</f>
        <v>92</v>
      </c>
      <c r="P846" s="1">
        <f>IF(H846="D1",MATCH(D846,'RPI calculation'!$A$9:$A$356,0),0)</f>
        <v>230</v>
      </c>
      <c r="Q846" s="1">
        <f t="shared" si="39"/>
        <v>1</v>
      </c>
      <c r="R846" s="1">
        <f t="shared" si="40"/>
        <v>1</v>
      </c>
      <c r="S846" s="1">
        <f t="shared" si="41"/>
        <v>0</v>
      </c>
      <c r="T846" s="9">
        <f>IF(Q846=0,0,(INDEX('RPI calculation'!$H$9:$H$356,P846)-(COUNTIFS(Matches!$C$9:$C$1954,C846,Matches!$D$9:$D$1954,D846,Matches!$Q$9:$Q$1954,1,Matches!$F$9:$F$1954,3)+COUNTIFS(Matches!$C$9:$C$1954,D846,Matches!$D$9:$D$1954,C846,Matches!$Q$9:$Q$1954,1,Matches!$E$9:$E$1954,3)))/((INDEX('RPI calculation'!$H$9:$H$356,P846)+INDEX('RPI calculation'!$I$9:$I$356,P846))-(COUNTIFS(Matches!$C$9:$C$1954,C846,Matches!$D$9:$D$1954,D846,Matches!$Q$9:$Q$1954,1)+COUNTIFS(Matches!$C$9:$C$1954,D846,Matches!$D$9:$D$1954,C846,Matches!$Q$9:$Q$1954,1))))</f>
        <v>0.46153846153846156</v>
      </c>
      <c r="U846" s="9">
        <f>IF(Q846=0,0,(INDEX('RPI calculation'!$H$9:$H$356,O846)-(COUNTIFS(Matches!$C$9:$C$1954,C846,Matches!$D$9:$D$1954,D846,Matches!$Q$9:$Q$1954,1,Matches!$E$9:$E$1954,3)+COUNTIFS(Matches!$C$9:$C$1954,D846,Matches!$D$9:$D$1954,C846,Matches!$Q$9:$Q$1954,1,Matches!$F$9:$F$1954,3)))/((INDEX('RPI calculation'!$H$9:$H$356,O846)+INDEX('RPI calculation'!$I$9:$I$356,O846))-(COUNTIFS(Matches!$C$9:$C$1954,C846,Matches!$D$9:$D$1954,D846,Matches!$Q$9:$Q$1954,1)+COUNTIFS(Matches!$C$9:$C$1954,D846,Matches!$D$9:$D$1954,C846,Matches!$Q$9:$Q$1954,1))))</f>
        <v>0.63636363636363635</v>
      </c>
      <c r="V846" s="9">
        <f>IF(Q846=0,0,INDEX('RPI calculation'!$K$9:$K$356,P846))</f>
        <v>0.39523809523809517</v>
      </c>
      <c r="W846" s="9">
        <f>IF(Q846=0,0,INDEX('RPI calculation'!$K$9:$K$356,O846))</f>
        <v>0.52591945091945091</v>
      </c>
      <c r="X846" s="1">
        <f>IF(G846="D1",INDEX('RPI calculation'!$N$9:$N$356,O846),0)</f>
        <v>98</v>
      </c>
      <c r="Y846" s="1">
        <f>IF(H846="D1",INDEX('RPI calculation'!$N$9:$N$356,P846),0)</f>
        <v>281</v>
      </c>
    </row>
    <row r="847" spans="1:25" ht="25">
      <c r="A847" s="1" t="s">
        <v>2662</v>
      </c>
      <c r="B847" s="12">
        <v>46270</v>
      </c>
      <c r="C847" s="1" t="s">
        <v>186</v>
      </c>
      <c r="D847" s="1" t="s">
        <v>364</v>
      </c>
      <c r="E847" s="1">
        <v>3</v>
      </c>
      <c r="F847" s="1">
        <v>1</v>
      </c>
      <c r="G847" s="1" t="s">
        <v>584</v>
      </c>
      <c r="H847" s="1" t="s">
        <v>584</v>
      </c>
      <c r="I847" s="1">
        <v>2</v>
      </c>
      <c r="J847" s="14" t="s">
        <v>1713</v>
      </c>
      <c r="K847" s="14" t="s">
        <v>2663</v>
      </c>
      <c r="L847" s="14"/>
      <c r="M847" s="1" t="s">
        <v>5986</v>
      </c>
      <c r="N847" s="14" t="s">
        <v>5989</v>
      </c>
      <c r="O847" s="1">
        <f>IF(G847="D1",MATCH(C847,'RPI calculation'!$A$9:$A$356,0),0)</f>
        <v>94</v>
      </c>
      <c r="P847" s="1">
        <f>IF(H847="D1",MATCH(D847,'RPI calculation'!$A$9:$A$356,0),0)</f>
        <v>306</v>
      </c>
      <c r="Q847" s="1">
        <f t="shared" si="39"/>
        <v>1</v>
      </c>
      <c r="R847" s="1">
        <f t="shared" si="40"/>
        <v>1</v>
      </c>
      <c r="S847" s="1">
        <f t="shared" si="41"/>
        <v>0</v>
      </c>
      <c r="T847" s="9">
        <f>IF(Q847=0,0,(INDEX('RPI calculation'!$H$9:$H$356,P847)-(COUNTIFS(Matches!$C$9:$C$1954,C847,Matches!$D$9:$D$1954,D847,Matches!$Q$9:$Q$1954,1,Matches!$F$9:$F$1954,3)+COUNTIFS(Matches!$C$9:$C$1954,D847,Matches!$D$9:$D$1954,C847,Matches!$Q$9:$Q$1954,1,Matches!$E$9:$E$1954,3)))/((INDEX('RPI calculation'!$H$9:$H$356,P847)+INDEX('RPI calculation'!$I$9:$I$356,P847))-(COUNTIFS(Matches!$C$9:$C$1954,C847,Matches!$D$9:$D$1954,D847,Matches!$Q$9:$Q$1954,1)+COUNTIFS(Matches!$C$9:$C$1954,D847,Matches!$D$9:$D$1954,C847,Matches!$Q$9:$Q$1954,1))))</f>
        <v>0.1</v>
      </c>
      <c r="U847" s="9">
        <f>IF(Q847=0,0,(INDEX('RPI calculation'!$H$9:$H$356,O847)-(COUNTIFS(Matches!$C$9:$C$1954,C847,Matches!$D$9:$D$1954,D847,Matches!$Q$9:$Q$1954,1,Matches!$E$9:$E$1954,3)+COUNTIFS(Matches!$C$9:$C$1954,D847,Matches!$D$9:$D$1954,C847,Matches!$Q$9:$Q$1954,1,Matches!$F$9:$F$1954,3)))/((INDEX('RPI calculation'!$H$9:$H$356,O847)+INDEX('RPI calculation'!$I$9:$I$356,O847))-(COUNTIFS(Matches!$C$9:$C$1954,C847,Matches!$D$9:$D$1954,D847,Matches!$Q$9:$Q$1954,1)+COUNTIFS(Matches!$C$9:$C$1954,D847,Matches!$D$9:$D$1954,C847,Matches!$Q$9:$Q$1954,1))))</f>
        <v>0.63636363636363635</v>
      </c>
      <c r="V847" s="9">
        <f>IF(Q847=0,0,INDEX('RPI calculation'!$K$9:$K$356,P847))</f>
        <v>0.38939393939393929</v>
      </c>
      <c r="W847" s="9">
        <f>IF(Q847=0,0,INDEX('RPI calculation'!$K$9:$K$356,O847))</f>
        <v>0.43535353535353538</v>
      </c>
      <c r="X847" s="1">
        <f>IF(G847="D1",INDEX('RPI calculation'!$N$9:$N$356,O847),0)</f>
        <v>163</v>
      </c>
      <c r="Y847" s="1">
        <f>IF(H847="D1",INDEX('RPI calculation'!$N$9:$N$356,P847),0)</f>
        <v>341</v>
      </c>
    </row>
    <row r="848" spans="1:25" ht="25">
      <c r="A848" s="1" t="s">
        <v>2664</v>
      </c>
      <c r="B848" s="12">
        <v>46270</v>
      </c>
      <c r="C848" s="1" t="s">
        <v>188</v>
      </c>
      <c r="D848" s="1" t="s">
        <v>339</v>
      </c>
      <c r="E848" s="1">
        <v>3</v>
      </c>
      <c r="F848" s="1">
        <v>0</v>
      </c>
      <c r="G848" s="1" t="s">
        <v>584</v>
      </c>
      <c r="H848" s="1" t="s">
        <v>584</v>
      </c>
      <c r="I848" s="1">
        <v>2</v>
      </c>
      <c r="J848" s="14" t="s">
        <v>1535</v>
      </c>
      <c r="K848" s="14" t="s">
        <v>2665</v>
      </c>
      <c r="L848" s="14"/>
      <c r="M848" s="1" t="s">
        <v>5986</v>
      </c>
      <c r="N848" s="14" t="s">
        <v>5989</v>
      </c>
      <c r="O848" s="1">
        <f>IF(G848="D1",MATCH(C848,'RPI calculation'!$A$9:$A$356,0),0)</f>
        <v>98</v>
      </c>
      <c r="P848" s="1">
        <f>IF(H848="D1",MATCH(D848,'RPI calculation'!$A$9:$A$356,0),0)</f>
        <v>333</v>
      </c>
      <c r="Q848" s="1">
        <f t="shared" si="39"/>
        <v>1</v>
      </c>
      <c r="R848" s="1">
        <f t="shared" si="40"/>
        <v>1</v>
      </c>
      <c r="S848" s="1">
        <f t="shared" si="41"/>
        <v>0</v>
      </c>
      <c r="T848" s="9">
        <f>IF(Q848=0,0,(INDEX('RPI calculation'!$H$9:$H$356,P848)-(COUNTIFS(Matches!$C$9:$C$1954,C848,Matches!$D$9:$D$1954,D848,Matches!$Q$9:$Q$1954,1,Matches!$F$9:$F$1954,3)+COUNTIFS(Matches!$C$9:$C$1954,D848,Matches!$D$9:$D$1954,C848,Matches!$Q$9:$Q$1954,1,Matches!$E$9:$E$1954,3)))/((INDEX('RPI calculation'!$H$9:$H$356,P848)+INDEX('RPI calculation'!$I$9:$I$356,P848))-(COUNTIFS(Matches!$C$9:$C$1954,C848,Matches!$D$9:$D$1954,D848,Matches!$Q$9:$Q$1954,1)+COUNTIFS(Matches!$C$9:$C$1954,D848,Matches!$D$9:$D$1954,C848,Matches!$Q$9:$Q$1954,1))))</f>
        <v>0.36363636363636365</v>
      </c>
      <c r="U848" s="9">
        <f>IF(Q848=0,0,(INDEX('RPI calculation'!$H$9:$H$356,O848)-(COUNTIFS(Matches!$C$9:$C$1954,C848,Matches!$D$9:$D$1954,D848,Matches!$Q$9:$Q$1954,1,Matches!$E$9:$E$1954,3)+COUNTIFS(Matches!$C$9:$C$1954,D848,Matches!$D$9:$D$1954,C848,Matches!$Q$9:$Q$1954,1,Matches!$F$9:$F$1954,3)))/((INDEX('RPI calculation'!$H$9:$H$356,O848)+INDEX('RPI calculation'!$I$9:$I$356,O848))-(COUNTIFS(Matches!$C$9:$C$1954,C848,Matches!$D$9:$D$1954,D848,Matches!$Q$9:$Q$1954,1)+COUNTIFS(Matches!$C$9:$C$1954,D848,Matches!$D$9:$D$1954,C848,Matches!$Q$9:$Q$1954,1))))</f>
        <v>0.45454545454545453</v>
      </c>
      <c r="V848" s="9">
        <f>IF(Q848=0,0,INDEX('RPI calculation'!$K$9:$K$356,P848))</f>
        <v>0.39747335997335992</v>
      </c>
      <c r="W848" s="9">
        <f>IF(Q848=0,0,INDEX('RPI calculation'!$K$9:$K$356,O848))</f>
        <v>0.51755050505050504</v>
      </c>
      <c r="X848" s="1">
        <f>IF(G848="D1",INDEX('RPI calculation'!$N$9:$N$356,O848),0)</f>
        <v>165</v>
      </c>
      <c r="Y848" s="1">
        <f>IF(H848="D1",INDEX('RPI calculation'!$N$9:$N$356,P848),0)</f>
        <v>316</v>
      </c>
    </row>
    <row r="849" spans="1:25">
      <c r="A849" s="1" t="s">
        <v>2666</v>
      </c>
      <c r="B849" s="12">
        <v>46270</v>
      </c>
      <c r="C849" s="1" t="s">
        <v>162</v>
      </c>
      <c r="D849" s="1" t="s">
        <v>211</v>
      </c>
      <c r="E849" s="1">
        <v>0</v>
      </c>
      <c r="F849" s="1">
        <v>3</v>
      </c>
      <c r="G849" s="1" t="s">
        <v>584</v>
      </c>
      <c r="H849" s="1" t="s">
        <v>584</v>
      </c>
      <c r="I849" s="1">
        <v>1</v>
      </c>
      <c r="J849" s="14" t="s">
        <v>2667</v>
      </c>
      <c r="K849" s="14" t="s">
        <v>2668</v>
      </c>
      <c r="L849" s="14"/>
      <c r="M849" s="1" t="s">
        <v>5986</v>
      </c>
      <c r="N849" s="14" t="s">
        <v>5989</v>
      </c>
      <c r="O849" s="1">
        <f>IF(G849="D1",MATCH(C849,'RPI calculation'!$A$9:$A$356,0),0)</f>
        <v>102</v>
      </c>
      <c r="P849" s="1">
        <f>IF(H849="D1",MATCH(D849,'RPI calculation'!$A$9:$A$356,0),0)</f>
        <v>245</v>
      </c>
      <c r="Q849" s="1">
        <f t="shared" si="39"/>
        <v>1</v>
      </c>
      <c r="R849" s="1">
        <f t="shared" si="40"/>
        <v>0</v>
      </c>
      <c r="S849" s="1">
        <f t="shared" si="41"/>
        <v>1</v>
      </c>
      <c r="T849" s="9">
        <f>IF(Q849=0,0,(INDEX('RPI calculation'!$H$9:$H$356,P849)-(COUNTIFS(Matches!$C$9:$C$1954,C849,Matches!$D$9:$D$1954,D849,Matches!$Q$9:$Q$1954,1,Matches!$F$9:$F$1954,3)+COUNTIFS(Matches!$C$9:$C$1954,D849,Matches!$D$9:$D$1954,C849,Matches!$Q$9:$Q$1954,1,Matches!$E$9:$E$1954,3)))/((INDEX('RPI calculation'!$H$9:$H$356,P849)+INDEX('RPI calculation'!$I$9:$I$356,P849))-(COUNTIFS(Matches!$C$9:$C$1954,C849,Matches!$D$9:$D$1954,D849,Matches!$Q$9:$Q$1954,1)+COUNTIFS(Matches!$C$9:$C$1954,D849,Matches!$D$9:$D$1954,C849,Matches!$Q$9:$Q$1954,1))))</f>
        <v>0.58333333333333337</v>
      </c>
      <c r="U849" s="9">
        <f>IF(Q849=0,0,(INDEX('RPI calculation'!$H$9:$H$356,O849)-(COUNTIFS(Matches!$C$9:$C$1954,C849,Matches!$D$9:$D$1954,D849,Matches!$Q$9:$Q$1954,1,Matches!$E$9:$E$1954,3)+COUNTIFS(Matches!$C$9:$C$1954,D849,Matches!$D$9:$D$1954,C849,Matches!$Q$9:$Q$1954,1,Matches!$F$9:$F$1954,3)))/((INDEX('RPI calculation'!$H$9:$H$356,O849)+INDEX('RPI calculation'!$I$9:$I$356,O849))-(COUNTIFS(Matches!$C$9:$C$1954,C849,Matches!$D$9:$D$1954,D849,Matches!$Q$9:$Q$1954,1)+COUNTIFS(Matches!$C$9:$C$1954,D849,Matches!$D$9:$D$1954,C849,Matches!$Q$9:$Q$1954,1))))</f>
        <v>0.6</v>
      </c>
      <c r="V849" s="9">
        <f>IF(Q849=0,0,INDEX('RPI calculation'!$K$9:$K$356,P849))</f>
        <v>0.43065268065268059</v>
      </c>
      <c r="W849" s="9">
        <f>IF(Q849=0,0,INDEX('RPI calculation'!$K$9:$K$356,O849))</f>
        <v>0.52653810835629011</v>
      </c>
      <c r="X849" s="1">
        <f>IF(G849="D1",INDEX('RPI calculation'!$N$9:$N$356,O849),0)</f>
        <v>139</v>
      </c>
      <c r="Y849" s="1">
        <f>IF(H849="D1",INDEX('RPI calculation'!$N$9:$N$356,P849),0)</f>
        <v>188</v>
      </c>
    </row>
    <row r="850" spans="1:25" ht="25">
      <c r="A850" s="1" t="s">
        <v>2669</v>
      </c>
      <c r="B850" s="12">
        <v>46270</v>
      </c>
      <c r="C850" s="1" t="s">
        <v>346</v>
      </c>
      <c r="D850" s="1" t="s">
        <v>364</v>
      </c>
      <c r="E850" s="1">
        <v>3</v>
      </c>
      <c r="F850" s="1">
        <v>0</v>
      </c>
      <c r="G850" s="1" t="s">
        <v>584</v>
      </c>
      <c r="H850" s="1" t="s">
        <v>584</v>
      </c>
      <c r="I850" s="1">
        <v>2</v>
      </c>
      <c r="J850" s="14" t="s">
        <v>792</v>
      </c>
      <c r="K850" s="14" t="s">
        <v>2670</v>
      </c>
      <c r="L850" s="14"/>
      <c r="M850" s="1" t="s">
        <v>5986</v>
      </c>
      <c r="N850" s="14" t="s">
        <v>5989</v>
      </c>
      <c r="O850" s="1">
        <f>IF(G850="D1",MATCH(C850,'RPI calculation'!$A$9:$A$356,0),0)</f>
        <v>104</v>
      </c>
      <c r="P850" s="1">
        <f>IF(H850="D1",MATCH(D850,'RPI calculation'!$A$9:$A$356,0),0)</f>
        <v>306</v>
      </c>
      <c r="Q850" s="1">
        <f t="shared" si="39"/>
        <v>1</v>
      </c>
      <c r="R850" s="1">
        <f t="shared" si="40"/>
        <v>1</v>
      </c>
      <c r="S850" s="1">
        <f t="shared" si="41"/>
        <v>0</v>
      </c>
      <c r="T850" s="9">
        <f>IF(Q850=0,0,(INDEX('RPI calculation'!$H$9:$H$356,P850)-(COUNTIFS(Matches!$C$9:$C$1954,C850,Matches!$D$9:$D$1954,D850,Matches!$Q$9:$Q$1954,1,Matches!$F$9:$F$1954,3)+COUNTIFS(Matches!$C$9:$C$1954,D850,Matches!$D$9:$D$1954,C850,Matches!$Q$9:$Q$1954,1,Matches!$E$9:$E$1954,3)))/((INDEX('RPI calculation'!$H$9:$H$356,P850)+INDEX('RPI calculation'!$I$9:$I$356,P850))-(COUNTIFS(Matches!$C$9:$C$1954,C850,Matches!$D$9:$D$1954,D850,Matches!$Q$9:$Q$1954,1)+COUNTIFS(Matches!$C$9:$C$1954,D850,Matches!$D$9:$D$1954,C850,Matches!$Q$9:$Q$1954,1))))</f>
        <v>0.1</v>
      </c>
      <c r="U850" s="9">
        <f>IF(Q850=0,0,(INDEX('RPI calculation'!$H$9:$H$356,O850)-(COUNTIFS(Matches!$C$9:$C$1954,C850,Matches!$D$9:$D$1954,D850,Matches!$Q$9:$Q$1954,1,Matches!$E$9:$E$1954,3)+COUNTIFS(Matches!$C$9:$C$1954,D850,Matches!$D$9:$D$1954,C850,Matches!$Q$9:$Q$1954,1,Matches!$F$9:$F$1954,3)))/((INDEX('RPI calculation'!$H$9:$H$356,O850)+INDEX('RPI calculation'!$I$9:$I$356,O850))-(COUNTIFS(Matches!$C$9:$C$1954,C850,Matches!$D$9:$D$1954,D850,Matches!$Q$9:$Q$1954,1)+COUNTIFS(Matches!$C$9:$C$1954,D850,Matches!$D$9:$D$1954,C850,Matches!$Q$9:$Q$1954,1))))</f>
        <v>0.1</v>
      </c>
      <c r="V850" s="9">
        <f>IF(Q850=0,0,INDEX('RPI calculation'!$K$9:$K$356,P850))</f>
        <v>0.38939393939393929</v>
      </c>
      <c r="W850" s="9">
        <f>IF(Q850=0,0,INDEX('RPI calculation'!$K$9:$K$356,O850))</f>
        <v>0.43583739492830403</v>
      </c>
      <c r="X850" s="1">
        <f>IF(G850="D1",INDEX('RPI calculation'!$N$9:$N$356,O850),0)</f>
        <v>323</v>
      </c>
      <c r="Y850" s="1">
        <f>IF(H850="D1",INDEX('RPI calculation'!$N$9:$N$356,P850),0)</f>
        <v>341</v>
      </c>
    </row>
    <row r="851" spans="1:25" ht="25">
      <c r="A851" s="1" t="s">
        <v>2671</v>
      </c>
      <c r="B851" s="12">
        <v>46270</v>
      </c>
      <c r="C851" s="1" t="s">
        <v>70</v>
      </c>
      <c r="D851" s="1" t="s">
        <v>314</v>
      </c>
      <c r="E851" s="1">
        <v>3</v>
      </c>
      <c r="F851" s="1">
        <v>1</v>
      </c>
      <c r="G851" s="1" t="s">
        <v>584</v>
      </c>
      <c r="H851" s="1" t="s">
        <v>584</v>
      </c>
      <c r="I851" s="1">
        <v>2</v>
      </c>
      <c r="J851" s="14" t="s">
        <v>2587</v>
      </c>
      <c r="K851" s="14" t="s">
        <v>2672</v>
      </c>
      <c r="L851" s="14"/>
      <c r="M851" s="1" t="s">
        <v>5986</v>
      </c>
      <c r="N851" s="14" t="s">
        <v>5989</v>
      </c>
      <c r="O851" s="1">
        <f>IF(G851="D1",MATCH(C851,'RPI calculation'!$A$9:$A$356,0),0)</f>
        <v>105</v>
      </c>
      <c r="P851" s="1">
        <f>IF(H851="D1",MATCH(D851,'RPI calculation'!$A$9:$A$356,0),0)</f>
        <v>109</v>
      </c>
      <c r="Q851" s="1">
        <f t="shared" si="39"/>
        <v>1</v>
      </c>
      <c r="R851" s="1">
        <f t="shared" si="40"/>
        <v>1</v>
      </c>
      <c r="S851" s="1">
        <f t="shared" si="41"/>
        <v>0</v>
      </c>
      <c r="T851" s="9">
        <f>IF(Q851=0,0,(INDEX('RPI calculation'!$H$9:$H$356,P851)-(COUNTIFS(Matches!$C$9:$C$1954,C851,Matches!$D$9:$D$1954,D851,Matches!$Q$9:$Q$1954,1,Matches!$F$9:$F$1954,3)+COUNTIFS(Matches!$C$9:$C$1954,D851,Matches!$D$9:$D$1954,C851,Matches!$Q$9:$Q$1954,1,Matches!$E$9:$E$1954,3)))/((INDEX('RPI calculation'!$H$9:$H$356,P851)+INDEX('RPI calculation'!$I$9:$I$356,P851))-(COUNTIFS(Matches!$C$9:$C$1954,C851,Matches!$D$9:$D$1954,D851,Matches!$Q$9:$Q$1954,1)+COUNTIFS(Matches!$C$9:$C$1954,D851,Matches!$D$9:$D$1954,C851,Matches!$Q$9:$Q$1954,1))))</f>
        <v>0.46153846153846156</v>
      </c>
      <c r="U851" s="9">
        <f>IF(Q851=0,0,(INDEX('RPI calculation'!$H$9:$H$356,O851)-(COUNTIFS(Matches!$C$9:$C$1954,C851,Matches!$D$9:$D$1954,D851,Matches!$Q$9:$Q$1954,1,Matches!$E$9:$E$1954,3)+COUNTIFS(Matches!$C$9:$C$1954,D851,Matches!$D$9:$D$1954,C851,Matches!$Q$9:$Q$1954,1,Matches!$F$9:$F$1954,3)))/((INDEX('RPI calculation'!$H$9:$H$356,O851)+INDEX('RPI calculation'!$I$9:$I$356,O851))-(COUNTIFS(Matches!$C$9:$C$1954,C851,Matches!$D$9:$D$1954,D851,Matches!$Q$9:$Q$1954,1)+COUNTIFS(Matches!$C$9:$C$1954,D851,Matches!$D$9:$D$1954,C851,Matches!$Q$9:$Q$1954,1))))</f>
        <v>1</v>
      </c>
      <c r="V851" s="9">
        <f>IF(Q851=0,0,INDEX('RPI calculation'!$K$9:$K$356,P851))</f>
        <v>0.38657453657453661</v>
      </c>
      <c r="W851" s="9">
        <f>IF(Q851=0,0,INDEX('RPI calculation'!$K$9:$K$356,O851))</f>
        <v>0.46898040231373567</v>
      </c>
      <c r="X851" s="1">
        <f>IF(G851="D1",INDEX('RPI calculation'!$N$9:$N$356,O851),0)</f>
        <v>47</v>
      </c>
      <c r="Y851" s="1">
        <f>IF(H851="D1",INDEX('RPI calculation'!$N$9:$N$356,P851),0)</f>
        <v>291</v>
      </c>
    </row>
    <row r="852" spans="1:25" ht="25">
      <c r="A852" s="1" t="s">
        <v>2673</v>
      </c>
      <c r="B852" s="12">
        <v>46270</v>
      </c>
      <c r="C852" s="1" t="s">
        <v>85</v>
      </c>
      <c r="D852" s="1" t="s">
        <v>317</v>
      </c>
      <c r="E852" s="1">
        <v>3</v>
      </c>
      <c r="F852" s="1">
        <v>0</v>
      </c>
      <c r="G852" s="1" t="s">
        <v>584</v>
      </c>
      <c r="H852" s="1" t="s">
        <v>584</v>
      </c>
      <c r="I852" s="1">
        <v>2</v>
      </c>
      <c r="J852" s="14" t="s">
        <v>1553</v>
      </c>
      <c r="K852" s="14" t="s">
        <v>2674</v>
      </c>
      <c r="L852" s="14"/>
      <c r="M852" s="1" t="s">
        <v>5986</v>
      </c>
      <c r="N852" s="14" t="s">
        <v>5989</v>
      </c>
      <c r="O852" s="1">
        <f>IF(G852="D1",MATCH(C852,'RPI calculation'!$A$9:$A$356,0),0)</f>
        <v>107</v>
      </c>
      <c r="P852" s="1">
        <f>IF(H852="D1",MATCH(D852,'RPI calculation'!$A$9:$A$356,0),0)</f>
        <v>134</v>
      </c>
      <c r="Q852" s="1">
        <f t="shared" si="39"/>
        <v>1</v>
      </c>
      <c r="R852" s="1">
        <f t="shared" si="40"/>
        <v>1</v>
      </c>
      <c r="S852" s="1">
        <f t="shared" si="41"/>
        <v>0</v>
      </c>
      <c r="T852" s="9">
        <f>IF(Q852=0,0,(INDEX('RPI calculation'!$H$9:$H$356,P852)-(COUNTIFS(Matches!$C$9:$C$1954,C852,Matches!$D$9:$D$1954,D852,Matches!$Q$9:$Q$1954,1,Matches!$F$9:$F$1954,3)+COUNTIFS(Matches!$C$9:$C$1954,D852,Matches!$D$9:$D$1954,C852,Matches!$Q$9:$Q$1954,1,Matches!$E$9:$E$1954,3)))/((INDEX('RPI calculation'!$H$9:$H$356,P852)+INDEX('RPI calculation'!$I$9:$I$356,P852))-(COUNTIFS(Matches!$C$9:$C$1954,C852,Matches!$D$9:$D$1954,D852,Matches!$Q$9:$Q$1954,1)+COUNTIFS(Matches!$C$9:$C$1954,D852,Matches!$D$9:$D$1954,C852,Matches!$Q$9:$Q$1954,1))))</f>
        <v>0.25</v>
      </c>
      <c r="U852" s="9">
        <f>IF(Q852=0,0,(INDEX('RPI calculation'!$H$9:$H$356,O852)-(COUNTIFS(Matches!$C$9:$C$1954,C852,Matches!$D$9:$D$1954,D852,Matches!$Q$9:$Q$1954,1,Matches!$E$9:$E$1954,3)+COUNTIFS(Matches!$C$9:$C$1954,D852,Matches!$D$9:$D$1954,C852,Matches!$Q$9:$Q$1954,1,Matches!$F$9:$F$1954,3)))/((INDEX('RPI calculation'!$H$9:$H$356,O852)+INDEX('RPI calculation'!$I$9:$I$356,O852))-(COUNTIFS(Matches!$C$9:$C$1954,C852,Matches!$D$9:$D$1954,D852,Matches!$Q$9:$Q$1954,1)+COUNTIFS(Matches!$C$9:$C$1954,D852,Matches!$D$9:$D$1954,C852,Matches!$Q$9:$Q$1954,1))))</f>
        <v>0.55555555555555558</v>
      </c>
      <c r="V852" s="9">
        <f>IF(Q852=0,0,INDEX('RPI calculation'!$K$9:$K$356,P852))</f>
        <v>0.47202797202797203</v>
      </c>
      <c r="W852" s="9">
        <f>IF(Q852=0,0,INDEX('RPI calculation'!$K$9:$K$356,O852))</f>
        <v>0.60949494949494942</v>
      </c>
      <c r="X852" s="1">
        <f>IF(G852="D1",INDEX('RPI calculation'!$N$9:$N$356,O852),0)</f>
        <v>62</v>
      </c>
      <c r="Y852" s="1">
        <f>IF(H852="D1",INDEX('RPI calculation'!$N$9:$N$356,P852),0)</f>
        <v>294</v>
      </c>
    </row>
    <row r="853" spans="1:25" ht="25">
      <c r="A853" s="1" t="s">
        <v>2675</v>
      </c>
      <c r="B853" s="12">
        <v>46270</v>
      </c>
      <c r="C853" s="1" t="s">
        <v>124</v>
      </c>
      <c r="D853" s="1" t="s">
        <v>359</v>
      </c>
      <c r="E853" s="1">
        <v>3</v>
      </c>
      <c r="F853" s="1">
        <v>0</v>
      </c>
      <c r="G853" s="1" t="s">
        <v>584</v>
      </c>
      <c r="H853" s="1" t="s">
        <v>584</v>
      </c>
      <c r="I853" s="1">
        <v>2</v>
      </c>
      <c r="J853" s="14" t="s">
        <v>2646</v>
      </c>
      <c r="K853" s="14" t="s">
        <v>2676</v>
      </c>
      <c r="L853" s="14"/>
      <c r="M853" s="1" t="s">
        <v>5986</v>
      </c>
      <c r="N853" s="14" t="s">
        <v>5989</v>
      </c>
      <c r="O853" s="1">
        <f>IF(G853="D1",MATCH(C853,'RPI calculation'!$A$9:$A$356,0),0)</f>
        <v>108</v>
      </c>
      <c r="P853" s="1">
        <f>IF(H853="D1",MATCH(D853,'RPI calculation'!$A$9:$A$356,0),0)</f>
        <v>150</v>
      </c>
      <c r="Q853" s="1">
        <f t="shared" si="39"/>
        <v>1</v>
      </c>
      <c r="R853" s="1">
        <f t="shared" si="40"/>
        <v>1</v>
      </c>
      <c r="S853" s="1">
        <f t="shared" si="41"/>
        <v>0</v>
      </c>
      <c r="T853" s="9">
        <f>IF(Q853=0,0,(INDEX('RPI calculation'!$H$9:$H$356,P853)-(COUNTIFS(Matches!$C$9:$C$1954,C853,Matches!$D$9:$D$1954,D853,Matches!$Q$9:$Q$1954,1,Matches!$F$9:$F$1954,3)+COUNTIFS(Matches!$C$9:$C$1954,D853,Matches!$D$9:$D$1954,C853,Matches!$Q$9:$Q$1954,1,Matches!$E$9:$E$1954,3)))/((INDEX('RPI calculation'!$H$9:$H$356,P853)+INDEX('RPI calculation'!$I$9:$I$356,P853))-(COUNTIFS(Matches!$C$9:$C$1954,C853,Matches!$D$9:$D$1954,D853,Matches!$Q$9:$Q$1954,1)+COUNTIFS(Matches!$C$9:$C$1954,D853,Matches!$D$9:$D$1954,C853,Matches!$Q$9:$Q$1954,1))))</f>
        <v>0.1</v>
      </c>
      <c r="U853" s="9">
        <f>IF(Q853=0,0,(INDEX('RPI calculation'!$H$9:$H$356,O853)-(COUNTIFS(Matches!$C$9:$C$1954,C853,Matches!$D$9:$D$1954,D853,Matches!$Q$9:$Q$1954,1,Matches!$E$9:$E$1954,3)+COUNTIFS(Matches!$C$9:$C$1954,D853,Matches!$D$9:$D$1954,C853,Matches!$Q$9:$Q$1954,1,Matches!$F$9:$F$1954,3)))/((INDEX('RPI calculation'!$H$9:$H$356,O853)+INDEX('RPI calculation'!$I$9:$I$356,O853))-(COUNTIFS(Matches!$C$9:$C$1954,C853,Matches!$D$9:$D$1954,D853,Matches!$Q$9:$Q$1954,1)+COUNTIFS(Matches!$C$9:$C$1954,D853,Matches!$D$9:$D$1954,C853,Matches!$Q$9:$Q$1954,1))))</f>
        <v>0.66666666666666663</v>
      </c>
      <c r="V853" s="9">
        <f>IF(Q853=0,0,INDEX('RPI calculation'!$K$9:$K$356,P853))</f>
        <v>0.39511851784579055</v>
      </c>
      <c r="W853" s="9">
        <f>IF(Q853=0,0,INDEX('RPI calculation'!$K$9:$K$356,O853))</f>
        <v>0.49865079365079373</v>
      </c>
      <c r="X853" s="1">
        <f>IF(G853="D1",INDEX('RPI calculation'!$N$9:$N$356,O853),0)</f>
        <v>101</v>
      </c>
      <c r="Y853" s="1">
        <f>IF(H853="D1",INDEX('RPI calculation'!$N$9:$N$356,P853),0)</f>
        <v>336</v>
      </c>
    </row>
    <row r="854" spans="1:25" ht="25">
      <c r="A854" s="1" t="s">
        <v>2677</v>
      </c>
      <c r="B854" s="12">
        <v>46270</v>
      </c>
      <c r="C854" s="1" t="s">
        <v>124</v>
      </c>
      <c r="D854" s="1" t="s">
        <v>241</v>
      </c>
      <c r="E854" s="1">
        <v>3</v>
      </c>
      <c r="F854" s="1">
        <v>0</v>
      </c>
      <c r="G854" s="1" t="s">
        <v>584</v>
      </c>
      <c r="H854" s="1" t="s">
        <v>584</v>
      </c>
      <c r="I854" s="1">
        <v>2</v>
      </c>
      <c r="J854" s="14" t="s">
        <v>2678</v>
      </c>
      <c r="K854" s="14" t="s">
        <v>2679</v>
      </c>
      <c r="L854" s="14"/>
      <c r="M854" s="1" t="s">
        <v>5986</v>
      </c>
      <c r="N854" s="14" t="s">
        <v>5989</v>
      </c>
      <c r="O854" s="1">
        <f>IF(G854="D1",MATCH(C854,'RPI calculation'!$A$9:$A$356,0),0)</f>
        <v>108</v>
      </c>
      <c r="P854" s="1">
        <f>IF(H854="D1",MATCH(D854,'RPI calculation'!$A$9:$A$356,0),0)</f>
        <v>247</v>
      </c>
      <c r="Q854" s="1">
        <f t="shared" si="39"/>
        <v>1</v>
      </c>
      <c r="R854" s="1">
        <f t="shared" si="40"/>
        <v>1</v>
      </c>
      <c r="S854" s="1">
        <f t="shared" si="41"/>
        <v>0</v>
      </c>
      <c r="T854" s="9">
        <f>IF(Q854=0,0,(INDEX('RPI calculation'!$H$9:$H$356,P854)-(COUNTIFS(Matches!$C$9:$C$1954,C854,Matches!$D$9:$D$1954,D854,Matches!$Q$9:$Q$1954,1,Matches!$F$9:$F$1954,3)+COUNTIFS(Matches!$C$9:$C$1954,D854,Matches!$D$9:$D$1954,C854,Matches!$Q$9:$Q$1954,1,Matches!$E$9:$E$1954,3)))/((INDEX('RPI calculation'!$H$9:$H$356,P854)+INDEX('RPI calculation'!$I$9:$I$356,P854))-(COUNTIFS(Matches!$C$9:$C$1954,C854,Matches!$D$9:$D$1954,D854,Matches!$Q$9:$Q$1954,1)+COUNTIFS(Matches!$C$9:$C$1954,D854,Matches!$D$9:$D$1954,C854,Matches!$Q$9:$Q$1954,1))))</f>
        <v>0.36363636363636365</v>
      </c>
      <c r="U854" s="9">
        <f>IF(Q854=0,0,(INDEX('RPI calculation'!$H$9:$H$356,O854)-(COUNTIFS(Matches!$C$9:$C$1954,C854,Matches!$D$9:$D$1954,D854,Matches!$Q$9:$Q$1954,1,Matches!$E$9:$E$1954,3)+COUNTIFS(Matches!$C$9:$C$1954,D854,Matches!$D$9:$D$1954,C854,Matches!$Q$9:$Q$1954,1,Matches!$F$9:$F$1954,3)))/((INDEX('RPI calculation'!$H$9:$H$356,O854)+INDEX('RPI calculation'!$I$9:$I$356,O854))-(COUNTIFS(Matches!$C$9:$C$1954,C854,Matches!$D$9:$D$1954,D854,Matches!$Q$9:$Q$1954,1)+COUNTIFS(Matches!$C$9:$C$1954,D854,Matches!$D$9:$D$1954,C854,Matches!$Q$9:$Q$1954,1))))</f>
        <v>0.66666666666666663</v>
      </c>
      <c r="V854" s="9">
        <f>IF(Q854=0,0,INDEX('RPI calculation'!$K$9:$K$356,P854))</f>
        <v>0.51638407888407889</v>
      </c>
      <c r="W854" s="9">
        <f>IF(Q854=0,0,INDEX('RPI calculation'!$K$9:$K$356,O854))</f>
        <v>0.49865079365079373</v>
      </c>
      <c r="X854" s="1">
        <f>IF(G854="D1",INDEX('RPI calculation'!$N$9:$N$356,O854),0)</f>
        <v>101</v>
      </c>
      <c r="Y854" s="1">
        <f>IF(H854="D1",INDEX('RPI calculation'!$N$9:$N$356,P854),0)</f>
        <v>218</v>
      </c>
    </row>
    <row r="855" spans="1:25" ht="25">
      <c r="A855" s="1" t="s">
        <v>2680</v>
      </c>
      <c r="B855" s="12">
        <v>46270</v>
      </c>
      <c r="C855" s="1" t="s">
        <v>321</v>
      </c>
      <c r="D855" s="1" t="s">
        <v>258</v>
      </c>
      <c r="E855" s="1">
        <v>0</v>
      </c>
      <c r="F855" s="1">
        <v>3</v>
      </c>
      <c r="G855" s="1" t="s">
        <v>584</v>
      </c>
      <c r="H855" s="1" t="s">
        <v>584</v>
      </c>
      <c r="I855" s="1">
        <v>2</v>
      </c>
      <c r="J855" s="14" t="s">
        <v>2247</v>
      </c>
      <c r="K855" s="14" t="s">
        <v>2681</v>
      </c>
      <c r="L855" s="14"/>
      <c r="M855" s="1" t="s">
        <v>5986</v>
      </c>
      <c r="N855" s="14" t="s">
        <v>5989</v>
      </c>
      <c r="O855" s="1">
        <f>IF(G855="D1",MATCH(C855,'RPI calculation'!$A$9:$A$356,0),0)</f>
        <v>112</v>
      </c>
      <c r="P855" s="1">
        <f>IF(H855="D1",MATCH(D855,'RPI calculation'!$A$9:$A$356,0),0)</f>
        <v>293</v>
      </c>
      <c r="Q855" s="1">
        <f t="shared" si="39"/>
        <v>1</v>
      </c>
      <c r="R855" s="1">
        <f t="shared" si="40"/>
        <v>0</v>
      </c>
      <c r="S855" s="1">
        <f t="shared" si="41"/>
        <v>1</v>
      </c>
      <c r="T855" s="9">
        <f>IF(Q855=0,0,(INDEX('RPI calculation'!$H$9:$H$356,P855)-(COUNTIFS(Matches!$C$9:$C$1954,C855,Matches!$D$9:$D$1954,D855,Matches!$Q$9:$Q$1954,1,Matches!$F$9:$F$1954,3)+COUNTIFS(Matches!$C$9:$C$1954,D855,Matches!$D$9:$D$1954,C855,Matches!$Q$9:$Q$1954,1,Matches!$E$9:$E$1954,3)))/((INDEX('RPI calculation'!$H$9:$H$356,P855)+INDEX('RPI calculation'!$I$9:$I$356,P855))-(COUNTIFS(Matches!$C$9:$C$1954,C855,Matches!$D$9:$D$1954,D855,Matches!$Q$9:$Q$1954,1)+COUNTIFS(Matches!$C$9:$C$1954,D855,Matches!$D$9:$D$1954,C855,Matches!$Q$9:$Q$1954,1))))</f>
        <v>0.2</v>
      </c>
      <c r="U855" s="9">
        <f>IF(Q855=0,0,(INDEX('RPI calculation'!$H$9:$H$356,O855)-(COUNTIFS(Matches!$C$9:$C$1954,C855,Matches!$D$9:$D$1954,D855,Matches!$Q$9:$Q$1954,1,Matches!$E$9:$E$1954,3)+COUNTIFS(Matches!$C$9:$C$1954,D855,Matches!$D$9:$D$1954,C855,Matches!$Q$9:$Q$1954,1,Matches!$F$9:$F$1954,3)))/((INDEX('RPI calculation'!$H$9:$H$356,O855)+INDEX('RPI calculation'!$I$9:$I$356,O855))-(COUNTIFS(Matches!$C$9:$C$1954,C855,Matches!$D$9:$D$1954,D855,Matches!$Q$9:$Q$1954,1)+COUNTIFS(Matches!$C$9:$C$1954,D855,Matches!$D$9:$D$1954,C855,Matches!$Q$9:$Q$1954,1))))</f>
        <v>0.1</v>
      </c>
      <c r="V855" s="9">
        <f>IF(Q855=0,0,INDEX('RPI calculation'!$K$9:$K$356,P855))</f>
        <v>0.52231404958677685</v>
      </c>
      <c r="W855" s="9">
        <f>IF(Q855=0,0,INDEX('RPI calculation'!$K$9:$K$356,O855))</f>
        <v>0.53409090909090906</v>
      </c>
      <c r="X855" s="1">
        <f>IF(G855="D1",INDEX('RPI calculation'!$N$9:$N$356,O855),0)</f>
        <v>298</v>
      </c>
      <c r="Y855" s="1">
        <f>IF(H855="D1",INDEX('RPI calculation'!$N$9:$N$356,P855),0)</f>
        <v>235</v>
      </c>
    </row>
    <row r="856" spans="1:25" ht="25">
      <c r="A856" s="1" t="s">
        <v>2682</v>
      </c>
      <c r="B856" s="12">
        <v>46270</v>
      </c>
      <c r="C856" s="1" t="s">
        <v>184</v>
      </c>
      <c r="D856" s="1" t="s">
        <v>330</v>
      </c>
      <c r="E856" s="1">
        <v>3</v>
      </c>
      <c r="F856" s="1">
        <v>1</v>
      </c>
      <c r="G856" s="1" t="s">
        <v>584</v>
      </c>
      <c r="H856" s="1" t="s">
        <v>584</v>
      </c>
      <c r="I856" s="1">
        <v>2</v>
      </c>
      <c r="J856" s="14" t="s">
        <v>1739</v>
      </c>
      <c r="K856" s="14" t="s">
        <v>2683</v>
      </c>
      <c r="L856" s="14"/>
      <c r="M856" s="1" t="s">
        <v>5986</v>
      </c>
      <c r="N856" s="14" t="s">
        <v>5989</v>
      </c>
      <c r="O856" s="1">
        <f>IF(G856="D1",MATCH(C856,'RPI calculation'!$A$9:$A$356,0),0)</f>
        <v>113</v>
      </c>
      <c r="P856" s="1">
        <f>IF(H856="D1",MATCH(D856,'RPI calculation'!$A$9:$A$356,0),0)</f>
        <v>252</v>
      </c>
      <c r="Q856" s="1">
        <f t="shared" si="39"/>
        <v>1</v>
      </c>
      <c r="R856" s="1">
        <f t="shared" si="40"/>
        <v>1</v>
      </c>
      <c r="S856" s="1">
        <f t="shared" si="41"/>
        <v>0</v>
      </c>
      <c r="T856" s="9">
        <f>IF(Q856=0,0,(INDEX('RPI calculation'!$H$9:$H$356,P856)-(COUNTIFS(Matches!$C$9:$C$1954,C856,Matches!$D$9:$D$1954,D856,Matches!$Q$9:$Q$1954,1,Matches!$F$9:$F$1954,3)+COUNTIFS(Matches!$C$9:$C$1954,D856,Matches!$D$9:$D$1954,C856,Matches!$Q$9:$Q$1954,1,Matches!$E$9:$E$1954,3)))/((INDEX('RPI calculation'!$H$9:$H$356,P856)+INDEX('RPI calculation'!$I$9:$I$356,P856))-(COUNTIFS(Matches!$C$9:$C$1954,C856,Matches!$D$9:$D$1954,D856,Matches!$Q$9:$Q$1954,1)+COUNTIFS(Matches!$C$9:$C$1954,D856,Matches!$D$9:$D$1954,C856,Matches!$Q$9:$Q$1954,1))))</f>
        <v>0.18181818181818182</v>
      </c>
      <c r="U856" s="9">
        <f>IF(Q856=0,0,(INDEX('RPI calculation'!$H$9:$H$356,O856)-(COUNTIFS(Matches!$C$9:$C$1954,C856,Matches!$D$9:$D$1954,D856,Matches!$Q$9:$Q$1954,1,Matches!$E$9:$E$1954,3)+COUNTIFS(Matches!$C$9:$C$1954,D856,Matches!$D$9:$D$1954,C856,Matches!$Q$9:$Q$1954,1,Matches!$F$9:$F$1954,3)))/((INDEX('RPI calculation'!$H$9:$H$356,O856)+INDEX('RPI calculation'!$I$9:$I$356,O856))-(COUNTIFS(Matches!$C$9:$C$1954,C856,Matches!$D$9:$D$1954,D856,Matches!$Q$9:$Q$1954,1)+COUNTIFS(Matches!$C$9:$C$1954,D856,Matches!$D$9:$D$1954,C856,Matches!$Q$9:$Q$1954,1))))</f>
        <v>0.72727272727272729</v>
      </c>
      <c r="V856" s="9">
        <f>IF(Q856=0,0,INDEX('RPI calculation'!$K$9:$K$356,P856))</f>
        <v>0.50084175084175075</v>
      </c>
      <c r="W856" s="9">
        <f>IF(Q856=0,0,INDEX('RPI calculation'!$K$9:$K$356,O856))</f>
        <v>0.41136363636363638</v>
      </c>
      <c r="X856" s="1">
        <f>IF(G856="D1",INDEX('RPI calculation'!$N$9:$N$356,O856),0)</f>
        <v>161</v>
      </c>
      <c r="Y856" s="1">
        <f>IF(H856="D1",INDEX('RPI calculation'!$N$9:$N$356,P856),0)</f>
        <v>307</v>
      </c>
    </row>
    <row r="857" spans="1:25" ht="25">
      <c r="A857" s="1" t="s">
        <v>2684</v>
      </c>
      <c r="B857" s="12">
        <v>46270</v>
      </c>
      <c r="C857" s="1" t="s">
        <v>65</v>
      </c>
      <c r="D857" s="1" t="s">
        <v>280</v>
      </c>
      <c r="E857" s="1">
        <v>3</v>
      </c>
      <c r="F857" s="1">
        <v>0</v>
      </c>
      <c r="G857" s="1" t="s">
        <v>584</v>
      </c>
      <c r="H857" s="1" t="s">
        <v>584</v>
      </c>
      <c r="I857" s="1">
        <v>2</v>
      </c>
      <c r="J857" s="14" t="s">
        <v>2685</v>
      </c>
      <c r="K857" s="14" t="s">
        <v>2686</v>
      </c>
      <c r="L857" s="14"/>
      <c r="M857" s="1" t="s">
        <v>5986</v>
      </c>
      <c r="N857" s="14" t="s">
        <v>5989</v>
      </c>
      <c r="O857" s="1">
        <f>IF(G857="D1",MATCH(C857,'RPI calculation'!$A$9:$A$356,0),0)</f>
        <v>115</v>
      </c>
      <c r="P857" s="1">
        <f>IF(H857="D1",MATCH(D857,'RPI calculation'!$A$9:$A$356,0),0)</f>
        <v>155</v>
      </c>
      <c r="Q857" s="1">
        <f t="shared" si="39"/>
        <v>1</v>
      </c>
      <c r="R857" s="1">
        <f t="shared" si="40"/>
        <v>1</v>
      </c>
      <c r="S857" s="1">
        <f t="shared" si="41"/>
        <v>0</v>
      </c>
      <c r="T857" s="9">
        <f>IF(Q857=0,0,(INDEX('RPI calculation'!$H$9:$H$356,P857)-(COUNTIFS(Matches!$C$9:$C$1954,C857,Matches!$D$9:$D$1954,D857,Matches!$Q$9:$Q$1954,1,Matches!$F$9:$F$1954,3)+COUNTIFS(Matches!$C$9:$C$1954,D857,Matches!$D$9:$D$1954,C857,Matches!$Q$9:$Q$1954,1,Matches!$E$9:$E$1954,3)))/((INDEX('RPI calculation'!$H$9:$H$356,P857)+INDEX('RPI calculation'!$I$9:$I$356,P857))-(COUNTIFS(Matches!$C$9:$C$1954,C857,Matches!$D$9:$D$1954,D857,Matches!$Q$9:$Q$1954,1)+COUNTIFS(Matches!$C$9:$C$1954,D857,Matches!$D$9:$D$1954,C857,Matches!$Q$9:$Q$1954,1))))</f>
        <v>0.4</v>
      </c>
      <c r="U857" s="9">
        <f>IF(Q857=0,0,(INDEX('RPI calculation'!$H$9:$H$356,O857)-(COUNTIFS(Matches!$C$9:$C$1954,C857,Matches!$D$9:$D$1954,D857,Matches!$Q$9:$Q$1954,1,Matches!$E$9:$E$1954,3)+COUNTIFS(Matches!$C$9:$C$1954,D857,Matches!$D$9:$D$1954,C857,Matches!$Q$9:$Q$1954,1,Matches!$F$9:$F$1954,3)))/((INDEX('RPI calculation'!$H$9:$H$356,O857)+INDEX('RPI calculation'!$I$9:$I$356,O857))-(COUNTIFS(Matches!$C$9:$C$1954,C857,Matches!$D$9:$D$1954,D857,Matches!$Q$9:$Q$1954,1)+COUNTIFS(Matches!$C$9:$C$1954,D857,Matches!$D$9:$D$1954,C857,Matches!$Q$9:$Q$1954,1))))</f>
        <v>0.7</v>
      </c>
      <c r="V857" s="9">
        <f>IF(Q857=0,0,INDEX('RPI calculation'!$K$9:$K$356,P857))</f>
        <v>0.48834498834498841</v>
      </c>
      <c r="W857" s="9">
        <f>IF(Q857=0,0,INDEX('RPI calculation'!$K$9:$K$356,O857))</f>
        <v>0.58087695133149675</v>
      </c>
      <c r="X857" s="1">
        <f>IF(G857="D1",INDEX('RPI calculation'!$N$9:$N$356,O857),0)</f>
        <v>42</v>
      </c>
      <c r="Y857" s="1">
        <f>IF(H857="D1",INDEX('RPI calculation'!$N$9:$N$356,P857),0)</f>
        <v>257</v>
      </c>
    </row>
    <row r="858" spans="1:25" ht="25">
      <c r="A858" s="1" t="s">
        <v>2687</v>
      </c>
      <c r="B858" s="12">
        <v>46270</v>
      </c>
      <c r="C858" s="1" t="s">
        <v>174</v>
      </c>
      <c r="D858" s="1" t="s">
        <v>107</v>
      </c>
      <c r="E858" s="1">
        <v>1</v>
      </c>
      <c r="F858" s="1">
        <v>3</v>
      </c>
      <c r="G858" s="1" t="s">
        <v>584</v>
      </c>
      <c r="H858" s="1" t="s">
        <v>584</v>
      </c>
      <c r="I858" s="1">
        <v>2</v>
      </c>
      <c r="J858" s="14" t="s">
        <v>2688</v>
      </c>
      <c r="K858" s="14" t="s">
        <v>2689</v>
      </c>
      <c r="L858" s="14"/>
      <c r="M858" s="1" t="s">
        <v>5986</v>
      </c>
      <c r="N858" s="14" t="s">
        <v>5989</v>
      </c>
      <c r="O858" s="1">
        <f>IF(G858="D1",MATCH(C858,'RPI calculation'!$A$9:$A$356,0),0)</f>
        <v>118</v>
      </c>
      <c r="P858" s="1">
        <f>IF(H858="D1",MATCH(D858,'RPI calculation'!$A$9:$A$356,0),0)</f>
        <v>170</v>
      </c>
      <c r="Q858" s="1">
        <f t="shared" si="39"/>
        <v>1</v>
      </c>
      <c r="R858" s="1">
        <f t="shared" si="40"/>
        <v>0</v>
      </c>
      <c r="S858" s="1">
        <f t="shared" si="41"/>
        <v>1</v>
      </c>
      <c r="T858" s="9">
        <f>IF(Q858=0,0,(INDEX('RPI calculation'!$H$9:$H$356,P858)-(COUNTIFS(Matches!$C$9:$C$1954,C858,Matches!$D$9:$D$1954,D858,Matches!$Q$9:$Q$1954,1,Matches!$F$9:$F$1954,3)+COUNTIFS(Matches!$C$9:$C$1954,D858,Matches!$D$9:$D$1954,C858,Matches!$Q$9:$Q$1954,1,Matches!$E$9:$E$1954,3)))/((INDEX('RPI calculation'!$H$9:$H$356,P858)+INDEX('RPI calculation'!$I$9:$I$356,P858))-(COUNTIFS(Matches!$C$9:$C$1954,C858,Matches!$D$9:$D$1954,D858,Matches!$Q$9:$Q$1954,1)+COUNTIFS(Matches!$C$9:$C$1954,D858,Matches!$D$9:$D$1954,C858,Matches!$Q$9:$Q$1954,1))))</f>
        <v>0.72727272727272729</v>
      </c>
      <c r="U858" s="9">
        <f>IF(Q858=0,0,(INDEX('RPI calculation'!$H$9:$H$356,O858)-(COUNTIFS(Matches!$C$9:$C$1954,C858,Matches!$D$9:$D$1954,D858,Matches!$Q$9:$Q$1954,1,Matches!$E$9:$E$1954,3)+COUNTIFS(Matches!$C$9:$C$1954,D858,Matches!$D$9:$D$1954,C858,Matches!$Q$9:$Q$1954,1,Matches!$F$9:$F$1954,3)))/((INDEX('RPI calculation'!$H$9:$H$356,O858)+INDEX('RPI calculation'!$I$9:$I$356,O858))-(COUNTIFS(Matches!$C$9:$C$1954,C858,Matches!$D$9:$D$1954,D858,Matches!$Q$9:$Q$1954,1)+COUNTIFS(Matches!$C$9:$C$1954,D858,Matches!$D$9:$D$1954,C858,Matches!$Q$9:$Q$1954,1))))</f>
        <v>0.6</v>
      </c>
      <c r="V858" s="9">
        <f>IF(Q858=0,0,INDEX('RPI calculation'!$K$9:$K$356,P858))</f>
        <v>0.51668470418470414</v>
      </c>
      <c r="W858" s="9">
        <f>IF(Q858=0,0,INDEX('RPI calculation'!$K$9:$K$356,O858))</f>
        <v>0.52078577987668906</v>
      </c>
      <c r="X858" s="1">
        <f>IF(G858="D1",INDEX('RPI calculation'!$N$9:$N$356,O858),0)</f>
        <v>151</v>
      </c>
      <c r="Y858" s="1">
        <f>IF(H858="D1",INDEX('RPI calculation'!$N$9:$N$356,P858),0)</f>
        <v>84</v>
      </c>
    </row>
    <row r="859" spans="1:25" ht="25">
      <c r="A859" s="1" t="s">
        <v>2690</v>
      </c>
      <c r="B859" s="12">
        <v>46270</v>
      </c>
      <c r="C859" s="1" t="s">
        <v>213</v>
      </c>
      <c r="D859" s="1" t="s">
        <v>183</v>
      </c>
      <c r="E859" s="1">
        <v>0</v>
      </c>
      <c r="F859" s="1">
        <v>3</v>
      </c>
      <c r="G859" s="1" t="s">
        <v>584</v>
      </c>
      <c r="H859" s="1" t="s">
        <v>584</v>
      </c>
      <c r="I859" s="1">
        <v>2</v>
      </c>
      <c r="J859" s="14" t="s">
        <v>2691</v>
      </c>
      <c r="K859" s="14" t="s">
        <v>2692</v>
      </c>
      <c r="L859" s="14"/>
      <c r="M859" s="1" t="s">
        <v>5986</v>
      </c>
      <c r="N859" s="14" t="s">
        <v>5989</v>
      </c>
      <c r="O859" s="1">
        <f>IF(G859="D1",MATCH(C859,'RPI calculation'!$A$9:$A$356,0),0)</f>
        <v>124</v>
      </c>
      <c r="P859" s="1">
        <f>IF(H859="D1",MATCH(D859,'RPI calculation'!$A$9:$A$356,0),0)</f>
        <v>301</v>
      </c>
      <c r="Q859" s="1">
        <f t="shared" si="39"/>
        <v>1</v>
      </c>
      <c r="R859" s="1">
        <f t="shared" si="40"/>
        <v>0</v>
      </c>
      <c r="S859" s="1">
        <f t="shared" si="41"/>
        <v>1</v>
      </c>
      <c r="T859" s="9">
        <f>IF(Q859=0,0,(INDEX('RPI calculation'!$H$9:$H$356,P859)-(COUNTIFS(Matches!$C$9:$C$1954,C859,Matches!$D$9:$D$1954,D859,Matches!$Q$9:$Q$1954,1,Matches!$F$9:$F$1954,3)+COUNTIFS(Matches!$C$9:$C$1954,D859,Matches!$D$9:$D$1954,C859,Matches!$Q$9:$Q$1954,1,Matches!$E$9:$E$1954,3)))/((INDEX('RPI calculation'!$H$9:$H$356,P859)+INDEX('RPI calculation'!$I$9:$I$356,P859))-(COUNTIFS(Matches!$C$9:$C$1954,C859,Matches!$D$9:$D$1954,D859,Matches!$Q$9:$Q$1954,1)+COUNTIFS(Matches!$C$9:$C$1954,D859,Matches!$D$9:$D$1954,C859,Matches!$Q$9:$Q$1954,1))))</f>
        <v>0.5</v>
      </c>
      <c r="U859" s="9">
        <f>IF(Q859=0,0,(INDEX('RPI calculation'!$H$9:$H$356,O859)-(COUNTIFS(Matches!$C$9:$C$1954,C859,Matches!$D$9:$D$1954,D859,Matches!$Q$9:$Q$1954,1,Matches!$E$9:$E$1954,3)+COUNTIFS(Matches!$C$9:$C$1954,D859,Matches!$D$9:$D$1954,C859,Matches!$Q$9:$Q$1954,1,Matches!$F$9:$F$1954,3)))/((INDEX('RPI calculation'!$H$9:$H$356,O859)+INDEX('RPI calculation'!$I$9:$I$356,O859))-(COUNTIFS(Matches!$C$9:$C$1954,C859,Matches!$D$9:$D$1954,D859,Matches!$Q$9:$Q$1954,1)+COUNTIFS(Matches!$C$9:$C$1954,D859,Matches!$D$9:$D$1954,C859,Matches!$Q$9:$Q$1954,1))))</f>
        <v>0.54545454545454541</v>
      </c>
      <c r="V859" s="9">
        <f>IF(Q859=0,0,INDEX('RPI calculation'!$K$9:$K$356,P859))</f>
        <v>0.49608724608724608</v>
      </c>
      <c r="W859" s="9">
        <f>IF(Q859=0,0,INDEX('RPI calculation'!$K$9:$K$356,O859))</f>
        <v>0.47944023569023564</v>
      </c>
      <c r="X859" s="1">
        <f>IF(G859="D1",INDEX('RPI calculation'!$N$9:$N$356,O859),0)</f>
        <v>190</v>
      </c>
      <c r="Y859" s="1">
        <f>IF(H859="D1",INDEX('RPI calculation'!$N$9:$N$356,P859),0)</f>
        <v>160</v>
      </c>
    </row>
    <row r="860" spans="1:25" ht="25">
      <c r="A860" s="1" t="s">
        <v>2693</v>
      </c>
      <c r="B860" s="12">
        <v>46270</v>
      </c>
      <c r="C860" s="1" t="s">
        <v>310</v>
      </c>
      <c r="D860" s="1" t="s">
        <v>259</v>
      </c>
      <c r="E860" s="1">
        <v>1</v>
      </c>
      <c r="F860" s="1">
        <v>3</v>
      </c>
      <c r="G860" s="1" t="s">
        <v>584</v>
      </c>
      <c r="H860" s="1" t="s">
        <v>584</v>
      </c>
      <c r="I860" s="1">
        <v>2</v>
      </c>
      <c r="J860" s="14" t="s">
        <v>965</v>
      </c>
      <c r="K860" s="14" t="s">
        <v>2694</v>
      </c>
      <c r="L860" s="14"/>
      <c r="M860" s="1" t="s">
        <v>5986</v>
      </c>
      <c r="N860" s="14" t="s">
        <v>5989</v>
      </c>
      <c r="O860" s="1">
        <f>IF(G860="D1",MATCH(C860,'RPI calculation'!$A$9:$A$356,0),0)</f>
        <v>125</v>
      </c>
      <c r="P860" s="1">
        <f>IF(H860="D1",MATCH(D860,'RPI calculation'!$A$9:$A$356,0),0)</f>
        <v>335</v>
      </c>
      <c r="Q860" s="1">
        <f t="shared" si="39"/>
        <v>1</v>
      </c>
      <c r="R860" s="1">
        <f t="shared" si="40"/>
        <v>0</v>
      </c>
      <c r="S860" s="1">
        <f t="shared" si="41"/>
        <v>1</v>
      </c>
      <c r="T860" s="9">
        <f>IF(Q860=0,0,(INDEX('RPI calculation'!$H$9:$H$356,P860)-(COUNTIFS(Matches!$C$9:$C$1954,C860,Matches!$D$9:$D$1954,D860,Matches!$Q$9:$Q$1954,1,Matches!$F$9:$F$1954,3)+COUNTIFS(Matches!$C$9:$C$1954,D860,Matches!$D$9:$D$1954,C860,Matches!$Q$9:$Q$1954,1,Matches!$E$9:$E$1954,3)))/((INDEX('RPI calculation'!$H$9:$H$356,P860)+INDEX('RPI calculation'!$I$9:$I$356,P860))-(COUNTIFS(Matches!$C$9:$C$1954,C860,Matches!$D$9:$D$1954,D860,Matches!$Q$9:$Q$1954,1)+COUNTIFS(Matches!$C$9:$C$1954,D860,Matches!$D$9:$D$1954,C860,Matches!$Q$9:$Q$1954,1))))</f>
        <v>0.25</v>
      </c>
      <c r="U860" s="9">
        <f>IF(Q860=0,0,(INDEX('RPI calculation'!$H$9:$H$356,O860)-(COUNTIFS(Matches!$C$9:$C$1954,C860,Matches!$D$9:$D$1954,D860,Matches!$Q$9:$Q$1954,1,Matches!$E$9:$E$1954,3)+COUNTIFS(Matches!$C$9:$C$1954,D860,Matches!$D$9:$D$1954,C860,Matches!$Q$9:$Q$1954,1,Matches!$F$9:$F$1954,3)))/((INDEX('RPI calculation'!$H$9:$H$356,O860)+INDEX('RPI calculation'!$I$9:$I$356,O860))-(COUNTIFS(Matches!$C$9:$C$1954,C860,Matches!$D$9:$D$1954,D860,Matches!$Q$9:$Q$1954,1)+COUNTIFS(Matches!$C$9:$C$1954,D860,Matches!$D$9:$D$1954,C860,Matches!$Q$9:$Q$1954,1))))</f>
        <v>0.27272727272727271</v>
      </c>
      <c r="V860" s="9">
        <f>IF(Q860=0,0,INDEX('RPI calculation'!$K$9:$K$356,P860))</f>
        <v>0.54145000298846457</v>
      </c>
      <c r="W860" s="9">
        <f>IF(Q860=0,0,INDEX('RPI calculation'!$K$9:$K$356,O860))</f>
        <v>0.5044013856513857</v>
      </c>
      <c r="X860" s="1">
        <f>IF(G860="D1",INDEX('RPI calculation'!$N$9:$N$356,O860),0)</f>
        <v>287</v>
      </c>
      <c r="Y860" s="1">
        <f>IF(H860="D1",INDEX('RPI calculation'!$N$9:$N$356,P860),0)</f>
        <v>236</v>
      </c>
    </row>
    <row r="861" spans="1:25" ht="25">
      <c r="A861" s="1" t="s">
        <v>2695</v>
      </c>
      <c r="B861" s="12">
        <v>46270</v>
      </c>
      <c r="C861" s="1" t="s">
        <v>233</v>
      </c>
      <c r="D861" s="1" t="s">
        <v>155</v>
      </c>
      <c r="E861" s="1">
        <v>0</v>
      </c>
      <c r="F861" s="1">
        <v>3</v>
      </c>
      <c r="G861" s="1" t="s">
        <v>584</v>
      </c>
      <c r="H861" s="1" t="s">
        <v>584</v>
      </c>
      <c r="I861" s="1">
        <v>2</v>
      </c>
      <c r="J861" s="14" t="s">
        <v>1014</v>
      </c>
      <c r="K861" s="14" t="s">
        <v>2696</v>
      </c>
      <c r="L861" s="14"/>
      <c r="M861" s="1" t="s">
        <v>5986</v>
      </c>
      <c r="N861" s="14" t="s">
        <v>5989</v>
      </c>
      <c r="O861" s="1">
        <f>IF(G861="D1",MATCH(C861,'RPI calculation'!$A$9:$A$356,0),0)</f>
        <v>131</v>
      </c>
      <c r="P861" s="1">
        <f>IF(H861="D1",MATCH(D861,'RPI calculation'!$A$9:$A$356,0),0)</f>
        <v>241</v>
      </c>
      <c r="Q861" s="1">
        <f t="shared" si="39"/>
        <v>1</v>
      </c>
      <c r="R861" s="1">
        <f t="shared" si="40"/>
        <v>0</v>
      </c>
      <c r="S861" s="1">
        <f t="shared" si="41"/>
        <v>1</v>
      </c>
      <c r="T861" s="9">
        <f>IF(Q861=0,0,(INDEX('RPI calculation'!$H$9:$H$356,P861)-(COUNTIFS(Matches!$C$9:$C$1954,C861,Matches!$D$9:$D$1954,D861,Matches!$Q$9:$Q$1954,1,Matches!$F$9:$F$1954,3)+COUNTIFS(Matches!$C$9:$C$1954,D861,Matches!$D$9:$D$1954,C861,Matches!$Q$9:$Q$1954,1,Matches!$E$9:$E$1954,3)))/((INDEX('RPI calculation'!$H$9:$H$356,P861)+INDEX('RPI calculation'!$I$9:$I$356,P861))-(COUNTIFS(Matches!$C$9:$C$1954,C861,Matches!$D$9:$D$1954,D861,Matches!$Q$9:$Q$1954,1)+COUNTIFS(Matches!$C$9:$C$1954,D861,Matches!$D$9:$D$1954,C861,Matches!$Q$9:$Q$1954,1))))</f>
        <v>0.66666666666666663</v>
      </c>
      <c r="U861" s="9">
        <f>IF(Q861=0,0,(INDEX('RPI calculation'!$H$9:$H$356,O861)-(COUNTIFS(Matches!$C$9:$C$1954,C861,Matches!$D$9:$D$1954,D861,Matches!$Q$9:$Q$1954,1,Matches!$E$9:$E$1954,3)+COUNTIFS(Matches!$C$9:$C$1954,D861,Matches!$D$9:$D$1954,C861,Matches!$Q$9:$Q$1954,1,Matches!$F$9:$F$1954,3)))/((INDEX('RPI calculation'!$H$9:$H$356,O861)+INDEX('RPI calculation'!$I$9:$I$356,O861))-(COUNTIFS(Matches!$C$9:$C$1954,C861,Matches!$D$9:$D$1954,D861,Matches!$Q$9:$Q$1954,1)+COUNTIFS(Matches!$C$9:$C$1954,D861,Matches!$D$9:$D$1954,C861,Matches!$Q$9:$Q$1954,1))))</f>
        <v>0.6</v>
      </c>
      <c r="V861" s="9">
        <f>IF(Q861=0,0,INDEX('RPI calculation'!$K$9:$K$356,P861))</f>
        <v>0.4663947163947163</v>
      </c>
      <c r="W861" s="9">
        <f>IF(Q861=0,0,INDEX('RPI calculation'!$K$9:$K$356,O861))</f>
        <v>0.44494293585202677</v>
      </c>
      <c r="X861" s="1">
        <f>IF(G861="D1",INDEX('RPI calculation'!$N$9:$N$356,O861),0)</f>
        <v>210</v>
      </c>
      <c r="Y861" s="1">
        <f>IF(H861="D1",INDEX('RPI calculation'!$N$9:$N$356,P861),0)</f>
        <v>132</v>
      </c>
    </row>
    <row r="862" spans="1:25" ht="25">
      <c r="A862" s="1" t="s">
        <v>2697</v>
      </c>
      <c r="B862" s="12">
        <v>46270</v>
      </c>
      <c r="C862" s="1" t="s">
        <v>108</v>
      </c>
      <c r="D862" s="1" t="s">
        <v>358</v>
      </c>
      <c r="E862" s="1">
        <v>3</v>
      </c>
      <c r="F862" s="1">
        <v>0</v>
      </c>
      <c r="G862" s="1" t="s">
        <v>584</v>
      </c>
      <c r="H862" s="1" t="s">
        <v>584</v>
      </c>
      <c r="I862" s="1">
        <v>2</v>
      </c>
      <c r="J862" s="14" t="s">
        <v>1646</v>
      </c>
      <c r="K862" s="14" t="s">
        <v>2698</v>
      </c>
      <c r="L862" s="14"/>
      <c r="M862" s="1" t="s">
        <v>5986</v>
      </c>
      <c r="N862" s="14" t="s">
        <v>5989</v>
      </c>
      <c r="O862" s="1">
        <f>IF(G862="D1",MATCH(C862,'RPI calculation'!$A$9:$A$356,0),0)</f>
        <v>136</v>
      </c>
      <c r="P862" s="1">
        <f>IF(H862="D1",MATCH(D862,'RPI calculation'!$A$9:$A$356,0),0)</f>
        <v>190</v>
      </c>
      <c r="Q862" s="1">
        <f t="shared" si="39"/>
        <v>1</v>
      </c>
      <c r="R862" s="1">
        <f t="shared" si="40"/>
        <v>1</v>
      </c>
      <c r="S862" s="1">
        <f t="shared" si="41"/>
        <v>0</v>
      </c>
      <c r="T862" s="9">
        <f>IF(Q862=0,0,(INDEX('RPI calculation'!$H$9:$H$356,P862)-(COUNTIFS(Matches!$C$9:$C$1954,C862,Matches!$D$9:$D$1954,D862,Matches!$Q$9:$Q$1954,1,Matches!$F$9:$F$1954,3)+COUNTIFS(Matches!$C$9:$C$1954,D862,Matches!$D$9:$D$1954,C862,Matches!$Q$9:$Q$1954,1,Matches!$E$9:$E$1954,3)))/((INDEX('RPI calculation'!$H$9:$H$356,P862)+INDEX('RPI calculation'!$I$9:$I$356,P862))-(COUNTIFS(Matches!$C$9:$C$1954,C862,Matches!$D$9:$D$1954,D862,Matches!$Q$9:$Q$1954,1)+COUNTIFS(Matches!$C$9:$C$1954,D862,Matches!$D$9:$D$1954,C862,Matches!$Q$9:$Q$1954,1))))</f>
        <v>7.6923076923076927E-2</v>
      </c>
      <c r="U862" s="9">
        <f>IF(Q862=0,0,(INDEX('RPI calculation'!$H$9:$H$356,O862)-(COUNTIFS(Matches!$C$9:$C$1954,C862,Matches!$D$9:$D$1954,D862,Matches!$Q$9:$Q$1954,1,Matches!$E$9:$E$1954,3)+COUNTIFS(Matches!$C$9:$C$1954,D862,Matches!$D$9:$D$1954,C862,Matches!$Q$9:$Q$1954,1,Matches!$F$9:$F$1954,3)))/((INDEX('RPI calculation'!$H$9:$H$356,O862)+INDEX('RPI calculation'!$I$9:$I$356,O862))-(COUNTIFS(Matches!$C$9:$C$1954,C862,Matches!$D$9:$D$1954,D862,Matches!$Q$9:$Q$1954,1)+COUNTIFS(Matches!$C$9:$C$1954,D862,Matches!$D$9:$D$1954,C862,Matches!$Q$9:$Q$1954,1))))</f>
        <v>0.88888888888888884</v>
      </c>
      <c r="V862" s="9">
        <f>IF(Q862=0,0,INDEX('RPI calculation'!$K$9:$K$356,P862))</f>
        <v>0.41435786435786437</v>
      </c>
      <c r="W862" s="9">
        <f>IF(Q862=0,0,INDEX('RPI calculation'!$K$9:$K$356,O862))</f>
        <v>0.45855089355089351</v>
      </c>
      <c r="X862" s="1">
        <f>IF(G862="D1",INDEX('RPI calculation'!$N$9:$N$356,O862),0)</f>
        <v>85</v>
      </c>
      <c r="Y862" s="1">
        <f>IF(H862="D1",INDEX('RPI calculation'!$N$9:$N$356,P862),0)</f>
        <v>335</v>
      </c>
    </row>
    <row r="863" spans="1:25" ht="25">
      <c r="A863" s="1" t="s">
        <v>2699</v>
      </c>
      <c r="B863" s="12">
        <v>46270</v>
      </c>
      <c r="C863" s="1" t="s">
        <v>86</v>
      </c>
      <c r="D863" s="1" t="s">
        <v>327</v>
      </c>
      <c r="E863" s="1">
        <v>3</v>
      </c>
      <c r="F863" s="1">
        <v>1</v>
      </c>
      <c r="G863" s="1" t="s">
        <v>584</v>
      </c>
      <c r="H863" s="1" t="s">
        <v>584</v>
      </c>
      <c r="I863" s="1">
        <v>2</v>
      </c>
      <c r="J863" s="14" t="s">
        <v>982</v>
      </c>
      <c r="K863" s="14" t="s">
        <v>2700</v>
      </c>
      <c r="L863" s="14"/>
      <c r="M863" s="1" t="s">
        <v>5986</v>
      </c>
      <c r="N863" s="14" t="s">
        <v>5989</v>
      </c>
      <c r="O863" s="1">
        <f>IF(G863="D1",MATCH(C863,'RPI calculation'!$A$9:$A$356,0),0)</f>
        <v>138</v>
      </c>
      <c r="P863" s="1">
        <f>IF(H863="D1",MATCH(D863,'RPI calculation'!$A$9:$A$356,0),0)</f>
        <v>175</v>
      </c>
      <c r="Q863" s="1">
        <f t="shared" si="39"/>
        <v>1</v>
      </c>
      <c r="R863" s="1">
        <f t="shared" si="40"/>
        <v>1</v>
      </c>
      <c r="S863" s="1">
        <f t="shared" si="41"/>
        <v>0</v>
      </c>
      <c r="T863" s="9">
        <f>IF(Q863=0,0,(INDEX('RPI calculation'!$H$9:$H$356,P863)-(COUNTIFS(Matches!$C$9:$C$1954,C863,Matches!$D$9:$D$1954,D863,Matches!$Q$9:$Q$1954,1,Matches!$F$9:$F$1954,3)+COUNTIFS(Matches!$C$9:$C$1954,D863,Matches!$D$9:$D$1954,C863,Matches!$Q$9:$Q$1954,1,Matches!$E$9:$E$1954,3)))/((INDEX('RPI calculation'!$H$9:$H$356,P863)+INDEX('RPI calculation'!$I$9:$I$356,P863))-(COUNTIFS(Matches!$C$9:$C$1954,C863,Matches!$D$9:$D$1954,D863,Matches!$Q$9:$Q$1954,1)+COUNTIFS(Matches!$C$9:$C$1954,D863,Matches!$D$9:$D$1954,C863,Matches!$Q$9:$Q$1954,1))))</f>
        <v>0.18181818181818182</v>
      </c>
      <c r="U863" s="9">
        <f>IF(Q863=0,0,(INDEX('RPI calculation'!$H$9:$H$356,O863)-(COUNTIFS(Matches!$C$9:$C$1954,C863,Matches!$D$9:$D$1954,D863,Matches!$Q$9:$Q$1954,1,Matches!$E$9:$E$1954,3)+COUNTIFS(Matches!$C$9:$C$1954,D863,Matches!$D$9:$D$1954,C863,Matches!$Q$9:$Q$1954,1,Matches!$F$9:$F$1954,3)))/((INDEX('RPI calculation'!$H$9:$H$356,O863)+INDEX('RPI calculation'!$I$9:$I$356,O863))-(COUNTIFS(Matches!$C$9:$C$1954,C863,Matches!$D$9:$D$1954,D863,Matches!$Q$9:$Q$1954,1)+COUNTIFS(Matches!$C$9:$C$1954,D863,Matches!$D$9:$D$1954,C863,Matches!$Q$9:$Q$1954,1))))</f>
        <v>0.81818181818181823</v>
      </c>
      <c r="V863" s="9">
        <f>IF(Q863=0,0,INDEX('RPI calculation'!$K$9:$K$356,P863))</f>
        <v>0.49507575757575761</v>
      </c>
      <c r="W863" s="9">
        <f>IF(Q863=0,0,INDEX('RPI calculation'!$K$9:$K$356,O863))</f>
        <v>0.52916666666666667</v>
      </c>
      <c r="X863" s="1">
        <f>IF(G863="D1",INDEX('RPI calculation'!$N$9:$N$356,O863),0)</f>
        <v>63</v>
      </c>
      <c r="Y863" s="1">
        <f>IF(H863="D1",INDEX('RPI calculation'!$N$9:$N$356,P863),0)</f>
        <v>304</v>
      </c>
    </row>
    <row r="864" spans="1:25" ht="25">
      <c r="A864" s="1" t="s">
        <v>2701</v>
      </c>
      <c r="B864" s="12">
        <v>46270</v>
      </c>
      <c r="C864" s="1" t="s">
        <v>86</v>
      </c>
      <c r="D864" s="1" t="s">
        <v>308</v>
      </c>
      <c r="E864" s="1">
        <v>3</v>
      </c>
      <c r="F864" s="1">
        <v>0</v>
      </c>
      <c r="G864" s="1" t="s">
        <v>584</v>
      </c>
      <c r="H864" s="1" t="s">
        <v>584</v>
      </c>
      <c r="I864" s="1">
        <v>2</v>
      </c>
      <c r="J864" s="14" t="s">
        <v>1335</v>
      </c>
      <c r="K864" s="14" t="s">
        <v>2702</v>
      </c>
      <c r="L864" s="14"/>
      <c r="M864" s="1" t="s">
        <v>5986</v>
      </c>
      <c r="N864" s="14" t="s">
        <v>5989</v>
      </c>
      <c r="O864" s="1">
        <f>IF(G864="D1",MATCH(C864,'RPI calculation'!$A$9:$A$356,0),0)</f>
        <v>138</v>
      </c>
      <c r="P864" s="1">
        <f>IF(H864="D1",MATCH(D864,'RPI calculation'!$A$9:$A$356,0),0)</f>
        <v>189</v>
      </c>
      <c r="Q864" s="1">
        <f t="shared" si="39"/>
        <v>1</v>
      </c>
      <c r="R864" s="1">
        <f t="shared" si="40"/>
        <v>1</v>
      </c>
      <c r="S864" s="1">
        <f t="shared" si="41"/>
        <v>0</v>
      </c>
      <c r="T864" s="9">
        <f>IF(Q864=0,0,(INDEX('RPI calculation'!$H$9:$H$356,P864)-(COUNTIFS(Matches!$C$9:$C$1954,C864,Matches!$D$9:$D$1954,D864,Matches!$Q$9:$Q$1954,1,Matches!$F$9:$F$1954,3)+COUNTIFS(Matches!$C$9:$C$1954,D864,Matches!$D$9:$D$1954,C864,Matches!$Q$9:$Q$1954,1,Matches!$E$9:$E$1954,3)))/((INDEX('RPI calculation'!$H$9:$H$356,P864)+INDEX('RPI calculation'!$I$9:$I$356,P864))-(COUNTIFS(Matches!$C$9:$C$1954,C864,Matches!$D$9:$D$1954,D864,Matches!$Q$9:$Q$1954,1)+COUNTIFS(Matches!$C$9:$C$1954,D864,Matches!$D$9:$D$1954,C864,Matches!$Q$9:$Q$1954,1))))</f>
        <v>0.66666666666666663</v>
      </c>
      <c r="U864" s="9">
        <f>IF(Q864=0,0,(INDEX('RPI calculation'!$H$9:$H$356,O864)-(COUNTIFS(Matches!$C$9:$C$1954,C864,Matches!$D$9:$D$1954,D864,Matches!$Q$9:$Q$1954,1,Matches!$E$9:$E$1954,3)+COUNTIFS(Matches!$C$9:$C$1954,D864,Matches!$D$9:$D$1954,C864,Matches!$Q$9:$Q$1954,1,Matches!$F$9:$F$1954,3)))/((INDEX('RPI calculation'!$H$9:$H$356,O864)+INDEX('RPI calculation'!$I$9:$I$356,O864))-(COUNTIFS(Matches!$C$9:$C$1954,C864,Matches!$D$9:$D$1954,D864,Matches!$Q$9:$Q$1954,1)+COUNTIFS(Matches!$C$9:$C$1954,D864,Matches!$D$9:$D$1954,C864,Matches!$Q$9:$Q$1954,1))))</f>
        <v>0.81818181818181823</v>
      </c>
      <c r="V864" s="9">
        <f>IF(Q864=0,0,INDEX('RPI calculation'!$K$9:$K$356,P864))</f>
        <v>0.30318181818181816</v>
      </c>
      <c r="W864" s="9">
        <f>IF(Q864=0,0,INDEX('RPI calculation'!$K$9:$K$356,O864))</f>
        <v>0.52916666666666667</v>
      </c>
      <c r="X864" s="1">
        <f>IF(G864="D1",INDEX('RPI calculation'!$N$9:$N$356,O864),0)</f>
        <v>63</v>
      </c>
      <c r="Y864" s="1">
        <f>IF(H864="D1",INDEX('RPI calculation'!$N$9:$N$356,P864),0)</f>
        <v>285</v>
      </c>
    </row>
    <row r="865" spans="1:25" ht="25">
      <c r="A865" s="1" t="s">
        <v>2703</v>
      </c>
      <c r="B865" s="12">
        <v>46270</v>
      </c>
      <c r="C865" s="1" t="s">
        <v>208</v>
      </c>
      <c r="D865" s="1" t="s">
        <v>296</v>
      </c>
      <c r="E865" s="1">
        <v>3</v>
      </c>
      <c r="F865" s="1">
        <v>0</v>
      </c>
      <c r="G865" s="1" t="s">
        <v>584</v>
      </c>
      <c r="H865" s="1" t="s">
        <v>584</v>
      </c>
      <c r="I865" s="1">
        <v>2</v>
      </c>
      <c r="J865" s="14" t="s">
        <v>612</v>
      </c>
      <c r="K865" s="14" t="s">
        <v>2704</v>
      </c>
      <c r="L865" s="14"/>
      <c r="M865" s="1" t="s">
        <v>5986</v>
      </c>
      <c r="N865" s="14" t="s">
        <v>5989</v>
      </c>
      <c r="O865" s="1">
        <f>IF(G865="D1",MATCH(C865,'RPI calculation'!$A$9:$A$356,0),0)</f>
        <v>140</v>
      </c>
      <c r="P865" s="1">
        <f>IF(H865="D1",MATCH(D865,'RPI calculation'!$A$9:$A$356,0),0)</f>
        <v>203</v>
      </c>
      <c r="Q865" s="1">
        <f t="shared" si="39"/>
        <v>1</v>
      </c>
      <c r="R865" s="1">
        <f t="shared" si="40"/>
        <v>1</v>
      </c>
      <c r="S865" s="1">
        <f t="shared" si="41"/>
        <v>0</v>
      </c>
      <c r="T865" s="9">
        <f>IF(Q865=0,0,(INDEX('RPI calculation'!$H$9:$H$356,P865)-(COUNTIFS(Matches!$C$9:$C$1954,C865,Matches!$D$9:$D$1954,D865,Matches!$Q$9:$Q$1954,1,Matches!$F$9:$F$1954,3)+COUNTIFS(Matches!$C$9:$C$1954,D865,Matches!$D$9:$D$1954,C865,Matches!$Q$9:$Q$1954,1,Matches!$E$9:$E$1954,3)))/((INDEX('RPI calculation'!$H$9:$H$356,P865)+INDEX('RPI calculation'!$I$9:$I$356,P865))-(COUNTIFS(Matches!$C$9:$C$1954,C865,Matches!$D$9:$D$1954,D865,Matches!$Q$9:$Q$1954,1)+COUNTIFS(Matches!$C$9:$C$1954,D865,Matches!$D$9:$D$1954,C865,Matches!$Q$9:$Q$1954,1))))</f>
        <v>0.5714285714285714</v>
      </c>
      <c r="U865" s="9">
        <f>IF(Q865=0,0,(INDEX('RPI calculation'!$H$9:$H$356,O865)-(COUNTIFS(Matches!$C$9:$C$1954,C865,Matches!$D$9:$D$1954,D865,Matches!$Q$9:$Q$1954,1,Matches!$E$9:$E$1954,3)+COUNTIFS(Matches!$C$9:$C$1954,D865,Matches!$D$9:$D$1954,C865,Matches!$Q$9:$Q$1954,1,Matches!$F$9:$F$1954,3)))/((INDEX('RPI calculation'!$H$9:$H$356,O865)+INDEX('RPI calculation'!$I$9:$I$356,O865))-(COUNTIFS(Matches!$C$9:$C$1954,C865,Matches!$D$9:$D$1954,D865,Matches!$Q$9:$Q$1954,1)+COUNTIFS(Matches!$C$9:$C$1954,D865,Matches!$D$9:$D$1954,C865,Matches!$Q$9:$Q$1954,1))))</f>
        <v>0.45454545454545453</v>
      </c>
      <c r="V865" s="9">
        <f>IF(Q865=0,0,INDEX('RPI calculation'!$K$9:$K$356,P865))</f>
        <v>0.37062937062937068</v>
      </c>
      <c r="W865" s="9">
        <f>IF(Q865=0,0,INDEX('RPI calculation'!$K$9:$K$356,O865))</f>
        <v>0.50915750915750912</v>
      </c>
      <c r="X865" s="1">
        <f>IF(G865="D1",INDEX('RPI calculation'!$N$9:$N$356,O865),0)</f>
        <v>185</v>
      </c>
      <c r="Y865" s="1">
        <f>IF(H865="D1",INDEX('RPI calculation'!$N$9:$N$356,P865),0)</f>
        <v>273</v>
      </c>
    </row>
    <row r="866" spans="1:25" ht="25">
      <c r="A866" s="1" t="s">
        <v>2705</v>
      </c>
      <c r="B866" s="12">
        <v>46270</v>
      </c>
      <c r="C866" s="1" t="s">
        <v>130</v>
      </c>
      <c r="D866" s="1" t="s">
        <v>148</v>
      </c>
      <c r="E866" s="1">
        <v>0</v>
      </c>
      <c r="F866" s="1">
        <v>3</v>
      </c>
      <c r="G866" s="1" t="s">
        <v>584</v>
      </c>
      <c r="H866" s="1" t="s">
        <v>584</v>
      </c>
      <c r="I866" s="1">
        <v>2</v>
      </c>
      <c r="J866" s="14" t="s">
        <v>2706</v>
      </c>
      <c r="K866" s="14" t="s">
        <v>2707</v>
      </c>
      <c r="L866" s="14"/>
      <c r="M866" s="1" t="s">
        <v>5986</v>
      </c>
      <c r="N866" s="14" t="s">
        <v>5989</v>
      </c>
      <c r="O866" s="1">
        <f>IF(G866="D1",MATCH(C866,'RPI calculation'!$A$9:$A$356,0),0)</f>
        <v>141</v>
      </c>
      <c r="P866" s="1">
        <f>IF(H866="D1",MATCH(D866,'RPI calculation'!$A$9:$A$356,0),0)</f>
        <v>330</v>
      </c>
      <c r="Q866" s="1">
        <f t="shared" si="39"/>
        <v>1</v>
      </c>
      <c r="R866" s="1">
        <f t="shared" si="40"/>
        <v>0</v>
      </c>
      <c r="S866" s="1">
        <f t="shared" si="41"/>
        <v>1</v>
      </c>
      <c r="T866" s="9">
        <f>IF(Q866=0,0,(INDEX('RPI calculation'!$H$9:$H$356,P866)-(COUNTIFS(Matches!$C$9:$C$1954,C866,Matches!$D$9:$D$1954,D866,Matches!$Q$9:$Q$1954,1,Matches!$F$9:$F$1954,3)+COUNTIFS(Matches!$C$9:$C$1954,D866,Matches!$D$9:$D$1954,C866,Matches!$Q$9:$Q$1954,1,Matches!$E$9:$E$1954,3)))/((INDEX('RPI calculation'!$H$9:$H$356,P866)+INDEX('RPI calculation'!$I$9:$I$356,P866))-(COUNTIFS(Matches!$C$9:$C$1954,C866,Matches!$D$9:$D$1954,D866,Matches!$Q$9:$Q$1954,1)+COUNTIFS(Matches!$C$9:$C$1954,D866,Matches!$D$9:$D$1954,C866,Matches!$Q$9:$Q$1954,1))))</f>
        <v>0.44444444444444442</v>
      </c>
      <c r="U866" s="9">
        <f>IF(Q866=0,0,(INDEX('RPI calculation'!$H$9:$H$356,O866)-(COUNTIFS(Matches!$C$9:$C$1954,C866,Matches!$D$9:$D$1954,D866,Matches!$Q$9:$Q$1954,1,Matches!$E$9:$E$1954,3)+COUNTIFS(Matches!$C$9:$C$1954,D866,Matches!$D$9:$D$1954,C866,Matches!$Q$9:$Q$1954,1,Matches!$F$9:$F$1954,3)))/((INDEX('RPI calculation'!$H$9:$H$356,O866)+INDEX('RPI calculation'!$I$9:$I$356,O866))-(COUNTIFS(Matches!$C$9:$C$1954,C866,Matches!$D$9:$D$1954,D866,Matches!$Q$9:$Q$1954,1)+COUNTIFS(Matches!$C$9:$C$1954,D866,Matches!$D$9:$D$1954,C866,Matches!$Q$9:$Q$1954,1))))</f>
        <v>0.33333333333333331</v>
      </c>
      <c r="V866" s="9">
        <f>IF(Q866=0,0,INDEX('RPI calculation'!$K$9:$K$356,P866))</f>
        <v>0.55249999999999999</v>
      </c>
      <c r="W866" s="9">
        <f>IF(Q866=0,0,INDEX('RPI calculation'!$K$9:$K$356,O866))</f>
        <v>0.68699494949494944</v>
      </c>
      <c r="X866" s="1">
        <f>IF(G866="D1",INDEX('RPI calculation'!$N$9:$N$356,O866),0)</f>
        <v>107</v>
      </c>
      <c r="Y866" s="1">
        <f>IF(H866="D1",INDEX('RPI calculation'!$N$9:$N$356,P866),0)</f>
        <v>125</v>
      </c>
    </row>
    <row r="867" spans="1:25" ht="25">
      <c r="A867" s="1" t="s">
        <v>2708</v>
      </c>
      <c r="B867" s="12">
        <v>46270</v>
      </c>
      <c r="C867" s="1" t="s">
        <v>46</v>
      </c>
      <c r="D867" s="1" t="s">
        <v>72</v>
      </c>
      <c r="E867" s="1">
        <v>3</v>
      </c>
      <c r="F867" s="1">
        <v>2</v>
      </c>
      <c r="G867" s="1" t="s">
        <v>584</v>
      </c>
      <c r="H867" s="1" t="s">
        <v>584</v>
      </c>
      <c r="I867" s="1">
        <v>2</v>
      </c>
      <c r="J867" s="14" t="s">
        <v>803</v>
      </c>
      <c r="K867" s="14" t="s">
        <v>2709</v>
      </c>
      <c r="L867" s="14"/>
      <c r="M867" s="1" t="s">
        <v>5986</v>
      </c>
      <c r="N867" s="14" t="s">
        <v>5989</v>
      </c>
      <c r="O867" s="1">
        <f>IF(G867="D1",MATCH(C867,'RPI calculation'!$A$9:$A$356,0),0)</f>
        <v>143</v>
      </c>
      <c r="P867" s="1">
        <f>IF(H867="D1",MATCH(D867,'RPI calculation'!$A$9:$A$356,0),0)</f>
        <v>315</v>
      </c>
      <c r="Q867" s="1">
        <f t="shared" si="39"/>
        <v>1</v>
      </c>
      <c r="R867" s="1">
        <f t="shared" si="40"/>
        <v>1</v>
      </c>
      <c r="S867" s="1">
        <f t="shared" si="41"/>
        <v>0</v>
      </c>
      <c r="T867" s="9">
        <f>IF(Q867=0,0,(INDEX('RPI calculation'!$H$9:$H$356,P867)-(COUNTIFS(Matches!$C$9:$C$1954,C867,Matches!$D$9:$D$1954,D867,Matches!$Q$9:$Q$1954,1,Matches!$F$9:$F$1954,3)+COUNTIFS(Matches!$C$9:$C$1954,D867,Matches!$D$9:$D$1954,C867,Matches!$Q$9:$Q$1954,1,Matches!$E$9:$E$1954,3)))/((INDEX('RPI calculation'!$H$9:$H$356,P867)+INDEX('RPI calculation'!$I$9:$I$356,P867))-(COUNTIFS(Matches!$C$9:$C$1954,C867,Matches!$D$9:$D$1954,D867,Matches!$Q$9:$Q$1954,1)+COUNTIFS(Matches!$C$9:$C$1954,D867,Matches!$D$9:$D$1954,C867,Matches!$Q$9:$Q$1954,1))))</f>
        <v>0.8</v>
      </c>
      <c r="U867" s="9">
        <f>IF(Q867=0,0,(INDEX('RPI calculation'!$H$9:$H$356,O867)-(COUNTIFS(Matches!$C$9:$C$1954,C867,Matches!$D$9:$D$1954,D867,Matches!$Q$9:$Q$1954,1,Matches!$E$9:$E$1954,3)+COUNTIFS(Matches!$C$9:$C$1954,D867,Matches!$D$9:$D$1954,C867,Matches!$Q$9:$Q$1954,1,Matches!$F$9:$F$1954,3)))/((INDEX('RPI calculation'!$H$9:$H$356,O867)+INDEX('RPI calculation'!$I$9:$I$356,O867))-(COUNTIFS(Matches!$C$9:$C$1954,C867,Matches!$D$9:$D$1954,D867,Matches!$Q$9:$Q$1954,1)+COUNTIFS(Matches!$C$9:$C$1954,D867,Matches!$D$9:$D$1954,C867,Matches!$Q$9:$Q$1954,1))))</f>
        <v>0.77777777777777779</v>
      </c>
      <c r="V867" s="9">
        <f>IF(Q867=0,0,INDEX('RPI calculation'!$K$9:$K$356,P867))</f>
        <v>0.57134986225895323</v>
      </c>
      <c r="W867" s="9">
        <f>IF(Q867=0,0,INDEX('RPI calculation'!$K$9:$K$356,O867))</f>
        <v>0.60912698412698407</v>
      </c>
      <c r="X867" s="1">
        <f>IF(G867="D1",INDEX('RPI calculation'!$N$9:$N$356,O867),0)</f>
        <v>23</v>
      </c>
      <c r="Y867" s="1">
        <f>IF(H867="D1",INDEX('RPI calculation'!$N$9:$N$356,P867),0)</f>
        <v>49</v>
      </c>
    </row>
    <row r="868" spans="1:25" ht="25">
      <c r="A868" s="1" t="s">
        <v>2710</v>
      </c>
      <c r="B868" s="12">
        <v>46270</v>
      </c>
      <c r="C868" s="1" t="s">
        <v>287</v>
      </c>
      <c r="D868" s="1" t="s">
        <v>134</v>
      </c>
      <c r="E868" s="1">
        <v>2</v>
      </c>
      <c r="F868" s="1">
        <v>3</v>
      </c>
      <c r="G868" s="1" t="s">
        <v>584</v>
      </c>
      <c r="H868" s="1" t="s">
        <v>584</v>
      </c>
      <c r="I868" s="1">
        <v>2</v>
      </c>
      <c r="J868" s="14" t="s">
        <v>1098</v>
      </c>
      <c r="K868" s="14" t="s">
        <v>2711</v>
      </c>
      <c r="L868" s="14"/>
      <c r="M868" s="1" t="s">
        <v>5986</v>
      </c>
      <c r="N868" s="14" t="s">
        <v>5989</v>
      </c>
      <c r="O868" s="1">
        <f>IF(G868="D1",MATCH(C868,'RPI calculation'!$A$9:$A$356,0),0)</f>
        <v>144</v>
      </c>
      <c r="P868" s="1">
        <f>IF(H868="D1",MATCH(D868,'RPI calculation'!$A$9:$A$356,0),0)</f>
        <v>156</v>
      </c>
      <c r="Q868" s="1">
        <f t="shared" si="39"/>
        <v>1</v>
      </c>
      <c r="R868" s="1">
        <f t="shared" si="40"/>
        <v>0</v>
      </c>
      <c r="S868" s="1">
        <f t="shared" si="41"/>
        <v>1</v>
      </c>
      <c r="T868" s="9">
        <f>IF(Q868=0,0,(INDEX('RPI calculation'!$H$9:$H$356,P868)-(COUNTIFS(Matches!$C$9:$C$1954,C868,Matches!$D$9:$D$1954,D868,Matches!$Q$9:$Q$1954,1,Matches!$F$9:$F$1954,3)+COUNTIFS(Matches!$C$9:$C$1954,D868,Matches!$D$9:$D$1954,C868,Matches!$Q$9:$Q$1954,1,Matches!$E$9:$E$1954,3)))/((INDEX('RPI calculation'!$H$9:$H$356,P868)+INDEX('RPI calculation'!$I$9:$I$356,P868))-(COUNTIFS(Matches!$C$9:$C$1954,C868,Matches!$D$9:$D$1954,D868,Matches!$Q$9:$Q$1954,1)+COUNTIFS(Matches!$C$9:$C$1954,D868,Matches!$D$9:$D$1954,C868,Matches!$Q$9:$Q$1954,1))))</f>
        <v>0.4</v>
      </c>
      <c r="U868" s="9">
        <f>IF(Q868=0,0,(INDEX('RPI calculation'!$H$9:$H$356,O868)-(COUNTIFS(Matches!$C$9:$C$1954,C868,Matches!$D$9:$D$1954,D868,Matches!$Q$9:$Q$1954,1,Matches!$E$9:$E$1954,3)+COUNTIFS(Matches!$C$9:$C$1954,D868,Matches!$D$9:$D$1954,C868,Matches!$Q$9:$Q$1954,1,Matches!$F$9:$F$1954,3)))/((INDEX('RPI calculation'!$H$9:$H$356,O868)+INDEX('RPI calculation'!$I$9:$I$356,O868))-(COUNTIFS(Matches!$C$9:$C$1954,C868,Matches!$D$9:$D$1954,D868,Matches!$Q$9:$Q$1954,1)+COUNTIFS(Matches!$C$9:$C$1954,D868,Matches!$D$9:$D$1954,C868,Matches!$Q$9:$Q$1954,1))))</f>
        <v>0.41666666666666669</v>
      </c>
      <c r="V868" s="9">
        <f>IF(Q868=0,0,INDEX('RPI calculation'!$K$9:$K$356,P868))</f>
        <v>0.61563360881542706</v>
      </c>
      <c r="W868" s="9">
        <f>IF(Q868=0,0,INDEX('RPI calculation'!$K$9:$K$356,O868))</f>
        <v>0.44829059829059825</v>
      </c>
      <c r="X868" s="1">
        <f>IF(G868="D1",INDEX('RPI calculation'!$N$9:$N$356,O868),0)</f>
        <v>264</v>
      </c>
      <c r="Y868" s="1">
        <f>IF(H868="D1",INDEX('RPI calculation'!$N$9:$N$356,P868),0)</f>
        <v>111</v>
      </c>
    </row>
    <row r="869" spans="1:25" ht="25">
      <c r="A869" s="1" t="s">
        <v>2712</v>
      </c>
      <c r="B869" s="12">
        <v>46270</v>
      </c>
      <c r="C869" s="1" t="s">
        <v>329</v>
      </c>
      <c r="D869" s="1" t="s">
        <v>118</v>
      </c>
      <c r="E869" s="1">
        <v>1</v>
      </c>
      <c r="F869" s="1">
        <v>3</v>
      </c>
      <c r="G869" s="1" t="s">
        <v>584</v>
      </c>
      <c r="H869" s="1" t="s">
        <v>584</v>
      </c>
      <c r="I869" s="1">
        <v>2</v>
      </c>
      <c r="J869" s="14" t="s">
        <v>1478</v>
      </c>
      <c r="K869" s="14" t="s">
        <v>2713</v>
      </c>
      <c r="L869" s="14"/>
      <c r="M869" s="1" t="s">
        <v>5986</v>
      </c>
      <c r="N869" s="14" t="s">
        <v>5989</v>
      </c>
      <c r="O869" s="1">
        <f>IF(G869="D1",MATCH(C869,'RPI calculation'!$A$9:$A$356,0),0)</f>
        <v>145</v>
      </c>
      <c r="P869" s="1">
        <f>IF(H869="D1",MATCH(D869,'RPI calculation'!$A$9:$A$356,0),0)</f>
        <v>338</v>
      </c>
      <c r="Q869" s="1">
        <f t="shared" si="39"/>
        <v>1</v>
      </c>
      <c r="R869" s="1">
        <f t="shared" si="40"/>
        <v>0</v>
      </c>
      <c r="S869" s="1">
        <f t="shared" si="41"/>
        <v>1</v>
      </c>
      <c r="T869" s="9">
        <f>IF(Q869=0,0,(INDEX('RPI calculation'!$H$9:$H$356,P869)-(COUNTIFS(Matches!$C$9:$C$1954,C869,Matches!$D$9:$D$1954,D869,Matches!$Q$9:$Q$1954,1,Matches!$F$9:$F$1954,3)+COUNTIFS(Matches!$C$9:$C$1954,D869,Matches!$D$9:$D$1954,C869,Matches!$Q$9:$Q$1954,1,Matches!$E$9:$E$1954,3)))/((INDEX('RPI calculation'!$H$9:$H$356,P869)+INDEX('RPI calculation'!$I$9:$I$356,P869))-(COUNTIFS(Matches!$C$9:$C$1954,C869,Matches!$D$9:$D$1954,D869,Matches!$Q$9:$Q$1954,1)+COUNTIFS(Matches!$C$9:$C$1954,D869,Matches!$D$9:$D$1954,C869,Matches!$Q$9:$Q$1954,1))))</f>
        <v>0.7</v>
      </c>
      <c r="U869" s="9">
        <f>IF(Q869=0,0,(INDEX('RPI calculation'!$H$9:$H$356,O869)-(COUNTIFS(Matches!$C$9:$C$1954,C869,Matches!$D$9:$D$1954,D869,Matches!$Q$9:$Q$1954,1,Matches!$E$9:$E$1954,3)+COUNTIFS(Matches!$C$9:$C$1954,D869,Matches!$D$9:$D$1954,C869,Matches!$Q$9:$Q$1954,1,Matches!$F$9:$F$1954,3)))/((INDEX('RPI calculation'!$H$9:$H$356,O869)+INDEX('RPI calculation'!$I$9:$I$356,O869))-(COUNTIFS(Matches!$C$9:$C$1954,C869,Matches!$D$9:$D$1954,D869,Matches!$Q$9:$Q$1954,1)+COUNTIFS(Matches!$C$9:$C$1954,D869,Matches!$D$9:$D$1954,C869,Matches!$Q$9:$Q$1954,1))))</f>
        <v>0.53846153846153844</v>
      </c>
      <c r="V869" s="9">
        <f>IF(Q869=0,0,INDEX('RPI calculation'!$K$9:$K$356,P869))</f>
        <v>0.51566362929999288</v>
      </c>
      <c r="W869" s="9">
        <f>IF(Q869=0,0,INDEX('RPI calculation'!$K$9:$K$356,O869))</f>
        <v>0.32139249639249634</v>
      </c>
      <c r="X869" s="1">
        <f>IF(G869="D1",INDEX('RPI calculation'!$N$9:$N$356,O869),0)</f>
        <v>306</v>
      </c>
      <c r="Y869" s="1">
        <f>IF(H869="D1",INDEX('RPI calculation'!$N$9:$N$356,P869),0)</f>
        <v>95</v>
      </c>
    </row>
    <row r="870" spans="1:25" ht="25">
      <c r="A870" s="1" t="s">
        <v>2714</v>
      </c>
      <c r="B870" s="12">
        <v>46270</v>
      </c>
      <c r="C870" s="1" t="s">
        <v>336</v>
      </c>
      <c r="D870" s="1" t="s">
        <v>343</v>
      </c>
      <c r="E870" s="1">
        <v>3</v>
      </c>
      <c r="F870" s="1">
        <v>2</v>
      </c>
      <c r="G870" s="1" t="s">
        <v>584</v>
      </c>
      <c r="H870" s="1" t="s">
        <v>584</v>
      </c>
      <c r="I870" s="1">
        <v>2</v>
      </c>
      <c r="J870" s="14" t="s">
        <v>1457</v>
      </c>
      <c r="K870" s="14" t="s">
        <v>2715</v>
      </c>
      <c r="L870" s="14"/>
      <c r="M870" s="1" t="s">
        <v>5986</v>
      </c>
      <c r="N870" s="14" t="s">
        <v>5989</v>
      </c>
      <c r="O870" s="1">
        <f>IF(G870="D1",MATCH(C870,'RPI calculation'!$A$9:$A$356,0),0)</f>
        <v>148</v>
      </c>
      <c r="P870" s="1">
        <f>IF(H870="D1",MATCH(D870,'RPI calculation'!$A$9:$A$356,0),0)</f>
        <v>174</v>
      </c>
      <c r="Q870" s="1">
        <f t="shared" si="39"/>
        <v>1</v>
      </c>
      <c r="R870" s="1">
        <f t="shared" si="40"/>
        <v>1</v>
      </c>
      <c r="S870" s="1">
        <f t="shared" si="41"/>
        <v>0</v>
      </c>
      <c r="T870" s="9">
        <f>IF(Q870=0,0,(INDEX('RPI calculation'!$H$9:$H$356,P870)-(COUNTIFS(Matches!$C$9:$C$1954,C870,Matches!$D$9:$D$1954,D870,Matches!$Q$9:$Q$1954,1,Matches!$F$9:$F$1954,3)+COUNTIFS(Matches!$C$9:$C$1954,D870,Matches!$D$9:$D$1954,C870,Matches!$Q$9:$Q$1954,1,Matches!$E$9:$E$1954,3)))/((INDEX('RPI calculation'!$H$9:$H$356,P870)+INDEX('RPI calculation'!$I$9:$I$356,P870))-(COUNTIFS(Matches!$C$9:$C$1954,C870,Matches!$D$9:$D$1954,D870,Matches!$Q$9:$Q$1954,1)+COUNTIFS(Matches!$C$9:$C$1954,D870,Matches!$D$9:$D$1954,C870,Matches!$Q$9:$Q$1954,1))))</f>
        <v>9.0909090909090912E-2</v>
      </c>
      <c r="U870" s="9">
        <f>IF(Q870=0,0,(INDEX('RPI calculation'!$H$9:$H$356,O870)-(COUNTIFS(Matches!$C$9:$C$1954,C870,Matches!$D$9:$D$1954,D870,Matches!$Q$9:$Q$1954,1,Matches!$E$9:$E$1954,3)+COUNTIFS(Matches!$C$9:$C$1954,D870,Matches!$D$9:$D$1954,C870,Matches!$Q$9:$Q$1954,1,Matches!$F$9:$F$1954,3)))/((INDEX('RPI calculation'!$H$9:$H$356,O870)+INDEX('RPI calculation'!$I$9:$I$356,O870))-(COUNTIFS(Matches!$C$9:$C$1954,C870,Matches!$D$9:$D$1954,D870,Matches!$Q$9:$Q$1954,1)+COUNTIFS(Matches!$C$9:$C$1954,D870,Matches!$D$9:$D$1954,C870,Matches!$Q$9:$Q$1954,1))))</f>
        <v>0.1111111111111111</v>
      </c>
      <c r="V870" s="9">
        <f>IF(Q870=0,0,INDEX('RPI calculation'!$K$9:$K$356,P870))</f>
        <v>0.49238539238539231</v>
      </c>
      <c r="W870" s="9">
        <f>IF(Q870=0,0,INDEX('RPI calculation'!$K$9:$K$356,O870))</f>
        <v>0.43409090909090908</v>
      </c>
      <c r="X870" s="1">
        <f>IF(G870="D1",INDEX('RPI calculation'!$N$9:$N$356,O870),0)</f>
        <v>313</v>
      </c>
      <c r="Y870" s="1">
        <f>IF(H870="D1",INDEX('RPI calculation'!$N$9:$N$356,P870),0)</f>
        <v>320</v>
      </c>
    </row>
    <row r="871" spans="1:25" ht="25">
      <c r="A871" s="1" t="s">
        <v>2716</v>
      </c>
      <c r="B871" s="12">
        <v>46270</v>
      </c>
      <c r="C871" s="1" t="s">
        <v>359</v>
      </c>
      <c r="D871" s="1" t="s">
        <v>83</v>
      </c>
      <c r="E871" s="1">
        <v>0</v>
      </c>
      <c r="F871" s="1">
        <v>3</v>
      </c>
      <c r="G871" s="1" t="s">
        <v>584</v>
      </c>
      <c r="H871" s="1" t="s">
        <v>584</v>
      </c>
      <c r="I871" s="1">
        <v>2</v>
      </c>
      <c r="J871" s="14" t="s">
        <v>2196</v>
      </c>
      <c r="K871" s="14" t="s">
        <v>2717</v>
      </c>
      <c r="L871" s="14"/>
      <c r="M871" s="1" t="s">
        <v>5986</v>
      </c>
      <c r="N871" s="14" t="s">
        <v>5989</v>
      </c>
      <c r="O871" s="1">
        <f>IF(G871="D1",MATCH(C871,'RPI calculation'!$A$9:$A$356,0),0)</f>
        <v>150</v>
      </c>
      <c r="P871" s="1">
        <f>IF(H871="D1",MATCH(D871,'RPI calculation'!$A$9:$A$356,0),0)</f>
        <v>347</v>
      </c>
      <c r="Q871" s="1">
        <f t="shared" si="39"/>
        <v>1</v>
      </c>
      <c r="R871" s="1">
        <f t="shared" si="40"/>
        <v>0</v>
      </c>
      <c r="S871" s="1">
        <f t="shared" si="41"/>
        <v>1</v>
      </c>
      <c r="T871" s="9">
        <f>IF(Q871=0,0,(INDEX('RPI calculation'!$H$9:$H$356,P871)-(COUNTIFS(Matches!$C$9:$C$1954,C871,Matches!$D$9:$D$1954,D871,Matches!$Q$9:$Q$1954,1,Matches!$F$9:$F$1954,3)+COUNTIFS(Matches!$C$9:$C$1954,D871,Matches!$D$9:$D$1954,C871,Matches!$Q$9:$Q$1954,1,Matches!$E$9:$E$1954,3)))/((INDEX('RPI calculation'!$H$9:$H$356,P871)+INDEX('RPI calculation'!$I$9:$I$356,P871))-(COUNTIFS(Matches!$C$9:$C$1954,C871,Matches!$D$9:$D$1954,D871,Matches!$Q$9:$Q$1954,1)+COUNTIFS(Matches!$C$9:$C$1954,D871,Matches!$D$9:$D$1954,C871,Matches!$Q$9:$Q$1954,1))))</f>
        <v>0.7142857142857143</v>
      </c>
      <c r="U871" s="9">
        <f>IF(Q871=0,0,(INDEX('RPI calculation'!$H$9:$H$356,O871)-(COUNTIFS(Matches!$C$9:$C$1954,C871,Matches!$D$9:$D$1954,D871,Matches!$Q$9:$Q$1954,1,Matches!$E$9:$E$1954,3)+COUNTIFS(Matches!$C$9:$C$1954,D871,Matches!$D$9:$D$1954,C871,Matches!$Q$9:$Q$1954,1,Matches!$F$9:$F$1954,3)))/((INDEX('RPI calculation'!$H$9:$H$356,O871)+INDEX('RPI calculation'!$I$9:$I$356,O871))-(COUNTIFS(Matches!$C$9:$C$1954,C871,Matches!$D$9:$D$1954,D871,Matches!$Q$9:$Q$1954,1)+COUNTIFS(Matches!$C$9:$C$1954,D871,Matches!$D$9:$D$1954,C871,Matches!$Q$9:$Q$1954,1))))</f>
        <v>0.1</v>
      </c>
      <c r="V871" s="9">
        <f>IF(Q871=0,0,INDEX('RPI calculation'!$K$9:$K$356,P871))</f>
        <v>0.54842171717171717</v>
      </c>
      <c r="W871" s="9">
        <f>IF(Q871=0,0,INDEX('RPI calculation'!$K$9:$K$356,O871))</f>
        <v>0.39511851784579055</v>
      </c>
      <c r="X871" s="1">
        <f>IF(G871="D1",INDEX('RPI calculation'!$N$9:$N$356,O871),0)</f>
        <v>336</v>
      </c>
      <c r="Y871" s="1">
        <f>IF(H871="D1",INDEX('RPI calculation'!$N$9:$N$356,P871),0)</f>
        <v>60</v>
      </c>
    </row>
    <row r="872" spans="1:25" ht="25">
      <c r="A872" s="1" t="s">
        <v>2718</v>
      </c>
      <c r="B872" s="12">
        <v>46270</v>
      </c>
      <c r="C872" s="1" t="s">
        <v>147</v>
      </c>
      <c r="D872" s="1" t="s">
        <v>190</v>
      </c>
      <c r="E872" s="1">
        <v>3</v>
      </c>
      <c r="F872" s="1">
        <v>0</v>
      </c>
      <c r="G872" s="1" t="s">
        <v>584</v>
      </c>
      <c r="H872" s="1" t="s">
        <v>584</v>
      </c>
      <c r="I872" s="1">
        <v>2</v>
      </c>
      <c r="J872" s="14" t="s">
        <v>2458</v>
      </c>
      <c r="K872" s="14" t="s">
        <v>2719</v>
      </c>
      <c r="L872" s="14"/>
      <c r="M872" s="1" t="s">
        <v>5986</v>
      </c>
      <c r="N872" s="14" t="s">
        <v>5989</v>
      </c>
      <c r="O872" s="1">
        <f>IF(G872="D1",MATCH(C872,'RPI calculation'!$A$9:$A$356,0),0)</f>
        <v>152</v>
      </c>
      <c r="P872" s="1">
        <f>IF(H872="D1",MATCH(D872,'RPI calculation'!$A$9:$A$356,0),0)</f>
        <v>259</v>
      </c>
      <c r="Q872" s="1">
        <f t="shared" si="39"/>
        <v>1</v>
      </c>
      <c r="R872" s="1">
        <f t="shared" si="40"/>
        <v>1</v>
      </c>
      <c r="S872" s="1">
        <f t="shared" si="41"/>
        <v>0</v>
      </c>
      <c r="T872" s="9">
        <f>IF(Q872=0,0,(INDEX('RPI calculation'!$H$9:$H$356,P872)-(COUNTIFS(Matches!$C$9:$C$1954,C872,Matches!$D$9:$D$1954,D872,Matches!$Q$9:$Q$1954,1,Matches!$F$9:$F$1954,3)+COUNTIFS(Matches!$C$9:$C$1954,D872,Matches!$D$9:$D$1954,C872,Matches!$Q$9:$Q$1954,1,Matches!$E$9:$E$1954,3)))/((INDEX('RPI calculation'!$H$9:$H$356,P872)+INDEX('RPI calculation'!$I$9:$I$356,P872))-(COUNTIFS(Matches!$C$9:$C$1954,C872,Matches!$D$9:$D$1954,D872,Matches!$Q$9:$Q$1954,1)+COUNTIFS(Matches!$C$9:$C$1954,D872,Matches!$D$9:$D$1954,C872,Matches!$Q$9:$Q$1954,1))))</f>
        <v>0.1111111111111111</v>
      </c>
      <c r="U872" s="9">
        <f>IF(Q872=0,0,(INDEX('RPI calculation'!$H$9:$H$356,O872)-(COUNTIFS(Matches!$C$9:$C$1954,C872,Matches!$D$9:$D$1954,D872,Matches!$Q$9:$Q$1954,1,Matches!$E$9:$E$1954,3)+COUNTIFS(Matches!$C$9:$C$1954,D872,Matches!$D$9:$D$1954,C872,Matches!$Q$9:$Q$1954,1,Matches!$F$9:$F$1954,3)))/((INDEX('RPI calculation'!$H$9:$H$356,O872)+INDEX('RPI calculation'!$I$9:$I$356,O872))-(COUNTIFS(Matches!$C$9:$C$1954,C872,Matches!$D$9:$D$1954,D872,Matches!$Q$9:$Q$1954,1)+COUNTIFS(Matches!$C$9:$C$1954,D872,Matches!$D$9:$D$1954,C872,Matches!$Q$9:$Q$1954,1))))</f>
        <v>0.44444444444444442</v>
      </c>
      <c r="V872" s="9">
        <f>IF(Q872=0,0,INDEX('RPI calculation'!$K$9:$K$356,P872))</f>
        <v>0.66681818181818187</v>
      </c>
      <c r="W872" s="9">
        <f>IF(Q872=0,0,INDEX('RPI calculation'!$K$9:$K$356,O872))</f>
        <v>0.52063492063492056</v>
      </c>
      <c r="X872" s="1">
        <f>IF(G872="D1",INDEX('RPI calculation'!$N$9:$N$356,O872),0)</f>
        <v>124</v>
      </c>
      <c r="Y872" s="1">
        <f>IF(H872="D1",INDEX('RPI calculation'!$N$9:$N$356,P872),0)</f>
        <v>167</v>
      </c>
    </row>
    <row r="873" spans="1:25" ht="25">
      <c r="A873" s="1" t="s">
        <v>2720</v>
      </c>
      <c r="B873" s="12">
        <v>46270</v>
      </c>
      <c r="C873" s="1" t="s">
        <v>152</v>
      </c>
      <c r="D873" s="1" t="s">
        <v>274</v>
      </c>
      <c r="E873" s="1">
        <v>3</v>
      </c>
      <c r="F873" s="1">
        <v>2</v>
      </c>
      <c r="G873" s="1" t="s">
        <v>584</v>
      </c>
      <c r="H873" s="1" t="s">
        <v>584</v>
      </c>
      <c r="I873" s="1">
        <v>2</v>
      </c>
      <c r="J873" s="14" t="s">
        <v>2139</v>
      </c>
      <c r="K873" s="14" t="s">
        <v>2721</v>
      </c>
      <c r="L873" s="14"/>
      <c r="M873" s="1" t="s">
        <v>5986</v>
      </c>
      <c r="N873" s="14" t="s">
        <v>5989</v>
      </c>
      <c r="O873" s="1">
        <f>IF(G873="D1",MATCH(C873,'RPI calculation'!$A$9:$A$356,0),0)</f>
        <v>153</v>
      </c>
      <c r="P873" s="1">
        <f>IF(H873="D1",MATCH(D873,'RPI calculation'!$A$9:$A$356,0),0)</f>
        <v>348</v>
      </c>
      <c r="Q873" s="1">
        <f t="shared" si="39"/>
        <v>1</v>
      </c>
      <c r="R873" s="1">
        <f t="shared" si="40"/>
        <v>1</v>
      </c>
      <c r="S873" s="1">
        <f t="shared" si="41"/>
        <v>0</v>
      </c>
      <c r="T873" s="9">
        <f>IF(Q873=0,0,(INDEX('RPI calculation'!$H$9:$H$356,P873)-(COUNTIFS(Matches!$C$9:$C$1954,C873,Matches!$D$9:$D$1954,D873,Matches!$Q$9:$Q$1954,1,Matches!$F$9:$F$1954,3)+COUNTIFS(Matches!$C$9:$C$1954,D873,Matches!$D$9:$D$1954,C873,Matches!$Q$9:$Q$1954,1,Matches!$E$9:$E$1954,3)))/((INDEX('RPI calculation'!$H$9:$H$356,P873)+INDEX('RPI calculation'!$I$9:$I$356,P873))-(COUNTIFS(Matches!$C$9:$C$1954,C873,Matches!$D$9:$D$1954,D873,Matches!$Q$9:$Q$1954,1)+COUNTIFS(Matches!$C$9:$C$1954,D873,Matches!$D$9:$D$1954,C873,Matches!$Q$9:$Q$1954,1))))</f>
        <v>0.4</v>
      </c>
      <c r="U873" s="9">
        <f>IF(Q873=0,0,(INDEX('RPI calculation'!$H$9:$H$356,O873)-(COUNTIFS(Matches!$C$9:$C$1954,C873,Matches!$D$9:$D$1954,D873,Matches!$Q$9:$Q$1954,1,Matches!$E$9:$E$1954,3)+COUNTIFS(Matches!$C$9:$C$1954,D873,Matches!$D$9:$D$1954,C873,Matches!$Q$9:$Q$1954,1,Matches!$F$9:$F$1954,3)))/((INDEX('RPI calculation'!$H$9:$H$356,O873)+INDEX('RPI calculation'!$I$9:$I$356,O873))-(COUNTIFS(Matches!$C$9:$C$1954,C873,Matches!$D$9:$D$1954,D873,Matches!$Q$9:$Q$1954,1)+COUNTIFS(Matches!$C$9:$C$1954,D873,Matches!$D$9:$D$1954,C873,Matches!$Q$9:$Q$1954,1))))</f>
        <v>0.6</v>
      </c>
      <c r="V873" s="9">
        <f>IF(Q873=0,0,INDEX('RPI calculation'!$K$9:$K$356,P873))</f>
        <v>0.49302112029384754</v>
      </c>
      <c r="W873" s="9">
        <f>IF(Q873=0,0,INDEX('RPI calculation'!$K$9:$K$356,O873))</f>
        <v>0.48272989636626007</v>
      </c>
      <c r="X873" s="1">
        <f>IF(G873="D1",INDEX('RPI calculation'!$N$9:$N$356,O873),0)</f>
        <v>129</v>
      </c>
      <c r="Y873" s="1">
        <f>IF(H873="D1",INDEX('RPI calculation'!$N$9:$N$356,P873),0)</f>
        <v>251</v>
      </c>
    </row>
    <row r="874" spans="1:25" ht="25">
      <c r="A874" s="1" t="s">
        <v>2722</v>
      </c>
      <c r="B874" s="12">
        <v>46270</v>
      </c>
      <c r="C874" s="1" t="s">
        <v>224</v>
      </c>
      <c r="D874" s="1" t="s">
        <v>263</v>
      </c>
      <c r="E874" s="1">
        <v>1</v>
      </c>
      <c r="F874" s="1">
        <v>3</v>
      </c>
      <c r="G874" s="1" t="s">
        <v>584</v>
      </c>
      <c r="H874" s="1" t="s">
        <v>584</v>
      </c>
      <c r="I874" s="1">
        <v>2</v>
      </c>
      <c r="J874" s="14" t="s">
        <v>1541</v>
      </c>
      <c r="K874" s="14" t="s">
        <v>2380</v>
      </c>
      <c r="L874" s="14"/>
      <c r="M874" s="1" t="s">
        <v>5986</v>
      </c>
      <c r="N874" s="14" t="s">
        <v>5989</v>
      </c>
      <c r="O874" s="1">
        <f>IF(G874="D1",MATCH(C874,'RPI calculation'!$A$9:$A$356,0),0)</f>
        <v>157</v>
      </c>
      <c r="P874" s="1">
        <f>IF(H874="D1",MATCH(D874,'RPI calculation'!$A$9:$A$356,0),0)</f>
        <v>194</v>
      </c>
      <c r="Q874" s="1">
        <f t="shared" si="39"/>
        <v>1</v>
      </c>
      <c r="R874" s="1">
        <f t="shared" si="40"/>
        <v>0</v>
      </c>
      <c r="S874" s="1">
        <f t="shared" si="41"/>
        <v>1</v>
      </c>
      <c r="T874" s="9">
        <f>IF(Q874=0,0,(INDEX('RPI calculation'!$H$9:$H$356,P874)-(COUNTIFS(Matches!$C$9:$C$1954,C874,Matches!$D$9:$D$1954,D874,Matches!$Q$9:$Q$1954,1,Matches!$F$9:$F$1954,3)+COUNTIFS(Matches!$C$9:$C$1954,D874,Matches!$D$9:$D$1954,C874,Matches!$Q$9:$Q$1954,1,Matches!$E$9:$E$1954,3)))/((INDEX('RPI calculation'!$H$9:$H$356,P874)+INDEX('RPI calculation'!$I$9:$I$356,P874))-(COUNTIFS(Matches!$C$9:$C$1954,C874,Matches!$D$9:$D$1954,D874,Matches!$Q$9:$Q$1954,1)+COUNTIFS(Matches!$C$9:$C$1954,D874,Matches!$D$9:$D$1954,C874,Matches!$Q$9:$Q$1954,1))))</f>
        <v>0.55555555555555558</v>
      </c>
      <c r="U874" s="9">
        <f>IF(Q874=0,0,(INDEX('RPI calculation'!$H$9:$H$356,O874)-(COUNTIFS(Matches!$C$9:$C$1954,C874,Matches!$D$9:$D$1954,D874,Matches!$Q$9:$Q$1954,1,Matches!$E$9:$E$1954,3)+COUNTIFS(Matches!$C$9:$C$1954,D874,Matches!$D$9:$D$1954,C874,Matches!$Q$9:$Q$1954,1,Matches!$F$9:$F$1954,3)))/((INDEX('RPI calculation'!$H$9:$H$356,O874)+INDEX('RPI calculation'!$I$9:$I$356,O874))-(COUNTIFS(Matches!$C$9:$C$1954,C874,Matches!$D$9:$D$1954,D874,Matches!$Q$9:$Q$1954,1)+COUNTIFS(Matches!$C$9:$C$1954,D874,Matches!$D$9:$D$1954,C874,Matches!$Q$9:$Q$1954,1))))</f>
        <v>0.5</v>
      </c>
      <c r="V874" s="9">
        <f>IF(Q874=0,0,INDEX('RPI calculation'!$K$9:$K$356,P874))</f>
        <v>0.42488521579430666</v>
      </c>
      <c r="W874" s="9">
        <f>IF(Q874=0,0,INDEX('RPI calculation'!$K$9:$K$356,O874))</f>
        <v>0.48918350168350172</v>
      </c>
      <c r="X874" s="1">
        <f>IF(G874="D1",INDEX('RPI calculation'!$N$9:$N$356,O874),0)</f>
        <v>201</v>
      </c>
      <c r="Y874" s="1">
        <f>IF(H874="D1",INDEX('RPI calculation'!$N$9:$N$356,P874),0)</f>
        <v>240</v>
      </c>
    </row>
    <row r="875" spans="1:25" ht="25">
      <c r="A875" s="1" t="s">
        <v>2723</v>
      </c>
      <c r="B875" s="12">
        <v>46270</v>
      </c>
      <c r="C875" s="1" t="s">
        <v>345</v>
      </c>
      <c r="D875" s="1" t="s">
        <v>212</v>
      </c>
      <c r="E875" s="1">
        <v>0</v>
      </c>
      <c r="F875" s="1">
        <v>3</v>
      </c>
      <c r="G875" s="1" t="s">
        <v>584</v>
      </c>
      <c r="H875" s="1" t="s">
        <v>584</v>
      </c>
      <c r="I875" s="1">
        <v>2</v>
      </c>
      <c r="J875" s="14" t="s">
        <v>847</v>
      </c>
      <c r="K875" s="14" t="s">
        <v>2724</v>
      </c>
      <c r="L875" s="14"/>
      <c r="M875" s="1" t="s">
        <v>5986</v>
      </c>
      <c r="N875" s="14" t="s">
        <v>5989</v>
      </c>
      <c r="O875" s="1">
        <f>IF(G875="D1",MATCH(C875,'RPI calculation'!$A$9:$A$356,0),0)</f>
        <v>159</v>
      </c>
      <c r="P875" s="1">
        <f>IF(H875="D1",MATCH(D875,'RPI calculation'!$A$9:$A$356,0),0)</f>
        <v>260</v>
      </c>
      <c r="Q875" s="1">
        <f t="shared" si="39"/>
        <v>1</v>
      </c>
      <c r="R875" s="1">
        <f t="shared" si="40"/>
        <v>0</v>
      </c>
      <c r="S875" s="1">
        <f t="shared" si="41"/>
        <v>1</v>
      </c>
      <c r="T875" s="9">
        <f>IF(Q875=0,0,(INDEX('RPI calculation'!$H$9:$H$356,P875)-(COUNTIFS(Matches!$C$9:$C$1954,C875,Matches!$D$9:$D$1954,D875,Matches!$Q$9:$Q$1954,1,Matches!$F$9:$F$1954,3)+COUNTIFS(Matches!$C$9:$C$1954,D875,Matches!$D$9:$D$1954,C875,Matches!$Q$9:$Q$1954,1,Matches!$E$9:$E$1954,3)))/((INDEX('RPI calculation'!$H$9:$H$356,P875)+INDEX('RPI calculation'!$I$9:$I$356,P875))-(COUNTIFS(Matches!$C$9:$C$1954,C875,Matches!$D$9:$D$1954,D875,Matches!$Q$9:$Q$1954,1)+COUNTIFS(Matches!$C$9:$C$1954,D875,Matches!$D$9:$D$1954,C875,Matches!$Q$9:$Q$1954,1))))</f>
        <v>0.5</v>
      </c>
      <c r="U875" s="9">
        <f>IF(Q875=0,0,(INDEX('RPI calculation'!$H$9:$H$356,O875)-(COUNTIFS(Matches!$C$9:$C$1954,C875,Matches!$D$9:$D$1954,D875,Matches!$Q$9:$Q$1954,1,Matches!$E$9:$E$1954,3)+COUNTIFS(Matches!$C$9:$C$1954,D875,Matches!$D$9:$D$1954,C875,Matches!$Q$9:$Q$1954,1,Matches!$F$9:$F$1954,3)))/((INDEX('RPI calculation'!$H$9:$H$356,O875)+INDEX('RPI calculation'!$I$9:$I$356,O875))-(COUNTIFS(Matches!$C$9:$C$1954,C875,Matches!$D$9:$D$1954,D875,Matches!$Q$9:$Q$1954,1)+COUNTIFS(Matches!$C$9:$C$1954,D875,Matches!$D$9:$D$1954,C875,Matches!$Q$9:$Q$1954,1))))</f>
        <v>0</v>
      </c>
      <c r="V875" s="9">
        <f>IF(Q875=0,0,INDEX('RPI calculation'!$K$9:$K$356,P875))</f>
        <v>0.45470085470085464</v>
      </c>
      <c r="W875" s="9">
        <f>IF(Q875=0,0,INDEX('RPI calculation'!$K$9:$K$356,O875))</f>
        <v>0.52144522144522143</v>
      </c>
      <c r="X875" s="1">
        <f>IF(G875="D1",INDEX('RPI calculation'!$N$9:$N$356,O875),0)</f>
        <v>322</v>
      </c>
      <c r="Y875" s="1">
        <f>IF(H875="D1",INDEX('RPI calculation'!$N$9:$N$356,P875),0)</f>
        <v>189</v>
      </c>
    </row>
    <row r="876" spans="1:25" ht="25">
      <c r="A876" s="1" t="s">
        <v>2725</v>
      </c>
      <c r="B876" s="12">
        <v>46270</v>
      </c>
      <c r="C876" s="1" t="s">
        <v>122</v>
      </c>
      <c r="D876" s="1" t="s">
        <v>39</v>
      </c>
      <c r="E876" s="1">
        <v>0</v>
      </c>
      <c r="F876" s="1">
        <v>3</v>
      </c>
      <c r="G876" s="1" t="s">
        <v>584</v>
      </c>
      <c r="H876" s="1" t="s">
        <v>584</v>
      </c>
      <c r="I876" s="1">
        <v>2</v>
      </c>
      <c r="J876" s="14" t="s">
        <v>594</v>
      </c>
      <c r="K876" s="14" t="s">
        <v>2392</v>
      </c>
      <c r="L876" s="14"/>
      <c r="M876" s="1" t="s">
        <v>5986</v>
      </c>
      <c r="N876" s="14" t="s">
        <v>5989</v>
      </c>
      <c r="O876" s="1">
        <f>IF(G876="D1",MATCH(C876,'RPI calculation'!$A$9:$A$356,0),0)</f>
        <v>160</v>
      </c>
      <c r="P876" s="1">
        <f>IF(H876="D1",MATCH(D876,'RPI calculation'!$A$9:$A$356,0),0)</f>
        <v>300</v>
      </c>
      <c r="Q876" s="1">
        <f t="shared" si="39"/>
        <v>1</v>
      </c>
      <c r="R876" s="1">
        <f t="shared" si="40"/>
        <v>0</v>
      </c>
      <c r="S876" s="1">
        <f t="shared" si="41"/>
        <v>1</v>
      </c>
      <c r="T876" s="9">
        <f>IF(Q876=0,0,(INDEX('RPI calculation'!$H$9:$H$356,P876)-(COUNTIFS(Matches!$C$9:$C$1954,C876,Matches!$D$9:$D$1954,D876,Matches!$Q$9:$Q$1954,1,Matches!$F$9:$F$1954,3)+COUNTIFS(Matches!$C$9:$C$1954,D876,Matches!$D$9:$D$1954,C876,Matches!$Q$9:$Q$1954,1,Matches!$E$9:$E$1954,3)))/((INDEX('RPI calculation'!$H$9:$H$356,P876)+INDEX('RPI calculation'!$I$9:$I$356,P876))-(COUNTIFS(Matches!$C$9:$C$1954,C876,Matches!$D$9:$D$1954,D876,Matches!$Q$9:$Q$1954,1)+COUNTIFS(Matches!$C$9:$C$1954,D876,Matches!$D$9:$D$1954,C876,Matches!$Q$9:$Q$1954,1))))</f>
        <v>0.77777777777777779</v>
      </c>
      <c r="U876" s="9">
        <f>IF(Q876=0,0,(INDEX('RPI calculation'!$H$9:$H$356,O876)-(COUNTIFS(Matches!$C$9:$C$1954,C876,Matches!$D$9:$D$1954,D876,Matches!$Q$9:$Q$1954,1,Matches!$E$9:$E$1954,3)+COUNTIFS(Matches!$C$9:$C$1954,D876,Matches!$D$9:$D$1954,C876,Matches!$Q$9:$Q$1954,1,Matches!$F$9:$F$1954,3)))/((INDEX('RPI calculation'!$H$9:$H$356,O876)+INDEX('RPI calculation'!$I$9:$I$356,O876))-(COUNTIFS(Matches!$C$9:$C$1954,C876,Matches!$D$9:$D$1954,D876,Matches!$Q$9:$Q$1954,1)+COUNTIFS(Matches!$C$9:$C$1954,D876,Matches!$D$9:$D$1954,C876,Matches!$Q$9:$Q$1954,1))))</f>
        <v>0.2857142857142857</v>
      </c>
      <c r="V876" s="9">
        <f>IF(Q876=0,0,INDEX('RPI calculation'!$K$9:$K$356,P876))</f>
        <v>0.61432178932178927</v>
      </c>
      <c r="W876" s="9">
        <f>IF(Q876=0,0,INDEX('RPI calculation'!$K$9:$K$356,O876))</f>
        <v>0.72164902998236324</v>
      </c>
      <c r="X876" s="1">
        <f>IF(G876="D1",INDEX('RPI calculation'!$N$9:$N$356,O876),0)</f>
        <v>99</v>
      </c>
      <c r="Y876" s="1">
        <f>IF(H876="D1",INDEX('RPI calculation'!$N$9:$N$356,P876),0)</f>
        <v>16</v>
      </c>
    </row>
    <row r="877" spans="1:25" ht="25">
      <c r="A877" s="1" t="s">
        <v>2726</v>
      </c>
      <c r="B877" s="12">
        <v>46270</v>
      </c>
      <c r="C877" s="1" t="s">
        <v>205</v>
      </c>
      <c r="D877" s="1" t="s">
        <v>202</v>
      </c>
      <c r="E877" s="1">
        <v>3</v>
      </c>
      <c r="F877" s="1">
        <v>1</v>
      </c>
      <c r="G877" s="1" t="s">
        <v>584</v>
      </c>
      <c r="H877" s="1" t="s">
        <v>584</v>
      </c>
      <c r="I877" s="1">
        <v>2</v>
      </c>
      <c r="J877" s="14" t="s">
        <v>832</v>
      </c>
      <c r="K877" s="14" t="s">
        <v>2727</v>
      </c>
      <c r="L877" s="14"/>
      <c r="M877" s="1" t="s">
        <v>5986</v>
      </c>
      <c r="N877" s="14" t="s">
        <v>5989</v>
      </c>
      <c r="O877" s="1">
        <f>IF(G877="D1",MATCH(C877,'RPI calculation'!$A$9:$A$356,0),0)</f>
        <v>161</v>
      </c>
      <c r="P877" s="1">
        <f>IF(H877="D1",MATCH(D877,'RPI calculation'!$A$9:$A$356,0),0)</f>
        <v>227</v>
      </c>
      <c r="Q877" s="1">
        <f t="shared" si="39"/>
        <v>1</v>
      </c>
      <c r="R877" s="1">
        <f t="shared" si="40"/>
        <v>1</v>
      </c>
      <c r="S877" s="1">
        <f t="shared" si="41"/>
        <v>0</v>
      </c>
      <c r="T877" s="9">
        <f>IF(Q877=0,0,(INDEX('RPI calculation'!$H$9:$H$356,P877)-(COUNTIFS(Matches!$C$9:$C$1954,C877,Matches!$D$9:$D$1954,D877,Matches!$Q$9:$Q$1954,1,Matches!$F$9:$F$1954,3)+COUNTIFS(Matches!$C$9:$C$1954,D877,Matches!$D$9:$D$1954,C877,Matches!$Q$9:$Q$1954,1,Matches!$E$9:$E$1954,3)))/((INDEX('RPI calculation'!$H$9:$H$356,P877)+INDEX('RPI calculation'!$I$9:$I$356,P877))-(COUNTIFS(Matches!$C$9:$C$1954,C877,Matches!$D$9:$D$1954,D877,Matches!$Q$9:$Q$1954,1)+COUNTIFS(Matches!$C$9:$C$1954,D877,Matches!$D$9:$D$1954,C877,Matches!$Q$9:$Q$1954,1))))</f>
        <v>0.5</v>
      </c>
      <c r="U877" s="9">
        <f>IF(Q877=0,0,(INDEX('RPI calculation'!$H$9:$H$356,O877)-(COUNTIFS(Matches!$C$9:$C$1954,C877,Matches!$D$9:$D$1954,D877,Matches!$Q$9:$Q$1954,1,Matches!$E$9:$E$1954,3)+COUNTIFS(Matches!$C$9:$C$1954,D877,Matches!$D$9:$D$1954,C877,Matches!$Q$9:$Q$1954,1,Matches!$F$9:$F$1954,3)))/((INDEX('RPI calculation'!$H$9:$H$356,O877)+INDEX('RPI calculation'!$I$9:$I$356,O877))-(COUNTIFS(Matches!$C$9:$C$1954,C877,Matches!$D$9:$D$1954,D877,Matches!$Q$9:$Q$1954,1)+COUNTIFS(Matches!$C$9:$C$1954,D877,Matches!$D$9:$D$1954,C877,Matches!$Q$9:$Q$1954,1))))</f>
        <v>0.7</v>
      </c>
      <c r="V877" s="9">
        <f>IF(Q877=0,0,INDEX('RPI calculation'!$K$9:$K$356,P877))</f>
        <v>0.53330558330558331</v>
      </c>
      <c r="W877" s="9">
        <f>IF(Q877=0,0,INDEX('RPI calculation'!$K$9:$K$356,O877))</f>
        <v>0.3891184573002755</v>
      </c>
      <c r="X877" s="1">
        <f>IF(G877="D1",INDEX('RPI calculation'!$N$9:$N$356,O877),0)</f>
        <v>182</v>
      </c>
      <c r="Y877" s="1">
        <f>IF(H877="D1",INDEX('RPI calculation'!$N$9:$N$356,P877),0)</f>
        <v>179</v>
      </c>
    </row>
    <row r="878" spans="1:25" ht="25">
      <c r="A878" s="1" t="s">
        <v>2728</v>
      </c>
      <c r="B878" s="12">
        <v>46270</v>
      </c>
      <c r="C878" s="1" t="s">
        <v>132</v>
      </c>
      <c r="D878" s="1" t="s">
        <v>131</v>
      </c>
      <c r="E878" s="1">
        <v>3</v>
      </c>
      <c r="F878" s="1">
        <v>1</v>
      </c>
      <c r="G878" s="1" t="s">
        <v>584</v>
      </c>
      <c r="H878" s="1" t="s">
        <v>584</v>
      </c>
      <c r="I878" s="1">
        <v>2</v>
      </c>
      <c r="J878" s="14" t="s">
        <v>1434</v>
      </c>
      <c r="K878" s="14" t="s">
        <v>2729</v>
      </c>
      <c r="L878" s="14"/>
      <c r="M878" s="1" t="s">
        <v>5986</v>
      </c>
      <c r="N878" s="14" t="s">
        <v>5989</v>
      </c>
      <c r="O878" s="1">
        <f>IF(G878="D1",MATCH(C878,'RPI calculation'!$A$9:$A$356,0),0)</f>
        <v>164</v>
      </c>
      <c r="P878" s="1">
        <f>IF(H878="D1",MATCH(D878,'RPI calculation'!$A$9:$A$356,0),0)</f>
        <v>254</v>
      </c>
      <c r="Q878" s="1">
        <f t="shared" si="39"/>
        <v>1</v>
      </c>
      <c r="R878" s="1">
        <f t="shared" si="40"/>
        <v>1</v>
      </c>
      <c r="S878" s="1">
        <f t="shared" si="41"/>
        <v>0</v>
      </c>
      <c r="T878" s="9">
        <f>IF(Q878=0,0,(INDEX('RPI calculation'!$H$9:$H$356,P878)-(COUNTIFS(Matches!$C$9:$C$1954,C878,Matches!$D$9:$D$1954,D878,Matches!$Q$9:$Q$1954,1,Matches!$F$9:$F$1954,3)+COUNTIFS(Matches!$C$9:$C$1954,D878,Matches!$D$9:$D$1954,C878,Matches!$Q$9:$Q$1954,1,Matches!$E$9:$E$1954,3)))/((INDEX('RPI calculation'!$H$9:$H$356,P878)+INDEX('RPI calculation'!$I$9:$I$356,P878))-(COUNTIFS(Matches!$C$9:$C$1954,C878,Matches!$D$9:$D$1954,D878,Matches!$Q$9:$Q$1954,1)+COUNTIFS(Matches!$C$9:$C$1954,D878,Matches!$D$9:$D$1954,C878,Matches!$Q$9:$Q$1954,1))))</f>
        <v>0.45454545454545453</v>
      </c>
      <c r="U878" s="9">
        <f>IF(Q878=0,0,(INDEX('RPI calculation'!$H$9:$H$356,O878)-(COUNTIFS(Matches!$C$9:$C$1954,C878,Matches!$D$9:$D$1954,D878,Matches!$Q$9:$Q$1954,1,Matches!$E$9:$E$1954,3)+COUNTIFS(Matches!$C$9:$C$1954,D878,Matches!$D$9:$D$1954,C878,Matches!$Q$9:$Q$1954,1,Matches!$F$9:$F$1954,3)))/((INDEX('RPI calculation'!$H$9:$H$356,O878)+INDEX('RPI calculation'!$I$9:$I$356,O878))-(COUNTIFS(Matches!$C$9:$C$1954,C878,Matches!$D$9:$D$1954,D878,Matches!$Q$9:$Q$1954,1)+COUNTIFS(Matches!$C$9:$C$1954,D878,Matches!$D$9:$D$1954,C878,Matches!$Q$9:$Q$1954,1))))</f>
        <v>0.72727272727272729</v>
      </c>
      <c r="V878" s="9">
        <f>IF(Q878=0,0,INDEX('RPI calculation'!$K$9:$K$356,P878))</f>
        <v>0.61630892255892256</v>
      </c>
      <c r="W878" s="9">
        <f>IF(Q878=0,0,INDEX('RPI calculation'!$K$9:$K$356,O878))</f>
        <v>0.44296259296259288</v>
      </c>
      <c r="X878" s="1">
        <f>IF(G878="D1",INDEX('RPI calculation'!$N$9:$N$356,O878),0)</f>
        <v>109</v>
      </c>
      <c r="Y878" s="1">
        <f>IF(H878="D1",INDEX('RPI calculation'!$N$9:$N$356,P878),0)</f>
        <v>108</v>
      </c>
    </row>
    <row r="879" spans="1:25" ht="25">
      <c r="A879" s="1" t="s">
        <v>2730</v>
      </c>
      <c r="B879" s="12">
        <v>46270</v>
      </c>
      <c r="C879" s="1" t="s">
        <v>158</v>
      </c>
      <c r="D879" s="1" t="s">
        <v>275</v>
      </c>
      <c r="E879" s="1">
        <v>3</v>
      </c>
      <c r="F879" s="1">
        <v>1</v>
      </c>
      <c r="G879" s="1" t="s">
        <v>584</v>
      </c>
      <c r="H879" s="1" t="s">
        <v>584</v>
      </c>
      <c r="I879" s="1">
        <v>2</v>
      </c>
      <c r="J879" s="14" t="s">
        <v>1495</v>
      </c>
      <c r="K879" s="14" t="s">
        <v>2731</v>
      </c>
      <c r="L879" s="14"/>
      <c r="M879" s="1" t="s">
        <v>5986</v>
      </c>
      <c r="N879" s="14" t="s">
        <v>5989</v>
      </c>
      <c r="O879" s="1">
        <f>IF(G879="D1",MATCH(C879,'RPI calculation'!$A$9:$A$356,0),0)</f>
        <v>165</v>
      </c>
      <c r="P879" s="1">
        <f>IF(H879="D1",MATCH(D879,'RPI calculation'!$A$9:$A$356,0),0)</f>
        <v>269</v>
      </c>
      <c r="Q879" s="1">
        <f t="shared" si="39"/>
        <v>1</v>
      </c>
      <c r="R879" s="1">
        <f t="shared" si="40"/>
        <v>1</v>
      </c>
      <c r="S879" s="1">
        <f t="shared" si="41"/>
        <v>0</v>
      </c>
      <c r="T879" s="9">
        <f>IF(Q879=0,0,(INDEX('RPI calculation'!$H$9:$H$356,P879)-(COUNTIFS(Matches!$C$9:$C$1954,C879,Matches!$D$9:$D$1954,D879,Matches!$Q$9:$Q$1954,1,Matches!$F$9:$F$1954,3)+COUNTIFS(Matches!$C$9:$C$1954,D879,Matches!$D$9:$D$1954,C879,Matches!$Q$9:$Q$1954,1,Matches!$E$9:$E$1954,3)))/((INDEX('RPI calculation'!$H$9:$H$356,P879)+INDEX('RPI calculation'!$I$9:$I$356,P879))-(COUNTIFS(Matches!$C$9:$C$1954,C879,Matches!$D$9:$D$1954,D879,Matches!$Q$9:$Q$1954,1)+COUNTIFS(Matches!$C$9:$C$1954,D879,Matches!$D$9:$D$1954,C879,Matches!$Q$9:$Q$1954,1))))</f>
        <v>0.25</v>
      </c>
      <c r="U879" s="9">
        <f>IF(Q879=0,0,(INDEX('RPI calculation'!$H$9:$H$356,O879)-(COUNTIFS(Matches!$C$9:$C$1954,C879,Matches!$D$9:$D$1954,D879,Matches!$Q$9:$Q$1954,1,Matches!$E$9:$E$1954,3)+COUNTIFS(Matches!$C$9:$C$1954,D879,Matches!$D$9:$D$1954,C879,Matches!$Q$9:$Q$1954,1,Matches!$F$9:$F$1954,3)))/((INDEX('RPI calculation'!$H$9:$H$356,O879)+INDEX('RPI calculation'!$I$9:$I$356,O879))-(COUNTIFS(Matches!$C$9:$C$1954,C879,Matches!$D$9:$D$1954,D879,Matches!$Q$9:$Q$1954,1)+COUNTIFS(Matches!$C$9:$C$1954,D879,Matches!$D$9:$D$1954,C879,Matches!$Q$9:$Q$1954,1))))</f>
        <v>0.4</v>
      </c>
      <c r="V879" s="9">
        <f>IF(Q879=0,0,INDEX('RPI calculation'!$K$9:$K$356,P879))</f>
        <v>0.52420234086900752</v>
      </c>
      <c r="W879" s="9">
        <f>IF(Q879=0,0,INDEX('RPI calculation'!$K$9:$K$356,O879))</f>
        <v>0.54641873278236919</v>
      </c>
      <c r="X879" s="1">
        <f>IF(G879="D1",INDEX('RPI calculation'!$N$9:$N$356,O879),0)</f>
        <v>135</v>
      </c>
      <c r="Y879" s="1">
        <f>IF(H879="D1",INDEX('RPI calculation'!$N$9:$N$356,P879),0)</f>
        <v>252</v>
      </c>
    </row>
    <row r="880" spans="1:25" ht="25">
      <c r="A880" s="1" t="s">
        <v>2732</v>
      </c>
      <c r="B880" s="12">
        <v>46270</v>
      </c>
      <c r="C880" s="1" t="s">
        <v>371</v>
      </c>
      <c r="D880" s="1" t="s">
        <v>363</v>
      </c>
      <c r="E880" s="1">
        <v>0</v>
      </c>
      <c r="F880" s="1">
        <v>3</v>
      </c>
      <c r="G880" s="1" t="s">
        <v>584</v>
      </c>
      <c r="H880" s="1" t="s">
        <v>584</v>
      </c>
      <c r="I880" s="1">
        <v>2</v>
      </c>
      <c r="J880" s="14" t="s">
        <v>632</v>
      </c>
      <c r="K880" s="14" t="s">
        <v>2733</v>
      </c>
      <c r="L880" s="14"/>
      <c r="M880" s="1" t="s">
        <v>5986</v>
      </c>
      <c r="N880" s="14" t="s">
        <v>5989</v>
      </c>
      <c r="O880" s="1">
        <f>IF(G880="D1",MATCH(C880,'RPI calculation'!$A$9:$A$356,0),0)</f>
        <v>168</v>
      </c>
      <c r="P880" s="1">
        <f>IF(H880="D1",MATCH(D880,'RPI calculation'!$A$9:$A$356,0),0)</f>
        <v>188</v>
      </c>
      <c r="Q880" s="1">
        <f t="shared" si="39"/>
        <v>1</v>
      </c>
      <c r="R880" s="1">
        <f t="shared" si="40"/>
        <v>0</v>
      </c>
      <c r="S880" s="1">
        <f t="shared" si="41"/>
        <v>1</v>
      </c>
      <c r="T880" s="9">
        <f>IF(Q880=0,0,(INDEX('RPI calculation'!$H$9:$H$356,P880)-(COUNTIFS(Matches!$C$9:$C$1954,C880,Matches!$D$9:$D$1954,D880,Matches!$Q$9:$Q$1954,1,Matches!$F$9:$F$1954,3)+COUNTIFS(Matches!$C$9:$C$1954,D880,Matches!$D$9:$D$1954,C880,Matches!$Q$9:$Q$1954,1,Matches!$E$9:$E$1954,3)))/((INDEX('RPI calculation'!$H$9:$H$356,P880)+INDEX('RPI calculation'!$I$9:$I$356,P880))-(COUNTIFS(Matches!$C$9:$C$1954,C880,Matches!$D$9:$D$1954,D880,Matches!$Q$9:$Q$1954,1)+COUNTIFS(Matches!$C$9:$C$1954,D880,Matches!$D$9:$D$1954,C880,Matches!$Q$9:$Q$1954,1))))</f>
        <v>0.45454545454545453</v>
      </c>
      <c r="U880" s="9">
        <f>IF(Q880=0,0,(INDEX('RPI calculation'!$H$9:$H$356,O880)-(COUNTIFS(Matches!$C$9:$C$1954,C880,Matches!$D$9:$D$1954,D880,Matches!$Q$9:$Q$1954,1,Matches!$E$9:$E$1954,3)+COUNTIFS(Matches!$C$9:$C$1954,D880,Matches!$D$9:$D$1954,C880,Matches!$Q$9:$Q$1954,1,Matches!$F$9:$F$1954,3)))/((INDEX('RPI calculation'!$H$9:$H$356,O880)+INDEX('RPI calculation'!$I$9:$I$356,O880))-(COUNTIFS(Matches!$C$9:$C$1954,C880,Matches!$D$9:$D$1954,D880,Matches!$Q$9:$Q$1954,1)+COUNTIFS(Matches!$C$9:$C$1954,D880,Matches!$D$9:$D$1954,C880,Matches!$Q$9:$Q$1954,1))))</f>
        <v>0</v>
      </c>
      <c r="V880" s="9">
        <f>IF(Q880=0,0,INDEX('RPI calculation'!$K$9:$K$356,P880))</f>
        <v>0.17606421356421356</v>
      </c>
      <c r="W880" s="9">
        <f>IF(Q880=0,0,INDEX('RPI calculation'!$K$9:$K$356,O880))</f>
        <v>0.33325008325008326</v>
      </c>
      <c r="X880" s="1">
        <f>IF(G880="D1",INDEX('RPI calculation'!$N$9:$N$356,O880),0)</f>
        <v>348</v>
      </c>
      <c r="Y880" s="1">
        <f>IF(H880="D1",INDEX('RPI calculation'!$N$9:$N$356,P880),0)</f>
        <v>340</v>
      </c>
    </row>
    <row r="881" spans="1:25">
      <c r="A881" s="1" t="s">
        <v>2734</v>
      </c>
      <c r="B881" s="12">
        <v>46270</v>
      </c>
      <c r="C881" s="1" t="s">
        <v>371</v>
      </c>
      <c r="D881" s="1" t="s">
        <v>2735</v>
      </c>
      <c r="E881" s="1">
        <v>3</v>
      </c>
      <c r="F881" s="1">
        <v>1</v>
      </c>
      <c r="G881" s="1" t="s">
        <v>584</v>
      </c>
      <c r="H881" s="1" t="s">
        <v>1028</v>
      </c>
      <c r="I881" s="1">
        <v>1</v>
      </c>
      <c r="J881" s="14" t="s">
        <v>1315</v>
      </c>
      <c r="K881" s="14" t="s">
        <v>2736</v>
      </c>
      <c r="L881" s="14" t="s">
        <v>1317</v>
      </c>
      <c r="M881" s="1" t="s">
        <v>5986</v>
      </c>
      <c r="N881" s="14" t="s">
        <v>5991</v>
      </c>
      <c r="O881" s="1">
        <f>IF(G881="D1",MATCH(C881,'RPI calculation'!$A$9:$A$356,0),0)</f>
        <v>168</v>
      </c>
      <c r="P881" s="1">
        <f>IF(H881="D1",MATCH(D881,'RPI calculation'!$A$9:$A$356,0),0)</f>
        <v>0</v>
      </c>
      <c r="Q881" s="1">
        <f t="shared" si="39"/>
        <v>0</v>
      </c>
      <c r="R881" s="1">
        <f t="shared" si="40"/>
        <v>1</v>
      </c>
      <c r="S881" s="1">
        <f t="shared" si="41"/>
        <v>0</v>
      </c>
      <c r="T881" s="9">
        <f>IF(Q881=0,0,(INDEX('RPI calculation'!$H$9:$H$356,P881)-(COUNTIFS(Matches!$C$9:$C$1954,C881,Matches!$D$9:$D$1954,D881,Matches!$Q$9:$Q$1954,1,Matches!$F$9:$F$1954,3)+COUNTIFS(Matches!$C$9:$C$1954,D881,Matches!$D$9:$D$1954,C881,Matches!$Q$9:$Q$1954,1,Matches!$E$9:$E$1954,3)))/((INDEX('RPI calculation'!$H$9:$H$356,P881)+INDEX('RPI calculation'!$I$9:$I$356,P881))-(COUNTIFS(Matches!$C$9:$C$1954,C881,Matches!$D$9:$D$1954,D881,Matches!$Q$9:$Q$1954,1)+COUNTIFS(Matches!$C$9:$C$1954,D881,Matches!$D$9:$D$1954,C881,Matches!$Q$9:$Q$1954,1))))</f>
        <v>0</v>
      </c>
      <c r="U881" s="9">
        <f>IF(Q881=0,0,(INDEX('RPI calculation'!$H$9:$H$356,O881)-(COUNTIFS(Matches!$C$9:$C$1954,C881,Matches!$D$9:$D$1954,D881,Matches!$Q$9:$Q$1954,1,Matches!$E$9:$E$1954,3)+COUNTIFS(Matches!$C$9:$C$1954,D881,Matches!$D$9:$D$1954,C881,Matches!$Q$9:$Q$1954,1,Matches!$F$9:$F$1954,3)))/((INDEX('RPI calculation'!$H$9:$H$356,O881)+INDEX('RPI calculation'!$I$9:$I$356,O881))-(COUNTIFS(Matches!$C$9:$C$1954,C881,Matches!$D$9:$D$1954,D881,Matches!$Q$9:$Q$1954,1)+COUNTIFS(Matches!$C$9:$C$1954,D881,Matches!$D$9:$D$1954,C881,Matches!$Q$9:$Q$1954,1))))</f>
        <v>0</v>
      </c>
      <c r="V881" s="9">
        <f>IF(Q881=0,0,INDEX('RPI calculation'!$K$9:$K$356,P881))</f>
        <v>0</v>
      </c>
      <c r="W881" s="9">
        <f>IF(Q881=0,0,INDEX('RPI calculation'!$K$9:$K$356,O881))</f>
        <v>0</v>
      </c>
      <c r="X881" s="1">
        <f>IF(G881="D1",INDEX('RPI calculation'!$N$9:$N$356,O881),0)</f>
        <v>348</v>
      </c>
      <c r="Y881" s="1">
        <f>IF(H881="D1",INDEX('RPI calculation'!$N$9:$N$356,P881),0)</f>
        <v>0</v>
      </c>
    </row>
    <row r="882" spans="1:25" ht="25">
      <c r="A882" s="1" t="s">
        <v>2737</v>
      </c>
      <c r="B882" s="12">
        <v>46270</v>
      </c>
      <c r="C882" s="1" t="s">
        <v>140</v>
      </c>
      <c r="D882" s="1" t="s">
        <v>235</v>
      </c>
      <c r="E882" s="1">
        <v>3</v>
      </c>
      <c r="F882" s="1">
        <v>0</v>
      </c>
      <c r="G882" s="1" t="s">
        <v>584</v>
      </c>
      <c r="H882" s="1" t="s">
        <v>584</v>
      </c>
      <c r="I882" s="1">
        <v>2</v>
      </c>
      <c r="J882" s="14" t="s">
        <v>1227</v>
      </c>
      <c r="K882" s="14" t="s">
        <v>2738</v>
      </c>
      <c r="L882" s="14"/>
      <c r="M882" s="1" t="s">
        <v>5986</v>
      </c>
      <c r="N882" s="14" t="s">
        <v>5989</v>
      </c>
      <c r="O882" s="1">
        <f>IF(G882="D1",MATCH(C882,'RPI calculation'!$A$9:$A$356,0),0)</f>
        <v>172</v>
      </c>
      <c r="P882" s="1">
        <f>IF(H882="D1",MATCH(D882,'RPI calculation'!$A$9:$A$356,0),0)</f>
        <v>302</v>
      </c>
      <c r="Q882" s="1">
        <f t="shared" si="39"/>
        <v>1</v>
      </c>
      <c r="R882" s="1">
        <f t="shared" si="40"/>
        <v>1</v>
      </c>
      <c r="S882" s="1">
        <f t="shared" si="41"/>
        <v>0</v>
      </c>
      <c r="T882" s="9">
        <f>IF(Q882=0,0,(INDEX('RPI calculation'!$H$9:$H$356,P882)-(COUNTIFS(Matches!$C$9:$C$1954,C882,Matches!$D$9:$D$1954,D882,Matches!$Q$9:$Q$1954,1,Matches!$F$9:$F$1954,3)+COUNTIFS(Matches!$C$9:$C$1954,D882,Matches!$D$9:$D$1954,C882,Matches!$Q$9:$Q$1954,1,Matches!$E$9:$E$1954,3)))/((INDEX('RPI calculation'!$H$9:$H$356,P882)+INDEX('RPI calculation'!$I$9:$I$356,P882))-(COUNTIFS(Matches!$C$9:$C$1954,C882,Matches!$D$9:$D$1954,D882,Matches!$Q$9:$Q$1954,1)+COUNTIFS(Matches!$C$9:$C$1954,D882,Matches!$D$9:$D$1954,C882,Matches!$Q$9:$Q$1954,1))))</f>
        <v>0.36363636363636365</v>
      </c>
      <c r="U882" s="9">
        <f>IF(Q882=0,0,(INDEX('RPI calculation'!$H$9:$H$356,O882)-(COUNTIFS(Matches!$C$9:$C$1954,C882,Matches!$D$9:$D$1954,D882,Matches!$Q$9:$Q$1954,1,Matches!$E$9:$E$1954,3)+COUNTIFS(Matches!$C$9:$C$1954,D882,Matches!$D$9:$D$1954,C882,Matches!$Q$9:$Q$1954,1,Matches!$F$9:$F$1954,3)))/((INDEX('RPI calculation'!$H$9:$H$356,O882)+INDEX('RPI calculation'!$I$9:$I$356,O882))-(COUNTIFS(Matches!$C$9:$C$1954,C882,Matches!$D$9:$D$1954,D882,Matches!$Q$9:$Q$1954,1)+COUNTIFS(Matches!$C$9:$C$1954,D882,Matches!$D$9:$D$1954,C882,Matches!$Q$9:$Q$1954,1))))</f>
        <v>0.6</v>
      </c>
      <c r="V882" s="9">
        <f>IF(Q882=0,0,INDEX('RPI calculation'!$K$9:$K$356,P882))</f>
        <v>0.53127104377104373</v>
      </c>
      <c r="W882" s="9">
        <f>IF(Q882=0,0,INDEX('RPI calculation'!$K$9:$K$356,O882))</f>
        <v>0.51512855831037652</v>
      </c>
      <c r="X882" s="1">
        <f>IF(G882="D1",INDEX('RPI calculation'!$N$9:$N$356,O882),0)</f>
        <v>117</v>
      </c>
      <c r="Y882" s="1">
        <f>IF(H882="D1",INDEX('RPI calculation'!$N$9:$N$356,P882),0)</f>
        <v>212</v>
      </c>
    </row>
    <row r="883" spans="1:25" ht="25">
      <c r="A883" s="1" t="s">
        <v>2739</v>
      </c>
      <c r="B883" s="12">
        <v>46270</v>
      </c>
      <c r="C883" s="1" t="s">
        <v>169</v>
      </c>
      <c r="D883" s="1" t="s">
        <v>344</v>
      </c>
      <c r="E883" s="1">
        <v>3</v>
      </c>
      <c r="F883" s="1">
        <v>1</v>
      </c>
      <c r="G883" s="1" t="s">
        <v>584</v>
      </c>
      <c r="H883" s="1" t="s">
        <v>584</v>
      </c>
      <c r="I883" s="1">
        <v>2</v>
      </c>
      <c r="J883" s="14" t="s">
        <v>847</v>
      </c>
      <c r="K883" s="14" t="s">
        <v>2740</v>
      </c>
      <c r="L883" s="14"/>
      <c r="M883" s="1" t="s">
        <v>5986</v>
      </c>
      <c r="N883" s="14" t="s">
        <v>5989</v>
      </c>
      <c r="O883" s="1">
        <f>IF(G883="D1",MATCH(C883,'RPI calculation'!$A$9:$A$356,0),0)</f>
        <v>173</v>
      </c>
      <c r="P883" s="1">
        <f>IF(H883="D1",MATCH(D883,'RPI calculation'!$A$9:$A$356,0),0)</f>
        <v>251</v>
      </c>
      <c r="Q883" s="1">
        <f t="shared" si="39"/>
        <v>1</v>
      </c>
      <c r="R883" s="1">
        <f t="shared" si="40"/>
        <v>1</v>
      </c>
      <c r="S883" s="1">
        <f t="shared" si="41"/>
        <v>0</v>
      </c>
      <c r="T883" s="9">
        <f>IF(Q883=0,0,(INDEX('RPI calculation'!$H$9:$H$356,P883)-(COUNTIFS(Matches!$C$9:$C$1954,C883,Matches!$D$9:$D$1954,D883,Matches!$Q$9:$Q$1954,1,Matches!$F$9:$F$1954,3)+COUNTIFS(Matches!$C$9:$C$1954,D883,Matches!$D$9:$D$1954,C883,Matches!$Q$9:$Q$1954,1,Matches!$E$9:$E$1954,3)))/((INDEX('RPI calculation'!$H$9:$H$356,P883)+INDEX('RPI calculation'!$I$9:$I$356,P883))-(COUNTIFS(Matches!$C$9:$C$1954,C883,Matches!$D$9:$D$1954,D883,Matches!$Q$9:$Q$1954,1)+COUNTIFS(Matches!$C$9:$C$1954,D883,Matches!$D$9:$D$1954,C883,Matches!$Q$9:$Q$1954,1))))</f>
        <v>0.45454545454545453</v>
      </c>
      <c r="U883" s="9">
        <f>IF(Q883=0,0,(INDEX('RPI calculation'!$H$9:$H$356,O883)-(COUNTIFS(Matches!$C$9:$C$1954,C883,Matches!$D$9:$D$1954,D883,Matches!$Q$9:$Q$1954,1,Matches!$E$9:$E$1954,3)+COUNTIFS(Matches!$C$9:$C$1954,D883,Matches!$D$9:$D$1954,C883,Matches!$Q$9:$Q$1954,1,Matches!$F$9:$F$1954,3)))/((INDEX('RPI calculation'!$H$9:$H$356,O883)+INDEX('RPI calculation'!$I$9:$I$356,O883))-(COUNTIFS(Matches!$C$9:$C$1954,C883,Matches!$D$9:$D$1954,D883,Matches!$Q$9:$Q$1954,1)+COUNTIFS(Matches!$C$9:$C$1954,D883,Matches!$D$9:$D$1954,C883,Matches!$Q$9:$Q$1954,1))))</f>
        <v>0.33333333333333331</v>
      </c>
      <c r="V883" s="9">
        <f>IF(Q883=0,0,INDEX('RPI calculation'!$K$9:$K$356,P883))</f>
        <v>0.32662198912198914</v>
      </c>
      <c r="W883" s="9">
        <f>IF(Q883=0,0,INDEX('RPI calculation'!$K$9:$K$356,O883))</f>
        <v>0.5884848484848485</v>
      </c>
      <c r="X883" s="1">
        <f>IF(G883="D1",INDEX('RPI calculation'!$N$9:$N$356,O883),0)</f>
        <v>146</v>
      </c>
      <c r="Y883" s="1">
        <f>IF(H883="D1",INDEX('RPI calculation'!$N$9:$N$356,P883),0)</f>
        <v>321</v>
      </c>
    </row>
    <row r="884" spans="1:25" ht="25">
      <c r="A884" s="1" t="s">
        <v>2741</v>
      </c>
      <c r="B884" s="12">
        <v>46270</v>
      </c>
      <c r="C884" s="1" t="s">
        <v>327</v>
      </c>
      <c r="D884" s="1" t="s">
        <v>256</v>
      </c>
      <c r="E884" s="1">
        <v>0</v>
      </c>
      <c r="F884" s="1">
        <v>3</v>
      </c>
      <c r="G884" s="1" t="s">
        <v>584</v>
      </c>
      <c r="H884" s="1" t="s">
        <v>584</v>
      </c>
      <c r="I884" s="1">
        <v>2</v>
      </c>
      <c r="J884" s="14" t="s">
        <v>1227</v>
      </c>
      <c r="K884" s="14" t="s">
        <v>2742</v>
      </c>
      <c r="L884" s="14"/>
      <c r="M884" s="1" t="s">
        <v>5986</v>
      </c>
      <c r="N884" s="14" t="s">
        <v>5989</v>
      </c>
      <c r="O884" s="1">
        <f>IF(G884="D1",MATCH(C884,'RPI calculation'!$A$9:$A$356,0),0)</f>
        <v>175</v>
      </c>
      <c r="P884" s="1">
        <f>IF(H884="D1",MATCH(D884,'RPI calculation'!$A$9:$A$356,0),0)</f>
        <v>221</v>
      </c>
      <c r="Q884" s="1">
        <f t="shared" si="39"/>
        <v>1</v>
      </c>
      <c r="R884" s="1">
        <f t="shared" si="40"/>
        <v>0</v>
      </c>
      <c r="S884" s="1">
        <f t="shared" si="41"/>
        <v>1</v>
      </c>
      <c r="T884" s="9">
        <f>IF(Q884=0,0,(INDEX('RPI calculation'!$H$9:$H$356,P884)-(COUNTIFS(Matches!$C$9:$C$1954,C884,Matches!$D$9:$D$1954,D884,Matches!$Q$9:$Q$1954,1,Matches!$F$9:$F$1954,3)+COUNTIFS(Matches!$C$9:$C$1954,D884,Matches!$D$9:$D$1954,C884,Matches!$Q$9:$Q$1954,1,Matches!$E$9:$E$1954,3)))/((INDEX('RPI calculation'!$H$9:$H$356,P884)+INDEX('RPI calculation'!$I$9:$I$356,P884))-(COUNTIFS(Matches!$C$9:$C$1954,C884,Matches!$D$9:$D$1954,D884,Matches!$Q$9:$Q$1954,1)+COUNTIFS(Matches!$C$9:$C$1954,D884,Matches!$D$9:$D$1954,C884,Matches!$Q$9:$Q$1954,1))))</f>
        <v>0.3</v>
      </c>
      <c r="U884" s="9">
        <f>IF(Q884=0,0,(INDEX('RPI calculation'!$H$9:$H$356,O884)-(COUNTIFS(Matches!$C$9:$C$1954,C884,Matches!$D$9:$D$1954,D884,Matches!$Q$9:$Q$1954,1,Matches!$E$9:$E$1954,3)+COUNTIFS(Matches!$C$9:$C$1954,D884,Matches!$D$9:$D$1954,C884,Matches!$Q$9:$Q$1954,1,Matches!$F$9:$F$1954,3)))/((INDEX('RPI calculation'!$H$9:$H$356,O884)+INDEX('RPI calculation'!$I$9:$I$356,O884))-(COUNTIFS(Matches!$C$9:$C$1954,C884,Matches!$D$9:$D$1954,D884,Matches!$Q$9:$Q$1954,1)+COUNTIFS(Matches!$C$9:$C$1954,D884,Matches!$D$9:$D$1954,C884,Matches!$Q$9:$Q$1954,1))))</f>
        <v>0.18181818181818182</v>
      </c>
      <c r="V884" s="9">
        <f>IF(Q884=0,0,INDEX('RPI calculation'!$K$9:$K$356,P884))</f>
        <v>0.50482093663911853</v>
      </c>
      <c r="W884" s="9">
        <f>IF(Q884=0,0,INDEX('RPI calculation'!$K$9:$K$356,O884))</f>
        <v>0.49507575757575761</v>
      </c>
      <c r="X884" s="1">
        <f>IF(G884="D1",INDEX('RPI calculation'!$N$9:$N$356,O884),0)</f>
        <v>304</v>
      </c>
      <c r="Y884" s="1">
        <f>IF(H884="D1",INDEX('RPI calculation'!$N$9:$N$356,P884),0)</f>
        <v>233</v>
      </c>
    </row>
    <row r="885" spans="1:25" ht="25">
      <c r="A885" s="1" t="s">
        <v>2743</v>
      </c>
      <c r="B885" s="12">
        <v>46270</v>
      </c>
      <c r="C885" s="1" t="s">
        <v>223</v>
      </c>
      <c r="D885" s="1" t="s">
        <v>110</v>
      </c>
      <c r="E885" s="1">
        <v>1</v>
      </c>
      <c r="F885" s="1">
        <v>3</v>
      </c>
      <c r="G885" s="1" t="s">
        <v>584</v>
      </c>
      <c r="H885" s="1" t="s">
        <v>584</v>
      </c>
      <c r="I885" s="1">
        <v>2</v>
      </c>
      <c r="J885" s="14" t="s">
        <v>2587</v>
      </c>
      <c r="K885" s="14" t="s">
        <v>2744</v>
      </c>
      <c r="L885" s="14"/>
      <c r="M885" s="1" t="s">
        <v>5986</v>
      </c>
      <c r="N885" s="14" t="s">
        <v>5989</v>
      </c>
      <c r="O885" s="1">
        <f>IF(G885="D1",MATCH(C885,'RPI calculation'!$A$9:$A$356,0),0)</f>
        <v>178</v>
      </c>
      <c r="P885" s="1">
        <f>IF(H885="D1",MATCH(D885,'RPI calculation'!$A$9:$A$356,0),0)</f>
        <v>216</v>
      </c>
      <c r="Q885" s="1">
        <f t="shared" si="39"/>
        <v>1</v>
      </c>
      <c r="R885" s="1">
        <f t="shared" si="40"/>
        <v>0</v>
      </c>
      <c r="S885" s="1">
        <f t="shared" si="41"/>
        <v>1</v>
      </c>
      <c r="T885" s="9">
        <f>IF(Q885=0,0,(INDEX('RPI calculation'!$H$9:$H$356,P885)-(COUNTIFS(Matches!$C$9:$C$1954,C885,Matches!$D$9:$D$1954,D885,Matches!$Q$9:$Q$1954,1,Matches!$F$9:$F$1954,3)+COUNTIFS(Matches!$C$9:$C$1954,D885,Matches!$D$9:$D$1954,C885,Matches!$Q$9:$Q$1954,1,Matches!$E$9:$E$1954,3)))/((INDEX('RPI calculation'!$H$9:$H$356,P885)+INDEX('RPI calculation'!$I$9:$I$356,P885))-(COUNTIFS(Matches!$C$9:$C$1954,C885,Matches!$D$9:$D$1954,D885,Matches!$Q$9:$Q$1954,1)+COUNTIFS(Matches!$C$9:$C$1954,D885,Matches!$D$9:$D$1954,C885,Matches!$Q$9:$Q$1954,1))))</f>
        <v>0.77777777777777779</v>
      </c>
      <c r="U885" s="9">
        <f>IF(Q885=0,0,(INDEX('RPI calculation'!$H$9:$H$356,O885)-(COUNTIFS(Matches!$C$9:$C$1954,C885,Matches!$D$9:$D$1954,D885,Matches!$Q$9:$Q$1954,1,Matches!$E$9:$E$1954,3)+COUNTIFS(Matches!$C$9:$C$1954,D885,Matches!$D$9:$D$1954,C885,Matches!$Q$9:$Q$1954,1,Matches!$F$9:$F$1954,3)))/((INDEX('RPI calculation'!$H$9:$H$356,O885)+INDEX('RPI calculation'!$I$9:$I$356,O885))-(COUNTIFS(Matches!$C$9:$C$1954,C885,Matches!$D$9:$D$1954,D885,Matches!$Q$9:$Q$1954,1)+COUNTIFS(Matches!$C$9:$C$1954,D885,Matches!$D$9:$D$1954,C885,Matches!$Q$9:$Q$1954,1))))</f>
        <v>0.44444444444444442</v>
      </c>
      <c r="V885" s="9">
        <f>IF(Q885=0,0,INDEX('RPI calculation'!$K$9:$K$356,P885))</f>
        <v>0.48739898989898994</v>
      </c>
      <c r="W885" s="9">
        <f>IF(Q885=0,0,INDEX('RPI calculation'!$K$9:$K$356,O885))</f>
        <v>0.53423465423465422</v>
      </c>
      <c r="X885" s="1">
        <f>IF(G885="D1",INDEX('RPI calculation'!$N$9:$N$356,O885),0)</f>
        <v>200</v>
      </c>
      <c r="Y885" s="1">
        <f>IF(H885="D1",INDEX('RPI calculation'!$N$9:$N$356,P885),0)</f>
        <v>87</v>
      </c>
    </row>
    <row r="886" spans="1:25" ht="25">
      <c r="A886" s="1" t="s">
        <v>2745</v>
      </c>
      <c r="B886" s="12">
        <v>46270</v>
      </c>
      <c r="C886" s="1" t="s">
        <v>73</v>
      </c>
      <c r="D886" s="1" t="s">
        <v>149</v>
      </c>
      <c r="E886" s="1">
        <v>3</v>
      </c>
      <c r="F886" s="1">
        <v>2</v>
      </c>
      <c r="G886" s="1" t="s">
        <v>584</v>
      </c>
      <c r="H886" s="1" t="s">
        <v>584</v>
      </c>
      <c r="I886" s="1">
        <v>2</v>
      </c>
      <c r="J886" s="14" t="s">
        <v>1672</v>
      </c>
      <c r="K886" s="14" t="s">
        <v>2746</v>
      </c>
      <c r="L886" s="14"/>
      <c r="M886" s="1" t="s">
        <v>5986</v>
      </c>
      <c r="N886" s="14" t="s">
        <v>5989</v>
      </c>
      <c r="O886" s="1">
        <f>IF(G886="D1",MATCH(C886,'RPI calculation'!$A$9:$A$356,0),0)</f>
        <v>179</v>
      </c>
      <c r="P886" s="1">
        <f>IF(H886="D1",MATCH(D886,'RPI calculation'!$A$9:$A$356,0),0)</f>
        <v>343</v>
      </c>
      <c r="Q886" s="1">
        <f t="shared" si="39"/>
        <v>1</v>
      </c>
      <c r="R886" s="1">
        <f t="shared" si="40"/>
        <v>1</v>
      </c>
      <c r="S886" s="1">
        <f t="shared" si="41"/>
        <v>0</v>
      </c>
      <c r="T886" s="9">
        <f>IF(Q886=0,0,(INDEX('RPI calculation'!$H$9:$H$356,P886)-(COUNTIFS(Matches!$C$9:$C$1954,C886,Matches!$D$9:$D$1954,D886,Matches!$Q$9:$Q$1954,1,Matches!$F$9:$F$1954,3)+COUNTIFS(Matches!$C$9:$C$1954,D886,Matches!$D$9:$D$1954,C886,Matches!$Q$9:$Q$1954,1,Matches!$E$9:$E$1954,3)))/((INDEX('RPI calculation'!$H$9:$H$356,P886)+INDEX('RPI calculation'!$I$9:$I$356,P886))-(COUNTIFS(Matches!$C$9:$C$1954,C886,Matches!$D$9:$D$1954,D886,Matches!$Q$9:$Q$1954,1)+COUNTIFS(Matches!$C$9:$C$1954,D886,Matches!$D$9:$D$1954,C886,Matches!$Q$9:$Q$1954,1))))</f>
        <v>0.6</v>
      </c>
      <c r="U886" s="9">
        <f>IF(Q886=0,0,(INDEX('RPI calculation'!$H$9:$H$356,O886)-(COUNTIFS(Matches!$C$9:$C$1954,C886,Matches!$D$9:$D$1954,D886,Matches!$Q$9:$Q$1954,1,Matches!$E$9:$E$1954,3)+COUNTIFS(Matches!$C$9:$C$1954,D886,Matches!$D$9:$D$1954,C886,Matches!$Q$9:$Q$1954,1,Matches!$F$9:$F$1954,3)))/((INDEX('RPI calculation'!$H$9:$H$356,O886)+INDEX('RPI calculation'!$I$9:$I$356,O886))-(COUNTIFS(Matches!$C$9:$C$1954,C886,Matches!$D$9:$D$1954,D886,Matches!$Q$9:$Q$1954,1)+COUNTIFS(Matches!$C$9:$C$1954,D886,Matches!$D$9:$D$1954,C886,Matches!$Q$9:$Q$1954,1))))</f>
        <v>0.8</v>
      </c>
      <c r="V886" s="9">
        <f>IF(Q886=0,0,INDEX('RPI calculation'!$K$9:$K$356,P886))</f>
        <v>0.53261460761460766</v>
      </c>
      <c r="W886" s="9">
        <f>IF(Q886=0,0,INDEX('RPI calculation'!$K$9:$K$356,O886))</f>
        <v>0.524823408914318</v>
      </c>
      <c r="X886" s="1">
        <f>IF(G886="D1",INDEX('RPI calculation'!$N$9:$N$356,O886),0)</f>
        <v>50</v>
      </c>
      <c r="Y886" s="1">
        <f>IF(H886="D1",INDEX('RPI calculation'!$N$9:$N$356,P886),0)</f>
        <v>126</v>
      </c>
    </row>
    <row r="887" spans="1:25" ht="25">
      <c r="A887" s="1" t="s">
        <v>2747</v>
      </c>
      <c r="B887" s="12">
        <v>46270</v>
      </c>
      <c r="C887" s="1" t="s">
        <v>268</v>
      </c>
      <c r="D887" s="1" t="s">
        <v>215</v>
      </c>
      <c r="E887" s="1">
        <v>2</v>
      </c>
      <c r="F887" s="1">
        <v>3</v>
      </c>
      <c r="G887" s="1" t="s">
        <v>584</v>
      </c>
      <c r="H887" s="1" t="s">
        <v>584</v>
      </c>
      <c r="I887" s="1">
        <v>2</v>
      </c>
      <c r="J887" s="14" t="s">
        <v>1138</v>
      </c>
      <c r="K887" s="14" t="s">
        <v>2748</v>
      </c>
      <c r="L887" s="14"/>
      <c r="M887" s="1" t="s">
        <v>5986</v>
      </c>
      <c r="N887" s="14" t="s">
        <v>5989</v>
      </c>
      <c r="O887" s="1">
        <f>IF(G887="D1",MATCH(C887,'RPI calculation'!$A$9:$A$356,0),0)</f>
        <v>181</v>
      </c>
      <c r="P887" s="1">
        <f>IF(H887="D1",MATCH(D887,'RPI calculation'!$A$9:$A$356,0),0)</f>
        <v>285</v>
      </c>
      <c r="Q887" s="1">
        <f t="shared" si="39"/>
        <v>1</v>
      </c>
      <c r="R887" s="1">
        <f t="shared" si="40"/>
        <v>0</v>
      </c>
      <c r="S887" s="1">
        <f t="shared" si="41"/>
        <v>1</v>
      </c>
      <c r="T887" s="9">
        <f>IF(Q887=0,0,(INDEX('RPI calculation'!$H$9:$H$356,P887)-(COUNTIFS(Matches!$C$9:$C$1954,C887,Matches!$D$9:$D$1954,D887,Matches!$Q$9:$Q$1954,1,Matches!$F$9:$F$1954,3)+COUNTIFS(Matches!$C$9:$C$1954,D887,Matches!$D$9:$D$1954,C887,Matches!$Q$9:$Q$1954,1,Matches!$E$9:$E$1954,3)))/((INDEX('RPI calculation'!$H$9:$H$356,P887)+INDEX('RPI calculation'!$I$9:$I$356,P887))-(COUNTIFS(Matches!$C$9:$C$1954,C887,Matches!$D$9:$D$1954,D887,Matches!$Q$9:$Q$1954,1)+COUNTIFS(Matches!$C$9:$C$1954,D887,Matches!$D$9:$D$1954,C887,Matches!$Q$9:$Q$1954,1))))</f>
        <v>0.63636363636363635</v>
      </c>
      <c r="U887" s="9">
        <f>IF(Q887=0,0,(INDEX('RPI calculation'!$H$9:$H$356,O887)-(COUNTIFS(Matches!$C$9:$C$1954,C887,Matches!$D$9:$D$1954,D887,Matches!$Q$9:$Q$1954,1,Matches!$E$9:$E$1954,3)+COUNTIFS(Matches!$C$9:$C$1954,D887,Matches!$D$9:$D$1954,C887,Matches!$Q$9:$Q$1954,1,Matches!$F$9:$F$1954,3)))/((INDEX('RPI calculation'!$H$9:$H$356,O887)+INDEX('RPI calculation'!$I$9:$I$356,O887))-(COUNTIFS(Matches!$C$9:$C$1954,C887,Matches!$D$9:$D$1954,D887,Matches!$Q$9:$Q$1954,1)+COUNTIFS(Matches!$C$9:$C$1954,D887,Matches!$D$9:$D$1954,C887,Matches!$Q$9:$Q$1954,1))))</f>
        <v>0.22222222222222221</v>
      </c>
      <c r="V887" s="9">
        <f>IF(Q887=0,0,INDEX('RPI calculation'!$K$9:$K$356,P887))</f>
        <v>0.38417508417508417</v>
      </c>
      <c r="W887" s="9">
        <f>IF(Q887=0,0,INDEX('RPI calculation'!$K$9:$K$356,O887))</f>
        <v>0.57952380952380955</v>
      </c>
      <c r="X887" s="1">
        <f>IF(G887="D1",INDEX('RPI calculation'!$N$9:$N$356,O887),0)</f>
        <v>245</v>
      </c>
      <c r="Y887" s="1">
        <f>IF(H887="D1",INDEX('RPI calculation'!$N$9:$N$356,P887),0)</f>
        <v>192</v>
      </c>
    </row>
    <row r="888" spans="1:25" ht="25">
      <c r="A888" s="1" t="s">
        <v>2749</v>
      </c>
      <c r="B888" s="12">
        <v>46270</v>
      </c>
      <c r="C888" s="1" t="s">
        <v>244</v>
      </c>
      <c r="D888" s="1" t="s">
        <v>370</v>
      </c>
      <c r="E888" s="1">
        <v>3</v>
      </c>
      <c r="F888" s="1">
        <v>1</v>
      </c>
      <c r="G888" s="1" t="s">
        <v>584</v>
      </c>
      <c r="H888" s="1" t="s">
        <v>584</v>
      </c>
      <c r="I888" s="1">
        <v>2</v>
      </c>
      <c r="J888" s="14" t="s">
        <v>928</v>
      </c>
      <c r="K888" s="14" t="s">
        <v>2750</v>
      </c>
      <c r="L888" s="14"/>
      <c r="M888" s="1" t="s">
        <v>5986</v>
      </c>
      <c r="N888" s="14" t="s">
        <v>5989</v>
      </c>
      <c r="O888" s="1">
        <f>IF(G888="D1",MATCH(C888,'RPI calculation'!$A$9:$A$356,0),0)</f>
        <v>185</v>
      </c>
      <c r="P888" s="1">
        <f>IF(H888="D1",MATCH(D888,'RPI calculation'!$A$9:$A$356,0),0)</f>
        <v>267</v>
      </c>
      <c r="Q888" s="1">
        <f t="shared" si="39"/>
        <v>1</v>
      </c>
      <c r="R888" s="1">
        <f t="shared" si="40"/>
        <v>1</v>
      </c>
      <c r="S888" s="1">
        <f t="shared" si="41"/>
        <v>0</v>
      </c>
      <c r="T888" s="9">
        <f>IF(Q888=0,0,(INDEX('RPI calculation'!$H$9:$H$356,P888)-(COUNTIFS(Matches!$C$9:$C$1954,C888,Matches!$D$9:$D$1954,D888,Matches!$Q$9:$Q$1954,1,Matches!$F$9:$F$1954,3)+COUNTIFS(Matches!$C$9:$C$1954,D888,Matches!$D$9:$D$1954,C888,Matches!$Q$9:$Q$1954,1,Matches!$E$9:$E$1954,3)))/((INDEX('RPI calculation'!$H$9:$H$356,P888)+INDEX('RPI calculation'!$I$9:$I$356,P888))-(COUNTIFS(Matches!$C$9:$C$1954,C888,Matches!$D$9:$D$1954,D888,Matches!$Q$9:$Q$1954,1)+COUNTIFS(Matches!$C$9:$C$1954,D888,Matches!$D$9:$D$1954,C888,Matches!$Q$9:$Q$1954,1))))</f>
        <v>0.1111111111111111</v>
      </c>
      <c r="U888" s="9">
        <f>IF(Q888=0,0,(INDEX('RPI calculation'!$H$9:$H$356,O888)-(COUNTIFS(Matches!$C$9:$C$1954,C888,Matches!$D$9:$D$1954,D888,Matches!$Q$9:$Q$1954,1,Matches!$E$9:$E$1954,3)+COUNTIFS(Matches!$C$9:$C$1954,D888,Matches!$D$9:$D$1954,C888,Matches!$Q$9:$Q$1954,1,Matches!$F$9:$F$1954,3)))/((INDEX('RPI calculation'!$H$9:$H$356,O888)+INDEX('RPI calculation'!$I$9:$I$356,O888))-(COUNTIFS(Matches!$C$9:$C$1954,C888,Matches!$D$9:$D$1954,D888,Matches!$Q$9:$Q$1954,1)+COUNTIFS(Matches!$C$9:$C$1954,D888,Matches!$D$9:$D$1954,C888,Matches!$Q$9:$Q$1954,1))))</f>
        <v>0.5</v>
      </c>
      <c r="V888" s="9">
        <f>IF(Q888=0,0,INDEX('RPI calculation'!$K$9:$K$356,P888))</f>
        <v>0.29666666666666669</v>
      </c>
      <c r="W888" s="9">
        <f>IF(Q888=0,0,INDEX('RPI calculation'!$K$9:$K$356,O888))</f>
        <v>0.43014763014763019</v>
      </c>
      <c r="X888" s="1">
        <f>IF(G888="D1",INDEX('RPI calculation'!$N$9:$N$356,O888),0)</f>
        <v>221</v>
      </c>
      <c r="Y888" s="1">
        <f>IF(H888="D1",INDEX('RPI calculation'!$N$9:$N$356,P888),0)</f>
        <v>347</v>
      </c>
    </row>
    <row r="889" spans="1:25" ht="25">
      <c r="A889" s="1" t="s">
        <v>2751</v>
      </c>
      <c r="B889" s="12">
        <v>46270</v>
      </c>
      <c r="C889" s="1" t="s">
        <v>352</v>
      </c>
      <c r="D889" s="1" t="s">
        <v>288</v>
      </c>
      <c r="E889" s="1">
        <v>1</v>
      </c>
      <c r="F889" s="1">
        <v>3</v>
      </c>
      <c r="G889" s="1" t="s">
        <v>584</v>
      </c>
      <c r="H889" s="1" t="s">
        <v>584</v>
      </c>
      <c r="I889" s="1">
        <v>2</v>
      </c>
      <c r="J889" s="14" t="s">
        <v>2752</v>
      </c>
      <c r="K889" s="14" t="s">
        <v>2753</v>
      </c>
      <c r="L889" s="14"/>
      <c r="M889" s="1" t="s">
        <v>5986</v>
      </c>
      <c r="N889" s="14" t="s">
        <v>5989</v>
      </c>
      <c r="O889" s="1">
        <f>IF(G889="D1",MATCH(C889,'RPI calculation'!$A$9:$A$356,0),0)</f>
        <v>186</v>
      </c>
      <c r="P889" s="1">
        <f>IF(H889="D1",MATCH(D889,'RPI calculation'!$A$9:$A$356,0),0)</f>
        <v>215</v>
      </c>
      <c r="Q889" s="1">
        <f t="shared" si="39"/>
        <v>1</v>
      </c>
      <c r="R889" s="1">
        <f t="shared" si="40"/>
        <v>0</v>
      </c>
      <c r="S889" s="1">
        <f t="shared" si="41"/>
        <v>1</v>
      </c>
      <c r="T889" s="9">
        <f>IF(Q889=0,0,(INDEX('RPI calculation'!$H$9:$H$356,P889)-(COUNTIFS(Matches!$C$9:$C$1954,C889,Matches!$D$9:$D$1954,D889,Matches!$Q$9:$Q$1954,1,Matches!$F$9:$F$1954,3)+COUNTIFS(Matches!$C$9:$C$1954,D889,Matches!$D$9:$D$1954,C889,Matches!$Q$9:$Q$1954,1,Matches!$E$9:$E$1954,3)))/((INDEX('RPI calculation'!$H$9:$H$356,P889)+INDEX('RPI calculation'!$I$9:$I$356,P889))-(COUNTIFS(Matches!$C$9:$C$1954,C889,Matches!$D$9:$D$1954,D889,Matches!$Q$9:$Q$1954,1)+COUNTIFS(Matches!$C$9:$C$1954,D889,Matches!$D$9:$D$1954,C889,Matches!$Q$9:$Q$1954,1))))</f>
        <v>0.27272727272727271</v>
      </c>
      <c r="U889" s="9">
        <f>IF(Q889=0,0,(INDEX('RPI calculation'!$H$9:$H$356,O889)-(COUNTIFS(Matches!$C$9:$C$1954,C889,Matches!$D$9:$D$1954,D889,Matches!$Q$9:$Q$1954,1,Matches!$E$9:$E$1954,3)+COUNTIFS(Matches!$C$9:$C$1954,D889,Matches!$D$9:$D$1954,C889,Matches!$Q$9:$Q$1954,1,Matches!$F$9:$F$1954,3)))/((INDEX('RPI calculation'!$H$9:$H$356,O889)+INDEX('RPI calculation'!$I$9:$I$356,O889))-(COUNTIFS(Matches!$C$9:$C$1954,C889,Matches!$D$9:$D$1954,D889,Matches!$Q$9:$Q$1954,1)+COUNTIFS(Matches!$C$9:$C$1954,D889,Matches!$D$9:$D$1954,C889,Matches!$Q$9:$Q$1954,1))))</f>
        <v>0.16666666666666666</v>
      </c>
      <c r="V889" s="9">
        <f>IF(Q889=0,0,INDEX('RPI calculation'!$K$9:$K$356,P889))</f>
        <v>0.47933501683501684</v>
      </c>
      <c r="W889" s="9">
        <f>IF(Q889=0,0,INDEX('RPI calculation'!$K$9:$K$356,O889))</f>
        <v>0.404967254967255</v>
      </c>
      <c r="X889" s="1">
        <f>IF(G889="D1",INDEX('RPI calculation'!$N$9:$N$356,O889),0)</f>
        <v>329</v>
      </c>
      <c r="Y889" s="1">
        <f>IF(H889="D1",INDEX('RPI calculation'!$N$9:$N$356,P889),0)</f>
        <v>265</v>
      </c>
    </row>
    <row r="890" spans="1:25">
      <c r="A890" s="1" t="s">
        <v>2754</v>
      </c>
      <c r="B890" s="12">
        <v>46270</v>
      </c>
      <c r="C890" s="1" t="s">
        <v>363</v>
      </c>
      <c r="D890" s="1" t="s">
        <v>2735</v>
      </c>
      <c r="E890" s="1">
        <v>3</v>
      </c>
      <c r="F890" s="1">
        <v>0</v>
      </c>
      <c r="G890" s="1" t="s">
        <v>584</v>
      </c>
      <c r="H890" s="1" t="s">
        <v>1028</v>
      </c>
      <c r="I890" s="1">
        <v>1</v>
      </c>
      <c r="J890" s="14" t="s">
        <v>1462</v>
      </c>
      <c r="K890" s="14" t="s">
        <v>2755</v>
      </c>
      <c r="L890" s="14"/>
      <c r="M890" s="1" t="s">
        <v>5986</v>
      </c>
      <c r="N890" s="14" t="s">
        <v>5989</v>
      </c>
      <c r="O890" s="1">
        <f>IF(G890="D1",MATCH(C890,'RPI calculation'!$A$9:$A$356,0),0)</f>
        <v>188</v>
      </c>
      <c r="P890" s="1">
        <f>IF(H890="D1",MATCH(D890,'RPI calculation'!$A$9:$A$356,0),0)</f>
        <v>0</v>
      </c>
      <c r="Q890" s="1">
        <f t="shared" si="39"/>
        <v>0</v>
      </c>
      <c r="R890" s="1">
        <f t="shared" si="40"/>
        <v>1</v>
      </c>
      <c r="S890" s="1">
        <f t="shared" si="41"/>
        <v>0</v>
      </c>
      <c r="T890" s="9">
        <f>IF(Q890=0,0,(INDEX('RPI calculation'!$H$9:$H$356,P890)-(COUNTIFS(Matches!$C$9:$C$1954,C890,Matches!$D$9:$D$1954,D890,Matches!$Q$9:$Q$1954,1,Matches!$F$9:$F$1954,3)+COUNTIFS(Matches!$C$9:$C$1954,D890,Matches!$D$9:$D$1954,C890,Matches!$Q$9:$Q$1954,1,Matches!$E$9:$E$1954,3)))/((INDEX('RPI calculation'!$H$9:$H$356,P890)+INDEX('RPI calculation'!$I$9:$I$356,P890))-(COUNTIFS(Matches!$C$9:$C$1954,C890,Matches!$D$9:$D$1954,D890,Matches!$Q$9:$Q$1954,1)+COUNTIFS(Matches!$C$9:$C$1954,D890,Matches!$D$9:$D$1954,C890,Matches!$Q$9:$Q$1954,1))))</f>
        <v>0</v>
      </c>
      <c r="U890" s="9">
        <f>IF(Q890=0,0,(INDEX('RPI calculation'!$H$9:$H$356,O890)-(COUNTIFS(Matches!$C$9:$C$1954,C890,Matches!$D$9:$D$1954,D890,Matches!$Q$9:$Q$1954,1,Matches!$E$9:$E$1954,3)+COUNTIFS(Matches!$C$9:$C$1954,D890,Matches!$D$9:$D$1954,C890,Matches!$Q$9:$Q$1954,1,Matches!$F$9:$F$1954,3)))/((INDEX('RPI calculation'!$H$9:$H$356,O890)+INDEX('RPI calculation'!$I$9:$I$356,O890))-(COUNTIFS(Matches!$C$9:$C$1954,C890,Matches!$D$9:$D$1954,D890,Matches!$Q$9:$Q$1954,1)+COUNTIFS(Matches!$C$9:$C$1954,D890,Matches!$D$9:$D$1954,C890,Matches!$Q$9:$Q$1954,1))))</f>
        <v>0</v>
      </c>
      <c r="V890" s="9">
        <f>IF(Q890=0,0,INDEX('RPI calculation'!$K$9:$K$356,P890))</f>
        <v>0</v>
      </c>
      <c r="W890" s="9">
        <f>IF(Q890=0,0,INDEX('RPI calculation'!$K$9:$K$356,O890))</f>
        <v>0</v>
      </c>
      <c r="X890" s="1">
        <f>IF(G890="D1",INDEX('RPI calculation'!$N$9:$N$356,O890),0)</f>
        <v>340</v>
      </c>
      <c r="Y890" s="1">
        <f>IF(H890="D1",INDEX('RPI calculation'!$N$9:$N$356,P890),0)</f>
        <v>0</v>
      </c>
    </row>
    <row r="891" spans="1:25" ht="25">
      <c r="A891" s="1" t="s">
        <v>2756</v>
      </c>
      <c r="B891" s="12">
        <v>46270</v>
      </c>
      <c r="C891" s="1" t="s">
        <v>358</v>
      </c>
      <c r="D891" s="1" t="s">
        <v>319</v>
      </c>
      <c r="E891" s="1">
        <v>0</v>
      </c>
      <c r="F891" s="1">
        <v>3</v>
      </c>
      <c r="G891" s="1" t="s">
        <v>584</v>
      </c>
      <c r="H891" s="1" t="s">
        <v>584</v>
      </c>
      <c r="I891" s="1">
        <v>2</v>
      </c>
      <c r="J891" s="14" t="s">
        <v>1522</v>
      </c>
      <c r="K891" s="14" t="s">
        <v>2757</v>
      </c>
      <c r="L891" s="14"/>
      <c r="M891" s="1" t="s">
        <v>5986</v>
      </c>
      <c r="N891" s="14" t="s">
        <v>5989</v>
      </c>
      <c r="O891" s="1">
        <f>IF(G891="D1",MATCH(C891,'RPI calculation'!$A$9:$A$356,0),0)</f>
        <v>190</v>
      </c>
      <c r="P891" s="1">
        <f>IF(H891="D1",MATCH(D891,'RPI calculation'!$A$9:$A$356,0),0)</f>
        <v>229</v>
      </c>
      <c r="Q891" s="1">
        <f t="shared" si="39"/>
        <v>1</v>
      </c>
      <c r="R891" s="1">
        <f t="shared" si="40"/>
        <v>0</v>
      </c>
      <c r="S891" s="1">
        <f t="shared" si="41"/>
        <v>1</v>
      </c>
      <c r="T891" s="9">
        <f>IF(Q891=0,0,(INDEX('RPI calculation'!$H$9:$H$356,P891)-(COUNTIFS(Matches!$C$9:$C$1954,C891,Matches!$D$9:$D$1954,D891,Matches!$Q$9:$Q$1954,1,Matches!$F$9:$F$1954,3)+COUNTIFS(Matches!$C$9:$C$1954,D891,Matches!$D$9:$D$1954,C891,Matches!$Q$9:$Q$1954,1,Matches!$E$9:$E$1954,3)))/((INDEX('RPI calculation'!$H$9:$H$356,P891)+INDEX('RPI calculation'!$I$9:$I$356,P891))-(COUNTIFS(Matches!$C$9:$C$1954,C891,Matches!$D$9:$D$1954,D891,Matches!$Q$9:$Q$1954,1)+COUNTIFS(Matches!$C$9:$C$1954,D891,Matches!$D$9:$D$1954,C891,Matches!$Q$9:$Q$1954,1))))</f>
        <v>0</v>
      </c>
      <c r="U891" s="9">
        <f>IF(Q891=0,0,(INDEX('RPI calculation'!$H$9:$H$356,O891)-(COUNTIFS(Matches!$C$9:$C$1954,C891,Matches!$D$9:$D$1954,D891,Matches!$Q$9:$Q$1954,1,Matches!$E$9:$E$1954,3)+COUNTIFS(Matches!$C$9:$C$1954,D891,Matches!$D$9:$D$1954,C891,Matches!$Q$9:$Q$1954,1,Matches!$F$9:$F$1954,3)))/((INDEX('RPI calculation'!$H$9:$H$356,O891)+INDEX('RPI calculation'!$I$9:$I$356,O891))-(COUNTIFS(Matches!$C$9:$C$1954,C891,Matches!$D$9:$D$1954,D891,Matches!$Q$9:$Q$1954,1)+COUNTIFS(Matches!$C$9:$C$1954,D891,Matches!$D$9:$D$1954,C891,Matches!$Q$9:$Q$1954,1))))</f>
        <v>7.6923076923076927E-2</v>
      </c>
      <c r="V891" s="9">
        <f>IF(Q891=0,0,INDEX('RPI calculation'!$K$9:$K$356,P891))</f>
        <v>0.55791128063855333</v>
      </c>
      <c r="W891" s="9">
        <f>IF(Q891=0,0,INDEX('RPI calculation'!$K$9:$K$356,O891))</f>
        <v>0.41435786435786437</v>
      </c>
      <c r="X891" s="1">
        <f>IF(G891="D1",INDEX('RPI calculation'!$N$9:$N$356,O891),0)</f>
        <v>335</v>
      </c>
      <c r="Y891" s="1">
        <f>IF(H891="D1",INDEX('RPI calculation'!$N$9:$N$356,P891),0)</f>
        <v>296</v>
      </c>
    </row>
    <row r="892" spans="1:25" ht="25">
      <c r="A892" s="1" t="s">
        <v>2758</v>
      </c>
      <c r="B892" s="12">
        <v>46270</v>
      </c>
      <c r="C892" s="1" t="s">
        <v>159</v>
      </c>
      <c r="D892" s="1" t="s">
        <v>325</v>
      </c>
      <c r="E892" s="1">
        <v>3</v>
      </c>
      <c r="F892" s="1">
        <v>0</v>
      </c>
      <c r="G892" s="1" t="s">
        <v>584</v>
      </c>
      <c r="H892" s="1" t="s">
        <v>584</v>
      </c>
      <c r="I892" s="1">
        <v>2</v>
      </c>
      <c r="J892" s="14" t="s">
        <v>668</v>
      </c>
      <c r="K892" s="14" t="s">
        <v>2759</v>
      </c>
      <c r="L892" s="14"/>
      <c r="M892" s="1" t="s">
        <v>5986</v>
      </c>
      <c r="N892" s="14" t="s">
        <v>5989</v>
      </c>
      <c r="O892" s="1">
        <f>IF(G892="D1",MATCH(C892,'RPI calculation'!$A$9:$A$356,0),0)</f>
        <v>192</v>
      </c>
      <c r="P892" s="1">
        <f>IF(H892="D1",MATCH(D892,'RPI calculation'!$A$9:$A$356,0),0)</f>
        <v>314</v>
      </c>
      <c r="Q892" s="1">
        <f t="shared" si="39"/>
        <v>1</v>
      </c>
      <c r="R892" s="1">
        <f t="shared" si="40"/>
        <v>1</v>
      </c>
      <c r="S892" s="1">
        <f t="shared" si="41"/>
        <v>0</v>
      </c>
      <c r="T892" s="9">
        <f>IF(Q892=0,0,(INDEX('RPI calculation'!$H$9:$H$356,P892)-(COUNTIFS(Matches!$C$9:$C$1954,C892,Matches!$D$9:$D$1954,D892,Matches!$Q$9:$Q$1954,1,Matches!$F$9:$F$1954,3)+COUNTIFS(Matches!$C$9:$C$1954,D892,Matches!$D$9:$D$1954,C892,Matches!$Q$9:$Q$1954,1,Matches!$E$9:$E$1954,3)))/((INDEX('RPI calculation'!$H$9:$H$356,P892)+INDEX('RPI calculation'!$I$9:$I$356,P892))-(COUNTIFS(Matches!$C$9:$C$1954,C892,Matches!$D$9:$D$1954,D892,Matches!$Q$9:$Q$1954,1)+COUNTIFS(Matches!$C$9:$C$1954,D892,Matches!$D$9:$D$1954,C892,Matches!$Q$9:$Q$1954,1))))</f>
        <v>0.5</v>
      </c>
      <c r="U892" s="9">
        <f>IF(Q892=0,0,(INDEX('RPI calculation'!$H$9:$H$356,O892)-(COUNTIFS(Matches!$C$9:$C$1954,C892,Matches!$D$9:$D$1954,D892,Matches!$Q$9:$Q$1954,1,Matches!$E$9:$E$1954,3)+COUNTIFS(Matches!$C$9:$C$1954,D892,Matches!$D$9:$D$1954,C892,Matches!$Q$9:$Q$1954,1,Matches!$F$9:$F$1954,3)))/((INDEX('RPI calculation'!$H$9:$H$356,O892)+INDEX('RPI calculation'!$I$9:$I$356,O892))-(COUNTIFS(Matches!$C$9:$C$1954,C892,Matches!$D$9:$D$1954,D892,Matches!$Q$9:$Q$1954,1)+COUNTIFS(Matches!$C$9:$C$1954,D892,Matches!$D$9:$D$1954,C892,Matches!$Q$9:$Q$1954,1))))</f>
        <v>0.75</v>
      </c>
      <c r="V892" s="9">
        <f>IF(Q892=0,0,INDEX('RPI calculation'!$K$9:$K$356,P892))</f>
        <v>0.37811885084612357</v>
      </c>
      <c r="W892" s="9">
        <f>IF(Q892=0,0,INDEX('RPI calculation'!$K$9:$K$356,O892))</f>
        <v>0.4135003885003885</v>
      </c>
      <c r="X892" s="1">
        <f>IF(G892="D1",INDEX('RPI calculation'!$N$9:$N$356,O892),0)</f>
        <v>136</v>
      </c>
      <c r="Y892" s="1">
        <f>IF(H892="D1",INDEX('RPI calculation'!$N$9:$N$356,P892),0)</f>
        <v>302</v>
      </c>
    </row>
    <row r="893" spans="1:25" ht="25">
      <c r="A893" s="1" t="s">
        <v>2760</v>
      </c>
      <c r="B893" s="12">
        <v>46270</v>
      </c>
      <c r="C893" s="1" t="s">
        <v>66</v>
      </c>
      <c r="D893" s="1" t="s">
        <v>201</v>
      </c>
      <c r="E893" s="1">
        <v>3</v>
      </c>
      <c r="F893" s="1">
        <v>2</v>
      </c>
      <c r="G893" s="1" t="s">
        <v>584</v>
      </c>
      <c r="H893" s="1" t="s">
        <v>584</v>
      </c>
      <c r="I893" s="1">
        <v>2</v>
      </c>
      <c r="J893" s="14" t="s">
        <v>1832</v>
      </c>
      <c r="K893" s="14" t="s">
        <v>2761</v>
      </c>
      <c r="L893" s="14"/>
      <c r="M893" s="1" t="s">
        <v>5986</v>
      </c>
      <c r="N893" s="14" t="s">
        <v>5989</v>
      </c>
      <c r="O893" s="1">
        <f>IF(G893="D1",MATCH(C893,'RPI calculation'!$A$9:$A$356,0),0)</f>
        <v>195</v>
      </c>
      <c r="P893" s="1">
        <f>IF(H893="D1",MATCH(D893,'RPI calculation'!$A$9:$A$356,0),0)</f>
        <v>311</v>
      </c>
      <c r="Q893" s="1">
        <f t="shared" si="39"/>
        <v>1</v>
      </c>
      <c r="R893" s="1">
        <f t="shared" si="40"/>
        <v>1</v>
      </c>
      <c r="S893" s="1">
        <f t="shared" si="41"/>
        <v>0</v>
      </c>
      <c r="T893" s="9">
        <f>IF(Q893=0,0,(INDEX('RPI calculation'!$H$9:$H$356,P893)-(COUNTIFS(Matches!$C$9:$C$1954,C893,Matches!$D$9:$D$1954,D893,Matches!$Q$9:$Q$1954,1,Matches!$F$9:$F$1954,3)+COUNTIFS(Matches!$C$9:$C$1954,D893,Matches!$D$9:$D$1954,C893,Matches!$Q$9:$Q$1954,1,Matches!$E$9:$E$1954,3)))/((INDEX('RPI calculation'!$H$9:$H$356,P893)+INDEX('RPI calculation'!$I$9:$I$356,P893))-(COUNTIFS(Matches!$C$9:$C$1954,C893,Matches!$D$9:$D$1954,D893,Matches!$Q$9:$Q$1954,1)+COUNTIFS(Matches!$C$9:$C$1954,D893,Matches!$D$9:$D$1954,C893,Matches!$Q$9:$Q$1954,1))))</f>
        <v>0.4</v>
      </c>
      <c r="U893" s="9">
        <f>IF(Q893=0,0,(INDEX('RPI calculation'!$H$9:$H$356,O893)-(COUNTIFS(Matches!$C$9:$C$1954,C893,Matches!$D$9:$D$1954,D893,Matches!$Q$9:$Q$1954,1,Matches!$E$9:$E$1954,3)+COUNTIFS(Matches!$C$9:$C$1954,D893,Matches!$D$9:$D$1954,C893,Matches!$Q$9:$Q$1954,1,Matches!$F$9:$F$1954,3)))/((INDEX('RPI calculation'!$H$9:$H$356,O893)+INDEX('RPI calculation'!$I$9:$I$356,O893))-(COUNTIFS(Matches!$C$9:$C$1954,C893,Matches!$D$9:$D$1954,D893,Matches!$Q$9:$Q$1954,1)+COUNTIFS(Matches!$C$9:$C$1954,D893,Matches!$D$9:$D$1954,C893,Matches!$Q$9:$Q$1954,1))))</f>
        <v>0.77777777777777779</v>
      </c>
      <c r="V893" s="9">
        <f>IF(Q893=0,0,INDEX('RPI calculation'!$K$9:$K$356,P893))</f>
        <v>0.55128558310376496</v>
      </c>
      <c r="W893" s="9">
        <f>IF(Q893=0,0,INDEX('RPI calculation'!$K$9:$K$356,O893))</f>
        <v>0.56623737373737382</v>
      </c>
      <c r="X893" s="1">
        <f>IF(G893="D1",INDEX('RPI calculation'!$N$9:$N$356,O893),0)</f>
        <v>43</v>
      </c>
      <c r="Y893" s="1">
        <f>IF(H893="D1",INDEX('RPI calculation'!$N$9:$N$356,P893),0)</f>
        <v>178</v>
      </c>
    </row>
    <row r="894" spans="1:25" ht="25">
      <c r="A894" s="1" t="s">
        <v>2762</v>
      </c>
      <c r="B894" s="12">
        <v>46270</v>
      </c>
      <c r="C894" s="1" t="s">
        <v>117</v>
      </c>
      <c r="D894" s="1" t="s">
        <v>55</v>
      </c>
      <c r="E894" s="1">
        <v>0</v>
      </c>
      <c r="F894" s="1">
        <v>3</v>
      </c>
      <c r="G894" s="1" t="s">
        <v>584</v>
      </c>
      <c r="H894" s="1" t="s">
        <v>584</v>
      </c>
      <c r="I894" s="1">
        <v>2</v>
      </c>
      <c r="J894" s="14" t="s">
        <v>865</v>
      </c>
      <c r="K894" s="14" t="s">
        <v>2763</v>
      </c>
      <c r="L894" s="14"/>
      <c r="M894" s="1" t="s">
        <v>5986</v>
      </c>
      <c r="N894" s="14" t="s">
        <v>5989</v>
      </c>
      <c r="O894" s="1">
        <f>IF(G894="D1",MATCH(C894,'RPI calculation'!$A$9:$A$356,0),0)</f>
        <v>196</v>
      </c>
      <c r="P894" s="1">
        <f>IF(H894="D1",MATCH(D894,'RPI calculation'!$A$9:$A$356,0),0)</f>
        <v>290</v>
      </c>
      <c r="Q894" s="1">
        <f t="shared" si="39"/>
        <v>1</v>
      </c>
      <c r="R894" s="1">
        <f t="shared" si="40"/>
        <v>0</v>
      </c>
      <c r="S894" s="1">
        <f t="shared" si="41"/>
        <v>1</v>
      </c>
      <c r="T894" s="9">
        <f>IF(Q894=0,0,(INDEX('RPI calculation'!$H$9:$H$356,P894)-(COUNTIFS(Matches!$C$9:$C$1954,C894,Matches!$D$9:$D$1954,D894,Matches!$Q$9:$Q$1954,1,Matches!$F$9:$F$1954,3)+COUNTIFS(Matches!$C$9:$C$1954,D894,Matches!$D$9:$D$1954,C894,Matches!$Q$9:$Q$1954,1,Matches!$E$9:$E$1954,3)))/((INDEX('RPI calculation'!$H$9:$H$356,P894)+INDEX('RPI calculation'!$I$9:$I$356,P894))-(COUNTIFS(Matches!$C$9:$C$1954,C894,Matches!$D$9:$D$1954,D894,Matches!$Q$9:$Q$1954,1)+COUNTIFS(Matches!$C$9:$C$1954,D894,Matches!$D$9:$D$1954,C894,Matches!$Q$9:$Q$1954,1))))</f>
        <v>0.77777777777777779</v>
      </c>
      <c r="U894" s="9">
        <f>IF(Q894=0,0,(INDEX('RPI calculation'!$H$9:$H$356,O894)-(COUNTIFS(Matches!$C$9:$C$1954,C894,Matches!$D$9:$D$1954,D894,Matches!$Q$9:$Q$1954,1,Matches!$E$9:$E$1954,3)+COUNTIFS(Matches!$C$9:$C$1954,D894,Matches!$D$9:$D$1954,C894,Matches!$Q$9:$Q$1954,1,Matches!$F$9:$F$1954,3)))/((INDEX('RPI calculation'!$H$9:$H$356,O894)+INDEX('RPI calculation'!$I$9:$I$356,O894))-(COUNTIFS(Matches!$C$9:$C$1954,C894,Matches!$D$9:$D$1954,D894,Matches!$Q$9:$Q$1954,1)+COUNTIFS(Matches!$C$9:$C$1954,D894,Matches!$D$9:$D$1954,C894,Matches!$Q$9:$Q$1954,1))))</f>
        <v>0.63636363636363635</v>
      </c>
      <c r="V894" s="9">
        <f>IF(Q894=0,0,INDEX('RPI calculation'!$K$9:$K$356,P894))</f>
        <v>0.58141414141414149</v>
      </c>
      <c r="W894" s="9">
        <f>IF(Q894=0,0,INDEX('RPI calculation'!$K$9:$K$356,O894))</f>
        <v>0.58262432012432008</v>
      </c>
      <c r="X894" s="1">
        <f>IF(G894="D1",INDEX('RPI calculation'!$N$9:$N$356,O894),0)</f>
        <v>94</v>
      </c>
      <c r="Y894" s="1">
        <f>IF(H894="D1",INDEX('RPI calculation'!$N$9:$N$356,P894),0)</f>
        <v>32</v>
      </c>
    </row>
    <row r="895" spans="1:25" ht="25">
      <c r="A895" s="1" t="s">
        <v>2764</v>
      </c>
      <c r="B895" s="12">
        <v>46270</v>
      </c>
      <c r="C895" s="1" t="s">
        <v>245</v>
      </c>
      <c r="D895" s="1" t="s">
        <v>337</v>
      </c>
      <c r="E895" s="1">
        <v>3</v>
      </c>
      <c r="F895" s="1">
        <v>2</v>
      </c>
      <c r="G895" s="1" t="s">
        <v>584</v>
      </c>
      <c r="H895" s="1" t="s">
        <v>584</v>
      </c>
      <c r="I895" s="1">
        <v>2</v>
      </c>
      <c r="J895" s="14" t="s">
        <v>1739</v>
      </c>
      <c r="K895" s="14" t="s">
        <v>2765</v>
      </c>
      <c r="L895" s="14"/>
      <c r="M895" s="1" t="s">
        <v>5986</v>
      </c>
      <c r="N895" s="14" t="s">
        <v>5989</v>
      </c>
      <c r="O895" s="1">
        <f>IF(G895="D1",MATCH(C895,'RPI calculation'!$A$9:$A$356,0),0)</f>
        <v>199</v>
      </c>
      <c r="P895" s="1">
        <f>IF(H895="D1",MATCH(D895,'RPI calculation'!$A$9:$A$356,0),0)</f>
        <v>336</v>
      </c>
      <c r="Q895" s="1">
        <f t="shared" si="39"/>
        <v>1</v>
      </c>
      <c r="R895" s="1">
        <f t="shared" si="40"/>
        <v>1</v>
      </c>
      <c r="S895" s="1">
        <f t="shared" si="41"/>
        <v>0</v>
      </c>
      <c r="T895" s="9">
        <f>IF(Q895=0,0,(INDEX('RPI calculation'!$H$9:$H$356,P895)-(COUNTIFS(Matches!$C$9:$C$1954,C895,Matches!$D$9:$D$1954,D895,Matches!$Q$9:$Q$1954,1,Matches!$F$9:$F$1954,3)+COUNTIFS(Matches!$C$9:$C$1954,D895,Matches!$D$9:$D$1954,C895,Matches!$Q$9:$Q$1954,1,Matches!$E$9:$E$1954,3)))/((INDEX('RPI calculation'!$H$9:$H$356,P895)+INDEX('RPI calculation'!$I$9:$I$356,P895))-(COUNTIFS(Matches!$C$9:$C$1954,C895,Matches!$D$9:$D$1954,D895,Matches!$Q$9:$Q$1954,1)+COUNTIFS(Matches!$C$9:$C$1954,D895,Matches!$D$9:$D$1954,C895,Matches!$Q$9:$Q$1954,1))))</f>
        <v>0</v>
      </c>
      <c r="U895" s="9">
        <f>IF(Q895=0,0,(INDEX('RPI calculation'!$H$9:$H$356,O895)-(COUNTIFS(Matches!$C$9:$C$1954,C895,Matches!$D$9:$D$1954,D895,Matches!$Q$9:$Q$1954,1,Matches!$E$9:$E$1954,3)+COUNTIFS(Matches!$C$9:$C$1954,D895,Matches!$D$9:$D$1954,C895,Matches!$Q$9:$Q$1954,1,Matches!$F$9:$F$1954,3)))/((INDEX('RPI calculation'!$H$9:$H$356,O895)+INDEX('RPI calculation'!$I$9:$I$356,O895))-(COUNTIFS(Matches!$C$9:$C$1954,C895,Matches!$D$9:$D$1954,D895,Matches!$Q$9:$Q$1954,1)+COUNTIFS(Matches!$C$9:$C$1954,D895,Matches!$D$9:$D$1954,C895,Matches!$Q$9:$Q$1954,1))))</f>
        <v>0.54545454545454541</v>
      </c>
      <c r="V895" s="9">
        <f>IF(Q895=0,0,INDEX('RPI calculation'!$K$9:$K$356,P895))</f>
        <v>0.55641414141414136</v>
      </c>
      <c r="W895" s="9">
        <f>IF(Q895=0,0,INDEX('RPI calculation'!$K$9:$K$356,O895))</f>
        <v>0.40378787878787881</v>
      </c>
      <c r="X895" s="1">
        <f>IF(G895="D1",INDEX('RPI calculation'!$N$9:$N$356,O895),0)</f>
        <v>222</v>
      </c>
      <c r="Y895" s="1">
        <f>IF(H895="D1",INDEX('RPI calculation'!$N$9:$N$356,P895),0)</f>
        <v>314</v>
      </c>
    </row>
    <row r="896" spans="1:25" ht="25">
      <c r="A896" s="1" t="s">
        <v>2766</v>
      </c>
      <c r="B896" s="12">
        <v>46270</v>
      </c>
      <c r="C896" s="1" t="s">
        <v>248</v>
      </c>
      <c r="D896" s="1" t="s">
        <v>250</v>
      </c>
      <c r="E896" s="1">
        <v>3</v>
      </c>
      <c r="F896" s="1">
        <v>1</v>
      </c>
      <c r="G896" s="1" t="s">
        <v>584</v>
      </c>
      <c r="H896" s="1" t="s">
        <v>584</v>
      </c>
      <c r="I896" s="1">
        <v>2</v>
      </c>
      <c r="J896" s="14" t="s">
        <v>1413</v>
      </c>
      <c r="K896" s="14" t="s">
        <v>2767</v>
      </c>
      <c r="L896" s="14"/>
      <c r="M896" s="1" t="s">
        <v>5986</v>
      </c>
      <c r="N896" s="14" t="s">
        <v>5989</v>
      </c>
      <c r="O896" s="1">
        <f>IF(G896="D1",MATCH(C896,'RPI calculation'!$A$9:$A$356,0),0)</f>
        <v>200</v>
      </c>
      <c r="P896" s="1">
        <f>IF(H896="D1",MATCH(D896,'RPI calculation'!$A$9:$A$356,0),0)</f>
        <v>339</v>
      </c>
      <c r="Q896" s="1">
        <f t="shared" si="39"/>
        <v>1</v>
      </c>
      <c r="R896" s="1">
        <f t="shared" si="40"/>
        <v>1</v>
      </c>
      <c r="S896" s="1">
        <f t="shared" si="41"/>
        <v>0</v>
      </c>
      <c r="T896" s="9">
        <f>IF(Q896=0,0,(INDEX('RPI calculation'!$H$9:$H$356,P896)-(COUNTIFS(Matches!$C$9:$C$1954,C896,Matches!$D$9:$D$1954,D896,Matches!$Q$9:$Q$1954,1,Matches!$F$9:$F$1954,3)+COUNTIFS(Matches!$C$9:$C$1954,D896,Matches!$D$9:$D$1954,C896,Matches!$Q$9:$Q$1954,1,Matches!$E$9:$E$1954,3)))/((INDEX('RPI calculation'!$H$9:$H$356,P896)+INDEX('RPI calculation'!$I$9:$I$356,P896))-(COUNTIFS(Matches!$C$9:$C$1954,C896,Matches!$D$9:$D$1954,D896,Matches!$Q$9:$Q$1954,1)+COUNTIFS(Matches!$C$9:$C$1954,D896,Matches!$D$9:$D$1954,C896,Matches!$Q$9:$Q$1954,1))))</f>
        <v>0.27272727272727271</v>
      </c>
      <c r="U896" s="9">
        <f>IF(Q896=0,0,(INDEX('RPI calculation'!$H$9:$H$356,O896)-(COUNTIFS(Matches!$C$9:$C$1954,C896,Matches!$D$9:$D$1954,D896,Matches!$Q$9:$Q$1954,1,Matches!$E$9:$E$1954,3)+COUNTIFS(Matches!$C$9:$C$1954,D896,Matches!$D$9:$D$1954,C896,Matches!$Q$9:$Q$1954,1,Matches!$F$9:$F$1954,3)))/((INDEX('RPI calculation'!$H$9:$H$356,O896)+INDEX('RPI calculation'!$I$9:$I$356,O896))-(COUNTIFS(Matches!$C$9:$C$1954,C896,Matches!$D$9:$D$1954,D896,Matches!$Q$9:$Q$1954,1)+COUNTIFS(Matches!$C$9:$C$1954,D896,Matches!$D$9:$D$1954,C896,Matches!$Q$9:$Q$1954,1))))</f>
        <v>0.3</v>
      </c>
      <c r="V896" s="9">
        <f>IF(Q896=0,0,INDEX('RPI calculation'!$K$9:$K$356,P896))</f>
        <v>0.54297138047138038</v>
      </c>
      <c r="W896" s="9">
        <f>IF(Q896=0,0,INDEX('RPI calculation'!$K$9:$K$356,O896))</f>
        <v>0.48539944903581261</v>
      </c>
      <c r="X896" s="1">
        <f>IF(G896="D1",INDEX('RPI calculation'!$N$9:$N$356,O896),0)</f>
        <v>225</v>
      </c>
      <c r="Y896" s="1">
        <f>IF(H896="D1",INDEX('RPI calculation'!$N$9:$N$356,P896),0)</f>
        <v>227</v>
      </c>
    </row>
    <row r="897" spans="1:25" ht="25">
      <c r="A897" s="1" t="s">
        <v>2768</v>
      </c>
      <c r="B897" s="12">
        <v>46270</v>
      </c>
      <c r="C897" s="1" t="s">
        <v>176</v>
      </c>
      <c r="D897" s="1" t="s">
        <v>61</v>
      </c>
      <c r="E897" s="1">
        <v>3</v>
      </c>
      <c r="F897" s="1">
        <v>1</v>
      </c>
      <c r="G897" s="1" t="s">
        <v>584</v>
      </c>
      <c r="H897" s="1" t="s">
        <v>584</v>
      </c>
      <c r="I897" s="1">
        <v>2</v>
      </c>
      <c r="J897" s="14" t="s">
        <v>671</v>
      </c>
      <c r="K897" s="14" t="s">
        <v>2769</v>
      </c>
      <c r="L897" s="14"/>
      <c r="M897" s="1" t="s">
        <v>5986</v>
      </c>
      <c r="N897" s="14" t="s">
        <v>5989</v>
      </c>
      <c r="O897" s="1">
        <f>IF(G897="D1",MATCH(C897,'RPI calculation'!$A$9:$A$356,0),0)</f>
        <v>204</v>
      </c>
      <c r="P897" s="1">
        <f>IF(H897="D1",MATCH(D897,'RPI calculation'!$A$9:$A$356,0),0)</f>
        <v>287</v>
      </c>
      <c r="Q897" s="1">
        <f t="shared" si="39"/>
        <v>1</v>
      </c>
      <c r="R897" s="1">
        <f t="shared" si="40"/>
        <v>1</v>
      </c>
      <c r="S897" s="1">
        <f t="shared" si="41"/>
        <v>0</v>
      </c>
      <c r="T897" s="9">
        <f>IF(Q897=0,0,(INDEX('RPI calculation'!$H$9:$H$356,P897)-(COUNTIFS(Matches!$C$9:$C$1954,C897,Matches!$D$9:$D$1954,D897,Matches!$Q$9:$Q$1954,1,Matches!$F$9:$F$1954,3)+COUNTIFS(Matches!$C$9:$C$1954,D897,Matches!$D$9:$D$1954,C897,Matches!$Q$9:$Q$1954,1,Matches!$E$9:$E$1954,3)))/((INDEX('RPI calculation'!$H$9:$H$356,P897)+INDEX('RPI calculation'!$I$9:$I$356,P897))-(COUNTIFS(Matches!$C$9:$C$1954,C897,Matches!$D$9:$D$1954,D897,Matches!$Q$9:$Q$1954,1)+COUNTIFS(Matches!$C$9:$C$1954,D897,Matches!$D$9:$D$1954,C897,Matches!$Q$9:$Q$1954,1))))</f>
        <v>0.88888888888888884</v>
      </c>
      <c r="U897" s="9">
        <f>IF(Q897=0,0,(INDEX('RPI calculation'!$H$9:$H$356,O897)-(COUNTIFS(Matches!$C$9:$C$1954,C897,Matches!$D$9:$D$1954,D897,Matches!$Q$9:$Q$1954,1,Matches!$E$9:$E$1954,3)+COUNTIFS(Matches!$C$9:$C$1954,D897,Matches!$D$9:$D$1954,C897,Matches!$Q$9:$Q$1954,1,Matches!$F$9:$F$1954,3)))/((INDEX('RPI calculation'!$H$9:$H$356,O897)+INDEX('RPI calculation'!$I$9:$I$356,O897))-(COUNTIFS(Matches!$C$9:$C$1954,C897,Matches!$D$9:$D$1954,D897,Matches!$Q$9:$Q$1954,1)+COUNTIFS(Matches!$C$9:$C$1954,D897,Matches!$D$9:$D$1954,C897,Matches!$Q$9:$Q$1954,1))))</f>
        <v>0.25</v>
      </c>
      <c r="V897" s="9">
        <f>IF(Q897=0,0,INDEX('RPI calculation'!$K$9:$K$356,P897))</f>
        <v>0.57331890331890334</v>
      </c>
      <c r="W897" s="9">
        <f>IF(Q897=0,0,INDEX('RPI calculation'!$K$9:$K$356,O897))</f>
        <v>0.58967452300785639</v>
      </c>
      <c r="X897" s="1">
        <f>IF(G897="D1",INDEX('RPI calculation'!$N$9:$N$356,O897),0)</f>
        <v>153</v>
      </c>
      <c r="Y897" s="1">
        <f>IF(H897="D1",INDEX('RPI calculation'!$N$9:$N$356,P897),0)</f>
        <v>38</v>
      </c>
    </row>
    <row r="898" spans="1:25" ht="25">
      <c r="A898" s="1" t="s">
        <v>2770</v>
      </c>
      <c r="B898" s="12">
        <v>46270</v>
      </c>
      <c r="C898" s="1" t="s">
        <v>192</v>
      </c>
      <c r="D898" s="1" t="s">
        <v>243</v>
      </c>
      <c r="E898" s="1">
        <v>1</v>
      </c>
      <c r="F898" s="1">
        <v>3</v>
      </c>
      <c r="G898" s="1" t="s">
        <v>584</v>
      </c>
      <c r="H898" s="1" t="s">
        <v>584</v>
      </c>
      <c r="I898" s="1">
        <v>2</v>
      </c>
      <c r="J898" s="14" t="s">
        <v>844</v>
      </c>
      <c r="K898" s="14" t="s">
        <v>2771</v>
      </c>
      <c r="L898" s="14"/>
      <c r="M898" s="1" t="s">
        <v>5986</v>
      </c>
      <c r="N898" s="14" t="s">
        <v>5989</v>
      </c>
      <c r="O898" s="1">
        <f>IF(G898="D1",MATCH(C898,'RPI calculation'!$A$9:$A$356,0),0)</f>
        <v>205</v>
      </c>
      <c r="P898" s="1">
        <f>IF(H898="D1",MATCH(D898,'RPI calculation'!$A$9:$A$356,0),0)</f>
        <v>322</v>
      </c>
      <c r="Q898" s="1">
        <f t="shared" si="39"/>
        <v>1</v>
      </c>
      <c r="R898" s="1">
        <f t="shared" si="40"/>
        <v>0</v>
      </c>
      <c r="S898" s="1">
        <f t="shared" si="41"/>
        <v>1</v>
      </c>
      <c r="T898" s="9">
        <f>IF(Q898=0,0,(INDEX('RPI calculation'!$H$9:$H$356,P898)-(COUNTIFS(Matches!$C$9:$C$1954,C898,Matches!$D$9:$D$1954,D898,Matches!$Q$9:$Q$1954,1,Matches!$F$9:$F$1954,3)+COUNTIFS(Matches!$C$9:$C$1954,D898,Matches!$D$9:$D$1954,C898,Matches!$Q$9:$Q$1954,1,Matches!$E$9:$E$1954,3)))/((INDEX('RPI calculation'!$H$9:$H$356,P898)+INDEX('RPI calculation'!$I$9:$I$356,P898))-(COUNTIFS(Matches!$C$9:$C$1954,C898,Matches!$D$9:$D$1954,D898,Matches!$Q$9:$Q$1954,1)+COUNTIFS(Matches!$C$9:$C$1954,D898,Matches!$D$9:$D$1954,C898,Matches!$Q$9:$Q$1954,1))))</f>
        <v>0.63636363636363635</v>
      </c>
      <c r="U898" s="9">
        <f>IF(Q898=0,0,(INDEX('RPI calculation'!$H$9:$H$356,O898)-(COUNTIFS(Matches!$C$9:$C$1954,C898,Matches!$D$9:$D$1954,D898,Matches!$Q$9:$Q$1954,1,Matches!$E$9:$E$1954,3)+COUNTIFS(Matches!$C$9:$C$1954,D898,Matches!$D$9:$D$1954,C898,Matches!$Q$9:$Q$1954,1,Matches!$F$9:$F$1954,3)))/((INDEX('RPI calculation'!$H$9:$H$356,O898)+INDEX('RPI calculation'!$I$9:$I$356,O898))-(COUNTIFS(Matches!$C$9:$C$1954,C898,Matches!$D$9:$D$1954,D898,Matches!$Q$9:$Q$1954,1)+COUNTIFS(Matches!$C$9:$C$1954,D898,Matches!$D$9:$D$1954,C898,Matches!$Q$9:$Q$1954,1))))</f>
        <v>0.45454545454545453</v>
      </c>
      <c r="V898" s="9">
        <f>IF(Q898=0,0,INDEX('RPI calculation'!$K$9:$K$356,P898))</f>
        <v>0.36851250601250601</v>
      </c>
      <c r="W898" s="9">
        <f>IF(Q898=0,0,INDEX('RPI calculation'!$K$9:$K$356,O898))</f>
        <v>0.56127946127946127</v>
      </c>
      <c r="X898" s="1">
        <f>IF(G898="D1",INDEX('RPI calculation'!$N$9:$N$356,O898),0)</f>
        <v>169</v>
      </c>
      <c r="Y898" s="1">
        <f>IF(H898="D1",INDEX('RPI calculation'!$N$9:$N$356,P898),0)</f>
        <v>220</v>
      </c>
    </row>
    <row r="899" spans="1:25" ht="25">
      <c r="A899" s="1" t="s">
        <v>2772</v>
      </c>
      <c r="B899" s="12">
        <v>46270</v>
      </c>
      <c r="C899" s="1" t="s">
        <v>302</v>
      </c>
      <c r="D899" s="1" t="s">
        <v>284</v>
      </c>
      <c r="E899" s="1">
        <v>2</v>
      </c>
      <c r="F899" s="1">
        <v>3</v>
      </c>
      <c r="G899" s="1" t="s">
        <v>584</v>
      </c>
      <c r="H899" s="1" t="s">
        <v>584</v>
      </c>
      <c r="I899" s="1">
        <v>2</v>
      </c>
      <c r="J899" s="14" t="s">
        <v>1067</v>
      </c>
      <c r="K899" s="14" t="s">
        <v>2773</v>
      </c>
      <c r="L899" s="14"/>
      <c r="M899" s="1" t="s">
        <v>5986</v>
      </c>
      <c r="N899" s="14" t="s">
        <v>5989</v>
      </c>
      <c r="O899" s="1">
        <f>IF(G899="D1",MATCH(C899,'RPI calculation'!$A$9:$A$356,0),0)</f>
        <v>209</v>
      </c>
      <c r="P899" s="1">
        <f>IF(H899="D1",MATCH(D899,'RPI calculation'!$A$9:$A$356,0),0)</f>
        <v>341</v>
      </c>
      <c r="Q899" s="1">
        <f t="shared" si="39"/>
        <v>1</v>
      </c>
      <c r="R899" s="1">
        <f t="shared" si="40"/>
        <v>0</v>
      </c>
      <c r="S899" s="1">
        <f t="shared" si="41"/>
        <v>1</v>
      </c>
      <c r="T899" s="9">
        <f>IF(Q899=0,0,(INDEX('RPI calculation'!$H$9:$H$356,P899)-(COUNTIFS(Matches!$C$9:$C$1954,C899,Matches!$D$9:$D$1954,D899,Matches!$Q$9:$Q$1954,1,Matches!$F$9:$F$1954,3)+COUNTIFS(Matches!$C$9:$C$1954,D899,Matches!$D$9:$D$1954,C899,Matches!$Q$9:$Q$1954,1,Matches!$E$9:$E$1954,3)))/((INDEX('RPI calculation'!$H$9:$H$356,P899)+INDEX('RPI calculation'!$I$9:$I$356,P899))-(COUNTIFS(Matches!$C$9:$C$1954,C899,Matches!$D$9:$D$1954,D899,Matches!$Q$9:$Q$1954,1)+COUNTIFS(Matches!$C$9:$C$1954,D899,Matches!$D$9:$D$1954,C899,Matches!$Q$9:$Q$1954,1))))</f>
        <v>0.375</v>
      </c>
      <c r="U899" s="9">
        <f>IF(Q899=0,0,(INDEX('RPI calculation'!$H$9:$H$356,O899)-(COUNTIFS(Matches!$C$9:$C$1954,C899,Matches!$D$9:$D$1954,D899,Matches!$Q$9:$Q$1954,1,Matches!$E$9:$E$1954,3)+COUNTIFS(Matches!$C$9:$C$1954,D899,Matches!$D$9:$D$1954,C899,Matches!$Q$9:$Q$1954,1,Matches!$F$9:$F$1954,3)))/((INDEX('RPI calculation'!$H$9:$H$356,O899)+INDEX('RPI calculation'!$I$9:$I$356,O899))-(COUNTIFS(Matches!$C$9:$C$1954,C899,Matches!$D$9:$D$1954,D899,Matches!$Q$9:$Q$1954,1)+COUNTIFS(Matches!$C$9:$C$1954,D899,Matches!$D$9:$D$1954,C899,Matches!$Q$9:$Q$1954,1))))</f>
        <v>0.4</v>
      </c>
      <c r="V899" s="9">
        <f>IF(Q899=0,0,INDEX('RPI calculation'!$K$9:$K$356,P899))</f>
        <v>0.4288720538720539</v>
      </c>
      <c r="W899" s="9">
        <f>IF(Q899=0,0,INDEX('RPI calculation'!$K$9:$K$356,O899))</f>
        <v>0.43000459136822772</v>
      </c>
      <c r="X899" s="1">
        <f>IF(G899="D1",INDEX('RPI calculation'!$N$9:$N$356,O899),0)</f>
        <v>279</v>
      </c>
      <c r="Y899" s="1">
        <f>IF(H899="D1",INDEX('RPI calculation'!$N$9:$N$356,P899),0)</f>
        <v>261</v>
      </c>
    </row>
    <row r="900" spans="1:25" ht="25">
      <c r="A900" s="1" t="s">
        <v>2774</v>
      </c>
      <c r="B900" s="12">
        <v>46270</v>
      </c>
      <c r="C900" s="1" t="s">
        <v>120</v>
      </c>
      <c r="D900" s="1" t="s">
        <v>226</v>
      </c>
      <c r="E900" s="1">
        <v>3</v>
      </c>
      <c r="F900" s="1">
        <v>1</v>
      </c>
      <c r="G900" s="1" t="s">
        <v>584</v>
      </c>
      <c r="H900" s="1" t="s">
        <v>584</v>
      </c>
      <c r="I900" s="1">
        <v>2</v>
      </c>
      <c r="J900" s="14" t="s">
        <v>2775</v>
      </c>
      <c r="K900" s="14" t="s">
        <v>2776</v>
      </c>
      <c r="L900" s="14"/>
      <c r="M900" s="1" t="s">
        <v>5986</v>
      </c>
      <c r="N900" s="14" t="s">
        <v>5990</v>
      </c>
      <c r="O900" s="1">
        <f>IF(G900="D1",MATCH(C900,'RPI calculation'!$A$9:$A$356,0),0)</f>
        <v>210</v>
      </c>
      <c r="P900" s="1">
        <f>IF(H900="D1",MATCH(D900,'RPI calculation'!$A$9:$A$356,0),0)</f>
        <v>265</v>
      </c>
      <c r="Q900" s="1">
        <f t="shared" si="39"/>
        <v>1</v>
      </c>
      <c r="R900" s="1">
        <f t="shared" si="40"/>
        <v>1</v>
      </c>
      <c r="S900" s="1">
        <f t="shared" si="41"/>
        <v>0</v>
      </c>
      <c r="T900" s="9">
        <f>IF(Q900=0,0,(INDEX('RPI calculation'!$H$9:$H$356,P900)-(COUNTIFS(Matches!$C$9:$C$1954,C900,Matches!$D$9:$D$1954,D900,Matches!$Q$9:$Q$1954,1,Matches!$F$9:$F$1954,3)+COUNTIFS(Matches!$C$9:$C$1954,D900,Matches!$D$9:$D$1954,C900,Matches!$Q$9:$Q$1954,1,Matches!$E$9:$E$1954,3)))/((INDEX('RPI calculation'!$H$9:$H$356,P900)+INDEX('RPI calculation'!$I$9:$I$356,P900))-(COUNTIFS(Matches!$C$9:$C$1954,C900,Matches!$D$9:$D$1954,D900,Matches!$Q$9:$Q$1954,1)+COUNTIFS(Matches!$C$9:$C$1954,D900,Matches!$D$9:$D$1954,C900,Matches!$Q$9:$Q$1954,1))))</f>
        <v>0.9</v>
      </c>
      <c r="U900" s="9">
        <f>IF(Q900=0,0,(INDEX('RPI calculation'!$H$9:$H$356,O900)-(COUNTIFS(Matches!$C$9:$C$1954,C900,Matches!$D$9:$D$1954,D900,Matches!$Q$9:$Q$1954,1,Matches!$E$9:$E$1954,3)+COUNTIFS(Matches!$C$9:$C$1954,D900,Matches!$D$9:$D$1954,C900,Matches!$Q$9:$Q$1954,1,Matches!$F$9:$F$1954,3)))/((INDEX('RPI calculation'!$H$9:$H$356,O900)+INDEX('RPI calculation'!$I$9:$I$356,O900))-(COUNTIFS(Matches!$C$9:$C$1954,C900,Matches!$D$9:$D$1954,D900,Matches!$Q$9:$Q$1954,1)+COUNTIFS(Matches!$C$9:$C$1954,D900,Matches!$D$9:$D$1954,C900,Matches!$Q$9:$Q$1954,1))))</f>
        <v>0.5</v>
      </c>
      <c r="V900" s="9">
        <f>IF(Q900=0,0,INDEX('RPI calculation'!$K$9:$K$356,P900))</f>
        <v>0.29807162534435261</v>
      </c>
      <c r="W900" s="9">
        <f>IF(Q900=0,0,INDEX('RPI calculation'!$K$9:$K$356,O900))</f>
        <v>0.58875114784205695</v>
      </c>
      <c r="X900" s="1">
        <f>IF(G900="D1",INDEX('RPI calculation'!$N$9:$N$356,O900),0)</f>
        <v>97</v>
      </c>
      <c r="Y900" s="1">
        <f>IF(H900="D1",INDEX('RPI calculation'!$N$9:$N$356,P900),0)</f>
        <v>203</v>
      </c>
    </row>
    <row r="901" spans="1:25">
      <c r="A901" s="1" t="s">
        <v>2777</v>
      </c>
      <c r="B901" s="12">
        <v>46270</v>
      </c>
      <c r="C901" s="1" t="s">
        <v>214</v>
      </c>
      <c r="D901" s="1" t="s">
        <v>355</v>
      </c>
      <c r="E901" s="1">
        <v>3</v>
      </c>
      <c r="F901" s="1">
        <v>0</v>
      </c>
      <c r="G901" s="1" t="s">
        <v>584</v>
      </c>
      <c r="H901" s="1" t="s">
        <v>584</v>
      </c>
      <c r="I901" s="1">
        <v>1</v>
      </c>
      <c r="J901" s="14" t="s">
        <v>2778</v>
      </c>
      <c r="K901" s="14" t="s">
        <v>2779</v>
      </c>
      <c r="L901" s="14"/>
      <c r="M901" s="1" t="s">
        <v>5986</v>
      </c>
      <c r="N901" s="14" t="s">
        <v>5989</v>
      </c>
      <c r="O901" s="1">
        <f>IF(G901="D1",MATCH(C901,'RPI calculation'!$A$9:$A$356,0),0)</f>
        <v>214</v>
      </c>
      <c r="P901" s="1">
        <f>IF(H901="D1",MATCH(D901,'RPI calculation'!$A$9:$A$356,0),0)</f>
        <v>248</v>
      </c>
      <c r="Q901" s="1">
        <f t="shared" si="39"/>
        <v>1</v>
      </c>
      <c r="R901" s="1">
        <f t="shared" si="40"/>
        <v>1</v>
      </c>
      <c r="S901" s="1">
        <f t="shared" si="41"/>
        <v>0</v>
      </c>
      <c r="T901" s="9">
        <f>IF(Q901=0,0,(INDEX('RPI calculation'!$H$9:$H$356,P901)-(COUNTIFS(Matches!$C$9:$C$1954,C901,Matches!$D$9:$D$1954,D901,Matches!$Q$9:$Q$1954,1,Matches!$F$9:$F$1954,3)+COUNTIFS(Matches!$C$9:$C$1954,D901,Matches!$D$9:$D$1954,C901,Matches!$Q$9:$Q$1954,1,Matches!$E$9:$E$1954,3)))/((INDEX('RPI calculation'!$H$9:$H$356,P901)+INDEX('RPI calculation'!$I$9:$I$356,P901))-(COUNTIFS(Matches!$C$9:$C$1954,C901,Matches!$D$9:$D$1954,D901,Matches!$Q$9:$Q$1954,1)+COUNTIFS(Matches!$C$9:$C$1954,D901,Matches!$D$9:$D$1954,C901,Matches!$Q$9:$Q$1954,1))))</f>
        <v>0.33333333333333331</v>
      </c>
      <c r="U901" s="9">
        <f>IF(Q901=0,0,(INDEX('RPI calculation'!$H$9:$H$356,O901)-(COUNTIFS(Matches!$C$9:$C$1954,C901,Matches!$D$9:$D$1954,D901,Matches!$Q$9:$Q$1954,1,Matches!$E$9:$E$1954,3)+COUNTIFS(Matches!$C$9:$C$1954,D901,Matches!$D$9:$D$1954,C901,Matches!$Q$9:$Q$1954,1,Matches!$F$9:$F$1954,3)))/((INDEX('RPI calculation'!$H$9:$H$356,O901)+INDEX('RPI calculation'!$I$9:$I$356,O901))-(COUNTIFS(Matches!$C$9:$C$1954,C901,Matches!$D$9:$D$1954,D901,Matches!$Q$9:$Q$1954,1)+COUNTIFS(Matches!$C$9:$C$1954,D901,Matches!$D$9:$D$1954,C901,Matches!$Q$9:$Q$1954,1))))</f>
        <v>0.4</v>
      </c>
      <c r="V901" s="9">
        <f>IF(Q901=0,0,INDEX('RPI calculation'!$K$9:$K$356,P901))</f>
        <v>0.33515151515151514</v>
      </c>
      <c r="W901" s="9">
        <f>IF(Q901=0,0,INDEX('RPI calculation'!$K$9:$K$356,O901))</f>
        <v>0.51349862258953172</v>
      </c>
      <c r="X901" s="1">
        <f>IF(G901="D1",INDEX('RPI calculation'!$N$9:$N$356,O901),0)</f>
        <v>191</v>
      </c>
      <c r="Y901" s="1">
        <f>IF(H901="D1",INDEX('RPI calculation'!$N$9:$N$356,P901),0)</f>
        <v>332</v>
      </c>
    </row>
    <row r="902" spans="1:25" ht="25">
      <c r="A902" s="1" t="s">
        <v>2780</v>
      </c>
      <c r="B902" s="12">
        <v>46270</v>
      </c>
      <c r="C902" s="1" t="s">
        <v>125</v>
      </c>
      <c r="D902" s="1" t="s">
        <v>309</v>
      </c>
      <c r="E902" s="1">
        <v>3</v>
      </c>
      <c r="F902" s="1">
        <v>1</v>
      </c>
      <c r="G902" s="1" t="s">
        <v>584</v>
      </c>
      <c r="H902" s="1" t="s">
        <v>584</v>
      </c>
      <c r="I902" s="1">
        <v>2</v>
      </c>
      <c r="J902" s="14" t="s">
        <v>1110</v>
      </c>
      <c r="K902" s="14" t="s">
        <v>2781</v>
      </c>
      <c r="L902" s="14"/>
      <c r="M902" s="1" t="s">
        <v>5986</v>
      </c>
      <c r="N902" s="14" t="s">
        <v>5989</v>
      </c>
      <c r="O902" s="1">
        <f>IF(G902="D1",MATCH(C902,'RPI calculation'!$A$9:$A$356,0),0)</f>
        <v>220</v>
      </c>
      <c r="P902" s="1">
        <f>IF(H902="D1",MATCH(D902,'RPI calculation'!$A$9:$A$356,0),0)</f>
        <v>296</v>
      </c>
      <c r="Q902" s="1">
        <f t="shared" si="39"/>
        <v>1</v>
      </c>
      <c r="R902" s="1">
        <f t="shared" si="40"/>
        <v>1</v>
      </c>
      <c r="S902" s="1">
        <f t="shared" si="41"/>
        <v>0</v>
      </c>
      <c r="T902" s="9">
        <f>IF(Q902=0,0,(INDEX('RPI calculation'!$H$9:$H$356,P902)-(COUNTIFS(Matches!$C$9:$C$1954,C902,Matches!$D$9:$D$1954,D902,Matches!$Q$9:$Q$1954,1,Matches!$F$9:$F$1954,3)+COUNTIFS(Matches!$C$9:$C$1954,D902,Matches!$D$9:$D$1954,C902,Matches!$Q$9:$Q$1954,1,Matches!$E$9:$E$1954,3)))/((INDEX('RPI calculation'!$H$9:$H$356,P902)+INDEX('RPI calculation'!$I$9:$I$356,P902))-(COUNTIFS(Matches!$C$9:$C$1954,C902,Matches!$D$9:$D$1954,D902,Matches!$Q$9:$Q$1954,1)+COUNTIFS(Matches!$C$9:$C$1954,D902,Matches!$D$9:$D$1954,C902,Matches!$Q$9:$Q$1954,1))))</f>
        <v>0.4</v>
      </c>
      <c r="U902" s="9">
        <f>IF(Q902=0,0,(INDEX('RPI calculation'!$H$9:$H$356,O902)-(COUNTIFS(Matches!$C$9:$C$1954,C902,Matches!$D$9:$D$1954,D902,Matches!$Q$9:$Q$1954,1,Matches!$E$9:$E$1954,3)+COUNTIFS(Matches!$C$9:$C$1954,D902,Matches!$D$9:$D$1954,C902,Matches!$Q$9:$Q$1954,1,Matches!$F$9:$F$1954,3)))/((INDEX('RPI calculation'!$H$9:$H$356,O902)+INDEX('RPI calculation'!$I$9:$I$356,O902))-(COUNTIFS(Matches!$C$9:$C$1954,C902,Matches!$D$9:$D$1954,D902,Matches!$Q$9:$Q$1954,1)+COUNTIFS(Matches!$C$9:$C$1954,D902,Matches!$D$9:$D$1954,C902,Matches!$Q$9:$Q$1954,1))))</f>
        <v>0.75</v>
      </c>
      <c r="V902" s="9">
        <f>IF(Q902=0,0,INDEX('RPI calculation'!$K$9:$K$356,P902))</f>
        <v>0.43422865013774103</v>
      </c>
      <c r="W902" s="9">
        <f>IF(Q902=0,0,INDEX('RPI calculation'!$K$9:$K$356,O902))</f>
        <v>0.46419753086419746</v>
      </c>
      <c r="X902" s="1">
        <f>IF(G902="D1",INDEX('RPI calculation'!$N$9:$N$356,O902),0)</f>
        <v>102</v>
      </c>
      <c r="Y902" s="1">
        <f>IF(H902="D1",INDEX('RPI calculation'!$N$9:$N$356,P902),0)</f>
        <v>286</v>
      </c>
    </row>
    <row r="903" spans="1:25" ht="25">
      <c r="A903" s="1" t="s">
        <v>2782</v>
      </c>
      <c r="B903" s="12">
        <v>46270</v>
      </c>
      <c r="C903" s="1" t="s">
        <v>251</v>
      </c>
      <c r="D903" s="1" t="s">
        <v>277</v>
      </c>
      <c r="E903" s="1">
        <v>3</v>
      </c>
      <c r="F903" s="1">
        <v>1</v>
      </c>
      <c r="G903" s="1" t="s">
        <v>584</v>
      </c>
      <c r="H903" s="1" t="s">
        <v>584</v>
      </c>
      <c r="I903" s="1">
        <v>2</v>
      </c>
      <c r="J903" s="14" t="s">
        <v>2152</v>
      </c>
      <c r="K903" s="14" t="s">
        <v>2783</v>
      </c>
      <c r="L903" s="14"/>
      <c r="M903" s="1" t="s">
        <v>5986</v>
      </c>
      <c r="N903" s="14" t="s">
        <v>5989</v>
      </c>
      <c r="O903" s="1">
        <f>IF(G903="D1",MATCH(C903,'RPI calculation'!$A$9:$A$356,0),0)</f>
        <v>223</v>
      </c>
      <c r="P903" s="1">
        <f>IF(H903="D1",MATCH(D903,'RPI calculation'!$A$9:$A$356,0),0)</f>
        <v>228</v>
      </c>
      <c r="Q903" s="1">
        <f t="shared" si="39"/>
        <v>1</v>
      </c>
      <c r="R903" s="1">
        <f t="shared" si="40"/>
        <v>1</v>
      </c>
      <c r="S903" s="1">
        <f t="shared" si="41"/>
        <v>0</v>
      </c>
      <c r="T903" s="9">
        <f>IF(Q903=0,0,(INDEX('RPI calculation'!$H$9:$H$356,P903)-(COUNTIFS(Matches!$C$9:$C$1954,C903,Matches!$D$9:$D$1954,D903,Matches!$Q$9:$Q$1954,1,Matches!$F$9:$F$1954,3)+COUNTIFS(Matches!$C$9:$C$1954,D903,Matches!$D$9:$D$1954,C903,Matches!$Q$9:$Q$1954,1,Matches!$E$9:$E$1954,3)))/((INDEX('RPI calculation'!$H$9:$H$356,P903)+INDEX('RPI calculation'!$I$9:$I$356,P903))-(COUNTIFS(Matches!$C$9:$C$1954,C903,Matches!$D$9:$D$1954,D903,Matches!$Q$9:$Q$1954,1)+COUNTIFS(Matches!$C$9:$C$1954,D903,Matches!$D$9:$D$1954,C903,Matches!$Q$9:$Q$1954,1))))</f>
        <v>0.2</v>
      </c>
      <c r="U903" s="9">
        <f>IF(Q903=0,0,(INDEX('RPI calculation'!$H$9:$H$356,O903)-(COUNTIFS(Matches!$C$9:$C$1954,C903,Matches!$D$9:$D$1954,D903,Matches!$Q$9:$Q$1954,1,Matches!$E$9:$E$1954,3)+COUNTIFS(Matches!$C$9:$C$1954,D903,Matches!$D$9:$D$1954,C903,Matches!$Q$9:$Q$1954,1,Matches!$F$9:$F$1954,3)))/((INDEX('RPI calculation'!$H$9:$H$356,O903)+INDEX('RPI calculation'!$I$9:$I$356,O903))-(COUNTIFS(Matches!$C$9:$C$1954,C903,Matches!$D$9:$D$1954,D903,Matches!$Q$9:$Q$1954,1)+COUNTIFS(Matches!$C$9:$C$1954,D903,Matches!$D$9:$D$1954,C903,Matches!$Q$9:$Q$1954,1))))</f>
        <v>0.41666666666666669</v>
      </c>
      <c r="V903" s="9">
        <f>IF(Q903=0,0,INDEX('RPI calculation'!$K$9:$K$356,P903))</f>
        <v>0.53579545454545452</v>
      </c>
      <c r="W903" s="9">
        <f>IF(Q903=0,0,INDEX('RPI calculation'!$K$9:$K$356,O903))</f>
        <v>0.47832881404309979</v>
      </c>
      <c r="X903" s="1">
        <f>IF(G903="D1",INDEX('RPI calculation'!$N$9:$N$356,O903),0)</f>
        <v>228</v>
      </c>
      <c r="Y903" s="1">
        <f>IF(H903="D1",INDEX('RPI calculation'!$N$9:$N$356,P903),0)</f>
        <v>254</v>
      </c>
    </row>
    <row r="904" spans="1:25" ht="25">
      <c r="A904" s="1" t="s">
        <v>2784</v>
      </c>
      <c r="B904" s="12">
        <v>46270</v>
      </c>
      <c r="C904" s="1" t="s">
        <v>294</v>
      </c>
      <c r="D904" s="1" t="s">
        <v>255</v>
      </c>
      <c r="E904" s="1">
        <v>1</v>
      </c>
      <c r="F904" s="1">
        <v>3</v>
      </c>
      <c r="G904" s="1" t="s">
        <v>584</v>
      </c>
      <c r="H904" s="1" t="s">
        <v>584</v>
      </c>
      <c r="I904" s="1">
        <v>2</v>
      </c>
      <c r="J904" s="14" t="s">
        <v>862</v>
      </c>
      <c r="K904" s="14" t="s">
        <v>2785</v>
      </c>
      <c r="L904" s="14"/>
      <c r="M904" s="1" t="s">
        <v>5986</v>
      </c>
      <c r="N904" s="14" t="s">
        <v>5989</v>
      </c>
      <c r="O904" s="1">
        <f>IF(G904="D1",MATCH(C904,'RPI calculation'!$A$9:$A$356,0),0)</f>
        <v>233</v>
      </c>
      <c r="P904" s="1">
        <f>IF(H904="D1",MATCH(D904,'RPI calculation'!$A$9:$A$356,0),0)</f>
        <v>292</v>
      </c>
      <c r="Q904" s="1">
        <f t="shared" si="39"/>
        <v>1</v>
      </c>
      <c r="R904" s="1">
        <f t="shared" si="40"/>
        <v>0</v>
      </c>
      <c r="S904" s="1">
        <f t="shared" si="41"/>
        <v>1</v>
      </c>
      <c r="T904" s="9">
        <f>IF(Q904=0,0,(INDEX('RPI calculation'!$H$9:$H$356,P904)-(COUNTIFS(Matches!$C$9:$C$1954,C904,Matches!$D$9:$D$1954,D904,Matches!$Q$9:$Q$1954,1,Matches!$F$9:$F$1954,3)+COUNTIFS(Matches!$C$9:$C$1954,D904,Matches!$D$9:$D$1954,C904,Matches!$Q$9:$Q$1954,1,Matches!$E$9:$E$1954,3)))/((INDEX('RPI calculation'!$H$9:$H$356,P904)+INDEX('RPI calculation'!$I$9:$I$356,P904))-(COUNTIFS(Matches!$C$9:$C$1954,C904,Matches!$D$9:$D$1954,D904,Matches!$Q$9:$Q$1954,1)+COUNTIFS(Matches!$C$9:$C$1954,D904,Matches!$D$9:$D$1954,C904,Matches!$Q$9:$Q$1954,1))))</f>
        <v>0.45454545454545453</v>
      </c>
      <c r="U904" s="9">
        <f>IF(Q904=0,0,(INDEX('RPI calculation'!$H$9:$H$356,O904)-(COUNTIFS(Matches!$C$9:$C$1954,C904,Matches!$D$9:$D$1954,D904,Matches!$Q$9:$Q$1954,1,Matches!$E$9:$E$1954,3)+COUNTIFS(Matches!$C$9:$C$1954,D904,Matches!$D$9:$D$1954,C904,Matches!$Q$9:$Q$1954,1,Matches!$F$9:$F$1954,3)))/((INDEX('RPI calculation'!$H$9:$H$356,O904)+INDEX('RPI calculation'!$I$9:$I$356,O904))-(COUNTIFS(Matches!$C$9:$C$1954,C904,Matches!$D$9:$D$1954,D904,Matches!$Q$9:$Q$1954,1)+COUNTIFS(Matches!$C$9:$C$1954,D904,Matches!$D$9:$D$1954,C904,Matches!$Q$9:$Q$1954,1))))</f>
        <v>0.125</v>
      </c>
      <c r="V904" s="9">
        <f>IF(Q904=0,0,INDEX('RPI calculation'!$K$9:$K$356,P904))</f>
        <v>0.43221801346801353</v>
      </c>
      <c r="W904" s="9">
        <f>IF(Q904=0,0,INDEX('RPI calculation'!$K$9:$K$356,O904))</f>
        <v>0.58967452300785639</v>
      </c>
      <c r="X904" s="1">
        <f>IF(G904="D1",INDEX('RPI calculation'!$N$9:$N$356,O904),0)</f>
        <v>271</v>
      </c>
      <c r="Y904" s="1">
        <f>IF(H904="D1",INDEX('RPI calculation'!$N$9:$N$356,P904),0)</f>
        <v>232</v>
      </c>
    </row>
    <row r="905" spans="1:25" ht="25">
      <c r="A905" s="1" t="s">
        <v>2786</v>
      </c>
      <c r="B905" s="12">
        <v>46270</v>
      </c>
      <c r="C905" s="1" t="s">
        <v>177</v>
      </c>
      <c r="D905" s="1" t="s">
        <v>293</v>
      </c>
      <c r="E905" s="1">
        <v>3</v>
      </c>
      <c r="F905" s="1">
        <v>2</v>
      </c>
      <c r="G905" s="1" t="s">
        <v>584</v>
      </c>
      <c r="H905" s="1" t="s">
        <v>584</v>
      </c>
      <c r="I905" s="1">
        <v>2</v>
      </c>
      <c r="J905" s="14" t="s">
        <v>1110</v>
      </c>
      <c r="K905" s="14" t="s">
        <v>2787</v>
      </c>
      <c r="L905" s="14"/>
      <c r="M905" s="1" t="s">
        <v>5986</v>
      </c>
      <c r="N905" s="14" t="s">
        <v>5989</v>
      </c>
      <c r="O905" s="1">
        <f>IF(G905="D1",MATCH(C905,'RPI calculation'!$A$9:$A$356,0),0)</f>
        <v>236</v>
      </c>
      <c r="P905" s="1">
        <f>IF(H905="D1",MATCH(D905,'RPI calculation'!$A$9:$A$356,0),0)</f>
        <v>239</v>
      </c>
      <c r="Q905" s="1">
        <f t="shared" ref="Q905:Q968" si="42">IF(AND(G905="D1",H905="D1"),1,0)</f>
        <v>1</v>
      </c>
      <c r="R905" s="1">
        <f t="shared" ref="R905:R968" si="43">IF(E905&gt;F905,1,0)</f>
        <v>1</v>
      </c>
      <c r="S905" s="1">
        <f t="shared" ref="S905:S968" si="44">IF(F905&gt;E905,1,0)</f>
        <v>0</v>
      </c>
      <c r="T905" s="9">
        <f>IF(Q905=0,0,(INDEX('RPI calculation'!$H$9:$H$356,P905)-(COUNTIFS(Matches!$C$9:$C$1954,C905,Matches!$D$9:$D$1954,D905,Matches!$Q$9:$Q$1954,1,Matches!$F$9:$F$1954,3)+COUNTIFS(Matches!$C$9:$C$1954,D905,Matches!$D$9:$D$1954,C905,Matches!$Q$9:$Q$1954,1,Matches!$E$9:$E$1954,3)))/((INDEX('RPI calculation'!$H$9:$H$356,P905)+INDEX('RPI calculation'!$I$9:$I$356,P905))-(COUNTIFS(Matches!$C$9:$C$1954,C905,Matches!$D$9:$D$1954,D905,Matches!$Q$9:$Q$1954,1)+COUNTIFS(Matches!$C$9:$C$1954,D905,Matches!$D$9:$D$1954,C905,Matches!$Q$9:$Q$1954,1))))</f>
        <v>0.5</v>
      </c>
      <c r="U905" s="9">
        <f>IF(Q905=0,0,(INDEX('RPI calculation'!$H$9:$H$356,O905)-(COUNTIFS(Matches!$C$9:$C$1954,C905,Matches!$D$9:$D$1954,D905,Matches!$Q$9:$Q$1954,1,Matches!$E$9:$E$1954,3)+COUNTIFS(Matches!$C$9:$C$1954,D905,Matches!$D$9:$D$1954,C905,Matches!$Q$9:$Q$1954,1,Matches!$F$9:$F$1954,3)))/((INDEX('RPI calculation'!$H$9:$H$356,O905)+INDEX('RPI calculation'!$I$9:$I$356,O905))-(COUNTIFS(Matches!$C$9:$C$1954,C905,Matches!$D$9:$D$1954,D905,Matches!$Q$9:$Q$1954,1)+COUNTIFS(Matches!$C$9:$C$1954,D905,Matches!$D$9:$D$1954,C905,Matches!$Q$9:$Q$1954,1))))</f>
        <v>0.33333333333333331</v>
      </c>
      <c r="V905" s="9">
        <f>IF(Q905=0,0,INDEX('RPI calculation'!$K$9:$K$356,P905))</f>
        <v>0.42091750841750847</v>
      </c>
      <c r="W905" s="9">
        <f>IF(Q905=0,0,INDEX('RPI calculation'!$K$9:$K$356,O905))</f>
        <v>0.54430670339761245</v>
      </c>
      <c r="X905" s="1">
        <f>IF(G905="D1",INDEX('RPI calculation'!$N$9:$N$356,O905),0)</f>
        <v>154</v>
      </c>
      <c r="Y905" s="1">
        <f>IF(H905="D1",INDEX('RPI calculation'!$N$9:$N$356,P905),0)</f>
        <v>270</v>
      </c>
    </row>
    <row r="906" spans="1:25" ht="25">
      <c r="A906" s="1" t="s">
        <v>2788</v>
      </c>
      <c r="B906" s="12">
        <v>46270</v>
      </c>
      <c r="C906" s="1" t="s">
        <v>165</v>
      </c>
      <c r="D906" s="1" t="s">
        <v>265</v>
      </c>
      <c r="E906" s="1">
        <v>3</v>
      </c>
      <c r="F906" s="1">
        <v>2</v>
      </c>
      <c r="G906" s="1" t="s">
        <v>584</v>
      </c>
      <c r="H906" s="1" t="s">
        <v>584</v>
      </c>
      <c r="I906" s="1">
        <v>2</v>
      </c>
      <c r="J906" s="14" t="s">
        <v>1470</v>
      </c>
      <c r="K906" s="14" t="s">
        <v>2789</v>
      </c>
      <c r="L906" s="14"/>
      <c r="M906" s="1" t="s">
        <v>5986</v>
      </c>
      <c r="N906" s="14" t="s">
        <v>5989</v>
      </c>
      <c r="O906" s="1">
        <f>IF(G906="D1",MATCH(C906,'RPI calculation'!$A$9:$A$356,0),0)</f>
        <v>238</v>
      </c>
      <c r="P906" s="1">
        <f>IF(H906="D1",MATCH(D906,'RPI calculation'!$A$9:$A$356,0),0)</f>
        <v>263</v>
      </c>
      <c r="Q906" s="1">
        <f t="shared" si="42"/>
        <v>1</v>
      </c>
      <c r="R906" s="1">
        <f t="shared" si="43"/>
        <v>1</v>
      </c>
      <c r="S906" s="1">
        <f t="shared" si="44"/>
        <v>0</v>
      </c>
      <c r="T906" s="9">
        <f>IF(Q906=0,0,(INDEX('RPI calculation'!$H$9:$H$356,P906)-(COUNTIFS(Matches!$C$9:$C$1954,C906,Matches!$D$9:$D$1954,D906,Matches!$Q$9:$Q$1954,1,Matches!$F$9:$F$1954,3)+COUNTIFS(Matches!$C$9:$C$1954,D906,Matches!$D$9:$D$1954,C906,Matches!$Q$9:$Q$1954,1,Matches!$E$9:$E$1954,3)))/((INDEX('RPI calculation'!$H$9:$H$356,P906)+INDEX('RPI calculation'!$I$9:$I$356,P906))-(COUNTIFS(Matches!$C$9:$C$1954,C906,Matches!$D$9:$D$1954,D906,Matches!$Q$9:$Q$1954,1)+COUNTIFS(Matches!$C$9:$C$1954,D906,Matches!$D$9:$D$1954,C906,Matches!$Q$9:$Q$1954,1))))</f>
        <v>0.54545454545454541</v>
      </c>
      <c r="U906" s="9">
        <f>IF(Q906=0,0,(INDEX('RPI calculation'!$H$9:$H$356,O906)-(COUNTIFS(Matches!$C$9:$C$1954,C906,Matches!$D$9:$D$1954,D906,Matches!$Q$9:$Q$1954,1,Matches!$E$9:$E$1954,3)+COUNTIFS(Matches!$C$9:$C$1954,D906,Matches!$D$9:$D$1954,C906,Matches!$Q$9:$Q$1954,1,Matches!$F$9:$F$1954,3)))/((INDEX('RPI calculation'!$H$9:$H$356,O906)+INDEX('RPI calculation'!$I$9:$I$356,O906))-(COUNTIFS(Matches!$C$9:$C$1954,C906,Matches!$D$9:$D$1954,D906,Matches!$Q$9:$Q$1954,1)+COUNTIFS(Matches!$C$9:$C$1954,D906,Matches!$D$9:$D$1954,C906,Matches!$Q$9:$Q$1954,1))))</f>
        <v>0.4</v>
      </c>
      <c r="V906" s="9">
        <f>IF(Q906=0,0,INDEX('RPI calculation'!$K$9:$K$356,P906))</f>
        <v>0.41875000000000001</v>
      </c>
      <c r="W906" s="9">
        <f>IF(Q906=0,0,INDEX('RPI calculation'!$K$9:$K$356,O906))</f>
        <v>0.56212121212121202</v>
      </c>
      <c r="X906" s="1">
        <f>IF(G906="D1",INDEX('RPI calculation'!$N$9:$N$356,O906),0)</f>
        <v>142</v>
      </c>
      <c r="Y906" s="1">
        <f>IF(H906="D1",INDEX('RPI calculation'!$N$9:$N$356,P906),0)</f>
        <v>242</v>
      </c>
    </row>
    <row r="907" spans="1:25" ht="25">
      <c r="A907" s="1" t="s">
        <v>2790</v>
      </c>
      <c r="B907" s="12">
        <v>46270</v>
      </c>
      <c r="C907" s="1" t="s">
        <v>356</v>
      </c>
      <c r="D907" s="1" t="s">
        <v>269</v>
      </c>
      <c r="E907" s="1">
        <v>0</v>
      </c>
      <c r="F907" s="1">
        <v>3</v>
      </c>
      <c r="G907" s="1" t="s">
        <v>584</v>
      </c>
      <c r="H907" s="1" t="s">
        <v>584</v>
      </c>
      <c r="I907" s="1">
        <v>2</v>
      </c>
      <c r="J907" s="14" t="s">
        <v>2646</v>
      </c>
      <c r="K907" s="14" t="s">
        <v>2791</v>
      </c>
      <c r="L907" s="14"/>
      <c r="M907" s="1" t="s">
        <v>5986</v>
      </c>
      <c r="N907" s="14" t="s">
        <v>5989</v>
      </c>
      <c r="O907" s="1">
        <f>IF(G907="D1",MATCH(C907,'RPI calculation'!$A$9:$A$356,0),0)</f>
        <v>240</v>
      </c>
      <c r="P907" s="1">
        <f>IF(H907="D1",MATCH(D907,'RPI calculation'!$A$9:$A$356,0),0)</f>
        <v>288</v>
      </c>
      <c r="Q907" s="1">
        <f t="shared" si="42"/>
        <v>1</v>
      </c>
      <c r="R907" s="1">
        <f t="shared" si="43"/>
        <v>0</v>
      </c>
      <c r="S907" s="1">
        <f t="shared" si="44"/>
        <v>1</v>
      </c>
      <c r="T907" s="9">
        <f>IF(Q907=0,0,(INDEX('RPI calculation'!$H$9:$H$356,P907)-(COUNTIFS(Matches!$C$9:$C$1954,C907,Matches!$D$9:$D$1954,D907,Matches!$Q$9:$Q$1954,1,Matches!$F$9:$F$1954,3)+COUNTIFS(Matches!$C$9:$C$1954,D907,Matches!$D$9:$D$1954,C907,Matches!$Q$9:$Q$1954,1,Matches!$E$9:$E$1954,3)))/((INDEX('RPI calculation'!$H$9:$H$356,P907)+INDEX('RPI calculation'!$I$9:$I$356,P907))-(COUNTIFS(Matches!$C$9:$C$1954,C907,Matches!$D$9:$D$1954,D907,Matches!$Q$9:$Q$1954,1)+COUNTIFS(Matches!$C$9:$C$1954,D907,Matches!$D$9:$D$1954,C907,Matches!$Q$9:$Q$1954,1))))</f>
        <v>0.7</v>
      </c>
      <c r="U907" s="9">
        <f>IF(Q907=0,0,(INDEX('RPI calculation'!$H$9:$H$356,O907)-(COUNTIFS(Matches!$C$9:$C$1954,C907,Matches!$D$9:$D$1954,D907,Matches!$Q$9:$Q$1954,1,Matches!$E$9:$E$1954,3)+COUNTIFS(Matches!$C$9:$C$1954,D907,Matches!$D$9:$D$1954,C907,Matches!$Q$9:$Q$1954,1,Matches!$F$9:$F$1954,3)))/((INDEX('RPI calculation'!$H$9:$H$356,O907)+INDEX('RPI calculation'!$I$9:$I$356,O907))-(COUNTIFS(Matches!$C$9:$C$1954,C907,Matches!$D$9:$D$1954,D907,Matches!$Q$9:$Q$1954,1)+COUNTIFS(Matches!$C$9:$C$1954,D907,Matches!$D$9:$D$1954,C907,Matches!$Q$9:$Q$1954,1))))</f>
        <v>0</v>
      </c>
      <c r="V907" s="9">
        <f>IF(Q907=0,0,INDEX('RPI calculation'!$K$9:$K$356,P907))</f>
        <v>0.28549127640036737</v>
      </c>
      <c r="W907" s="9">
        <f>IF(Q907=0,0,INDEX('RPI calculation'!$K$9:$K$356,O907))</f>
        <v>0.47509379509379512</v>
      </c>
      <c r="X907" s="1">
        <f>IF(G907="D1",INDEX('RPI calculation'!$N$9:$N$356,O907),0)</f>
        <v>333</v>
      </c>
      <c r="Y907" s="1">
        <f>IF(H907="D1",INDEX('RPI calculation'!$N$9:$N$356,P907),0)</f>
        <v>246</v>
      </c>
    </row>
    <row r="908" spans="1:25" ht="25">
      <c r="A908" s="1" t="s">
        <v>2792</v>
      </c>
      <c r="B908" s="12">
        <v>46270</v>
      </c>
      <c r="C908" s="1" t="s">
        <v>155</v>
      </c>
      <c r="D908" s="1" t="s">
        <v>151</v>
      </c>
      <c r="E908" s="1">
        <v>3</v>
      </c>
      <c r="F908" s="1">
        <v>2</v>
      </c>
      <c r="G908" s="1" t="s">
        <v>584</v>
      </c>
      <c r="H908" s="1" t="s">
        <v>584</v>
      </c>
      <c r="I908" s="1">
        <v>2</v>
      </c>
      <c r="J908" s="14" t="s">
        <v>2048</v>
      </c>
      <c r="K908" s="14" t="s">
        <v>2793</v>
      </c>
      <c r="L908" s="14"/>
      <c r="M908" s="1" t="s">
        <v>5986</v>
      </c>
      <c r="N908" s="14" t="s">
        <v>5989</v>
      </c>
      <c r="O908" s="1">
        <f>IF(G908="D1",MATCH(C908,'RPI calculation'!$A$9:$A$356,0),0)</f>
        <v>241</v>
      </c>
      <c r="P908" s="1">
        <f>IF(H908="D1",MATCH(D908,'RPI calculation'!$A$9:$A$356,0),0)</f>
        <v>313</v>
      </c>
      <c r="Q908" s="1">
        <f t="shared" si="42"/>
        <v>1</v>
      </c>
      <c r="R908" s="1">
        <f t="shared" si="43"/>
        <v>1</v>
      </c>
      <c r="S908" s="1">
        <f t="shared" si="44"/>
        <v>0</v>
      </c>
      <c r="T908" s="9">
        <f>IF(Q908=0,0,(INDEX('RPI calculation'!$H$9:$H$356,P908)-(COUNTIFS(Matches!$C$9:$C$1954,C908,Matches!$D$9:$D$1954,D908,Matches!$Q$9:$Q$1954,1,Matches!$F$9:$F$1954,3)+COUNTIFS(Matches!$C$9:$C$1954,D908,Matches!$D$9:$D$1954,C908,Matches!$Q$9:$Q$1954,1,Matches!$E$9:$E$1954,3)))/((INDEX('RPI calculation'!$H$9:$H$356,P908)+INDEX('RPI calculation'!$I$9:$I$356,P908))-(COUNTIFS(Matches!$C$9:$C$1954,C908,Matches!$D$9:$D$1954,D908,Matches!$Q$9:$Q$1954,1)+COUNTIFS(Matches!$C$9:$C$1954,D908,Matches!$D$9:$D$1954,C908,Matches!$Q$9:$Q$1954,1))))</f>
        <v>0.54545454545454541</v>
      </c>
      <c r="U908" s="9">
        <f>IF(Q908=0,0,(INDEX('RPI calculation'!$H$9:$H$356,O908)-(COUNTIFS(Matches!$C$9:$C$1954,C908,Matches!$D$9:$D$1954,D908,Matches!$Q$9:$Q$1954,1,Matches!$E$9:$E$1954,3)+COUNTIFS(Matches!$C$9:$C$1954,D908,Matches!$D$9:$D$1954,C908,Matches!$Q$9:$Q$1954,1,Matches!$F$9:$F$1954,3)))/((INDEX('RPI calculation'!$H$9:$H$356,O908)+INDEX('RPI calculation'!$I$9:$I$356,O908))-(COUNTIFS(Matches!$C$9:$C$1954,C908,Matches!$D$9:$D$1954,D908,Matches!$Q$9:$Q$1954,1)+COUNTIFS(Matches!$C$9:$C$1954,D908,Matches!$D$9:$D$1954,C908,Matches!$Q$9:$Q$1954,1))))</f>
        <v>0.66666666666666663</v>
      </c>
      <c r="V908" s="9">
        <f>IF(Q908=0,0,INDEX('RPI calculation'!$K$9:$K$356,P908))</f>
        <v>0.56792929292929295</v>
      </c>
      <c r="W908" s="9">
        <f>IF(Q908=0,0,INDEX('RPI calculation'!$K$9:$K$356,O908))</f>
        <v>0.4663947163947163</v>
      </c>
      <c r="X908" s="1">
        <f>IF(G908="D1",INDEX('RPI calculation'!$N$9:$N$356,O908),0)</f>
        <v>132</v>
      </c>
      <c r="Y908" s="1">
        <f>IF(H908="D1",INDEX('RPI calculation'!$N$9:$N$356,P908),0)</f>
        <v>128</v>
      </c>
    </row>
    <row r="909" spans="1:25" ht="25">
      <c r="A909" s="1" t="s">
        <v>2794</v>
      </c>
      <c r="B909" s="12">
        <v>46270</v>
      </c>
      <c r="C909" s="1" t="s">
        <v>241</v>
      </c>
      <c r="D909" s="1" t="s">
        <v>83</v>
      </c>
      <c r="E909" s="1">
        <v>1</v>
      </c>
      <c r="F909" s="1">
        <v>3</v>
      </c>
      <c r="G909" s="1" t="s">
        <v>584</v>
      </c>
      <c r="H909" s="1" t="s">
        <v>584</v>
      </c>
      <c r="I909" s="1">
        <v>2</v>
      </c>
      <c r="J909" s="14" t="s">
        <v>2795</v>
      </c>
      <c r="K909" s="14" t="s">
        <v>2796</v>
      </c>
      <c r="L909" s="14"/>
      <c r="M909" s="1" t="s">
        <v>5986</v>
      </c>
      <c r="N909" s="14" t="s">
        <v>5989</v>
      </c>
      <c r="O909" s="1">
        <f>IF(G909="D1",MATCH(C909,'RPI calculation'!$A$9:$A$356,0),0)</f>
        <v>247</v>
      </c>
      <c r="P909" s="1">
        <f>IF(H909="D1",MATCH(D909,'RPI calculation'!$A$9:$A$356,0),0)</f>
        <v>347</v>
      </c>
      <c r="Q909" s="1">
        <f t="shared" si="42"/>
        <v>1</v>
      </c>
      <c r="R909" s="1">
        <f t="shared" si="43"/>
        <v>0</v>
      </c>
      <c r="S909" s="1">
        <f t="shared" si="44"/>
        <v>1</v>
      </c>
      <c r="T909" s="9">
        <f>IF(Q909=0,0,(INDEX('RPI calculation'!$H$9:$H$356,P909)-(COUNTIFS(Matches!$C$9:$C$1954,C909,Matches!$D$9:$D$1954,D909,Matches!$Q$9:$Q$1954,1,Matches!$F$9:$F$1954,3)+COUNTIFS(Matches!$C$9:$C$1954,D909,Matches!$D$9:$D$1954,C909,Matches!$Q$9:$Q$1954,1,Matches!$E$9:$E$1954,3)))/((INDEX('RPI calculation'!$H$9:$H$356,P909)+INDEX('RPI calculation'!$I$9:$I$356,P909))-(COUNTIFS(Matches!$C$9:$C$1954,C909,Matches!$D$9:$D$1954,D909,Matches!$Q$9:$Q$1954,1)+COUNTIFS(Matches!$C$9:$C$1954,D909,Matches!$D$9:$D$1954,C909,Matches!$Q$9:$Q$1954,1))))</f>
        <v>0.7142857142857143</v>
      </c>
      <c r="U909" s="9">
        <f>IF(Q909=0,0,(INDEX('RPI calculation'!$H$9:$H$356,O909)-(COUNTIFS(Matches!$C$9:$C$1954,C909,Matches!$D$9:$D$1954,D909,Matches!$Q$9:$Q$1954,1,Matches!$E$9:$E$1954,3)+COUNTIFS(Matches!$C$9:$C$1954,D909,Matches!$D$9:$D$1954,C909,Matches!$Q$9:$Q$1954,1,Matches!$F$9:$F$1954,3)))/((INDEX('RPI calculation'!$H$9:$H$356,O909)+INDEX('RPI calculation'!$I$9:$I$356,O909))-(COUNTIFS(Matches!$C$9:$C$1954,C909,Matches!$D$9:$D$1954,D909,Matches!$Q$9:$Q$1954,1)+COUNTIFS(Matches!$C$9:$C$1954,D909,Matches!$D$9:$D$1954,C909,Matches!$Q$9:$Q$1954,1))))</f>
        <v>0.36363636363636365</v>
      </c>
      <c r="V909" s="9">
        <f>IF(Q909=0,0,INDEX('RPI calculation'!$K$9:$K$356,P909))</f>
        <v>0.54842171717171717</v>
      </c>
      <c r="W909" s="9">
        <f>IF(Q909=0,0,INDEX('RPI calculation'!$K$9:$K$356,O909))</f>
        <v>0.51638407888407889</v>
      </c>
      <c r="X909" s="1">
        <f>IF(G909="D1",INDEX('RPI calculation'!$N$9:$N$356,O909),0)</f>
        <v>218</v>
      </c>
      <c r="Y909" s="1">
        <f>IF(H909="D1",INDEX('RPI calculation'!$N$9:$N$356,P909),0)</f>
        <v>60</v>
      </c>
    </row>
    <row r="910" spans="1:25" ht="25">
      <c r="A910" s="1" t="s">
        <v>2797</v>
      </c>
      <c r="B910" s="12">
        <v>46270</v>
      </c>
      <c r="C910" s="1" t="s">
        <v>252</v>
      </c>
      <c r="D910" s="1" t="s">
        <v>129</v>
      </c>
      <c r="E910" s="1">
        <v>0</v>
      </c>
      <c r="F910" s="1">
        <v>3</v>
      </c>
      <c r="G910" s="1" t="s">
        <v>584</v>
      </c>
      <c r="H910" s="1" t="s">
        <v>584</v>
      </c>
      <c r="I910" s="1">
        <v>2</v>
      </c>
      <c r="J910" s="14" t="s">
        <v>915</v>
      </c>
      <c r="K910" s="14" t="s">
        <v>2798</v>
      </c>
      <c r="L910" s="14"/>
      <c r="M910" s="1" t="s">
        <v>5986</v>
      </c>
      <c r="N910" s="14" t="s">
        <v>5989</v>
      </c>
      <c r="O910" s="1">
        <f>IF(G910="D1",MATCH(C910,'RPI calculation'!$A$9:$A$356,0),0)</f>
        <v>249</v>
      </c>
      <c r="P910" s="1">
        <f>IF(H910="D1",MATCH(D910,'RPI calculation'!$A$9:$A$356,0),0)</f>
        <v>307</v>
      </c>
      <c r="Q910" s="1">
        <f t="shared" si="42"/>
        <v>1</v>
      </c>
      <c r="R910" s="1">
        <f t="shared" si="43"/>
        <v>0</v>
      </c>
      <c r="S910" s="1">
        <f t="shared" si="44"/>
        <v>1</v>
      </c>
      <c r="T910" s="9">
        <f>IF(Q910=0,0,(INDEX('RPI calculation'!$H$9:$H$356,P910)-(COUNTIFS(Matches!$C$9:$C$1954,C910,Matches!$D$9:$D$1954,D910,Matches!$Q$9:$Q$1954,1,Matches!$F$9:$F$1954,3)+COUNTIFS(Matches!$C$9:$C$1954,D910,Matches!$D$9:$D$1954,C910,Matches!$Q$9:$Q$1954,1,Matches!$E$9:$E$1954,3)))/((INDEX('RPI calculation'!$H$9:$H$356,P910)+INDEX('RPI calculation'!$I$9:$I$356,P910))-(COUNTIFS(Matches!$C$9:$C$1954,C910,Matches!$D$9:$D$1954,D910,Matches!$Q$9:$Q$1954,1)+COUNTIFS(Matches!$C$9:$C$1954,D910,Matches!$D$9:$D$1954,C910,Matches!$Q$9:$Q$1954,1))))</f>
        <v>0.76923076923076927</v>
      </c>
      <c r="U910" s="9">
        <f>IF(Q910=0,0,(INDEX('RPI calculation'!$H$9:$H$356,O910)-(COUNTIFS(Matches!$C$9:$C$1954,C910,Matches!$D$9:$D$1954,D910,Matches!$Q$9:$Q$1954,1,Matches!$E$9:$E$1954,3)+COUNTIFS(Matches!$C$9:$C$1954,D910,Matches!$D$9:$D$1954,C910,Matches!$Q$9:$Q$1954,1,Matches!$F$9:$F$1954,3)))/((INDEX('RPI calculation'!$H$9:$H$356,O910)+INDEX('RPI calculation'!$I$9:$I$356,O910))-(COUNTIFS(Matches!$C$9:$C$1954,C910,Matches!$D$9:$D$1954,D910,Matches!$Q$9:$Q$1954,1)+COUNTIFS(Matches!$C$9:$C$1954,D910,Matches!$D$9:$D$1954,C910,Matches!$Q$9:$Q$1954,1))))</f>
        <v>0.72727272727272729</v>
      </c>
      <c r="V910" s="9">
        <f>IF(Q910=0,0,INDEX('RPI calculation'!$K$9:$K$356,P910))</f>
        <v>0.46547619047619049</v>
      </c>
      <c r="W910" s="9">
        <f>IF(Q910=0,0,INDEX('RPI calculation'!$K$9:$K$356,O910))</f>
        <v>0.36300227550227548</v>
      </c>
      <c r="X910" s="1">
        <f>IF(G910="D1",INDEX('RPI calculation'!$N$9:$N$356,O910),0)</f>
        <v>229</v>
      </c>
      <c r="Y910" s="1">
        <f>IF(H910="D1",INDEX('RPI calculation'!$N$9:$N$356,P910),0)</f>
        <v>106</v>
      </c>
    </row>
    <row r="911" spans="1:25" ht="25">
      <c r="A911" s="1" t="s">
        <v>2799</v>
      </c>
      <c r="B911" s="12">
        <v>46270</v>
      </c>
      <c r="C911" s="1" t="s">
        <v>98</v>
      </c>
      <c r="D911" s="1" t="s">
        <v>178</v>
      </c>
      <c r="E911" s="1">
        <v>3</v>
      </c>
      <c r="F911" s="1">
        <v>2</v>
      </c>
      <c r="G911" s="1" t="s">
        <v>584</v>
      </c>
      <c r="H911" s="1" t="s">
        <v>584</v>
      </c>
      <c r="I911" s="1">
        <v>2</v>
      </c>
      <c r="J911" s="14" t="s">
        <v>818</v>
      </c>
      <c r="K911" s="14" t="s">
        <v>2800</v>
      </c>
      <c r="L911" s="14"/>
      <c r="M911" s="1" t="s">
        <v>5986</v>
      </c>
      <c r="N911" s="14" t="s">
        <v>5989</v>
      </c>
      <c r="O911" s="1">
        <f>IF(G911="D1",MATCH(C911,'RPI calculation'!$A$9:$A$356,0),0)</f>
        <v>257</v>
      </c>
      <c r="P911" s="1">
        <f>IF(H911="D1",MATCH(D911,'RPI calculation'!$A$9:$A$356,0),0)</f>
        <v>310</v>
      </c>
      <c r="Q911" s="1">
        <f t="shared" si="42"/>
        <v>1</v>
      </c>
      <c r="R911" s="1">
        <f t="shared" si="43"/>
        <v>1</v>
      </c>
      <c r="S911" s="1">
        <f t="shared" si="44"/>
        <v>0</v>
      </c>
      <c r="T911" s="9">
        <f>IF(Q911=0,0,(INDEX('RPI calculation'!$H$9:$H$356,P911)-(COUNTIFS(Matches!$C$9:$C$1954,C911,Matches!$D$9:$D$1954,D911,Matches!$Q$9:$Q$1954,1,Matches!$F$9:$F$1954,3)+COUNTIFS(Matches!$C$9:$C$1954,D911,Matches!$D$9:$D$1954,C911,Matches!$Q$9:$Q$1954,1,Matches!$E$9:$E$1954,3)))/((INDEX('RPI calculation'!$H$9:$H$356,P911)+INDEX('RPI calculation'!$I$9:$I$356,P911))-(COUNTIFS(Matches!$C$9:$C$1954,C911,Matches!$D$9:$D$1954,D911,Matches!$Q$9:$Q$1954,1)+COUNTIFS(Matches!$C$9:$C$1954,D911,Matches!$D$9:$D$1954,C911,Matches!$Q$9:$Q$1954,1))))</f>
        <v>0.6</v>
      </c>
      <c r="U911" s="9">
        <f>IF(Q911=0,0,(INDEX('RPI calculation'!$H$9:$H$356,O911)-(COUNTIFS(Matches!$C$9:$C$1954,C911,Matches!$D$9:$D$1954,D911,Matches!$Q$9:$Q$1954,1,Matches!$E$9:$E$1954,3)+COUNTIFS(Matches!$C$9:$C$1954,D911,Matches!$D$9:$D$1954,C911,Matches!$Q$9:$Q$1954,1,Matches!$F$9:$F$1954,3)))/((INDEX('RPI calculation'!$H$9:$H$356,O911)+INDEX('RPI calculation'!$I$9:$I$356,O911))-(COUNTIFS(Matches!$C$9:$C$1954,C911,Matches!$D$9:$D$1954,D911,Matches!$Q$9:$Q$1954,1)+COUNTIFS(Matches!$C$9:$C$1954,D911,Matches!$D$9:$D$1954,C911,Matches!$Q$9:$Q$1954,1))))</f>
        <v>0.6</v>
      </c>
      <c r="V911" s="9">
        <f>IF(Q911=0,0,INDEX('RPI calculation'!$K$9:$K$356,P911))</f>
        <v>0.46336088154269978</v>
      </c>
      <c r="W911" s="9">
        <f>IF(Q911=0,0,INDEX('RPI calculation'!$K$9:$K$356,O911))</f>
        <v>0.5743014561196379</v>
      </c>
      <c r="X911" s="1">
        <f>IF(G911="D1",INDEX('RPI calculation'!$N$9:$N$356,O911),0)</f>
        <v>75</v>
      </c>
      <c r="Y911" s="1">
        <f>IF(H911="D1",INDEX('RPI calculation'!$N$9:$N$356,P911),0)</f>
        <v>155</v>
      </c>
    </row>
    <row r="912" spans="1:25" ht="25">
      <c r="A912" s="1" t="s">
        <v>2801</v>
      </c>
      <c r="B912" s="12">
        <v>46270</v>
      </c>
      <c r="C912" s="1" t="s">
        <v>253</v>
      </c>
      <c r="D912" s="1" t="s">
        <v>64</v>
      </c>
      <c r="E912" s="1">
        <v>1</v>
      </c>
      <c r="F912" s="1">
        <v>3</v>
      </c>
      <c r="G912" s="1" t="s">
        <v>584</v>
      </c>
      <c r="H912" s="1" t="s">
        <v>584</v>
      </c>
      <c r="I912" s="1">
        <v>2</v>
      </c>
      <c r="J912" s="14" t="s">
        <v>2802</v>
      </c>
      <c r="K912" s="14" t="s">
        <v>2803</v>
      </c>
      <c r="L912" s="14"/>
      <c r="M912" s="1" t="s">
        <v>5986</v>
      </c>
      <c r="N912" s="14" t="s">
        <v>5989</v>
      </c>
      <c r="O912" s="1">
        <f>IF(G912="D1",MATCH(C912,'RPI calculation'!$A$9:$A$356,0),0)</f>
        <v>264</v>
      </c>
      <c r="P912" s="1">
        <f>IF(H912="D1",MATCH(D912,'RPI calculation'!$A$9:$A$356,0),0)</f>
        <v>346</v>
      </c>
      <c r="Q912" s="1">
        <f t="shared" si="42"/>
        <v>1</v>
      </c>
      <c r="R912" s="1">
        <f t="shared" si="43"/>
        <v>0</v>
      </c>
      <c r="S912" s="1">
        <f t="shared" si="44"/>
        <v>1</v>
      </c>
      <c r="T912" s="9">
        <f>IF(Q912=0,0,(INDEX('RPI calculation'!$H$9:$H$356,P912)-(COUNTIFS(Matches!$C$9:$C$1954,C912,Matches!$D$9:$D$1954,D912,Matches!$Q$9:$Q$1954,1,Matches!$F$9:$F$1954,3)+COUNTIFS(Matches!$C$9:$C$1954,D912,Matches!$D$9:$D$1954,C912,Matches!$Q$9:$Q$1954,1,Matches!$E$9:$E$1954,3)))/((INDEX('RPI calculation'!$H$9:$H$356,P912)+INDEX('RPI calculation'!$I$9:$I$356,P912))-(COUNTIFS(Matches!$C$9:$C$1954,C912,Matches!$D$9:$D$1954,D912,Matches!$Q$9:$Q$1954,1)+COUNTIFS(Matches!$C$9:$C$1954,D912,Matches!$D$9:$D$1954,C912,Matches!$Q$9:$Q$1954,1))))</f>
        <v>0.6</v>
      </c>
      <c r="U912" s="9">
        <f>IF(Q912=0,0,(INDEX('RPI calculation'!$H$9:$H$356,O912)-(COUNTIFS(Matches!$C$9:$C$1954,C912,Matches!$D$9:$D$1954,D912,Matches!$Q$9:$Q$1954,1,Matches!$E$9:$E$1954,3)+COUNTIFS(Matches!$C$9:$C$1954,D912,Matches!$D$9:$D$1954,C912,Matches!$Q$9:$Q$1954,1,Matches!$F$9:$F$1954,3)))/((INDEX('RPI calculation'!$H$9:$H$356,O912)+INDEX('RPI calculation'!$I$9:$I$356,O912))-(COUNTIFS(Matches!$C$9:$C$1954,C912,Matches!$D$9:$D$1954,D912,Matches!$Q$9:$Q$1954,1)+COUNTIFS(Matches!$C$9:$C$1954,D912,Matches!$D$9:$D$1954,C912,Matches!$Q$9:$Q$1954,1))))</f>
        <v>0.45454545454545453</v>
      </c>
      <c r="V912" s="9">
        <f>IF(Q912=0,0,INDEX('RPI calculation'!$K$9:$K$356,P912))</f>
        <v>0.61976584022038572</v>
      </c>
      <c r="W912" s="9">
        <f>IF(Q912=0,0,INDEX('RPI calculation'!$K$9:$K$356,O912))</f>
        <v>0.46830808080808078</v>
      </c>
      <c r="X912" s="1">
        <f>IF(G912="D1",INDEX('RPI calculation'!$N$9:$N$356,O912),0)</f>
        <v>230</v>
      </c>
      <c r="Y912" s="1">
        <f>IF(H912="D1",INDEX('RPI calculation'!$N$9:$N$356,P912),0)</f>
        <v>41</v>
      </c>
    </row>
    <row r="913" spans="1:25" ht="25">
      <c r="A913" s="1" t="s">
        <v>2804</v>
      </c>
      <c r="B913" s="12">
        <v>46270</v>
      </c>
      <c r="C913" s="1" t="s">
        <v>297</v>
      </c>
      <c r="D913" s="1" t="s">
        <v>195</v>
      </c>
      <c r="E913" s="1">
        <v>1</v>
      </c>
      <c r="F913" s="1">
        <v>3</v>
      </c>
      <c r="G913" s="1" t="s">
        <v>584</v>
      </c>
      <c r="H913" s="1" t="s">
        <v>584</v>
      </c>
      <c r="I913" s="1">
        <v>2</v>
      </c>
      <c r="J913" s="14" t="s">
        <v>612</v>
      </c>
      <c r="K913" s="14" t="s">
        <v>2805</v>
      </c>
      <c r="L913" s="14"/>
      <c r="M913" s="1" t="s">
        <v>5986</v>
      </c>
      <c r="N913" s="14" t="s">
        <v>5989</v>
      </c>
      <c r="O913" s="1">
        <f>IF(G913="D1",MATCH(C913,'RPI calculation'!$A$9:$A$356,0),0)</f>
        <v>275</v>
      </c>
      <c r="P913" s="1">
        <f>IF(H913="D1",MATCH(D913,'RPI calculation'!$A$9:$A$356,0),0)</f>
        <v>303</v>
      </c>
      <c r="Q913" s="1">
        <f t="shared" si="42"/>
        <v>1</v>
      </c>
      <c r="R913" s="1">
        <f t="shared" si="43"/>
        <v>0</v>
      </c>
      <c r="S913" s="1">
        <f t="shared" si="44"/>
        <v>1</v>
      </c>
      <c r="T913" s="9">
        <f>IF(Q913=0,0,(INDEX('RPI calculation'!$H$9:$H$356,P913)-(COUNTIFS(Matches!$C$9:$C$1954,C913,Matches!$D$9:$D$1954,D913,Matches!$Q$9:$Q$1954,1,Matches!$F$9:$F$1954,3)+COUNTIFS(Matches!$C$9:$C$1954,D913,Matches!$D$9:$D$1954,C913,Matches!$Q$9:$Q$1954,1,Matches!$E$9:$E$1954,3)))/((INDEX('RPI calculation'!$H$9:$H$356,P913)+INDEX('RPI calculation'!$I$9:$I$356,P913))-(COUNTIFS(Matches!$C$9:$C$1954,C913,Matches!$D$9:$D$1954,D913,Matches!$Q$9:$Q$1954,1)+COUNTIFS(Matches!$C$9:$C$1954,D913,Matches!$D$9:$D$1954,C913,Matches!$Q$9:$Q$1954,1))))</f>
        <v>0.125</v>
      </c>
      <c r="U913" s="9">
        <f>IF(Q913=0,0,(INDEX('RPI calculation'!$H$9:$H$356,O913)-(COUNTIFS(Matches!$C$9:$C$1954,C913,Matches!$D$9:$D$1954,D913,Matches!$Q$9:$Q$1954,1,Matches!$E$9:$E$1954,3)+COUNTIFS(Matches!$C$9:$C$1954,D913,Matches!$D$9:$D$1954,C913,Matches!$Q$9:$Q$1954,1,Matches!$F$9:$F$1954,3)))/((INDEX('RPI calculation'!$H$9:$H$356,O913)+INDEX('RPI calculation'!$I$9:$I$356,O913))-(COUNTIFS(Matches!$C$9:$C$1954,C913,Matches!$D$9:$D$1954,D913,Matches!$Q$9:$Q$1954,1)+COUNTIFS(Matches!$C$9:$C$1954,D913,Matches!$D$9:$D$1954,C913,Matches!$Q$9:$Q$1954,1))))</f>
        <v>0.33333333333333331</v>
      </c>
      <c r="V913" s="9">
        <f>IF(Q913=0,0,INDEX('RPI calculation'!$K$9:$K$356,P913))</f>
        <v>0.63709315375982045</v>
      </c>
      <c r="W913" s="9">
        <f>IF(Q913=0,0,INDEX('RPI calculation'!$K$9:$K$356,O913))</f>
        <v>0.45837218337218333</v>
      </c>
      <c r="X913" s="1">
        <f>IF(G913="D1",INDEX('RPI calculation'!$N$9:$N$356,O913),0)</f>
        <v>274</v>
      </c>
      <c r="Y913" s="1">
        <f>IF(H913="D1",INDEX('RPI calculation'!$N$9:$N$356,P913),0)</f>
        <v>172</v>
      </c>
    </row>
    <row r="914" spans="1:25" ht="25">
      <c r="A914" s="1" t="s">
        <v>2806</v>
      </c>
      <c r="B914" s="12">
        <v>46270</v>
      </c>
      <c r="C914" s="1" t="s">
        <v>231</v>
      </c>
      <c r="D914" s="1" t="s">
        <v>313</v>
      </c>
      <c r="E914" s="1">
        <v>3</v>
      </c>
      <c r="F914" s="1">
        <v>0</v>
      </c>
      <c r="G914" s="1" t="s">
        <v>584</v>
      </c>
      <c r="H914" s="1" t="s">
        <v>584</v>
      </c>
      <c r="I914" s="1">
        <v>2</v>
      </c>
      <c r="J914" s="14" t="s">
        <v>1098</v>
      </c>
      <c r="K914" s="14" t="s">
        <v>2807</v>
      </c>
      <c r="L914" s="14"/>
      <c r="M914" s="1" t="s">
        <v>5986</v>
      </c>
      <c r="N914" s="14" t="s">
        <v>5989</v>
      </c>
      <c r="O914" s="1">
        <f>IF(G914="D1",MATCH(C914,'RPI calculation'!$A$9:$A$356,0),0)</f>
        <v>277</v>
      </c>
      <c r="P914" s="1">
        <f>IF(H914="D1",MATCH(D914,'RPI calculation'!$A$9:$A$356,0),0)</f>
        <v>304</v>
      </c>
      <c r="Q914" s="1">
        <f t="shared" si="42"/>
        <v>1</v>
      </c>
      <c r="R914" s="1">
        <f t="shared" si="43"/>
        <v>1</v>
      </c>
      <c r="S914" s="1">
        <f t="shared" si="44"/>
        <v>0</v>
      </c>
      <c r="T914" s="9">
        <f>IF(Q914=0,0,(INDEX('RPI calculation'!$H$9:$H$356,P914)-(COUNTIFS(Matches!$C$9:$C$1954,C914,Matches!$D$9:$D$1954,D914,Matches!$Q$9:$Q$1954,1,Matches!$F$9:$F$1954,3)+COUNTIFS(Matches!$C$9:$C$1954,D914,Matches!$D$9:$D$1954,C914,Matches!$Q$9:$Q$1954,1,Matches!$E$9:$E$1954,3)))/((INDEX('RPI calculation'!$H$9:$H$356,P914)+INDEX('RPI calculation'!$I$9:$I$356,P914))-(COUNTIFS(Matches!$C$9:$C$1954,C914,Matches!$D$9:$D$1954,D914,Matches!$Q$9:$Q$1954,1)+COUNTIFS(Matches!$C$9:$C$1954,D914,Matches!$D$9:$D$1954,C914,Matches!$Q$9:$Q$1954,1))))</f>
        <v>0.41666666666666669</v>
      </c>
      <c r="U914" s="9">
        <f>IF(Q914=0,0,(INDEX('RPI calculation'!$H$9:$H$356,O914)-(COUNTIFS(Matches!$C$9:$C$1954,C914,Matches!$D$9:$D$1954,D914,Matches!$Q$9:$Q$1954,1,Matches!$E$9:$E$1954,3)+COUNTIFS(Matches!$C$9:$C$1954,D914,Matches!$D$9:$D$1954,C914,Matches!$Q$9:$Q$1954,1,Matches!$F$9:$F$1954,3)))/((INDEX('RPI calculation'!$H$9:$H$356,O914)+INDEX('RPI calculation'!$I$9:$I$356,O914))-(COUNTIFS(Matches!$C$9:$C$1954,C914,Matches!$D$9:$D$1954,D914,Matches!$Q$9:$Q$1954,1)+COUNTIFS(Matches!$C$9:$C$1954,D914,Matches!$D$9:$D$1954,C914,Matches!$Q$9:$Q$1954,1))))</f>
        <v>0.6</v>
      </c>
      <c r="V914" s="9">
        <f>IF(Q914=0,0,INDEX('RPI calculation'!$K$9:$K$356,P914))</f>
        <v>0.42608032992648381</v>
      </c>
      <c r="W914" s="9">
        <f>IF(Q914=0,0,INDEX('RPI calculation'!$K$9:$K$356,O914))</f>
        <v>0.39594647776465963</v>
      </c>
      <c r="X914" s="1">
        <f>IF(G914="D1",INDEX('RPI calculation'!$N$9:$N$356,O914),0)</f>
        <v>208</v>
      </c>
      <c r="Y914" s="1">
        <f>IF(H914="D1",INDEX('RPI calculation'!$N$9:$N$356,P914),0)</f>
        <v>290</v>
      </c>
    </row>
    <row r="915" spans="1:25" ht="25">
      <c r="A915" s="1" t="s">
        <v>2808</v>
      </c>
      <c r="B915" s="12">
        <v>46270</v>
      </c>
      <c r="C915" s="1" t="s">
        <v>362</v>
      </c>
      <c r="D915" s="1" t="s">
        <v>219</v>
      </c>
      <c r="E915" s="1">
        <v>0</v>
      </c>
      <c r="F915" s="1">
        <v>3</v>
      </c>
      <c r="G915" s="1" t="s">
        <v>584</v>
      </c>
      <c r="H915" s="1" t="s">
        <v>584</v>
      </c>
      <c r="I915" s="1">
        <v>2</v>
      </c>
      <c r="J915" s="14" t="s">
        <v>760</v>
      </c>
      <c r="K915" s="14" t="s">
        <v>2809</v>
      </c>
      <c r="L915" s="14"/>
      <c r="M915" s="1" t="s">
        <v>5986</v>
      </c>
      <c r="N915" s="14" t="s">
        <v>5989</v>
      </c>
      <c r="O915" s="1">
        <f>IF(G915="D1",MATCH(C915,'RPI calculation'!$A$9:$A$356,0),0)</f>
        <v>279</v>
      </c>
      <c r="P915" s="1">
        <f>IF(H915="D1",MATCH(D915,'RPI calculation'!$A$9:$A$356,0),0)</f>
        <v>280</v>
      </c>
      <c r="Q915" s="1">
        <f t="shared" si="42"/>
        <v>1</v>
      </c>
      <c r="R915" s="1">
        <f t="shared" si="43"/>
        <v>0</v>
      </c>
      <c r="S915" s="1">
        <f t="shared" si="44"/>
        <v>1</v>
      </c>
      <c r="T915" s="9">
        <f>IF(Q915=0,0,(INDEX('RPI calculation'!$H$9:$H$356,P915)-(COUNTIFS(Matches!$C$9:$C$1954,C915,Matches!$D$9:$D$1954,D915,Matches!$Q$9:$Q$1954,1,Matches!$F$9:$F$1954,3)+COUNTIFS(Matches!$C$9:$C$1954,D915,Matches!$D$9:$D$1954,C915,Matches!$Q$9:$Q$1954,1,Matches!$E$9:$E$1954,3)))/((INDEX('RPI calculation'!$H$9:$H$356,P915)+INDEX('RPI calculation'!$I$9:$I$356,P915))-(COUNTIFS(Matches!$C$9:$C$1954,C915,Matches!$D$9:$D$1954,D915,Matches!$Q$9:$Q$1954,1)+COUNTIFS(Matches!$C$9:$C$1954,D915,Matches!$D$9:$D$1954,C915,Matches!$Q$9:$Q$1954,1))))</f>
        <v>0.3</v>
      </c>
      <c r="U915" s="9">
        <f>IF(Q915=0,0,(INDEX('RPI calculation'!$H$9:$H$356,O915)-(COUNTIFS(Matches!$C$9:$C$1954,C915,Matches!$D$9:$D$1954,D915,Matches!$Q$9:$Q$1954,1,Matches!$E$9:$E$1954,3)+COUNTIFS(Matches!$C$9:$C$1954,D915,Matches!$D$9:$D$1954,C915,Matches!$Q$9:$Q$1954,1,Matches!$F$9:$F$1954,3)))/((INDEX('RPI calculation'!$H$9:$H$356,O915)+INDEX('RPI calculation'!$I$9:$I$356,O915))-(COUNTIFS(Matches!$C$9:$C$1954,C915,Matches!$D$9:$D$1954,D915,Matches!$Q$9:$Q$1954,1)+COUNTIFS(Matches!$C$9:$C$1954,D915,Matches!$D$9:$D$1954,C915,Matches!$Q$9:$Q$1954,1))))</f>
        <v>0</v>
      </c>
      <c r="V915" s="9">
        <f>IF(Q915=0,0,INDEX('RPI calculation'!$K$9:$K$356,P915))</f>
        <v>0.55039909585364122</v>
      </c>
      <c r="W915" s="9">
        <f>IF(Q915=0,0,INDEX('RPI calculation'!$K$9:$K$356,O915))</f>
        <v>0.43954545454545457</v>
      </c>
      <c r="X915" s="1">
        <f>IF(G915="D1",INDEX('RPI calculation'!$N$9:$N$356,O915),0)</f>
        <v>339</v>
      </c>
      <c r="Y915" s="1">
        <f>IF(H915="D1",INDEX('RPI calculation'!$N$9:$N$356,P915),0)</f>
        <v>196</v>
      </c>
    </row>
    <row r="916" spans="1:25" ht="25">
      <c r="A916" s="1" t="s">
        <v>2810</v>
      </c>
      <c r="B916" s="12">
        <v>46270</v>
      </c>
      <c r="C916" s="1" t="s">
        <v>286</v>
      </c>
      <c r="D916" s="1" t="s">
        <v>289</v>
      </c>
      <c r="E916" s="1">
        <v>3</v>
      </c>
      <c r="F916" s="1">
        <v>1</v>
      </c>
      <c r="G916" s="1" t="s">
        <v>584</v>
      </c>
      <c r="H916" s="1" t="s">
        <v>584</v>
      </c>
      <c r="I916" s="1">
        <v>2</v>
      </c>
      <c r="J916" s="14" t="s">
        <v>1561</v>
      </c>
      <c r="K916" s="14" t="s">
        <v>2811</v>
      </c>
      <c r="L916" s="14"/>
      <c r="M916" s="1" t="s">
        <v>5986</v>
      </c>
      <c r="N916" s="14" t="s">
        <v>5989</v>
      </c>
      <c r="O916" s="1">
        <f>IF(G916="D1",MATCH(C916,'RPI calculation'!$A$9:$A$356,0),0)</f>
        <v>298</v>
      </c>
      <c r="P916" s="1">
        <f>IF(H916="D1",MATCH(D916,'RPI calculation'!$A$9:$A$356,0),0)</f>
        <v>316</v>
      </c>
      <c r="Q916" s="1">
        <f t="shared" si="42"/>
        <v>1</v>
      </c>
      <c r="R916" s="1">
        <f t="shared" si="43"/>
        <v>1</v>
      </c>
      <c r="S916" s="1">
        <f t="shared" si="44"/>
        <v>0</v>
      </c>
      <c r="T916" s="9">
        <f>IF(Q916=0,0,(INDEX('RPI calculation'!$H$9:$H$356,P916)-(COUNTIFS(Matches!$C$9:$C$1954,C916,Matches!$D$9:$D$1954,D916,Matches!$Q$9:$Q$1954,1,Matches!$F$9:$F$1954,3)+COUNTIFS(Matches!$C$9:$C$1954,D916,Matches!$D$9:$D$1954,C916,Matches!$Q$9:$Q$1954,1,Matches!$E$9:$E$1954,3)))/((INDEX('RPI calculation'!$H$9:$H$356,P916)+INDEX('RPI calculation'!$I$9:$I$356,P916))-(COUNTIFS(Matches!$C$9:$C$1954,C916,Matches!$D$9:$D$1954,D916,Matches!$Q$9:$Q$1954,1)+COUNTIFS(Matches!$C$9:$C$1954,D916,Matches!$D$9:$D$1954,C916,Matches!$Q$9:$Q$1954,1))))</f>
        <v>0.1111111111111111</v>
      </c>
      <c r="U916" s="9">
        <f>IF(Q916=0,0,(INDEX('RPI calculation'!$H$9:$H$356,O916)-(COUNTIFS(Matches!$C$9:$C$1954,C916,Matches!$D$9:$D$1954,D916,Matches!$Q$9:$Q$1954,1,Matches!$E$9:$E$1954,3)+COUNTIFS(Matches!$C$9:$C$1954,D916,Matches!$D$9:$D$1954,C916,Matches!$Q$9:$Q$1954,1,Matches!$F$9:$F$1954,3)))/((INDEX('RPI calculation'!$H$9:$H$356,O916)+INDEX('RPI calculation'!$I$9:$I$356,O916))-(COUNTIFS(Matches!$C$9:$C$1954,C916,Matches!$D$9:$D$1954,D916,Matches!$Q$9:$Q$1954,1)+COUNTIFS(Matches!$C$9:$C$1954,D916,Matches!$D$9:$D$1954,C916,Matches!$Q$9:$Q$1954,1))))</f>
        <v>0.3</v>
      </c>
      <c r="V916" s="9">
        <f>IF(Q916=0,0,INDEX('RPI calculation'!$K$9:$K$356,P916))</f>
        <v>0.56194444444444447</v>
      </c>
      <c r="W916" s="9">
        <f>IF(Q916=0,0,INDEX('RPI calculation'!$K$9:$K$356,O916))</f>
        <v>0.43737373737373736</v>
      </c>
      <c r="X916" s="1">
        <f>IF(G916="D1",INDEX('RPI calculation'!$N$9:$N$356,O916),0)</f>
        <v>263</v>
      </c>
      <c r="Y916" s="1">
        <f>IF(H916="D1",INDEX('RPI calculation'!$N$9:$N$356,P916),0)</f>
        <v>266</v>
      </c>
    </row>
    <row r="917" spans="1:25" ht="25">
      <c r="A917" s="1" t="s">
        <v>2812</v>
      </c>
      <c r="B917" s="12">
        <v>46270</v>
      </c>
      <c r="C917" s="1" t="s">
        <v>53</v>
      </c>
      <c r="D917" s="1" t="s">
        <v>104</v>
      </c>
      <c r="E917" s="1">
        <v>2</v>
      </c>
      <c r="F917" s="1">
        <v>3</v>
      </c>
      <c r="G917" s="1" t="s">
        <v>584</v>
      </c>
      <c r="H917" s="1" t="s">
        <v>584</v>
      </c>
      <c r="I917" s="1">
        <v>2</v>
      </c>
      <c r="J917" s="14" t="s">
        <v>724</v>
      </c>
      <c r="K917" s="14" t="s">
        <v>2813</v>
      </c>
      <c r="L917" s="14"/>
      <c r="M917" s="1" t="s">
        <v>5986</v>
      </c>
      <c r="N917" s="14" t="s">
        <v>5989</v>
      </c>
      <c r="O917" s="1">
        <f>IF(G917="D1",MATCH(C917,'RPI calculation'!$A$9:$A$356,0),0)</f>
        <v>299</v>
      </c>
      <c r="P917" s="1">
        <f>IF(H917="D1",MATCH(D917,'RPI calculation'!$A$9:$A$356,0),0)</f>
        <v>328</v>
      </c>
      <c r="Q917" s="1">
        <f t="shared" si="42"/>
        <v>1</v>
      </c>
      <c r="R917" s="1">
        <f t="shared" si="43"/>
        <v>0</v>
      </c>
      <c r="S917" s="1">
        <f t="shared" si="44"/>
        <v>1</v>
      </c>
      <c r="T917" s="9">
        <f>IF(Q917=0,0,(INDEX('RPI calculation'!$H$9:$H$356,P917)-(COUNTIFS(Matches!$C$9:$C$1954,C917,Matches!$D$9:$D$1954,D917,Matches!$Q$9:$Q$1954,1,Matches!$F$9:$F$1954,3)+COUNTIFS(Matches!$C$9:$C$1954,D917,Matches!$D$9:$D$1954,C917,Matches!$Q$9:$Q$1954,1,Matches!$E$9:$E$1954,3)))/((INDEX('RPI calculation'!$H$9:$H$356,P917)+INDEX('RPI calculation'!$I$9:$I$356,P917))-(COUNTIFS(Matches!$C$9:$C$1954,C917,Matches!$D$9:$D$1954,D917,Matches!$Q$9:$Q$1954,1)+COUNTIFS(Matches!$C$9:$C$1954,D917,Matches!$D$9:$D$1954,C917,Matches!$Q$9:$Q$1954,1))))</f>
        <v>0.5</v>
      </c>
      <c r="U917" s="9">
        <f>IF(Q917=0,0,(INDEX('RPI calculation'!$H$9:$H$356,O917)-(COUNTIFS(Matches!$C$9:$C$1954,C917,Matches!$D$9:$D$1954,D917,Matches!$Q$9:$Q$1954,1,Matches!$E$9:$E$1954,3)+COUNTIFS(Matches!$C$9:$C$1954,D917,Matches!$D$9:$D$1954,C917,Matches!$Q$9:$Q$1954,1,Matches!$F$9:$F$1954,3)))/((INDEX('RPI calculation'!$H$9:$H$356,O917)+INDEX('RPI calculation'!$I$9:$I$356,O917))-(COUNTIFS(Matches!$C$9:$C$1954,C917,Matches!$D$9:$D$1954,D917,Matches!$Q$9:$Q$1954,1)+COUNTIFS(Matches!$C$9:$C$1954,D917,Matches!$D$9:$D$1954,C917,Matches!$Q$9:$Q$1954,1))))</f>
        <v>0.88888888888888884</v>
      </c>
      <c r="V917" s="9">
        <f>IF(Q917=0,0,INDEX('RPI calculation'!$K$9:$K$356,P917))</f>
        <v>0.62378328741965106</v>
      </c>
      <c r="W917" s="9">
        <f>IF(Q917=0,0,INDEX('RPI calculation'!$K$9:$K$356,O917))</f>
        <v>0.57772727272727276</v>
      </c>
      <c r="X917" s="1">
        <f>IF(G917="D1",INDEX('RPI calculation'!$N$9:$N$356,O917),0)</f>
        <v>30</v>
      </c>
      <c r="Y917" s="1">
        <f>IF(H917="D1",INDEX('RPI calculation'!$N$9:$N$356,P917),0)</f>
        <v>81</v>
      </c>
    </row>
    <row r="918" spans="1:25" ht="25">
      <c r="A918" s="1" t="s">
        <v>2814</v>
      </c>
      <c r="B918" s="12">
        <v>46270</v>
      </c>
      <c r="C918" s="1" t="s">
        <v>283</v>
      </c>
      <c r="D918" s="1" t="s">
        <v>111</v>
      </c>
      <c r="E918" s="1">
        <v>0</v>
      </c>
      <c r="F918" s="1">
        <v>3</v>
      </c>
      <c r="G918" s="1" t="s">
        <v>584</v>
      </c>
      <c r="H918" s="1" t="s">
        <v>584</v>
      </c>
      <c r="I918" s="1">
        <v>2</v>
      </c>
      <c r="J918" s="14" t="s">
        <v>1287</v>
      </c>
      <c r="K918" s="14" t="s">
        <v>2815</v>
      </c>
      <c r="L918" s="14"/>
      <c r="M918" s="1" t="s">
        <v>5986</v>
      </c>
      <c r="N918" s="14" t="s">
        <v>5989</v>
      </c>
      <c r="O918" s="1">
        <f>IF(G918="D1",MATCH(C918,'RPI calculation'!$A$9:$A$356,0),0)</f>
        <v>309</v>
      </c>
      <c r="P918" s="1">
        <f>IF(H918="D1",MATCH(D918,'RPI calculation'!$A$9:$A$356,0),0)</f>
        <v>332</v>
      </c>
      <c r="Q918" s="1">
        <f t="shared" si="42"/>
        <v>1</v>
      </c>
      <c r="R918" s="1">
        <f t="shared" si="43"/>
        <v>0</v>
      </c>
      <c r="S918" s="1">
        <f t="shared" si="44"/>
        <v>1</v>
      </c>
      <c r="T918" s="9">
        <f>IF(Q918=0,0,(INDEX('RPI calculation'!$H$9:$H$356,P918)-(COUNTIFS(Matches!$C$9:$C$1954,C918,Matches!$D$9:$D$1954,D918,Matches!$Q$9:$Q$1954,1,Matches!$F$9:$F$1954,3)+COUNTIFS(Matches!$C$9:$C$1954,D918,Matches!$D$9:$D$1954,C918,Matches!$Q$9:$Q$1954,1,Matches!$E$9:$E$1954,3)))/((INDEX('RPI calculation'!$H$9:$H$356,P918)+INDEX('RPI calculation'!$I$9:$I$356,P918))-(COUNTIFS(Matches!$C$9:$C$1954,C918,Matches!$D$9:$D$1954,D918,Matches!$Q$9:$Q$1954,1)+COUNTIFS(Matches!$C$9:$C$1954,D918,Matches!$D$9:$D$1954,C918,Matches!$Q$9:$Q$1954,1))))</f>
        <v>0.8</v>
      </c>
      <c r="U918" s="9">
        <f>IF(Q918=0,0,(INDEX('RPI calculation'!$H$9:$H$356,O918)-(COUNTIFS(Matches!$C$9:$C$1954,C918,Matches!$D$9:$D$1954,D918,Matches!$Q$9:$Q$1954,1,Matches!$E$9:$E$1954,3)+COUNTIFS(Matches!$C$9:$C$1954,D918,Matches!$D$9:$D$1954,C918,Matches!$Q$9:$Q$1954,1,Matches!$F$9:$F$1954,3)))/((INDEX('RPI calculation'!$H$9:$H$356,O918)+INDEX('RPI calculation'!$I$9:$I$356,O918))-(COUNTIFS(Matches!$C$9:$C$1954,C918,Matches!$D$9:$D$1954,D918,Matches!$Q$9:$Q$1954,1)+COUNTIFS(Matches!$C$9:$C$1954,D918,Matches!$D$9:$D$1954,C918,Matches!$Q$9:$Q$1954,1))))</f>
        <v>0.45454545454545453</v>
      </c>
      <c r="V918" s="9">
        <f>IF(Q918=0,0,INDEX('RPI calculation'!$K$9:$K$356,P918))</f>
        <v>0.46641414141414145</v>
      </c>
      <c r="W918" s="9">
        <f>IF(Q918=0,0,INDEX('RPI calculation'!$K$9:$K$356,O918))</f>
        <v>0.45635545010545009</v>
      </c>
      <c r="X918" s="1">
        <f>IF(G918="D1",INDEX('RPI calculation'!$N$9:$N$356,O918),0)</f>
        <v>260</v>
      </c>
      <c r="Y918" s="1">
        <f>IF(H918="D1",INDEX('RPI calculation'!$N$9:$N$356,P918),0)</f>
        <v>88</v>
      </c>
    </row>
    <row r="919" spans="1:25" ht="25">
      <c r="A919" s="1" t="s">
        <v>2816</v>
      </c>
      <c r="B919" s="12">
        <v>46270</v>
      </c>
      <c r="C919" s="1" t="s">
        <v>238</v>
      </c>
      <c r="D919" s="1" t="s">
        <v>111</v>
      </c>
      <c r="E919" s="1">
        <v>1</v>
      </c>
      <c r="F919" s="1">
        <v>3</v>
      </c>
      <c r="G919" s="1" t="s">
        <v>584</v>
      </c>
      <c r="H919" s="1" t="s">
        <v>584</v>
      </c>
      <c r="I919" s="1">
        <v>2</v>
      </c>
      <c r="J919" s="14" t="s">
        <v>2152</v>
      </c>
      <c r="K919" s="14" t="s">
        <v>2817</v>
      </c>
      <c r="L919" s="14"/>
      <c r="M919" s="1" t="s">
        <v>5986</v>
      </c>
      <c r="N919" s="14" t="s">
        <v>5989</v>
      </c>
      <c r="O919" s="1">
        <f>IF(G919="D1",MATCH(C919,'RPI calculation'!$A$9:$A$356,0),0)</f>
        <v>312</v>
      </c>
      <c r="P919" s="1">
        <f>IF(H919="D1",MATCH(D919,'RPI calculation'!$A$9:$A$356,0),0)</f>
        <v>332</v>
      </c>
      <c r="Q919" s="1">
        <f t="shared" si="42"/>
        <v>1</v>
      </c>
      <c r="R919" s="1">
        <f t="shared" si="43"/>
        <v>0</v>
      </c>
      <c r="S919" s="1">
        <f t="shared" si="44"/>
        <v>1</v>
      </c>
      <c r="T919" s="9">
        <f>IF(Q919=0,0,(INDEX('RPI calculation'!$H$9:$H$356,P919)-(COUNTIFS(Matches!$C$9:$C$1954,C919,Matches!$D$9:$D$1954,D919,Matches!$Q$9:$Q$1954,1,Matches!$F$9:$F$1954,3)+COUNTIFS(Matches!$C$9:$C$1954,D919,Matches!$D$9:$D$1954,C919,Matches!$Q$9:$Q$1954,1,Matches!$E$9:$E$1954,3)))/((INDEX('RPI calculation'!$H$9:$H$356,P919)+INDEX('RPI calculation'!$I$9:$I$356,P919))-(COUNTIFS(Matches!$C$9:$C$1954,C919,Matches!$D$9:$D$1954,D919,Matches!$Q$9:$Q$1954,1)+COUNTIFS(Matches!$C$9:$C$1954,D919,Matches!$D$9:$D$1954,C919,Matches!$Q$9:$Q$1954,1))))</f>
        <v>0.8</v>
      </c>
      <c r="U919" s="9">
        <f>IF(Q919=0,0,(INDEX('RPI calculation'!$H$9:$H$356,O919)-(COUNTIFS(Matches!$C$9:$C$1954,C919,Matches!$D$9:$D$1954,D919,Matches!$Q$9:$Q$1954,1,Matches!$E$9:$E$1954,3)+COUNTIFS(Matches!$C$9:$C$1954,D919,Matches!$D$9:$D$1954,C919,Matches!$Q$9:$Q$1954,1,Matches!$F$9:$F$1954,3)))/((INDEX('RPI calculation'!$H$9:$H$356,O919)+INDEX('RPI calculation'!$I$9:$I$356,O919))-(COUNTIFS(Matches!$C$9:$C$1954,C919,Matches!$D$9:$D$1954,D919,Matches!$Q$9:$Q$1954,1)+COUNTIFS(Matches!$C$9:$C$1954,D919,Matches!$D$9:$D$1954,C919,Matches!$Q$9:$Q$1954,1))))</f>
        <v>0.7</v>
      </c>
      <c r="V919" s="9">
        <f>IF(Q919=0,0,INDEX('RPI calculation'!$K$9:$K$356,P919))</f>
        <v>0.46641414141414145</v>
      </c>
      <c r="W919" s="9">
        <f>IF(Q919=0,0,INDEX('RPI calculation'!$K$9:$K$356,O919))</f>
        <v>0.37754820936639122</v>
      </c>
      <c r="X919" s="1">
        <f>IF(G919="D1",INDEX('RPI calculation'!$N$9:$N$356,O919),0)</f>
        <v>215</v>
      </c>
      <c r="Y919" s="1">
        <f>IF(H919="D1",INDEX('RPI calculation'!$N$9:$N$356,P919),0)</f>
        <v>88</v>
      </c>
    </row>
    <row r="920" spans="1:25" ht="25">
      <c r="A920" s="1" t="s">
        <v>2818</v>
      </c>
      <c r="B920" s="12">
        <v>46270</v>
      </c>
      <c r="C920" s="1" t="s">
        <v>103</v>
      </c>
      <c r="D920" s="1" t="s">
        <v>291</v>
      </c>
      <c r="E920" s="1">
        <v>3</v>
      </c>
      <c r="F920" s="1">
        <v>2</v>
      </c>
      <c r="G920" s="1" t="s">
        <v>584</v>
      </c>
      <c r="H920" s="1" t="s">
        <v>584</v>
      </c>
      <c r="I920" s="1">
        <v>2</v>
      </c>
      <c r="J920" s="14" t="s">
        <v>2096</v>
      </c>
      <c r="K920" s="14" t="s">
        <v>2819</v>
      </c>
      <c r="L920" s="14"/>
      <c r="M920" s="1" t="s">
        <v>5986</v>
      </c>
      <c r="N920" s="14" t="s">
        <v>5989</v>
      </c>
      <c r="O920" s="1">
        <f>IF(G920="D1",MATCH(C920,'RPI calculation'!$A$9:$A$356,0),0)</f>
        <v>319</v>
      </c>
      <c r="P920" s="1">
        <f>IF(H920="D1",MATCH(D920,'RPI calculation'!$A$9:$A$356,0),0)</f>
        <v>320</v>
      </c>
      <c r="Q920" s="1">
        <f t="shared" si="42"/>
        <v>1</v>
      </c>
      <c r="R920" s="1">
        <f t="shared" si="43"/>
        <v>1</v>
      </c>
      <c r="S920" s="1">
        <f t="shared" si="44"/>
        <v>0</v>
      </c>
      <c r="T920" s="9">
        <f>IF(Q920=0,0,(INDEX('RPI calculation'!$H$9:$H$356,P920)-(COUNTIFS(Matches!$C$9:$C$1954,C920,Matches!$D$9:$D$1954,D920,Matches!$Q$9:$Q$1954,1,Matches!$F$9:$F$1954,3)+COUNTIFS(Matches!$C$9:$C$1954,D920,Matches!$D$9:$D$1954,C920,Matches!$Q$9:$Q$1954,1,Matches!$E$9:$E$1954,3)))/((INDEX('RPI calculation'!$H$9:$H$356,P920)+INDEX('RPI calculation'!$I$9:$I$356,P920))-(COUNTIFS(Matches!$C$9:$C$1954,C920,Matches!$D$9:$D$1954,D920,Matches!$Q$9:$Q$1954,1)+COUNTIFS(Matches!$C$9:$C$1954,D920,Matches!$D$9:$D$1954,C920,Matches!$Q$9:$Q$1954,1))))</f>
        <v>0.4</v>
      </c>
      <c r="U920" s="9">
        <f>IF(Q920=0,0,(INDEX('RPI calculation'!$H$9:$H$356,O920)-(COUNTIFS(Matches!$C$9:$C$1954,C920,Matches!$D$9:$D$1954,D920,Matches!$Q$9:$Q$1954,1,Matches!$E$9:$E$1954,3)+COUNTIFS(Matches!$C$9:$C$1954,D920,Matches!$D$9:$D$1954,C920,Matches!$Q$9:$Q$1954,1,Matches!$F$9:$F$1954,3)))/((INDEX('RPI calculation'!$H$9:$H$356,O920)+INDEX('RPI calculation'!$I$9:$I$356,O920))-(COUNTIFS(Matches!$C$9:$C$1954,C920,Matches!$D$9:$D$1954,D920,Matches!$Q$9:$Q$1954,1)+COUNTIFS(Matches!$C$9:$C$1954,D920,Matches!$D$9:$D$1954,C920,Matches!$Q$9:$Q$1954,1))))</f>
        <v>0.7</v>
      </c>
      <c r="V920" s="9">
        <f>IF(Q920=0,0,INDEX('RPI calculation'!$K$9:$K$356,P920))</f>
        <v>0.45764462809917356</v>
      </c>
      <c r="W920" s="9">
        <f>IF(Q920=0,0,INDEX('RPI calculation'!$K$9:$K$356,O920))</f>
        <v>0.51694214876033062</v>
      </c>
      <c r="X920" s="1">
        <f>IF(G920="D1",INDEX('RPI calculation'!$N$9:$N$356,O920),0)</f>
        <v>80</v>
      </c>
      <c r="Y920" s="1">
        <f>IF(H920="D1",INDEX('RPI calculation'!$N$9:$N$356,P920),0)</f>
        <v>268</v>
      </c>
    </row>
    <row r="921" spans="1:25" ht="25">
      <c r="A921" s="1" t="s">
        <v>2820</v>
      </c>
      <c r="B921" s="12">
        <v>46270</v>
      </c>
      <c r="C921" s="1" t="s">
        <v>300</v>
      </c>
      <c r="D921" s="1" t="s">
        <v>150</v>
      </c>
      <c r="E921" s="1">
        <v>0</v>
      </c>
      <c r="F921" s="1">
        <v>3</v>
      </c>
      <c r="G921" s="1" t="s">
        <v>584</v>
      </c>
      <c r="H921" s="1" t="s">
        <v>584</v>
      </c>
      <c r="I921" s="1">
        <v>2</v>
      </c>
      <c r="J921" s="14" t="s">
        <v>1302</v>
      </c>
      <c r="K921" s="14" t="s">
        <v>2821</v>
      </c>
      <c r="L921" s="14"/>
      <c r="M921" s="1" t="s">
        <v>5986</v>
      </c>
      <c r="N921" s="14" t="s">
        <v>5989</v>
      </c>
      <c r="O921" s="1">
        <f>IF(G921="D1",MATCH(C921,'RPI calculation'!$A$9:$A$356,0),0)</f>
        <v>324</v>
      </c>
      <c r="P921" s="1">
        <f>IF(H921="D1",MATCH(D921,'RPI calculation'!$A$9:$A$356,0),0)</f>
        <v>326</v>
      </c>
      <c r="Q921" s="1">
        <f t="shared" si="42"/>
        <v>1</v>
      </c>
      <c r="R921" s="1">
        <f t="shared" si="43"/>
        <v>0</v>
      </c>
      <c r="S921" s="1">
        <f t="shared" si="44"/>
        <v>1</v>
      </c>
      <c r="T921" s="9">
        <f>IF(Q921=0,0,(INDEX('RPI calculation'!$H$9:$H$356,P921)-(COUNTIFS(Matches!$C$9:$C$1954,C921,Matches!$D$9:$D$1954,D921,Matches!$Q$9:$Q$1954,1,Matches!$F$9:$F$1954,3)+COUNTIFS(Matches!$C$9:$C$1954,D921,Matches!$D$9:$D$1954,C921,Matches!$Q$9:$Q$1954,1,Matches!$E$9:$E$1954,3)))/((INDEX('RPI calculation'!$H$9:$H$356,P921)+INDEX('RPI calculation'!$I$9:$I$356,P921))-(COUNTIFS(Matches!$C$9:$C$1954,C921,Matches!$D$9:$D$1954,D921,Matches!$Q$9:$Q$1954,1)+COUNTIFS(Matches!$C$9:$C$1954,D921,Matches!$D$9:$D$1954,C921,Matches!$Q$9:$Q$1954,1))))</f>
        <v>0.375</v>
      </c>
      <c r="U921" s="9">
        <f>IF(Q921=0,0,(INDEX('RPI calculation'!$H$9:$H$356,O921)-(COUNTIFS(Matches!$C$9:$C$1954,C921,Matches!$D$9:$D$1954,D921,Matches!$Q$9:$Q$1954,1,Matches!$E$9:$E$1954,3)+COUNTIFS(Matches!$C$9:$C$1954,D921,Matches!$D$9:$D$1954,C921,Matches!$Q$9:$Q$1954,1,Matches!$F$9:$F$1954,3)))/((INDEX('RPI calculation'!$H$9:$H$356,O921)+INDEX('RPI calculation'!$I$9:$I$356,O921))-(COUNTIFS(Matches!$C$9:$C$1954,C921,Matches!$D$9:$D$1954,D921,Matches!$Q$9:$Q$1954,1)+COUNTIFS(Matches!$C$9:$C$1954,D921,Matches!$D$9:$D$1954,C921,Matches!$Q$9:$Q$1954,1))))</f>
        <v>0.2857142857142857</v>
      </c>
      <c r="V921" s="9">
        <f>IF(Q921=0,0,INDEX('RPI calculation'!$K$9:$K$356,P921))</f>
        <v>0.59670113836780503</v>
      </c>
      <c r="W921" s="9">
        <f>IF(Q921=0,0,INDEX('RPI calculation'!$K$9:$K$356,O921))</f>
        <v>0.46076388888888886</v>
      </c>
      <c r="X921" s="1">
        <f>IF(G921="D1",INDEX('RPI calculation'!$N$9:$N$356,O921),0)</f>
        <v>277</v>
      </c>
      <c r="Y921" s="1">
        <f>IF(H921="D1",INDEX('RPI calculation'!$N$9:$N$356,P921),0)</f>
        <v>127</v>
      </c>
    </row>
    <row r="922" spans="1:25" ht="25">
      <c r="A922" s="1" t="s">
        <v>2822</v>
      </c>
      <c r="B922" s="12">
        <v>46271</v>
      </c>
      <c r="C922" s="1" t="s">
        <v>217</v>
      </c>
      <c r="D922" s="1" t="s">
        <v>145</v>
      </c>
      <c r="E922" s="1">
        <v>2</v>
      </c>
      <c r="F922" s="1">
        <v>3</v>
      </c>
      <c r="G922" s="1" t="s">
        <v>584</v>
      </c>
      <c r="H922" s="1" t="s">
        <v>584</v>
      </c>
      <c r="I922" s="1">
        <v>2</v>
      </c>
      <c r="J922" s="14" t="s">
        <v>777</v>
      </c>
      <c r="K922" s="14" t="s">
        <v>2823</v>
      </c>
      <c r="L922" s="14"/>
      <c r="M922" s="1" t="s">
        <v>5986</v>
      </c>
      <c r="N922" s="14" t="s">
        <v>5989</v>
      </c>
      <c r="O922" s="1">
        <f>IF(G922="D1",MATCH(C922,'RPI calculation'!$A$9:$A$356,0),0)</f>
        <v>10</v>
      </c>
      <c r="P922" s="1">
        <f>IF(H922="D1",MATCH(D922,'RPI calculation'!$A$9:$A$356,0),0)</f>
        <v>49</v>
      </c>
      <c r="Q922" s="1">
        <f t="shared" si="42"/>
        <v>1</v>
      </c>
      <c r="R922" s="1">
        <f t="shared" si="43"/>
        <v>0</v>
      </c>
      <c r="S922" s="1">
        <f t="shared" si="44"/>
        <v>1</v>
      </c>
      <c r="T922" s="9">
        <f>IF(Q922=0,0,(INDEX('RPI calculation'!$H$9:$H$356,P922)-(COUNTIFS(Matches!$C$9:$C$1954,C922,Matches!$D$9:$D$1954,D922,Matches!$Q$9:$Q$1954,1,Matches!$F$9:$F$1954,3)+COUNTIFS(Matches!$C$9:$C$1954,D922,Matches!$D$9:$D$1954,C922,Matches!$Q$9:$Q$1954,1,Matches!$E$9:$E$1954,3)))/((INDEX('RPI calculation'!$H$9:$H$356,P922)+INDEX('RPI calculation'!$I$9:$I$356,P922))-(COUNTIFS(Matches!$C$9:$C$1954,C922,Matches!$D$9:$D$1954,D922,Matches!$Q$9:$Q$1954,1)+COUNTIFS(Matches!$C$9:$C$1954,D922,Matches!$D$9:$D$1954,C922,Matches!$Q$9:$Q$1954,1))))</f>
        <v>0.45454545454545453</v>
      </c>
      <c r="U922" s="9">
        <f>IF(Q922=0,0,(INDEX('RPI calculation'!$H$9:$H$356,O922)-(COUNTIFS(Matches!$C$9:$C$1954,C922,Matches!$D$9:$D$1954,D922,Matches!$Q$9:$Q$1954,1,Matches!$E$9:$E$1954,3)+COUNTIFS(Matches!$C$9:$C$1954,D922,Matches!$D$9:$D$1954,C922,Matches!$Q$9:$Q$1954,1,Matches!$F$9:$F$1954,3)))/((INDEX('RPI calculation'!$H$9:$H$356,O922)+INDEX('RPI calculation'!$I$9:$I$356,O922))-(COUNTIFS(Matches!$C$9:$C$1954,C922,Matches!$D$9:$D$1954,D922,Matches!$Q$9:$Q$1954,1)+COUNTIFS(Matches!$C$9:$C$1954,D922,Matches!$D$9:$D$1954,C922,Matches!$Q$9:$Q$1954,1))))</f>
        <v>0.53846153846153844</v>
      </c>
      <c r="V922" s="9">
        <f>IF(Q922=0,0,INDEX('RPI calculation'!$K$9:$K$356,P922))</f>
        <v>0.57694250194250196</v>
      </c>
      <c r="W922" s="9">
        <f>IF(Q922=0,0,INDEX('RPI calculation'!$K$9:$K$356,O922))</f>
        <v>0.47604062604062608</v>
      </c>
      <c r="X922" s="1">
        <f>IF(G922="D1",INDEX('RPI calculation'!$N$9:$N$356,O922),0)</f>
        <v>194</v>
      </c>
      <c r="Y922" s="1">
        <f>IF(H922="D1",INDEX('RPI calculation'!$N$9:$N$356,P922),0)</f>
        <v>122</v>
      </c>
    </row>
    <row r="923" spans="1:25" ht="25">
      <c r="A923" s="1" t="s">
        <v>2824</v>
      </c>
      <c r="B923" s="12">
        <v>46271</v>
      </c>
      <c r="C923" s="1" t="s">
        <v>267</v>
      </c>
      <c r="D923" s="1" t="s">
        <v>80</v>
      </c>
      <c r="E923" s="1">
        <v>2</v>
      </c>
      <c r="F923" s="1">
        <v>3</v>
      </c>
      <c r="G923" s="1" t="s">
        <v>584</v>
      </c>
      <c r="H923" s="1" t="s">
        <v>584</v>
      </c>
      <c r="I923" s="1">
        <v>2</v>
      </c>
      <c r="J923" s="14" t="s">
        <v>674</v>
      </c>
      <c r="K923" s="14" t="s">
        <v>2825</v>
      </c>
      <c r="L923" s="14"/>
      <c r="M923" s="1" t="s">
        <v>5986</v>
      </c>
      <c r="N923" s="14" t="s">
        <v>5989</v>
      </c>
      <c r="O923" s="1">
        <f>IF(G923="D1",MATCH(C923,'RPI calculation'!$A$9:$A$356,0),0)</f>
        <v>11</v>
      </c>
      <c r="P923" s="1">
        <f>IF(H923="D1",MATCH(D923,'RPI calculation'!$A$9:$A$356,0),0)</f>
        <v>218</v>
      </c>
      <c r="Q923" s="1">
        <f t="shared" si="42"/>
        <v>1</v>
      </c>
      <c r="R923" s="1">
        <f t="shared" si="43"/>
        <v>0</v>
      </c>
      <c r="S923" s="1">
        <f t="shared" si="44"/>
        <v>1</v>
      </c>
      <c r="T923" s="9">
        <f>IF(Q923=0,0,(INDEX('RPI calculation'!$H$9:$H$356,P923)-(COUNTIFS(Matches!$C$9:$C$1954,C923,Matches!$D$9:$D$1954,D923,Matches!$Q$9:$Q$1954,1,Matches!$F$9:$F$1954,3)+COUNTIFS(Matches!$C$9:$C$1954,D923,Matches!$D$9:$D$1954,C923,Matches!$Q$9:$Q$1954,1,Matches!$E$9:$E$1954,3)))/((INDEX('RPI calculation'!$H$9:$H$356,P923)+INDEX('RPI calculation'!$I$9:$I$356,P923))-(COUNTIFS(Matches!$C$9:$C$1954,C923,Matches!$D$9:$D$1954,D923,Matches!$Q$9:$Q$1954,1)+COUNTIFS(Matches!$C$9:$C$1954,D923,Matches!$D$9:$D$1954,C923,Matches!$Q$9:$Q$1954,1))))</f>
        <v>0.7</v>
      </c>
      <c r="U923" s="9">
        <f>IF(Q923=0,0,(INDEX('RPI calculation'!$H$9:$H$356,O923)-(COUNTIFS(Matches!$C$9:$C$1954,C923,Matches!$D$9:$D$1954,D923,Matches!$Q$9:$Q$1954,1,Matches!$E$9:$E$1954,3)+COUNTIFS(Matches!$C$9:$C$1954,D923,Matches!$D$9:$D$1954,C923,Matches!$Q$9:$Q$1954,1,Matches!$F$9:$F$1954,3)))/((INDEX('RPI calculation'!$H$9:$H$356,O923)+INDEX('RPI calculation'!$I$9:$I$356,O923))-(COUNTIFS(Matches!$C$9:$C$1954,C923,Matches!$D$9:$D$1954,D923,Matches!$Q$9:$Q$1954,1)+COUNTIFS(Matches!$C$9:$C$1954,D923,Matches!$D$9:$D$1954,C923,Matches!$Q$9:$Q$1954,1))))</f>
        <v>0.44444444444444442</v>
      </c>
      <c r="V923" s="9">
        <f>IF(Q923=0,0,INDEX('RPI calculation'!$K$9:$K$356,P923))</f>
        <v>0.55399449035812676</v>
      </c>
      <c r="W923" s="9">
        <f>IF(Q923=0,0,INDEX('RPI calculation'!$K$9:$K$356,O923))</f>
        <v>0.44525252525252518</v>
      </c>
      <c r="X923" s="1">
        <f>IF(G923="D1",INDEX('RPI calculation'!$N$9:$N$356,O923),0)</f>
        <v>244</v>
      </c>
      <c r="Y923" s="1">
        <f>IF(H923="D1",INDEX('RPI calculation'!$N$9:$N$356,P923),0)</f>
        <v>57</v>
      </c>
    </row>
    <row r="924" spans="1:25" ht="25">
      <c r="A924" s="1" t="s">
        <v>2826</v>
      </c>
      <c r="B924" s="12">
        <v>46271</v>
      </c>
      <c r="C924" s="1" t="s">
        <v>160</v>
      </c>
      <c r="D924" s="1" t="s">
        <v>132</v>
      </c>
      <c r="E924" s="1">
        <v>3</v>
      </c>
      <c r="F924" s="1">
        <v>2</v>
      </c>
      <c r="G924" s="1" t="s">
        <v>584</v>
      </c>
      <c r="H924" s="1" t="s">
        <v>584</v>
      </c>
      <c r="I924" s="1">
        <v>2</v>
      </c>
      <c r="J924" s="14" t="s">
        <v>2688</v>
      </c>
      <c r="K924" s="14" t="s">
        <v>2827</v>
      </c>
      <c r="L924" s="14"/>
      <c r="M924" s="1" t="s">
        <v>5986</v>
      </c>
      <c r="N924" s="14" t="s">
        <v>5989</v>
      </c>
      <c r="O924" s="1">
        <f>IF(G924="D1",MATCH(C924,'RPI calculation'!$A$9:$A$356,0),0)</f>
        <v>22</v>
      </c>
      <c r="P924" s="1">
        <f>IF(H924="D1",MATCH(D924,'RPI calculation'!$A$9:$A$356,0),0)</f>
        <v>164</v>
      </c>
      <c r="Q924" s="1">
        <f t="shared" si="42"/>
        <v>1</v>
      </c>
      <c r="R924" s="1">
        <f t="shared" si="43"/>
        <v>1</v>
      </c>
      <c r="S924" s="1">
        <f t="shared" si="44"/>
        <v>0</v>
      </c>
      <c r="T924" s="9">
        <f>IF(Q924=0,0,(INDEX('RPI calculation'!$H$9:$H$356,P924)-(COUNTIFS(Matches!$C$9:$C$1954,C924,Matches!$D$9:$D$1954,D924,Matches!$Q$9:$Q$1954,1,Matches!$F$9:$F$1954,3)+COUNTIFS(Matches!$C$9:$C$1954,D924,Matches!$D$9:$D$1954,C924,Matches!$Q$9:$Q$1954,1,Matches!$E$9:$E$1954,3)))/((INDEX('RPI calculation'!$H$9:$H$356,P924)+INDEX('RPI calculation'!$I$9:$I$356,P924))-(COUNTIFS(Matches!$C$9:$C$1954,C924,Matches!$D$9:$D$1954,D924,Matches!$Q$9:$Q$1954,1)+COUNTIFS(Matches!$C$9:$C$1954,D924,Matches!$D$9:$D$1954,C924,Matches!$Q$9:$Q$1954,1))))</f>
        <v>0.81818181818181823</v>
      </c>
      <c r="U924" s="9">
        <f>IF(Q924=0,0,(INDEX('RPI calculation'!$H$9:$H$356,O924)-(COUNTIFS(Matches!$C$9:$C$1954,C924,Matches!$D$9:$D$1954,D924,Matches!$Q$9:$Q$1954,1,Matches!$E$9:$E$1954,3)+COUNTIFS(Matches!$C$9:$C$1954,D924,Matches!$D$9:$D$1954,C924,Matches!$Q$9:$Q$1954,1,Matches!$F$9:$F$1954,3)))/((INDEX('RPI calculation'!$H$9:$H$356,O924)+INDEX('RPI calculation'!$I$9:$I$356,O924))-(COUNTIFS(Matches!$C$9:$C$1954,C924,Matches!$D$9:$D$1954,D924,Matches!$Q$9:$Q$1954,1)+COUNTIFS(Matches!$C$9:$C$1954,D924,Matches!$D$9:$D$1954,C924,Matches!$Q$9:$Q$1954,1))))</f>
        <v>0.2</v>
      </c>
      <c r="V924" s="9">
        <f>IF(Q924=0,0,INDEX('RPI calculation'!$K$9:$K$356,P924))</f>
        <v>0.44296259296259288</v>
      </c>
      <c r="W924" s="9">
        <f>IF(Q924=0,0,INDEX('RPI calculation'!$K$9:$K$356,O924))</f>
        <v>0.64152892561983466</v>
      </c>
      <c r="X924" s="1">
        <f>IF(G924="D1",INDEX('RPI calculation'!$N$9:$N$356,O924),0)</f>
        <v>137</v>
      </c>
      <c r="Y924" s="1">
        <f>IF(H924="D1",INDEX('RPI calculation'!$N$9:$N$356,P924),0)</f>
        <v>109</v>
      </c>
    </row>
    <row r="925" spans="1:25" ht="25">
      <c r="A925" s="1" t="s">
        <v>2828</v>
      </c>
      <c r="B925" s="12">
        <v>46271</v>
      </c>
      <c r="C925" s="1" t="s">
        <v>271</v>
      </c>
      <c r="D925" s="1" t="s">
        <v>334</v>
      </c>
      <c r="E925" s="1">
        <v>1</v>
      </c>
      <c r="F925" s="1">
        <v>3</v>
      </c>
      <c r="G925" s="1" t="s">
        <v>584</v>
      </c>
      <c r="H925" s="1" t="s">
        <v>584</v>
      </c>
      <c r="I925" s="1">
        <v>2</v>
      </c>
      <c r="J925" s="14" t="s">
        <v>2603</v>
      </c>
      <c r="K925" s="14" t="s">
        <v>2829</v>
      </c>
      <c r="L925" s="14"/>
      <c r="M925" s="1" t="s">
        <v>5986</v>
      </c>
      <c r="N925" s="14" t="s">
        <v>5989</v>
      </c>
      <c r="O925" s="1">
        <f>IF(G925="D1",MATCH(C925,'RPI calculation'!$A$9:$A$356,0),0)</f>
        <v>29</v>
      </c>
      <c r="P925" s="1">
        <f>IF(H925="D1",MATCH(D925,'RPI calculation'!$A$9:$A$356,0),0)</f>
        <v>30</v>
      </c>
      <c r="Q925" s="1">
        <f t="shared" si="42"/>
        <v>1</v>
      </c>
      <c r="R925" s="1">
        <f t="shared" si="43"/>
        <v>0</v>
      </c>
      <c r="S925" s="1">
        <f t="shared" si="44"/>
        <v>1</v>
      </c>
      <c r="T925" s="9">
        <f>IF(Q925=0,0,(INDEX('RPI calculation'!$H$9:$H$356,P925)-(COUNTIFS(Matches!$C$9:$C$1954,C925,Matches!$D$9:$D$1954,D925,Matches!$Q$9:$Q$1954,1,Matches!$F$9:$F$1954,3)+COUNTIFS(Matches!$C$9:$C$1954,D925,Matches!$D$9:$D$1954,C925,Matches!$Q$9:$Q$1954,1,Matches!$E$9:$E$1954,3)))/((INDEX('RPI calculation'!$H$9:$H$356,P925)+INDEX('RPI calculation'!$I$9:$I$356,P925))-(COUNTIFS(Matches!$C$9:$C$1954,C925,Matches!$D$9:$D$1954,D925,Matches!$Q$9:$Q$1954,1)+COUNTIFS(Matches!$C$9:$C$1954,D925,Matches!$D$9:$D$1954,C925,Matches!$Q$9:$Q$1954,1))))</f>
        <v>0.26666666666666666</v>
      </c>
      <c r="U925" s="9">
        <f>IF(Q925=0,0,(INDEX('RPI calculation'!$H$9:$H$356,O925)-(COUNTIFS(Matches!$C$9:$C$1954,C925,Matches!$D$9:$D$1954,D925,Matches!$Q$9:$Q$1954,1,Matches!$E$9:$E$1954,3)+COUNTIFS(Matches!$C$9:$C$1954,D925,Matches!$D$9:$D$1954,C925,Matches!$Q$9:$Q$1954,1,Matches!$F$9:$F$1954,3)))/((INDEX('RPI calculation'!$H$9:$H$356,O925)+INDEX('RPI calculation'!$I$9:$I$356,O925))-(COUNTIFS(Matches!$C$9:$C$1954,C925,Matches!$D$9:$D$1954,D925,Matches!$Q$9:$Q$1954,1)+COUNTIFS(Matches!$C$9:$C$1954,D925,Matches!$D$9:$D$1954,C925,Matches!$Q$9:$Q$1954,1))))</f>
        <v>0.2857142857142857</v>
      </c>
      <c r="V925" s="9">
        <f>IF(Q925=0,0,INDEX('RPI calculation'!$K$9:$K$356,P925))</f>
        <v>0.39923756798756799</v>
      </c>
      <c r="W925" s="9">
        <f>IF(Q925=0,0,INDEX('RPI calculation'!$K$9:$K$356,O925))</f>
        <v>0.55101010101010106</v>
      </c>
      <c r="X925" s="1">
        <f>IF(G925="D1",INDEX('RPI calculation'!$N$9:$N$356,O925),0)</f>
        <v>248</v>
      </c>
      <c r="Y925" s="1">
        <f>IF(H925="D1",INDEX('RPI calculation'!$N$9:$N$356,P925),0)</f>
        <v>311</v>
      </c>
    </row>
    <row r="926" spans="1:25" ht="25">
      <c r="A926" s="1" t="s">
        <v>2830</v>
      </c>
      <c r="B926" s="12">
        <v>46271</v>
      </c>
      <c r="C926" s="1" t="s">
        <v>353</v>
      </c>
      <c r="D926" s="1" t="s">
        <v>270</v>
      </c>
      <c r="E926" s="1">
        <v>1</v>
      </c>
      <c r="F926" s="1">
        <v>3</v>
      </c>
      <c r="G926" s="1" t="s">
        <v>584</v>
      </c>
      <c r="H926" s="1" t="s">
        <v>584</v>
      </c>
      <c r="I926" s="1">
        <v>2</v>
      </c>
      <c r="J926" s="14" t="s">
        <v>2196</v>
      </c>
      <c r="K926" s="14" t="s">
        <v>2197</v>
      </c>
      <c r="L926" s="14"/>
      <c r="M926" s="1" t="s">
        <v>5986</v>
      </c>
      <c r="N926" s="14" t="s">
        <v>5989</v>
      </c>
      <c r="O926" s="1">
        <f>IF(G926="D1",MATCH(C926,'RPI calculation'!$A$9:$A$356,0),0)</f>
        <v>40</v>
      </c>
      <c r="P926" s="1">
        <f>IF(H926="D1",MATCH(D926,'RPI calculation'!$A$9:$A$356,0),0)</f>
        <v>62</v>
      </c>
      <c r="Q926" s="1">
        <f t="shared" si="42"/>
        <v>1</v>
      </c>
      <c r="R926" s="1">
        <f t="shared" si="43"/>
        <v>0</v>
      </c>
      <c r="S926" s="1">
        <f t="shared" si="44"/>
        <v>1</v>
      </c>
      <c r="T926" s="9">
        <f>IF(Q926=0,0,(INDEX('RPI calculation'!$H$9:$H$356,P926)-(COUNTIFS(Matches!$C$9:$C$1954,C926,Matches!$D$9:$D$1954,D926,Matches!$Q$9:$Q$1954,1,Matches!$F$9:$F$1954,3)+COUNTIFS(Matches!$C$9:$C$1954,D926,Matches!$D$9:$D$1954,C926,Matches!$Q$9:$Q$1954,1,Matches!$E$9:$E$1954,3)))/((INDEX('RPI calculation'!$H$9:$H$356,P926)+INDEX('RPI calculation'!$I$9:$I$356,P926))-(COUNTIFS(Matches!$C$9:$C$1954,C926,Matches!$D$9:$D$1954,D926,Matches!$Q$9:$Q$1954,1)+COUNTIFS(Matches!$C$9:$C$1954,D926,Matches!$D$9:$D$1954,C926,Matches!$Q$9:$Q$1954,1))))</f>
        <v>0.42857142857142855</v>
      </c>
      <c r="U926" s="9">
        <f>IF(Q926=0,0,(INDEX('RPI calculation'!$H$9:$H$356,O926)-(COUNTIFS(Matches!$C$9:$C$1954,C926,Matches!$D$9:$D$1954,D926,Matches!$Q$9:$Q$1954,1,Matches!$E$9:$E$1954,3)+COUNTIFS(Matches!$C$9:$C$1954,D926,Matches!$D$9:$D$1954,C926,Matches!$Q$9:$Q$1954,1,Matches!$F$9:$F$1954,3)))/((INDEX('RPI calculation'!$H$9:$H$356,O926)+INDEX('RPI calculation'!$I$9:$I$356,O926))-(COUNTIFS(Matches!$C$9:$C$1954,C926,Matches!$D$9:$D$1954,D926,Matches!$Q$9:$Q$1954,1)+COUNTIFS(Matches!$C$9:$C$1954,D926,Matches!$D$9:$D$1954,C926,Matches!$Q$9:$Q$1954,1))))</f>
        <v>0.125</v>
      </c>
      <c r="V926" s="9">
        <f>IF(Q926=0,0,INDEX('RPI calculation'!$K$9:$K$356,P926))</f>
        <v>0.38860830527497192</v>
      </c>
      <c r="W926" s="9">
        <f>IF(Q926=0,0,INDEX('RPI calculation'!$K$9:$K$356,O926))</f>
        <v>0.44412337662337659</v>
      </c>
      <c r="X926" s="1">
        <f>IF(G926="D1",INDEX('RPI calculation'!$N$9:$N$356,O926),0)</f>
        <v>330</v>
      </c>
      <c r="Y926" s="1">
        <f>IF(H926="D1",INDEX('RPI calculation'!$N$9:$N$356,P926),0)</f>
        <v>247</v>
      </c>
    </row>
    <row r="927" spans="1:25" ht="25">
      <c r="A927" s="1" t="s">
        <v>2831</v>
      </c>
      <c r="B927" s="12">
        <v>46271</v>
      </c>
      <c r="C927" s="1" t="s">
        <v>282</v>
      </c>
      <c r="D927" s="1" t="s">
        <v>120</v>
      </c>
      <c r="E927" s="1">
        <v>0</v>
      </c>
      <c r="F927" s="1">
        <v>3</v>
      </c>
      <c r="G927" s="1" t="s">
        <v>584</v>
      </c>
      <c r="H927" s="1" t="s">
        <v>584</v>
      </c>
      <c r="I927" s="1">
        <v>2</v>
      </c>
      <c r="J927" s="14" t="s">
        <v>2832</v>
      </c>
      <c r="K927" s="14" t="s">
        <v>2833</v>
      </c>
      <c r="L927" s="14"/>
      <c r="M927" s="1" t="s">
        <v>5986</v>
      </c>
      <c r="N927" s="14" t="s">
        <v>5990</v>
      </c>
      <c r="O927" s="1">
        <f>IF(G927="D1",MATCH(C927,'RPI calculation'!$A$9:$A$356,0),0)</f>
        <v>41</v>
      </c>
      <c r="P927" s="1">
        <f>IF(H927="D1",MATCH(D927,'RPI calculation'!$A$9:$A$356,0),0)</f>
        <v>210</v>
      </c>
      <c r="Q927" s="1">
        <f t="shared" si="42"/>
        <v>1</v>
      </c>
      <c r="R927" s="1">
        <f t="shared" si="43"/>
        <v>0</v>
      </c>
      <c r="S927" s="1">
        <f t="shared" si="44"/>
        <v>1</v>
      </c>
      <c r="T927" s="9">
        <f>IF(Q927=0,0,(INDEX('RPI calculation'!$H$9:$H$356,P927)-(COUNTIFS(Matches!$C$9:$C$1954,C927,Matches!$D$9:$D$1954,D927,Matches!$Q$9:$Q$1954,1,Matches!$F$9:$F$1954,3)+COUNTIFS(Matches!$C$9:$C$1954,D927,Matches!$D$9:$D$1954,C927,Matches!$Q$9:$Q$1954,1,Matches!$E$9:$E$1954,3)))/((INDEX('RPI calculation'!$H$9:$H$356,P927)+INDEX('RPI calculation'!$I$9:$I$356,P927))-(COUNTIFS(Matches!$C$9:$C$1954,C927,Matches!$D$9:$D$1954,D927,Matches!$Q$9:$Q$1954,1)+COUNTIFS(Matches!$C$9:$C$1954,D927,Matches!$D$9:$D$1954,C927,Matches!$Q$9:$Q$1954,1))))</f>
        <v>0.5</v>
      </c>
      <c r="U927" s="9">
        <f>IF(Q927=0,0,(INDEX('RPI calculation'!$H$9:$H$356,O927)-(COUNTIFS(Matches!$C$9:$C$1954,C927,Matches!$D$9:$D$1954,D927,Matches!$Q$9:$Q$1954,1,Matches!$E$9:$E$1954,3)+COUNTIFS(Matches!$C$9:$C$1954,D927,Matches!$D$9:$D$1954,C927,Matches!$Q$9:$Q$1954,1,Matches!$F$9:$F$1954,3)))/((INDEX('RPI calculation'!$H$9:$H$356,O927)+INDEX('RPI calculation'!$I$9:$I$356,O927))-(COUNTIFS(Matches!$C$9:$C$1954,C927,Matches!$D$9:$D$1954,D927,Matches!$Q$9:$Q$1954,1)+COUNTIFS(Matches!$C$9:$C$1954,D927,Matches!$D$9:$D$1954,C927,Matches!$Q$9:$Q$1954,1))))</f>
        <v>0</v>
      </c>
      <c r="V927" s="9">
        <f>IF(Q927=0,0,INDEX('RPI calculation'!$K$9:$K$356,P927))</f>
        <v>0.58875114784205695</v>
      </c>
      <c r="W927" s="9">
        <f>IF(Q927=0,0,INDEX('RPI calculation'!$K$9:$K$356,O927))</f>
        <v>0.65873737373737362</v>
      </c>
      <c r="X927" s="1">
        <f>IF(G927="D1",INDEX('RPI calculation'!$N$9:$N$356,O927),0)</f>
        <v>259</v>
      </c>
      <c r="Y927" s="1">
        <f>IF(H927="D1",INDEX('RPI calculation'!$N$9:$N$356,P927),0)</f>
        <v>97</v>
      </c>
    </row>
    <row r="928" spans="1:25" ht="25">
      <c r="A928" s="1" t="s">
        <v>2834</v>
      </c>
      <c r="B928" s="12">
        <v>46271</v>
      </c>
      <c r="C928" s="1" t="s">
        <v>335</v>
      </c>
      <c r="D928" s="1" t="s">
        <v>73</v>
      </c>
      <c r="E928" s="1">
        <v>2</v>
      </c>
      <c r="F928" s="1">
        <v>3</v>
      </c>
      <c r="G928" s="1" t="s">
        <v>584</v>
      </c>
      <c r="H928" s="1" t="s">
        <v>584</v>
      </c>
      <c r="I928" s="1">
        <v>2</v>
      </c>
      <c r="J928" s="14" t="s">
        <v>2010</v>
      </c>
      <c r="K928" s="14" t="s">
        <v>2835</v>
      </c>
      <c r="L928" s="14"/>
      <c r="M928" s="1" t="s">
        <v>5986</v>
      </c>
      <c r="N928" s="14" t="s">
        <v>5989</v>
      </c>
      <c r="O928" s="1">
        <f>IF(G928="D1",MATCH(C928,'RPI calculation'!$A$9:$A$356,0),0)</f>
        <v>45</v>
      </c>
      <c r="P928" s="1">
        <f>IF(H928="D1",MATCH(D928,'RPI calculation'!$A$9:$A$356,0),0)</f>
        <v>179</v>
      </c>
      <c r="Q928" s="1">
        <f t="shared" si="42"/>
        <v>1</v>
      </c>
      <c r="R928" s="1">
        <f t="shared" si="43"/>
        <v>0</v>
      </c>
      <c r="S928" s="1">
        <f t="shared" si="44"/>
        <v>1</v>
      </c>
      <c r="T928" s="9">
        <f>IF(Q928=0,0,(INDEX('RPI calculation'!$H$9:$H$356,P928)-(COUNTIFS(Matches!$C$9:$C$1954,C928,Matches!$D$9:$D$1954,D928,Matches!$Q$9:$Q$1954,1,Matches!$F$9:$F$1954,3)+COUNTIFS(Matches!$C$9:$C$1954,D928,Matches!$D$9:$D$1954,C928,Matches!$Q$9:$Q$1954,1,Matches!$E$9:$E$1954,3)))/((INDEX('RPI calculation'!$H$9:$H$356,P928)+INDEX('RPI calculation'!$I$9:$I$356,P928))-(COUNTIFS(Matches!$C$9:$C$1954,C928,Matches!$D$9:$D$1954,D928,Matches!$Q$9:$Q$1954,1)+COUNTIFS(Matches!$C$9:$C$1954,D928,Matches!$D$9:$D$1954,C928,Matches!$Q$9:$Q$1954,1))))</f>
        <v>0.8</v>
      </c>
      <c r="U928" s="9">
        <f>IF(Q928=0,0,(INDEX('RPI calculation'!$H$9:$H$356,O928)-(COUNTIFS(Matches!$C$9:$C$1954,C928,Matches!$D$9:$D$1954,D928,Matches!$Q$9:$Q$1954,1,Matches!$E$9:$E$1954,3)+COUNTIFS(Matches!$C$9:$C$1954,D928,Matches!$D$9:$D$1954,C928,Matches!$Q$9:$Q$1954,1,Matches!$F$9:$F$1954,3)))/((INDEX('RPI calculation'!$H$9:$H$356,O928)+INDEX('RPI calculation'!$I$9:$I$356,O928))-(COUNTIFS(Matches!$C$9:$C$1954,C928,Matches!$D$9:$D$1954,D928,Matches!$Q$9:$Q$1954,1)+COUNTIFS(Matches!$C$9:$C$1954,D928,Matches!$D$9:$D$1954,C928,Matches!$Q$9:$Q$1954,1))))</f>
        <v>0.3</v>
      </c>
      <c r="V928" s="9">
        <f>IF(Q928=0,0,INDEX('RPI calculation'!$K$9:$K$356,P928))</f>
        <v>0.524823408914318</v>
      </c>
      <c r="W928" s="9">
        <f>IF(Q928=0,0,INDEX('RPI calculation'!$K$9:$K$356,O928))</f>
        <v>0.40890019071837264</v>
      </c>
      <c r="X928" s="1">
        <f>IF(G928="D1",INDEX('RPI calculation'!$N$9:$N$356,O928),0)</f>
        <v>312</v>
      </c>
      <c r="Y928" s="1">
        <f>IF(H928="D1",INDEX('RPI calculation'!$N$9:$N$356,P928),0)</f>
        <v>50</v>
      </c>
    </row>
    <row r="929" spans="1:25" ht="25">
      <c r="A929" s="1" t="s">
        <v>2836</v>
      </c>
      <c r="B929" s="12">
        <v>46271</v>
      </c>
      <c r="C929" s="1" t="s">
        <v>47</v>
      </c>
      <c r="D929" s="1" t="s">
        <v>192</v>
      </c>
      <c r="E929" s="1">
        <v>3</v>
      </c>
      <c r="F929" s="1">
        <v>0</v>
      </c>
      <c r="G929" s="1" t="s">
        <v>584</v>
      </c>
      <c r="H929" s="1" t="s">
        <v>584</v>
      </c>
      <c r="I929" s="1">
        <v>2</v>
      </c>
      <c r="J929" s="14" t="s">
        <v>1104</v>
      </c>
      <c r="K929" s="14" t="s">
        <v>2837</v>
      </c>
      <c r="L929" s="14"/>
      <c r="M929" s="1" t="s">
        <v>5986</v>
      </c>
      <c r="N929" s="14" t="s">
        <v>5989</v>
      </c>
      <c r="O929" s="1">
        <f>IF(G929="D1",MATCH(C929,'RPI calculation'!$A$9:$A$356,0),0)</f>
        <v>48</v>
      </c>
      <c r="P929" s="1">
        <f>IF(H929="D1",MATCH(D929,'RPI calculation'!$A$9:$A$356,0),0)</f>
        <v>205</v>
      </c>
      <c r="Q929" s="1">
        <f t="shared" si="42"/>
        <v>1</v>
      </c>
      <c r="R929" s="1">
        <f t="shared" si="43"/>
        <v>1</v>
      </c>
      <c r="S929" s="1">
        <f t="shared" si="44"/>
        <v>0</v>
      </c>
      <c r="T929" s="9">
        <f>IF(Q929=0,0,(INDEX('RPI calculation'!$H$9:$H$356,P929)-(COUNTIFS(Matches!$C$9:$C$1954,C929,Matches!$D$9:$D$1954,D929,Matches!$Q$9:$Q$1954,1,Matches!$F$9:$F$1954,3)+COUNTIFS(Matches!$C$9:$C$1954,D929,Matches!$D$9:$D$1954,C929,Matches!$Q$9:$Q$1954,1,Matches!$E$9:$E$1954,3)))/((INDEX('RPI calculation'!$H$9:$H$356,P929)+INDEX('RPI calculation'!$I$9:$I$356,P929))-(COUNTIFS(Matches!$C$9:$C$1954,C929,Matches!$D$9:$D$1954,D929,Matches!$Q$9:$Q$1954,1)+COUNTIFS(Matches!$C$9:$C$1954,D929,Matches!$D$9:$D$1954,C929,Matches!$Q$9:$Q$1954,1))))</f>
        <v>0.45454545454545453</v>
      </c>
      <c r="U929" s="9">
        <f>IF(Q929=0,0,(INDEX('RPI calculation'!$H$9:$H$356,O929)-(COUNTIFS(Matches!$C$9:$C$1954,C929,Matches!$D$9:$D$1954,D929,Matches!$Q$9:$Q$1954,1,Matches!$E$9:$E$1954,3)+COUNTIFS(Matches!$C$9:$C$1954,D929,Matches!$D$9:$D$1954,C929,Matches!$Q$9:$Q$1954,1,Matches!$F$9:$F$1954,3)))/((INDEX('RPI calculation'!$H$9:$H$356,O929)+INDEX('RPI calculation'!$I$9:$I$356,O929))-(COUNTIFS(Matches!$C$9:$C$1954,C929,Matches!$D$9:$D$1954,D929,Matches!$Q$9:$Q$1954,1)+COUNTIFS(Matches!$C$9:$C$1954,D929,Matches!$D$9:$D$1954,C929,Matches!$Q$9:$Q$1954,1))))</f>
        <v>0.66666666666666663</v>
      </c>
      <c r="V929" s="9">
        <f>IF(Q929=0,0,INDEX('RPI calculation'!$K$9:$K$356,P929))</f>
        <v>0.56127946127946127</v>
      </c>
      <c r="W929" s="9">
        <f>IF(Q929=0,0,INDEX('RPI calculation'!$K$9:$K$356,O929))</f>
        <v>0.67239898989898994</v>
      </c>
      <c r="X929" s="1">
        <f>IF(G929="D1",INDEX('RPI calculation'!$N$9:$N$356,O929),0)</f>
        <v>24</v>
      </c>
      <c r="Y929" s="1">
        <f>IF(H929="D1",INDEX('RPI calculation'!$N$9:$N$356,P929),0)</f>
        <v>169</v>
      </c>
    </row>
    <row r="930" spans="1:25" ht="25">
      <c r="A930" s="1" t="s">
        <v>2838</v>
      </c>
      <c r="B930" s="12">
        <v>46271</v>
      </c>
      <c r="C930" s="1" t="s">
        <v>181</v>
      </c>
      <c r="D930" s="1" t="s">
        <v>99</v>
      </c>
      <c r="E930" s="1">
        <v>2</v>
      </c>
      <c r="F930" s="1">
        <v>3</v>
      </c>
      <c r="G930" s="1" t="s">
        <v>584</v>
      </c>
      <c r="H930" s="1" t="s">
        <v>584</v>
      </c>
      <c r="I930" s="1">
        <v>2</v>
      </c>
      <c r="J930" s="14" t="s">
        <v>635</v>
      </c>
      <c r="K930" s="14" t="s">
        <v>2839</v>
      </c>
      <c r="L930" s="14"/>
      <c r="M930" s="1" t="s">
        <v>5986</v>
      </c>
      <c r="N930" s="14" t="s">
        <v>5989</v>
      </c>
      <c r="O930" s="1">
        <f>IF(G930="D1",MATCH(C930,'RPI calculation'!$A$9:$A$356,0),0)</f>
        <v>53</v>
      </c>
      <c r="P930" s="1">
        <f>IF(H930="D1",MATCH(D930,'RPI calculation'!$A$9:$A$356,0),0)</f>
        <v>325</v>
      </c>
      <c r="Q930" s="1">
        <f t="shared" si="42"/>
        <v>1</v>
      </c>
      <c r="R930" s="1">
        <f t="shared" si="43"/>
        <v>0</v>
      </c>
      <c r="S930" s="1">
        <f t="shared" si="44"/>
        <v>1</v>
      </c>
      <c r="T930" s="9">
        <f>IF(Q930=0,0,(INDEX('RPI calculation'!$H$9:$H$356,P930)-(COUNTIFS(Matches!$C$9:$C$1954,C930,Matches!$D$9:$D$1954,D930,Matches!$Q$9:$Q$1954,1,Matches!$F$9:$F$1954,3)+COUNTIFS(Matches!$C$9:$C$1954,D930,Matches!$D$9:$D$1954,C930,Matches!$Q$9:$Q$1954,1,Matches!$E$9:$E$1954,3)))/((INDEX('RPI calculation'!$H$9:$H$356,P930)+INDEX('RPI calculation'!$I$9:$I$356,P930))-(COUNTIFS(Matches!$C$9:$C$1954,C930,Matches!$D$9:$D$1954,D930,Matches!$Q$9:$Q$1954,1)+COUNTIFS(Matches!$C$9:$C$1954,D930,Matches!$D$9:$D$1954,C930,Matches!$Q$9:$Q$1954,1))))</f>
        <v>0.6</v>
      </c>
      <c r="U930" s="9">
        <f>IF(Q930=0,0,(INDEX('RPI calculation'!$H$9:$H$356,O930)-(COUNTIFS(Matches!$C$9:$C$1954,C930,Matches!$D$9:$D$1954,D930,Matches!$Q$9:$Q$1954,1,Matches!$E$9:$E$1954,3)+COUNTIFS(Matches!$C$9:$C$1954,D930,Matches!$D$9:$D$1954,C930,Matches!$Q$9:$Q$1954,1,Matches!$F$9:$F$1954,3)))/((INDEX('RPI calculation'!$H$9:$H$356,O930)+INDEX('RPI calculation'!$I$9:$I$356,O930))-(COUNTIFS(Matches!$C$9:$C$1954,C930,Matches!$D$9:$D$1954,D930,Matches!$Q$9:$Q$1954,1)+COUNTIFS(Matches!$C$9:$C$1954,D930,Matches!$D$9:$D$1954,C930,Matches!$Q$9:$Q$1954,1))))</f>
        <v>0.6</v>
      </c>
      <c r="V930" s="9">
        <f>IF(Q930=0,0,INDEX('RPI calculation'!$K$9:$K$356,P930))</f>
        <v>0.55858585858585852</v>
      </c>
      <c r="W930" s="9">
        <f>IF(Q930=0,0,INDEX('RPI calculation'!$K$9:$K$356,O930))</f>
        <v>0.4747113997113997</v>
      </c>
      <c r="X930" s="1">
        <f>IF(G930="D1",INDEX('RPI calculation'!$N$9:$N$356,O930),0)</f>
        <v>158</v>
      </c>
      <c r="Y930" s="1">
        <f>IF(H930="D1",INDEX('RPI calculation'!$N$9:$N$356,P930),0)</f>
        <v>76</v>
      </c>
    </row>
    <row r="931" spans="1:25" ht="25">
      <c r="A931" s="1" t="s">
        <v>2840</v>
      </c>
      <c r="B931" s="12">
        <v>46271</v>
      </c>
      <c r="C931" s="1" t="s">
        <v>77</v>
      </c>
      <c r="D931" s="1" t="s">
        <v>248</v>
      </c>
      <c r="E931" s="1">
        <v>3</v>
      </c>
      <c r="F931" s="1">
        <v>2</v>
      </c>
      <c r="G931" s="1" t="s">
        <v>584</v>
      </c>
      <c r="H931" s="1" t="s">
        <v>584</v>
      </c>
      <c r="I931" s="1">
        <v>2</v>
      </c>
      <c r="J931" s="14" t="s">
        <v>1625</v>
      </c>
      <c r="K931" s="14" t="s">
        <v>2841</v>
      </c>
      <c r="L931" s="14"/>
      <c r="M931" s="1" t="s">
        <v>5986</v>
      </c>
      <c r="N931" s="14" t="s">
        <v>5989</v>
      </c>
      <c r="O931" s="1">
        <f>IF(G931="D1",MATCH(C931,'RPI calculation'!$A$9:$A$356,0),0)</f>
        <v>54</v>
      </c>
      <c r="P931" s="1">
        <f>IF(H931="D1",MATCH(D931,'RPI calculation'!$A$9:$A$356,0),0)</f>
        <v>200</v>
      </c>
      <c r="Q931" s="1">
        <f t="shared" si="42"/>
        <v>1</v>
      </c>
      <c r="R931" s="1">
        <f t="shared" si="43"/>
        <v>1</v>
      </c>
      <c r="S931" s="1">
        <f t="shared" si="44"/>
        <v>0</v>
      </c>
      <c r="T931" s="9">
        <f>IF(Q931=0,0,(INDEX('RPI calculation'!$H$9:$H$356,P931)-(COUNTIFS(Matches!$C$9:$C$1954,C931,Matches!$D$9:$D$1954,D931,Matches!$Q$9:$Q$1954,1,Matches!$F$9:$F$1954,3)+COUNTIFS(Matches!$C$9:$C$1954,D931,Matches!$D$9:$D$1954,C931,Matches!$Q$9:$Q$1954,1,Matches!$E$9:$E$1954,3)))/((INDEX('RPI calculation'!$H$9:$H$356,P931)+INDEX('RPI calculation'!$I$9:$I$356,P931))-(COUNTIFS(Matches!$C$9:$C$1954,C931,Matches!$D$9:$D$1954,D931,Matches!$Q$9:$Q$1954,1)+COUNTIFS(Matches!$C$9:$C$1954,D931,Matches!$D$9:$D$1954,C931,Matches!$Q$9:$Q$1954,1))))</f>
        <v>0.4</v>
      </c>
      <c r="U931" s="9">
        <f>IF(Q931=0,0,(INDEX('RPI calculation'!$H$9:$H$356,O931)-(COUNTIFS(Matches!$C$9:$C$1954,C931,Matches!$D$9:$D$1954,D931,Matches!$Q$9:$Q$1954,1,Matches!$E$9:$E$1954,3)+COUNTIFS(Matches!$C$9:$C$1954,D931,Matches!$D$9:$D$1954,C931,Matches!$Q$9:$Q$1954,1,Matches!$F$9:$F$1954,3)))/((INDEX('RPI calculation'!$H$9:$H$356,O931)+INDEX('RPI calculation'!$I$9:$I$356,O931))-(COUNTIFS(Matches!$C$9:$C$1954,C931,Matches!$D$9:$D$1954,D931,Matches!$Q$9:$Q$1954,1)+COUNTIFS(Matches!$C$9:$C$1954,D931,Matches!$D$9:$D$1954,C931,Matches!$Q$9:$Q$1954,1))))</f>
        <v>0.88888888888888884</v>
      </c>
      <c r="V931" s="9">
        <f>IF(Q931=0,0,INDEX('RPI calculation'!$K$9:$K$356,P931))</f>
        <v>0.48539944903581261</v>
      </c>
      <c r="W931" s="9">
        <f>IF(Q931=0,0,INDEX('RPI calculation'!$K$9:$K$356,O931))</f>
        <v>0.46424242424242423</v>
      </c>
      <c r="X931" s="1">
        <f>IF(G931="D1",INDEX('RPI calculation'!$N$9:$N$356,O931),0)</f>
        <v>54</v>
      </c>
      <c r="Y931" s="1">
        <f>IF(H931="D1",INDEX('RPI calculation'!$N$9:$N$356,P931),0)</f>
        <v>225</v>
      </c>
    </row>
    <row r="932" spans="1:25" ht="25">
      <c r="A932" s="1" t="s">
        <v>2842</v>
      </c>
      <c r="B932" s="12">
        <v>46271</v>
      </c>
      <c r="C932" s="1" t="s">
        <v>75</v>
      </c>
      <c r="D932" s="1" t="s">
        <v>102</v>
      </c>
      <c r="E932" s="1">
        <v>2</v>
      </c>
      <c r="F932" s="1">
        <v>3</v>
      </c>
      <c r="G932" s="1" t="s">
        <v>584</v>
      </c>
      <c r="H932" s="1" t="s">
        <v>584</v>
      </c>
      <c r="I932" s="1">
        <v>2</v>
      </c>
      <c r="J932" s="14" t="s">
        <v>2458</v>
      </c>
      <c r="K932" s="14" t="s">
        <v>2843</v>
      </c>
      <c r="L932" s="14"/>
      <c r="M932" s="1" t="s">
        <v>5986</v>
      </c>
      <c r="N932" s="14" t="s">
        <v>5989</v>
      </c>
      <c r="O932" s="1">
        <f>IF(G932="D1",MATCH(C932,'RPI calculation'!$A$9:$A$356,0),0)</f>
        <v>59</v>
      </c>
      <c r="P932" s="1">
        <f>IF(H932="D1",MATCH(D932,'RPI calculation'!$A$9:$A$356,0),0)</f>
        <v>291</v>
      </c>
      <c r="Q932" s="1">
        <f t="shared" si="42"/>
        <v>1</v>
      </c>
      <c r="R932" s="1">
        <f t="shared" si="43"/>
        <v>0</v>
      </c>
      <c r="S932" s="1">
        <f t="shared" si="44"/>
        <v>1</v>
      </c>
      <c r="T932" s="9">
        <f>IF(Q932=0,0,(INDEX('RPI calculation'!$H$9:$H$356,P932)-(COUNTIFS(Matches!$C$9:$C$1954,C932,Matches!$D$9:$D$1954,D932,Matches!$Q$9:$Q$1954,1,Matches!$F$9:$F$1954,3)+COUNTIFS(Matches!$C$9:$C$1954,D932,Matches!$D$9:$D$1954,C932,Matches!$Q$9:$Q$1954,1,Matches!$E$9:$E$1954,3)))/((INDEX('RPI calculation'!$H$9:$H$356,P932)+INDEX('RPI calculation'!$I$9:$I$356,P932))-(COUNTIFS(Matches!$C$9:$C$1954,C932,Matches!$D$9:$D$1954,D932,Matches!$Q$9:$Q$1954,1)+COUNTIFS(Matches!$C$9:$C$1954,D932,Matches!$D$9:$D$1954,C932,Matches!$Q$9:$Q$1954,1))))</f>
        <v>0.7</v>
      </c>
      <c r="U932" s="9">
        <f>IF(Q932=0,0,(INDEX('RPI calculation'!$H$9:$H$356,O932)-(COUNTIFS(Matches!$C$9:$C$1954,C932,Matches!$D$9:$D$1954,D932,Matches!$Q$9:$Q$1954,1,Matches!$E$9:$E$1954,3)+COUNTIFS(Matches!$C$9:$C$1954,D932,Matches!$D$9:$D$1954,C932,Matches!$Q$9:$Q$1954,1,Matches!$F$9:$F$1954,3)))/((INDEX('RPI calculation'!$H$9:$H$356,O932)+INDEX('RPI calculation'!$I$9:$I$356,O932))-(COUNTIFS(Matches!$C$9:$C$1954,C932,Matches!$D$9:$D$1954,D932,Matches!$Q$9:$Q$1954,1)+COUNTIFS(Matches!$C$9:$C$1954,D932,Matches!$D$9:$D$1954,C932,Matches!$Q$9:$Q$1954,1))))</f>
        <v>0.45454545454545453</v>
      </c>
      <c r="V932" s="9">
        <f>IF(Q932=0,0,INDEX('RPI calculation'!$K$9:$K$356,P932))</f>
        <v>0.50874655647382916</v>
      </c>
      <c r="W932" s="9">
        <f>IF(Q932=0,0,INDEX('RPI calculation'!$K$9:$K$356,O932))</f>
        <v>0.718214886964887</v>
      </c>
      <c r="X932" s="1">
        <f>IF(G932="D1",INDEX('RPI calculation'!$N$9:$N$356,O932),0)</f>
        <v>52</v>
      </c>
      <c r="Y932" s="1">
        <f>IF(H932="D1",INDEX('RPI calculation'!$N$9:$N$356,P932),0)</f>
        <v>79</v>
      </c>
    </row>
    <row r="933" spans="1:25" ht="25">
      <c r="A933" s="1" t="s">
        <v>2844</v>
      </c>
      <c r="B933" s="12">
        <v>46271</v>
      </c>
      <c r="C933" s="1" t="s">
        <v>128</v>
      </c>
      <c r="D933" s="1" t="s">
        <v>53</v>
      </c>
      <c r="E933" s="1">
        <v>0</v>
      </c>
      <c r="F933" s="1">
        <v>3</v>
      </c>
      <c r="G933" s="1" t="s">
        <v>584</v>
      </c>
      <c r="H933" s="1" t="s">
        <v>584</v>
      </c>
      <c r="I933" s="1">
        <v>2</v>
      </c>
      <c r="J933" s="14" t="s">
        <v>945</v>
      </c>
      <c r="K933" s="14" t="s">
        <v>2845</v>
      </c>
      <c r="L933" s="14"/>
      <c r="M933" s="1" t="s">
        <v>5986</v>
      </c>
      <c r="N933" s="14" t="s">
        <v>5989</v>
      </c>
      <c r="O933" s="1">
        <f>IF(G933="D1",MATCH(C933,'RPI calculation'!$A$9:$A$356,0),0)</f>
        <v>63</v>
      </c>
      <c r="P933" s="1">
        <f>IF(H933="D1",MATCH(D933,'RPI calculation'!$A$9:$A$356,0),0)</f>
        <v>299</v>
      </c>
      <c r="Q933" s="1">
        <f t="shared" si="42"/>
        <v>1</v>
      </c>
      <c r="R933" s="1">
        <f t="shared" si="43"/>
        <v>0</v>
      </c>
      <c r="S933" s="1">
        <f t="shared" si="44"/>
        <v>1</v>
      </c>
      <c r="T933" s="9">
        <f>IF(Q933=0,0,(INDEX('RPI calculation'!$H$9:$H$356,P933)-(COUNTIFS(Matches!$C$9:$C$1954,C933,Matches!$D$9:$D$1954,D933,Matches!$Q$9:$Q$1954,1,Matches!$F$9:$F$1954,3)+COUNTIFS(Matches!$C$9:$C$1954,D933,Matches!$D$9:$D$1954,C933,Matches!$Q$9:$Q$1954,1,Matches!$E$9:$E$1954,3)))/((INDEX('RPI calculation'!$H$9:$H$356,P933)+INDEX('RPI calculation'!$I$9:$I$356,P933))-(COUNTIFS(Matches!$C$9:$C$1954,C933,Matches!$D$9:$D$1954,D933,Matches!$Q$9:$Q$1954,1)+COUNTIFS(Matches!$C$9:$C$1954,D933,Matches!$D$9:$D$1954,C933,Matches!$Q$9:$Q$1954,1))))</f>
        <v>0.77777777777777779</v>
      </c>
      <c r="U933" s="9">
        <f>IF(Q933=0,0,(INDEX('RPI calculation'!$H$9:$H$356,O933)-(COUNTIFS(Matches!$C$9:$C$1954,C933,Matches!$D$9:$D$1954,D933,Matches!$Q$9:$Q$1954,1,Matches!$E$9:$E$1954,3)+COUNTIFS(Matches!$C$9:$C$1954,D933,Matches!$D$9:$D$1954,C933,Matches!$Q$9:$Q$1954,1,Matches!$F$9:$F$1954,3)))/((INDEX('RPI calculation'!$H$9:$H$356,O933)+INDEX('RPI calculation'!$I$9:$I$356,O933))-(COUNTIFS(Matches!$C$9:$C$1954,C933,Matches!$D$9:$D$1954,D933,Matches!$Q$9:$Q$1954,1)+COUNTIFS(Matches!$C$9:$C$1954,D933,Matches!$D$9:$D$1954,C933,Matches!$Q$9:$Q$1954,1))))</f>
        <v>0.7</v>
      </c>
      <c r="V933" s="9">
        <f>IF(Q933=0,0,INDEX('RPI calculation'!$K$9:$K$356,P933))</f>
        <v>0.57772727272727276</v>
      </c>
      <c r="W933" s="9">
        <f>IF(Q933=0,0,INDEX('RPI calculation'!$K$9:$K$356,O933))</f>
        <v>0.51769644496917211</v>
      </c>
      <c r="X933" s="1">
        <f>IF(G933="D1",INDEX('RPI calculation'!$N$9:$N$356,O933),0)</f>
        <v>105</v>
      </c>
      <c r="Y933" s="1">
        <f>IF(H933="D1",INDEX('RPI calculation'!$N$9:$N$356,P933),0)</f>
        <v>30</v>
      </c>
    </row>
    <row r="934" spans="1:25" ht="25">
      <c r="A934" s="1" t="s">
        <v>2846</v>
      </c>
      <c r="B934" s="12">
        <v>46271</v>
      </c>
      <c r="C934" s="1" t="s">
        <v>92</v>
      </c>
      <c r="D934" s="1" t="s">
        <v>141</v>
      </c>
      <c r="E934" s="1">
        <v>2</v>
      </c>
      <c r="F934" s="1">
        <v>3</v>
      </c>
      <c r="G934" s="1" t="s">
        <v>584</v>
      </c>
      <c r="H934" s="1" t="s">
        <v>584</v>
      </c>
      <c r="I934" s="1">
        <v>2</v>
      </c>
      <c r="J934" s="14" t="s">
        <v>821</v>
      </c>
      <c r="K934" s="14" t="s">
        <v>2847</v>
      </c>
      <c r="L934" s="14"/>
      <c r="M934" s="1" t="s">
        <v>5986</v>
      </c>
      <c r="N934" s="14" t="s">
        <v>5989</v>
      </c>
      <c r="O934" s="1">
        <f>IF(G934="D1",MATCH(C934,'RPI calculation'!$A$9:$A$356,0),0)</f>
        <v>64</v>
      </c>
      <c r="P934" s="1">
        <f>IF(H934="D1",MATCH(D934,'RPI calculation'!$A$9:$A$356,0),0)</f>
        <v>344</v>
      </c>
      <c r="Q934" s="1">
        <f t="shared" si="42"/>
        <v>1</v>
      </c>
      <c r="R934" s="1">
        <f t="shared" si="43"/>
        <v>0</v>
      </c>
      <c r="S934" s="1">
        <f t="shared" si="44"/>
        <v>1</v>
      </c>
      <c r="T934" s="9">
        <f>IF(Q934=0,0,(INDEX('RPI calculation'!$H$9:$H$356,P934)-(COUNTIFS(Matches!$C$9:$C$1954,C934,Matches!$D$9:$D$1954,D934,Matches!$Q$9:$Q$1954,1,Matches!$F$9:$F$1954,3)+COUNTIFS(Matches!$C$9:$C$1954,D934,Matches!$D$9:$D$1954,C934,Matches!$Q$9:$Q$1954,1,Matches!$E$9:$E$1954,3)))/((INDEX('RPI calculation'!$H$9:$H$356,P934)+INDEX('RPI calculation'!$I$9:$I$356,P934))-(COUNTIFS(Matches!$C$9:$C$1954,C934,Matches!$D$9:$D$1954,D934,Matches!$Q$9:$Q$1954,1)+COUNTIFS(Matches!$C$9:$C$1954,D934,Matches!$D$9:$D$1954,C934,Matches!$Q$9:$Q$1954,1))))</f>
        <v>0.44444444444444442</v>
      </c>
      <c r="U934" s="9">
        <f>IF(Q934=0,0,(INDEX('RPI calculation'!$H$9:$H$356,O934)-(COUNTIFS(Matches!$C$9:$C$1954,C934,Matches!$D$9:$D$1954,D934,Matches!$Q$9:$Q$1954,1,Matches!$E$9:$E$1954,3)+COUNTIFS(Matches!$C$9:$C$1954,D934,Matches!$D$9:$D$1954,C934,Matches!$Q$9:$Q$1954,1,Matches!$F$9:$F$1954,3)))/((INDEX('RPI calculation'!$H$9:$H$356,O934)+INDEX('RPI calculation'!$I$9:$I$356,O934))-(COUNTIFS(Matches!$C$9:$C$1954,C934,Matches!$D$9:$D$1954,D934,Matches!$Q$9:$Q$1954,1)+COUNTIFS(Matches!$C$9:$C$1954,D934,Matches!$D$9:$D$1954,C934,Matches!$Q$9:$Q$1954,1))))</f>
        <v>0.66666666666666663</v>
      </c>
      <c r="V934" s="9">
        <f>IF(Q934=0,0,INDEX('RPI calculation'!$K$9:$K$356,P934))</f>
        <v>0.54050505050505049</v>
      </c>
      <c r="W934" s="9">
        <f>IF(Q934=0,0,INDEX('RPI calculation'!$K$9:$K$356,O934))</f>
        <v>0.57902097902097904</v>
      </c>
      <c r="X934" s="1">
        <f>IF(G934="D1",INDEX('RPI calculation'!$N$9:$N$356,O934),0)</f>
        <v>69</v>
      </c>
      <c r="Y934" s="1">
        <f>IF(H934="D1",INDEX('RPI calculation'!$N$9:$N$356,P934),0)</f>
        <v>118</v>
      </c>
    </row>
    <row r="935" spans="1:25" ht="25">
      <c r="A935" s="1" t="s">
        <v>2848</v>
      </c>
      <c r="B935" s="12">
        <v>46271</v>
      </c>
      <c r="C935" s="1" t="s">
        <v>153</v>
      </c>
      <c r="D935" s="1" t="s">
        <v>58</v>
      </c>
      <c r="E935" s="1">
        <v>0</v>
      </c>
      <c r="F935" s="1">
        <v>3</v>
      </c>
      <c r="G935" s="1" t="s">
        <v>584</v>
      </c>
      <c r="H935" s="1" t="s">
        <v>584</v>
      </c>
      <c r="I935" s="1">
        <v>2</v>
      </c>
      <c r="J935" s="14" t="s">
        <v>1749</v>
      </c>
      <c r="K935" s="14" t="s">
        <v>2849</v>
      </c>
      <c r="L935" s="14"/>
      <c r="M935" s="1" t="s">
        <v>5986</v>
      </c>
      <c r="N935" s="14" t="s">
        <v>5989</v>
      </c>
      <c r="O935" s="1">
        <f>IF(G935="D1",MATCH(C935,'RPI calculation'!$A$9:$A$356,0),0)</f>
        <v>69</v>
      </c>
      <c r="P935" s="1">
        <f>IF(H935="D1",MATCH(D935,'RPI calculation'!$A$9:$A$356,0),0)</f>
        <v>129</v>
      </c>
      <c r="Q935" s="1">
        <f t="shared" si="42"/>
        <v>1</v>
      </c>
      <c r="R935" s="1">
        <f t="shared" si="43"/>
        <v>0</v>
      </c>
      <c r="S935" s="1">
        <f t="shared" si="44"/>
        <v>1</v>
      </c>
      <c r="T935" s="9">
        <f>IF(Q935=0,0,(INDEX('RPI calculation'!$H$9:$H$356,P935)-(COUNTIFS(Matches!$C$9:$C$1954,C935,Matches!$D$9:$D$1954,D935,Matches!$Q$9:$Q$1954,1,Matches!$F$9:$F$1954,3)+COUNTIFS(Matches!$C$9:$C$1954,D935,Matches!$D$9:$D$1954,C935,Matches!$Q$9:$Q$1954,1,Matches!$E$9:$E$1954,3)))/((INDEX('RPI calculation'!$H$9:$H$356,P935)+INDEX('RPI calculation'!$I$9:$I$356,P935))-(COUNTIFS(Matches!$C$9:$C$1954,C935,Matches!$D$9:$D$1954,D935,Matches!$Q$9:$Q$1954,1)+COUNTIFS(Matches!$C$9:$C$1954,D935,Matches!$D$9:$D$1954,C935,Matches!$Q$9:$Q$1954,1))))</f>
        <v>1</v>
      </c>
      <c r="U935" s="9">
        <f>IF(Q935=0,0,(INDEX('RPI calculation'!$H$9:$H$356,O935)-(COUNTIFS(Matches!$C$9:$C$1954,C935,Matches!$D$9:$D$1954,D935,Matches!$Q$9:$Q$1954,1,Matches!$E$9:$E$1954,3)+COUNTIFS(Matches!$C$9:$C$1954,D935,Matches!$D$9:$D$1954,C935,Matches!$Q$9:$Q$1954,1,Matches!$F$9:$F$1954,3)))/((INDEX('RPI calculation'!$H$9:$H$356,O935)+INDEX('RPI calculation'!$I$9:$I$356,O935))-(COUNTIFS(Matches!$C$9:$C$1954,C935,Matches!$D$9:$D$1954,D935,Matches!$Q$9:$Q$1954,1)+COUNTIFS(Matches!$C$9:$C$1954,D935,Matches!$D$9:$D$1954,C935,Matches!$Q$9:$Q$1954,1))))</f>
        <v>0.45454545454545453</v>
      </c>
      <c r="V935" s="9">
        <f>IF(Q935=0,0,INDEX('RPI calculation'!$K$9:$K$356,P935))</f>
        <v>0.45530303030303032</v>
      </c>
      <c r="W935" s="9">
        <f>IF(Q935=0,0,INDEX('RPI calculation'!$K$9:$K$356,O935))</f>
        <v>0.5986046361046361</v>
      </c>
      <c r="X935" s="1">
        <f>IF(G935="D1",INDEX('RPI calculation'!$N$9:$N$356,O935),0)</f>
        <v>130</v>
      </c>
      <c r="Y935" s="1">
        <f>IF(H935="D1",INDEX('RPI calculation'!$N$9:$N$356,P935),0)</f>
        <v>35</v>
      </c>
    </row>
    <row r="936" spans="1:25" ht="25">
      <c r="A936" s="1" t="s">
        <v>2850</v>
      </c>
      <c r="B936" s="12">
        <v>46271</v>
      </c>
      <c r="C936" s="1" t="s">
        <v>185</v>
      </c>
      <c r="D936" s="1" t="s">
        <v>139</v>
      </c>
      <c r="E936" s="1">
        <v>2</v>
      </c>
      <c r="F936" s="1">
        <v>3</v>
      </c>
      <c r="G936" s="1" t="s">
        <v>584</v>
      </c>
      <c r="H936" s="1" t="s">
        <v>584</v>
      </c>
      <c r="I936" s="1">
        <v>2</v>
      </c>
      <c r="J936" s="14" t="s">
        <v>1276</v>
      </c>
      <c r="K936" s="14" t="s">
        <v>2851</v>
      </c>
      <c r="L936" s="14"/>
      <c r="M936" s="1" t="s">
        <v>5986</v>
      </c>
      <c r="N936" s="14" t="s">
        <v>5989</v>
      </c>
      <c r="O936" s="1">
        <f>IF(G936="D1",MATCH(C936,'RPI calculation'!$A$9:$A$356,0),0)</f>
        <v>72</v>
      </c>
      <c r="P936" s="1">
        <f>IF(H936="D1",MATCH(D936,'RPI calculation'!$A$9:$A$356,0),0)</f>
        <v>308</v>
      </c>
      <c r="Q936" s="1">
        <f t="shared" si="42"/>
        <v>1</v>
      </c>
      <c r="R936" s="1">
        <f t="shared" si="43"/>
        <v>0</v>
      </c>
      <c r="S936" s="1">
        <f t="shared" si="44"/>
        <v>1</v>
      </c>
      <c r="T936" s="9">
        <f>IF(Q936=0,0,(INDEX('RPI calculation'!$H$9:$H$356,P936)-(COUNTIFS(Matches!$C$9:$C$1954,C936,Matches!$D$9:$D$1954,D936,Matches!$Q$9:$Q$1954,1,Matches!$F$9:$F$1954,3)+COUNTIFS(Matches!$C$9:$C$1954,D936,Matches!$D$9:$D$1954,C936,Matches!$Q$9:$Q$1954,1,Matches!$E$9:$E$1954,3)))/((INDEX('RPI calculation'!$H$9:$H$356,P936)+INDEX('RPI calculation'!$I$9:$I$356,P936))-(COUNTIFS(Matches!$C$9:$C$1954,C936,Matches!$D$9:$D$1954,D936,Matches!$Q$9:$Q$1954,1)+COUNTIFS(Matches!$C$9:$C$1954,D936,Matches!$D$9:$D$1954,C936,Matches!$Q$9:$Q$1954,1))))</f>
        <v>0.6</v>
      </c>
      <c r="U936" s="9">
        <f>IF(Q936=0,0,(INDEX('RPI calculation'!$H$9:$H$356,O936)-(COUNTIFS(Matches!$C$9:$C$1954,C936,Matches!$D$9:$D$1954,D936,Matches!$Q$9:$Q$1954,1,Matches!$E$9:$E$1954,3)+COUNTIFS(Matches!$C$9:$C$1954,D936,Matches!$D$9:$D$1954,C936,Matches!$Q$9:$Q$1954,1,Matches!$F$9:$F$1954,3)))/((INDEX('RPI calculation'!$H$9:$H$356,O936)+INDEX('RPI calculation'!$I$9:$I$356,O936))-(COUNTIFS(Matches!$C$9:$C$1954,C936,Matches!$D$9:$D$1954,D936,Matches!$Q$9:$Q$1954,1)+COUNTIFS(Matches!$C$9:$C$1954,D936,Matches!$D$9:$D$1954,C936,Matches!$Q$9:$Q$1954,1))))</f>
        <v>0.63636363636363635</v>
      </c>
      <c r="V936" s="9">
        <f>IF(Q936=0,0,INDEX('RPI calculation'!$K$9:$K$356,P936))</f>
        <v>0.51424030514939612</v>
      </c>
      <c r="W936" s="9">
        <f>IF(Q936=0,0,INDEX('RPI calculation'!$K$9:$K$356,O936))</f>
        <v>0.47794612794612795</v>
      </c>
      <c r="X936" s="1">
        <f>IF(G936="D1",INDEX('RPI calculation'!$N$9:$N$356,O936),0)</f>
        <v>162</v>
      </c>
      <c r="Y936" s="1">
        <f>IF(H936="D1",INDEX('RPI calculation'!$N$9:$N$356,P936),0)</f>
        <v>116</v>
      </c>
    </row>
    <row r="937" spans="1:25" ht="25">
      <c r="A937" s="1" t="s">
        <v>2852</v>
      </c>
      <c r="B937" s="12">
        <v>46271</v>
      </c>
      <c r="C937" s="1" t="s">
        <v>119</v>
      </c>
      <c r="D937" s="1" t="s">
        <v>121</v>
      </c>
      <c r="E937" s="1">
        <v>2</v>
      </c>
      <c r="F937" s="1">
        <v>3</v>
      </c>
      <c r="G937" s="1" t="s">
        <v>584</v>
      </c>
      <c r="H937" s="1" t="s">
        <v>584</v>
      </c>
      <c r="I937" s="1">
        <v>2</v>
      </c>
      <c r="J937" s="14" t="s">
        <v>1535</v>
      </c>
      <c r="K937" s="14" t="s">
        <v>2853</v>
      </c>
      <c r="L937" s="14"/>
      <c r="M937" s="1" t="s">
        <v>5986</v>
      </c>
      <c r="N937" s="14" t="s">
        <v>5989</v>
      </c>
      <c r="O937" s="1">
        <f>IF(G937="D1",MATCH(C937,'RPI calculation'!$A$9:$A$356,0),0)</f>
        <v>75</v>
      </c>
      <c r="P937" s="1">
        <f>IF(H937="D1",MATCH(D937,'RPI calculation'!$A$9:$A$356,0),0)</f>
        <v>92</v>
      </c>
      <c r="Q937" s="1">
        <f t="shared" si="42"/>
        <v>1</v>
      </c>
      <c r="R937" s="1">
        <f t="shared" si="43"/>
        <v>0</v>
      </c>
      <c r="S937" s="1">
        <f t="shared" si="44"/>
        <v>1</v>
      </c>
      <c r="T937" s="9">
        <f>IF(Q937=0,0,(INDEX('RPI calculation'!$H$9:$H$356,P937)-(COUNTIFS(Matches!$C$9:$C$1954,C937,Matches!$D$9:$D$1954,D937,Matches!$Q$9:$Q$1954,1,Matches!$F$9:$F$1954,3)+COUNTIFS(Matches!$C$9:$C$1954,D937,Matches!$D$9:$D$1954,C937,Matches!$Q$9:$Q$1954,1,Matches!$E$9:$E$1954,3)))/((INDEX('RPI calculation'!$H$9:$H$356,P937)+INDEX('RPI calculation'!$I$9:$I$356,P937))-(COUNTIFS(Matches!$C$9:$C$1954,C937,Matches!$D$9:$D$1954,D937,Matches!$Q$9:$Q$1954,1)+COUNTIFS(Matches!$C$9:$C$1954,D937,Matches!$D$9:$D$1954,C937,Matches!$Q$9:$Q$1954,1))))</f>
        <v>0.63636363636363635</v>
      </c>
      <c r="U937" s="9">
        <f>IF(Q937=0,0,(INDEX('RPI calculation'!$H$9:$H$356,O937)-(COUNTIFS(Matches!$C$9:$C$1954,C937,Matches!$D$9:$D$1954,D937,Matches!$Q$9:$Q$1954,1,Matches!$E$9:$E$1954,3)+COUNTIFS(Matches!$C$9:$C$1954,D937,Matches!$D$9:$D$1954,C937,Matches!$Q$9:$Q$1954,1,Matches!$F$9:$F$1954,3)))/((INDEX('RPI calculation'!$H$9:$H$356,O937)+INDEX('RPI calculation'!$I$9:$I$356,O937))-(COUNTIFS(Matches!$C$9:$C$1954,C937,Matches!$D$9:$D$1954,D937,Matches!$Q$9:$Q$1954,1)+COUNTIFS(Matches!$C$9:$C$1954,D937,Matches!$D$9:$D$1954,C937,Matches!$Q$9:$Q$1954,1))))</f>
        <v>0.90909090909090906</v>
      </c>
      <c r="V937" s="9">
        <f>IF(Q937=0,0,INDEX('RPI calculation'!$K$9:$K$356,P937))</f>
        <v>0.52591945091945091</v>
      </c>
      <c r="W937" s="9">
        <f>IF(Q937=0,0,INDEX('RPI calculation'!$K$9:$K$356,O937))</f>
        <v>0.43509453509453516</v>
      </c>
      <c r="X937" s="1">
        <f>IF(G937="D1",INDEX('RPI calculation'!$N$9:$N$356,O937),0)</f>
        <v>96</v>
      </c>
      <c r="Y937" s="1">
        <f>IF(H937="D1",INDEX('RPI calculation'!$N$9:$N$356,P937),0)</f>
        <v>98</v>
      </c>
    </row>
    <row r="938" spans="1:25" ht="25">
      <c r="A938" s="1" t="s">
        <v>2854</v>
      </c>
      <c r="B938" s="12">
        <v>46271</v>
      </c>
      <c r="C938" s="1" t="s">
        <v>228</v>
      </c>
      <c r="D938" s="1" t="s">
        <v>206</v>
      </c>
      <c r="E938" s="1">
        <v>2</v>
      </c>
      <c r="F938" s="1">
        <v>3</v>
      </c>
      <c r="G938" s="1" t="s">
        <v>584</v>
      </c>
      <c r="H938" s="1" t="s">
        <v>584</v>
      </c>
      <c r="I938" s="1">
        <v>2</v>
      </c>
      <c r="J938" s="14" t="s">
        <v>704</v>
      </c>
      <c r="K938" s="14" t="s">
        <v>2855</v>
      </c>
      <c r="L938" s="14"/>
      <c r="M938" s="1" t="s">
        <v>5986</v>
      </c>
      <c r="N938" s="14" t="s">
        <v>5989</v>
      </c>
      <c r="O938" s="1">
        <f>IF(G938="D1",MATCH(C938,'RPI calculation'!$A$9:$A$356,0),0)</f>
        <v>76</v>
      </c>
      <c r="P938" s="1">
        <f>IF(H938="D1",MATCH(D938,'RPI calculation'!$A$9:$A$356,0),0)</f>
        <v>116</v>
      </c>
      <c r="Q938" s="1">
        <f t="shared" si="42"/>
        <v>1</v>
      </c>
      <c r="R938" s="1">
        <f t="shared" si="43"/>
        <v>0</v>
      </c>
      <c r="S938" s="1">
        <f t="shared" si="44"/>
        <v>1</v>
      </c>
      <c r="T938" s="9">
        <f>IF(Q938=0,0,(INDEX('RPI calculation'!$H$9:$H$356,P938)-(COUNTIFS(Matches!$C$9:$C$1954,C938,Matches!$D$9:$D$1954,D938,Matches!$Q$9:$Q$1954,1,Matches!$F$9:$F$1954,3)+COUNTIFS(Matches!$C$9:$C$1954,D938,Matches!$D$9:$D$1954,C938,Matches!$Q$9:$Q$1954,1,Matches!$E$9:$E$1954,3)))/((INDEX('RPI calculation'!$H$9:$H$356,P938)+INDEX('RPI calculation'!$I$9:$I$356,P938))-(COUNTIFS(Matches!$C$9:$C$1954,C938,Matches!$D$9:$D$1954,D938,Matches!$Q$9:$Q$1954,1)+COUNTIFS(Matches!$C$9:$C$1954,D938,Matches!$D$9:$D$1954,C938,Matches!$Q$9:$Q$1954,1))))</f>
        <v>0.8</v>
      </c>
      <c r="U938" s="9">
        <f>IF(Q938=0,0,(INDEX('RPI calculation'!$H$9:$H$356,O938)-(COUNTIFS(Matches!$C$9:$C$1954,C938,Matches!$D$9:$D$1954,D938,Matches!$Q$9:$Q$1954,1,Matches!$E$9:$E$1954,3)+COUNTIFS(Matches!$C$9:$C$1954,D938,Matches!$D$9:$D$1954,C938,Matches!$Q$9:$Q$1954,1,Matches!$F$9:$F$1954,3)))/((INDEX('RPI calculation'!$H$9:$H$356,O938)+INDEX('RPI calculation'!$I$9:$I$356,O938))-(COUNTIFS(Matches!$C$9:$C$1954,C938,Matches!$D$9:$D$1954,D938,Matches!$Q$9:$Q$1954,1)+COUNTIFS(Matches!$C$9:$C$1954,D938,Matches!$D$9:$D$1954,C938,Matches!$Q$9:$Q$1954,1))))</f>
        <v>0.54545454545454541</v>
      </c>
      <c r="V938" s="9">
        <f>IF(Q938=0,0,INDEX('RPI calculation'!$K$9:$K$356,P938))</f>
        <v>0.32379741470650564</v>
      </c>
      <c r="W938" s="9">
        <f>IF(Q938=0,0,INDEX('RPI calculation'!$K$9:$K$356,O938))</f>
        <v>0.48074494949494945</v>
      </c>
      <c r="X938" s="1">
        <f>IF(G938="D1",INDEX('RPI calculation'!$N$9:$N$356,O938),0)</f>
        <v>205</v>
      </c>
      <c r="Y938" s="1">
        <f>IF(H938="D1",INDEX('RPI calculation'!$N$9:$N$356,P938),0)</f>
        <v>183</v>
      </c>
    </row>
    <row r="939" spans="1:25" ht="25">
      <c r="A939" s="1" t="s">
        <v>2856</v>
      </c>
      <c r="B939" s="12">
        <v>46271</v>
      </c>
      <c r="C939" s="1" t="s">
        <v>28</v>
      </c>
      <c r="D939" s="1" t="s">
        <v>112</v>
      </c>
      <c r="E939" s="1">
        <v>3</v>
      </c>
      <c r="F939" s="1">
        <v>0</v>
      </c>
      <c r="G939" s="1" t="s">
        <v>584</v>
      </c>
      <c r="H939" s="1" t="s">
        <v>584</v>
      </c>
      <c r="I939" s="1">
        <v>2</v>
      </c>
      <c r="J939" s="14" t="s">
        <v>2857</v>
      </c>
      <c r="K939" s="14" t="s">
        <v>2858</v>
      </c>
      <c r="L939" s="14"/>
      <c r="M939" s="1" t="s">
        <v>5986</v>
      </c>
      <c r="N939" s="14" t="s">
        <v>5988</v>
      </c>
      <c r="O939" s="1">
        <f>IF(G939="D1",MATCH(C939,'RPI calculation'!$A$9:$A$356,0),0)</f>
        <v>86</v>
      </c>
      <c r="P939" s="1">
        <f>IF(H939="D1",MATCH(D939,'RPI calculation'!$A$9:$A$356,0),0)</f>
        <v>197</v>
      </c>
      <c r="Q939" s="1">
        <f t="shared" si="42"/>
        <v>1</v>
      </c>
      <c r="R939" s="1">
        <f t="shared" si="43"/>
        <v>1</v>
      </c>
      <c r="S939" s="1">
        <f t="shared" si="44"/>
        <v>0</v>
      </c>
      <c r="T939" s="9">
        <f>IF(Q939=0,0,(INDEX('RPI calculation'!$H$9:$H$356,P939)-(COUNTIFS(Matches!$C$9:$C$1954,C939,Matches!$D$9:$D$1954,D939,Matches!$Q$9:$Q$1954,1,Matches!$F$9:$F$1954,3)+COUNTIFS(Matches!$C$9:$C$1954,D939,Matches!$D$9:$D$1954,C939,Matches!$Q$9:$Q$1954,1,Matches!$E$9:$E$1954,3)))/((INDEX('RPI calculation'!$H$9:$H$356,P939)+INDEX('RPI calculation'!$I$9:$I$356,P939))-(COUNTIFS(Matches!$C$9:$C$1954,C939,Matches!$D$9:$D$1954,D939,Matches!$Q$9:$Q$1954,1)+COUNTIFS(Matches!$C$9:$C$1954,D939,Matches!$D$9:$D$1954,C939,Matches!$Q$9:$Q$1954,1))))</f>
        <v>0.7</v>
      </c>
      <c r="U939" s="9">
        <f>IF(Q939=0,0,(INDEX('RPI calculation'!$H$9:$H$356,O939)-(COUNTIFS(Matches!$C$9:$C$1954,C939,Matches!$D$9:$D$1954,D939,Matches!$Q$9:$Q$1954,1,Matches!$E$9:$E$1954,3)+COUNTIFS(Matches!$C$9:$C$1954,D939,Matches!$D$9:$D$1954,C939,Matches!$Q$9:$Q$1954,1,Matches!$F$9:$F$1954,3)))/((INDEX('RPI calculation'!$H$9:$H$356,O939)+INDEX('RPI calculation'!$I$9:$I$356,O939))-(COUNTIFS(Matches!$C$9:$C$1954,C939,Matches!$D$9:$D$1954,D939,Matches!$Q$9:$Q$1954,1)+COUNTIFS(Matches!$C$9:$C$1954,D939,Matches!$D$9:$D$1954,C939,Matches!$Q$9:$Q$1954,1))))</f>
        <v>0.875</v>
      </c>
      <c r="V939" s="9">
        <f>IF(Q939=0,0,INDEX('RPI calculation'!$K$9:$K$356,P939))</f>
        <v>0.54901285583103765</v>
      </c>
      <c r="W939" s="9">
        <f>IF(Q939=0,0,INDEX('RPI calculation'!$K$9:$K$356,O939))</f>
        <v>0.65104617604617598</v>
      </c>
      <c r="X939" s="1">
        <f>IF(G939="D1",INDEX('RPI calculation'!$N$9:$N$356,O939),0)</f>
        <v>5</v>
      </c>
      <c r="Y939" s="1">
        <f>IF(H939="D1",INDEX('RPI calculation'!$N$9:$N$356,P939),0)</f>
        <v>89</v>
      </c>
    </row>
    <row r="940" spans="1:25" ht="25">
      <c r="A940" s="1" t="s">
        <v>2859</v>
      </c>
      <c r="B940" s="12">
        <v>46271</v>
      </c>
      <c r="C940" s="1" t="s">
        <v>320</v>
      </c>
      <c r="D940" s="1" t="s">
        <v>213</v>
      </c>
      <c r="E940" s="1">
        <v>0</v>
      </c>
      <c r="F940" s="1">
        <v>3</v>
      </c>
      <c r="G940" s="1" t="s">
        <v>584</v>
      </c>
      <c r="H940" s="1" t="s">
        <v>584</v>
      </c>
      <c r="I940" s="1">
        <v>2</v>
      </c>
      <c r="J940" s="14" t="s">
        <v>955</v>
      </c>
      <c r="K940" s="14" t="s">
        <v>2860</v>
      </c>
      <c r="L940" s="14"/>
      <c r="M940" s="1" t="s">
        <v>5986</v>
      </c>
      <c r="N940" s="14" t="s">
        <v>5989</v>
      </c>
      <c r="O940" s="1">
        <f>IF(G940="D1",MATCH(C940,'RPI calculation'!$A$9:$A$356,0),0)</f>
        <v>87</v>
      </c>
      <c r="P940" s="1">
        <f>IF(H940="D1",MATCH(D940,'RPI calculation'!$A$9:$A$356,0),0)</f>
        <v>124</v>
      </c>
      <c r="Q940" s="1">
        <f t="shared" si="42"/>
        <v>1</v>
      </c>
      <c r="R940" s="1">
        <f t="shared" si="43"/>
        <v>0</v>
      </c>
      <c r="S940" s="1">
        <f t="shared" si="44"/>
        <v>1</v>
      </c>
      <c r="T940" s="9">
        <f>IF(Q940=0,0,(INDEX('RPI calculation'!$H$9:$H$356,P940)-(COUNTIFS(Matches!$C$9:$C$1954,C940,Matches!$D$9:$D$1954,D940,Matches!$Q$9:$Q$1954,1,Matches!$F$9:$F$1954,3)+COUNTIFS(Matches!$C$9:$C$1954,D940,Matches!$D$9:$D$1954,C940,Matches!$Q$9:$Q$1954,1,Matches!$E$9:$E$1954,3)))/((INDEX('RPI calculation'!$H$9:$H$356,P940)+INDEX('RPI calculation'!$I$9:$I$356,P940))-(COUNTIFS(Matches!$C$9:$C$1954,C940,Matches!$D$9:$D$1954,D940,Matches!$Q$9:$Q$1954,1)+COUNTIFS(Matches!$C$9:$C$1954,D940,Matches!$D$9:$D$1954,C940,Matches!$Q$9:$Q$1954,1))))</f>
        <v>0.45454545454545453</v>
      </c>
      <c r="U940" s="9">
        <f>IF(Q940=0,0,(INDEX('RPI calculation'!$H$9:$H$356,O940)-(COUNTIFS(Matches!$C$9:$C$1954,C940,Matches!$D$9:$D$1954,D940,Matches!$Q$9:$Q$1954,1,Matches!$E$9:$E$1954,3)+COUNTIFS(Matches!$C$9:$C$1954,D940,Matches!$D$9:$D$1954,C940,Matches!$Q$9:$Q$1954,1,Matches!$F$9:$F$1954,3)))/((INDEX('RPI calculation'!$H$9:$H$356,O940)+INDEX('RPI calculation'!$I$9:$I$356,O940))-(COUNTIFS(Matches!$C$9:$C$1954,C940,Matches!$D$9:$D$1954,D940,Matches!$Q$9:$Q$1954,1)+COUNTIFS(Matches!$C$9:$C$1954,D940,Matches!$D$9:$D$1954,C940,Matches!$Q$9:$Q$1954,1))))</f>
        <v>0.41666666666666669</v>
      </c>
      <c r="V940" s="9">
        <f>IF(Q940=0,0,INDEX('RPI calculation'!$K$9:$K$356,P940))</f>
        <v>0.47944023569023564</v>
      </c>
      <c r="W940" s="9">
        <f>IF(Q940=0,0,INDEX('RPI calculation'!$K$9:$K$356,O940))</f>
        <v>0.39702797202797202</v>
      </c>
      <c r="X940" s="1">
        <f>IF(G940="D1",INDEX('RPI calculation'!$N$9:$N$356,O940),0)</f>
        <v>297</v>
      </c>
      <c r="Y940" s="1">
        <f>IF(H940="D1",INDEX('RPI calculation'!$N$9:$N$356,P940),0)</f>
        <v>190</v>
      </c>
    </row>
    <row r="941" spans="1:25" ht="25">
      <c r="A941" s="1" t="s">
        <v>2861</v>
      </c>
      <c r="B941" s="12">
        <v>46271</v>
      </c>
      <c r="C941" s="1" t="s">
        <v>186</v>
      </c>
      <c r="D941" s="1" t="s">
        <v>346</v>
      </c>
      <c r="E941" s="1">
        <v>3</v>
      </c>
      <c r="F941" s="1">
        <v>0</v>
      </c>
      <c r="G941" s="1" t="s">
        <v>584</v>
      </c>
      <c r="H941" s="1" t="s">
        <v>584</v>
      </c>
      <c r="I941" s="1">
        <v>2</v>
      </c>
      <c r="J941" s="14" t="s">
        <v>2258</v>
      </c>
      <c r="K941" s="14" t="s">
        <v>2862</v>
      </c>
      <c r="L941" s="14"/>
      <c r="M941" s="1" t="s">
        <v>5986</v>
      </c>
      <c r="N941" s="14" t="s">
        <v>5989</v>
      </c>
      <c r="O941" s="1">
        <f>IF(G941="D1",MATCH(C941,'RPI calculation'!$A$9:$A$356,0),0)</f>
        <v>94</v>
      </c>
      <c r="P941" s="1">
        <f>IF(H941="D1",MATCH(D941,'RPI calculation'!$A$9:$A$356,0),0)</f>
        <v>104</v>
      </c>
      <c r="Q941" s="1">
        <f t="shared" si="42"/>
        <v>1</v>
      </c>
      <c r="R941" s="1">
        <f t="shared" si="43"/>
        <v>1</v>
      </c>
      <c r="S941" s="1">
        <f t="shared" si="44"/>
        <v>0</v>
      </c>
      <c r="T941" s="9">
        <f>IF(Q941=0,0,(INDEX('RPI calculation'!$H$9:$H$356,P941)-(COUNTIFS(Matches!$C$9:$C$1954,C941,Matches!$D$9:$D$1954,D941,Matches!$Q$9:$Q$1954,1,Matches!$F$9:$F$1954,3)+COUNTIFS(Matches!$C$9:$C$1954,D941,Matches!$D$9:$D$1954,C941,Matches!$Q$9:$Q$1954,1,Matches!$E$9:$E$1954,3)))/((INDEX('RPI calculation'!$H$9:$H$356,P941)+INDEX('RPI calculation'!$I$9:$I$356,P941))-(COUNTIFS(Matches!$C$9:$C$1954,C941,Matches!$D$9:$D$1954,D941,Matches!$Q$9:$Q$1954,1)+COUNTIFS(Matches!$C$9:$C$1954,D941,Matches!$D$9:$D$1954,C941,Matches!$Q$9:$Q$1954,1))))</f>
        <v>0.2</v>
      </c>
      <c r="U941" s="9">
        <f>IF(Q941=0,0,(INDEX('RPI calculation'!$H$9:$H$356,O941)-(COUNTIFS(Matches!$C$9:$C$1954,C941,Matches!$D$9:$D$1954,D941,Matches!$Q$9:$Q$1954,1,Matches!$E$9:$E$1954,3)+COUNTIFS(Matches!$C$9:$C$1954,D941,Matches!$D$9:$D$1954,C941,Matches!$Q$9:$Q$1954,1,Matches!$F$9:$F$1954,3)))/((INDEX('RPI calculation'!$H$9:$H$356,O941)+INDEX('RPI calculation'!$I$9:$I$356,O941))-(COUNTIFS(Matches!$C$9:$C$1954,C941,Matches!$D$9:$D$1954,D941,Matches!$Q$9:$Q$1954,1)+COUNTIFS(Matches!$C$9:$C$1954,D941,Matches!$D$9:$D$1954,C941,Matches!$Q$9:$Q$1954,1))))</f>
        <v>0.63636363636363635</v>
      </c>
      <c r="V941" s="9">
        <f>IF(Q941=0,0,INDEX('RPI calculation'!$K$9:$K$356,P941))</f>
        <v>0.43583739492830403</v>
      </c>
      <c r="W941" s="9">
        <f>IF(Q941=0,0,INDEX('RPI calculation'!$K$9:$K$356,O941))</f>
        <v>0.43535353535353538</v>
      </c>
      <c r="X941" s="1">
        <f>IF(G941="D1",INDEX('RPI calculation'!$N$9:$N$356,O941),0)</f>
        <v>163</v>
      </c>
      <c r="Y941" s="1">
        <f>IF(H941="D1",INDEX('RPI calculation'!$N$9:$N$356,P941),0)</f>
        <v>323</v>
      </c>
    </row>
    <row r="942" spans="1:25" ht="25">
      <c r="A942" s="1" t="s">
        <v>2863</v>
      </c>
      <c r="B942" s="12">
        <v>46271</v>
      </c>
      <c r="C942" s="1" t="s">
        <v>260</v>
      </c>
      <c r="D942" s="1" t="s">
        <v>149</v>
      </c>
      <c r="E942" s="1">
        <v>0</v>
      </c>
      <c r="F942" s="1">
        <v>3</v>
      </c>
      <c r="G942" s="1" t="s">
        <v>584</v>
      </c>
      <c r="H942" s="1" t="s">
        <v>584</v>
      </c>
      <c r="I942" s="1">
        <v>2</v>
      </c>
      <c r="J942" s="14" t="s">
        <v>875</v>
      </c>
      <c r="K942" s="14" t="s">
        <v>2864</v>
      </c>
      <c r="L942" s="14"/>
      <c r="M942" s="1" t="s">
        <v>5986</v>
      </c>
      <c r="N942" s="14" t="s">
        <v>5989</v>
      </c>
      <c r="O942" s="1">
        <f>IF(G942="D1",MATCH(C942,'RPI calculation'!$A$9:$A$356,0),0)</f>
        <v>95</v>
      </c>
      <c r="P942" s="1">
        <f>IF(H942="D1",MATCH(D942,'RPI calculation'!$A$9:$A$356,0),0)</f>
        <v>343</v>
      </c>
      <c r="Q942" s="1">
        <f t="shared" si="42"/>
        <v>1</v>
      </c>
      <c r="R942" s="1">
        <f t="shared" si="43"/>
        <v>0</v>
      </c>
      <c r="S942" s="1">
        <f t="shared" si="44"/>
        <v>1</v>
      </c>
      <c r="T942" s="9">
        <f>IF(Q942=0,0,(INDEX('RPI calculation'!$H$9:$H$356,P942)-(COUNTIFS(Matches!$C$9:$C$1954,C942,Matches!$D$9:$D$1954,D942,Matches!$Q$9:$Q$1954,1,Matches!$F$9:$F$1954,3)+COUNTIFS(Matches!$C$9:$C$1954,D942,Matches!$D$9:$D$1954,C942,Matches!$Q$9:$Q$1954,1,Matches!$E$9:$E$1954,3)))/((INDEX('RPI calculation'!$H$9:$H$356,P942)+INDEX('RPI calculation'!$I$9:$I$356,P942))-(COUNTIFS(Matches!$C$9:$C$1954,C942,Matches!$D$9:$D$1954,D942,Matches!$Q$9:$Q$1954,1)+COUNTIFS(Matches!$C$9:$C$1954,D942,Matches!$D$9:$D$1954,C942,Matches!$Q$9:$Q$1954,1))))</f>
        <v>0.5</v>
      </c>
      <c r="U942" s="9">
        <f>IF(Q942=0,0,(INDEX('RPI calculation'!$H$9:$H$356,O942)-(COUNTIFS(Matches!$C$9:$C$1954,C942,Matches!$D$9:$D$1954,D942,Matches!$Q$9:$Q$1954,1,Matches!$E$9:$E$1954,3)+COUNTIFS(Matches!$C$9:$C$1954,D942,Matches!$D$9:$D$1954,C942,Matches!$Q$9:$Q$1954,1,Matches!$F$9:$F$1954,3)))/((INDEX('RPI calculation'!$H$9:$H$356,O942)+INDEX('RPI calculation'!$I$9:$I$356,O942))-(COUNTIFS(Matches!$C$9:$C$1954,C942,Matches!$D$9:$D$1954,D942,Matches!$Q$9:$Q$1954,1)+COUNTIFS(Matches!$C$9:$C$1954,D942,Matches!$D$9:$D$1954,C942,Matches!$Q$9:$Q$1954,1))))</f>
        <v>0.45454545454545453</v>
      </c>
      <c r="V942" s="9">
        <f>IF(Q942=0,0,INDEX('RPI calculation'!$K$9:$K$356,P942))</f>
        <v>0.53261460761460766</v>
      </c>
      <c r="W942" s="9">
        <f>IF(Q942=0,0,INDEX('RPI calculation'!$K$9:$K$356,O942))</f>
        <v>0.45094696969696968</v>
      </c>
      <c r="X942" s="1">
        <f>IF(G942="D1",INDEX('RPI calculation'!$N$9:$N$356,O942),0)</f>
        <v>237</v>
      </c>
      <c r="Y942" s="1">
        <f>IF(H942="D1",INDEX('RPI calculation'!$N$9:$N$356,P942),0)</f>
        <v>126</v>
      </c>
    </row>
    <row r="943" spans="1:25" ht="25">
      <c r="A943" s="1" t="s">
        <v>2865</v>
      </c>
      <c r="B943" s="12">
        <v>46271</v>
      </c>
      <c r="C943" s="1" t="s">
        <v>123</v>
      </c>
      <c r="D943" s="1" t="s">
        <v>104</v>
      </c>
      <c r="E943" s="1">
        <v>3</v>
      </c>
      <c r="F943" s="1">
        <v>1</v>
      </c>
      <c r="G943" s="1" t="s">
        <v>584</v>
      </c>
      <c r="H943" s="1" t="s">
        <v>584</v>
      </c>
      <c r="I943" s="1">
        <v>2</v>
      </c>
      <c r="J943" s="14" t="s">
        <v>606</v>
      </c>
      <c r="K943" s="14" t="s">
        <v>2866</v>
      </c>
      <c r="L943" s="14"/>
      <c r="M943" s="1" t="s">
        <v>5986</v>
      </c>
      <c r="N943" s="14" t="s">
        <v>5989</v>
      </c>
      <c r="O943" s="1">
        <f>IF(G943="D1",MATCH(C943,'RPI calculation'!$A$9:$A$356,0),0)</f>
        <v>96</v>
      </c>
      <c r="P943" s="1">
        <f>IF(H943="D1",MATCH(D943,'RPI calculation'!$A$9:$A$356,0),0)</f>
        <v>328</v>
      </c>
      <c r="Q943" s="1">
        <f t="shared" si="42"/>
        <v>1</v>
      </c>
      <c r="R943" s="1">
        <f t="shared" si="43"/>
        <v>1</v>
      </c>
      <c r="S943" s="1">
        <f t="shared" si="44"/>
        <v>0</v>
      </c>
      <c r="T943" s="9">
        <f>IF(Q943=0,0,(INDEX('RPI calculation'!$H$9:$H$356,P943)-(COUNTIFS(Matches!$C$9:$C$1954,C943,Matches!$D$9:$D$1954,D943,Matches!$Q$9:$Q$1954,1,Matches!$F$9:$F$1954,3)+COUNTIFS(Matches!$C$9:$C$1954,D943,Matches!$D$9:$D$1954,C943,Matches!$Q$9:$Q$1954,1,Matches!$E$9:$E$1954,3)))/((INDEX('RPI calculation'!$H$9:$H$356,P943)+INDEX('RPI calculation'!$I$9:$I$356,P943))-(COUNTIFS(Matches!$C$9:$C$1954,C943,Matches!$D$9:$D$1954,D943,Matches!$Q$9:$Q$1954,1)+COUNTIFS(Matches!$C$9:$C$1954,D943,Matches!$D$9:$D$1954,C943,Matches!$Q$9:$Q$1954,1))))</f>
        <v>0.6</v>
      </c>
      <c r="U943" s="9">
        <f>IF(Q943=0,0,(INDEX('RPI calculation'!$H$9:$H$356,O943)-(COUNTIFS(Matches!$C$9:$C$1954,C943,Matches!$D$9:$D$1954,D943,Matches!$Q$9:$Q$1954,1,Matches!$E$9:$E$1954,3)+COUNTIFS(Matches!$C$9:$C$1954,D943,Matches!$D$9:$D$1954,C943,Matches!$Q$9:$Q$1954,1,Matches!$F$9:$F$1954,3)))/((INDEX('RPI calculation'!$H$9:$H$356,O943)+INDEX('RPI calculation'!$I$9:$I$356,O943))-(COUNTIFS(Matches!$C$9:$C$1954,C943,Matches!$D$9:$D$1954,D943,Matches!$Q$9:$Q$1954,1)+COUNTIFS(Matches!$C$9:$C$1954,D943,Matches!$D$9:$D$1954,C943,Matches!$Q$9:$Q$1954,1))))</f>
        <v>0.7</v>
      </c>
      <c r="V943" s="9">
        <f>IF(Q943=0,0,INDEX('RPI calculation'!$K$9:$K$356,P943))</f>
        <v>0.62378328741965106</v>
      </c>
      <c r="W943" s="9">
        <f>IF(Q943=0,0,INDEX('RPI calculation'!$K$9:$K$356,O943))</f>
        <v>0.4861570247933884</v>
      </c>
      <c r="X943" s="1">
        <f>IF(G943="D1",INDEX('RPI calculation'!$N$9:$N$356,O943),0)</f>
        <v>100</v>
      </c>
      <c r="Y943" s="1">
        <f>IF(H943="D1",INDEX('RPI calculation'!$N$9:$N$356,P943),0)</f>
        <v>81</v>
      </c>
    </row>
    <row r="944" spans="1:25" ht="25">
      <c r="A944" s="1" t="s">
        <v>2867</v>
      </c>
      <c r="B944" s="12">
        <v>46271</v>
      </c>
      <c r="C944" s="1" t="s">
        <v>50</v>
      </c>
      <c r="D944" s="1" t="s">
        <v>64</v>
      </c>
      <c r="E944" s="1">
        <v>3</v>
      </c>
      <c r="F944" s="1">
        <v>0</v>
      </c>
      <c r="G944" s="1" t="s">
        <v>584</v>
      </c>
      <c r="H944" s="1" t="s">
        <v>584</v>
      </c>
      <c r="I944" s="1">
        <v>2</v>
      </c>
      <c r="J944" s="14" t="s">
        <v>606</v>
      </c>
      <c r="K944" s="14" t="s">
        <v>2868</v>
      </c>
      <c r="L944" s="14"/>
      <c r="M944" s="1" t="s">
        <v>5986</v>
      </c>
      <c r="N944" s="14" t="s">
        <v>5989</v>
      </c>
      <c r="O944" s="1">
        <f>IF(G944="D1",MATCH(C944,'RPI calculation'!$A$9:$A$356,0),0)</f>
        <v>99</v>
      </c>
      <c r="P944" s="1">
        <f>IF(H944="D1",MATCH(D944,'RPI calculation'!$A$9:$A$356,0),0)</f>
        <v>346</v>
      </c>
      <c r="Q944" s="1">
        <f t="shared" si="42"/>
        <v>1</v>
      </c>
      <c r="R944" s="1">
        <f t="shared" si="43"/>
        <v>1</v>
      </c>
      <c r="S944" s="1">
        <f t="shared" si="44"/>
        <v>0</v>
      </c>
      <c r="T944" s="9">
        <f>IF(Q944=0,0,(INDEX('RPI calculation'!$H$9:$H$356,P944)-(COUNTIFS(Matches!$C$9:$C$1954,C944,Matches!$D$9:$D$1954,D944,Matches!$Q$9:$Q$1954,1,Matches!$F$9:$F$1954,3)+COUNTIFS(Matches!$C$9:$C$1954,D944,Matches!$D$9:$D$1954,C944,Matches!$Q$9:$Q$1954,1,Matches!$E$9:$E$1954,3)))/((INDEX('RPI calculation'!$H$9:$H$356,P944)+INDEX('RPI calculation'!$I$9:$I$356,P944))-(COUNTIFS(Matches!$C$9:$C$1954,C944,Matches!$D$9:$D$1954,D944,Matches!$Q$9:$Q$1954,1)+COUNTIFS(Matches!$C$9:$C$1954,D944,Matches!$D$9:$D$1954,C944,Matches!$Q$9:$Q$1954,1))))</f>
        <v>0.7</v>
      </c>
      <c r="U944" s="9">
        <f>IF(Q944=0,0,(INDEX('RPI calculation'!$H$9:$H$356,O944)-(COUNTIFS(Matches!$C$9:$C$1954,C944,Matches!$D$9:$D$1954,D944,Matches!$Q$9:$Q$1954,1,Matches!$E$9:$E$1954,3)+COUNTIFS(Matches!$C$9:$C$1954,D944,Matches!$D$9:$D$1954,C944,Matches!$Q$9:$Q$1954,1,Matches!$F$9:$F$1954,3)))/((INDEX('RPI calculation'!$H$9:$H$356,O944)+INDEX('RPI calculation'!$I$9:$I$356,O944))-(COUNTIFS(Matches!$C$9:$C$1954,C944,Matches!$D$9:$D$1954,D944,Matches!$Q$9:$Q$1954,1)+COUNTIFS(Matches!$C$9:$C$1954,D944,Matches!$D$9:$D$1954,C944,Matches!$Q$9:$Q$1954,1))))</f>
        <v>0.7</v>
      </c>
      <c r="V944" s="9">
        <f>IF(Q944=0,0,INDEX('RPI calculation'!$K$9:$K$356,P944))</f>
        <v>0.61976584022038572</v>
      </c>
      <c r="W944" s="9">
        <f>IF(Q944=0,0,INDEX('RPI calculation'!$K$9:$K$356,O944))</f>
        <v>0.6127869605142332</v>
      </c>
      <c r="X944" s="1">
        <f>IF(G944="D1",INDEX('RPI calculation'!$N$9:$N$356,O944),0)</f>
        <v>27</v>
      </c>
      <c r="Y944" s="1">
        <f>IF(H944="D1",INDEX('RPI calculation'!$N$9:$N$356,P944),0)</f>
        <v>41</v>
      </c>
    </row>
    <row r="945" spans="1:25">
      <c r="A945" s="1" t="s">
        <v>2869</v>
      </c>
      <c r="B945" s="12">
        <v>46271</v>
      </c>
      <c r="C945" s="1" t="s">
        <v>162</v>
      </c>
      <c r="D945" s="1" t="s">
        <v>231</v>
      </c>
      <c r="E945" s="1">
        <v>3</v>
      </c>
      <c r="F945" s="1">
        <v>1</v>
      </c>
      <c r="G945" s="1" t="s">
        <v>584</v>
      </c>
      <c r="H945" s="1" t="s">
        <v>584</v>
      </c>
      <c r="I945" s="1">
        <v>1</v>
      </c>
      <c r="J945" s="14" t="s">
        <v>2466</v>
      </c>
      <c r="K945" s="14" t="s">
        <v>2870</v>
      </c>
      <c r="L945" s="14"/>
      <c r="M945" s="1" t="s">
        <v>5986</v>
      </c>
      <c r="N945" s="14" t="s">
        <v>5989</v>
      </c>
      <c r="O945" s="1">
        <f>IF(G945="D1",MATCH(C945,'RPI calculation'!$A$9:$A$356,0),0)</f>
        <v>102</v>
      </c>
      <c r="P945" s="1">
        <f>IF(H945="D1",MATCH(D945,'RPI calculation'!$A$9:$A$356,0),0)</f>
        <v>277</v>
      </c>
      <c r="Q945" s="1">
        <f t="shared" si="42"/>
        <v>1</v>
      </c>
      <c r="R945" s="1">
        <f t="shared" si="43"/>
        <v>1</v>
      </c>
      <c r="S945" s="1">
        <f t="shared" si="44"/>
        <v>0</v>
      </c>
      <c r="T945" s="9">
        <f>IF(Q945=0,0,(INDEX('RPI calculation'!$H$9:$H$356,P945)-(COUNTIFS(Matches!$C$9:$C$1954,C945,Matches!$D$9:$D$1954,D945,Matches!$Q$9:$Q$1954,1,Matches!$F$9:$F$1954,3)+COUNTIFS(Matches!$C$9:$C$1954,D945,Matches!$D$9:$D$1954,C945,Matches!$Q$9:$Q$1954,1,Matches!$E$9:$E$1954,3)))/((INDEX('RPI calculation'!$H$9:$H$356,P945)+INDEX('RPI calculation'!$I$9:$I$356,P945))-(COUNTIFS(Matches!$C$9:$C$1954,C945,Matches!$D$9:$D$1954,D945,Matches!$Q$9:$Q$1954,1)+COUNTIFS(Matches!$C$9:$C$1954,D945,Matches!$D$9:$D$1954,C945,Matches!$Q$9:$Q$1954,1))))</f>
        <v>0.7</v>
      </c>
      <c r="U945" s="9">
        <f>IF(Q945=0,0,(INDEX('RPI calculation'!$H$9:$H$356,O945)-(COUNTIFS(Matches!$C$9:$C$1954,C945,Matches!$D$9:$D$1954,D945,Matches!$Q$9:$Q$1954,1,Matches!$E$9:$E$1954,3)+COUNTIFS(Matches!$C$9:$C$1954,D945,Matches!$D$9:$D$1954,C945,Matches!$Q$9:$Q$1954,1,Matches!$F$9:$F$1954,3)))/((INDEX('RPI calculation'!$H$9:$H$356,O945)+INDEX('RPI calculation'!$I$9:$I$356,O945))-(COUNTIFS(Matches!$C$9:$C$1954,C945,Matches!$D$9:$D$1954,D945,Matches!$Q$9:$Q$1954,1)+COUNTIFS(Matches!$C$9:$C$1954,D945,Matches!$D$9:$D$1954,C945,Matches!$Q$9:$Q$1954,1))))</f>
        <v>0.5</v>
      </c>
      <c r="V945" s="9">
        <f>IF(Q945=0,0,INDEX('RPI calculation'!$K$9:$K$356,P945))</f>
        <v>0.39594647776465963</v>
      </c>
      <c r="W945" s="9">
        <f>IF(Q945=0,0,INDEX('RPI calculation'!$K$9:$K$356,O945))</f>
        <v>0.52653810835629011</v>
      </c>
      <c r="X945" s="1">
        <f>IF(G945="D1",INDEX('RPI calculation'!$N$9:$N$356,O945),0)</f>
        <v>139</v>
      </c>
      <c r="Y945" s="1">
        <f>IF(H945="D1",INDEX('RPI calculation'!$N$9:$N$356,P945),0)</f>
        <v>208</v>
      </c>
    </row>
    <row r="946" spans="1:25" ht="25">
      <c r="A946" s="1" t="s">
        <v>2871</v>
      </c>
      <c r="B946" s="12">
        <v>46271</v>
      </c>
      <c r="C946" s="1" t="s">
        <v>70</v>
      </c>
      <c r="D946" s="1" t="s">
        <v>266</v>
      </c>
      <c r="E946" s="1">
        <v>3</v>
      </c>
      <c r="F946" s="1">
        <v>2</v>
      </c>
      <c r="G946" s="1" t="s">
        <v>584</v>
      </c>
      <c r="H946" s="1" t="s">
        <v>584</v>
      </c>
      <c r="I946" s="1">
        <v>2</v>
      </c>
      <c r="J946" s="14" t="s">
        <v>2318</v>
      </c>
      <c r="K946" s="14" t="s">
        <v>2872</v>
      </c>
      <c r="L946" s="14"/>
      <c r="M946" s="1" t="s">
        <v>5986</v>
      </c>
      <c r="N946" s="14" t="s">
        <v>5989</v>
      </c>
      <c r="O946" s="1">
        <f>IF(G946="D1",MATCH(C946,'RPI calculation'!$A$9:$A$356,0),0)</f>
        <v>105</v>
      </c>
      <c r="P946" s="1">
        <f>IF(H946="D1",MATCH(D946,'RPI calculation'!$A$9:$A$356,0),0)</f>
        <v>198</v>
      </c>
      <c r="Q946" s="1">
        <f t="shared" si="42"/>
        <v>1</v>
      </c>
      <c r="R946" s="1">
        <f t="shared" si="43"/>
        <v>1</v>
      </c>
      <c r="S946" s="1">
        <f t="shared" si="44"/>
        <v>0</v>
      </c>
      <c r="T946" s="9">
        <f>IF(Q946=0,0,(INDEX('RPI calculation'!$H$9:$H$356,P946)-(COUNTIFS(Matches!$C$9:$C$1954,C946,Matches!$D$9:$D$1954,D946,Matches!$Q$9:$Q$1954,1,Matches!$F$9:$F$1954,3)+COUNTIFS(Matches!$C$9:$C$1954,D946,Matches!$D$9:$D$1954,C946,Matches!$Q$9:$Q$1954,1,Matches!$E$9:$E$1954,3)))/((INDEX('RPI calculation'!$H$9:$H$356,P946)+INDEX('RPI calculation'!$I$9:$I$356,P946))-(COUNTIFS(Matches!$C$9:$C$1954,C946,Matches!$D$9:$D$1954,D946,Matches!$Q$9:$Q$1954,1)+COUNTIFS(Matches!$C$9:$C$1954,D946,Matches!$D$9:$D$1954,C946,Matches!$Q$9:$Q$1954,1))))</f>
        <v>0.22222222222222221</v>
      </c>
      <c r="U946" s="9">
        <f>IF(Q946=0,0,(INDEX('RPI calculation'!$H$9:$H$356,O946)-(COUNTIFS(Matches!$C$9:$C$1954,C946,Matches!$D$9:$D$1954,D946,Matches!$Q$9:$Q$1954,1,Matches!$E$9:$E$1954,3)+COUNTIFS(Matches!$C$9:$C$1954,D946,Matches!$D$9:$D$1954,C946,Matches!$Q$9:$Q$1954,1,Matches!$F$9:$F$1954,3)))/((INDEX('RPI calculation'!$H$9:$H$356,O946)+INDEX('RPI calculation'!$I$9:$I$356,O946))-(COUNTIFS(Matches!$C$9:$C$1954,C946,Matches!$D$9:$D$1954,D946,Matches!$Q$9:$Q$1954,1)+COUNTIFS(Matches!$C$9:$C$1954,D946,Matches!$D$9:$D$1954,C946,Matches!$Q$9:$Q$1954,1))))</f>
        <v>1</v>
      </c>
      <c r="V946" s="9">
        <f>IF(Q946=0,0,INDEX('RPI calculation'!$K$9:$K$356,P946))</f>
        <v>0.58865384615384619</v>
      </c>
      <c r="W946" s="9">
        <f>IF(Q946=0,0,INDEX('RPI calculation'!$K$9:$K$356,O946))</f>
        <v>0.46898040231373567</v>
      </c>
      <c r="X946" s="1">
        <f>IF(G946="D1",INDEX('RPI calculation'!$N$9:$N$356,O946),0)</f>
        <v>47</v>
      </c>
      <c r="Y946" s="1">
        <f>IF(H946="D1",INDEX('RPI calculation'!$N$9:$N$356,P946),0)</f>
        <v>243</v>
      </c>
    </row>
    <row r="947" spans="1:25" ht="25">
      <c r="A947" s="1" t="s">
        <v>2873</v>
      </c>
      <c r="B947" s="12">
        <v>46271</v>
      </c>
      <c r="C947" s="1" t="s">
        <v>94</v>
      </c>
      <c r="D947" s="1" t="s">
        <v>221</v>
      </c>
      <c r="E947" s="1">
        <v>3</v>
      </c>
      <c r="F947" s="1">
        <v>2</v>
      </c>
      <c r="G947" s="1" t="s">
        <v>584</v>
      </c>
      <c r="H947" s="1" t="s">
        <v>584</v>
      </c>
      <c r="I947" s="1">
        <v>2</v>
      </c>
      <c r="J947" s="14" t="s">
        <v>739</v>
      </c>
      <c r="K947" s="14" t="s">
        <v>2874</v>
      </c>
      <c r="L947" s="14"/>
      <c r="M947" s="1" t="s">
        <v>5986</v>
      </c>
      <c r="N947" s="14" t="s">
        <v>5989</v>
      </c>
      <c r="O947" s="1">
        <f>IF(G947="D1",MATCH(C947,'RPI calculation'!$A$9:$A$356,0),0)</f>
        <v>106</v>
      </c>
      <c r="P947" s="1">
        <f>IF(H947="D1",MATCH(D947,'RPI calculation'!$A$9:$A$356,0),0)</f>
        <v>297</v>
      </c>
      <c r="Q947" s="1">
        <f t="shared" si="42"/>
        <v>1</v>
      </c>
      <c r="R947" s="1">
        <f t="shared" si="43"/>
        <v>1</v>
      </c>
      <c r="S947" s="1">
        <f t="shared" si="44"/>
        <v>0</v>
      </c>
      <c r="T947" s="9">
        <f>IF(Q947=0,0,(INDEX('RPI calculation'!$H$9:$H$356,P947)-(COUNTIFS(Matches!$C$9:$C$1954,C947,Matches!$D$9:$D$1954,D947,Matches!$Q$9:$Q$1954,1,Matches!$F$9:$F$1954,3)+COUNTIFS(Matches!$C$9:$C$1954,D947,Matches!$D$9:$D$1954,C947,Matches!$Q$9:$Q$1954,1,Matches!$E$9:$E$1954,3)))/((INDEX('RPI calculation'!$H$9:$H$356,P947)+INDEX('RPI calculation'!$I$9:$I$356,P947))-(COUNTIFS(Matches!$C$9:$C$1954,C947,Matches!$D$9:$D$1954,D947,Matches!$Q$9:$Q$1954,1)+COUNTIFS(Matches!$C$9:$C$1954,D947,Matches!$D$9:$D$1954,C947,Matches!$Q$9:$Q$1954,1))))</f>
        <v>0.4</v>
      </c>
      <c r="U947" s="9">
        <f>IF(Q947=0,0,(INDEX('RPI calculation'!$H$9:$H$356,O947)-(COUNTIFS(Matches!$C$9:$C$1954,C947,Matches!$D$9:$D$1954,D947,Matches!$Q$9:$Q$1954,1,Matches!$E$9:$E$1954,3)+COUNTIFS(Matches!$C$9:$C$1954,D947,Matches!$D$9:$D$1954,C947,Matches!$Q$9:$Q$1954,1,Matches!$F$9:$F$1954,3)))/((INDEX('RPI calculation'!$H$9:$H$356,O947)+INDEX('RPI calculation'!$I$9:$I$356,O947))-(COUNTIFS(Matches!$C$9:$C$1954,C947,Matches!$D$9:$D$1954,D947,Matches!$Q$9:$Q$1954,1)+COUNTIFS(Matches!$C$9:$C$1954,D947,Matches!$D$9:$D$1954,C947,Matches!$Q$9:$Q$1954,1))))</f>
        <v>0.7</v>
      </c>
      <c r="V947" s="9">
        <f>IF(Q947=0,0,INDEX('RPI calculation'!$K$9:$K$356,P947))</f>
        <v>0.5535812672176309</v>
      </c>
      <c r="W947" s="9">
        <f>IF(Q947=0,0,INDEX('RPI calculation'!$K$9:$K$356,O947))</f>
        <v>0.51359044995408631</v>
      </c>
      <c r="X947" s="1">
        <f>IF(G947="D1",INDEX('RPI calculation'!$N$9:$N$356,O947),0)</f>
        <v>71</v>
      </c>
      <c r="Y947" s="1">
        <f>IF(H947="D1",INDEX('RPI calculation'!$N$9:$N$356,P947),0)</f>
        <v>198</v>
      </c>
    </row>
    <row r="948" spans="1:25" ht="25">
      <c r="A948" s="1" t="s">
        <v>2875</v>
      </c>
      <c r="B948" s="12">
        <v>46271</v>
      </c>
      <c r="C948" s="1" t="s">
        <v>85</v>
      </c>
      <c r="D948" s="1" t="s">
        <v>101</v>
      </c>
      <c r="E948" s="1">
        <v>3</v>
      </c>
      <c r="F948" s="1">
        <v>1</v>
      </c>
      <c r="G948" s="1" t="s">
        <v>584</v>
      </c>
      <c r="H948" s="1" t="s">
        <v>584</v>
      </c>
      <c r="I948" s="1">
        <v>2</v>
      </c>
      <c r="J948" s="14" t="s">
        <v>1492</v>
      </c>
      <c r="K948" s="14" t="s">
        <v>2876</v>
      </c>
      <c r="L948" s="14"/>
      <c r="M948" s="1" t="s">
        <v>5986</v>
      </c>
      <c r="N948" s="14" t="s">
        <v>5989</v>
      </c>
      <c r="O948" s="1">
        <f>IF(G948="D1",MATCH(C948,'RPI calculation'!$A$9:$A$356,0),0)</f>
        <v>107</v>
      </c>
      <c r="P948" s="1">
        <f>IF(H948="D1",MATCH(D948,'RPI calculation'!$A$9:$A$356,0),0)</f>
        <v>137</v>
      </c>
      <c r="Q948" s="1">
        <f t="shared" si="42"/>
        <v>1</v>
      </c>
      <c r="R948" s="1">
        <f t="shared" si="43"/>
        <v>1</v>
      </c>
      <c r="S948" s="1">
        <f t="shared" si="44"/>
        <v>0</v>
      </c>
      <c r="T948" s="9">
        <f>IF(Q948=0,0,(INDEX('RPI calculation'!$H$9:$H$356,P948)-(COUNTIFS(Matches!$C$9:$C$1954,C948,Matches!$D$9:$D$1954,D948,Matches!$Q$9:$Q$1954,1,Matches!$F$9:$F$1954,3)+COUNTIFS(Matches!$C$9:$C$1954,D948,Matches!$D$9:$D$1954,C948,Matches!$Q$9:$Q$1954,1,Matches!$E$9:$E$1954,3)))/((INDEX('RPI calculation'!$H$9:$H$356,P948)+INDEX('RPI calculation'!$I$9:$I$356,P948))-(COUNTIFS(Matches!$C$9:$C$1954,C948,Matches!$D$9:$D$1954,D948,Matches!$Q$9:$Q$1954,1)+COUNTIFS(Matches!$C$9:$C$1954,D948,Matches!$D$9:$D$1954,C948,Matches!$Q$9:$Q$1954,1))))</f>
        <v>0.72727272727272729</v>
      </c>
      <c r="U948" s="9">
        <f>IF(Q948=0,0,(INDEX('RPI calculation'!$H$9:$H$356,O948)-(COUNTIFS(Matches!$C$9:$C$1954,C948,Matches!$D$9:$D$1954,D948,Matches!$Q$9:$Q$1954,1,Matches!$E$9:$E$1954,3)+COUNTIFS(Matches!$C$9:$C$1954,D948,Matches!$D$9:$D$1954,C948,Matches!$Q$9:$Q$1954,1,Matches!$F$9:$F$1954,3)))/((INDEX('RPI calculation'!$H$9:$H$356,O948)+INDEX('RPI calculation'!$I$9:$I$356,O948))-(COUNTIFS(Matches!$C$9:$C$1954,C948,Matches!$D$9:$D$1954,D948,Matches!$Q$9:$Q$1954,1)+COUNTIFS(Matches!$C$9:$C$1954,D948,Matches!$D$9:$D$1954,C948,Matches!$Q$9:$Q$1954,1))))</f>
        <v>0.55555555555555558</v>
      </c>
      <c r="V948" s="9">
        <f>IF(Q948=0,0,INDEX('RPI calculation'!$K$9:$K$356,P948))</f>
        <v>0.57589840714840712</v>
      </c>
      <c r="W948" s="9">
        <f>IF(Q948=0,0,INDEX('RPI calculation'!$K$9:$K$356,O948))</f>
        <v>0.60949494949494942</v>
      </c>
      <c r="X948" s="1">
        <f>IF(G948="D1",INDEX('RPI calculation'!$N$9:$N$356,O948),0)</f>
        <v>62</v>
      </c>
      <c r="Y948" s="1">
        <f>IF(H948="D1",INDEX('RPI calculation'!$N$9:$N$356,P948),0)</f>
        <v>78</v>
      </c>
    </row>
    <row r="949" spans="1:25" ht="25">
      <c r="A949" s="1" t="s">
        <v>2877</v>
      </c>
      <c r="B949" s="12">
        <v>46271</v>
      </c>
      <c r="C949" s="1" t="s">
        <v>65</v>
      </c>
      <c r="D949" s="1" t="s">
        <v>90</v>
      </c>
      <c r="E949" s="1">
        <v>3</v>
      </c>
      <c r="F949" s="1">
        <v>0</v>
      </c>
      <c r="G949" s="1" t="s">
        <v>584</v>
      </c>
      <c r="H949" s="1" t="s">
        <v>584</v>
      </c>
      <c r="I949" s="1">
        <v>2</v>
      </c>
      <c r="J949" s="14" t="s">
        <v>2878</v>
      </c>
      <c r="K949" s="14" t="s">
        <v>2879</v>
      </c>
      <c r="L949" s="14"/>
      <c r="M949" s="1" t="s">
        <v>5986</v>
      </c>
      <c r="N949" s="14" t="s">
        <v>5989</v>
      </c>
      <c r="O949" s="1">
        <f>IF(G949="D1",MATCH(C949,'RPI calculation'!$A$9:$A$356,0),0)</f>
        <v>115</v>
      </c>
      <c r="P949" s="1">
        <f>IF(H949="D1",MATCH(D949,'RPI calculation'!$A$9:$A$356,0),0)</f>
        <v>232</v>
      </c>
      <c r="Q949" s="1">
        <f t="shared" si="42"/>
        <v>1</v>
      </c>
      <c r="R949" s="1">
        <f t="shared" si="43"/>
        <v>1</v>
      </c>
      <c r="S949" s="1">
        <f t="shared" si="44"/>
        <v>0</v>
      </c>
      <c r="T949" s="9">
        <f>IF(Q949=0,0,(INDEX('RPI calculation'!$H$9:$H$356,P949)-(COUNTIFS(Matches!$C$9:$C$1954,C949,Matches!$D$9:$D$1954,D949,Matches!$Q$9:$Q$1954,1,Matches!$F$9:$F$1954,3)+COUNTIFS(Matches!$C$9:$C$1954,D949,Matches!$D$9:$D$1954,C949,Matches!$Q$9:$Q$1954,1,Matches!$E$9:$E$1954,3)))/((INDEX('RPI calculation'!$H$9:$H$356,P949)+INDEX('RPI calculation'!$I$9:$I$356,P949))-(COUNTIFS(Matches!$C$9:$C$1954,C949,Matches!$D$9:$D$1954,D949,Matches!$Q$9:$Q$1954,1)+COUNTIFS(Matches!$C$9:$C$1954,D949,Matches!$D$9:$D$1954,C949,Matches!$Q$9:$Q$1954,1))))</f>
        <v>0.6</v>
      </c>
      <c r="U949" s="9">
        <f>IF(Q949=0,0,(INDEX('RPI calculation'!$H$9:$H$356,O949)-(COUNTIFS(Matches!$C$9:$C$1954,C949,Matches!$D$9:$D$1954,D949,Matches!$Q$9:$Q$1954,1,Matches!$E$9:$E$1954,3)+COUNTIFS(Matches!$C$9:$C$1954,D949,Matches!$D$9:$D$1954,C949,Matches!$Q$9:$Q$1954,1,Matches!$F$9:$F$1954,3)))/((INDEX('RPI calculation'!$H$9:$H$356,O949)+INDEX('RPI calculation'!$I$9:$I$356,O949))-(COUNTIFS(Matches!$C$9:$C$1954,C949,Matches!$D$9:$D$1954,D949,Matches!$Q$9:$Q$1954,1)+COUNTIFS(Matches!$C$9:$C$1954,D949,Matches!$D$9:$D$1954,C949,Matches!$Q$9:$Q$1954,1))))</f>
        <v>0.7</v>
      </c>
      <c r="V949" s="9">
        <f>IF(Q949=0,0,INDEX('RPI calculation'!$K$9:$K$356,P949))</f>
        <v>0.61671258034894405</v>
      </c>
      <c r="W949" s="9">
        <f>IF(Q949=0,0,INDEX('RPI calculation'!$K$9:$K$356,O949))</f>
        <v>0.58087695133149675</v>
      </c>
      <c r="X949" s="1">
        <f>IF(G949="D1",INDEX('RPI calculation'!$N$9:$N$356,O949),0)</f>
        <v>42</v>
      </c>
      <c r="Y949" s="1">
        <f>IF(H949="D1",INDEX('RPI calculation'!$N$9:$N$356,P949),0)</f>
        <v>67</v>
      </c>
    </row>
    <row r="950" spans="1:25" ht="25">
      <c r="A950" s="1" t="s">
        <v>2880</v>
      </c>
      <c r="B950" s="12">
        <v>46271</v>
      </c>
      <c r="C950" s="1" t="s">
        <v>43</v>
      </c>
      <c r="D950" s="1" t="s">
        <v>34</v>
      </c>
      <c r="E950" s="1">
        <v>0</v>
      </c>
      <c r="F950" s="1">
        <v>3</v>
      </c>
      <c r="G950" s="1" t="s">
        <v>584</v>
      </c>
      <c r="H950" s="1" t="s">
        <v>584</v>
      </c>
      <c r="I950" s="1">
        <v>2</v>
      </c>
      <c r="J950" s="14" t="s">
        <v>2881</v>
      </c>
      <c r="K950" s="14" t="s">
        <v>2882</v>
      </c>
      <c r="L950" s="14"/>
      <c r="M950" s="1" t="s">
        <v>5986</v>
      </c>
      <c r="N950" s="14" t="s">
        <v>5987</v>
      </c>
      <c r="O950" s="1">
        <f>IF(G950="D1",MATCH(C950,'RPI calculation'!$A$9:$A$356,0),0)</f>
        <v>117</v>
      </c>
      <c r="P950" s="1">
        <f>IF(H950="D1",MATCH(D950,'RPI calculation'!$A$9:$A$356,0),0)</f>
        <v>278</v>
      </c>
      <c r="Q950" s="1">
        <f t="shared" si="42"/>
        <v>1</v>
      </c>
      <c r="R950" s="1">
        <f t="shared" si="43"/>
        <v>0</v>
      </c>
      <c r="S950" s="1">
        <f t="shared" si="44"/>
        <v>1</v>
      </c>
      <c r="T950" s="9">
        <f>IF(Q950=0,0,(INDEX('RPI calculation'!$H$9:$H$356,P950)-(COUNTIFS(Matches!$C$9:$C$1954,C950,Matches!$D$9:$D$1954,D950,Matches!$Q$9:$Q$1954,1,Matches!$F$9:$F$1954,3)+COUNTIFS(Matches!$C$9:$C$1954,D950,Matches!$D$9:$D$1954,C950,Matches!$Q$9:$Q$1954,1,Matches!$E$9:$E$1954,3)))/((INDEX('RPI calculation'!$H$9:$H$356,P950)+INDEX('RPI calculation'!$I$9:$I$356,P950))-(COUNTIFS(Matches!$C$9:$C$1954,C950,Matches!$D$9:$D$1954,D950,Matches!$Q$9:$Q$1954,1)+COUNTIFS(Matches!$C$9:$C$1954,D950,Matches!$D$9:$D$1954,C950,Matches!$Q$9:$Q$1954,1))))</f>
        <v>0.88888888888888884</v>
      </c>
      <c r="U950" s="9">
        <f>IF(Q950=0,0,(INDEX('RPI calculation'!$H$9:$H$356,O950)-(COUNTIFS(Matches!$C$9:$C$1954,C950,Matches!$D$9:$D$1954,D950,Matches!$Q$9:$Q$1954,1,Matches!$E$9:$E$1954,3)+COUNTIFS(Matches!$C$9:$C$1954,D950,Matches!$D$9:$D$1954,C950,Matches!$Q$9:$Q$1954,1,Matches!$F$9:$F$1954,3)))/((INDEX('RPI calculation'!$H$9:$H$356,O950)+INDEX('RPI calculation'!$I$9:$I$356,O950))-(COUNTIFS(Matches!$C$9:$C$1954,C950,Matches!$D$9:$D$1954,D950,Matches!$Q$9:$Q$1954,1)+COUNTIFS(Matches!$C$9:$C$1954,D950,Matches!$D$9:$D$1954,C950,Matches!$Q$9:$Q$1954,1))))</f>
        <v>0.875</v>
      </c>
      <c r="V950" s="9">
        <f>IF(Q950=0,0,INDEX('RPI calculation'!$K$9:$K$356,P950))</f>
        <v>0.6092171717171716</v>
      </c>
      <c r="W950" s="9">
        <f>IF(Q950=0,0,INDEX('RPI calculation'!$K$9:$K$356,O950))</f>
        <v>0.6216610549943884</v>
      </c>
      <c r="X950" s="1">
        <f>IF(G950="D1",INDEX('RPI calculation'!$N$9:$N$356,O950),0)</f>
        <v>20</v>
      </c>
      <c r="Y950" s="1">
        <f>IF(H950="D1",INDEX('RPI calculation'!$N$9:$N$356,P950),0)</f>
        <v>11</v>
      </c>
    </row>
    <row r="951" spans="1:25" ht="25">
      <c r="A951" s="1" t="s">
        <v>2883</v>
      </c>
      <c r="B951" s="12">
        <v>46271</v>
      </c>
      <c r="C951" s="1" t="s">
        <v>310</v>
      </c>
      <c r="D951" s="1" t="s">
        <v>129</v>
      </c>
      <c r="E951" s="1">
        <v>0</v>
      </c>
      <c r="F951" s="1">
        <v>3</v>
      </c>
      <c r="G951" s="1" t="s">
        <v>584</v>
      </c>
      <c r="H951" s="1" t="s">
        <v>584</v>
      </c>
      <c r="I951" s="1">
        <v>2</v>
      </c>
      <c r="J951" s="14" t="s">
        <v>1492</v>
      </c>
      <c r="K951" s="14" t="s">
        <v>2884</v>
      </c>
      <c r="L951" s="14"/>
      <c r="M951" s="1" t="s">
        <v>5986</v>
      </c>
      <c r="N951" s="14" t="s">
        <v>5989</v>
      </c>
      <c r="O951" s="1">
        <f>IF(G951="D1",MATCH(C951,'RPI calculation'!$A$9:$A$356,0),0)</f>
        <v>125</v>
      </c>
      <c r="P951" s="1">
        <f>IF(H951="D1",MATCH(D951,'RPI calculation'!$A$9:$A$356,0),0)</f>
        <v>307</v>
      </c>
      <c r="Q951" s="1">
        <f t="shared" si="42"/>
        <v>1</v>
      </c>
      <c r="R951" s="1">
        <f t="shared" si="43"/>
        <v>0</v>
      </c>
      <c r="S951" s="1">
        <f t="shared" si="44"/>
        <v>1</v>
      </c>
      <c r="T951" s="9">
        <f>IF(Q951=0,0,(INDEX('RPI calculation'!$H$9:$H$356,P951)-(COUNTIFS(Matches!$C$9:$C$1954,C951,Matches!$D$9:$D$1954,D951,Matches!$Q$9:$Q$1954,1,Matches!$F$9:$F$1954,3)+COUNTIFS(Matches!$C$9:$C$1954,D951,Matches!$D$9:$D$1954,C951,Matches!$Q$9:$Q$1954,1,Matches!$E$9:$E$1954,3)))/((INDEX('RPI calculation'!$H$9:$H$356,P951)+INDEX('RPI calculation'!$I$9:$I$356,P951))-(COUNTIFS(Matches!$C$9:$C$1954,C951,Matches!$D$9:$D$1954,D951,Matches!$Q$9:$Q$1954,1)+COUNTIFS(Matches!$C$9:$C$1954,D951,Matches!$D$9:$D$1954,C951,Matches!$Q$9:$Q$1954,1))))</f>
        <v>0.76923076923076927</v>
      </c>
      <c r="U951" s="9">
        <f>IF(Q951=0,0,(INDEX('RPI calculation'!$H$9:$H$356,O951)-(COUNTIFS(Matches!$C$9:$C$1954,C951,Matches!$D$9:$D$1954,D951,Matches!$Q$9:$Q$1954,1,Matches!$E$9:$E$1954,3)+COUNTIFS(Matches!$C$9:$C$1954,D951,Matches!$D$9:$D$1954,C951,Matches!$Q$9:$Q$1954,1,Matches!$F$9:$F$1954,3)))/((INDEX('RPI calculation'!$H$9:$H$356,O951)+INDEX('RPI calculation'!$I$9:$I$356,O951))-(COUNTIFS(Matches!$C$9:$C$1954,C951,Matches!$D$9:$D$1954,D951,Matches!$Q$9:$Q$1954,1)+COUNTIFS(Matches!$C$9:$C$1954,D951,Matches!$D$9:$D$1954,C951,Matches!$Q$9:$Q$1954,1))))</f>
        <v>0.27272727272727271</v>
      </c>
      <c r="V951" s="9">
        <f>IF(Q951=0,0,INDEX('RPI calculation'!$K$9:$K$356,P951))</f>
        <v>0.46547619047619049</v>
      </c>
      <c r="W951" s="9">
        <f>IF(Q951=0,0,INDEX('RPI calculation'!$K$9:$K$356,O951))</f>
        <v>0.5044013856513857</v>
      </c>
      <c r="X951" s="1">
        <f>IF(G951="D1",INDEX('RPI calculation'!$N$9:$N$356,O951),0)</f>
        <v>287</v>
      </c>
      <c r="Y951" s="1">
        <f>IF(H951="D1",INDEX('RPI calculation'!$N$9:$N$356,P951),0)</f>
        <v>106</v>
      </c>
    </row>
    <row r="952" spans="1:25" ht="25">
      <c r="A952" s="1" t="s">
        <v>2885</v>
      </c>
      <c r="B952" s="12">
        <v>46271</v>
      </c>
      <c r="C952" s="1" t="s">
        <v>27</v>
      </c>
      <c r="D952" s="1" t="s">
        <v>33</v>
      </c>
      <c r="E952" s="1">
        <v>3</v>
      </c>
      <c r="F952" s="1">
        <v>1</v>
      </c>
      <c r="G952" s="1" t="s">
        <v>584</v>
      </c>
      <c r="H952" s="1" t="s">
        <v>584</v>
      </c>
      <c r="I952" s="1">
        <v>2</v>
      </c>
      <c r="J952" s="14" t="s">
        <v>2886</v>
      </c>
      <c r="K952" s="14" t="s">
        <v>2887</v>
      </c>
      <c r="L952" s="14"/>
      <c r="M952" s="1" t="s">
        <v>5986</v>
      </c>
      <c r="N952" s="14" t="s">
        <v>5987</v>
      </c>
      <c r="O952" s="1">
        <f>IF(G952="D1",MATCH(C952,'RPI calculation'!$A$9:$A$356,0),0)</f>
        <v>132</v>
      </c>
      <c r="P952" s="1">
        <f>IF(H952="D1",MATCH(D952,'RPI calculation'!$A$9:$A$356,0),0)</f>
        <v>217</v>
      </c>
      <c r="Q952" s="1">
        <f t="shared" si="42"/>
        <v>1</v>
      </c>
      <c r="R952" s="1">
        <f t="shared" si="43"/>
        <v>1</v>
      </c>
      <c r="S952" s="1">
        <f t="shared" si="44"/>
        <v>0</v>
      </c>
      <c r="T952" s="9">
        <f>IF(Q952=0,0,(INDEX('RPI calculation'!$H$9:$H$356,P952)-(COUNTIFS(Matches!$C$9:$C$1954,C952,Matches!$D$9:$D$1954,D952,Matches!$Q$9:$Q$1954,1,Matches!$F$9:$F$1954,3)+COUNTIFS(Matches!$C$9:$C$1954,D952,Matches!$D$9:$D$1954,C952,Matches!$Q$9:$Q$1954,1,Matches!$E$9:$E$1954,3)))/((INDEX('RPI calculation'!$H$9:$H$356,P952)+INDEX('RPI calculation'!$I$9:$I$356,P952))-(COUNTIFS(Matches!$C$9:$C$1954,C952,Matches!$D$9:$D$1954,D952,Matches!$Q$9:$Q$1954,1)+COUNTIFS(Matches!$C$9:$C$1954,D952,Matches!$D$9:$D$1954,C952,Matches!$Q$9:$Q$1954,1))))</f>
        <v>0.88888888888888884</v>
      </c>
      <c r="U952" s="9">
        <f>IF(Q952=0,0,(INDEX('RPI calculation'!$H$9:$H$356,O952)-(COUNTIFS(Matches!$C$9:$C$1954,C952,Matches!$D$9:$D$1954,D952,Matches!$Q$9:$Q$1954,1,Matches!$E$9:$E$1954,3)+COUNTIFS(Matches!$C$9:$C$1954,D952,Matches!$D$9:$D$1954,C952,Matches!$Q$9:$Q$1954,1,Matches!$F$9:$F$1954,3)))/((INDEX('RPI calculation'!$H$9:$H$356,O952)+INDEX('RPI calculation'!$I$9:$I$356,O952))-(COUNTIFS(Matches!$C$9:$C$1954,C952,Matches!$D$9:$D$1954,D952,Matches!$Q$9:$Q$1954,1)+COUNTIFS(Matches!$C$9:$C$1954,D952,Matches!$D$9:$D$1954,C952,Matches!$Q$9:$Q$1954,1))))</f>
        <v>0.77777777777777779</v>
      </c>
      <c r="V952" s="9">
        <f>IF(Q952=0,0,INDEX('RPI calculation'!$K$9:$K$356,P952))</f>
        <v>0.67833333333333334</v>
      </c>
      <c r="W952" s="9">
        <f>IF(Q952=0,0,INDEX('RPI calculation'!$K$9:$K$356,O952))</f>
        <v>0.67789321789321788</v>
      </c>
      <c r="X952" s="1">
        <f>IF(G952="D1",INDEX('RPI calculation'!$N$9:$N$356,O952),0)</f>
        <v>4</v>
      </c>
      <c r="Y952" s="1">
        <f>IF(H952="D1",INDEX('RPI calculation'!$N$9:$N$356,P952),0)</f>
        <v>10</v>
      </c>
    </row>
    <row r="953" spans="1:25" ht="25">
      <c r="A953" s="1" t="s">
        <v>2888</v>
      </c>
      <c r="B953" s="12">
        <v>46271</v>
      </c>
      <c r="C953" s="1" t="s">
        <v>45</v>
      </c>
      <c r="D953" s="1" t="s">
        <v>131</v>
      </c>
      <c r="E953" s="1">
        <v>3</v>
      </c>
      <c r="F953" s="1">
        <v>0</v>
      </c>
      <c r="G953" s="1" t="s">
        <v>584</v>
      </c>
      <c r="H953" s="1" t="s">
        <v>584</v>
      </c>
      <c r="I953" s="1">
        <v>2</v>
      </c>
      <c r="J953" s="14" t="s">
        <v>1675</v>
      </c>
      <c r="K953" s="14" t="s">
        <v>2889</v>
      </c>
      <c r="L953" s="14"/>
      <c r="M953" s="1" t="s">
        <v>5986</v>
      </c>
      <c r="N953" s="14" t="s">
        <v>5989</v>
      </c>
      <c r="O953" s="1">
        <f>IF(G953="D1",MATCH(C953,'RPI calculation'!$A$9:$A$356,0),0)</f>
        <v>139</v>
      </c>
      <c r="P953" s="1">
        <f>IF(H953="D1",MATCH(D953,'RPI calculation'!$A$9:$A$356,0),0)</f>
        <v>254</v>
      </c>
      <c r="Q953" s="1">
        <f t="shared" si="42"/>
        <v>1</v>
      </c>
      <c r="R953" s="1">
        <f t="shared" si="43"/>
        <v>1</v>
      </c>
      <c r="S953" s="1">
        <f t="shared" si="44"/>
        <v>0</v>
      </c>
      <c r="T953" s="9">
        <f>IF(Q953=0,0,(INDEX('RPI calculation'!$H$9:$H$356,P953)-(COUNTIFS(Matches!$C$9:$C$1954,C953,Matches!$D$9:$D$1954,D953,Matches!$Q$9:$Q$1954,1,Matches!$F$9:$F$1954,3)+COUNTIFS(Matches!$C$9:$C$1954,D953,Matches!$D$9:$D$1954,C953,Matches!$Q$9:$Q$1954,1,Matches!$E$9:$E$1954,3)))/((INDEX('RPI calculation'!$H$9:$H$356,P953)+INDEX('RPI calculation'!$I$9:$I$356,P953))-(COUNTIFS(Matches!$C$9:$C$1954,C953,Matches!$D$9:$D$1954,D953,Matches!$Q$9:$Q$1954,1)+COUNTIFS(Matches!$C$9:$C$1954,D953,Matches!$D$9:$D$1954,C953,Matches!$Q$9:$Q$1954,1))))</f>
        <v>0.45454545454545453</v>
      </c>
      <c r="U953" s="9">
        <f>IF(Q953=0,0,(INDEX('RPI calculation'!$H$9:$H$356,O953)-(COUNTIFS(Matches!$C$9:$C$1954,C953,Matches!$D$9:$D$1954,D953,Matches!$Q$9:$Q$1954,1,Matches!$E$9:$E$1954,3)+COUNTIFS(Matches!$C$9:$C$1954,D953,Matches!$D$9:$D$1954,C953,Matches!$Q$9:$Q$1954,1,Matches!$F$9:$F$1954,3)))/((INDEX('RPI calculation'!$H$9:$H$356,O953)+INDEX('RPI calculation'!$I$9:$I$356,O953))-(COUNTIFS(Matches!$C$9:$C$1954,C953,Matches!$D$9:$D$1954,D953,Matches!$Q$9:$Q$1954,1)+COUNTIFS(Matches!$C$9:$C$1954,D953,Matches!$D$9:$D$1954,C953,Matches!$Q$9:$Q$1954,1))))</f>
        <v>0.625</v>
      </c>
      <c r="V953" s="9">
        <f>IF(Q953=0,0,INDEX('RPI calculation'!$K$9:$K$356,P953))</f>
        <v>0.61630892255892256</v>
      </c>
      <c r="W953" s="9">
        <f>IF(Q953=0,0,INDEX('RPI calculation'!$K$9:$K$356,O953))</f>
        <v>0.66015712682379357</v>
      </c>
      <c r="X953" s="1">
        <f>IF(G953="D1",INDEX('RPI calculation'!$N$9:$N$356,O953),0)</f>
        <v>22</v>
      </c>
      <c r="Y953" s="1">
        <f>IF(H953="D1",INDEX('RPI calculation'!$N$9:$N$356,P953),0)</f>
        <v>108</v>
      </c>
    </row>
    <row r="954" spans="1:25" ht="25">
      <c r="A954" s="1" t="s">
        <v>2890</v>
      </c>
      <c r="B954" s="12">
        <v>46271</v>
      </c>
      <c r="C954" s="1" t="s">
        <v>89</v>
      </c>
      <c r="D954" s="1" t="s">
        <v>166</v>
      </c>
      <c r="E954" s="1">
        <v>3</v>
      </c>
      <c r="F954" s="1">
        <v>1</v>
      </c>
      <c r="G954" s="1" t="s">
        <v>584</v>
      </c>
      <c r="H954" s="1" t="s">
        <v>584</v>
      </c>
      <c r="I954" s="1">
        <v>2</v>
      </c>
      <c r="J954" s="14" t="s">
        <v>1087</v>
      </c>
      <c r="K954" s="14" t="s">
        <v>2891</v>
      </c>
      <c r="L954" s="14"/>
      <c r="M954" s="1" t="s">
        <v>5986</v>
      </c>
      <c r="N954" s="14" t="s">
        <v>5989</v>
      </c>
      <c r="O954" s="1">
        <f>IF(G954="D1",MATCH(C954,'RPI calculation'!$A$9:$A$356,0),0)</f>
        <v>142</v>
      </c>
      <c r="P954" s="1">
        <f>IF(H954="D1",MATCH(D954,'RPI calculation'!$A$9:$A$356,0),0)</f>
        <v>317</v>
      </c>
      <c r="Q954" s="1">
        <f t="shared" si="42"/>
        <v>1</v>
      </c>
      <c r="R954" s="1">
        <f t="shared" si="43"/>
        <v>1</v>
      </c>
      <c r="S954" s="1">
        <f t="shared" si="44"/>
        <v>0</v>
      </c>
      <c r="T954" s="9">
        <f>IF(Q954=0,0,(INDEX('RPI calculation'!$H$9:$H$356,P954)-(COUNTIFS(Matches!$C$9:$C$1954,C954,Matches!$D$9:$D$1954,D954,Matches!$Q$9:$Q$1954,1,Matches!$F$9:$F$1954,3)+COUNTIFS(Matches!$C$9:$C$1954,D954,Matches!$D$9:$D$1954,C954,Matches!$Q$9:$Q$1954,1,Matches!$E$9:$E$1954,3)))/((INDEX('RPI calculation'!$H$9:$H$356,P954)+INDEX('RPI calculation'!$I$9:$I$356,P954))-(COUNTIFS(Matches!$C$9:$C$1954,C954,Matches!$D$9:$D$1954,D954,Matches!$Q$9:$Q$1954,1)+COUNTIFS(Matches!$C$9:$C$1954,D954,Matches!$D$9:$D$1954,C954,Matches!$Q$9:$Q$1954,1))))</f>
        <v>0.77777777777777779</v>
      </c>
      <c r="U954" s="9">
        <f>IF(Q954=0,0,(INDEX('RPI calculation'!$H$9:$H$356,O954)-(COUNTIFS(Matches!$C$9:$C$1954,C954,Matches!$D$9:$D$1954,D954,Matches!$Q$9:$Q$1954,1,Matches!$E$9:$E$1954,3)+COUNTIFS(Matches!$C$9:$C$1954,D954,Matches!$D$9:$D$1954,C954,Matches!$Q$9:$Q$1954,1,Matches!$F$9:$F$1954,3)))/((INDEX('RPI calculation'!$H$9:$H$356,O954)+INDEX('RPI calculation'!$I$9:$I$356,O954))-(COUNTIFS(Matches!$C$9:$C$1954,C954,Matches!$D$9:$D$1954,D954,Matches!$Q$9:$Q$1954,1)+COUNTIFS(Matches!$C$9:$C$1954,D954,Matches!$D$9:$D$1954,C954,Matches!$Q$9:$Q$1954,1))))</f>
        <v>0.8</v>
      </c>
      <c r="V954" s="9">
        <f>IF(Q954=0,0,INDEX('RPI calculation'!$K$9:$K$356,P954))</f>
        <v>0.43818181818181817</v>
      </c>
      <c r="W954" s="9">
        <f>IF(Q954=0,0,INDEX('RPI calculation'!$K$9:$K$356,O954))</f>
        <v>0.5116030434212252</v>
      </c>
      <c r="X954" s="1">
        <f>IF(G954="D1",INDEX('RPI calculation'!$N$9:$N$356,O954),0)</f>
        <v>66</v>
      </c>
      <c r="Y954" s="1">
        <f>IF(H954="D1",INDEX('RPI calculation'!$N$9:$N$356,P954),0)</f>
        <v>143</v>
      </c>
    </row>
    <row r="955" spans="1:25" ht="25">
      <c r="A955" s="1" t="s">
        <v>2892</v>
      </c>
      <c r="B955" s="12">
        <v>46271</v>
      </c>
      <c r="C955" s="1" t="s">
        <v>46</v>
      </c>
      <c r="D955" s="1" t="s">
        <v>114</v>
      </c>
      <c r="E955" s="1">
        <v>3</v>
      </c>
      <c r="F955" s="1">
        <v>2</v>
      </c>
      <c r="G955" s="1" t="s">
        <v>584</v>
      </c>
      <c r="H955" s="1" t="s">
        <v>584</v>
      </c>
      <c r="I955" s="1">
        <v>2</v>
      </c>
      <c r="J955" s="14" t="s">
        <v>739</v>
      </c>
      <c r="K955" s="14" t="s">
        <v>2893</v>
      </c>
      <c r="L955" s="14"/>
      <c r="M955" s="1" t="s">
        <v>5986</v>
      </c>
      <c r="N955" s="14" t="s">
        <v>5989</v>
      </c>
      <c r="O955" s="1">
        <f>IF(G955="D1",MATCH(C955,'RPI calculation'!$A$9:$A$356,0),0)</f>
        <v>143</v>
      </c>
      <c r="P955" s="1">
        <f>IF(H955="D1",MATCH(D955,'RPI calculation'!$A$9:$A$356,0),0)</f>
        <v>345</v>
      </c>
      <c r="Q955" s="1">
        <f t="shared" si="42"/>
        <v>1</v>
      </c>
      <c r="R955" s="1">
        <f t="shared" si="43"/>
        <v>1</v>
      </c>
      <c r="S955" s="1">
        <f t="shared" si="44"/>
        <v>0</v>
      </c>
      <c r="T955" s="9">
        <f>IF(Q955=0,0,(INDEX('RPI calculation'!$H$9:$H$356,P955)-(COUNTIFS(Matches!$C$9:$C$1954,C955,Matches!$D$9:$D$1954,D955,Matches!$Q$9:$Q$1954,1,Matches!$F$9:$F$1954,3)+COUNTIFS(Matches!$C$9:$C$1954,D955,Matches!$D$9:$D$1954,C955,Matches!$Q$9:$Q$1954,1,Matches!$E$9:$E$1954,3)))/((INDEX('RPI calculation'!$H$9:$H$356,P955)+INDEX('RPI calculation'!$I$9:$I$356,P955))-(COUNTIFS(Matches!$C$9:$C$1954,C955,Matches!$D$9:$D$1954,D955,Matches!$Q$9:$Q$1954,1)+COUNTIFS(Matches!$C$9:$C$1954,D955,Matches!$D$9:$D$1954,C955,Matches!$Q$9:$Q$1954,1))))</f>
        <v>0.7</v>
      </c>
      <c r="U955" s="9">
        <f>IF(Q955=0,0,(INDEX('RPI calculation'!$H$9:$H$356,O955)-(COUNTIFS(Matches!$C$9:$C$1954,C955,Matches!$D$9:$D$1954,D955,Matches!$Q$9:$Q$1954,1,Matches!$E$9:$E$1954,3)+COUNTIFS(Matches!$C$9:$C$1954,D955,Matches!$D$9:$D$1954,C955,Matches!$Q$9:$Q$1954,1,Matches!$F$9:$F$1954,3)))/((INDEX('RPI calculation'!$H$9:$H$356,O955)+INDEX('RPI calculation'!$I$9:$I$356,O955))-(COUNTIFS(Matches!$C$9:$C$1954,C955,Matches!$D$9:$D$1954,D955,Matches!$Q$9:$Q$1954,1)+COUNTIFS(Matches!$C$9:$C$1954,D955,Matches!$D$9:$D$1954,C955,Matches!$Q$9:$Q$1954,1))))</f>
        <v>0.77777777777777779</v>
      </c>
      <c r="V955" s="9">
        <f>IF(Q955=0,0,INDEX('RPI calculation'!$K$9:$K$356,P955))</f>
        <v>0.54357208448117544</v>
      </c>
      <c r="W955" s="9">
        <f>IF(Q955=0,0,INDEX('RPI calculation'!$K$9:$K$356,O955))</f>
        <v>0.60912698412698407</v>
      </c>
      <c r="X955" s="1">
        <f>IF(G955="D1",INDEX('RPI calculation'!$N$9:$N$356,O955),0)</f>
        <v>23</v>
      </c>
      <c r="Y955" s="1">
        <f>IF(H955="D1",INDEX('RPI calculation'!$N$9:$N$356,P955),0)</f>
        <v>91</v>
      </c>
    </row>
    <row r="956" spans="1:25" ht="25">
      <c r="A956" s="1" t="s">
        <v>2894</v>
      </c>
      <c r="B956" s="12">
        <v>46271</v>
      </c>
      <c r="C956" s="1" t="s">
        <v>29</v>
      </c>
      <c r="D956" s="1" t="s">
        <v>38</v>
      </c>
      <c r="E956" s="1">
        <v>3</v>
      </c>
      <c r="F956" s="1">
        <v>0</v>
      </c>
      <c r="G956" s="1" t="s">
        <v>584</v>
      </c>
      <c r="H956" s="1" t="s">
        <v>584</v>
      </c>
      <c r="I956" s="1">
        <v>2</v>
      </c>
      <c r="J956" s="14" t="s">
        <v>2895</v>
      </c>
      <c r="K956" s="14" t="s">
        <v>2896</v>
      </c>
      <c r="L956" s="14"/>
      <c r="M956" s="1" t="s">
        <v>5986</v>
      </c>
      <c r="N956" s="14" t="s">
        <v>5988</v>
      </c>
      <c r="O956" s="1">
        <f>IF(G956="D1",MATCH(C956,'RPI calculation'!$A$9:$A$356,0),0)</f>
        <v>146</v>
      </c>
      <c r="P956" s="1">
        <f>IF(H956="D1",MATCH(D956,'RPI calculation'!$A$9:$A$356,0),0)</f>
        <v>281</v>
      </c>
      <c r="Q956" s="1">
        <f t="shared" si="42"/>
        <v>1</v>
      </c>
      <c r="R956" s="1">
        <f t="shared" si="43"/>
        <v>1</v>
      </c>
      <c r="S956" s="1">
        <f t="shared" si="44"/>
        <v>0</v>
      </c>
      <c r="T956" s="9">
        <f>IF(Q956=0,0,(INDEX('RPI calculation'!$H$9:$H$356,P956)-(COUNTIFS(Matches!$C$9:$C$1954,C956,Matches!$D$9:$D$1954,D956,Matches!$Q$9:$Q$1954,1,Matches!$F$9:$F$1954,3)+COUNTIFS(Matches!$C$9:$C$1954,D956,Matches!$D$9:$D$1954,C956,Matches!$Q$9:$Q$1954,1,Matches!$E$9:$E$1954,3)))/((INDEX('RPI calculation'!$H$9:$H$356,P956)+INDEX('RPI calculation'!$I$9:$I$356,P956))-(COUNTIFS(Matches!$C$9:$C$1954,C956,Matches!$D$9:$D$1954,D956,Matches!$Q$9:$Q$1954,1)+COUNTIFS(Matches!$C$9:$C$1954,D956,Matches!$D$9:$D$1954,C956,Matches!$Q$9:$Q$1954,1))))</f>
        <v>0.5714285714285714</v>
      </c>
      <c r="U956" s="9">
        <f>IF(Q956=0,0,(INDEX('RPI calculation'!$H$9:$H$356,O956)-(COUNTIFS(Matches!$C$9:$C$1954,C956,Matches!$D$9:$D$1954,D956,Matches!$Q$9:$Q$1954,1,Matches!$E$9:$E$1954,3)+COUNTIFS(Matches!$C$9:$C$1954,D956,Matches!$D$9:$D$1954,C956,Matches!$Q$9:$Q$1954,1,Matches!$F$9:$F$1954,3)))/((INDEX('RPI calculation'!$H$9:$H$356,O956)+INDEX('RPI calculation'!$I$9:$I$356,O956))-(COUNTIFS(Matches!$C$9:$C$1954,C956,Matches!$D$9:$D$1954,D956,Matches!$Q$9:$Q$1954,1)+COUNTIFS(Matches!$C$9:$C$1954,D956,Matches!$D$9:$D$1954,C956,Matches!$Q$9:$Q$1954,1))))</f>
        <v>0.81818181818181823</v>
      </c>
      <c r="V956" s="9">
        <f>IF(Q956=0,0,INDEX('RPI calculation'!$K$9:$K$356,P956))</f>
        <v>0.77310606060606057</v>
      </c>
      <c r="W956" s="9">
        <f>IF(Q956=0,0,INDEX('RPI calculation'!$K$9:$K$356,O956))</f>
        <v>0.65386904761904752</v>
      </c>
      <c r="X956" s="1">
        <f>IF(G956="D1",INDEX('RPI calculation'!$N$9:$N$356,O956),0)</f>
        <v>6</v>
      </c>
      <c r="Y956" s="1">
        <f>IF(H956="D1",INDEX('RPI calculation'!$N$9:$N$356,P956),0)</f>
        <v>15</v>
      </c>
    </row>
    <row r="957" spans="1:25" ht="25">
      <c r="A957" s="1" t="s">
        <v>2897</v>
      </c>
      <c r="B957" s="12">
        <v>46271</v>
      </c>
      <c r="C957" s="1" t="s">
        <v>336</v>
      </c>
      <c r="D957" s="1" t="s">
        <v>356</v>
      </c>
      <c r="E957" s="1">
        <v>3</v>
      </c>
      <c r="F957" s="1">
        <v>0</v>
      </c>
      <c r="G957" s="1" t="s">
        <v>584</v>
      </c>
      <c r="H957" s="1" t="s">
        <v>584</v>
      </c>
      <c r="I957" s="1">
        <v>2</v>
      </c>
      <c r="J957" s="14" t="s">
        <v>1207</v>
      </c>
      <c r="K957" s="14" t="s">
        <v>2898</v>
      </c>
      <c r="L957" s="14"/>
      <c r="M957" s="1" t="s">
        <v>5986</v>
      </c>
      <c r="N957" s="14" t="s">
        <v>5989</v>
      </c>
      <c r="O957" s="1">
        <f>IF(G957="D1",MATCH(C957,'RPI calculation'!$A$9:$A$356,0),0)</f>
        <v>148</v>
      </c>
      <c r="P957" s="1">
        <f>IF(H957="D1",MATCH(D957,'RPI calculation'!$A$9:$A$356,0),0)</f>
        <v>240</v>
      </c>
      <c r="Q957" s="1">
        <f t="shared" si="42"/>
        <v>1</v>
      </c>
      <c r="R957" s="1">
        <f t="shared" si="43"/>
        <v>1</v>
      </c>
      <c r="S957" s="1">
        <f t="shared" si="44"/>
        <v>0</v>
      </c>
      <c r="T957" s="9">
        <f>IF(Q957=0,0,(INDEX('RPI calculation'!$H$9:$H$356,P957)-(COUNTIFS(Matches!$C$9:$C$1954,C957,Matches!$D$9:$D$1954,D957,Matches!$Q$9:$Q$1954,1,Matches!$F$9:$F$1954,3)+COUNTIFS(Matches!$C$9:$C$1954,D957,Matches!$D$9:$D$1954,C957,Matches!$Q$9:$Q$1954,1,Matches!$E$9:$E$1954,3)))/((INDEX('RPI calculation'!$H$9:$H$356,P957)+INDEX('RPI calculation'!$I$9:$I$356,P957))-(COUNTIFS(Matches!$C$9:$C$1954,C957,Matches!$D$9:$D$1954,D957,Matches!$Q$9:$Q$1954,1)+COUNTIFS(Matches!$C$9:$C$1954,D957,Matches!$D$9:$D$1954,C957,Matches!$Q$9:$Q$1954,1))))</f>
        <v>0</v>
      </c>
      <c r="U957" s="9">
        <f>IF(Q957=0,0,(INDEX('RPI calculation'!$H$9:$H$356,O957)-(COUNTIFS(Matches!$C$9:$C$1954,C957,Matches!$D$9:$D$1954,D957,Matches!$Q$9:$Q$1954,1,Matches!$E$9:$E$1954,3)+COUNTIFS(Matches!$C$9:$C$1954,D957,Matches!$D$9:$D$1954,C957,Matches!$Q$9:$Q$1954,1,Matches!$F$9:$F$1954,3)))/((INDEX('RPI calculation'!$H$9:$H$356,O957)+INDEX('RPI calculation'!$I$9:$I$356,O957))-(COUNTIFS(Matches!$C$9:$C$1954,C957,Matches!$D$9:$D$1954,D957,Matches!$Q$9:$Q$1954,1)+COUNTIFS(Matches!$C$9:$C$1954,D957,Matches!$D$9:$D$1954,C957,Matches!$Q$9:$Q$1954,1))))</f>
        <v>0.1111111111111111</v>
      </c>
      <c r="V957" s="9">
        <f>IF(Q957=0,0,INDEX('RPI calculation'!$K$9:$K$356,P957))</f>
        <v>0.47509379509379512</v>
      </c>
      <c r="W957" s="9">
        <f>IF(Q957=0,0,INDEX('RPI calculation'!$K$9:$K$356,O957))</f>
        <v>0.43409090909090908</v>
      </c>
      <c r="X957" s="1">
        <f>IF(G957="D1",INDEX('RPI calculation'!$N$9:$N$356,O957),0)</f>
        <v>313</v>
      </c>
      <c r="Y957" s="1">
        <f>IF(H957="D1",INDEX('RPI calculation'!$N$9:$N$356,P957),0)</f>
        <v>333</v>
      </c>
    </row>
    <row r="958" spans="1:25" ht="25">
      <c r="A958" s="1" t="s">
        <v>2899</v>
      </c>
      <c r="B958" s="12">
        <v>46271</v>
      </c>
      <c r="C958" s="1" t="s">
        <v>147</v>
      </c>
      <c r="D958" s="1" t="s">
        <v>67</v>
      </c>
      <c r="E958" s="1">
        <v>1</v>
      </c>
      <c r="F958" s="1">
        <v>3</v>
      </c>
      <c r="G958" s="1" t="s">
        <v>584</v>
      </c>
      <c r="H958" s="1" t="s">
        <v>584</v>
      </c>
      <c r="I958" s="1">
        <v>2</v>
      </c>
      <c r="J958" s="14" t="s">
        <v>606</v>
      </c>
      <c r="K958" s="14" t="s">
        <v>2900</v>
      </c>
      <c r="L958" s="14"/>
      <c r="M958" s="1" t="s">
        <v>5986</v>
      </c>
      <c r="N958" s="14" t="s">
        <v>5989</v>
      </c>
      <c r="O958" s="1">
        <f>IF(G958="D1",MATCH(C958,'RPI calculation'!$A$9:$A$356,0),0)</f>
        <v>152</v>
      </c>
      <c r="P958" s="1">
        <f>IF(H958="D1",MATCH(D958,'RPI calculation'!$A$9:$A$356,0),0)</f>
        <v>270</v>
      </c>
      <c r="Q958" s="1">
        <f t="shared" si="42"/>
        <v>1</v>
      </c>
      <c r="R958" s="1">
        <f t="shared" si="43"/>
        <v>0</v>
      </c>
      <c r="S958" s="1">
        <f t="shared" si="44"/>
        <v>1</v>
      </c>
      <c r="T958" s="9">
        <f>IF(Q958=0,0,(INDEX('RPI calculation'!$H$9:$H$356,P958)-(COUNTIFS(Matches!$C$9:$C$1954,C958,Matches!$D$9:$D$1954,D958,Matches!$Q$9:$Q$1954,1,Matches!$F$9:$F$1954,3)+COUNTIFS(Matches!$C$9:$C$1954,D958,Matches!$D$9:$D$1954,C958,Matches!$Q$9:$Q$1954,1,Matches!$E$9:$E$1954,3)))/((INDEX('RPI calculation'!$H$9:$H$356,P958)+INDEX('RPI calculation'!$I$9:$I$356,P958))-(COUNTIFS(Matches!$C$9:$C$1954,C958,Matches!$D$9:$D$1954,D958,Matches!$Q$9:$Q$1954,1)+COUNTIFS(Matches!$C$9:$C$1954,D958,Matches!$D$9:$D$1954,C958,Matches!$Q$9:$Q$1954,1))))</f>
        <v>0.66666666666666663</v>
      </c>
      <c r="U958" s="9">
        <f>IF(Q958=0,0,(INDEX('RPI calculation'!$H$9:$H$356,O958)-(COUNTIFS(Matches!$C$9:$C$1954,C958,Matches!$D$9:$D$1954,D958,Matches!$Q$9:$Q$1954,1,Matches!$E$9:$E$1954,3)+COUNTIFS(Matches!$C$9:$C$1954,D958,Matches!$D$9:$D$1954,C958,Matches!$Q$9:$Q$1954,1,Matches!$F$9:$F$1954,3)))/((INDEX('RPI calculation'!$H$9:$H$356,O958)+INDEX('RPI calculation'!$I$9:$I$356,O958))-(COUNTIFS(Matches!$C$9:$C$1954,C958,Matches!$D$9:$D$1954,D958,Matches!$Q$9:$Q$1954,1)+COUNTIFS(Matches!$C$9:$C$1954,D958,Matches!$D$9:$D$1954,C958,Matches!$Q$9:$Q$1954,1))))</f>
        <v>0.55555555555555558</v>
      </c>
      <c r="V958" s="9">
        <f>IF(Q958=0,0,INDEX('RPI calculation'!$K$9:$K$356,P958))</f>
        <v>0.5696969696969697</v>
      </c>
      <c r="W958" s="9">
        <f>IF(Q958=0,0,INDEX('RPI calculation'!$K$9:$K$356,O958))</f>
        <v>0.52063492063492056</v>
      </c>
      <c r="X958" s="1">
        <f>IF(G958="D1",INDEX('RPI calculation'!$N$9:$N$356,O958),0)</f>
        <v>124</v>
      </c>
      <c r="Y958" s="1">
        <f>IF(H958="D1",INDEX('RPI calculation'!$N$9:$N$356,P958),0)</f>
        <v>44</v>
      </c>
    </row>
    <row r="959" spans="1:25" ht="25">
      <c r="A959" s="1" t="s">
        <v>2901</v>
      </c>
      <c r="B959" s="12">
        <v>46271</v>
      </c>
      <c r="C959" s="1" t="s">
        <v>91</v>
      </c>
      <c r="D959" s="1" t="s">
        <v>364</v>
      </c>
      <c r="E959" s="1">
        <v>3</v>
      </c>
      <c r="F959" s="1">
        <v>0</v>
      </c>
      <c r="G959" s="1" t="s">
        <v>584</v>
      </c>
      <c r="H959" s="1" t="s">
        <v>584</v>
      </c>
      <c r="I959" s="1">
        <v>2</v>
      </c>
      <c r="J959" s="14" t="s">
        <v>922</v>
      </c>
      <c r="K959" s="14" t="s">
        <v>2902</v>
      </c>
      <c r="L959" s="14"/>
      <c r="M959" s="1" t="s">
        <v>5986</v>
      </c>
      <c r="N959" s="14" t="s">
        <v>5989</v>
      </c>
      <c r="O959" s="1">
        <f>IF(G959="D1",MATCH(C959,'RPI calculation'!$A$9:$A$356,0),0)</f>
        <v>154</v>
      </c>
      <c r="P959" s="1">
        <f>IF(H959="D1",MATCH(D959,'RPI calculation'!$A$9:$A$356,0),0)</f>
        <v>306</v>
      </c>
      <c r="Q959" s="1">
        <f t="shared" si="42"/>
        <v>1</v>
      </c>
      <c r="R959" s="1">
        <f t="shared" si="43"/>
        <v>1</v>
      </c>
      <c r="S959" s="1">
        <f t="shared" si="44"/>
        <v>0</v>
      </c>
      <c r="T959" s="9">
        <f>IF(Q959=0,0,(INDEX('RPI calculation'!$H$9:$H$356,P959)-(COUNTIFS(Matches!$C$9:$C$1954,C959,Matches!$D$9:$D$1954,D959,Matches!$Q$9:$Q$1954,1,Matches!$F$9:$F$1954,3)+COUNTIFS(Matches!$C$9:$C$1954,D959,Matches!$D$9:$D$1954,C959,Matches!$Q$9:$Q$1954,1,Matches!$E$9:$E$1954,3)))/((INDEX('RPI calculation'!$H$9:$H$356,P959)+INDEX('RPI calculation'!$I$9:$I$356,P959))-(COUNTIFS(Matches!$C$9:$C$1954,C959,Matches!$D$9:$D$1954,D959,Matches!$Q$9:$Q$1954,1)+COUNTIFS(Matches!$C$9:$C$1954,D959,Matches!$D$9:$D$1954,C959,Matches!$Q$9:$Q$1954,1))))</f>
        <v>0.1</v>
      </c>
      <c r="U959" s="9">
        <f>IF(Q959=0,0,(INDEX('RPI calculation'!$H$9:$H$356,O959)-(COUNTIFS(Matches!$C$9:$C$1954,C959,Matches!$D$9:$D$1954,D959,Matches!$Q$9:$Q$1954,1,Matches!$E$9:$E$1954,3)+COUNTIFS(Matches!$C$9:$C$1954,D959,Matches!$D$9:$D$1954,C959,Matches!$Q$9:$Q$1954,1,Matches!$F$9:$F$1954,3)))/((INDEX('RPI calculation'!$H$9:$H$356,O959)+INDEX('RPI calculation'!$I$9:$I$356,O959))-(COUNTIFS(Matches!$C$9:$C$1954,C959,Matches!$D$9:$D$1954,D959,Matches!$Q$9:$Q$1954,1)+COUNTIFS(Matches!$C$9:$C$1954,D959,Matches!$D$9:$D$1954,C959,Matches!$Q$9:$Q$1954,1))))</f>
        <v>0.9</v>
      </c>
      <c r="V959" s="9">
        <f>IF(Q959=0,0,INDEX('RPI calculation'!$K$9:$K$356,P959))</f>
        <v>0.38939393939393929</v>
      </c>
      <c r="W959" s="9">
        <f>IF(Q959=0,0,INDEX('RPI calculation'!$K$9:$K$356,O959))</f>
        <v>0.47060212514757976</v>
      </c>
      <c r="X959" s="1">
        <f>IF(G959="D1",INDEX('RPI calculation'!$N$9:$N$356,O959),0)</f>
        <v>68</v>
      </c>
      <c r="Y959" s="1">
        <f>IF(H959="D1",INDEX('RPI calculation'!$N$9:$N$356,P959),0)</f>
        <v>341</v>
      </c>
    </row>
    <row r="960" spans="1:25" ht="25">
      <c r="A960" s="1" t="s">
        <v>2903</v>
      </c>
      <c r="B960" s="12">
        <v>46271</v>
      </c>
      <c r="C960" s="1" t="s">
        <v>56</v>
      </c>
      <c r="D960" s="1" t="s">
        <v>243</v>
      </c>
      <c r="E960" s="1">
        <v>3</v>
      </c>
      <c r="F960" s="1">
        <v>1</v>
      </c>
      <c r="G960" s="1" t="s">
        <v>584</v>
      </c>
      <c r="H960" s="1" t="s">
        <v>584</v>
      </c>
      <c r="I960" s="1">
        <v>2</v>
      </c>
      <c r="J960" s="14" t="s">
        <v>1349</v>
      </c>
      <c r="K960" s="14" t="s">
        <v>2904</v>
      </c>
      <c r="L960" s="14"/>
      <c r="M960" s="1" t="s">
        <v>5986</v>
      </c>
      <c r="N960" s="14" t="s">
        <v>5989</v>
      </c>
      <c r="O960" s="1">
        <f>IF(G960="D1",MATCH(C960,'RPI calculation'!$A$9:$A$356,0),0)</f>
        <v>162</v>
      </c>
      <c r="P960" s="1">
        <f>IF(H960="D1",MATCH(D960,'RPI calculation'!$A$9:$A$356,0),0)</f>
        <v>322</v>
      </c>
      <c r="Q960" s="1">
        <f t="shared" si="42"/>
        <v>1</v>
      </c>
      <c r="R960" s="1">
        <f t="shared" si="43"/>
        <v>1</v>
      </c>
      <c r="S960" s="1">
        <f t="shared" si="44"/>
        <v>0</v>
      </c>
      <c r="T960" s="9">
        <f>IF(Q960=0,0,(INDEX('RPI calculation'!$H$9:$H$356,P960)-(COUNTIFS(Matches!$C$9:$C$1954,C960,Matches!$D$9:$D$1954,D960,Matches!$Q$9:$Q$1954,1,Matches!$F$9:$F$1954,3)+COUNTIFS(Matches!$C$9:$C$1954,D960,Matches!$D$9:$D$1954,C960,Matches!$Q$9:$Q$1954,1,Matches!$E$9:$E$1954,3)))/((INDEX('RPI calculation'!$H$9:$H$356,P960)+INDEX('RPI calculation'!$I$9:$I$356,P960))-(COUNTIFS(Matches!$C$9:$C$1954,C960,Matches!$D$9:$D$1954,D960,Matches!$Q$9:$Q$1954,1)+COUNTIFS(Matches!$C$9:$C$1954,D960,Matches!$D$9:$D$1954,C960,Matches!$Q$9:$Q$1954,1))))</f>
        <v>0.72727272727272729</v>
      </c>
      <c r="U960" s="9">
        <f>IF(Q960=0,0,(INDEX('RPI calculation'!$H$9:$H$356,O960)-(COUNTIFS(Matches!$C$9:$C$1954,C960,Matches!$D$9:$D$1954,D960,Matches!$Q$9:$Q$1954,1,Matches!$E$9:$E$1954,3)+COUNTIFS(Matches!$C$9:$C$1954,D960,Matches!$D$9:$D$1954,C960,Matches!$Q$9:$Q$1954,1,Matches!$F$9:$F$1954,3)))/((INDEX('RPI calculation'!$H$9:$H$356,O960)+INDEX('RPI calculation'!$I$9:$I$356,O960))-(COUNTIFS(Matches!$C$9:$C$1954,C960,Matches!$D$9:$D$1954,D960,Matches!$Q$9:$Q$1954,1)+COUNTIFS(Matches!$C$9:$C$1954,D960,Matches!$D$9:$D$1954,C960,Matches!$Q$9:$Q$1954,1))))</f>
        <v>0.8</v>
      </c>
      <c r="V960" s="9">
        <f>IF(Q960=0,0,INDEX('RPI calculation'!$K$9:$K$356,P960))</f>
        <v>0.36851250601250601</v>
      </c>
      <c r="W960" s="9">
        <f>IF(Q960=0,0,INDEX('RPI calculation'!$K$9:$K$356,O960))</f>
        <v>0.54358848222484579</v>
      </c>
      <c r="X960" s="1">
        <f>IF(G960="D1",INDEX('RPI calculation'!$N$9:$N$356,O960),0)</f>
        <v>33</v>
      </c>
      <c r="Y960" s="1">
        <f>IF(H960="D1",INDEX('RPI calculation'!$N$9:$N$356,P960),0)</f>
        <v>220</v>
      </c>
    </row>
    <row r="961" spans="1:25" ht="25">
      <c r="A961" s="1" t="s">
        <v>2905</v>
      </c>
      <c r="B961" s="12">
        <v>46271</v>
      </c>
      <c r="C961" s="1" t="s">
        <v>343</v>
      </c>
      <c r="D961" s="1" t="s">
        <v>269</v>
      </c>
      <c r="E961" s="1">
        <v>0</v>
      </c>
      <c r="F961" s="1">
        <v>3</v>
      </c>
      <c r="G961" s="1" t="s">
        <v>584</v>
      </c>
      <c r="H961" s="1" t="s">
        <v>584</v>
      </c>
      <c r="I961" s="1">
        <v>2</v>
      </c>
      <c r="J961" s="14" t="s">
        <v>792</v>
      </c>
      <c r="K961" s="14" t="s">
        <v>2906</v>
      </c>
      <c r="L961" s="14"/>
      <c r="M961" s="1" t="s">
        <v>5986</v>
      </c>
      <c r="N961" s="14" t="s">
        <v>5989</v>
      </c>
      <c r="O961" s="1">
        <f>IF(G961="D1",MATCH(C961,'RPI calculation'!$A$9:$A$356,0),0)</f>
        <v>174</v>
      </c>
      <c r="P961" s="1">
        <f>IF(H961="D1",MATCH(D961,'RPI calculation'!$A$9:$A$356,0),0)</f>
        <v>288</v>
      </c>
      <c r="Q961" s="1">
        <f t="shared" si="42"/>
        <v>1</v>
      </c>
      <c r="R961" s="1">
        <f t="shared" si="43"/>
        <v>0</v>
      </c>
      <c r="S961" s="1">
        <f t="shared" si="44"/>
        <v>1</v>
      </c>
      <c r="T961" s="9">
        <f>IF(Q961=0,0,(INDEX('RPI calculation'!$H$9:$H$356,P961)-(COUNTIFS(Matches!$C$9:$C$1954,C961,Matches!$D$9:$D$1954,D961,Matches!$Q$9:$Q$1954,1,Matches!$F$9:$F$1954,3)+COUNTIFS(Matches!$C$9:$C$1954,D961,Matches!$D$9:$D$1954,C961,Matches!$Q$9:$Q$1954,1,Matches!$E$9:$E$1954,3)))/((INDEX('RPI calculation'!$H$9:$H$356,P961)+INDEX('RPI calculation'!$I$9:$I$356,P961))-(COUNTIFS(Matches!$C$9:$C$1954,C961,Matches!$D$9:$D$1954,D961,Matches!$Q$9:$Q$1954,1)+COUNTIFS(Matches!$C$9:$C$1954,D961,Matches!$D$9:$D$1954,C961,Matches!$Q$9:$Q$1954,1))))</f>
        <v>0.7</v>
      </c>
      <c r="U961" s="9">
        <f>IF(Q961=0,0,(INDEX('RPI calculation'!$H$9:$H$356,O961)-(COUNTIFS(Matches!$C$9:$C$1954,C961,Matches!$D$9:$D$1954,D961,Matches!$Q$9:$Q$1954,1,Matches!$E$9:$E$1954,3)+COUNTIFS(Matches!$C$9:$C$1954,D961,Matches!$D$9:$D$1954,C961,Matches!$Q$9:$Q$1954,1,Matches!$F$9:$F$1954,3)))/((INDEX('RPI calculation'!$H$9:$H$356,O961)+INDEX('RPI calculation'!$I$9:$I$356,O961))-(COUNTIFS(Matches!$C$9:$C$1954,C961,Matches!$D$9:$D$1954,D961,Matches!$Q$9:$Q$1954,1)+COUNTIFS(Matches!$C$9:$C$1954,D961,Matches!$D$9:$D$1954,C961,Matches!$Q$9:$Q$1954,1))))</f>
        <v>9.0909090909090912E-2</v>
      </c>
      <c r="V961" s="9">
        <f>IF(Q961=0,0,INDEX('RPI calculation'!$K$9:$K$356,P961))</f>
        <v>0.28549127640036737</v>
      </c>
      <c r="W961" s="9">
        <f>IF(Q961=0,0,INDEX('RPI calculation'!$K$9:$K$356,O961))</f>
        <v>0.49238539238539231</v>
      </c>
      <c r="X961" s="1">
        <f>IF(G961="D1",INDEX('RPI calculation'!$N$9:$N$356,O961),0)</f>
        <v>320</v>
      </c>
      <c r="Y961" s="1">
        <f>IF(H961="D1",INDEX('RPI calculation'!$N$9:$N$356,P961),0)</f>
        <v>246</v>
      </c>
    </row>
    <row r="962" spans="1:25" ht="25">
      <c r="A962" s="1" t="s">
        <v>2907</v>
      </c>
      <c r="B962" s="12">
        <v>46271</v>
      </c>
      <c r="C962" s="1" t="s">
        <v>223</v>
      </c>
      <c r="D962" s="1" t="s">
        <v>95</v>
      </c>
      <c r="E962" s="1">
        <v>0</v>
      </c>
      <c r="F962" s="1">
        <v>3</v>
      </c>
      <c r="G962" s="1" t="s">
        <v>584</v>
      </c>
      <c r="H962" s="1" t="s">
        <v>584</v>
      </c>
      <c r="I962" s="1">
        <v>2</v>
      </c>
      <c r="J962" s="14" t="s">
        <v>2321</v>
      </c>
      <c r="K962" s="14" t="s">
        <v>2908</v>
      </c>
      <c r="L962" s="14"/>
      <c r="M962" s="1" t="s">
        <v>5986</v>
      </c>
      <c r="N962" s="14" t="s">
        <v>5989</v>
      </c>
      <c r="O962" s="1">
        <f>IF(G962="D1",MATCH(C962,'RPI calculation'!$A$9:$A$356,0),0)</f>
        <v>178</v>
      </c>
      <c r="P962" s="1">
        <f>IF(H962="D1",MATCH(D962,'RPI calculation'!$A$9:$A$356,0),0)</f>
        <v>273</v>
      </c>
      <c r="Q962" s="1">
        <f t="shared" si="42"/>
        <v>1</v>
      </c>
      <c r="R962" s="1">
        <f t="shared" si="43"/>
        <v>0</v>
      </c>
      <c r="S962" s="1">
        <f t="shared" si="44"/>
        <v>1</v>
      </c>
      <c r="T962" s="9">
        <f>IF(Q962=0,0,(INDEX('RPI calculation'!$H$9:$H$356,P962)-(COUNTIFS(Matches!$C$9:$C$1954,C962,Matches!$D$9:$D$1954,D962,Matches!$Q$9:$Q$1954,1,Matches!$F$9:$F$1954,3)+COUNTIFS(Matches!$C$9:$C$1954,D962,Matches!$D$9:$D$1954,C962,Matches!$Q$9:$Q$1954,1,Matches!$E$9:$E$1954,3)))/((INDEX('RPI calculation'!$H$9:$H$356,P962)+INDEX('RPI calculation'!$I$9:$I$356,P962))-(COUNTIFS(Matches!$C$9:$C$1954,C962,Matches!$D$9:$D$1954,D962,Matches!$Q$9:$Q$1954,1)+COUNTIFS(Matches!$C$9:$C$1954,D962,Matches!$D$9:$D$1954,C962,Matches!$Q$9:$Q$1954,1))))</f>
        <v>0.63636363636363635</v>
      </c>
      <c r="U962" s="9">
        <f>IF(Q962=0,0,(INDEX('RPI calculation'!$H$9:$H$356,O962)-(COUNTIFS(Matches!$C$9:$C$1954,C962,Matches!$D$9:$D$1954,D962,Matches!$Q$9:$Q$1954,1,Matches!$E$9:$E$1954,3)+COUNTIFS(Matches!$C$9:$C$1954,D962,Matches!$D$9:$D$1954,C962,Matches!$Q$9:$Q$1954,1,Matches!$F$9:$F$1954,3)))/((INDEX('RPI calculation'!$H$9:$H$356,O962)+INDEX('RPI calculation'!$I$9:$I$356,O962))-(COUNTIFS(Matches!$C$9:$C$1954,C962,Matches!$D$9:$D$1954,D962,Matches!$Q$9:$Q$1954,1)+COUNTIFS(Matches!$C$9:$C$1954,D962,Matches!$D$9:$D$1954,C962,Matches!$Q$9:$Q$1954,1))))</f>
        <v>0.44444444444444442</v>
      </c>
      <c r="V962" s="9">
        <f>IF(Q962=0,0,INDEX('RPI calculation'!$K$9:$K$356,P962))</f>
        <v>0.57912457912457915</v>
      </c>
      <c r="W962" s="9">
        <f>IF(Q962=0,0,INDEX('RPI calculation'!$K$9:$K$356,O962))</f>
        <v>0.53423465423465422</v>
      </c>
      <c r="X962" s="1">
        <f>IF(G962="D1",INDEX('RPI calculation'!$N$9:$N$356,O962),0)</f>
        <v>200</v>
      </c>
      <c r="Y962" s="1">
        <f>IF(H962="D1",INDEX('RPI calculation'!$N$9:$N$356,P962),0)</f>
        <v>72</v>
      </c>
    </row>
    <row r="963" spans="1:25" ht="25">
      <c r="A963" s="1" t="s">
        <v>2909</v>
      </c>
      <c r="B963" s="12">
        <v>46271</v>
      </c>
      <c r="C963" s="1" t="s">
        <v>352</v>
      </c>
      <c r="D963" s="1" t="s">
        <v>191</v>
      </c>
      <c r="E963" s="1">
        <v>0</v>
      </c>
      <c r="F963" s="1">
        <v>3</v>
      </c>
      <c r="G963" s="1" t="s">
        <v>584</v>
      </c>
      <c r="H963" s="1" t="s">
        <v>584</v>
      </c>
      <c r="I963" s="1">
        <v>2</v>
      </c>
      <c r="J963" s="14" t="s">
        <v>2096</v>
      </c>
      <c r="K963" s="14" t="s">
        <v>2910</v>
      </c>
      <c r="L963" s="14"/>
      <c r="M963" s="1" t="s">
        <v>5986</v>
      </c>
      <c r="N963" s="14" t="s">
        <v>5989</v>
      </c>
      <c r="O963" s="1">
        <f>IF(G963="D1",MATCH(C963,'RPI calculation'!$A$9:$A$356,0),0)</f>
        <v>186</v>
      </c>
      <c r="P963" s="1">
        <f>IF(H963="D1",MATCH(D963,'RPI calculation'!$A$9:$A$356,0),0)</f>
        <v>246</v>
      </c>
      <c r="Q963" s="1">
        <f t="shared" si="42"/>
        <v>1</v>
      </c>
      <c r="R963" s="1">
        <f t="shared" si="43"/>
        <v>0</v>
      </c>
      <c r="S963" s="1">
        <f t="shared" si="44"/>
        <v>1</v>
      </c>
      <c r="T963" s="9">
        <f>IF(Q963=0,0,(INDEX('RPI calculation'!$H$9:$H$356,P963)-(COUNTIFS(Matches!$C$9:$C$1954,C963,Matches!$D$9:$D$1954,D963,Matches!$Q$9:$Q$1954,1,Matches!$F$9:$F$1954,3)+COUNTIFS(Matches!$C$9:$C$1954,D963,Matches!$D$9:$D$1954,C963,Matches!$Q$9:$Q$1954,1,Matches!$E$9:$E$1954,3)))/((INDEX('RPI calculation'!$H$9:$H$356,P963)+INDEX('RPI calculation'!$I$9:$I$356,P963))-(COUNTIFS(Matches!$C$9:$C$1954,C963,Matches!$D$9:$D$1954,D963,Matches!$Q$9:$Q$1954,1)+COUNTIFS(Matches!$C$9:$C$1954,D963,Matches!$D$9:$D$1954,C963,Matches!$Q$9:$Q$1954,1))))</f>
        <v>0.4</v>
      </c>
      <c r="U963" s="9">
        <f>IF(Q963=0,0,(INDEX('RPI calculation'!$H$9:$H$356,O963)-(COUNTIFS(Matches!$C$9:$C$1954,C963,Matches!$D$9:$D$1954,D963,Matches!$Q$9:$Q$1954,1,Matches!$E$9:$E$1954,3)+COUNTIFS(Matches!$C$9:$C$1954,D963,Matches!$D$9:$D$1954,C963,Matches!$Q$9:$Q$1954,1,Matches!$F$9:$F$1954,3)))/((INDEX('RPI calculation'!$H$9:$H$356,O963)+INDEX('RPI calculation'!$I$9:$I$356,O963))-(COUNTIFS(Matches!$C$9:$C$1954,C963,Matches!$D$9:$D$1954,D963,Matches!$Q$9:$Q$1954,1)+COUNTIFS(Matches!$C$9:$C$1954,D963,Matches!$D$9:$D$1954,C963,Matches!$Q$9:$Q$1954,1))))</f>
        <v>0.16666666666666666</v>
      </c>
      <c r="V963" s="9">
        <f>IF(Q963=0,0,INDEX('RPI calculation'!$K$9:$K$356,P963))</f>
        <v>0.53482552800734617</v>
      </c>
      <c r="W963" s="9">
        <f>IF(Q963=0,0,INDEX('RPI calculation'!$K$9:$K$356,O963))</f>
        <v>0.404967254967255</v>
      </c>
      <c r="X963" s="1">
        <f>IF(G963="D1",INDEX('RPI calculation'!$N$9:$N$356,O963),0)</f>
        <v>329</v>
      </c>
      <c r="Y963" s="1">
        <f>IF(H963="D1",INDEX('RPI calculation'!$N$9:$N$356,P963),0)</f>
        <v>168</v>
      </c>
    </row>
    <row r="964" spans="1:25" ht="25">
      <c r="A964" s="1" t="s">
        <v>2911</v>
      </c>
      <c r="B964" s="12">
        <v>46271</v>
      </c>
      <c r="C964" s="1" t="s">
        <v>48</v>
      </c>
      <c r="D964" s="1" t="s">
        <v>148</v>
      </c>
      <c r="E964" s="1">
        <v>3</v>
      </c>
      <c r="F964" s="1">
        <v>1</v>
      </c>
      <c r="G964" s="1" t="s">
        <v>584</v>
      </c>
      <c r="H964" s="1" t="s">
        <v>584</v>
      </c>
      <c r="I964" s="1">
        <v>2</v>
      </c>
      <c r="J964" s="14" t="s">
        <v>1369</v>
      </c>
      <c r="K964" s="14" t="s">
        <v>2912</v>
      </c>
      <c r="L964" s="14"/>
      <c r="M964" s="1" t="s">
        <v>5986</v>
      </c>
      <c r="N964" s="14" t="s">
        <v>5989</v>
      </c>
      <c r="O964" s="1">
        <f>IF(G964="D1",MATCH(C964,'RPI calculation'!$A$9:$A$356,0),0)</f>
        <v>213</v>
      </c>
      <c r="P964" s="1">
        <f>IF(H964="D1",MATCH(D964,'RPI calculation'!$A$9:$A$356,0),0)</f>
        <v>330</v>
      </c>
      <c r="Q964" s="1">
        <f t="shared" si="42"/>
        <v>1</v>
      </c>
      <c r="R964" s="1">
        <f t="shared" si="43"/>
        <v>1</v>
      </c>
      <c r="S964" s="1">
        <f t="shared" si="44"/>
        <v>0</v>
      </c>
      <c r="T964" s="9">
        <f>IF(Q964=0,0,(INDEX('RPI calculation'!$H$9:$H$356,P964)-(COUNTIFS(Matches!$C$9:$C$1954,C964,Matches!$D$9:$D$1954,D964,Matches!$Q$9:$Q$1954,1,Matches!$F$9:$F$1954,3)+COUNTIFS(Matches!$C$9:$C$1954,D964,Matches!$D$9:$D$1954,C964,Matches!$Q$9:$Q$1954,1,Matches!$E$9:$E$1954,3)))/((INDEX('RPI calculation'!$H$9:$H$356,P964)+INDEX('RPI calculation'!$I$9:$I$356,P964))-(COUNTIFS(Matches!$C$9:$C$1954,C964,Matches!$D$9:$D$1954,D964,Matches!$Q$9:$Q$1954,1)+COUNTIFS(Matches!$C$9:$C$1954,D964,Matches!$D$9:$D$1954,C964,Matches!$Q$9:$Q$1954,1))))</f>
        <v>0.55555555555555558</v>
      </c>
      <c r="U964" s="9">
        <f>IF(Q964=0,0,(INDEX('RPI calculation'!$H$9:$H$356,O964)-(COUNTIFS(Matches!$C$9:$C$1954,C964,Matches!$D$9:$D$1954,D964,Matches!$Q$9:$Q$1954,1,Matches!$E$9:$E$1954,3)+COUNTIFS(Matches!$C$9:$C$1954,D964,Matches!$D$9:$D$1954,C964,Matches!$Q$9:$Q$1954,1,Matches!$F$9:$F$1954,3)))/((INDEX('RPI calculation'!$H$9:$H$356,O964)+INDEX('RPI calculation'!$I$9:$I$356,O964))-(COUNTIFS(Matches!$C$9:$C$1954,C964,Matches!$D$9:$D$1954,D964,Matches!$Q$9:$Q$1954,1)+COUNTIFS(Matches!$C$9:$C$1954,D964,Matches!$D$9:$D$1954,C964,Matches!$Q$9:$Q$1954,1))))</f>
        <v>0.88888888888888884</v>
      </c>
      <c r="V964" s="9">
        <f>IF(Q964=0,0,INDEX('RPI calculation'!$K$9:$K$356,P964))</f>
        <v>0.55249999999999999</v>
      </c>
      <c r="W964" s="9">
        <f>IF(Q964=0,0,INDEX('RPI calculation'!$K$9:$K$356,O964))</f>
        <v>0.53732323232323231</v>
      </c>
      <c r="X964" s="1">
        <f>IF(G964="D1",INDEX('RPI calculation'!$N$9:$N$356,O964),0)</f>
        <v>25</v>
      </c>
      <c r="Y964" s="1">
        <f>IF(H964="D1",INDEX('RPI calculation'!$N$9:$N$356,P964),0)</f>
        <v>125</v>
      </c>
    </row>
    <row r="965" spans="1:25" ht="25">
      <c r="A965" s="1" t="s">
        <v>2913</v>
      </c>
      <c r="B965" s="12">
        <v>46271</v>
      </c>
      <c r="C965" s="1" t="s">
        <v>21</v>
      </c>
      <c r="D965" s="1" t="s">
        <v>72</v>
      </c>
      <c r="E965" s="1">
        <v>3</v>
      </c>
      <c r="F965" s="1">
        <v>1</v>
      </c>
      <c r="G965" s="1" t="s">
        <v>584</v>
      </c>
      <c r="H965" s="1" t="s">
        <v>584</v>
      </c>
      <c r="I965" s="1">
        <v>2</v>
      </c>
      <c r="J965" s="14" t="s">
        <v>724</v>
      </c>
      <c r="K965" s="14" t="s">
        <v>2914</v>
      </c>
      <c r="L965" s="14"/>
      <c r="M965" s="1" t="s">
        <v>5986</v>
      </c>
      <c r="N965" s="14" t="s">
        <v>5989</v>
      </c>
      <c r="O965" s="1">
        <f>IF(G965="D1",MATCH(C965,'RPI calculation'!$A$9:$A$356,0),0)</f>
        <v>219</v>
      </c>
      <c r="P965" s="1">
        <f>IF(H965="D1",MATCH(D965,'RPI calculation'!$A$9:$A$356,0),0)</f>
        <v>315</v>
      </c>
      <c r="Q965" s="1">
        <f t="shared" si="42"/>
        <v>1</v>
      </c>
      <c r="R965" s="1">
        <f t="shared" si="43"/>
        <v>1</v>
      </c>
      <c r="S965" s="1">
        <f t="shared" si="44"/>
        <v>0</v>
      </c>
      <c r="T965" s="9">
        <f>IF(Q965=0,0,(INDEX('RPI calculation'!$H$9:$H$356,P965)-(COUNTIFS(Matches!$C$9:$C$1954,C965,Matches!$D$9:$D$1954,D965,Matches!$Q$9:$Q$1954,1,Matches!$F$9:$F$1954,3)+COUNTIFS(Matches!$C$9:$C$1954,D965,Matches!$D$9:$D$1954,C965,Matches!$Q$9:$Q$1954,1,Matches!$E$9:$E$1954,3)))/((INDEX('RPI calculation'!$H$9:$H$356,P965)+INDEX('RPI calculation'!$I$9:$I$356,P965))-(COUNTIFS(Matches!$C$9:$C$1954,C965,Matches!$D$9:$D$1954,D965,Matches!$Q$9:$Q$1954,1)+COUNTIFS(Matches!$C$9:$C$1954,D965,Matches!$D$9:$D$1954,C965,Matches!$Q$9:$Q$1954,1))))</f>
        <v>0.8</v>
      </c>
      <c r="U965" s="9">
        <f>IF(Q965=0,0,(INDEX('RPI calculation'!$H$9:$H$356,O965)-(COUNTIFS(Matches!$C$9:$C$1954,C965,Matches!$D$9:$D$1954,D965,Matches!$Q$9:$Q$1954,1,Matches!$E$9:$E$1954,3)+COUNTIFS(Matches!$C$9:$C$1954,D965,Matches!$D$9:$D$1954,C965,Matches!$Q$9:$Q$1954,1,Matches!$F$9:$F$1954,3)))/((INDEX('RPI calculation'!$H$9:$H$356,O965)+INDEX('RPI calculation'!$I$9:$I$356,O965))-(COUNTIFS(Matches!$C$9:$C$1954,C965,Matches!$D$9:$D$1954,D965,Matches!$Q$9:$Q$1954,1)+COUNTIFS(Matches!$C$9:$C$1954,D965,Matches!$D$9:$D$1954,C965,Matches!$Q$9:$Q$1954,1))))</f>
        <v>1</v>
      </c>
      <c r="V965" s="9">
        <f>IF(Q965=0,0,INDEX('RPI calculation'!$K$9:$K$356,P965))</f>
        <v>0.57134986225895323</v>
      </c>
      <c r="W965" s="9">
        <f>IF(Q965=0,0,INDEX('RPI calculation'!$K$9:$K$356,O965))</f>
        <v>0.76010101010101006</v>
      </c>
      <c r="X965" s="1">
        <f>IF(G965="D1",INDEX('RPI calculation'!$N$9:$N$356,O965),0)</f>
        <v>1</v>
      </c>
      <c r="Y965" s="1">
        <f>IF(H965="D1",INDEX('RPI calculation'!$N$9:$N$356,P965),0)</f>
        <v>49</v>
      </c>
    </row>
    <row r="966" spans="1:25" ht="25">
      <c r="A966" s="1" t="s">
        <v>2915</v>
      </c>
      <c r="B966" s="12">
        <v>46271</v>
      </c>
      <c r="C966" s="1" t="s">
        <v>204</v>
      </c>
      <c r="D966" s="1" t="s">
        <v>318</v>
      </c>
      <c r="E966" s="1">
        <v>3</v>
      </c>
      <c r="F966" s="1">
        <v>0</v>
      </c>
      <c r="G966" s="1" t="s">
        <v>584</v>
      </c>
      <c r="H966" s="1" t="s">
        <v>584</v>
      </c>
      <c r="I966" s="1">
        <v>2</v>
      </c>
      <c r="J966" s="14" t="s">
        <v>809</v>
      </c>
      <c r="K966" s="14" t="s">
        <v>2916</v>
      </c>
      <c r="L966" s="14"/>
      <c r="M966" s="1" t="s">
        <v>5986</v>
      </c>
      <c r="N966" s="14" t="s">
        <v>5989</v>
      </c>
      <c r="O966" s="1">
        <f>IF(G966="D1",MATCH(C966,'RPI calculation'!$A$9:$A$356,0),0)</f>
        <v>225</v>
      </c>
      <c r="P966" s="1">
        <f>IF(H966="D1",MATCH(D966,'RPI calculation'!$A$9:$A$356,0),0)</f>
        <v>231</v>
      </c>
      <c r="Q966" s="1">
        <f t="shared" si="42"/>
        <v>1</v>
      </c>
      <c r="R966" s="1">
        <f t="shared" si="43"/>
        <v>1</v>
      </c>
      <c r="S966" s="1">
        <f t="shared" si="44"/>
        <v>0</v>
      </c>
      <c r="T966" s="9">
        <f>IF(Q966=0,0,(INDEX('RPI calculation'!$H$9:$H$356,P966)-(COUNTIFS(Matches!$C$9:$C$1954,C966,Matches!$D$9:$D$1954,D966,Matches!$Q$9:$Q$1954,1,Matches!$F$9:$F$1954,3)+COUNTIFS(Matches!$C$9:$C$1954,D966,Matches!$D$9:$D$1954,C966,Matches!$Q$9:$Q$1954,1,Matches!$E$9:$E$1954,3)))/((INDEX('RPI calculation'!$H$9:$H$356,P966)+INDEX('RPI calculation'!$I$9:$I$356,P966))-(COUNTIFS(Matches!$C$9:$C$1954,C966,Matches!$D$9:$D$1954,D966,Matches!$Q$9:$Q$1954,1)+COUNTIFS(Matches!$C$9:$C$1954,D966,Matches!$D$9:$D$1954,C966,Matches!$Q$9:$Q$1954,1))))</f>
        <v>0.45454545454545453</v>
      </c>
      <c r="U966" s="9">
        <f>IF(Q966=0,0,(INDEX('RPI calculation'!$H$9:$H$356,O966)-(COUNTIFS(Matches!$C$9:$C$1954,C966,Matches!$D$9:$D$1954,D966,Matches!$Q$9:$Q$1954,1,Matches!$E$9:$E$1954,3)+COUNTIFS(Matches!$C$9:$C$1954,D966,Matches!$D$9:$D$1954,C966,Matches!$Q$9:$Q$1954,1,Matches!$F$9:$F$1954,3)))/((INDEX('RPI calculation'!$H$9:$H$356,O966)+INDEX('RPI calculation'!$I$9:$I$356,O966))-(COUNTIFS(Matches!$C$9:$C$1954,C966,Matches!$D$9:$D$1954,D966,Matches!$Q$9:$Q$1954,1)+COUNTIFS(Matches!$C$9:$C$1954,D966,Matches!$D$9:$D$1954,C966,Matches!$Q$9:$Q$1954,1))))</f>
        <v>0.7</v>
      </c>
      <c r="V966" s="9">
        <f>IF(Q966=0,0,INDEX('RPI calculation'!$K$9:$K$356,P966))</f>
        <v>0.38525687275687276</v>
      </c>
      <c r="W966" s="9">
        <f>IF(Q966=0,0,INDEX('RPI calculation'!$K$9:$K$356,O966))</f>
        <v>0.40504344140707771</v>
      </c>
      <c r="X966" s="1">
        <f>IF(G966="D1",INDEX('RPI calculation'!$N$9:$N$356,O966),0)</f>
        <v>181</v>
      </c>
      <c r="Y966" s="1">
        <f>IF(H966="D1",INDEX('RPI calculation'!$N$9:$N$356,P966),0)</f>
        <v>295</v>
      </c>
    </row>
    <row r="967" spans="1:25" ht="25">
      <c r="A967" s="1" t="s">
        <v>2917</v>
      </c>
      <c r="B967" s="12">
        <v>46271</v>
      </c>
      <c r="C967" s="1" t="s">
        <v>37</v>
      </c>
      <c r="D967" s="1" t="s">
        <v>30</v>
      </c>
      <c r="E967" s="1">
        <v>0</v>
      </c>
      <c r="F967" s="1">
        <v>3</v>
      </c>
      <c r="G967" s="1" t="s">
        <v>584</v>
      </c>
      <c r="H967" s="1" t="s">
        <v>584</v>
      </c>
      <c r="I967" s="1">
        <v>2</v>
      </c>
      <c r="J967" s="14" t="s">
        <v>644</v>
      </c>
      <c r="K967" s="14" t="s">
        <v>2918</v>
      </c>
      <c r="L967" s="14"/>
      <c r="M967" s="1" t="s">
        <v>5986</v>
      </c>
      <c r="N967" s="14" t="s">
        <v>5989</v>
      </c>
      <c r="O967" s="1">
        <f>IF(G967="D1",MATCH(C967,'RPI calculation'!$A$9:$A$356,0),0)</f>
        <v>226</v>
      </c>
      <c r="P967" s="1">
        <f>IF(H967="D1",MATCH(D967,'RPI calculation'!$A$9:$A$356,0),0)</f>
        <v>276</v>
      </c>
      <c r="Q967" s="1">
        <f t="shared" si="42"/>
        <v>1</v>
      </c>
      <c r="R967" s="1">
        <f t="shared" si="43"/>
        <v>0</v>
      </c>
      <c r="S967" s="1">
        <f t="shared" si="44"/>
        <v>1</v>
      </c>
      <c r="T967" s="9">
        <f>IF(Q967=0,0,(INDEX('RPI calculation'!$H$9:$H$356,P967)-(COUNTIFS(Matches!$C$9:$C$1954,C967,Matches!$D$9:$D$1954,D967,Matches!$Q$9:$Q$1954,1,Matches!$F$9:$F$1954,3)+COUNTIFS(Matches!$C$9:$C$1954,D967,Matches!$D$9:$D$1954,C967,Matches!$Q$9:$Q$1954,1,Matches!$E$9:$E$1954,3)))/((INDEX('RPI calculation'!$H$9:$H$356,P967)+INDEX('RPI calculation'!$I$9:$I$356,P967))-(COUNTIFS(Matches!$C$9:$C$1954,C967,Matches!$D$9:$D$1954,D967,Matches!$Q$9:$Q$1954,1)+COUNTIFS(Matches!$C$9:$C$1954,D967,Matches!$D$9:$D$1954,C967,Matches!$Q$9:$Q$1954,1))))</f>
        <v>0.8</v>
      </c>
      <c r="U967" s="9">
        <f>IF(Q967=0,0,(INDEX('RPI calculation'!$H$9:$H$356,O967)-(COUNTIFS(Matches!$C$9:$C$1954,C967,Matches!$D$9:$D$1954,D967,Matches!$Q$9:$Q$1954,1,Matches!$E$9:$E$1954,3)+COUNTIFS(Matches!$C$9:$C$1954,D967,Matches!$D$9:$D$1954,C967,Matches!$Q$9:$Q$1954,1,Matches!$F$9:$F$1954,3)))/((INDEX('RPI calculation'!$H$9:$H$356,O967)+INDEX('RPI calculation'!$I$9:$I$356,O967))-(COUNTIFS(Matches!$C$9:$C$1954,C967,Matches!$D$9:$D$1954,D967,Matches!$Q$9:$Q$1954,1)+COUNTIFS(Matches!$C$9:$C$1954,D967,Matches!$D$9:$D$1954,C967,Matches!$Q$9:$Q$1954,1))))</f>
        <v>0.875</v>
      </c>
      <c r="V967" s="9">
        <f>IF(Q967=0,0,INDEX('RPI calculation'!$K$9:$K$356,P967))</f>
        <v>0.66777843368752454</v>
      </c>
      <c r="W967" s="9">
        <f>IF(Q967=0,0,INDEX('RPI calculation'!$K$9:$K$356,O967))</f>
        <v>0.64966329966329961</v>
      </c>
      <c r="X967" s="1">
        <f>IF(G967="D1",INDEX('RPI calculation'!$N$9:$N$356,O967),0)</f>
        <v>14</v>
      </c>
      <c r="Y967" s="1">
        <f>IF(H967="D1",INDEX('RPI calculation'!$N$9:$N$356,P967),0)</f>
        <v>7</v>
      </c>
    </row>
    <row r="968" spans="1:25" ht="25">
      <c r="A968" s="1" t="s">
        <v>2919</v>
      </c>
      <c r="B968" s="12">
        <v>46271</v>
      </c>
      <c r="C968" s="1" t="s">
        <v>199</v>
      </c>
      <c r="D968" s="1" t="s">
        <v>25</v>
      </c>
      <c r="E968" s="1">
        <v>0</v>
      </c>
      <c r="F968" s="1">
        <v>3</v>
      </c>
      <c r="G968" s="1" t="s">
        <v>584</v>
      </c>
      <c r="H968" s="1" t="s">
        <v>584</v>
      </c>
      <c r="I968" s="1">
        <v>2</v>
      </c>
      <c r="J968" s="14" t="s">
        <v>2920</v>
      </c>
      <c r="K968" s="14" t="s">
        <v>2921</v>
      </c>
      <c r="L968" s="14"/>
      <c r="M968" s="1" t="s">
        <v>5986</v>
      </c>
      <c r="N968" s="14" t="s">
        <v>5987</v>
      </c>
      <c r="O968" s="1">
        <f>IF(G968="D1",MATCH(C968,'RPI calculation'!$A$9:$A$356,0),0)</f>
        <v>242</v>
      </c>
      <c r="P968" s="1">
        <f>IF(H968="D1",MATCH(D968,'RPI calculation'!$A$9:$A$356,0),0)</f>
        <v>323</v>
      </c>
      <c r="Q968" s="1">
        <f t="shared" si="42"/>
        <v>1</v>
      </c>
      <c r="R968" s="1">
        <f t="shared" si="43"/>
        <v>0</v>
      </c>
      <c r="S968" s="1">
        <f t="shared" si="44"/>
        <v>1</v>
      </c>
      <c r="T968" s="9">
        <f>IF(Q968=0,0,(INDEX('RPI calculation'!$H$9:$H$356,P968)-(COUNTIFS(Matches!$C$9:$C$1954,C968,Matches!$D$9:$D$1954,D968,Matches!$Q$9:$Q$1954,1,Matches!$F$9:$F$1954,3)+COUNTIFS(Matches!$C$9:$C$1954,D968,Matches!$D$9:$D$1954,C968,Matches!$Q$9:$Q$1954,1,Matches!$E$9:$E$1954,3)))/((INDEX('RPI calculation'!$H$9:$H$356,P968)+INDEX('RPI calculation'!$I$9:$I$356,P968))-(COUNTIFS(Matches!$C$9:$C$1954,C968,Matches!$D$9:$D$1954,D968,Matches!$Q$9:$Q$1954,1)+COUNTIFS(Matches!$C$9:$C$1954,D968,Matches!$D$9:$D$1954,C968,Matches!$Q$9:$Q$1954,1))))</f>
        <v>1</v>
      </c>
      <c r="U968" s="9">
        <f>IF(Q968=0,0,(INDEX('RPI calculation'!$H$9:$H$356,O968)-(COUNTIFS(Matches!$C$9:$C$1954,C968,Matches!$D$9:$D$1954,D968,Matches!$Q$9:$Q$1954,1,Matches!$E$9:$E$1954,3)+COUNTIFS(Matches!$C$9:$C$1954,D968,Matches!$D$9:$D$1954,C968,Matches!$Q$9:$Q$1954,1,Matches!$F$9:$F$1954,3)))/((INDEX('RPI calculation'!$H$9:$H$356,O968)+INDEX('RPI calculation'!$I$9:$I$356,O968))-(COUNTIFS(Matches!$C$9:$C$1954,C968,Matches!$D$9:$D$1954,D968,Matches!$Q$9:$Q$1954,1)+COUNTIFS(Matches!$C$9:$C$1954,D968,Matches!$D$9:$D$1954,C968,Matches!$Q$9:$Q$1954,1))))</f>
        <v>0.33333333333333331</v>
      </c>
      <c r="V968" s="9">
        <f>IF(Q968=0,0,INDEX('RPI calculation'!$K$9:$K$356,P968))</f>
        <v>0.69165464165464163</v>
      </c>
      <c r="W968" s="9">
        <f>IF(Q968=0,0,INDEX('RPI calculation'!$K$9:$K$356,O968))</f>
        <v>0.59522727272727272</v>
      </c>
      <c r="X968" s="1">
        <f>IF(G968="D1",INDEX('RPI calculation'!$N$9:$N$356,O968),0)</f>
        <v>176</v>
      </c>
      <c r="Y968" s="1">
        <f>IF(H968="D1",INDEX('RPI calculation'!$N$9:$N$356,P968),0)</f>
        <v>2</v>
      </c>
    </row>
    <row r="969" spans="1:25" ht="25">
      <c r="A969" s="1" t="s">
        <v>2922</v>
      </c>
      <c r="B969" s="12">
        <v>46271</v>
      </c>
      <c r="C969" s="1" t="s">
        <v>74</v>
      </c>
      <c r="D969" s="1" t="s">
        <v>106</v>
      </c>
      <c r="E969" s="1">
        <v>0</v>
      </c>
      <c r="F969" s="1">
        <v>3</v>
      </c>
      <c r="G969" s="1" t="s">
        <v>584</v>
      </c>
      <c r="H969" s="1" t="s">
        <v>584</v>
      </c>
      <c r="I969" s="1">
        <v>2</v>
      </c>
      <c r="J969" s="14" t="s">
        <v>2923</v>
      </c>
      <c r="K969" s="14" t="s">
        <v>2924</v>
      </c>
      <c r="L969" s="14"/>
      <c r="M969" s="1" t="s">
        <v>5986</v>
      </c>
      <c r="N969" s="14" t="s">
        <v>5989</v>
      </c>
      <c r="O969" s="1">
        <f>IF(G969="D1",MATCH(C969,'RPI calculation'!$A$9:$A$356,0),0)</f>
        <v>243</v>
      </c>
      <c r="P969" s="1">
        <f>IF(H969="D1",MATCH(D969,'RPI calculation'!$A$9:$A$356,0),0)</f>
        <v>262</v>
      </c>
      <c r="Q969" s="1">
        <f t="shared" ref="Q969:Q1032" si="45">IF(AND(G969="D1",H969="D1"),1,0)</f>
        <v>1</v>
      </c>
      <c r="R969" s="1">
        <f t="shared" ref="R969:R1032" si="46">IF(E969&gt;F969,1,0)</f>
        <v>0</v>
      </c>
      <c r="S969" s="1">
        <f t="shared" ref="S969:S1032" si="47">IF(F969&gt;E969,1,0)</f>
        <v>1</v>
      </c>
      <c r="T969" s="9">
        <f>IF(Q969=0,0,(INDEX('RPI calculation'!$H$9:$H$356,P969)-(COUNTIFS(Matches!$C$9:$C$1954,C969,Matches!$D$9:$D$1954,D969,Matches!$Q$9:$Q$1954,1,Matches!$F$9:$F$1954,3)+COUNTIFS(Matches!$C$9:$C$1954,D969,Matches!$D$9:$D$1954,C969,Matches!$Q$9:$Q$1954,1,Matches!$E$9:$E$1954,3)))/((INDEX('RPI calculation'!$H$9:$H$356,P969)+INDEX('RPI calculation'!$I$9:$I$356,P969))-(COUNTIFS(Matches!$C$9:$C$1954,C969,Matches!$D$9:$D$1954,D969,Matches!$Q$9:$Q$1954,1)+COUNTIFS(Matches!$C$9:$C$1954,D969,Matches!$D$9:$D$1954,C969,Matches!$Q$9:$Q$1954,1))))</f>
        <v>0.55555555555555558</v>
      </c>
      <c r="U969" s="9">
        <f>IF(Q969=0,0,(INDEX('RPI calculation'!$H$9:$H$356,O969)-(COUNTIFS(Matches!$C$9:$C$1954,C969,Matches!$D$9:$D$1954,D969,Matches!$Q$9:$Q$1954,1,Matches!$E$9:$E$1954,3)+COUNTIFS(Matches!$C$9:$C$1954,D969,Matches!$D$9:$D$1954,C969,Matches!$Q$9:$Q$1954,1,Matches!$F$9:$F$1954,3)))/((INDEX('RPI calculation'!$H$9:$H$356,O969)+INDEX('RPI calculation'!$I$9:$I$356,O969))-(COUNTIFS(Matches!$C$9:$C$1954,C969,Matches!$D$9:$D$1954,D969,Matches!$Q$9:$Q$1954,1)+COUNTIFS(Matches!$C$9:$C$1954,D969,Matches!$D$9:$D$1954,C969,Matches!$Q$9:$Q$1954,1))))</f>
        <v>0.55555555555555558</v>
      </c>
      <c r="V969" s="9">
        <f>IF(Q969=0,0,INDEX('RPI calculation'!$K$9:$K$356,P969))</f>
        <v>0.55810966810966811</v>
      </c>
      <c r="W969" s="9">
        <f>IF(Q969=0,0,INDEX('RPI calculation'!$K$9:$K$356,O969))</f>
        <v>0.67272727272727262</v>
      </c>
      <c r="X969" s="1">
        <f>IF(G969="D1",INDEX('RPI calculation'!$N$9:$N$356,O969),0)</f>
        <v>51</v>
      </c>
      <c r="Y969" s="1">
        <f>IF(H969="D1",INDEX('RPI calculation'!$N$9:$N$356,P969),0)</f>
        <v>83</v>
      </c>
    </row>
    <row r="970" spans="1:25" ht="25">
      <c r="A970" s="1" t="s">
        <v>2925</v>
      </c>
      <c r="B970" s="12">
        <v>46271</v>
      </c>
      <c r="C970" s="1" t="s">
        <v>211</v>
      </c>
      <c r="D970" s="1" t="s">
        <v>313</v>
      </c>
      <c r="E970" s="1">
        <v>3</v>
      </c>
      <c r="F970" s="1">
        <v>0</v>
      </c>
      <c r="G970" s="1" t="s">
        <v>584</v>
      </c>
      <c r="H970" s="1" t="s">
        <v>584</v>
      </c>
      <c r="I970" s="1">
        <v>2</v>
      </c>
      <c r="J970" s="14" t="s">
        <v>1375</v>
      </c>
      <c r="K970" s="14" t="s">
        <v>2926</v>
      </c>
      <c r="L970" s="14"/>
      <c r="M970" s="1" t="s">
        <v>5986</v>
      </c>
      <c r="N970" s="14" t="s">
        <v>5989</v>
      </c>
      <c r="O970" s="1">
        <f>IF(G970="D1",MATCH(C970,'RPI calculation'!$A$9:$A$356,0),0)</f>
        <v>245</v>
      </c>
      <c r="P970" s="1">
        <f>IF(H970="D1",MATCH(D970,'RPI calculation'!$A$9:$A$356,0),0)</f>
        <v>304</v>
      </c>
      <c r="Q970" s="1">
        <f t="shared" si="45"/>
        <v>1</v>
      </c>
      <c r="R970" s="1">
        <f t="shared" si="46"/>
        <v>1</v>
      </c>
      <c r="S970" s="1">
        <f t="shared" si="47"/>
        <v>0</v>
      </c>
      <c r="T970" s="9">
        <f>IF(Q970=0,0,(INDEX('RPI calculation'!$H$9:$H$356,P970)-(COUNTIFS(Matches!$C$9:$C$1954,C970,Matches!$D$9:$D$1954,D970,Matches!$Q$9:$Q$1954,1,Matches!$F$9:$F$1954,3)+COUNTIFS(Matches!$C$9:$C$1954,D970,Matches!$D$9:$D$1954,C970,Matches!$Q$9:$Q$1954,1,Matches!$E$9:$E$1954,3)))/((INDEX('RPI calculation'!$H$9:$H$356,P970)+INDEX('RPI calculation'!$I$9:$I$356,P970))-(COUNTIFS(Matches!$C$9:$C$1954,C970,Matches!$D$9:$D$1954,D970,Matches!$Q$9:$Q$1954,1)+COUNTIFS(Matches!$C$9:$C$1954,D970,Matches!$D$9:$D$1954,C970,Matches!$Q$9:$Q$1954,1))))</f>
        <v>0.41666666666666669</v>
      </c>
      <c r="U970" s="9">
        <f>IF(Q970=0,0,(INDEX('RPI calculation'!$H$9:$H$356,O970)-(COUNTIFS(Matches!$C$9:$C$1954,C970,Matches!$D$9:$D$1954,D970,Matches!$Q$9:$Q$1954,1,Matches!$E$9:$E$1954,3)+COUNTIFS(Matches!$C$9:$C$1954,D970,Matches!$D$9:$D$1954,C970,Matches!$Q$9:$Q$1954,1,Matches!$F$9:$F$1954,3)))/((INDEX('RPI calculation'!$H$9:$H$356,O970)+INDEX('RPI calculation'!$I$9:$I$356,O970))-(COUNTIFS(Matches!$C$9:$C$1954,C970,Matches!$D$9:$D$1954,D970,Matches!$Q$9:$Q$1954,1)+COUNTIFS(Matches!$C$9:$C$1954,D970,Matches!$D$9:$D$1954,C970,Matches!$Q$9:$Q$1954,1))))</f>
        <v>0.58333333333333337</v>
      </c>
      <c r="V970" s="9">
        <f>IF(Q970=0,0,INDEX('RPI calculation'!$K$9:$K$356,P970))</f>
        <v>0.42608032992648381</v>
      </c>
      <c r="W970" s="9">
        <f>IF(Q970=0,0,INDEX('RPI calculation'!$K$9:$K$356,O970))</f>
        <v>0.43065268065268059</v>
      </c>
      <c r="X970" s="1">
        <f>IF(G970="D1",INDEX('RPI calculation'!$N$9:$N$356,O970),0)</f>
        <v>188</v>
      </c>
      <c r="Y970" s="1">
        <f>IF(H970="D1",INDEX('RPI calculation'!$N$9:$N$356,P970),0)</f>
        <v>290</v>
      </c>
    </row>
    <row r="971" spans="1:25" ht="25">
      <c r="A971" s="1" t="s">
        <v>2927</v>
      </c>
      <c r="B971" s="12">
        <v>46271</v>
      </c>
      <c r="C971" s="1" t="s">
        <v>252</v>
      </c>
      <c r="D971" s="1" t="s">
        <v>259</v>
      </c>
      <c r="E971" s="1">
        <v>3</v>
      </c>
      <c r="F971" s="1">
        <v>2</v>
      </c>
      <c r="G971" s="1" t="s">
        <v>584</v>
      </c>
      <c r="H971" s="1" t="s">
        <v>584</v>
      </c>
      <c r="I971" s="1">
        <v>2</v>
      </c>
      <c r="J971" s="14" t="s">
        <v>721</v>
      </c>
      <c r="K971" s="14" t="s">
        <v>2928</v>
      </c>
      <c r="L971" s="14"/>
      <c r="M971" s="1" t="s">
        <v>5986</v>
      </c>
      <c r="N971" s="14" t="s">
        <v>5989</v>
      </c>
      <c r="O971" s="1">
        <f>IF(G971="D1",MATCH(C971,'RPI calculation'!$A$9:$A$356,0),0)</f>
        <v>249</v>
      </c>
      <c r="P971" s="1">
        <f>IF(H971="D1",MATCH(D971,'RPI calculation'!$A$9:$A$356,0),0)</f>
        <v>335</v>
      </c>
      <c r="Q971" s="1">
        <f t="shared" si="45"/>
        <v>1</v>
      </c>
      <c r="R971" s="1">
        <f t="shared" si="46"/>
        <v>1</v>
      </c>
      <c r="S971" s="1">
        <f t="shared" si="47"/>
        <v>0</v>
      </c>
      <c r="T971" s="9">
        <f>IF(Q971=0,0,(INDEX('RPI calculation'!$H$9:$H$356,P971)-(COUNTIFS(Matches!$C$9:$C$1954,C971,Matches!$D$9:$D$1954,D971,Matches!$Q$9:$Q$1954,1,Matches!$F$9:$F$1954,3)+COUNTIFS(Matches!$C$9:$C$1954,D971,Matches!$D$9:$D$1954,C971,Matches!$Q$9:$Q$1954,1,Matches!$E$9:$E$1954,3)))/((INDEX('RPI calculation'!$H$9:$H$356,P971)+INDEX('RPI calculation'!$I$9:$I$356,P971))-(COUNTIFS(Matches!$C$9:$C$1954,C971,Matches!$D$9:$D$1954,D971,Matches!$Q$9:$Q$1954,1)+COUNTIFS(Matches!$C$9:$C$1954,D971,Matches!$D$9:$D$1954,C971,Matches!$Q$9:$Q$1954,1))))</f>
        <v>0.33333333333333331</v>
      </c>
      <c r="U971" s="9">
        <f>IF(Q971=0,0,(INDEX('RPI calculation'!$H$9:$H$356,O971)-(COUNTIFS(Matches!$C$9:$C$1954,C971,Matches!$D$9:$D$1954,D971,Matches!$Q$9:$Q$1954,1,Matches!$E$9:$E$1954,3)+COUNTIFS(Matches!$C$9:$C$1954,D971,Matches!$D$9:$D$1954,C971,Matches!$Q$9:$Q$1954,1,Matches!$F$9:$F$1954,3)))/((INDEX('RPI calculation'!$H$9:$H$356,O971)+INDEX('RPI calculation'!$I$9:$I$356,O971))-(COUNTIFS(Matches!$C$9:$C$1954,C971,Matches!$D$9:$D$1954,D971,Matches!$Q$9:$Q$1954,1)+COUNTIFS(Matches!$C$9:$C$1954,D971,Matches!$D$9:$D$1954,C971,Matches!$Q$9:$Q$1954,1))))</f>
        <v>0.63636363636363635</v>
      </c>
      <c r="V971" s="9">
        <f>IF(Q971=0,0,INDEX('RPI calculation'!$K$9:$K$356,P971))</f>
        <v>0.54145000298846457</v>
      </c>
      <c r="W971" s="9">
        <f>IF(Q971=0,0,INDEX('RPI calculation'!$K$9:$K$356,O971))</f>
        <v>0.36300227550227548</v>
      </c>
      <c r="X971" s="1">
        <f>IF(G971="D1",INDEX('RPI calculation'!$N$9:$N$356,O971),0)</f>
        <v>229</v>
      </c>
      <c r="Y971" s="1">
        <f>IF(H971="D1",INDEX('RPI calculation'!$N$9:$N$356,P971),0)</f>
        <v>236</v>
      </c>
    </row>
    <row r="972" spans="1:25" ht="25">
      <c r="A972" s="1" t="s">
        <v>2929</v>
      </c>
      <c r="B972" s="12">
        <v>46271</v>
      </c>
      <c r="C972" s="1" t="s">
        <v>71</v>
      </c>
      <c r="D972" s="1" t="s">
        <v>170</v>
      </c>
      <c r="E972" s="1">
        <v>3</v>
      </c>
      <c r="F972" s="1">
        <v>1</v>
      </c>
      <c r="G972" s="1" t="s">
        <v>584</v>
      </c>
      <c r="H972" s="1" t="s">
        <v>584</v>
      </c>
      <c r="I972" s="1">
        <v>2</v>
      </c>
      <c r="J972" s="14" t="s">
        <v>2930</v>
      </c>
      <c r="K972" s="14" t="s">
        <v>2931</v>
      </c>
      <c r="L972" s="14"/>
      <c r="M972" s="1" t="s">
        <v>5986</v>
      </c>
      <c r="N972" s="14" t="s">
        <v>5990</v>
      </c>
      <c r="O972" s="1">
        <f>IF(G972="D1",MATCH(C972,'RPI calculation'!$A$9:$A$356,0),0)</f>
        <v>255</v>
      </c>
      <c r="P972" s="1">
        <f>IF(H972="D1",MATCH(D972,'RPI calculation'!$A$9:$A$356,0),0)</f>
        <v>289</v>
      </c>
      <c r="Q972" s="1">
        <f t="shared" si="45"/>
        <v>1</v>
      </c>
      <c r="R972" s="1">
        <f t="shared" si="46"/>
        <v>1</v>
      </c>
      <c r="S972" s="1">
        <f t="shared" si="47"/>
        <v>0</v>
      </c>
      <c r="T972" s="9">
        <f>IF(Q972=0,0,(INDEX('RPI calculation'!$H$9:$H$356,P972)-(COUNTIFS(Matches!$C$9:$C$1954,C972,Matches!$D$9:$D$1954,D972,Matches!$Q$9:$Q$1954,1,Matches!$F$9:$F$1954,3)+COUNTIFS(Matches!$C$9:$C$1954,D972,Matches!$D$9:$D$1954,C972,Matches!$Q$9:$Q$1954,1,Matches!$E$9:$E$1954,3)))/((INDEX('RPI calculation'!$H$9:$H$356,P972)+INDEX('RPI calculation'!$I$9:$I$356,P972))-(COUNTIFS(Matches!$C$9:$C$1954,C972,Matches!$D$9:$D$1954,D972,Matches!$Q$9:$Q$1954,1)+COUNTIFS(Matches!$C$9:$C$1954,D972,Matches!$D$9:$D$1954,C972,Matches!$Q$9:$Q$1954,1))))</f>
        <v>0.625</v>
      </c>
      <c r="U972" s="9">
        <f>IF(Q972=0,0,(INDEX('RPI calculation'!$H$9:$H$356,O972)-(COUNTIFS(Matches!$C$9:$C$1954,C972,Matches!$D$9:$D$1954,D972,Matches!$Q$9:$Q$1954,1,Matches!$E$9:$E$1954,3)+COUNTIFS(Matches!$C$9:$C$1954,D972,Matches!$D$9:$D$1954,C972,Matches!$Q$9:$Q$1954,1,Matches!$F$9:$F$1954,3)))/((INDEX('RPI calculation'!$H$9:$H$356,O972)+INDEX('RPI calculation'!$I$9:$I$356,O972))-(COUNTIFS(Matches!$C$9:$C$1954,C972,Matches!$D$9:$D$1954,D972,Matches!$Q$9:$Q$1954,1)+COUNTIFS(Matches!$C$9:$C$1954,D972,Matches!$D$9:$D$1954,C972,Matches!$Q$9:$Q$1954,1))))</f>
        <v>0.66666666666666663</v>
      </c>
      <c r="V972" s="9">
        <f>IF(Q972=0,0,INDEX('RPI calculation'!$K$9:$K$356,P972))</f>
        <v>0.51441798941798944</v>
      </c>
      <c r="W972" s="9">
        <f>IF(Q972=0,0,INDEX('RPI calculation'!$K$9:$K$356,O972))</f>
        <v>0.59676767676767672</v>
      </c>
      <c r="X972" s="1">
        <f>IF(G972="D1",INDEX('RPI calculation'!$N$9:$N$356,O972),0)</f>
        <v>48</v>
      </c>
      <c r="Y972" s="1">
        <f>IF(H972="D1",INDEX('RPI calculation'!$N$9:$N$356,P972),0)</f>
        <v>147</v>
      </c>
    </row>
    <row r="973" spans="1:25" ht="25">
      <c r="A973" s="1" t="s">
        <v>2932</v>
      </c>
      <c r="B973" s="12">
        <v>46272</v>
      </c>
      <c r="C973" s="1" t="s">
        <v>142</v>
      </c>
      <c r="D973" s="1" t="s">
        <v>331</v>
      </c>
      <c r="E973" s="1">
        <v>3</v>
      </c>
      <c r="F973" s="1">
        <v>0</v>
      </c>
      <c r="G973" s="1" t="s">
        <v>584</v>
      </c>
      <c r="H973" s="1" t="s">
        <v>584</v>
      </c>
      <c r="I973" s="1">
        <v>2</v>
      </c>
      <c r="J973" s="14" t="s">
        <v>2933</v>
      </c>
      <c r="K973" s="14" t="s">
        <v>2934</v>
      </c>
      <c r="L973" s="14"/>
      <c r="M973" s="1" t="s">
        <v>5986</v>
      </c>
      <c r="N973" s="14" t="s">
        <v>5990</v>
      </c>
      <c r="O973" s="1">
        <f>IF(G973="D1",MATCH(C973,'RPI calculation'!$A$9:$A$356,0),0)</f>
        <v>5</v>
      </c>
      <c r="P973" s="1">
        <f>IF(H973="D1",MATCH(D973,'RPI calculation'!$A$9:$A$356,0),0)</f>
        <v>101</v>
      </c>
      <c r="Q973" s="1">
        <f t="shared" si="45"/>
        <v>1</v>
      </c>
      <c r="R973" s="1">
        <f t="shared" si="46"/>
        <v>1</v>
      </c>
      <c r="S973" s="1">
        <f t="shared" si="47"/>
        <v>0</v>
      </c>
      <c r="T973" s="9">
        <f>IF(Q973=0,0,(INDEX('RPI calculation'!$H$9:$H$356,P973)-(COUNTIFS(Matches!$C$9:$C$1954,C973,Matches!$D$9:$D$1954,D973,Matches!$Q$9:$Q$1954,1,Matches!$F$9:$F$1954,3)+COUNTIFS(Matches!$C$9:$C$1954,D973,Matches!$D$9:$D$1954,C973,Matches!$Q$9:$Q$1954,1,Matches!$E$9:$E$1954,3)))/((INDEX('RPI calculation'!$H$9:$H$356,P973)+INDEX('RPI calculation'!$I$9:$I$356,P973))-(COUNTIFS(Matches!$C$9:$C$1954,C973,Matches!$D$9:$D$1954,D973,Matches!$Q$9:$Q$1954,1)+COUNTIFS(Matches!$C$9:$C$1954,D973,Matches!$D$9:$D$1954,C973,Matches!$Q$9:$Q$1954,1))))</f>
        <v>0.3</v>
      </c>
      <c r="U973" s="9">
        <f>IF(Q973=0,0,(INDEX('RPI calculation'!$H$9:$H$356,O973)-(COUNTIFS(Matches!$C$9:$C$1954,C973,Matches!$D$9:$D$1954,D973,Matches!$Q$9:$Q$1954,1,Matches!$E$9:$E$1954,3)+COUNTIFS(Matches!$C$9:$C$1954,D973,Matches!$D$9:$D$1954,C973,Matches!$Q$9:$Q$1954,1,Matches!$F$9:$F$1954,3)))/((INDEX('RPI calculation'!$H$9:$H$356,O973)+INDEX('RPI calculation'!$I$9:$I$356,O973))-(COUNTIFS(Matches!$C$9:$C$1954,C973,Matches!$D$9:$D$1954,D973,Matches!$Q$9:$Q$1954,1)+COUNTIFS(Matches!$C$9:$C$1954,D973,Matches!$D$9:$D$1954,C973,Matches!$Q$9:$Q$1954,1))))</f>
        <v>0.875</v>
      </c>
      <c r="V973" s="9">
        <f>IF(Q973=0,0,INDEX('RPI calculation'!$K$9:$K$356,P973))</f>
        <v>0.46839196157377982</v>
      </c>
      <c r="W973" s="9">
        <f>IF(Q973=0,0,INDEX('RPI calculation'!$K$9:$K$356,O973))</f>
        <v>0.37227833894500562</v>
      </c>
      <c r="X973" s="1">
        <f>IF(G973="D1",INDEX('RPI calculation'!$N$9:$N$356,O973),0)</f>
        <v>119</v>
      </c>
      <c r="Y973" s="1">
        <f>IF(H973="D1",INDEX('RPI calculation'!$N$9:$N$356,P973),0)</f>
        <v>308</v>
      </c>
    </row>
    <row r="974" spans="1:25" ht="25">
      <c r="A974" s="1" t="s">
        <v>2935</v>
      </c>
      <c r="B974" s="12">
        <v>46272</v>
      </c>
      <c r="C974" s="1" t="s">
        <v>76</v>
      </c>
      <c r="D974" s="1" t="s">
        <v>33</v>
      </c>
      <c r="E974" s="1">
        <v>0</v>
      </c>
      <c r="F974" s="1">
        <v>3</v>
      </c>
      <c r="G974" s="1" t="s">
        <v>584</v>
      </c>
      <c r="H974" s="1" t="s">
        <v>584</v>
      </c>
      <c r="I974" s="1">
        <v>2</v>
      </c>
      <c r="J974" s="14" t="s">
        <v>795</v>
      </c>
      <c r="K974" s="14" t="s">
        <v>2936</v>
      </c>
      <c r="L974" s="14"/>
      <c r="M974" s="1" t="s">
        <v>5986</v>
      </c>
      <c r="N974" s="14" t="s">
        <v>5989</v>
      </c>
      <c r="O974" s="1">
        <f>IF(G974="D1",MATCH(C974,'RPI calculation'!$A$9:$A$356,0),0)</f>
        <v>68</v>
      </c>
      <c r="P974" s="1">
        <f>IF(H974="D1",MATCH(D974,'RPI calculation'!$A$9:$A$356,0),0)</f>
        <v>217</v>
      </c>
      <c r="Q974" s="1">
        <f t="shared" si="45"/>
        <v>1</v>
      </c>
      <c r="R974" s="1">
        <f t="shared" si="46"/>
        <v>0</v>
      </c>
      <c r="S974" s="1">
        <f t="shared" si="47"/>
        <v>1</v>
      </c>
      <c r="T974" s="9">
        <f>IF(Q974=0,0,(INDEX('RPI calculation'!$H$9:$H$356,P974)-(COUNTIFS(Matches!$C$9:$C$1954,C974,Matches!$D$9:$D$1954,D974,Matches!$Q$9:$Q$1954,1,Matches!$F$9:$F$1954,3)+COUNTIFS(Matches!$C$9:$C$1954,D974,Matches!$D$9:$D$1954,C974,Matches!$Q$9:$Q$1954,1,Matches!$E$9:$E$1954,3)))/((INDEX('RPI calculation'!$H$9:$H$356,P974)+INDEX('RPI calculation'!$I$9:$I$356,P974))-(COUNTIFS(Matches!$C$9:$C$1954,C974,Matches!$D$9:$D$1954,D974,Matches!$Q$9:$Q$1954,1)+COUNTIFS(Matches!$C$9:$C$1954,D974,Matches!$D$9:$D$1954,C974,Matches!$Q$9:$Q$1954,1))))</f>
        <v>0.77777777777777779</v>
      </c>
      <c r="U974" s="9">
        <f>IF(Q974=0,0,(INDEX('RPI calculation'!$H$9:$H$356,O974)-(COUNTIFS(Matches!$C$9:$C$1954,C974,Matches!$D$9:$D$1954,D974,Matches!$Q$9:$Q$1954,1,Matches!$E$9:$E$1954,3)+COUNTIFS(Matches!$C$9:$C$1954,D974,Matches!$D$9:$D$1954,C974,Matches!$Q$9:$Q$1954,1,Matches!$F$9:$F$1954,3)))/((INDEX('RPI calculation'!$H$9:$H$356,O974)+INDEX('RPI calculation'!$I$9:$I$356,O974))-(COUNTIFS(Matches!$C$9:$C$1954,C974,Matches!$D$9:$D$1954,D974,Matches!$Q$9:$Q$1954,1)+COUNTIFS(Matches!$C$9:$C$1954,D974,Matches!$D$9:$D$1954,C974,Matches!$Q$9:$Q$1954,1))))</f>
        <v>0.8</v>
      </c>
      <c r="V974" s="9">
        <f>IF(Q974=0,0,INDEX('RPI calculation'!$K$9:$K$356,P974))</f>
        <v>0.67833333333333334</v>
      </c>
      <c r="W974" s="9">
        <f>IF(Q974=0,0,INDEX('RPI calculation'!$K$9:$K$356,O974))</f>
        <v>0.55886134067952242</v>
      </c>
      <c r="X974" s="1">
        <f>IF(G974="D1",INDEX('RPI calculation'!$N$9:$N$356,O974),0)</f>
        <v>53</v>
      </c>
      <c r="Y974" s="1">
        <f>IF(H974="D1",INDEX('RPI calculation'!$N$9:$N$356,P974),0)</f>
        <v>10</v>
      </c>
    </row>
    <row r="975" spans="1:25" ht="25">
      <c r="A975" s="1" t="s">
        <v>2937</v>
      </c>
      <c r="B975" s="12">
        <v>46272</v>
      </c>
      <c r="C975" s="1" t="s">
        <v>186</v>
      </c>
      <c r="D975" s="1" t="s">
        <v>91</v>
      </c>
      <c r="E975" s="1">
        <v>0</v>
      </c>
      <c r="F975" s="1">
        <v>3</v>
      </c>
      <c r="G975" s="1" t="s">
        <v>584</v>
      </c>
      <c r="H975" s="1" t="s">
        <v>584</v>
      </c>
      <c r="I975" s="1">
        <v>2</v>
      </c>
      <c r="J975" s="14" t="s">
        <v>887</v>
      </c>
      <c r="K975" s="14" t="s">
        <v>2938</v>
      </c>
      <c r="L975" s="14"/>
      <c r="M975" s="1" t="s">
        <v>5986</v>
      </c>
      <c r="N975" s="14" t="s">
        <v>5989</v>
      </c>
      <c r="O975" s="1">
        <f>IF(G975="D1",MATCH(C975,'RPI calculation'!$A$9:$A$356,0),0)</f>
        <v>94</v>
      </c>
      <c r="P975" s="1">
        <f>IF(H975="D1",MATCH(D975,'RPI calculation'!$A$9:$A$356,0),0)</f>
        <v>154</v>
      </c>
      <c r="Q975" s="1">
        <f t="shared" si="45"/>
        <v>1</v>
      </c>
      <c r="R975" s="1">
        <f t="shared" si="46"/>
        <v>0</v>
      </c>
      <c r="S975" s="1">
        <f t="shared" si="47"/>
        <v>1</v>
      </c>
      <c r="T975" s="9">
        <f>IF(Q975=0,0,(INDEX('RPI calculation'!$H$9:$H$356,P975)-(COUNTIFS(Matches!$C$9:$C$1954,C975,Matches!$D$9:$D$1954,D975,Matches!$Q$9:$Q$1954,1,Matches!$F$9:$F$1954,3)+COUNTIFS(Matches!$C$9:$C$1954,D975,Matches!$D$9:$D$1954,C975,Matches!$Q$9:$Q$1954,1,Matches!$E$9:$E$1954,3)))/((INDEX('RPI calculation'!$H$9:$H$356,P975)+INDEX('RPI calculation'!$I$9:$I$356,P975))-(COUNTIFS(Matches!$C$9:$C$1954,C975,Matches!$D$9:$D$1954,D975,Matches!$Q$9:$Q$1954,1)+COUNTIFS(Matches!$C$9:$C$1954,D975,Matches!$D$9:$D$1954,C975,Matches!$Q$9:$Q$1954,1))))</f>
        <v>0.9</v>
      </c>
      <c r="U975" s="9">
        <f>IF(Q975=0,0,(INDEX('RPI calculation'!$H$9:$H$356,O975)-(COUNTIFS(Matches!$C$9:$C$1954,C975,Matches!$D$9:$D$1954,D975,Matches!$Q$9:$Q$1954,1,Matches!$E$9:$E$1954,3)+COUNTIFS(Matches!$C$9:$C$1954,D975,Matches!$D$9:$D$1954,C975,Matches!$Q$9:$Q$1954,1,Matches!$F$9:$F$1954,3)))/((INDEX('RPI calculation'!$H$9:$H$356,O975)+INDEX('RPI calculation'!$I$9:$I$356,O975))-(COUNTIFS(Matches!$C$9:$C$1954,C975,Matches!$D$9:$D$1954,D975,Matches!$Q$9:$Q$1954,1)+COUNTIFS(Matches!$C$9:$C$1954,D975,Matches!$D$9:$D$1954,C975,Matches!$Q$9:$Q$1954,1))))</f>
        <v>0.72727272727272729</v>
      </c>
      <c r="V975" s="9">
        <f>IF(Q975=0,0,INDEX('RPI calculation'!$K$9:$K$356,P975))</f>
        <v>0.47060212514757976</v>
      </c>
      <c r="W975" s="9">
        <f>IF(Q975=0,0,INDEX('RPI calculation'!$K$9:$K$356,O975))</f>
        <v>0.43535353535353538</v>
      </c>
      <c r="X975" s="1">
        <f>IF(G975="D1",INDEX('RPI calculation'!$N$9:$N$356,O975),0)</f>
        <v>163</v>
      </c>
      <c r="Y975" s="1">
        <f>IF(H975="D1",INDEX('RPI calculation'!$N$9:$N$356,P975),0)</f>
        <v>68</v>
      </c>
    </row>
    <row r="976" spans="1:25" ht="25">
      <c r="A976" s="1" t="s">
        <v>2939</v>
      </c>
      <c r="B976" s="12">
        <v>46272</v>
      </c>
      <c r="C976" s="1" t="s">
        <v>43</v>
      </c>
      <c r="D976" s="1" t="s">
        <v>253</v>
      </c>
      <c r="E976" s="1">
        <v>3</v>
      </c>
      <c r="F976" s="1">
        <v>1</v>
      </c>
      <c r="G976" s="1" t="s">
        <v>584</v>
      </c>
      <c r="H976" s="1" t="s">
        <v>584</v>
      </c>
      <c r="I976" s="1">
        <v>2</v>
      </c>
      <c r="J976" s="14" t="s">
        <v>1558</v>
      </c>
      <c r="K976" s="14" t="s">
        <v>2940</v>
      </c>
      <c r="L976" s="14"/>
      <c r="M976" s="1" t="s">
        <v>5986</v>
      </c>
      <c r="N976" s="14" t="s">
        <v>5989</v>
      </c>
      <c r="O976" s="1">
        <f>IF(G976="D1",MATCH(C976,'RPI calculation'!$A$9:$A$356,0),0)</f>
        <v>117</v>
      </c>
      <c r="P976" s="1">
        <f>IF(H976="D1",MATCH(D976,'RPI calculation'!$A$9:$A$356,0),0)</f>
        <v>264</v>
      </c>
      <c r="Q976" s="1">
        <f t="shared" si="45"/>
        <v>1</v>
      </c>
      <c r="R976" s="1">
        <f t="shared" si="46"/>
        <v>1</v>
      </c>
      <c r="S976" s="1">
        <f t="shared" si="47"/>
        <v>0</v>
      </c>
      <c r="T976" s="9">
        <f>IF(Q976=0,0,(INDEX('RPI calculation'!$H$9:$H$356,P976)-(COUNTIFS(Matches!$C$9:$C$1954,C976,Matches!$D$9:$D$1954,D976,Matches!$Q$9:$Q$1954,1,Matches!$F$9:$F$1954,3)+COUNTIFS(Matches!$C$9:$C$1954,D976,Matches!$D$9:$D$1954,C976,Matches!$Q$9:$Q$1954,1,Matches!$E$9:$E$1954,3)))/((INDEX('RPI calculation'!$H$9:$H$356,P976)+INDEX('RPI calculation'!$I$9:$I$356,P976))-(COUNTIFS(Matches!$C$9:$C$1954,C976,Matches!$D$9:$D$1954,D976,Matches!$Q$9:$Q$1954,1)+COUNTIFS(Matches!$C$9:$C$1954,D976,Matches!$D$9:$D$1954,C976,Matches!$Q$9:$Q$1954,1))))</f>
        <v>0.45454545454545453</v>
      </c>
      <c r="U976" s="9">
        <f>IF(Q976=0,0,(INDEX('RPI calculation'!$H$9:$H$356,O976)-(COUNTIFS(Matches!$C$9:$C$1954,C976,Matches!$D$9:$D$1954,D976,Matches!$Q$9:$Q$1954,1,Matches!$E$9:$E$1954,3)+COUNTIFS(Matches!$C$9:$C$1954,D976,Matches!$D$9:$D$1954,C976,Matches!$Q$9:$Q$1954,1,Matches!$F$9:$F$1954,3)))/((INDEX('RPI calculation'!$H$9:$H$356,O976)+INDEX('RPI calculation'!$I$9:$I$356,O976))-(COUNTIFS(Matches!$C$9:$C$1954,C976,Matches!$D$9:$D$1954,D976,Matches!$Q$9:$Q$1954,1)+COUNTIFS(Matches!$C$9:$C$1954,D976,Matches!$D$9:$D$1954,C976,Matches!$Q$9:$Q$1954,1))))</f>
        <v>0.75</v>
      </c>
      <c r="V976" s="9">
        <f>IF(Q976=0,0,INDEX('RPI calculation'!$K$9:$K$356,P976))</f>
        <v>0.46830808080808078</v>
      </c>
      <c r="W976" s="9">
        <f>IF(Q976=0,0,INDEX('RPI calculation'!$K$9:$K$356,O976))</f>
        <v>0.6216610549943884</v>
      </c>
      <c r="X976" s="1">
        <f>IF(G976="D1",INDEX('RPI calculation'!$N$9:$N$356,O976),0)</f>
        <v>20</v>
      </c>
      <c r="Y976" s="1">
        <f>IF(H976="D1",INDEX('RPI calculation'!$N$9:$N$356,P976),0)</f>
        <v>230</v>
      </c>
    </row>
    <row r="977" spans="1:25" ht="25">
      <c r="A977" s="1" t="s">
        <v>2941</v>
      </c>
      <c r="B977" s="12">
        <v>46272</v>
      </c>
      <c r="C977" s="1" t="s">
        <v>236</v>
      </c>
      <c r="D977" s="1" t="s">
        <v>244</v>
      </c>
      <c r="E977" s="1">
        <v>3</v>
      </c>
      <c r="F977" s="1">
        <v>1</v>
      </c>
      <c r="G977" s="1" t="s">
        <v>584</v>
      </c>
      <c r="H977" s="1" t="s">
        <v>584</v>
      </c>
      <c r="I977" s="1">
        <v>2</v>
      </c>
      <c r="J977" s="14" t="s">
        <v>1786</v>
      </c>
      <c r="K977" s="14" t="s">
        <v>2942</v>
      </c>
      <c r="L977" s="14"/>
      <c r="M977" s="1" t="s">
        <v>5986</v>
      </c>
      <c r="N977" s="14" t="s">
        <v>5989</v>
      </c>
      <c r="O977" s="1">
        <f>IF(G977="D1",MATCH(C977,'RPI calculation'!$A$9:$A$356,0),0)</f>
        <v>184</v>
      </c>
      <c r="P977" s="1">
        <f>IF(H977="D1",MATCH(D977,'RPI calculation'!$A$9:$A$356,0),0)</f>
        <v>185</v>
      </c>
      <c r="Q977" s="1">
        <f t="shared" si="45"/>
        <v>1</v>
      </c>
      <c r="R977" s="1">
        <f t="shared" si="46"/>
        <v>1</v>
      </c>
      <c r="S977" s="1">
        <f t="shared" si="47"/>
        <v>0</v>
      </c>
      <c r="T977" s="9">
        <f>IF(Q977=0,0,(INDEX('RPI calculation'!$H$9:$H$356,P977)-(COUNTIFS(Matches!$C$9:$C$1954,C977,Matches!$D$9:$D$1954,D977,Matches!$Q$9:$Q$1954,1,Matches!$F$9:$F$1954,3)+COUNTIFS(Matches!$C$9:$C$1954,D977,Matches!$D$9:$D$1954,C977,Matches!$Q$9:$Q$1954,1,Matches!$E$9:$E$1954,3)))/((INDEX('RPI calculation'!$H$9:$H$356,P977)+INDEX('RPI calculation'!$I$9:$I$356,P977))-(COUNTIFS(Matches!$C$9:$C$1954,C977,Matches!$D$9:$D$1954,D977,Matches!$Q$9:$Q$1954,1)+COUNTIFS(Matches!$C$9:$C$1954,D977,Matches!$D$9:$D$1954,C977,Matches!$Q$9:$Q$1954,1))))</f>
        <v>0.58333333333333337</v>
      </c>
      <c r="U977" s="9">
        <f>IF(Q977=0,0,(INDEX('RPI calculation'!$H$9:$H$356,O977)-(COUNTIFS(Matches!$C$9:$C$1954,C977,Matches!$D$9:$D$1954,D977,Matches!$Q$9:$Q$1954,1,Matches!$E$9:$E$1954,3)+COUNTIFS(Matches!$C$9:$C$1954,D977,Matches!$D$9:$D$1954,C977,Matches!$Q$9:$Q$1954,1,Matches!$F$9:$F$1954,3)))/((INDEX('RPI calculation'!$H$9:$H$356,O977)+INDEX('RPI calculation'!$I$9:$I$356,O977))-(COUNTIFS(Matches!$C$9:$C$1954,C977,Matches!$D$9:$D$1954,D977,Matches!$Q$9:$Q$1954,1)+COUNTIFS(Matches!$C$9:$C$1954,D977,Matches!$D$9:$D$1954,C977,Matches!$Q$9:$Q$1954,1))))</f>
        <v>0.1111111111111111</v>
      </c>
      <c r="V977" s="9">
        <f>IF(Q977=0,0,INDEX('RPI calculation'!$K$9:$K$356,P977))</f>
        <v>0.43014763014763019</v>
      </c>
      <c r="W977" s="9">
        <f>IF(Q977=0,0,INDEX('RPI calculation'!$K$9:$K$356,O977))</f>
        <v>0.60136363636363632</v>
      </c>
      <c r="X977" s="1">
        <f>IF(G977="D1",INDEX('RPI calculation'!$N$9:$N$356,O977),0)</f>
        <v>213</v>
      </c>
      <c r="Y977" s="1">
        <f>IF(H977="D1",INDEX('RPI calculation'!$N$9:$N$356,P977),0)</f>
        <v>221</v>
      </c>
    </row>
    <row r="978" spans="1:25" ht="25">
      <c r="A978" s="1" t="s">
        <v>2943</v>
      </c>
      <c r="B978" s="12">
        <v>46273</v>
      </c>
      <c r="C978" s="1" t="s">
        <v>357</v>
      </c>
      <c r="D978" s="1" t="s">
        <v>329</v>
      </c>
      <c r="E978" s="1">
        <v>0</v>
      </c>
      <c r="F978" s="1">
        <v>3</v>
      </c>
      <c r="G978" s="1" t="s">
        <v>584</v>
      </c>
      <c r="H978" s="1" t="s">
        <v>584</v>
      </c>
      <c r="I978" s="1">
        <v>2</v>
      </c>
      <c r="J978" s="14" t="s">
        <v>1130</v>
      </c>
      <c r="K978" s="14" t="s">
        <v>2944</v>
      </c>
      <c r="L978" s="14"/>
      <c r="M978" s="1" t="s">
        <v>5986</v>
      </c>
      <c r="N978" s="14" t="s">
        <v>5989</v>
      </c>
      <c r="O978" s="1">
        <f>IF(G978="D1",MATCH(C978,'RPI calculation'!$A$9:$A$356,0),0)</f>
        <v>8</v>
      </c>
      <c r="P978" s="1">
        <f>IF(H978="D1",MATCH(D978,'RPI calculation'!$A$9:$A$356,0),0)</f>
        <v>145</v>
      </c>
      <c r="Q978" s="1">
        <f t="shared" si="45"/>
        <v>1</v>
      </c>
      <c r="R978" s="1">
        <f t="shared" si="46"/>
        <v>0</v>
      </c>
      <c r="S978" s="1">
        <f t="shared" si="47"/>
        <v>1</v>
      </c>
      <c r="T978" s="9">
        <f>IF(Q978=0,0,(INDEX('RPI calculation'!$H$9:$H$356,P978)-(COUNTIFS(Matches!$C$9:$C$1954,C978,Matches!$D$9:$D$1954,D978,Matches!$Q$9:$Q$1954,1,Matches!$F$9:$F$1954,3)+COUNTIFS(Matches!$C$9:$C$1954,D978,Matches!$D$9:$D$1954,C978,Matches!$Q$9:$Q$1954,1,Matches!$E$9:$E$1954,3)))/((INDEX('RPI calculation'!$H$9:$H$356,P978)+INDEX('RPI calculation'!$I$9:$I$356,P978))-(COUNTIFS(Matches!$C$9:$C$1954,C978,Matches!$D$9:$D$1954,D978,Matches!$Q$9:$Q$1954,1)+COUNTIFS(Matches!$C$9:$C$1954,D978,Matches!$D$9:$D$1954,C978,Matches!$Q$9:$Q$1954,1))))</f>
        <v>0.46153846153846156</v>
      </c>
      <c r="U978" s="9">
        <f>IF(Q978=0,0,(INDEX('RPI calculation'!$H$9:$H$356,O978)-(COUNTIFS(Matches!$C$9:$C$1954,C978,Matches!$D$9:$D$1954,D978,Matches!$Q$9:$Q$1954,1,Matches!$E$9:$E$1954,3)+COUNTIFS(Matches!$C$9:$C$1954,D978,Matches!$D$9:$D$1954,C978,Matches!$Q$9:$Q$1954,1,Matches!$F$9:$F$1954,3)))/((INDEX('RPI calculation'!$H$9:$H$356,O978)+INDEX('RPI calculation'!$I$9:$I$356,O978))-(COUNTIFS(Matches!$C$9:$C$1954,C978,Matches!$D$9:$D$1954,D978,Matches!$Q$9:$Q$1954,1)+COUNTIFS(Matches!$C$9:$C$1954,D978,Matches!$D$9:$D$1954,C978,Matches!$Q$9:$Q$1954,1))))</f>
        <v>0</v>
      </c>
      <c r="V978" s="9">
        <f>IF(Q978=0,0,INDEX('RPI calculation'!$K$9:$K$356,P978))</f>
        <v>0.32139249639249634</v>
      </c>
      <c r="W978" s="9">
        <f>IF(Q978=0,0,INDEX('RPI calculation'!$K$9:$K$356,O978))</f>
        <v>0.49585877085877084</v>
      </c>
      <c r="X978" s="1">
        <f>IF(G978="D1",INDEX('RPI calculation'!$N$9:$N$356,O978),0)</f>
        <v>334</v>
      </c>
      <c r="Y978" s="1">
        <f>IF(H978="D1",INDEX('RPI calculation'!$N$9:$N$356,P978),0)</f>
        <v>306</v>
      </c>
    </row>
    <row r="979" spans="1:25" ht="25">
      <c r="A979" s="1" t="s">
        <v>2945</v>
      </c>
      <c r="B979" s="12">
        <v>46273</v>
      </c>
      <c r="C979" s="1" t="s">
        <v>115</v>
      </c>
      <c r="D979" s="1" t="s">
        <v>321</v>
      </c>
      <c r="E979" s="1">
        <v>3</v>
      </c>
      <c r="F979" s="1">
        <v>0</v>
      </c>
      <c r="G979" s="1" t="s">
        <v>584</v>
      </c>
      <c r="H979" s="1" t="s">
        <v>584</v>
      </c>
      <c r="I979" s="1">
        <v>2</v>
      </c>
      <c r="J979" s="14" t="s">
        <v>1457</v>
      </c>
      <c r="K979" s="14" t="s">
        <v>2946</v>
      </c>
      <c r="L979" s="14"/>
      <c r="M979" s="1" t="s">
        <v>5986</v>
      </c>
      <c r="N979" s="14" t="s">
        <v>5989</v>
      </c>
      <c r="O979" s="1">
        <f>IF(G979="D1",MATCH(C979,'RPI calculation'!$A$9:$A$356,0),0)</f>
        <v>9</v>
      </c>
      <c r="P979" s="1">
        <f>IF(H979="D1",MATCH(D979,'RPI calculation'!$A$9:$A$356,0),0)</f>
        <v>112</v>
      </c>
      <c r="Q979" s="1">
        <f t="shared" si="45"/>
        <v>1</v>
      </c>
      <c r="R979" s="1">
        <f t="shared" si="46"/>
        <v>1</v>
      </c>
      <c r="S979" s="1">
        <f t="shared" si="47"/>
        <v>0</v>
      </c>
      <c r="T979" s="9">
        <f>IF(Q979=0,0,(INDEX('RPI calculation'!$H$9:$H$356,P979)-(COUNTIFS(Matches!$C$9:$C$1954,C979,Matches!$D$9:$D$1954,D979,Matches!$Q$9:$Q$1954,1,Matches!$F$9:$F$1954,3)+COUNTIFS(Matches!$C$9:$C$1954,D979,Matches!$D$9:$D$1954,C979,Matches!$Q$9:$Q$1954,1,Matches!$E$9:$E$1954,3)))/((INDEX('RPI calculation'!$H$9:$H$356,P979)+INDEX('RPI calculation'!$I$9:$I$356,P979))-(COUNTIFS(Matches!$C$9:$C$1954,C979,Matches!$D$9:$D$1954,D979,Matches!$Q$9:$Q$1954,1)+COUNTIFS(Matches!$C$9:$C$1954,D979,Matches!$D$9:$D$1954,C979,Matches!$Q$9:$Q$1954,1))))</f>
        <v>0.1</v>
      </c>
      <c r="U979" s="9">
        <f>IF(Q979=0,0,(INDEX('RPI calculation'!$H$9:$H$356,O979)-(COUNTIFS(Matches!$C$9:$C$1954,C979,Matches!$D$9:$D$1954,D979,Matches!$Q$9:$Q$1954,1,Matches!$E$9:$E$1954,3)+COUNTIFS(Matches!$C$9:$C$1954,D979,Matches!$D$9:$D$1954,C979,Matches!$Q$9:$Q$1954,1,Matches!$F$9:$F$1954,3)))/((INDEX('RPI calculation'!$H$9:$H$356,O979)+INDEX('RPI calculation'!$I$9:$I$356,O979))-(COUNTIFS(Matches!$C$9:$C$1954,C979,Matches!$D$9:$D$1954,D979,Matches!$Q$9:$Q$1954,1)+COUNTIFS(Matches!$C$9:$C$1954,D979,Matches!$D$9:$D$1954,C979,Matches!$Q$9:$Q$1954,1))))</f>
        <v>0.6</v>
      </c>
      <c r="V979" s="9">
        <f>IF(Q979=0,0,INDEX('RPI calculation'!$K$9:$K$356,P979))</f>
        <v>0.53409090909090906</v>
      </c>
      <c r="W979" s="9">
        <f>IF(Q979=0,0,INDEX('RPI calculation'!$K$9:$K$356,O979))</f>
        <v>0.53286713286713283</v>
      </c>
      <c r="X979" s="1">
        <f>IF(G979="D1",INDEX('RPI calculation'!$N$9:$N$356,O979),0)</f>
        <v>92</v>
      </c>
      <c r="Y979" s="1">
        <f>IF(H979="D1",INDEX('RPI calculation'!$N$9:$N$356,P979),0)</f>
        <v>298</v>
      </c>
    </row>
    <row r="980" spans="1:25" ht="25">
      <c r="A980" s="1" t="s">
        <v>2947</v>
      </c>
      <c r="B980" s="12">
        <v>46273</v>
      </c>
      <c r="C980" s="1" t="s">
        <v>217</v>
      </c>
      <c r="D980" s="1" t="s">
        <v>257</v>
      </c>
      <c r="E980" s="1">
        <v>3</v>
      </c>
      <c r="F980" s="1">
        <v>1</v>
      </c>
      <c r="G980" s="1" t="s">
        <v>584</v>
      </c>
      <c r="H980" s="1" t="s">
        <v>584</v>
      </c>
      <c r="I980" s="1">
        <v>2</v>
      </c>
      <c r="J980" s="14" t="s">
        <v>638</v>
      </c>
      <c r="K980" s="14" t="s">
        <v>2948</v>
      </c>
      <c r="L980" s="14"/>
      <c r="M980" s="1" t="s">
        <v>5986</v>
      </c>
      <c r="N980" s="14" t="s">
        <v>5989</v>
      </c>
      <c r="O980" s="1">
        <f>IF(G980="D1",MATCH(C980,'RPI calculation'!$A$9:$A$356,0),0)</f>
        <v>10</v>
      </c>
      <c r="P980" s="1">
        <f>IF(H980="D1",MATCH(D980,'RPI calculation'!$A$9:$A$356,0),0)</f>
        <v>78</v>
      </c>
      <c r="Q980" s="1">
        <f t="shared" si="45"/>
        <v>1</v>
      </c>
      <c r="R980" s="1">
        <f t="shared" si="46"/>
        <v>1</v>
      </c>
      <c r="S980" s="1">
        <f t="shared" si="47"/>
        <v>0</v>
      </c>
      <c r="T980" s="9">
        <f>IF(Q980=0,0,(INDEX('RPI calculation'!$H$9:$H$356,P980)-(COUNTIFS(Matches!$C$9:$C$1954,C980,Matches!$D$9:$D$1954,D980,Matches!$Q$9:$Q$1954,1,Matches!$F$9:$F$1954,3)+COUNTIFS(Matches!$C$9:$C$1954,D980,Matches!$D$9:$D$1954,C980,Matches!$Q$9:$Q$1954,1,Matches!$E$9:$E$1954,3)))/((INDEX('RPI calculation'!$H$9:$H$356,P980)+INDEX('RPI calculation'!$I$9:$I$356,P980))-(COUNTIFS(Matches!$C$9:$C$1954,C980,Matches!$D$9:$D$1954,D980,Matches!$Q$9:$Q$1954,1)+COUNTIFS(Matches!$C$9:$C$1954,D980,Matches!$D$9:$D$1954,C980,Matches!$Q$9:$Q$1954,1))))</f>
        <v>0.27272727272727271</v>
      </c>
      <c r="U980" s="9">
        <f>IF(Q980=0,0,(INDEX('RPI calculation'!$H$9:$H$356,O980)-(COUNTIFS(Matches!$C$9:$C$1954,C980,Matches!$D$9:$D$1954,D980,Matches!$Q$9:$Q$1954,1,Matches!$E$9:$E$1954,3)+COUNTIFS(Matches!$C$9:$C$1954,D980,Matches!$D$9:$D$1954,C980,Matches!$Q$9:$Q$1954,1,Matches!$F$9:$F$1954,3)))/((INDEX('RPI calculation'!$H$9:$H$356,O980)+INDEX('RPI calculation'!$I$9:$I$356,O980))-(COUNTIFS(Matches!$C$9:$C$1954,C980,Matches!$D$9:$D$1954,D980,Matches!$Q$9:$Q$1954,1)+COUNTIFS(Matches!$C$9:$C$1954,D980,Matches!$D$9:$D$1954,C980,Matches!$Q$9:$Q$1954,1))))</f>
        <v>0.46153846153846156</v>
      </c>
      <c r="V980" s="9">
        <f>IF(Q980=0,0,INDEX('RPI calculation'!$K$9:$K$356,P980))</f>
        <v>0.56960955710955707</v>
      </c>
      <c r="W980" s="9">
        <f>IF(Q980=0,0,INDEX('RPI calculation'!$K$9:$K$356,O980))</f>
        <v>0.47604062604062608</v>
      </c>
      <c r="X980" s="1">
        <f>IF(G980="D1",INDEX('RPI calculation'!$N$9:$N$356,O980),0)</f>
        <v>194</v>
      </c>
      <c r="Y980" s="1">
        <f>IF(H980="D1",INDEX('RPI calculation'!$N$9:$N$356,P980),0)</f>
        <v>234</v>
      </c>
    </row>
    <row r="981" spans="1:25" ht="25">
      <c r="A981" s="1" t="s">
        <v>2949</v>
      </c>
      <c r="B981" s="12">
        <v>46273</v>
      </c>
      <c r="C981" s="1" t="s">
        <v>87</v>
      </c>
      <c r="D981" s="1" t="s">
        <v>100</v>
      </c>
      <c r="E981" s="1">
        <v>3</v>
      </c>
      <c r="F981" s="1">
        <v>1</v>
      </c>
      <c r="G981" s="1" t="s">
        <v>584</v>
      </c>
      <c r="H981" s="1" t="s">
        <v>584</v>
      </c>
      <c r="I981" s="1">
        <v>2</v>
      </c>
      <c r="J981" s="14" t="s">
        <v>2950</v>
      </c>
      <c r="K981" s="14" t="s">
        <v>2951</v>
      </c>
      <c r="L981" s="14"/>
      <c r="M981" s="1" t="s">
        <v>5986</v>
      </c>
      <c r="N981" s="14" t="s">
        <v>5988</v>
      </c>
      <c r="O981" s="1">
        <f>IF(G981="D1",MATCH(C981,'RPI calculation'!$A$9:$A$356,0),0)</f>
        <v>17</v>
      </c>
      <c r="P981" s="1">
        <f>IF(H981="D1",MATCH(D981,'RPI calculation'!$A$9:$A$356,0),0)</f>
        <v>88</v>
      </c>
      <c r="Q981" s="1">
        <f t="shared" si="45"/>
        <v>1</v>
      </c>
      <c r="R981" s="1">
        <f t="shared" si="46"/>
        <v>1</v>
      </c>
      <c r="S981" s="1">
        <f t="shared" si="47"/>
        <v>0</v>
      </c>
      <c r="T981" s="9">
        <f>IF(Q981=0,0,(INDEX('RPI calculation'!$H$9:$H$356,P981)-(COUNTIFS(Matches!$C$9:$C$1954,C981,Matches!$D$9:$D$1954,D981,Matches!$Q$9:$Q$1954,1,Matches!$F$9:$F$1954,3)+COUNTIFS(Matches!$C$9:$C$1954,D981,Matches!$D$9:$D$1954,C981,Matches!$Q$9:$Q$1954,1,Matches!$E$9:$E$1954,3)))/((INDEX('RPI calculation'!$H$9:$H$356,P981)+INDEX('RPI calculation'!$I$9:$I$356,P981))-(COUNTIFS(Matches!$C$9:$C$1954,C981,Matches!$D$9:$D$1954,D981,Matches!$Q$9:$Q$1954,1)+COUNTIFS(Matches!$C$9:$C$1954,D981,Matches!$D$9:$D$1954,C981,Matches!$Q$9:$Q$1954,1))))</f>
        <v>0.55555555555555558</v>
      </c>
      <c r="U981" s="9">
        <f>IF(Q981=0,0,(INDEX('RPI calculation'!$H$9:$H$356,O981)-(COUNTIFS(Matches!$C$9:$C$1954,C981,Matches!$D$9:$D$1954,D981,Matches!$Q$9:$Q$1954,1,Matches!$E$9:$E$1954,3)+COUNTIFS(Matches!$C$9:$C$1954,D981,Matches!$D$9:$D$1954,C981,Matches!$Q$9:$Q$1954,1,Matches!$F$9:$F$1954,3)))/((INDEX('RPI calculation'!$H$9:$H$356,O981)+INDEX('RPI calculation'!$I$9:$I$356,O981))-(COUNTIFS(Matches!$C$9:$C$1954,C981,Matches!$D$9:$D$1954,D981,Matches!$Q$9:$Q$1954,1)+COUNTIFS(Matches!$C$9:$C$1954,D981,Matches!$D$9:$D$1954,C981,Matches!$Q$9:$Q$1954,1))))</f>
        <v>0.81818181818181823</v>
      </c>
      <c r="V981" s="9">
        <f>IF(Q981=0,0,INDEX('RPI calculation'!$K$9:$K$356,P981))</f>
        <v>0.65066738816738812</v>
      </c>
      <c r="W981" s="9">
        <f>IF(Q981=0,0,INDEX('RPI calculation'!$K$9:$K$356,O981))</f>
        <v>0.47534872534872535</v>
      </c>
      <c r="X981" s="1">
        <f>IF(G981="D1",INDEX('RPI calculation'!$N$9:$N$356,O981),0)</f>
        <v>64</v>
      </c>
      <c r="Y981" s="1">
        <f>IF(H981="D1",INDEX('RPI calculation'!$N$9:$N$356,P981),0)</f>
        <v>77</v>
      </c>
    </row>
    <row r="982" spans="1:25" ht="25">
      <c r="A982" s="1" t="s">
        <v>2952</v>
      </c>
      <c r="B982" s="12">
        <v>46273</v>
      </c>
      <c r="C982" s="1" t="s">
        <v>334</v>
      </c>
      <c r="D982" s="1" t="s">
        <v>183</v>
      </c>
      <c r="E982" s="1">
        <v>0</v>
      </c>
      <c r="F982" s="1">
        <v>3</v>
      </c>
      <c r="G982" s="1" t="s">
        <v>584</v>
      </c>
      <c r="H982" s="1" t="s">
        <v>584</v>
      </c>
      <c r="I982" s="1">
        <v>2</v>
      </c>
      <c r="J982" s="14" t="s">
        <v>1519</v>
      </c>
      <c r="K982" s="14" t="s">
        <v>2953</v>
      </c>
      <c r="L982" s="14"/>
      <c r="M982" s="1" t="s">
        <v>5986</v>
      </c>
      <c r="N982" s="14" t="s">
        <v>5989</v>
      </c>
      <c r="O982" s="1">
        <f>IF(G982="D1",MATCH(C982,'RPI calculation'!$A$9:$A$356,0),0)</f>
        <v>30</v>
      </c>
      <c r="P982" s="1">
        <f>IF(H982="D1",MATCH(D982,'RPI calculation'!$A$9:$A$356,0),0)</f>
        <v>301</v>
      </c>
      <c r="Q982" s="1">
        <f t="shared" si="45"/>
        <v>1</v>
      </c>
      <c r="R982" s="1">
        <f t="shared" si="46"/>
        <v>0</v>
      </c>
      <c r="S982" s="1">
        <f t="shared" si="47"/>
        <v>1</v>
      </c>
      <c r="T982" s="9">
        <f>IF(Q982=0,0,(INDEX('RPI calculation'!$H$9:$H$356,P982)-(COUNTIFS(Matches!$C$9:$C$1954,C982,Matches!$D$9:$D$1954,D982,Matches!$Q$9:$Q$1954,1,Matches!$F$9:$F$1954,3)+COUNTIFS(Matches!$C$9:$C$1954,D982,Matches!$D$9:$D$1954,C982,Matches!$Q$9:$Q$1954,1,Matches!$E$9:$E$1954,3)))/((INDEX('RPI calculation'!$H$9:$H$356,P982)+INDEX('RPI calculation'!$I$9:$I$356,P982))-(COUNTIFS(Matches!$C$9:$C$1954,C982,Matches!$D$9:$D$1954,D982,Matches!$Q$9:$Q$1954,1)+COUNTIFS(Matches!$C$9:$C$1954,D982,Matches!$D$9:$D$1954,C982,Matches!$Q$9:$Q$1954,1))))</f>
        <v>0.5</v>
      </c>
      <c r="U982" s="9">
        <f>IF(Q982=0,0,(INDEX('RPI calculation'!$H$9:$H$356,O982)-(COUNTIFS(Matches!$C$9:$C$1954,C982,Matches!$D$9:$D$1954,D982,Matches!$Q$9:$Q$1954,1,Matches!$E$9:$E$1954,3)+COUNTIFS(Matches!$C$9:$C$1954,D982,Matches!$D$9:$D$1954,C982,Matches!$Q$9:$Q$1954,1,Matches!$F$9:$F$1954,3)))/((INDEX('RPI calculation'!$H$9:$H$356,O982)+INDEX('RPI calculation'!$I$9:$I$356,O982))-(COUNTIFS(Matches!$C$9:$C$1954,C982,Matches!$D$9:$D$1954,D982,Matches!$Q$9:$Q$1954,1)+COUNTIFS(Matches!$C$9:$C$1954,D982,Matches!$D$9:$D$1954,C982,Matches!$Q$9:$Q$1954,1))))</f>
        <v>0.33333333333333331</v>
      </c>
      <c r="V982" s="9">
        <f>IF(Q982=0,0,INDEX('RPI calculation'!$K$9:$K$356,P982))</f>
        <v>0.49608724608724608</v>
      </c>
      <c r="W982" s="9">
        <f>IF(Q982=0,0,INDEX('RPI calculation'!$K$9:$K$356,O982))</f>
        <v>0.39923756798756799</v>
      </c>
      <c r="X982" s="1">
        <f>IF(G982="D1",INDEX('RPI calculation'!$N$9:$N$356,O982),0)</f>
        <v>311</v>
      </c>
      <c r="Y982" s="1">
        <f>IF(H982="D1",INDEX('RPI calculation'!$N$9:$N$356,P982),0)</f>
        <v>160</v>
      </c>
    </row>
    <row r="983" spans="1:25" ht="25">
      <c r="A983" s="1" t="s">
        <v>2954</v>
      </c>
      <c r="B983" s="12">
        <v>46273</v>
      </c>
      <c r="C983" s="1" t="s">
        <v>179</v>
      </c>
      <c r="D983" s="1" t="s">
        <v>69</v>
      </c>
      <c r="E983" s="1">
        <v>1</v>
      </c>
      <c r="F983" s="1">
        <v>3</v>
      </c>
      <c r="G983" s="1" t="s">
        <v>584</v>
      </c>
      <c r="H983" s="1" t="s">
        <v>584</v>
      </c>
      <c r="I983" s="1">
        <v>2</v>
      </c>
      <c r="J983" s="14" t="s">
        <v>795</v>
      </c>
      <c r="K983" s="14" t="s">
        <v>2955</v>
      </c>
      <c r="L983" s="14"/>
      <c r="M983" s="1" t="s">
        <v>5986</v>
      </c>
      <c r="N983" s="14" t="s">
        <v>5989</v>
      </c>
      <c r="O983" s="1">
        <f>IF(G983="D1",MATCH(C983,'RPI calculation'!$A$9:$A$356,0),0)</f>
        <v>33</v>
      </c>
      <c r="P983" s="1">
        <f>IF(H983="D1",MATCH(D983,'RPI calculation'!$A$9:$A$356,0),0)</f>
        <v>202</v>
      </c>
      <c r="Q983" s="1">
        <f t="shared" si="45"/>
        <v>1</v>
      </c>
      <c r="R983" s="1">
        <f t="shared" si="46"/>
        <v>0</v>
      </c>
      <c r="S983" s="1">
        <f t="shared" si="47"/>
        <v>1</v>
      </c>
      <c r="T983" s="9">
        <f>IF(Q983=0,0,(INDEX('RPI calculation'!$H$9:$H$356,P983)-(COUNTIFS(Matches!$C$9:$C$1954,C983,Matches!$D$9:$D$1954,D983,Matches!$Q$9:$Q$1954,1,Matches!$F$9:$F$1954,3)+COUNTIFS(Matches!$C$9:$C$1954,D983,Matches!$D$9:$D$1954,C983,Matches!$Q$9:$Q$1954,1,Matches!$E$9:$E$1954,3)))/((INDEX('RPI calculation'!$H$9:$H$356,P983)+INDEX('RPI calculation'!$I$9:$I$356,P983))-(COUNTIFS(Matches!$C$9:$C$1954,C983,Matches!$D$9:$D$1954,D983,Matches!$Q$9:$Q$1954,1)+COUNTIFS(Matches!$C$9:$C$1954,D983,Matches!$D$9:$D$1954,C983,Matches!$Q$9:$Q$1954,1))))</f>
        <v>0.6</v>
      </c>
      <c r="U983" s="9">
        <f>IF(Q983=0,0,(INDEX('RPI calculation'!$H$9:$H$356,O983)-(COUNTIFS(Matches!$C$9:$C$1954,C983,Matches!$D$9:$D$1954,D983,Matches!$Q$9:$Q$1954,1,Matches!$E$9:$E$1954,3)+COUNTIFS(Matches!$C$9:$C$1954,D983,Matches!$D$9:$D$1954,C983,Matches!$Q$9:$Q$1954,1,Matches!$F$9:$F$1954,3)))/((INDEX('RPI calculation'!$H$9:$H$356,O983)+INDEX('RPI calculation'!$I$9:$I$356,O983))-(COUNTIFS(Matches!$C$9:$C$1954,C983,Matches!$D$9:$D$1954,D983,Matches!$Q$9:$Q$1954,1)+COUNTIFS(Matches!$C$9:$C$1954,D983,Matches!$D$9:$D$1954,C983,Matches!$Q$9:$Q$1954,1))))</f>
        <v>0.54545454545454541</v>
      </c>
      <c r="V983" s="9">
        <f>IF(Q983=0,0,INDEX('RPI calculation'!$K$9:$K$356,P983))</f>
        <v>0.64607438016528917</v>
      </c>
      <c r="W983" s="9">
        <f>IF(Q983=0,0,INDEX('RPI calculation'!$K$9:$K$356,O983))</f>
        <v>0.50509259259259254</v>
      </c>
      <c r="X983" s="1">
        <f>IF(G983="D1",INDEX('RPI calculation'!$N$9:$N$356,O983),0)</f>
        <v>156</v>
      </c>
      <c r="Y983" s="1">
        <f>IF(H983="D1",INDEX('RPI calculation'!$N$9:$N$356,P983),0)</f>
        <v>46</v>
      </c>
    </row>
    <row r="984" spans="1:25" ht="25">
      <c r="A984" s="1" t="s">
        <v>2956</v>
      </c>
      <c r="B984" s="12">
        <v>46273</v>
      </c>
      <c r="C984" s="1" t="s">
        <v>54</v>
      </c>
      <c r="D984" s="1" t="s">
        <v>81</v>
      </c>
      <c r="E984" s="1">
        <v>3</v>
      </c>
      <c r="F984" s="1">
        <v>0</v>
      </c>
      <c r="G984" s="1" t="s">
        <v>584</v>
      </c>
      <c r="H984" s="1" t="s">
        <v>584</v>
      </c>
      <c r="I984" s="1">
        <v>2</v>
      </c>
      <c r="J984" s="14" t="s">
        <v>1802</v>
      </c>
      <c r="K984" s="14" t="s">
        <v>2957</v>
      </c>
      <c r="L984" s="14"/>
      <c r="M984" s="1" t="s">
        <v>5986</v>
      </c>
      <c r="N984" s="14" t="s">
        <v>5989</v>
      </c>
      <c r="O984" s="1">
        <f>IF(G984="D1",MATCH(C984,'RPI calculation'!$A$9:$A$356,0),0)</f>
        <v>34</v>
      </c>
      <c r="P984" s="1">
        <f>IF(H984="D1",MATCH(D984,'RPI calculation'!$A$9:$A$356,0),0)</f>
        <v>25</v>
      </c>
      <c r="Q984" s="1">
        <f t="shared" si="45"/>
        <v>1</v>
      </c>
      <c r="R984" s="1">
        <f t="shared" si="46"/>
        <v>1</v>
      </c>
      <c r="S984" s="1">
        <f t="shared" si="47"/>
        <v>0</v>
      </c>
      <c r="T984" s="9">
        <f>IF(Q984=0,0,(INDEX('RPI calculation'!$H$9:$H$356,P984)-(COUNTIFS(Matches!$C$9:$C$1954,C984,Matches!$D$9:$D$1954,D984,Matches!$Q$9:$Q$1954,1,Matches!$F$9:$F$1954,3)+COUNTIFS(Matches!$C$9:$C$1954,D984,Matches!$D$9:$D$1954,C984,Matches!$Q$9:$Q$1954,1,Matches!$E$9:$E$1954,3)))/((INDEX('RPI calculation'!$H$9:$H$356,P984)+INDEX('RPI calculation'!$I$9:$I$356,P984))-(COUNTIFS(Matches!$C$9:$C$1954,C984,Matches!$D$9:$D$1954,D984,Matches!$Q$9:$Q$1954,1)+COUNTIFS(Matches!$C$9:$C$1954,D984,Matches!$D$9:$D$1954,C984,Matches!$Q$9:$Q$1954,1))))</f>
        <v>0.66666666666666663</v>
      </c>
      <c r="U984" s="9">
        <f>IF(Q984=0,0,(INDEX('RPI calculation'!$H$9:$H$356,O984)-(COUNTIFS(Matches!$C$9:$C$1954,C984,Matches!$D$9:$D$1954,D984,Matches!$Q$9:$Q$1954,1,Matches!$E$9:$E$1954,3)+COUNTIFS(Matches!$C$9:$C$1954,D984,Matches!$D$9:$D$1954,C984,Matches!$Q$9:$Q$1954,1,Matches!$F$9:$F$1954,3)))/((INDEX('RPI calculation'!$H$9:$H$356,O984)+INDEX('RPI calculation'!$I$9:$I$356,O984))-(COUNTIFS(Matches!$C$9:$C$1954,C984,Matches!$D$9:$D$1954,D984,Matches!$Q$9:$Q$1954,1)+COUNTIFS(Matches!$C$9:$C$1954,D984,Matches!$D$9:$D$1954,C984,Matches!$Q$9:$Q$1954,1))))</f>
        <v>0.875</v>
      </c>
      <c r="V984" s="9">
        <f>IF(Q984=0,0,INDEX('RPI calculation'!$K$9:$K$356,P984))</f>
        <v>0.63643685374454584</v>
      </c>
      <c r="W984" s="9">
        <f>IF(Q984=0,0,INDEX('RPI calculation'!$K$9:$K$356,O984))</f>
        <v>0.51402918069584724</v>
      </c>
      <c r="X984" s="1">
        <f>IF(G984="D1",INDEX('RPI calculation'!$N$9:$N$356,O984),0)</f>
        <v>31</v>
      </c>
      <c r="Y984" s="1">
        <f>IF(H984="D1",INDEX('RPI calculation'!$N$9:$N$356,P984),0)</f>
        <v>58</v>
      </c>
    </row>
    <row r="985" spans="1:25" ht="25">
      <c r="A985" s="1" t="s">
        <v>2958</v>
      </c>
      <c r="B985" s="12">
        <v>46273</v>
      </c>
      <c r="C985" s="1" t="s">
        <v>88</v>
      </c>
      <c r="D985" s="1" t="s">
        <v>71</v>
      </c>
      <c r="E985" s="1">
        <v>3</v>
      </c>
      <c r="F985" s="1">
        <v>1</v>
      </c>
      <c r="G985" s="1" t="s">
        <v>584</v>
      </c>
      <c r="H985" s="1" t="s">
        <v>584</v>
      </c>
      <c r="I985" s="1">
        <v>2</v>
      </c>
      <c r="J985" s="14" t="s">
        <v>2959</v>
      </c>
      <c r="K985" s="14" t="s">
        <v>2960</v>
      </c>
      <c r="L985" s="14"/>
      <c r="M985" s="1" t="s">
        <v>5986</v>
      </c>
      <c r="N985" s="14" t="s">
        <v>5988</v>
      </c>
      <c r="O985" s="1">
        <f>IF(G985="D1",MATCH(C985,'RPI calculation'!$A$9:$A$356,0),0)</f>
        <v>37</v>
      </c>
      <c r="P985" s="1">
        <f>IF(H985="D1",MATCH(D985,'RPI calculation'!$A$9:$A$356,0),0)</f>
        <v>255</v>
      </c>
      <c r="Q985" s="1">
        <f t="shared" si="45"/>
        <v>1</v>
      </c>
      <c r="R985" s="1">
        <f t="shared" si="46"/>
        <v>1</v>
      </c>
      <c r="S985" s="1">
        <f t="shared" si="47"/>
        <v>0</v>
      </c>
      <c r="T985" s="9">
        <f>IF(Q985=0,0,(INDEX('RPI calculation'!$H$9:$H$356,P985)-(COUNTIFS(Matches!$C$9:$C$1954,C985,Matches!$D$9:$D$1954,D985,Matches!$Q$9:$Q$1954,1,Matches!$F$9:$F$1954,3)+COUNTIFS(Matches!$C$9:$C$1954,D985,Matches!$D$9:$D$1954,C985,Matches!$Q$9:$Q$1954,1,Matches!$E$9:$E$1954,3)))/((INDEX('RPI calculation'!$H$9:$H$356,P985)+INDEX('RPI calculation'!$I$9:$I$356,P985))-(COUNTIFS(Matches!$C$9:$C$1954,C985,Matches!$D$9:$D$1954,D985,Matches!$Q$9:$Q$1954,1)+COUNTIFS(Matches!$C$9:$C$1954,D985,Matches!$D$9:$D$1954,C985,Matches!$Q$9:$Q$1954,1))))</f>
        <v>0.77777777777777779</v>
      </c>
      <c r="U985" s="9">
        <f>IF(Q985=0,0,(INDEX('RPI calculation'!$H$9:$H$356,O985)-(COUNTIFS(Matches!$C$9:$C$1954,C985,Matches!$D$9:$D$1954,D985,Matches!$Q$9:$Q$1954,1,Matches!$E$9:$E$1954,3)+COUNTIFS(Matches!$C$9:$C$1954,D985,Matches!$D$9:$D$1954,C985,Matches!$Q$9:$Q$1954,1,Matches!$F$9:$F$1954,3)))/((INDEX('RPI calculation'!$H$9:$H$356,O985)+INDEX('RPI calculation'!$I$9:$I$356,O985))-(COUNTIFS(Matches!$C$9:$C$1954,C985,Matches!$D$9:$D$1954,D985,Matches!$Q$9:$Q$1954,1)+COUNTIFS(Matches!$C$9:$C$1954,D985,Matches!$D$9:$D$1954,C985,Matches!$Q$9:$Q$1954,1))))</f>
        <v>0.9</v>
      </c>
      <c r="V985" s="9">
        <f>IF(Q985=0,0,INDEX('RPI calculation'!$K$9:$K$356,P985))</f>
        <v>0.59676767676767672</v>
      </c>
      <c r="W985" s="9">
        <f>IF(Q985=0,0,INDEX('RPI calculation'!$K$9:$K$356,O985))</f>
        <v>0.45977961432506886</v>
      </c>
      <c r="X985" s="1">
        <f>IF(G985="D1",INDEX('RPI calculation'!$N$9:$N$356,O985),0)</f>
        <v>65</v>
      </c>
      <c r="Y985" s="1">
        <f>IF(H985="D1",INDEX('RPI calculation'!$N$9:$N$356,P985),0)</f>
        <v>48</v>
      </c>
    </row>
    <row r="986" spans="1:25" ht="25">
      <c r="A986" s="1" t="s">
        <v>2961</v>
      </c>
      <c r="B986" s="12">
        <v>46273</v>
      </c>
      <c r="C986" s="1" t="s">
        <v>187</v>
      </c>
      <c r="D986" s="1" t="s">
        <v>68</v>
      </c>
      <c r="E986" s="1">
        <v>0</v>
      </c>
      <c r="F986" s="1">
        <v>3</v>
      </c>
      <c r="G986" s="1" t="s">
        <v>584</v>
      </c>
      <c r="H986" s="1" t="s">
        <v>584</v>
      </c>
      <c r="I986" s="1">
        <v>2</v>
      </c>
      <c r="J986" s="14" t="s">
        <v>757</v>
      </c>
      <c r="K986" s="14" t="s">
        <v>2962</v>
      </c>
      <c r="L986" s="14"/>
      <c r="M986" s="1" t="s">
        <v>5986</v>
      </c>
      <c r="N986" s="14" t="s">
        <v>5989</v>
      </c>
      <c r="O986" s="1">
        <f>IF(G986="D1",MATCH(C986,'RPI calculation'!$A$9:$A$356,0),0)</f>
        <v>44</v>
      </c>
      <c r="P986" s="1">
        <f>IF(H986="D1",MATCH(D986,'RPI calculation'!$A$9:$A$356,0),0)</f>
        <v>70</v>
      </c>
      <c r="Q986" s="1">
        <f t="shared" si="45"/>
        <v>1</v>
      </c>
      <c r="R986" s="1">
        <f t="shared" si="46"/>
        <v>0</v>
      </c>
      <c r="S986" s="1">
        <f t="shared" si="47"/>
        <v>1</v>
      </c>
      <c r="T986" s="9">
        <f>IF(Q986=0,0,(INDEX('RPI calculation'!$H$9:$H$356,P986)-(COUNTIFS(Matches!$C$9:$C$1954,C986,Matches!$D$9:$D$1954,D986,Matches!$Q$9:$Q$1954,1,Matches!$F$9:$F$1954,3)+COUNTIFS(Matches!$C$9:$C$1954,D986,Matches!$D$9:$D$1954,C986,Matches!$Q$9:$Q$1954,1,Matches!$E$9:$E$1954,3)))/((INDEX('RPI calculation'!$H$9:$H$356,P986)+INDEX('RPI calculation'!$I$9:$I$356,P986))-(COUNTIFS(Matches!$C$9:$C$1954,C986,Matches!$D$9:$D$1954,D986,Matches!$Q$9:$Q$1954,1)+COUNTIFS(Matches!$C$9:$C$1954,D986,Matches!$D$9:$D$1954,C986,Matches!$Q$9:$Q$1954,1))))</f>
        <v>0.77777777777777779</v>
      </c>
      <c r="U986" s="9">
        <f>IF(Q986=0,0,(INDEX('RPI calculation'!$H$9:$H$356,O986)-(COUNTIFS(Matches!$C$9:$C$1954,C986,Matches!$D$9:$D$1954,D986,Matches!$Q$9:$Q$1954,1,Matches!$E$9:$E$1954,3)+COUNTIFS(Matches!$C$9:$C$1954,D986,Matches!$D$9:$D$1954,C986,Matches!$Q$9:$Q$1954,1,Matches!$F$9:$F$1954,3)))/((INDEX('RPI calculation'!$H$9:$H$356,O986)+INDEX('RPI calculation'!$I$9:$I$356,O986))-(COUNTIFS(Matches!$C$9:$C$1954,C986,Matches!$D$9:$D$1954,D986,Matches!$Q$9:$Q$1954,1)+COUNTIFS(Matches!$C$9:$C$1954,D986,Matches!$D$9:$D$1954,C986,Matches!$Q$9:$Q$1954,1))))</f>
        <v>0.66666666666666663</v>
      </c>
      <c r="V986" s="9">
        <f>IF(Q986=0,0,INDEX('RPI calculation'!$K$9:$K$356,P986))</f>
        <v>0.53712121212121211</v>
      </c>
      <c r="W986" s="9">
        <f>IF(Q986=0,0,INDEX('RPI calculation'!$K$9:$K$356,O986))</f>
        <v>0.4697746697746697</v>
      </c>
      <c r="X986" s="1">
        <f>IF(G986="D1",INDEX('RPI calculation'!$N$9:$N$356,O986),0)</f>
        <v>164</v>
      </c>
      <c r="Y986" s="1">
        <f>IF(H986="D1",INDEX('RPI calculation'!$N$9:$N$356,P986),0)</f>
        <v>45</v>
      </c>
    </row>
    <row r="987" spans="1:25" ht="25">
      <c r="A987" s="1" t="s">
        <v>2963</v>
      </c>
      <c r="B987" s="12">
        <v>46273</v>
      </c>
      <c r="C987" s="1" t="s">
        <v>145</v>
      </c>
      <c r="D987" s="1" t="s">
        <v>120</v>
      </c>
      <c r="E987" s="1">
        <v>2</v>
      </c>
      <c r="F987" s="1">
        <v>3</v>
      </c>
      <c r="G987" s="1" t="s">
        <v>584</v>
      </c>
      <c r="H987" s="1" t="s">
        <v>584</v>
      </c>
      <c r="I987" s="1">
        <v>2</v>
      </c>
      <c r="J987" s="14" t="s">
        <v>2964</v>
      </c>
      <c r="K987" s="14" t="s">
        <v>2965</v>
      </c>
      <c r="L987" s="14"/>
      <c r="M987" s="1" t="s">
        <v>5986</v>
      </c>
      <c r="N987" s="14" t="s">
        <v>5988</v>
      </c>
      <c r="O987" s="1">
        <f>IF(G987="D1",MATCH(C987,'RPI calculation'!$A$9:$A$356,0),0)</f>
        <v>49</v>
      </c>
      <c r="P987" s="1">
        <f>IF(H987="D1",MATCH(D987,'RPI calculation'!$A$9:$A$356,0),0)</f>
        <v>210</v>
      </c>
      <c r="Q987" s="1">
        <f t="shared" si="45"/>
        <v>1</v>
      </c>
      <c r="R987" s="1">
        <f t="shared" si="46"/>
        <v>0</v>
      </c>
      <c r="S987" s="1">
        <f t="shared" si="47"/>
        <v>1</v>
      </c>
      <c r="T987" s="9">
        <f>IF(Q987=0,0,(INDEX('RPI calculation'!$H$9:$H$356,P987)-(COUNTIFS(Matches!$C$9:$C$1954,C987,Matches!$D$9:$D$1954,D987,Matches!$Q$9:$Q$1954,1,Matches!$F$9:$F$1954,3)+COUNTIFS(Matches!$C$9:$C$1954,D987,Matches!$D$9:$D$1954,C987,Matches!$Q$9:$Q$1954,1,Matches!$E$9:$E$1954,3)))/((INDEX('RPI calculation'!$H$9:$H$356,P987)+INDEX('RPI calculation'!$I$9:$I$356,P987))-(COUNTIFS(Matches!$C$9:$C$1954,C987,Matches!$D$9:$D$1954,D987,Matches!$Q$9:$Q$1954,1)+COUNTIFS(Matches!$C$9:$C$1954,D987,Matches!$D$9:$D$1954,C987,Matches!$Q$9:$Q$1954,1))))</f>
        <v>0.5</v>
      </c>
      <c r="U987" s="9">
        <f>IF(Q987=0,0,(INDEX('RPI calculation'!$H$9:$H$356,O987)-(COUNTIFS(Matches!$C$9:$C$1954,C987,Matches!$D$9:$D$1954,D987,Matches!$Q$9:$Q$1954,1,Matches!$E$9:$E$1954,3)+COUNTIFS(Matches!$C$9:$C$1954,D987,Matches!$D$9:$D$1954,C987,Matches!$Q$9:$Q$1954,1,Matches!$F$9:$F$1954,3)))/((INDEX('RPI calculation'!$H$9:$H$356,O987)+INDEX('RPI calculation'!$I$9:$I$356,O987))-(COUNTIFS(Matches!$C$9:$C$1954,C987,Matches!$D$9:$D$1954,D987,Matches!$Q$9:$Q$1954,1)+COUNTIFS(Matches!$C$9:$C$1954,D987,Matches!$D$9:$D$1954,C987,Matches!$Q$9:$Q$1954,1))))</f>
        <v>0.54545454545454541</v>
      </c>
      <c r="V987" s="9">
        <f>IF(Q987=0,0,INDEX('RPI calculation'!$K$9:$K$356,P987))</f>
        <v>0.58875114784205695</v>
      </c>
      <c r="W987" s="9">
        <f>IF(Q987=0,0,INDEX('RPI calculation'!$K$9:$K$356,O987))</f>
        <v>0.57694250194250196</v>
      </c>
      <c r="X987" s="1">
        <f>IF(G987="D1",INDEX('RPI calculation'!$N$9:$N$356,O987),0)</f>
        <v>122</v>
      </c>
      <c r="Y987" s="1">
        <f>IF(H987="D1",INDEX('RPI calculation'!$N$9:$N$356,P987),0)</f>
        <v>97</v>
      </c>
    </row>
    <row r="988" spans="1:25" ht="25">
      <c r="A988" s="1" t="s">
        <v>2966</v>
      </c>
      <c r="B988" s="12">
        <v>46273</v>
      </c>
      <c r="C988" s="1" t="s">
        <v>84</v>
      </c>
      <c r="D988" s="1" t="s">
        <v>251</v>
      </c>
      <c r="E988" s="1">
        <v>3</v>
      </c>
      <c r="F988" s="1">
        <v>0</v>
      </c>
      <c r="G988" s="1" t="s">
        <v>584</v>
      </c>
      <c r="H988" s="1" t="s">
        <v>584</v>
      </c>
      <c r="I988" s="1">
        <v>2</v>
      </c>
      <c r="J988" s="14" t="s">
        <v>1395</v>
      </c>
      <c r="K988" s="14" t="s">
        <v>2967</v>
      </c>
      <c r="L988" s="14"/>
      <c r="M988" s="1" t="s">
        <v>5986</v>
      </c>
      <c r="N988" s="14" t="s">
        <v>5989</v>
      </c>
      <c r="O988" s="1">
        <f>IF(G988="D1",MATCH(C988,'RPI calculation'!$A$9:$A$356,0),0)</f>
        <v>52</v>
      </c>
      <c r="P988" s="1">
        <f>IF(H988="D1",MATCH(D988,'RPI calculation'!$A$9:$A$356,0),0)</f>
        <v>223</v>
      </c>
      <c r="Q988" s="1">
        <f t="shared" si="45"/>
        <v>1</v>
      </c>
      <c r="R988" s="1">
        <f t="shared" si="46"/>
        <v>1</v>
      </c>
      <c r="S988" s="1">
        <f t="shared" si="47"/>
        <v>0</v>
      </c>
      <c r="T988" s="9">
        <f>IF(Q988=0,0,(INDEX('RPI calculation'!$H$9:$H$356,P988)-(COUNTIFS(Matches!$C$9:$C$1954,C988,Matches!$D$9:$D$1954,D988,Matches!$Q$9:$Q$1954,1,Matches!$F$9:$F$1954,3)+COUNTIFS(Matches!$C$9:$C$1954,D988,Matches!$D$9:$D$1954,C988,Matches!$Q$9:$Q$1954,1,Matches!$E$9:$E$1954,3)))/((INDEX('RPI calculation'!$H$9:$H$356,P988)+INDEX('RPI calculation'!$I$9:$I$356,P988))-(COUNTIFS(Matches!$C$9:$C$1954,C988,Matches!$D$9:$D$1954,D988,Matches!$Q$9:$Q$1954,1)+COUNTIFS(Matches!$C$9:$C$1954,D988,Matches!$D$9:$D$1954,C988,Matches!$Q$9:$Q$1954,1))))</f>
        <v>0.46153846153846156</v>
      </c>
      <c r="U988" s="9">
        <f>IF(Q988=0,0,(INDEX('RPI calculation'!$H$9:$H$356,O988)-(COUNTIFS(Matches!$C$9:$C$1954,C988,Matches!$D$9:$D$1954,D988,Matches!$Q$9:$Q$1954,1,Matches!$E$9:$E$1954,3)+COUNTIFS(Matches!$C$9:$C$1954,D988,Matches!$D$9:$D$1954,C988,Matches!$Q$9:$Q$1954,1,Matches!$F$9:$F$1954,3)))/((INDEX('RPI calculation'!$H$9:$H$356,O988)+INDEX('RPI calculation'!$I$9:$I$356,O988))-(COUNTIFS(Matches!$C$9:$C$1954,C988,Matches!$D$9:$D$1954,D988,Matches!$Q$9:$Q$1954,1)+COUNTIFS(Matches!$C$9:$C$1954,D988,Matches!$D$9:$D$1954,C988,Matches!$Q$9:$Q$1954,1))))</f>
        <v>0.81818181818181823</v>
      </c>
      <c r="V988" s="9">
        <f>IF(Q988=0,0,INDEX('RPI calculation'!$K$9:$K$356,P988))</f>
        <v>0.47832881404309979</v>
      </c>
      <c r="W988" s="9">
        <f>IF(Q988=0,0,INDEX('RPI calculation'!$K$9:$K$356,O988))</f>
        <v>0.50007770007770003</v>
      </c>
      <c r="X988" s="1">
        <f>IF(G988="D1",INDEX('RPI calculation'!$N$9:$N$356,O988),0)</f>
        <v>61</v>
      </c>
      <c r="Y988" s="1">
        <f>IF(H988="D1",INDEX('RPI calculation'!$N$9:$N$356,P988),0)</f>
        <v>228</v>
      </c>
    </row>
    <row r="989" spans="1:25">
      <c r="A989" s="1" t="s">
        <v>2968</v>
      </c>
      <c r="B989" s="12">
        <v>46273</v>
      </c>
      <c r="C989" s="1" t="s">
        <v>301</v>
      </c>
      <c r="D989" s="1" t="s">
        <v>2969</v>
      </c>
      <c r="E989" s="1">
        <v>3</v>
      </c>
      <c r="F989" s="1">
        <v>0</v>
      </c>
      <c r="G989" s="1" t="s">
        <v>584</v>
      </c>
      <c r="H989" s="1" t="s">
        <v>2970</v>
      </c>
      <c r="I989" s="1">
        <v>1</v>
      </c>
      <c r="J989" s="14" t="s">
        <v>2971</v>
      </c>
      <c r="K989" s="14" t="s">
        <v>2972</v>
      </c>
      <c r="L989" s="14"/>
      <c r="M989" s="1" t="s">
        <v>5986</v>
      </c>
      <c r="N989" s="14" t="s">
        <v>5989</v>
      </c>
      <c r="O989" s="1">
        <f>IF(G989="D1",MATCH(C989,'RPI calculation'!$A$9:$A$356,0),0)</f>
        <v>66</v>
      </c>
      <c r="P989" s="1">
        <f>IF(H989="D1",MATCH(D989,'RPI calculation'!$A$9:$A$356,0),0)</f>
        <v>0</v>
      </c>
      <c r="Q989" s="1">
        <f t="shared" si="45"/>
        <v>0</v>
      </c>
      <c r="R989" s="1">
        <f t="shared" si="46"/>
        <v>1</v>
      </c>
      <c r="S989" s="1">
        <f t="shared" si="47"/>
        <v>0</v>
      </c>
      <c r="T989" s="9">
        <f>IF(Q989=0,0,(INDEX('RPI calculation'!$H$9:$H$356,P989)-(COUNTIFS(Matches!$C$9:$C$1954,C989,Matches!$D$9:$D$1954,D989,Matches!$Q$9:$Q$1954,1,Matches!$F$9:$F$1954,3)+COUNTIFS(Matches!$C$9:$C$1954,D989,Matches!$D$9:$D$1954,C989,Matches!$Q$9:$Q$1954,1,Matches!$E$9:$E$1954,3)))/((INDEX('RPI calculation'!$H$9:$H$356,P989)+INDEX('RPI calculation'!$I$9:$I$356,P989))-(COUNTIFS(Matches!$C$9:$C$1954,C989,Matches!$D$9:$D$1954,D989,Matches!$Q$9:$Q$1954,1)+COUNTIFS(Matches!$C$9:$C$1954,D989,Matches!$D$9:$D$1954,C989,Matches!$Q$9:$Q$1954,1))))</f>
        <v>0</v>
      </c>
      <c r="U989" s="9">
        <f>IF(Q989=0,0,(INDEX('RPI calculation'!$H$9:$H$356,O989)-(COUNTIFS(Matches!$C$9:$C$1954,C989,Matches!$D$9:$D$1954,D989,Matches!$Q$9:$Q$1954,1,Matches!$E$9:$E$1954,3)+COUNTIFS(Matches!$C$9:$C$1954,D989,Matches!$D$9:$D$1954,C989,Matches!$Q$9:$Q$1954,1,Matches!$F$9:$F$1954,3)))/((INDEX('RPI calculation'!$H$9:$H$356,O989)+INDEX('RPI calculation'!$I$9:$I$356,O989))-(COUNTIFS(Matches!$C$9:$C$1954,C989,Matches!$D$9:$D$1954,D989,Matches!$Q$9:$Q$1954,1)+COUNTIFS(Matches!$C$9:$C$1954,D989,Matches!$D$9:$D$1954,C989,Matches!$Q$9:$Q$1954,1))))</f>
        <v>0</v>
      </c>
      <c r="V989" s="9">
        <f>IF(Q989=0,0,INDEX('RPI calculation'!$K$9:$K$356,P989))</f>
        <v>0</v>
      </c>
      <c r="W989" s="9">
        <f>IF(Q989=0,0,INDEX('RPI calculation'!$K$9:$K$356,O989))</f>
        <v>0</v>
      </c>
      <c r="X989" s="1">
        <f>IF(G989="D1",INDEX('RPI calculation'!$N$9:$N$356,O989),0)</f>
        <v>278</v>
      </c>
      <c r="Y989" s="1">
        <f>IF(H989="D1",INDEX('RPI calculation'!$N$9:$N$356,P989),0)</f>
        <v>0</v>
      </c>
    </row>
    <row r="990" spans="1:25" ht="25">
      <c r="A990" s="1" t="s">
        <v>2973</v>
      </c>
      <c r="B990" s="12">
        <v>46273</v>
      </c>
      <c r="C990" s="1" t="s">
        <v>311</v>
      </c>
      <c r="D990" s="1" t="s">
        <v>171</v>
      </c>
      <c r="E990" s="1">
        <v>0</v>
      </c>
      <c r="F990" s="1">
        <v>3</v>
      </c>
      <c r="G990" s="1" t="s">
        <v>584</v>
      </c>
      <c r="H990" s="1" t="s">
        <v>584</v>
      </c>
      <c r="I990" s="1">
        <v>2</v>
      </c>
      <c r="J990" s="14" t="s">
        <v>809</v>
      </c>
      <c r="K990" s="14" t="s">
        <v>2974</v>
      </c>
      <c r="L990" s="14"/>
      <c r="M990" s="1" t="s">
        <v>5986</v>
      </c>
      <c r="N990" s="14" t="s">
        <v>5989</v>
      </c>
      <c r="O990" s="1">
        <f>IF(G990="D1",MATCH(C990,'RPI calculation'!$A$9:$A$356,0),0)</f>
        <v>89</v>
      </c>
      <c r="P990" s="1">
        <f>IF(H990="D1",MATCH(D990,'RPI calculation'!$A$9:$A$356,0),0)</f>
        <v>268</v>
      </c>
      <c r="Q990" s="1">
        <f t="shared" si="45"/>
        <v>1</v>
      </c>
      <c r="R990" s="1">
        <f t="shared" si="46"/>
        <v>0</v>
      </c>
      <c r="S990" s="1">
        <f t="shared" si="47"/>
        <v>1</v>
      </c>
      <c r="T990" s="9">
        <f>IF(Q990=0,0,(INDEX('RPI calculation'!$H$9:$H$356,P990)-(COUNTIFS(Matches!$C$9:$C$1954,C990,Matches!$D$9:$D$1954,D990,Matches!$Q$9:$Q$1954,1,Matches!$F$9:$F$1954,3)+COUNTIFS(Matches!$C$9:$C$1954,D990,Matches!$D$9:$D$1954,C990,Matches!$Q$9:$Q$1954,1,Matches!$E$9:$E$1954,3)))/((INDEX('RPI calculation'!$H$9:$H$356,P990)+INDEX('RPI calculation'!$I$9:$I$356,P990))-(COUNTIFS(Matches!$C$9:$C$1954,C990,Matches!$D$9:$D$1954,D990,Matches!$Q$9:$Q$1954,1)+COUNTIFS(Matches!$C$9:$C$1954,D990,Matches!$D$9:$D$1954,C990,Matches!$Q$9:$Q$1954,1))))</f>
        <v>0.75</v>
      </c>
      <c r="U990" s="9">
        <f>IF(Q990=0,0,(INDEX('RPI calculation'!$H$9:$H$356,O990)-(COUNTIFS(Matches!$C$9:$C$1954,C990,Matches!$D$9:$D$1954,D990,Matches!$Q$9:$Q$1954,1,Matches!$E$9:$E$1954,3)+COUNTIFS(Matches!$C$9:$C$1954,D990,Matches!$D$9:$D$1954,C990,Matches!$Q$9:$Q$1954,1,Matches!$F$9:$F$1954,3)))/((INDEX('RPI calculation'!$H$9:$H$356,O990)+INDEX('RPI calculation'!$I$9:$I$356,O990))-(COUNTIFS(Matches!$C$9:$C$1954,C990,Matches!$D$9:$D$1954,D990,Matches!$Q$9:$Q$1954,1)+COUNTIFS(Matches!$C$9:$C$1954,D990,Matches!$D$9:$D$1954,C990,Matches!$Q$9:$Q$1954,1))))</f>
        <v>0.5</v>
      </c>
      <c r="V990" s="9">
        <f>IF(Q990=0,0,INDEX('RPI calculation'!$K$9:$K$356,P990))</f>
        <v>0.42481770366385752</v>
      </c>
      <c r="W990" s="9">
        <f>IF(Q990=0,0,INDEX('RPI calculation'!$K$9:$K$356,O990))</f>
        <v>0.36437451437451435</v>
      </c>
      <c r="X990" s="1">
        <f>IF(G990="D1",INDEX('RPI calculation'!$N$9:$N$356,O990),0)</f>
        <v>288</v>
      </c>
      <c r="Y990" s="1">
        <f>IF(H990="D1",INDEX('RPI calculation'!$N$9:$N$356,P990),0)</f>
        <v>148</v>
      </c>
    </row>
    <row r="991" spans="1:25" ht="25">
      <c r="A991" s="1" t="s">
        <v>2975</v>
      </c>
      <c r="B991" s="12">
        <v>46273</v>
      </c>
      <c r="C991" s="1" t="s">
        <v>247</v>
      </c>
      <c r="D991" s="1" t="s">
        <v>259</v>
      </c>
      <c r="E991" s="1">
        <v>1</v>
      </c>
      <c r="F991" s="1">
        <v>3</v>
      </c>
      <c r="G991" s="1" t="s">
        <v>584</v>
      </c>
      <c r="H991" s="1" t="s">
        <v>584</v>
      </c>
      <c r="I991" s="1">
        <v>2</v>
      </c>
      <c r="J991" s="14" t="s">
        <v>1273</v>
      </c>
      <c r="K991" s="14" t="s">
        <v>2976</v>
      </c>
      <c r="L991" s="14"/>
      <c r="M991" s="1" t="s">
        <v>5986</v>
      </c>
      <c r="N991" s="14" t="s">
        <v>5989</v>
      </c>
      <c r="O991" s="1">
        <f>IF(G991="D1",MATCH(C991,'RPI calculation'!$A$9:$A$356,0),0)</f>
        <v>93</v>
      </c>
      <c r="P991" s="1">
        <f>IF(H991="D1",MATCH(D991,'RPI calculation'!$A$9:$A$356,0),0)</f>
        <v>335</v>
      </c>
      <c r="Q991" s="1">
        <f t="shared" si="45"/>
        <v>1</v>
      </c>
      <c r="R991" s="1">
        <f t="shared" si="46"/>
        <v>0</v>
      </c>
      <c r="S991" s="1">
        <f t="shared" si="47"/>
        <v>1</v>
      </c>
      <c r="T991" s="9">
        <f>IF(Q991=0,0,(INDEX('RPI calculation'!$H$9:$H$356,P991)-(COUNTIFS(Matches!$C$9:$C$1954,C991,Matches!$D$9:$D$1954,D991,Matches!$Q$9:$Q$1954,1,Matches!$F$9:$F$1954,3)+COUNTIFS(Matches!$C$9:$C$1954,D991,Matches!$D$9:$D$1954,C991,Matches!$Q$9:$Q$1954,1,Matches!$E$9:$E$1954,3)))/((INDEX('RPI calculation'!$H$9:$H$356,P991)+INDEX('RPI calculation'!$I$9:$I$356,P991))-(COUNTIFS(Matches!$C$9:$C$1954,C991,Matches!$D$9:$D$1954,D991,Matches!$Q$9:$Q$1954,1)+COUNTIFS(Matches!$C$9:$C$1954,D991,Matches!$D$9:$D$1954,C991,Matches!$Q$9:$Q$1954,1))))</f>
        <v>0.25</v>
      </c>
      <c r="U991" s="9">
        <f>IF(Q991=0,0,(INDEX('RPI calculation'!$H$9:$H$356,O991)-(COUNTIFS(Matches!$C$9:$C$1954,C991,Matches!$D$9:$D$1954,D991,Matches!$Q$9:$Q$1954,1,Matches!$E$9:$E$1954,3)+COUNTIFS(Matches!$C$9:$C$1954,D991,Matches!$D$9:$D$1954,C991,Matches!$Q$9:$Q$1954,1,Matches!$F$9:$F$1954,3)))/((INDEX('RPI calculation'!$H$9:$H$356,O991)+INDEX('RPI calculation'!$I$9:$I$356,O991))-(COUNTIFS(Matches!$C$9:$C$1954,C991,Matches!$D$9:$D$1954,D991,Matches!$Q$9:$Q$1954,1)+COUNTIFS(Matches!$C$9:$C$1954,D991,Matches!$D$9:$D$1954,C991,Matches!$Q$9:$Q$1954,1))))</f>
        <v>0.75</v>
      </c>
      <c r="V991" s="9">
        <f>IF(Q991=0,0,INDEX('RPI calculation'!$K$9:$K$356,P991))</f>
        <v>0.54145000298846457</v>
      </c>
      <c r="W991" s="9">
        <f>IF(Q991=0,0,INDEX('RPI calculation'!$K$9:$K$356,O991))</f>
        <v>0.3561383061383061</v>
      </c>
      <c r="X991" s="1">
        <f>IF(G991="D1",INDEX('RPI calculation'!$N$9:$N$356,O991),0)</f>
        <v>224</v>
      </c>
      <c r="Y991" s="1">
        <f>IF(H991="D1",INDEX('RPI calculation'!$N$9:$N$356,P991),0)</f>
        <v>236</v>
      </c>
    </row>
    <row r="992" spans="1:25" ht="25">
      <c r="A992" s="1" t="s">
        <v>2977</v>
      </c>
      <c r="B992" s="12">
        <v>46273</v>
      </c>
      <c r="C992" s="1" t="s">
        <v>40</v>
      </c>
      <c r="D992" s="1" t="s">
        <v>176</v>
      </c>
      <c r="E992" s="1">
        <v>3</v>
      </c>
      <c r="F992" s="1">
        <v>1</v>
      </c>
      <c r="G992" s="1" t="s">
        <v>584</v>
      </c>
      <c r="H992" s="1" t="s">
        <v>584</v>
      </c>
      <c r="I992" s="1">
        <v>2</v>
      </c>
      <c r="J992" s="14" t="s">
        <v>2978</v>
      </c>
      <c r="K992" s="14" t="s">
        <v>2979</v>
      </c>
      <c r="L992" s="14"/>
      <c r="M992" s="1" t="s">
        <v>5986</v>
      </c>
      <c r="N992" s="14" t="s">
        <v>5988</v>
      </c>
      <c r="O992" s="1">
        <f>IF(G992="D1",MATCH(C992,'RPI calculation'!$A$9:$A$356,0),0)</f>
        <v>97</v>
      </c>
      <c r="P992" s="1">
        <f>IF(H992="D1",MATCH(D992,'RPI calculation'!$A$9:$A$356,0),0)</f>
        <v>204</v>
      </c>
      <c r="Q992" s="1">
        <f t="shared" si="45"/>
        <v>1</v>
      </c>
      <c r="R992" s="1">
        <f t="shared" si="46"/>
        <v>1</v>
      </c>
      <c r="S992" s="1">
        <f t="shared" si="47"/>
        <v>0</v>
      </c>
      <c r="T992" s="9">
        <f>IF(Q992=0,0,(INDEX('RPI calculation'!$H$9:$H$356,P992)-(COUNTIFS(Matches!$C$9:$C$1954,C992,Matches!$D$9:$D$1954,D992,Matches!$Q$9:$Q$1954,1,Matches!$F$9:$F$1954,3)+COUNTIFS(Matches!$C$9:$C$1954,D992,Matches!$D$9:$D$1954,C992,Matches!$Q$9:$Q$1954,1,Matches!$E$9:$E$1954,3)))/((INDEX('RPI calculation'!$H$9:$H$356,P992)+INDEX('RPI calculation'!$I$9:$I$356,P992))-(COUNTIFS(Matches!$C$9:$C$1954,C992,Matches!$D$9:$D$1954,D992,Matches!$Q$9:$Q$1954,1)+COUNTIFS(Matches!$C$9:$C$1954,D992,Matches!$D$9:$D$1954,C992,Matches!$Q$9:$Q$1954,1))))</f>
        <v>0.375</v>
      </c>
      <c r="U992" s="9">
        <f>IF(Q992=0,0,(INDEX('RPI calculation'!$H$9:$H$356,O992)-(COUNTIFS(Matches!$C$9:$C$1954,C992,Matches!$D$9:$D$1954,D992,Matches!$Q$9:$Q$1954,1,Matches!$E$9:$E$1954,3)+COUNTIFS(Matches!$C$9:$C$1954,D992,Matches!$D$9:$D$1954,C992,Matches!$Q$9:$Q$1954,1,Matches!$F$9:$F$1954,3)))/((INDEX('RPI calculation'!$H$9:$H$356,O992)+INDEX('RPI calculation'!$I$9:$I$356,O992))-(COUNTIFS(Matches!$C$9:$C$1954,C992,Matches!$D$9:$D$1954,D992,Matches!$Q$9:$Q$1954,1)+COUNTIFS(Matches!$C$9:$C$1954,D992,Matches!$D$9:$D$1954,C992,Matches!$Q$9:$Q$1954,1))))</f>
        <v>0.77777777777777779</v>
      </c>
      <c r="V992" s="9">
        <f>IF(Q992=0,0,INDEX('RPI calculation'!$K$9:$K$356,P992))</f>
        <v>0.58967452300785639</v>
      </c>
      <c r="W992" s="9">
        <f>IF(Q992=0,0,INDEX('RPI calculation'!$K$9:$K$356,O992))</f>
        <v>0.62547979797979791</v>
      </c>
      <c r="X992" s="1">
        <f>IF(G992="D1",INDEX('RPI calculation'!$N$9:$N$356,O992),0)</f>
        <v>17</v>
      </c>
      <c r="Y992" s="1">
        <f>IF(H992="D1",INDEX('RPI calculation'!$N$9:$N$356,P992),0)</f>
        <v>153</v>
      </c>
    </row>
    <row r="993" spans="1:25" ht="25">
      <c r="A993" s="1" t="s">
        <v>2980</v>
      </c>
      <c r="B993" s="12">
        <v>46273</v>
      </c>
      <c r="C993" s="1" t="s">
        <v>50</v>
      </c>
      <c r="D993" s="1" t="s">
        <v>52</v>
      </c>
      <c r="E993" s="1">
        <v>3</v>
      </c>
      <c r="F993" s="1">
        <v>1</v>
      </c>
      <c r="G993" s="1" t="s">
        <v>584</v>
      </c>
      <c r="H993" s="1" t="s">
        <v>584</v>
      </c>
      <c r="I993" s="1">
        <v>2</v>
      </c>
      <c r="J993" s="14" t="s">
        <v>2981</v>
      </c>
      <c r="K993" s="14" t="s">
        <v>2982</v>
      </c>
      <c r="L993" s="14"/>
      <c r="M993" s="1" t="s">
        <v>5986</v>
      </c>
      <c r="N993" s="14" t="s">
        <v>5988</v>
      </c>
      <c r="O993" s="1">
        <f>IF(G993="D1",MATCH(C993,'RPI calculation'!$A$9:$A$356,0),0)</f>
        <v>99</v>
      </c>
      <c r="P993" s="1">
        <f>IF(H993="D1",MATCH(D993,'RPI calculation'!$A$9:$A$356,0),0)</f>
        <v>208</v>
      </c>
      <c r="Q993" s="1">
        <f t="shared" si="45"/>
        <v>1</v>
      </c>
      <c r="R993" s="1">
        <f t="shared" si="46"/>
        <v>1</v>
      </c>
      <c r="S993" s="1">
        <f t="shared" si="47"/>
        <v>0</v>
      </c>
      <c r="T993" s="9">
        <f>IF(Q993=0,0,(INDEX('RPI calculation'!$H$9:$H$356,P993)-(COUNTIFS(Matches!$C$9:$C$1954,C993,Matches!$D$9:$D$1954,D993,Matches!$Q$9:$Q$1954,1,Matches!$F$9:$F$1954,3)+COUNTIFS(Matches!$C$9:$C$1954,D993,Matches!$D$9:$D$1954,C993,Matches!$Q$9:$Q$1954,1,Matches!$E$9:$E$1954,3)))/((INDEX('RPI calculation'!$H$9:$H$356,P993)+INDEX('RPI calculation'!$I$9:$I$356,P993))-(COUNTIFS(Matches!$C$9:$C$1954,C993,Matches!$D$9:$D$1954,D993,Matches!$Q$9:$Q$1954,1)+COUNTIFS(Matches!$C$9:$C$1954,D993,Matches!$D$9:$D$1954,C993,Matches!$Q$9:$Q$1954,1))))</f>
        <v>0.875</v>
      </c>
      <c r="U993" s="9">
        <f>IF(Q993=0,0,(INDEX('RPI calculation'!$H$9:$H$356,O993)-(COUNTIFS(Matches!$C$9:$C$1954,C993,Matches!$D$9:$D$1954,D993,Matches!$Q$9:$Q$1954,1,Matches!$E$9:$E$1954,3)+COUNTIFS(Matches!$C$9:$C$1954,D993,Matches!$D$9:$D$1954,C993,Matches!$Q$9:$Q$1954,1,Matches!$F$9:$F$1954,3)))/((INDEX('RPI calculation'!$H$9:$H$356,O993)+INDEX('RPI calculation'!$I$9:$I$356,O993))-(COUNTIFS(Matches!$C$9:$C$1954,C993,Matches!$D$9:$D$1954,D993,Matches!$Q$9:$Q$1954,1)+COUNTIFS(Matches!$C$9:$C$1954,D993,Matches!$D$9:$D$1954,C993,Matches!$Q$9:$Q$1954,1))))</f>
        <v>0.7</v>
      </c>
      <c r="V993" s="9">
        <f>IF(Q993=0,0,INDEX('RPI calculation'!$K$9:$K$356,P993))</f>
        <v>0.5963524130190796</v>
      </c>
      <c r="W993" s="9">
        <f>IF(Q993=0,0,INDEX('RPI calculation'!$K$9:$K$356,O993))</f>
        <v>0.6127869605142332</v>
      </c>
      <c r="X993" s="1">
        <f>IF(G993="D1",INDEX('RPI calculation'!$N$9:$N$356,O993),0)</f>
        <v>27</v>
      </c>
      <c r="Y993" s="1">
        <f>IF(H993="D1",INDEX('RPI calculation'!$N$9:$N$356,P993),0)</f>
        <v>29</v>
      </c>
    </row>
    <row r="994" spans="1:25" ht="25">
      <c r="A994" s="1" t="s">
        <v>2983</v>
      </c>
      <c r="B994" s="12">
        <v>46273</v>
      </c>
      <c r="C994" s="1" t="s">
        <v>314</v>
      </c>
      <c r="D994" s="1" t="s">
        <v>298</v>
      </c>
      <c r="E994" s="1">
        <v>3</v>
      </c>
      <c r="F994" s="1">
        <v>1</v>
      </c>
      <c r="G994" s="1" t="s">
        <v>584</v>
      </c>
      <c r="H994" s="1" t="s">
        <v>584</v>
      </c>
      <c r="I994" s="1">
        <v>2</v>
      </c>
      <c r="J994" s="14" t="s">
        <v>1207</v>
      </c>
      <c r="K994" s="14" t="s">
        <v>2984</v>
      </c>
      <c r="L994" s="14"/>
      <c r="M994" s="1" t="s">
        <v>5986</v>
      </c>
      <c r="N994" s="14" t="s">
        <v>5989</v>
      </c>
      <c r="O994" s="1">
        <f>IF(G994="D1",MATCH(C994,'RPI calculation'!$A$9:$A$356,0),0)</f>
        <v>109</v>
      </c>
      <c r="P994" s="1">
        <f>IF(H994="D1",MATCH(D994,'RPI calculation'!$A$9:$A$356,0),0)</f>
        <v>151</v>
      </c>
      <c r="Q994" s="1">
        <f t="shared" si="45"/>
        <v>1</v>
      </c>
      <c r="R994" s="1">
        <f t="shared" si="46"/>
        <v>1</v>
      </c>
      <c r="S994" s="1">
        <f t="shared" si="47"/>
        <v>0</v>
      </c>
      <c r="T994" s="9">
        <f>IF(Q994=0,0,(INDEX('RPI calculation'!$H$9:$H$356,P994)-(COUNTIFS(Matches!$C$9:$C$1954,C994,Matches!$D$9:$D$1954,D994,Matches!$Q$9:$Q$1954,1,Matches!$F$9:$F$1954,3)+COUNTIFS(Matches!$C$9:$C$1954,D994,Matches!$D$9:$D$1954,C994,Matches!$Q$9:$Q$1954,1,Matches!$E$9:$E$1954,3)))/((INDEX('RPI calculation'!$H$9:$H$356,P994)+INDEX('RPI calculation'!$I$9:$I$356,P994))-(COUNTIFS(Matches!$C$9:$C$1954,C994,Matches!$D$9:$D$1954,D994,Matches!$Q$9:$Q$1954,1)+COUNTIFS(Matches!$C$9:$C$1954,D994,Matches!$D$9:$D$1954,C994,Matches!$Q$9:$Q$1954,1))))</f>
        <v>0.36363636363636365</v>
      </c>
      <c r="U994" s="9">
        <f>IF(Q994=0,0,(INDEX('RPI calculation'!$H$9:$H$356,O994)-(COUNTIFS(Matches!$C$9:$C$1954,C994,Matches!$D$9:$D$1954,D994,Matches!$Q$9:$Q$1954,1,Matches!$E$9:$E$1954,3)+COUNTIFS(Matches!$C$9:$C$1954,D994,Matches!$D$9:$D$1954,C994,Matches!$Q$9:$Q$1954,1,Matches!$F$9:$F$1954,3)))/((INDEX('RPI calculation'!$H$9:$H$356,O994)+INDEX('RPI calculation'!$I$9:$I$356,O994))-(COUNTIFS(Matches!$C$9:$C$1954,C994,Matches!$D$9:$D$1954,D994,Matches!$Q$9:$Q$1954,1)+COUNTIFS(Matches!$C$9:$C$1954,D994,Matches!$D$9:$D$1954,C994,Matches!$Q$9:$Q$1954,1))))</f>
        <v>0.38461538461538464</v>
      </c>
      <c r="V994" s="9">
        <f>IF(Q994=0,0,INDEX('RPI calculation'!$K$9:$K$356,P994))</f>
        <v>0.47633940133940134</v>
      </c>
      <c r="W994" s="9">
        <f>IF(Q994=0,0,INDEX('RPI calculation'!$K$9:$K$356,O994))</f>
        <v>0.38657453657453661</v>
      </c>
      <c r="X994" s="1">
        <f>IF(G994="D1",INDEX('RPI calculation'!$N$9:$N$356,O994),0)</f>
        <v>291</v>
      </c>
      <c r="Y994" s="1">
        <f>IF(H994="D1",INDEX('RPI calculation'!$N$9:$N$356,P994),0)</f>
        <v>275</v>
      </c>
    </row>
    <row r="995" spans="1:25" ht="25">
      <c r="A995" s="1" t="s">
        <v>2985</v>
      </c>
      <c r="B995" s="12">
        <v>46273</v>
      </c>
      <c r="C995" s="1" t="s">
        <v>168</v>
      </c>
      <c r="D995" s="1" t="s">
        <v>317</v>
      </c>
      <c r="E995" s="1">
        <v>3</v>
      </c>
      <c r="F995" s="1">
        <v>0</v>
      </c>
      <c r="G995" s="1" t="s">
        <v>584</v>
      </c>
      <c r="H995" s="1" t="s">
        <v>584</v>
      </c>
      <c r="I995" s="1">
        <v>2</v>
      </c>
      <c r="J995" s="14" t="s">
        <v>609</v>
      </c>
      <c r="K995" s="14" t="s">
        <v>2986</v>
      </c>
      <c r="L995" s="14"/>
      <c r="M995" s="1" t="s">
        <v>5986</v>
      </c>
      <c r="N995" s="14" t="s">
        <v>5989</v>
      </c>
      <c r="O995" s="1">
        <f>IF(G995="D1",MATCH(C995,'RPI calculation'!$A$9:$A$356,0),0)</f>
        <v>110</v>
      </c>
      <c r="P995" s="1">
        <f>IF(H995="D1",MATCH(D995,'RPI calculation'!$A$9:$A$356,0),0)</f>
        <v>134</v>
      </c>
      <c r="Q995" s="1">
        <f t="shared" si="45"/>
        <v>1</v>
      </c>
      <c r="R995" s="1">
        <f t="shared" si="46"/>
        <v>1</v>
      </c>
      <c r="S995" s="1">
        <f t="shared" si="47"/>
        <v>0</v>
      </c>
      <c r="T995" s="9">
        <f>IF(Q995=0,0,(INDEX('RPI calculation'!$H$9:$H$356,P995)-(COUNTIFS(Matches!$C$9:$C$1954,C995,Matches!$D$9:$D$1954,D995,Matches!$Q$9:$Q$1954,1,Matches!$F$9:$F$1954,3)+COUNTIFS(Matches!$C$9:$C$1954,D995,Matches!$D$9:$D$1954,C995,Matches!$Q$9:$Q$1954,1,Matches!$E$9:$E$1954,3)))/((INDEX('RPI calculation'!$H$9:$H$356,P995)+INDEX('RPI calculation'!$I$9:$I$356,P995))-(COUNTIFS(Matches!$C$9:$C$1954,C995,Matches!$D$9:$D$1954,D995,Matches!$Q$9:$Q$1954,1)+COUNTIFS(Matches!$C$9:$C$1954,D995,Matches!$D$9:$D$1954,C995,Matches!$Q$9:$Q$1954,1))))</f>
        <v>0.25</v>
      </c>
      <c r="U995" s="9">
        <f>IF(Q995=0,0,(INDEX('RPI calculation'!$H$9:$H$356,O995)-(COUNTIFS(Matches!$C$9:$C$1954,C995,Matches!$D$9:$D$1954,D995,Matches!$Q$9:$Q$1954,1,Matches!$E$9:$E$1954,3)+COUNTIFS(Matches!$C$9:$C$1954,D995,Matches!$D$9:$D$1954,C995,Matches!$Q$9:$Q$1954,1,Matches!$F$9:$F$1954,3)))/((INDEX('RPI calculation'!$H$9:$H$356,O995)+INDEX('RPI calculation'!$I$9:$I$356,O995))-(COUNTIFS(Matches!$C$9:$C$1954,C995,Matches!$D$9:$D$1954,D995,Matches!$Q$9:$Q$1954,1)+COUNTIFS(Matches!$C$9:$C$1954,D995,Matches!$D$9:$D$1954,C995,Matches!$Q$9:$Q$1954,1))))</f>
        <v>0.6</v>
      </c>
      <c r="V995" s="9">
        <f>IF(Q995=0,0,INDEX('RPI calculation'!$K$9:$K$356,P995))</f>
        <v>0.47202797202797203</v>
      </c>
      <c r="W995" s="9">
        <f>IF(Q995=0,0,INDEX('RPI calculation'!$K$9:$K$356,O995))</f>
        <v>0.45872359963269055</v>
      </c>
      <c r="X995" s="1">
        <f>IF(G995="D1",INDEX('RPI calculation'!$N$9:$N$356,O995),0)</f>
        <v>145</v>
      </c>
      <c r="Y995" s="1">
        <f>IF(H995="D1",INDEX('RPI calculation'!$N$9:$N$356,P995),0)</f>
        <v>294</v>
      </c>
    </row>
    <row r="996" spans="1:25" ht="25">
      <c r="A996" s="1" t="s">
        <v>2987</v>
      </c>
      <c r="B996" s="12">
        <v>46273</v>
      </c>
      <c r="C996" s="1" t="s">
        <v>60</v>
      </c>
      <c r="D996" s="1" t="s">
        <v>137</v>
      </c>
      <c r="E996" s="1">
        <v>3</v>
      </c>
      <c r="F996" s="1">
        <v>0</v>
      </c>
      <c r="G996" s="1" t="s">
        <v>584</v>
      </c>
      <c r="H996" s="1" t="s">
        <v>584</v>
      </c>
      <c r="I996" s="1">
        <v>2</v>
      </c>
      <c r="J996" s="14" t="s">
        <v>644</v>
      </c>
      <c r="K996" s="14" t="s">
        <v>2988</v>
      </c>
      <c r="L996" s="14"/>
      <c r="M996" s="1" t="s">
        <v>5986</v>
      </c>
      <c r="N996" s="14" t="s">
        <v>5989</v>
      </c>
      <c r="O996" s="1">
        <f>IF(G996="D1",MATCH(C996,'RPI calculation'!$A$9:$A$356,0),0)</f>
        <v>120</v>
      </c>
      <c r="P996" s="1">
        <f>IF(H996="D1",MATCH(D996,'RPI calculation'!$A$9:$A$356,0),0)</f>
        <v>121</v>
      </c>
      <c r="Q996" s="1">
        <f t="shared" si="45"/>
        <v>1</v>
      </c>
      <c r="R996" s="1">
        <f t="shared" si="46"/>
        <v>1</v>
      </c>
      <c r="S996" s="1">
        <f t="shared" si="47"/>
        <v>0</v>
      </c>
      <c r="T996" s="9">
        <f>IF(Q996=0,0,(INDEX('RPI calculation'!$H$9:$H$356,P996)-(COUNTIFS(Matches!$C$9:$C$1954,C996,Matches!$D$9:$D$1954,D996,Matches!$Q$9:$Q$1954,1,Matches!$F$9:$F$1954,3)+COUNTIFS(Matches!$C$9:$C$1954,D996,Matches!$D$9:$D$1954,C996,Matches!$Q$9:$Q$1954,1,Matches!$E$9:$E$1954,3)))/((INDEX('RPI calculation'!$H$9:$H$356,P996)+INDEX('RPI calculation'!$I$9:$I$356,P996))-(COUNTIFS(Matches!$C$9:$C$1954,C996,Matches!$D$9:$D$1954,D996,Matches!$Q$9:$Q$1954,1)+COUNTIFS(Matches!$C$9:$C$1954,D996,Matches!$D$9:$D$1954,C996,Matches!$Q$9:$Q$1954,1))))</f>
        <v>0.6</v>
      </c>
      <c r="U996" s="9">
        <f>IF(Q996=0,0,(INDEX('RPI calculation'!$H$9:$H$356,O996)-(COUNTIFS(Matches!$C$9:$C$1954,C996,Matches!$D$9:$D$1954,D996,Matches!$Q$9:$Q$1954,1,Matches!$E$9:$E$1954,3)+COUNTIFS(Matches!$C$9:$C$1954,D996,Matches!$D$9:$D$1954,C996,Matches!$Q$9:$Q$1954,1,Matches!$F$9:$F$1954,3)))/((INDEX('RPI calculation'!$H$9:$H$356,O996)+INDEX('RPI calculation'!$I$9:$I$356,O996))-(COUNTIFS(Matches!$C$9:$C$1954,C996,Matches!$D$9:$D$1954,D996,Matches!$Q$9:$Q$1954,1)+COUNTIFS(Matches!$C$9:$C$1954,D996,Matches!$D$9:$D$1954,C996,Matches!$Q$9:$Q$1954,1))))</f>
        <v>0.75</v>
      </c>
      <c r="V996" s="9">
        <f>IF(Q996=0,0,INDEX('RPI calculation'!$K$9:$K$356,P996))</f>
        <v>0.53787878787878796</v>
      </c>
      <c r="W996" s="9">
        <f>IF(Q996=0,0,INDEX('RPI calculation'!$K$9:$K$356,O996))</f>
        <v>0.59353146853146854</v>
      </c>
      <c r="X996" s="1">
        <f>IF(G996="D1",INDEX('RPI calculation'!$N$9:$N$356,O996),0)</f>
        <v>37</v>
      </c>
      <c r="Y996" s="1">
        <f>IF(H996="D1",INDEX('RPI calculation'!$N$9:$N$356,P996),0)</f>
        <v>114</v>
      </c>
    </row>
    <row r="997" spans="1:25" ht="25">
      <c r="A997" s="1" t="s">
        <v>2989</v>
      </c>
      <c r="B997" s="12">
        <v>46273</v>
      </c>
      <c r="C997" s="1" t="s">
        <v>290</v>
      </c>
      <c r="D997" s="1" t="s">
        <v>296</v>
      </c>
      <c r="E997" s="1">
        <v>1</v>
      </c>
      <c r="F997" s="1">
        <v>3</v>
      </c>
      <c r="G997" s="1" t="s">
        <v>584</v>
      </c>
      <c r="H997" s="1" t="s">
        <v>584</v>
      </c>
      <c r="I997" s="1">
        <v>2</v>
      </c>
      <c r="J997" s="14" t="s">
        <v>632</v>
      </c>
      <c r="K997" s="14" t="s">
        <v>2990</v>
      </c>
      <c r="L997" s="14"/>
      <c r="M997" s="1" t="s">
        <v>5986</v>
      </c>
      <c r="N997" s="14" t="s">
        <v>5989</v>
      </c>
      <c r="O997" s="1">
        <f>IF(G997="D1",MATCH(C997,'RPI calculation'!$A$9:$A$356,0),0)</f>
        <v>123</v>
      </c>
      <c r="P997" s="1">
        <f>IF(H997="D1",MATCH(D997,'RPI calculation'!$A$9:$A$356,0),0)</f>
        <v>203</v>
      </c>
      <c r="Q997" s="1">
        <f t="shared" si="45"/>
        <v>1</v>
      </c>
      <c r="R997" s="1">
        <f t="shared" si="46"/>
        <v>0</v>
      </c>
      <c r="S997" s="1">
        <f t="shared" si="47"/>
        <v>1</v>
      </c>
      <c r="T997" s="9">
        <f>IF(Q997=0,0,(INDEX('RPI calculation'!$H$9:$H$356,P997)-(COUNTIFS(Matches!$C$9:$C$1954,C997,Matches!$D$9:$D$1954,D997,Matches!$Q$9:$Q$1954,1,Matches!$F$9:$F$1954,3)+COUNTIFS(Matches!$C$9:$C$1954,D997,Matches!$D$9:$D$1954,C997,Matches!$Q$9:$Q$1954,1,Matches!$E$9:$E$1954,3)))/((INDEX('RPI calculation'!$H$9:$H$356,P997)+INDEX('RPI calculation'!$I$9:$I$356,P997))-(COUNTIFS(Matches!$C$9:$C$1954,C997,Matches!$D$9:$D$1954,D997,Matches!$Q$9:$Q$1954,1)+COUNTIFS(Matches!$C$9:$C$1954,D997,Matches!$D$9:$D$1954,C997,Matches!$Q$9:$Q$1954,1))))</f>
        <v>0.5</v>
      </c>
      <c r="U997" s="9">
        <f>IF(Q997=0,0,(INDEX('RPI calculation'!$H$9:$H$356,O997)-(COUNTIFS(Matches!$C$9:$C$1954,C997,Matches!$D$9:$D$1954,D997,Matches!$Q$9:$Q$1954,1,Matches!$E$9:$E$1954,3)+COUNTIFS(Matches!$C$9:$C$1954,D997,Matches!$D$9:$D$1954,C997,Matches!$Q$9:$Q$1954,1,Matches!$F$9:$F$1954,3)))/((INDEX('RPI calculation'!$H$9:$H$356,O997)+INDEX('RPI calculation'!$I$9:$I$356,O997))-(COUNTIFS(Matches!$C$9:$C$1954,C997,Matches!$D$9:$D$1954,D997,Matches!$Q$9:$Q$1954,1)+COUNTIFS(Matches!$C$9:$C$1954,D997,Matches!$D$9:$D$1954,C997,Matches!$Q$9:$Q$1954,1))))</f>
        <v>0.33333333333333331</v>
      </c>
      <c r="V997" s="9">
        <f>IF(Q997=0,0,INDEX('RPI calculation'!$K$9:$K$356,P997))</f>
        <v>0.37062937062937068</v>
      </c>
      <c r="W997" s="9">
        <f>IF(Q997=0,0,INDEX('RPI calculation'!$K$9:$K$356,O997))</f>
        <v>0.51402486402486403</v>
      </c>
      <c r="X997" s="1">
        <f>IF(G997="D1",INDEX('RPI calculation'!$N$9:$N$356,O997),0)</f>
        <v>267</v>
      </c>
      <c r="Y997" s="1">
        <f>IF(H997="D1",INDEX('RPI calculation'!$N$9:$N$356,P997),0)</f>
        <v>273</v>
      </c>
    </row>
    <row r="998" spans="1:25" ht="25">
      <c r="A998" s="1" t="s">
        <v>2991</v>
      </c>
      <c r="B998" s="12">
        <v>46273</v>
      </c>
      <c r="C998" s="1" t="s">
        <v>59</v>
      </c>
      <c r="D998" s="1" t="s">
        <v>250</v>
      </c>
      <c r="E998" s="1">
        <v>3</v>
      </c>
      <c r="F998" s="1">
        <v>0</v>
      </c>
      <c r="G998" s="1" t="s">
        <v>584</v>
      </c>
      <c r="H998" s="1" t="s">
        <v>584</v>
      </c>
      <c r="I998" s="1">
        <v>2</v>
      </c>
      <c r="J998" s="14" t="s">
        <v>1983</v>
      </c>
      <c r="K998" s="14" t="s">
        <v>2992</v>
      </c>
      <c r="L998" s="14"/>
      <c r="M998" s="1" t="s">
        <v>5986</v>
      </c>
      <c r="N998" s="14" t="s">
        <v>5989</v>
      </c>
      <c r="O998" s="1">
        <f>IF(G998="D1",MATCH(C998,'RPI calculation'!$A$9:$A$356,0),0)</f>
        <v>127</v>
      </c>
      <c r="P998" s="1">
        <f>IF(H998="D1",MATCH(D998,'RPI calculation'!$A$9:$A$356,0),0)</f>
        <v>339</v>
      </c>
      <c r="Q998" s="1">
        <f t="shared" si="45"/>
        <v>1</v>
      </c>
      <c r="R998" s="1">
        <f t="shared" si="46"/>
        <v>1</v>
      </c>
      <c r="S998" s="1">
        <f t="shared" si="47"/>
        <v>0</v>
      </c>
      <c r="T998" s="9">
        <f>IF(Q998=0,0,(INDEX('RPI calculation'!$H$9:$H$356,P998)-(COUNTIFS(Matches!$C$9:$C$1954,C998,Matches!$D$9:$D$1954,D998,Matches!$Q$9:$Q$1954,1,Matches!$F$9:$F$1954,3)+COUNTIFS(Matches!$C$9:$C$1954,D998,Matches!$D$9:$D$1954,C998,Matches!$Q$9:$Q$1954,1,Matches!$E$9:$E$1954,3)))/((INDEX('RPI calculation'!$H$9:$H$356,P998)+INDEX('RPI calculation'!$I$9:$I$356,P998))-(COUNTIFS(Matches!$C$9:$C$1954,C998,Matches!$D$9:$D$1954,D998,Matches!$Q$9:$Q$1954,1)+COUNTIFS(Matches!$C$9:$C$1954,D998,Matches!$D$9:$D$1954,C998,Matches!$Q$9:$Q$1954,1))))</f>
        <v>0.3</v>
      </c>
      <c r="U998" s="9">
        <f>IF(Q998=0,0,(INDEX('RPI calculation'!$H$9:$H$356,O998)-(COUNTIFS(Matches!$C$9:$C$1954,C998,Matches!$D$9:$D$1954,D998,Matches!$Q$9:$Q$1954,1,Matches!$E$9:$E$1954,3)+COUNTIFS(Matches!$C$9:$C$1954,D998,Matches!$D$9:$D$1954,C998,Matches!$Q$9:$Q$1954,1,Matches!$F$9:$F$1954,3)))/((INDEX('RPI calculation'!$H$9:$H$356,O998)+INDEX('RPI calculation'!$I$9:$I$356,O998))-(COUNTIFS(Matches!$C$9:$C$1954,C998,Matches!$D$9:$D$1954,D998,Matches!$Q$9:$Q$1954,1)+COUNTIFS(Matches!$C$9:$C$1954,D998,Matches!$D$9:$D$1954,C998,Matches!$Q$9:$Q$1954,1))))</f>
        <v>0.625</v>
      </c>
      <c r="V998" s="9">
        <f>IF(Q998=0,0,INDEX('RPI calculation'!$K$9:$K$356,P998))</f>
        <v>0.54297138047138038</v>
      </c>
      <c r="W998" s="9">
        <f>IF(Q998=0,0,INDEX('RPI calculation'!$K$9:$K$356,O998))</f>
        <v>0.58611111111111103</v>
      </c>
      <c r="X998" s="1">
        <f>IF(G998="D1",INDEX('RPI calculation'!$N$9:$N$356,O998),0)</f>
        <v>36</v>
      </c>
      <c r="Y998" s="1">
        <f>IF(H998="D1",INDEX('RPI calculation'!$N$9:$N$356,P998),0)</f>
        <v>227</v>
      </c>
    </row>
    <row r="999" spans="1:25" ht="25">
      <c r="A999" s="1" t="s">
        <v>2993</v>
      </c>
      <c r="B999" s="12">
        <v>46273</v>
      </c>
      <c r="C999" s="1" t="s">
        <v>101</v>
      </c>
      <c r="D999" s="1" t="s">
        <v>304</v>
      </c>
      <c r="E999" s="1">
        <v>3</v>
      </c>
      <c r="F999" s="1">
        <v>0</v>
      </c>
      <c r="G999" s="1" t="s">
        <v>584</v>
      </c>
      <c r="H999" s="1" t="s">
        <v>584</v>
      </c>
      <c r="I999" s="1">
        <v>2</v>
      </c>
      <c r="J999" s="14" t="s">
        <v>1492</v>
      </c>
      <c r="K999" s="14" t="s">
        <v>2994</v>
      </c>
      <c r="L999" s="14"/>
      <c r="M999" s="1" t="s">
        <v>5986</v>
      </c>
      <c r="N999" s="14" t="s">
        <v>5989</v>
      </c>
      <c r="O999" s="1">
        <f>IF(G999="D1",MATCH(C999,'RPI calculation'!$A$9:$A$356,0),0)</f>
        <v>137</v>
      </c>
      <c r="P999" s="1">
        <f>IF(H999="D1",MATCH(D999,'RPI calculation'!$A$9:$A$356,0),0)</f>
        <v>230</v>
      </c>
      <c r="Q999" s="1">
        <f t="shared" si="45"/>
        <v>1</v>
      </c>
      <c r="R999" s="1">
        <f t="shared" si="46"/>
        <v>1</v>
      </c>
      <c r="S999" s="1">
        <f t="shared" si="47"/>
        <v>0</v>
      </c>
      <c r="T999" s="9">
        <f>IF(Q999=0,0,(INDEX('RPI calculation'!$H$9:$H$356,P999)-(COUNTIFS(Matches!$C$9:$C$1954,C999,Matches!$D$9:$D$1954,D999,Matches!$Q$9:$Q$1954,1,Matches!$F$9:$F$1954,3)+COUNTIFS(Matches!$C$9:$C$1954,D999,Matches!$D$9:$D$1954,C999,Matches!$Q$9:$Q$1954,1,Matches!$E$9:$E$1954,3)))/((INDEX('RPI calculation'!$H$9:$H$356,P999)+INDEX('RPI calculation'!$I$9:$I$356,P999))-(COUNTIFS(Matches!$C$9:$C$1954,C999,Matches!$D$9:$D$1954,D999,Matches!$Q$9:$Q$1954,1)+COUNTIFS(Matches!$C$9:$C$1954,D999,Matches!$D$9:$D$1954,C999,Matches!$Q$9:$Q$1954,1))))</f>
        <v>0.46153846153846156</v>
      </c>
      <c r="U999" s="9">
        <f>IF(Q999=0,0,(INDEX('RPI calculation'!$H$9:$H$356,O999)-(COUNTIFS(Matches!$C$9:$C$1954,C999,Matches!$D$9:$D$1954,D999,Matches!$Q$9:$Q$1954,1,Matches!$E$9:$E$1954,3)+COUNTIFS(Matches!$C$9:$C$1954,D999,Matches!$D$9:$D$1954,C999,Matches!$Q$9:$Q$1954,1,Matches!$F$9:$F$1954,3)))/((INDEX('RPI calculation'!$H$9:$H$356,O999)+INDEX('RPI calculation'!$I$9:$I$356,O999))-(COUNTIFS(Matches!$C$9:$C$1954,C999,Matches!$D$9:$D$1954,D999,Matches!$Q$9:$Q$1954,1)+COUNTIFS(Matches!$C$9:$C$1954,D999,Matches!$D$9:$D$1954,C999,Matches!$Q$9:$Q$1954,1))))</f>
        <v>0.63636363636363635</v>
      </c>
      <c r="V999" s="9">
        <f>IF(Q999=0,0,INDEX('RPI calculation'!$K$9:$K$356,P999))</f>
        <v>0.39523809523809517</v>
      </c>
      <c r="W999" s="9">
        <f>IF(Q999=0,0,INDEX('RPI calculation'!$K$9:$K$356,O999))</f>
        <v>0.57589840714840712</v>
      </c>
      <c r="X999" s="1">
        <f>IF(G999="D1",INDEX('RPI calculation'!$N$9:$N$356,O999),0)</f>
        <v>78</v>
      </c>
      <c r="Y999" s="1">
        <f>IF(H999="D1",INDEX('RPI calculation'!$N$9:$N$356,P999),0)</f>
        <v>281</v>
      </c>
    </row>
    <row r="1000" spans="1:25" ht="25">
      <c r="A1000" s="1" t="s">
        <v>2995</v>
      </c>
      <c r="B1000" s="12">
        <v>46273</v>
      </c>
      <c r="C1000" s="1" t="s">
        <v>130</v>
      </c>
      <c r="D1000" s="1" t="s">
        <v>79</v>
      </c>
      <c r="E1000" s="1">
        <v>1</v>
      </c>
      <c r="F1000" s="1">
        <v>3</v>
      </c>
      <c r="G1000" s="1" t="s">
        <v>584</v>
      </c>
      <c r="H1000" s="1" t="s">
        <v>584</v>
      </c>
      <c r="I1000" s="1">
        <v>2</v>
      </c>
      <c r="J1000" s="14" t="s">
        <v>987</v>
      </c>
      <c r="K1000" s="14" t="s">
        <v>2996</v>
      </c>
      <c r="L1000" s="14"/>
      <c r="M1000" s="1" t="s">
        <v>5986</v>
      </c>
      <c r="N1000" s="14" t="s">
        <v>5989</v>
      </c>
      <c r="O1000" s="1">
        <f>IF(G1000="D1",MATCH(C1000,'RPI calculation'!$A$9:$A$356,0),0)</f>
        <v>141</v>
      </c>
      <c r="P1000" s="1">
        <f>IF(H1000="D1",MATCH(D1000,'RPI calculation'!$A$9:$A$356,0),0)</f>
        <v>235</v>
      </c>
      <c r="Q1000" s="1">
        <f t="shared" si="45"/>
        <v>1</v>
      </c>
      <c r="R1000" s="1">
        <f t="shared" si="46"/>
        <v>0</v>
      </c>
      <c r="S1000" s="1">
        <f t="shared" si="47"/>
        <v>1</v>
      </c>
      <c r="T1000" s="9">
        <f>IF(Q1000=0,0,(INDEX('RPI calculation'!$H$9:$H$356,P1000)-(COUNTIFS(Matches!$C$9:$C$1954,C1000,Matches!$D$9:$D$1954,D1000,Matches!$Q$9:$Q$1954,1,Matches!$F$9:$F$1954,3)+COUNTIFS(Matches!$C$9:$C$1954,D1000,Matches!$D$9:$D$1954,C1000,Matches!$Q$9:$Q$1954,1,Matches!$E$9:$E$1954,3)))/((INDEX('RPI calculation'!$H$9:$H$356,P1000)+INDEX('RPI calculation'!$I$9:$I$356,P1000))-(COUNTIFS(Matches!$C$9:$C$1954,C1000,Matches!$D$9:$D$1954,D1000,Matches!$Q$9:$Q$1954,1)+COUNTIFS(Matches!$C$9:$C$1954,D1000,Matches!$D$9:$D$1954,C1000,Matches!$Q$9:$Q$1954,1))))</f>
        <v>0.72727272727272729</v>
      </c>
      <c r="U1000" s="9">
        <f>IF(Q1000=0,0,(INDEX('RPI calculation'!$H$9:$H$356,O1000)-(COUNTIFS(Matches!$C$9:$C$1954,C1000,Matches!$D$9:$D$1954,D1000,Matches!$Q$9:$Q$1954,1,Matches!$E$9:$E$1954,3)+COUNTIFS(Matches!$C$9:$C$1954,D1000,Matches!$D$9:$D$1954,C1000,Matches!$Q$9:$Q$1954,1,Matches!$F$9:$F$1954,3)))/((INDEX('RPI calculation'!$H$9:$H$356,O1000)+INDEX('RPI calculation'!$I$9:$I$356,O1000))-(COUNTIFS(Matches!$C$9:$C$1954,C1000,Matches!$D$9:$D$1954,D1000,Matches!$Q$9:$Q$1954,1)+COUNTIFS(Matches!$C$9:$C$1954,D1000,Matches!$D$9:$D$1954,C1000,Matches!$Q$9:$Q$1954,1))))</f>
        <v>0.33333333333333331</v>
      </c>
      <c r="V1000" s="9">
        <f>IF(Q1000=0,0,INDEX('RPI calculation'!$K$9:$K$356,P1000))</f>
        <v>0.56458333333333333</v>
      </c>
      <c r="W1000" s="9">
        <f>IF(Q1000=0,0,INDEX('RPI calculation'!$K$9:$K$356,O1000))</f>
        <v>0.68699494949494944</v>
      </c>
      <c r="X1000" s="1">
        <f>IF(G1000="D1",INDEX('RPI calculation'!$N$9:$N$356,O1000),0)</f>
        <v>107</v>
      </c>
      <c r="Y1000" s="1">
        <f>IF(H1000="D1",INDEX('RPI calculation'!$N$9:$N$356,P1000),0)</f>
        <v>56</v>
      </c>
    </row>
    <row r="1001" spans="1:25" ht="25">
      <c r="A1001" s="1" t="s">
        <v>2997</v>
      </c>
      <c r="B1001" s="12">
        <v>46273</v>
      </c>
      <c r="C1001" s="1" t="s">
        <v>133</v>
      </c>
      <c r="D1001" s="1" t="s">
        <v>73</v>
      </c>
      <c r="E1001" s="1">
        <v>2</v>
      </c>
      <c r="F1001" s="1">
        <v>3</v>
      </c>
      <c r="G1001" s="1" t="s">
        <v>584</v>
      </c>
      <c r="H1001" s="1" t="s">
        <v>584</v>
      </c>
      <c r="I1001" s="1">
        <v>2</v>
      </c>
      <c r="J1001" s="14" t="s">
        <v>2998</v>
      </c>
      <c r="K1001" s="14" t="s">
        <v>2999</v>
      </c>
      <c r="L1001" s="14"/>
      <c r="M1001" s="1" t="s">
        <v>5986</v>
      </c>
      <c r="N1001" s="14" t="s">
        <v>5988</v>
      </c>
      <c r="O1001" s="1">
        <f>IF(G1001="D1",MATCH(C1001,'RPI calculation'!$A$9:$A$356,0),0)</f>
        <v>149</v>
      </c>
      <c r="P1001" s="1">
        <f>IF(H1001="D1",MATCH(D1001,'RPI calculation'!$A$9:$A$356,0),0)</f>
        <v>179</v>
      </c>
      <c r="Q1001" s="1">
        <f t="shared" si="45"/>
        <v>1</v>
      </c>
      <c r="R1001" s="1">
        <f t="shared" si="46"/>
        <v>0</v>
      </c>
      <c r="S1001" s="1">
        <f t="shared" si="47"/>
        <v>1</v>
      </c>
      <c r="T1001" s="9">
        <f>IF(Q1001=0,0,(INDEX('RPI calculation'!$H$9:$H$356,P1001)-(COUNTIFS(Matches!$C$9:$C$1954,C1001,Matches!$D$9:$D$1954,D1001,Matches!$Q$9:$Q$1954,1,Matches!$F$9:$F$1954,3)+COUNTIFS(Matches!$C$9:$C$1954,D1001,Matches!$D$9:$D$1954,C1001,Matches!$Q$9:$Q$1954,1,Matches!$E$9:$E$1954,3)))/((INDEX('RPI calculation'!$H$9:$H$356,P1001)+INDEX('RPI calculation'!$I$9:$I$356,P1001))-(COUNTIFS(Matches!$C$9:$C$1954,C1001,Matches!$D$9:$D$1954,D1001,Matches!$Q$9:$Q$1954,1)+COUNTIFS(Matches!$C$9:$C$1954,D1001,Matches!$D$9:$D$1954,C1001,Matches!$Q$9:$Q$1954,1))))</f>
        <v>0.8</v>
      </c>
      <c r="U1001" s="9">
        <f>IF(Q1001=0,0,(INDEX('RPI calculation'!$H$9:$H$356,O1001)-(COUNTIFS(Matches!$C$9:$C$1954,C1001,Matches!$D$9:$D$1954,D1001,Matches!$Q$9:$Q$1954,1,Matches!$E$9:$E$1954,3)+COUNTIFS(Matches!$C$9:$C$1954,D1001,Matches!$D$9:$D$1954,C1001,Matches!$Q$9:$Q$1954,1,Matches!$F$9:$F$1954,3)))/((INDEX('RPI calculation'!$H$9:$H$356,O1001)+INDEX('RPI calculation'!$I$9:$I$356,O1001))-(COUNTIFS(Matches!$C$9:$C$1954,C1001,Matches!$D$9:$D$1954,D1001,Matches!$Q$9:$Q$1954,1)+COUNTIFS(Matches!$C$9:$C$1954,D1001,Matches!$D$9:$D$1954,C1001,Matches!$Q$9:$Q$1954,1))))</f>
        <v>0.625</v>
      </c>
      <c r="V1001" s="9">
        <f>IF(Q1001=0,0,INDEX('RPI calculation'!$K$9:$K$356,P1001))</f>
        <v>0.524823408914318</v>
      </c>
      <c r="W1001" s="9">
        <f>IF(Q1001=0,0,INDEX('RPI calculation'!$K$9:$K$356,O1001))</f>
        <v>0.54722222222222217</v>
      </c>
      <c r="X1001" s="1">
        <f>IF(G1001="D1",INDEX('RPI calculation'!$N$9:$N$356,O1001),0)</f>
        <v>110</v>
      </c>
      <c r="Y1001" s="1">
        <f>IF(H1001="D1",INDEX('RPI calculation'!$N$9:$N$356,P1001),0)</f>
        <v>50</v>
      </c>
    </row>
    <row r="1002" spans="1:25" ht="25">
      <c r="A1002" s="1" t="s">
        <v>3000</v>
      </c>
      <c r="B1002" s="12">
        <v>46273</v>
      </c>
      <c r="C1002" s="1" t="s">
        <v>345</v>
      </c>
      <c r="D1002" s="1" t="s">
        <v>157</v>
      </c>
      <c r="E1002" s="1">
        <v>1</v>
      </c>
      <c r="F1002" s="1">
        <v>3</v>
      </c>
      <c r="G1002" s="1" t="s">
        <v>584</v>
      </c>
      <c r="H1002" s="1" t="s">
        <v>584</v>
      </c>
      <c r="I1002" s="1">
        <v>2</v>
      </c>
      <c r="J1002" s="14" t="s">
        <v>1522</v>
      </c>
      <c r="K1002" s="14" t="s">
        <v>3001</v>
      </c>
      <c r="L1002" s="14"/>
      <c r="M1002" s="1" t="s">
        <v>5986</v>
      </c>
      <c r="N1002" s="14" t="s">
        <v>5989</v>
      </c>
      <c r="O1002" s="1">
        <f>IF(G1002="D1",MATCH(C1002,'RPI calculation'!$A$9:$A$356,0),0)</f>
        <v>159</v>
      </c>
      <c r="P1002" s="1">
        <f>IF(H1002="D1",MATCH(D1002,'RPI calculation'!$A$9:$A$356,0),0)</f>
        <v>182</v>
      </c>
      <c r="Q1002" s="1">
        <f t="shared" si="45"/>
        <v>1</v>
      </c>
      <c r="R1002" s="1">
        <f t="shared" si="46"/>
        <v>0</v>
      </c>
      <c r="S1002" s="1">
        <f t="shared" si="47"/>
        <v>1</v>
      </c>
      <c r="T1002" s="9">
        <f>IF(Q1002=0,0,(INDEX('RPI calculation'!$H$9:$H$356,P1002)-(COUNTIFS(Matches!$C$9:$C$1954,C1002,Matches!$D$9:$D$1954,D1002,Matches!$Q$9:$Q$1954,1,Matches!$F$9:$F$1954,3)+COUNTIFS(Matches!$C$9:$C$1954,D1002,Matches!$D$9:$D$1954,C1002,Matches!$Q$9:$Q$1954,1,Matches!$E$9:$E$1954,3)))/((INDEX('RPI calculation'!$H$9:$H$356,P1002)+INDEX('RPI calculation'!$I$9:$I$356,P1002))-(COUNTIFS(Matches!$C$9:$C$1954,C1002,Matches!$D$9:$D$1954,D1002,Matches!$Q$9:$Q$1954,1)+COUNTIFS(Matches!$C$9:$C$1954,D1002,Matches!$D$9:$D$1954,C1002,Matches!$Q$9:$Q$1954,1))))</f>
        <v>0.72727272727272729</v>
      </c>
      <c r="U1002" s="9">
        <f>IF(Q1002=0,0,(INDEX('RPI calculation'!$H$9:$H$356,O1002)-(COUNTIFS(Matches!$C$9:$C$1954,C1002,Matches!$D$9:$D$1954,D1002,Matches!$Q$9:$Q$1954,1,Matches!$E$9:$E$1954,3)+COUNTIFS(Matches!$C$9:$C$1954,D1002,Matches!$D$9:$D$1954,C1002,Matches!$Q$9:$Q$1954,1,Matches!$F$9:$F$1954,3)))/((INDEX('RPI calculation'!$H$9:$H$356,O1002)+INDEX('RPI calculation'!$I$9:$I$356,O1002))-(COUNTIFS(Matches!$C$9:$C$1954,C1002,Matches!$D$9:$D$1954,D1002,Matches!$Q$9:$Q$1954,1)+COUNTIFS(Matches!$C$9:$C$1954,D1002,Matches!$D$9:$D$1954,C1002,Matches!$Q$9:$Q$1954,1))))</f>
        <v>0</v>
      </c>
      <c r="V1002" s="9">
        <f>IF(Q1002=0,0,INDEX('RPI calculation'!$K$9:$K$356,P1002))</f>
        <v>0.43116883116883115</v>
      </c>
      <c r="W1002" s="9">
        <f>IF(Q1002=0,0,INDEX('RPI calculation'!$K$9:$K$356,O1002))</f>
        <v>0.52144522144522143</v>
      </c>
      <c r="X1002" s="1">
        <f>IF(G1002="D1",INDEX('RPI calculation'!$N$9:$N$356,O1002),0)</f>
        <v>322</v>
      </c>
      <c r="Y1002" s="1">
        <f>IF(H1002="D1",INDEX('RPI calculation'!$N$9:$N$356,P1002),0)</f>
        <v>134</v>
      </c>
    </row>
    <row r="1003" spans="1:25" ht="25">
      <c r="A1003" s="1" t="s">
        <v>3002</v>
      </c>
      <c r="B1003" s="12">
        <v>46273</v>
      </c>
      <c r="C1003" s="1" t="s">
        <v>44</v>
      </c>
      <c r="D1003" s="1" t="s">
        <v>118</v>
      </c>
      <c r="E1003" s="1">
        <v>3</v>
      </c>
      <c r="F1003" s="1">
        <v>0</v>
      </c>
      <c r="G1003" s="1" t="s">
        <v>584</v>
      </c>
      <c r="H1003" s="1" t="s">
        <v>584</v>
      </c>
      <c r="I1003" s="1">
        <v>2</v>
      </c>
      <c r="J1003" s="14" t="s">
        <v>701</v>
      </c>
      <c r="K1003" s="14" t="s">
        <v>3003</v>
      </c>
      <c r="L1003" s="14"/>
      <c r="M1003" s="1" t="s">
        <v>5986</v>
      </c>
      <c r="N1003" s="14" t="s">
        <v>5989</v>
      </c>
      <c r="O1003" s="1">
        <f>IF(G1003="D1",MATCH(C1003,'RPI calculation'!$A$9:$A$356,0),0)</f>
        <v>163</v>
      </c>
      <c r="P1003" s="1">
        <f>IF(H1003="D1",MATCH(D1003,'RPI calculation'!$A$9:$A$356,0),0)</f>
        <v>338</v>
      </c>
      <c r="Q1003" s="1">
        <f t="shared" si="45"/>
        <v>1</v>
      </c>
      <c r="R1003" s="1">
        <f t="shared" si="46"/>
        <v>1</v>
      </c>
      <c r="S1003" s="1">
        <f t="shared" si="47"/>
        <v>0</v>
      </c>
      <c r="T1003" s="9">
        <f>IF(Q1003=0,0,(INDEX('RPI calculation'!$H$9:$H$356,P1003)-(COUNTIFS(Matches!$C$9:$C$1954,C1003,Matches!$D$9:$D$1954,D1003,Matches!$Q$9:$Q$1954,1,Matches!$F$9:$F$1954,3)+COUNTIFS(Matches!$C$9:$C$1954,D1003,Matches!$D$9:$D$1954,C1003,Matches!$Q$9:$Q$1954,1,Matches!$E$9:$E$1954,3)))/((INDEX('RPI calculation'!$H$9:$H$356,P1003)+INDEX('RPI calculation'!$I$9:$I$356,P1003))-(COUNTIFS(Matches!$C$9:$C$1954,C1003,Matches!$D$9:$D$1954,D1003,Matches!$Q$9:$Q$1954,1)+COUNTIFS(Matches!$C$9:$C$1954,D1003,Matches!$D$9:$D$1954,C1003,Matches!$Q$9:$Q$1954,1))))</f>
        <v>0.8</v>
      </c>
      <c r="U1003" s="9">
        <f>IF(Q1003=0,0,(INDEX('RPI calculation'!$H$9:$H$356,O1003)-(COUNTIFS(Matches!$C$9:$C$1954,C1003,Matches!$D$9:$D$1954,D1003,Matches!$Q$9:$Q$1954,1,Matches!$E$9:$E$1954,3)+COUNTIFS(Matches!$C$9:$C$1954,D1003,Matches!$D$9:$D$1954,C1003,Matches!$Q$9:$Q$1954,1,Matches!$F$9:$F$1954,3)))/((INDEX('RPI calculation'!$H$9:$H$356,O1003)+INDEX('RPI calculation'!$I$9:$I$356,O1003))-(COUNTIFS(Matches!$C$9:$C$1954,C1003,Matches!$D$9:$D$1954,D1003,Matches!$Q$9:$Q$1954,1)+COUNTIFS(Matches!$C$9:$C$1954,D1003,Matches!$D$9:$D$1954,C1003,Matches!$Q$9:$Q$1954,1))))</f>
        <v>1</v>
      </c>
      <c r="V1003" s="9">
        <f>IF(Q1003=0,0,INDEX('RPI calculation'!$K$9:$K$356,P1003))</f>
        <v>0.51566362929999288</v>
      </c>
      <c r="W1003" s="9">
        <f>IF(Q1003=0,0,INDEX('RPI calculation'!$K$9:$K$356,O1003))</f>
        <v>0.49174242424242431</v>
      </c>
      <c r="X1003" s="1">
        <f>IF(G1003="D1",INDEX('RPI calculation'!$N$9:$N$356,O1003),0)</f>
        <v>21</v>
      </c>
      <c r="Y1003" s="1">
        <f>IF(H1003="D1",INDEX('RPI calculation'!$N$9:$N$356,P1003),0)</f>
        <v>95</v>
      </c>
    </row>
    <row r="1004" spans="1:25" ht="25">
      <c r="A1004" s="1" t="s">
        <v>3004</v>
      </c>
      <c r="B1004" s="12">
        <v>46273</v>
      </c>
      <c r="C1004" s="1" t="s">
        <v>62</v>
      </c>
      <c r="D1004" s="1" t="s">
        <v>104</v>
      </c>
      <c r="E1004" s="1">
        <v>3</v>
      </c>
      <c r="F1004" s="1">
        <v>1</v>
      </c>
      <c r="G1004" s="1" t="s">
        <v>584</v>
      </c>
      <c r="H1004" s="1" t="s">
        <v>584</v>
      </c>
      <c r="I1004" s="1">
        <v>2</v>
      </c>
      <c r="J1004" s="14" t="s">
        <v>3005</v>
      </c>
      <c r="K1004" s="14" t="s">
        <v>3006</v>
      </c>
      <c r="L1004" s="14"/>
      <c r="M1004" s="1" t="s">
        <v>5986</v>
      </c>
      <c r="N1004" s="14" t="s">
        <v>5988</v>
      </c>
      <c r="O1004" s="1">
        <f>IF(G1004="D1",MATCH(C1004,'RPI calculation'!$A$9:$A$356,0),0)</f>
        <v>167</v>
      </c>
      <c r="P1004" s="1">
        <f>IF(H1004="D1",MATCH(D1004,'RPI calculation'!$A$9:$A$356,0),0)</f>
        <v>328</v>
      </c>
      <c r="Q1004" s="1">
        <f t="shared" si="45"/>
        <v>1</v>
      </c>
      <c r="R1004" s="1">
        <f t="shared" si="46"/>
        <v>1</v>
      </c>
      <c r="S1004" s="1">
        <f t="shared" si="47"/>
        <v>0</v>
      </c>
      <c r="T1004" s="9">
        <f>IF(Q1004=0,0,(INDEX('RPI calculation'!$H$9:$H$356,P1004)-(COUNTIFS(Matches!$C$9:$C$1954,C1004,Matches!$D$9:$D$1954,D1004,Matches!$Q$9:$Q$1954,1,Matches!$F$9:$F$1954,3)+COUNTIFS(Matches!$C$9:$C$1954,D1004,Matches!$D$9:$D$1954,C1004,Matches!$Q$9:$Q$1954,1,Matches!$E$9:$E$1954,3)))/((INDEX('RPI calculation'!$H$9:$H$356,P1004)+INDEX('RPI calculation'!$I$9:$I$356,P1004))-(COUNTIFS(Matches!$C$9:$C$1954,C1004,Matches!$D$9:$D$1954,D1004,Matches!$Q$9:$Q$1954,1)+COUNTIFS(Matches!$C$9:$C$1954,D1004,Matches!$D$9:$D$1954,C1004,Matches!$Q$9:$Q$1954,1))))</f>
        <v>0.6</v>
      </c>
      <c r="U1004" s="9">
        <f>IF(Q1004=0,0,(INDEX('RPI calculation'!$H$9:$H$356,O1004)-(COUNTIFS(Matches!$C$9:$C$1954,C1004,Matches!$D$9:$D$1954,D1004,Matches!$Q$9:$Q$1954,1,Matches!$E$9:$E$1954,3)+COUNTIFS(Matches!$C$9:$C$1954,D1004,Matches!$D$9:$D$1954,C1004,Matches!$Q$9:$Q$1954,1,Matches!$F$9:$F$1954,3)))/((INDEX('RPI calculation'!$H$9:$H$356,O1004)+INDEX('RPI calculation'!$I$9:$I$356,O1004))-(COUNTIFS(Matches!$C$9:$C$1954,C1004,Matches!$D$9:$D$1954,D1004,Matches!$Q$9:$Q$1954,1)+COUNTIFS(Matches!$C$9:$C$1954,D1004,Matches!$D$9:$D$1954,C1004,Matches!$Q$9:$Q$1954,1))))</f>
        <v>0.9</v>
      </c>
      <c r="V1004" s="9">
        <f>IF(Q1004=0,0,INDEX('RPI calculation'!$K$9:$K$356,P1004))</f>
        <v>0.62378328741965106</v>
      </c>
      <c r="W1004" s="9">
        <f>IF(Q1004=0,0,INDEX('RPI calculation'!$K$9:$K$356,O1004))</f>
        <v>0.49352617079889805</v>
      </c>
      <c r="X1004" s="1">
        <f>IF(G1004="D1",INDEX('RPI calculation'!$N$9:$N$356,O1004),0)</f>
        <v>39</v>
      </c>
      <c r="Y1004" s="1">
        <f>IF(H1004="D1",INDEX('RPI calculation'!$N$9:$N$356,P1004),0)</f>
        <v>81</v>
      </c>
    </row>
    <row r="1005" spans="1:25" ht="25">
      <c r="A1005" s="1" t="s">
        <v>3007</v>
      </c>
      <c r="B1005" s="12">
        <v>46273</v>
      </c>
      <c r="C1005" s="1" t="s">
        <v>340</v>
      </c>
      <c r="D1005" s="1" t="s">
        <v>129</v>
      </c>
      <c r="E1005" s="1">
        <v>0</v>
      </c>
      <c r="F1005" s="1">
        <v>3</v>
      </c>
      <c r="G1005" s="1" t="s">
        <v>584</v>
      </c>
      <c r="H1005" s="1" t="s">
        <v>584</v>
      </c>
      <c r="I1005" s="1">
        <v>2</v>
      </c>
      <c r="J1005" s="14" t="s">
        <v>1053</v>
      </c>
      <c r="K1005" s="14" t="s">
        <v>3008</v>
      </c>
      <c r="L1005" s="14"/>
      <c r="M1005" s="1" t="s">
        <v>5986</v>
      </c>
      <c r="N1005" s="14" t="s">
        <v>5989</v>
      </c>
      <c r="O1005" s="1">
        <f>IF(G1005="D1",MATCH(C1005,'RPI calculation'!$A$9:$A$356,0),0)</f>
        <v>177</v>
      </c>
      <c r="P1005" s="1">
        <f>IF(H1005="D1",MATCH(D1005,'RPI calculation'!$A$9:$A$356,0),0)</f>
        <v>307</v>
      </c>
      <c r="Q1005" s="1">
        <f t="shared" si="45"/>
        <v>1</v>
      </c>
      <c r="R1005" s="1">
        <f t="shared" si="46"/>
        <v>0</v>
      </c>
      <c r="S1005" s="1">
        <f t="shared" si="47"/>
        <v>1</v>
      </c>
      <c r="T1005" s="9">
        <f>IF(Q1005=0,0,(INDEX('RPI calculation'!$H$9:$H$356,P1005)-(COUNTIFS(Matches!$C$9:$C$1954,C1005,Matches!$D$9:$D$1954,D1005,Matches!$Q$9:$Q$1954,1,Matches!$F$9:$F$1954,3)+COUNTIFS(Matches!$C$9:$C$1954,D1005,Matches!$D$9:$D$1954,C1005,Matches!$Q$9:$Q$1954,1,Matches!$E$9:$E$1954,3)))/((INDEX('RPI calculation'!$H$9:$H$356,P1005)+INDEX('RPI calculation'!$I$9:$I$356,P1005))-(COUNTIFS(Matches!$C$9:$C$1954,C1005,Matches!$D$9:$D$1954,D1005,Matches!$Q$9:$Q$1954,1)+COUNTIFS(Matches!$C$9:$C$1954,D1005,Matches!$D$9:$D$1954,C1005,Matches!$Q$9:$Q$1954,1))))</f>
        <v>0.76923076923076927</v>
      </c>
      <c r="U1005" s="9">
        <f>IF(Q1005=0,0,(INDEX('RPI calculation'!$H$9:$H$356,O1005)-(COUNTIFS(Matches!$C$9:$C$1954,C1005,Matches!$D$9:$D$1954,D1005,Matches!$Q$9:$Q$1954,1,Matches!$E$9:$E$1954,3)+COUNTIFS(Matches!$C$9:$C$1954,D1005,Matches!$D$9:$D$1954,C1005,Matches!$Q$9:$Q$1954,1,Matches!$F$9:$F$1954,3)))/((INDEX('RPI calculation'!$H$9:$H$356,O1005)+INDEX('RPI calculation'!$I$9:$I$356,O1005))-(COUNTIFS(Matches!$C$9:$C$1954,C1005,Matches!$D$9:$D$1954,D1005,Matches!$Q$9:$Q$1954,1)+COUNTIFS(Matches!$C$9:$C$1954,D1005,Matches!$D$9:$D$1954,C1005,Matches!$Q$9:$Q$1954,1))))</f>
        <v>0.2</v>
      </c>
      <c r="V1005" s="9">
        <f>IF(Q1005=0,0,INDEX('RPI calculation'!$K$9:$K$356,P1005))</f>
        <v>0.46547619047619049</v>
      </c>
      <c r="W1005" s="9">
        <f>IF(Q1005=0,0,INDEX('RPI calculation'!$K$9:$K$356,O1005))</f>
        <v>0.476589319771138</v>
      </c>
      <c r="X1005" s="1">
        <f>IF(G1005="D1",INDEX('RPI calculation'!$N$9:$N$356,O1005),0)</f>
        <v>317</v>
      </c>
      <c r="Y1005" s="1">
        <f>IF(H1005="D1",INDEX('RPI calculation'!$N$9:$N$356,P1005),0)</f>
        <v>106</v>
      </c>
    </row>
    <row r="1006" spans="1:25" ht="25">
      <c r="A1006" s="1" t="s">
        <v>3009</v>
      </c>
      <c r="B1006" s="12">
        <v>46273</v>
      </c>
      <c r="C1006" s="1" t="s">
        <v>338</v>
      </c>
      <c r="D1006" s="1" t="s">
        <v>292</v>
      </c>
      <c r="E1006" s="1">
        <v>0</v>
      </c>
      <c r="F1006" s="1">
        <v>3</v>
      </c>
      <c r="G1006" s="1" t="s">
        <v>584</v>
      </c>
      <c r="H1006" s="1" t="s">
        <v>584</v>
      </c>
      <c r="I1006" s="1">
        <v>2</v>
      </c>
      <c r="J1006" s="14" t="s">
        <v>792</v>
      </c>
      <c r="K1006" s="14" t="s">
        <v>3010</v>
      </c>
      <c r="L1006" s="14"/>
      <c r="M1006" s="1" t="s">
        <v>5986</v>
      </c>
      <c r="N1006" s="14" t="s">
        <v>5989</v>
      </c>
      <c r="O1006" s="1">
        <f>IF(G1006="D1",MATCH(C1006,'RPI calculation'!$A$9:$A$356,0),0)</f>
        <v>191</v>
      </c>
      <c r="P1006" s="1">
        <f>IF(H1006="D1",MATCH(D1006,'RPI calculation'!$A$9:$A$356,0),0)</f>
        <v>340</v>
      </c>
      <c r="Q1006" s="1">
        <f t="shared" si="45"/>
        <v>1</v>
      </c>
      <c r="R1006" s="1">
        <f t="shared" si="46"/>
        <v>0</v>
      </c>
      <c r="S1006" s="1">
        <f t="shared" si="47"/>
        <v>1</v>
      </c>
      <c r="T1006" s="9">
        <f>IF(Q1006=0,0,(INDEX('RPI calculation'!$H$9:$H$356,P1006)-(COUNTIFS(Matches!$C$9:$C$1954,C1006,Matches!$D$9:$D$1954,D1006,Matches!$Q$9:$Q$1954,1,Matches!$F$9:$F$1954,3)+COUNTIFS(Matches!$C$9:$C$1954,D1006,Matches!$D$9:$D$1954,C1006,Matches!$Q$9:$Q$1954,1,Matches!$E$9:$E$1954,3)))/((INDEX('RPI calculation'!$H$9:$H$356,P1006)+INDEX('RPI calculation'!$I$9:$I$356,P1006))-(COUNTIFS(Matches!$C$9:$C$1954,C1006,Matches!$D$9:$D$1954,D1006,Matches!$Q$9:$Q$1954,1)+COUNTIFS(Matches!$C$9:$C$1954,D1006,Matches!$D$9:$D$1954,C1006,Matches!$Q$9:$Q$1954,1))))</f>
        <v>0.3</v>
      </c>
      <c r="U1006" s="9">
        <f>IF(Q1006=0,0,(INDEX('RPI calculation'!$H$9:$H$356,O1006)-(COUNTIFS(Matches!$C$9:$C$1954,C1006,Matches!$D$9:$D$1954,D1006,Matches!$Q$9:$Q$1954,1,Matches!$E$9:$E$1954,3)+COUNTIFS(Matches!$C$9:$C$1954,D1006,Matches!$D$9:$D$1954,C1006,Matches!$Q$9:$Q$1954,1,Matches!$F$9:$F$1954,3)))/((INDEX('RPI calculation'!$H$9:$H$356,O1006)+INDEX('RPI calculation'!$I$9:$I$356,O1006))-(COUNTIFS(Matches!$C$9:$C$1954,C1006,Matches!$D$9:$D$1954,D1006,Matches!$Q$9:$Q$1954,1)+COUNTIFS(Matches!$C$9:$C$1954,D1006,Matches!$D$9:$D$1954,C1006,Matches!$Q$9:$Q$1954,1))))</f>
        <v>0.2</v>
      </c>
      <c r="V1006" s="9">
        <f>IF(Q1006=0,0,INDEX('RPI calculation'!$K$9:$K$356,P1006))</f>
        <v>0.43465776647594828</v>
      </c>
      <c r="W1006" s="9">
        <f>IF(Q1006=0,0,INDEX('RPI calculation'!$K$9:$K$356,O1006))</f>
        <v>0.45944055944055945</v>
      </c>
      <c r="X1006" s="1">
        <f>IF(G1006="D1",INDEX('RPI calculation'!$N$9:$N$356,O1006),0)</f>
        <v>315</v>
      </c>
      <c r="Y1006" s="1">
        <f>IF(H1006="D1",INDEX('RPI calculation'!$N$9:$N$356,P1006),0)</f>
        <v>269</v>
      </c>
    </row>
    <row r="1007" spans="1:25" ht="25">
      <c r="A1007" s="1" t="s">
        <v>3011</v>
      </c>
      <c r="B1007" s="12">
        <v>46273</v>
      </c>
      <c r="C1007" s="1" t="s">
        <v>159</v>
      </c>
      <c r="D1007" s="1" t="s">
        <v>362</v>
      </c>
      <c r="E1007" s="1">
        <v>3</v>
      </c>
      <c r="F1007" s="1">
        <v>0</v>
      </c>
      <c r="G1007" s="1" t="s">
        <v>584</v>
      </c>
      <c r="H1007" s="1" t="s">
        <v>584</v>
      </c>
      <c r="I1007" s="1">
        <v>2</v>
      </c>
      <c r="J1007" s="14" t="s">
        <v>668</v>
      </c>
      <c r="K1007" s="14" t="s">
        <v>3012</v>
      </c>
      <c r="L1007" s="14"/>
      <c r="M1007" s="1" t="s">
        <v>5986</v>
      </c>
      <c r="N1007" s="14" t="s">
        <v>5989</v>
      </c>
      <c r="O1007" s="1">
        <f>IF(G1007="D1",MATCH(C1007,'RPI calculation'!$A$9:$A$356,0),0)</f>
        <v>192</v>
      </c>
      <c r="P1007" s="1">
        <f>IF(H1007="D1",MATCH(D1007,'RPI calculation'!$A$9:$A$356,0),0)</f>
        <v>279</v>
      </c>
      <c r="Q1007" s="1">
        <f t="shared" si="45"/>
        <v>1</v>
      </c>
      <c r="R1007" s="1">
        <f t="shared" si="46"/>
        <v>1</v>
      </c>
      <c r="S1007" s="1">
        <f t="shared" si="47"/>
        <v>0</v>
      </c>
      <c r="T1007" s="9">
        <f>IF(Q1007=0,0,(INDEX('RPI calculation'!$H$9:$H$356,P1007)-(COUNTIFS(Matches!$C$9:$C$1954,C1007,Matches!$D$9:$D$1954,D1007,Matches!$Q$9:$Q$1954,1,Matches!$F$9:$F$1954,3)+COUNTIFS(Matches!$C$9:$C$1954,D1007,Matches!$D$9:$D$1954,C1007,Matches!$Q$9:$Q$1954,1,Matches!$E$9:$E$1954,3)))/((INDEX('RPI calculation'!$H$9:$H$356,P1007)+INDEX('RPI calculation'!$I$9:$I$356,P1007))-(COUNTIFS(Matches!$C$9:$C$1954,C1007,Matches!$D$9:$D$1954,D1007,Matches!$Q$9:$Q$1954,1)+COUNTIFS(Matches!$C$9:$C$1954,D1007,Matches!$D$9:$D$1954,C1007,Matches!$Q$9:$Q$1954,1))))</f>
        <v>0</v>
      </c>
      <c r="U1007" s="9">
        <f>IF(Q1007=0,0,(INDEX('RPI calculation'!$H$9:$H$356,O1007)-(COUNTIFS(Matches!$C$9:$C$1954,C1007,Matches!$D$9:$D$1954,D1007,Matches!$Q$9:$Q$1954,1,Matches!$E$9:$E$1954,3)+COUNTIFS(Matches!$C$9:$C$1954,D1007,Matches!$D$9:$D$1954,C1007,Matches!$Q$9:$Q$1954,1,Matches!$F$9:$F$1954,3)))/((INDEX('RPI calculation'!$H$9:$H$356,O1007)+INDEX('RPI calculation'!$I$9:$I$356,O1007))-(COUNTIFS(Matches!$C$9:$C$1954,C1007,Matches!$D$9:$D$1954,D1007,Matches!$Q$9:$Q$1954,1)+COUNTIFS(Matches!$C$9:$C$1954,D1007,Matches!$D$9:$D$1954,C1007,Matches!$Q$9:$Q$1954,1))))</f>
        <v>0.75</v>
      </c>
      <c r="V1007" s="9">
        <f>IF(Q1007=0,0,INDEX('RPI calculation'!$K$9:$K$356,P1007))</f>
        <v>0.43954545454545457</v>
      </c>
      <c r="W1007" s="9">
        <f>IF(Q1007=0,0,INDEX('RPI calculation'!$K$9:$K$356,O1007))</f>
        <v>0.4135003885003885</v>
      </c>
      <c r="X1007" s="1">
        <f>IF(G1007="D1",INDEX('RPI calculation'!$N$9:$N$356,O1007),0)</f>
        <v>136</v>
      </c>
      <c r="Y1007" s="1">
        <f>IF(H1007="D1",INDEX('RPI calculation'!$N$9:$N$356,P1007),0)</f>
        <v>339</v>
      </c>
    </row>
    <row r="1008" spans="1:25" ht="25">
      <c r="A1008" s="1" t="s">
        <v>3013</v>
      </c>
      <c r="B1008" s="12">
        <v>46273</v>
      </c>
      <c r="C1008" s="1" t="s">
        <v>262</v>
      </c>
      <c r="D1008" s="1" t="s">
        <v>102</v>
      </c>
      <c r="E1008" s="1">
        <v>0</v>
      </c>
      <c r="F1008" s="1">
        <v>3</v>
      </c>
      <c r="G1008" s="1" t="s">
        <v>584</v>
      </c>
      <c r="H1008" s="1" t="s">
        <v>584</v>
      </c>
      <c r="I1008" s="1">
        <v>2</v>
      </c>
      <c r="J1008" s="14" t="s">
        <v>1056</v>
      </c>
      <c r="K1008" s="14" t="s">
        <v>3014</v>
      </c>
      <c r="L1008" s="14"/>
      <c r="M1008" s="1" t="s">
        <v>5986</v>
      </c>
      <c r="N1008" s="14" t="s">
        <v>5989</v>
      </c>
      <c r="O1008" s="1">
        <f>IF(G1008="D1",MATCH(C1008,'RPI calculation'!$A$9:$A$356,0),0)</f>
        <v>212</v>
      </c>
      <c r="P1008" s="1">
        <f>IF(H1008="D1",MATCH(D1008,'RPI calculation'!$A$9:$A$356,0),0)</f>
        <v>291</v>
      </c>
      <c r="Q1008" s="1">
        <f t="shared" si="45"/>
        <v>1</v>
      </c>
      <c r="R1008" s="1">
        <f t="shared" si="46"/>
        <v>0</v>
      </c>
      <c r="S1008" s="1">
        <f t="shared" si="47"/>
        <v>1</v>
      </c>
      <c r="T1008" s="9">
        <f>IF(Q1008=0,0,(INDEX('RPI calculation'!$H$9:$H$356,P1008)-(COUNTIFS(Matches!$C$9:$C$1954,C1008,Matches!$D$9:$D$1954,D1008,Matches!$Q$9:$Q$1954,1,Matches!$F$9:$F$1954,3)+COUNTIFS(Matches!$C$9:$C$1954,D1008,Matches!$D$9:$D$1954,C1008,Matches!$Q$9:$Q$1954,1,Matches!$E$9:$E$1954,3)))/((INDEX('RPI calculation'!$H$9:$H$356,P1008)+INDEX('RPI calculation'!$I$9:$I$356,P1008))-(COUNTIFS(Matches!$C$9:$C$1954,C1008,Matches!$D$9:$D$1954,D1008,Matches!$Q$9:$Q$1954,1)+COUNTIFS(Matches!$C$9:$C$1954,D1008,Matches!$D$9:$D$1954,C1008,Matches!$Q$9:$Q$1954,1))))</f>
        <v>0.7</v>
      </c>
      <c r="U1008" s="9">
        <f>IF(Q1008=0,0,(INDEX('RPI calculation'!$H$9:$H$356,O1008)-(COUNTIFS(Matches!$C$9:$C$1954,C1008,Matches!$D$9:$D$1954,D1008,Matches!$Q$9:$Q$1954,1,Matches!$E$9:$E$1954,3)+COUNTIFS(Matches!$C$9:$C$1954,D1008,Matches!$D$9:$D$1954,C1008,Matches!$Q$9:$Q$1954,1,Matches!$F$9:$F$1954,3)))/((INDEX('RPI calculation'!$H$9:$H$356,O1008)+INDEX('RPI calculation'!$I$9:$I$356,O1008))-(COUNTIFS(Matches!$C$9:$C$1954,C1008,Matches!$D$9:$D$1954,D1008,Matches!$Q$9:$Q$1954,1)+COUNTIFS(Matches!$C$9:$C$1954,D1008,Matches!$D$9:$D$1954,C1008,Matches!$Q$9:$Q$1954,1))))</f>
        <v>0.6</v>
      </c>
      <c r="V1008" s="9">
        <f>IF(Q1008=0,0,INDEX('RPI calculation'!$K$9:$K$356,P1008))</f>
        <v>0.50874655647382916</v>
      </c>
      <c r="W1008" s="9">
        <f>IF(Q1008=0,0,INDEX('RPI calculation'!$K$9:$K$356,O1008))</f>
        <v>0.4320149547422274</v>
      </c>
      <c r="X1008" s="1">
        <f>IF(G1008="D1",INDEX('RPI calculation'!$N$9:$N$356,O1008),0)</f>
        <v>239</v>
      </c>
      <c r="Y1008" s="1">
        <f>IF(H1008="D1",INDEX('RPI calculation'!$N$9:$N$356,P1008),0)</f>
        <v>79</v>
      </c>
    </row>
    <row r="1009" spans="1:25" ht="25">
      <c r="A1009" s="1" t="s">
        <v>3015</v>
      </c>
      <c r="B1009" s="12">
        <v>46273</v>
      </c>
      <c r="C1009" s="1" t="s">
        <v>194</v>
      </c>
      <c r="D1009" s="1" t="s">
        <v>155</v>
      </c>
      <c r="E1009" s="1">
        <v>3</v>
      </c>
      <c r="F1009" s="1">
        <v>1</v>
      </c>
      <c r="G1009" s="1" t="s">
        <v>584</v>
      </c>
      <c r="H1009" s="1" t="s">
        <v>584</v>
      </c>
      <c r="I1009" s="1">
        <v>2</v>
      </c>
      <c r="J1009" s="14" t="s">
        <v>1481</v>
      </c>
      <c r="K1009" s="14" t="s">
        <v>3016</v>
      </c>
      <c r="L1009" s="14"/>
      <c r="M1009" s="1" t="s">
        <v>5986</v>
      </c>
      <c r="N1009" s="14" t="s">
        <v>5989</v>
      </c>
      <c r="O1009" s="1">
        <f>IF(G1009="D1",MATCH(C1009,'RPI calculation'!$A$9:$A$356,0),0)</f>
        <v>250</v>
      </c>
      <c r="P1009" s="1">
        <f>IF(H1009="D1",MATCH(D1009,'RPI calculation'!$A$9:$A$356,0),0)</f>
        <v>241</v>
      </c>
      <c r="Q1009" s="1">
        <f t="shared" si="45"/>
        <v>1</v>
      </c>
      <c r="R1009" s="1">
        <f t="shared" si="46"/>
        <v>1</v>
      </c>
      <c r="S1009" s="1">
        <f t="shared" si="47"/>
        <v>0</v>
      </c>
      <c r="T1009" s="9">
        <f>IF(Q1009=0,0,(INDEX('RPI calculation'!$H$9:$H$356,P1009)-(COUNTIFS(Matches!$C$9:$C$1954,C1009,Matches!$D$9:$D$1954,D1009,Matches!$Q$9:$Q$1954,1,Matches!$F$9:$F$1954,3)+COUNTIFS(Matches!$C$9:$C$1954,D1009,Matches!$D$9:$D$1954,C1009,Matches!$Q$9:$Q$1954,1,Matches!$E$9:$E$1954,3)))/((INDEX('RPI calculation'!$H$9:$H$356,P1009)+INDEX('RPI calculation'!$I$9:$I$356,P1009))-(COUNTIFS(Matches!$C$9:$C$1954,C1009,Matches!$D$9:$D$1954,D1009,Matches!$Q$9:$Q$1954,1)+COUNTIFS(Matches!$C$9:$C$1954,D1009,Matches!$D$9:$D$1954,C1009,Matches!$Q$9:$Q$1954,1))))</f>
        <v>0.75</v>
      </c>
      <c r="U1009" s="9">
        <f>IF(Q1009=0,0,(INDEX('RPI calculation'!$H$9:$H$356,O1009)-(COUNTIFS(Matches!$C$9:$C$1954,C1009,Matches!$D$9:$D$1954,D1009,Matches!$Q$9:$Q$1954,1,Matches!$E$9:$E$1954,3)+COUNTIFS(Matches!$C$9:$C$1954,D1009,Matches!$D$9:$D$1954,C1009,Matches!$Q$9:$Q$1954,1,Matches!$F$9:$F$1954,3)))/((INDEX('RPI calculation'!$H$9:$H$356,O1009)+INDEX('RPI calculation'!$I$9:$I$356,O1009))-(COUNTIFS(Matches!$C$9:$C$1954,C1009,Matches!$D$9:$D$1954,D1009,Matches!$Q$9:$Q$1954,1)+COUNTIFS(Matches!$C$9:$C$1954,D1009,Matches!$D$9:$D$1954,C1009,Matches!$Q$9:$Q$1954,1))))</f>
        <v>0.41666666666666669</v>
      </c>
      <c r="V1009" s="9">
        <f>IF(Q1009=0,0,INDEX('RPI calculation'!$K$9:$K$356,P1009))</f>
        <v>0.4663947163947163</v>
      </c>
      <c r="W1009" s="9">
        <f>IF(Q1009=0,0,INDEX('RPI calculation'!$K$9:$K$356,O1009))</f>
        <v>0.52615205307513002</v>
      </c>
      <c r="X1009" s="1">
        <f>IF(G1009="D1",INDEX('RPI calculation'!$N$9:$N$356,O1009),0)</f>
        <v>171</v>
      </c>
      <c r="Y1009" s="1">
        <f>IF(H1009="D1",INDEX('RPI calculation'!$N$9:$N$356,P1009),0)</f>
        <v>132</v>
      </c>
    </row>
    <row r="1010" spans="1:25" ht="25">
      <c r="A1010" s="1" t="s">
        <v>3017</v>
      </c>
      <c r="B1010" s="12">
        <v>46273</v>
      </c>
      <c r="C1010" s="1" t="s">
        <v>354</v>
      </c>
      <c r="D1010" s="1" t="s">
        <v>361</v>
      </c>
      <c r="E1010" s="1">
        <v>1</v>
      </c>
      <c r="F1010" s="1">
        <v>3</v>
      </c>
      <c r="G1010" s="1" t="s">
        <v>584</v>
      </c>
      <c r="H1010" s="1" t="s">
        <v>584</v>
      </c>
      <c r="I1010" s="1">
        <v>2</v>
      </c>
      <c r="J1010" s="14" t="s">
        <v>632</v>
      </c>
      <c r="K1010" s="14" t="s">
        <v>3018</v>
      </c>
      <c r="L1010" s="14"/>
      <c r="M1010" s="1" t="s">
        <v>5986</v>
      </c>
      <c r="N1010" s="14" t="s">
        <v>5989</v>
      </c>
      <c r="O1010" s="1">
        <f>IF(G1010="D1",MATCH(C1010,'RPI calculation'!$A$9:$A$356,0),0)</f>
        <v>261</v>
      </c>
      <c r="P1010" s="1">
        <f>IF(H1010="D1",MATCH(D1010,'RPI calculation'!$A$9:$A$356,0),0)</f>
        <v>266</v>
      </c>
      <c r="Q1010" s="1">
        <f t="shared" si="45"/>
        <v>1</v>
      </c>
      <c r="R1010" s="1">
        <f t="shared" si="46"/>
        <v>0</v>
      </c>
      <c r="S1010" s="1">
        <f t="shared" si="47"/>
        <v>1</v>
      </c>
      <c r="T1010" s="9">
        <f>IF(Q1010=0,0,(INDEX('RPI calculation'!$H$9:$H$356,P1010)-(COUNTIFS(Matches!$C$9:$C$1954,C1010,Matches!$D$9:$D$1954,D1010,Matches!$Q$9:$Q$1954,1,Matches!$F$9:$F$1954,3)+COUNTIFS(Matches!$C$9:$C$1954,D1010,Matches!$D$9:$D$1954,C1010,Matches!$Q$9:$Q$1954,1,Matches!$E$9:$E$1954,3)))/((INDEX('RPI calculation'!$H$9:$H$356,P1010)+INDEX('RPI calculation'!$I$9:$I$356,P1010))-(COUNTIFS(Matches!$C$9:$C$1954,C1010,Matches!$D$9:$D$1954,D1010,Matches!$Q$9:$Q$1954,1)+COUNTIFS(Matches!$C$9:$C$1954,D1010,Matches!$D$9:$D$1954,C1010,Matches!$Q$9:$Q$1954,1))))</f>
        <v>0</v>
      </c>
      <c r="U1010" s="9">
        <f>IF(Q1010=0,0,(INDEX('RPI calculation'!$H$9:$H$356,O1010)-(COUNTIFS(Matches!$C$9:$C$1954,C1010,Matches!$D$9:$D$1954,D1010,Matches!$Q$9:$Q$1954,1,Matches!$E$9:$E$1954,3)+COUNTIFS(Matches!$C$9:$C$1954,D1010,Matches!$D$9:$D$1954,C1010,Matches!$Q$9:$Q$1954,1,Matches!$F$9:$F$1954,3)))/((INDEX('RPI calculation'!$H$9:$H$356,O1010)+INDEX('RPI calculation'!$I$9:$I$356,O1010))-(COUNTIFS(Matches!$C$9:$C$1954,C1010,Matches!$D$9:$D$1954,D1010,Matches!$Q$9:$Q$1954,1)+COUNTIFS(Matches!$C$9:$C$1954,D1010,Matches!$D$9:$D$1954,C1010,Matches!$Q$9:$Q$1954,1))))</f>
        <v>0.25</v>
      </c>
      <c r="V1010" s="9">
        <f>IF(Q1010=0,0,INDEX('RPI calculation'!$K$9:$K$356,P1010))</f>
        <v>0.40472222222222226</v>
      </c>
      <c r="W1010" s="9">
        <f>IF(Q1010=0,0,INDEX('RPI calculation'!$K$9:$K$356,O1010))</f>
        <v>0.34475524475524472</v>
      </c>
      <c r="X1010" s="1">
        <f>IF(G1010="D1",INDEX('RPI calculation'!$N$9:$N$356,O1010),0)</f>
        <v>331</v>
      </c>
      <c r="Y1010" s="1">
        <f>IF(H1010="D1",INDEX('RPI calculation'!$N$9:$N$356,P1010),0)</f>
        <v>338</v>
      </c>
    </row>
    <row r="1011" spans="1:25" ht="25">
      <c r="A1011" s="1" t="s">
        <v>3019</v>
      </c>
      <c r="B1011" s="12">
        <v>46273</v>
      </c>
      <c r="C1011" s="1" t="s">
        <v>365</v>
      </c>
      <c r="D1011" s="1" t="s">
        <v>291</v>
      </c>
      <c r="E1011" s="1">
        <v>0</v>
      </c>
      <c r="F1011" s="1">
        <v>3</v>
      </c>
      <c r="G1011" s="1" t="s">
        <v>584</v>
      </c>
      <c r="H1011" s="1" t="s">
        <v>584</v>
      </c>
      <c r="I1011" s="1">
        <v>2</v>
      </c>
      <c r="J1011" s="14" t="s">
        <v>632</v>
      </c>
      <c r="K1011" s="14" t="s">
        <v>3020</v>
      </c>
      <c r="L1011" s="14"/>
      <c r="M1011" s="1" t="s">
        <v>5986</v>
      </c>
      <c r="N1011" s="14" t="s">
        <v>5989</v>
      </c>
      <c r="O1011" s="1">
        <f>IF(G1011="D1",MATCH(C1011,'RPI calculation'!$A$9:$A$356,0),0)</f>
        <v>283</v>
      </c>
      <c r="P1011" s="1">
        <f>IF(H1011="D1",MATCH(D1011,'RPI calculation'!$A$9:$A$356,0),0)</f>
        <v>320</v>
      </c>
      <c r="Q1011" s="1">
        <f t="shared" si="45"/>
        <v>1</v>
      </c>
      <c r="R1011" s="1">
        <f t="shared" si="46"/>
        <v>0</v>
      </c>
      <c r="S1011" s="1">
        <f t="shared" si="47"/>
        <v>1</v>
      </c>
      <c r="T1011" s="9">
        <f>IF(Q1011=0,0,(INDEX('RPI calculation'!$H$9:$H$356,P1011)-(COUNTIFS(Matches!$C$9:$C$1954,C1011,Matches!$D$9:$D$1954,D1011,Matches!$Q$9:$Q$1954,1,Matches!$F$9:$F$1954,3)+COUNTIFS(Matches!$C$9:$C$1954,D1011,Matches!$D$9:$D$1954,C1011,Matches!$Q$9:$Q$1954,1,Matches!$E$9:$E$1954,3)))/((INDEX('RPI calculation'!$H$9:$H$356,P1011)+INDEX('RPI calculation'!$I$9:$I$356,P1011))-(COUNTIFS(Matches!$C$9:$C$1954,C1011,Matches!$D$9:$D$1954,D1011,Matches!$Q$9:$Q$1954,1)+COUNTIFS(Matches!$C$9:$C$1954,D1011,Matches!$D$9:$D$1954,C1011,Matches!$Q$9:$Q$1954,1))))</f>
        <v>0.3</v>
      </c>
      <c r="U1011" s="9">
        <f>IF(Q1011=0,0,(INDEX('RPI calculation'!$H$9:$H$356,O1011)-(COUNTIFS(Matches!$C$9:$C$1954,C1011,Matches!$D$9:$D$1954,D1011,Matches!$Q$9:$Q$1954,1,Matches!$E$9:$E$1954,3)+COUNTIFS(Matches!$C$9:$C$1954,D1011,Matches!$D$9:$D$1954,C1011,Matches!$Q$9:$Q$1954,1,Matches!$F$9:$F$1954,3)))/((INDEX('RPI calculation'!$H$9:$H$356,O1011)+INDEX('RPI calculation'!$I$9:$I$356,O1011))-(COUNTIFS(Matches!$C$9:$C$1954,C1011,Matches!$D$9:$D$1954,D1011,Matches!$Q$9:$Q$1954,1)+COUNTIFS(Matches!$C$9:$C$1954,D1011,Matches!$D$9:$D$1954,C1011,Matches!$Q$9:$Q$1954,1))))</f>
        <v>9.0909090909090912E-2</v>
      </c>
      <c r="V1011" s="9">
        <f>IF(Q1011=0,0,INDEX('RPI calculation'!$K$9:$K$356,P1011))</f>
        <v>0.45764462809917356</v>
      </c>
      <c r="W1011" s="9">
        <f>IF(Q1011=0,0,INDEX('RPI calculation'!$K$9:$K$356,O1011))</f>
        <v>0.38560606060606056</v>
      </c>
      <c r="X1011" s="1">
        <f>IF(G1011="D1",INDEX('RPI calculation'!$N$9:$N$356,O1011),0)</f>
        <v>342</v>
      </c>
      <c r="Y1011" s="1">
        <f>IF(H1011="D1",INDEX('RPI calculation'!$N$9:$N$356,P1011),0)</f>
        <v>268</v>
      </c>
    </row>
    <row r="1012" spans="1:25" ht="25">
      <c r="A1012" s="1" t="s">
        <v>3021</v>
      </c>
      <c r="B1012" s="12">
        <v>46274</v>
      </c>
      <c r="C1012" s="1" t="s">
        <v>142</v>
      </c>
      <c r="D1012" s="1" t="s">
        <v>150</v>
      </c>
      <c r="E1012" s="1">
        <v>3</v>
      </c>
      <c r="F1012" s="1">
        <v>1</v>
      </c>
      <c r="G1012" s="1" t="s">
        <v>584</v>
      </c>
      <c r="H1012" s="1" t="s">
        <v>584</v>
      </c>
      <c r="I1012" s="1">
        <v>2</v>
      </c>
      <c r="J1012" s="14" t="s">
        <v>3022</v>
      </c>
      <c r="K1012" s="14" t="s">
        <v>3023</v>
      </c>
      <c r="L1012" s="14"/>
      <c r="M1012" s="1" t="s">
        <v>5986</v>
      </c>
      <c r="N1012" s="14" t="s">
        <v>5988</v>
      </c>
      <c r="O1012" s="1">
        <f>IF(G1012="D1",MATCH(C1012,'RPI calculation'!$A$9:$A$356,0),0)</f>
        <v>5</v>
      </c>
      <c r="P1012" s="1">
        <f>IF(H1012="D1",MATCH(D1012,'RPI calculation'!$A$9:$A$356,0),0)</f>
        <v>326</v>
      </c>
      <c r="Q1012" s="1">
        <f t="shared" si="45"/>
        <v>1</v>
      </c>
      <c r="R1012" s="1">
        <f t="shared" si="46"/>
        <v>1</v>
      </c>
      <c r="S1012" s="1">
        <f t="shared" si="47"/>
        <v>0</v>
      </c>
      <c r="T1012" s="9">
        <f>IF(Q1012=0,0,(INDEX('RPI calculation'!$H$9:$H$356,P1012)-(COUNTIFS(Matches!$C$9:$C$1954,C1012,Matches!$D$9:$D$1954,D1012,Matches!$Q$9:$Q$1954,1,Matches!$F$9:$F$1954,3)+COUNTIFS(Matches!$C$9:$C$1954,D1012,Matches!$D$9:$D$1954,C1012,Matches!$Q$9:$Q$1954,1,Matches!$E$9:$E$1954,3)))/((INDEX('RPI calculation'!$H$9:$H$356,P1012)+INDEX('RPI calculation'!$I$9:$I$356,P1012))-(COUNTIFS(Matches!$C$9:$C$1954,C1012,Matches!$D$9:$D$1954,D1012,Matches!$Q$9:$Q$1954,1)+COUNTIFS(Matches!$C$9:$C$1954,D1012,Matches!$D$9:$D$1954,C1012,Matches!$Q$9:$Q$1954,1))))</f>
        <v>0.5</v>
      </c>
      <c r="U1012" s="9">
        <f>IF(Q1012=0,0,(INDEX('RPI calculation'!$H$9:$H$356,O1012)-(COUNTIFS(Matches!$C$9:$C$1954,C1012,Matches!$D$9:$D$1954,D1012,Matches!$Q$9:$Q$1954,1,Matches!$E$9:$E$1954,3)+COUNTIFS(Matches!$C$9:$C$1954,D1012,Matches!$D$9:$D$1954,C1012,Matches!$Q$9:$Q$1954,1,Matches!$F$9:$F$1954,3)))/((INDEX('RPI calculation'!$H$9:$H$356,O1012)+INDEX('RPI calculation'!$I$9:$I$356,O1012))-(COUNTIFS(Matches!$C$9:$C$1954,C1012,Matches!$D$9:$D$1954,D1012,Matches!$Q$9:$Q$1954,1)+COUNTIFS(Matches!$C$9:$C$1954,D1012,Matches!$D$9:$D$1954,C1012,Matches!$Q$9:$Q$1954,1))))</f>
        <v>0.875</v>
      </c>
      <c r="V1012" s="9">
        <f>IF(Q1012=0,0,INDEX('RPI calculation'!$K$9:$K$356,P1012))</f>
        <v>0.59670113836780503</v>
      </c>
      <c r="W1012" s="9">
        <f>IF(Q1012=0,0,INDEX('RPI calculation'!$K$9:$K$356,O1012))</f>
        <v>0.37227833894500562</v>
      </c>
      <c r="X1012" s="1">
        <f>IF(G1012="D1",INDEX('RPI calculation'!$N$9:$N$356,O1012),0)</f>
        <v>119</v>
      </c>
      <c r="Y1012" s="1">
        <f>IF(H1012="D1",INDEX('RPI calculation'!$N$9:$N$356,P1012),0)</f>
        <v>127</v>
      </c>
    </row>
    <row r="1013" spans="1:25" ht="25">
      <c r="A1013" s="1" t="s">
        <v>3024</v>
      </c>
      <c r="B1013" s="12">
        <v>46274</v>
      </c>
      <c r="C1013" s="1" t="s">
        <v>97</v>
      </c>
      <c r="D1013" s="1" t="s">
        <v>210</v>
      </c>
      <c r="E1013" s="1">
        <v>3</v>
      </c>
      <c r="F1013" s="1">
        <v>1</v>
      </c>
      <c r="G1013" s="1" t="s">
        <v>584</v>
      </c>
      <c r="H1013" s="1" t="s">
        <v>584</v>
      </c>
      <c r="I1013" s="1">
        <v>2</v>
      </c>
      <c r="J1013" s="14" t="s">
        <v>3025</v>
      </c>
      <c r="K1013" s="14" t="s">
        <v>3026</v>
      </c>
      <c r="L1013" s="14"/>
      <c r="M1013" s="1" t="s">
        <v>5986</v>
      </c>
      <c r="N1013" s="14" t="s">
        <v>5988</v>
      </c>
      <c r="O1013" s="1">
        <f>IF(G1013="D1",MATCH(C1013,'RPI calculation'!$A$9:$A$356,0),0)</f>
        <v>14</v>
      </c>
      <c r="P1013" s="1">
        <f>IF(H1013="D1",MATCH(D1013,'RPI calculation'!$A$9:$A$356,0),0)</f>
        <v>274</v>
      </c>
      <c r="Q1013" s="1">
        <f t="shared" si="45"/>
        <v>1</v>
      </c>
      <c r="R1013" s="1">
        <f t="shared" si="46"/>
        <v>1</v>
      </c>
      <c r="S1013" s="1">
        <f t="shared" si="47"/>
        <v>0</v>
      </c>
      <c r="T1013" s="9">
        <f>IF(Q1013=0,0,(INDEX('RPI calculation'!$H$9:$H$356,P1013)-(COUNTIFS(Matches!$C$9:$C$1954,C1013,Matches!$D$9:$D$1954,D1013,Matches!$Q$9:$Q$1954,1,Matches!$F$9:$F$1954,3)+COUNTIFS(Matches!$C$9:$C$1954,D1013,Matches!$D$9:$D$1954,C1013,Matches!$Q$9:$Q$1954,1,Matches!$E$9:$E$1954,3)))/((INDEX('RPI calculation'!$H$9:$H$356,P1013)+INDEX('RPI calculation'!$I$9:$I$356,P1013))-(COUNTIFS(Matches!$C$9:$C$1954,C1013,Matches!$D$9:$D$1954,D1013,Matches!$Q$9:$Q$1954,1)+COUNTIFS(Matches!$C$9:$C$1954,D1013,Matches!$D$9:$D$1954,C1013,Matches!$Q$9:$Q$1954,1))))</f>
        <v>0.625</v>
      </c>
      <c r="U1013" s="9">
        <f>IF(Q1013=0,0,(INDEX('RPI calculation'!$H$9:$H$356,O1013)-(COUNTIFS(Matches!$C$9:$C$1954,C1013,Matches!$D$9:$D$1954,D1013,Matches!$Q$9:$Q$1954,1,Matches!$E$9:$E$1954,3)+COUNTIFS(Matches!$C$9:$C$1954,D1013,Matches!$D$9:$D$1954,C1013,Matches!$Q$9:$Q$1954,1,Matches!$F$9:$F$1954,3)))/((INDEX('RPI calculation'!$H$9:$H$356,O1013)+INDEX('RPI calculation'!$I$9:$I$356,O1013))-(COUNTIFS(Matches!$C$9:$C$1954,C1013,Matches!$D$9:$D$1954,D1013,Matches!$Q$9:$Q$1954,1)+COUNTIFS(Matches!$C$9:$C$1954,D1013,Matches!$D$9:$D$1954,C1013,Matches!$Q$9:$Q$1954,1))))</f>
        <v>0.7</v>
      </c>
      <c r="V1013" s="9">
        <f>IF(Q1013=0,0,INDEX('RPI calculation'!$K$9:$K$356,P1013))</f>
        <v>0.43827160493827161</v>
      </c>
      <c r="W1013" s="9">
        <f>IF(Q1013=0,0,INDEX('RPI calculation'!$K$9:$K$356,O1013))</f>
        <v>0.5526859504132231</v>
      </c>
      <c r="X1013" s="1">
        <f>IF(G1013="D1",INDEX('RPI calculation'!$N$9:$N$356,O1013),0)</f>
        <v>74</v>
      </c>
      <c r="Y1013" s="1">
        <f>IF(H1013="D1",INDEX('RPI calculation'!$N$9:$N$356,P1013),0)</f>
        <v>187</v>
      </c>
    </row>
    <row r="1014" spans="1:25" ht="25">
      <c r="A1014" s="1" t="s">
        <v>3027</v>
      </c>
      <c r="B1014" s="12">
        <v>46274</v>
      </c>
      <c r="C1014" s="1" t="s">
        <v>126</v>
      </c>
      <c r="D1014" s="1" t="s">
        <v>25</v>
      </c>
      <c r="E1014" s="1">
        <v>0</v>
      </c>
      <c r="F1014" s="1">
        <v>3</v>
      </c>
      <c r="G1014" s="1" t="s">
        <v>584</v>
      </c>
      <c r="H1014" s="1" t="s">
        <v>584</v>
      </c>
      <c r="I1014" s="1">
        <v>2</v>
      </c>
      <c r="J1014" s="14" t="s">
        <v>3028</v>
      </c>
      <c r="K1014" s="14" t="s">
        <v>3029</v>
      </c>
      <c r="L1014" s="14"/>
      <c r="M1014" s="1" t="s">
        <v>5986</v>
      </c>
      <c r="N1014" s="14" t="s">
        <v>5988</v>
      </c>
      <c r="O1014" s="1">
        <f>IF(G1014="D1",MATCH(C1014,'RPI calculation'!$A$9:$A$356,0),0)</f>
        <v>26</v>
      </c>
      <c r="P1014" s="1">
        <f>IF(H1014="D1",MATCH(D1014,'RPI calculation'!$A$9:$A$356,0),0)</f>
        <v>323</v>
      </c>
      <c r="Q1014" s="1">
        <f t="shared" si="45"/>
        <v>1</v>
      </c>
      <c r="R1014" s="1">
        <f t="shared" si="46"/>
        <v>0</v>
      </c>
      <c r="S1014" s="1">
        <f t="shared" si="47"/>
        <v>1</v>
      </c>
      <c r="T1014" s="9">
        <f>IF(Q1014=0,0,(INDEX('RPI calculation'!$H$9:$H$356,P1014)-(COUNTIFS(Matches!$C$9:$C$1954,C1014,Matches!$D$9:$D$1954,D1014,Matches!$Q$9:$Q$1954,1,Matches!$F$9:$F$1954,3)+COUNTIFS(Matches!$C$9:$C$1954,D1014,Matches!$D$9:$D$1954,C1014,Matches!$Q$9:$Q$1954,1,Matches!$E$9:$E$1954,3)))/((INDEX('RPI calculation'!$H$9:$H$356,P1014)+INDEX('RPI calculation'!$I$9:$I$356,P1014))-(COUNTIFS(Matches!$C$9:$C$1954,C1014,Matches!$D$9:$D$1954,D1014,Matches!$Q$9:$Q$1954,1)+COUNTIFS(Matches!$C$9:$C$1954,D1014,Matches!$D$9:$D$1954,C1014,Matches!$Q$9:$Q$1954,1))))</f>
        <v>1</v>
      </c>
      <c r="U1014" s="9">
        <f>IF(Q1014=0,0,(INDEX('RPI calculation'!$H$9:$H$356,O1014)-(COUNTIFS(Matches!$C$9:$C$1954,C1014,Matches!$D$9:$D$1954,D1014,Matches!$Q$9:$Q$1954,1,Matches!$E$9:$E$1954,3)+COUNTIFS(Matches!$C$9:$C$1954,D1014,Matches!$D$9:$D$1954,C1014,Matches!$Q$9:$Q$1954,1,Matches!$F$9:$F$1954,3)))/((INDEX('RPI calculation'!$H$9:$H$356,O1014)+INDEX('RPI calculation'!$I$9:$I$356,O1014))-(COUNTIFS(Matches!$C$9:$C$1954,C1014,Matches!$D$9:$D$1954,D1014,Matches!$Q$9:$Q$1954,1)+COUNTIFS(Matches!$C$9:$C$1954,D1014,Matches!$D$9:$D$1954,C1014,Matches!$Q$9:$Q$1954,1))))</f>
        <v>0.9</v>
      </c>
      <c r="V1014" s="9">
        <f>IF(Q1014=0,0,INDEX('RPI calculation'!$K$9:$K$356,P1014))</f>
        <v>0.69165464165464163</v>
      </c>
      <c r="W1014" s="9">
        <f>IF(Q1014=0,0,INDEX('RPI calculation'!$K$9:$K$356,O1014))</f>
        <v>0.44381477108749839</v>
      </c>
      <c r="X1014" s="1">
        <f>IF(G1014="D1",INDEX('RPI calculation'!$N$9:$N$356,O1014),0)</f>
        <v>103</v>
      </c>
      <c r="Y1014" s="1">
        <f>IF(H1014="D1",INDEX('RPI calculation'!$N$9:$N$356,P1014),0)</f>
        <v>2</v>
      </c>
    </row>
    <row r="1015" spans="1:25" ht="25">
      <c r="A1015" s="1" t="s">
        <v>3030</v>
      </c>
      <c r="B1015" s="12">
        <v>46274</v>
      </c>
      <c r="C1015" s="1" t="s">
        <v>28</v>
      </c>
      <c r="D1015" s="1" t="s">
        <v>122</v>
      </c>
      <c r="E1015" s="1">
        <v>3</v>
      </c>
      <c r="F1015" s="1">
        <v>0</v>
      </c>
      <c r="G1015" s="1" t="s">
        <v>584</v>
      </c>
      <c r="H1015" s="1" t="s">
        <v>584</v>
      </c>
      <c r="I1015" s="1">
        <v>2</v>
      </c>
      <c r="J1015" s="14" t="s">
        <v>3031</v>
      </c>
      <c r="K1015" s="14" t="s">
        <v>3032</v>
      </c>
      <c r="L1015" s="14"/>
      <c r="M1015" s="1" t="s">
        <v>5986</v>
      </c>
      <c r="N1015" s="14" t="s">
        <v>5988</v>
      </c>
      <c r="O1015" s="1">
        <f>IF(G1015="D1",MATCH(C1015,'RPI calculation'!$A$9:$A$356,0),0)</f>
        <v>86</v>
      </c>
      <c r="P1015" s="1">
        <f>IF(H1015="D1",MATCH(D1015,'RPI calculation'!$A$9:$A$356,0),0)</f>
        <v>160</v>
      </c>
      <c r="Q1015" s="1">
        <f t="shared" si="45"/>
        <v>1</v>
      </c>
      <c r="R1015" s="1">
        <f t="shared" si="46"/>
        <v>1</v>
      </c>
      <c r="S1015" s="1">
        <f t="shared" si="47"/>
        <v>0</v>
      </c>
      <c r="T1015" s="9">
        <f>IF(Q1015=0,0,(INDEX('RPI calculation'!$H$9:$H$356,P1015)-(COUNTIFS(Matches!$C$9:$C$1954,C1015,Matches!$D$9:$D$1954,D1015,Matches!$Q$9:$Q$1954,1,Matches!$F$9:$F$1954,3)+COUNTIFS(Matches!$C$9:$C$1954,D1015,Matches!$D$9:$D$1954,C1015,Matches!$Q$9:$Q$1954,1,Matches!$E$9:$E$1954,3)))/((INDEX('RPI calculation'!$H$9:$H$356,P1015)+INDEX('RPI calculation'!$I$9:$I$356,P1015))-(COUNTIFS(Matches!$C$9:$C$1954,C1015,Matches!$D$9:$D$1954,D1015,Matches!$Q$9:$Q$1954,1)+COUNTIFS(Matches!$C$9:$C$1954,D1015,Matches!$D$9:$D$1954,C1015,Matches!$Q$9:$Q$1954,1))))</f>
        <v>0.25</v>
      </c>
      <c r="U1015" s="9">
        <f>IF(Q1015=0,0,(INDEX('RPI calculation'!$H$9:$H$356,O1015)-(COUNTIFS(Matches!$C$9:$C$1954,C1015,Matches!$D$9:$D$1954,D1015,Matches!$Q$9:$Q$1954,1,Matches!$E$9:$E$1954,3)+COUNTIFS(Matches!$C$9:$C$1954,D1015,Matches!$D$9:$D$1954,C1015,Matches!$Q$9:$Q$1954,1,Matches!$F$9:$F$1954,3)))/((INDEX('RPI calculation'!$H$9:$H$356,O1015)+INDEX('RPI calculation'!$I$9:$I$356,O1015))-(COUNTIFS(Matches!$C$9:$C$1954,C1015,Matches!$D$9:$D$1954,D1015,Matches!$Q$9:$Q$1954,1)+COUNTIFS(Matches!$C$9:$C$1954,D1015,Matches!$D$9:$D$1954,C1015,Matches!$Q$9:$Q$1954,1))))</f>
        <v>0.875</v>
      </c>
      <c r="V1015" s="9">
        <f>IF(Q1015=0,0,INDEX('RPI calculation'!$K$9:$K$356,P1015))</f>
        <v>0.72164902998236324</v>
      </c>
      <c r="W1015" s="9">
        <f>IF(Q1015=0,0,INDEX('RPI calculation'!$K$9:$K$356,O1015))</f>
        <v>0.65104617604617598</v>
      </c>
      <c r="X1015" s="1">
        <f>IF(G1015="D1",INDEX('RPI calculation'!$N$9:$N$356,O1015),0)</f>
        <v>5</v>
      </c>
      <c r="Y1015" s="1">
        <f>IF(H1015="D1",INDEX('RPI calculation'!$N$9:$N$356,P1015),0)</f>
        <v>99</v>
      </c>
    </row>
    <row r="1016" spans="1:25" ht="25">
      <c r="A1016" s="1" t="s">
        <v>3033</v>
      </c>
      <c r="B1016" s="12">
        <v>46274</v>
      </c>
      <c r="C1016" s="1" t="s">
        <v>100</v>
      </c>
      <c r="D1016" s="1" t="s">
        <v>287</v>
      </c>
      <c r="E1016" s="1">
        <v>3</v>
      </c>
      <c r="F1016" s="1">
        <v>1</v>
      </c>
      <c r="G1016" s="1" t="s">
        <v>584</v>
      </c>
      <c r="H1016" s="1" t="s">
        <v>584</v>
      </c>
      <c r="I1016" s="1">
        <v>2</v>
      </c>
      <c r="J1016" s="14" t="s">
        <v>777</v>
      </c>
      <c r="K1016" s="14" t="s">
        <v>3034</v>
      </c>
      <c r="L1016" s="14"/>
      <c r="M1016" s="1" t="s">
        <v>5986</v>
      </c>
      <c r="N1016" s="14" t="s">
        <v>5989</v>
      </c>
      <c r="O1016" s="1">
        <f>IF(G1016="D1",MATCH(C1016,'RPI calculation'!$A$9:$A$356,0),0)</f>
        <v>88</v>
      </c>
      <c r="P1016" s="1">
        <f>IF(H1016="D1",MATCH(D1016,'RPI calculation'!$A$9:$A$356,0),0)</f>
        <v>144</v>
      </c>
      <c r="Q1016" s="1">
        <f t="shared" si="45"/>
        <v>1</v>
      </c>
      <c r="R1016" s="1">
        <f t="shared" si="46"/>
        <v>1</v>
      </c>
      <c r="S1016" s="1">
        <f t="shared" si="47"/>
        <v>0</v>
      </c>
      <c r="T1016" s="9">
        <f>IF(Q1016=0,0,(INDEX('RPI calculation'!$H$9:$H$356,P1016)-(COUNTIFS(Matches!$C$9:$C$1954,C1016,Matches!$D$9:$D$1954,D1016,Matches!$Q$9:$Q$1954,1,Matches!$F$9:$F$1954,3)+COUNTIFS(Matches!$C$9:$C$1954,D1016,Matches!$D$9:$D$1954,C1016,Matches!$Q$9:$Q$1954,1,Matches!$E$9:$E$1954,3)))/((INDEX('RPI calculation'!$H$9:$H$356,P1016)+INDEX('RPI calculation'!$I$9:$I$356,P1016))-(COUNTIFS(Matches!$C$9:$C$1954,C1016,Matches!$D$9:$D$1954,D1016,Matches!$Q$9:$Q$1954,1)+COUNTIFS(Matches!$C$9:$C$1954,D1016,Matches!$D$9:$D$1954,C1016,Matches!$Q$9:$Q$1954,1))))</f>
        <v>0.41666666666666669</v>
      </c>
      <c r="U1016" s="9">
        <f>IF(Q1016=0,0,(INDEX('RPI calculation'!$H$9:$H$356,O1016)-(COUNTIFS(Matches!$C$9:$C$1954,C1016,Matches!$D$9:$D$1954,D1016,Matches!$Q$9:$Q$1954,1,Matches!$E$9:$E$1954,3)+COUNTIFS(Matches!$C$9:$C$1954,D1016,Matches!$D$9:$D$1954,C1016,Matches!$Q$9:$Q$1954,1,Matches!$F$9:$F$1954,3)))/((INDEX('RPI calculation'!$H$9:$H$356,O1016)+INDEX('RPI calculation'!$I$9:$I$356,O1016))-(COUNTIFS(Matches!$C$9:$C$1954,C1016,Matches!$D$9:$D$1954,D1016,Matches!$Q$9:$Q$1954,1)+COUNTIFS(Matches!$C$9:$C$1954,D1016,Matches!$D$9:$D$1954,C1016,Matches!$Q$9:$Q$1954,1))))</f>
        <v>0.44444444444444442</v>
      </c>
      <c r="V1016" s="9">
        <f>IF(Q1016=0,0,INDEX('RPI calculation'!$K$9:$K$356,P1016))</f>
        <v>0.44829059829059825</v>
      </c>
      <c r="W1016" s="9">
        <f>IF(Q1016=0,0,INDEX('RPI calculation'!$K$9:$K$356,O1016))</f>
        <v>0.65066738816738812</v>
      </c>
      <c r="X1016" s="1">
        <f>IF(G1016="D1",INDEX('RPI calculation'!$N$9:$N$356,O1016),0)</f>
        <v>77</v>
      </c>
      <c r="Y1016" s="1">
        <f>IF(H1016="D1",INDEX('RPI calculation'!$N$9:$N$356,P1016),0)</f>
        <v>264</v>
      </c>
    </row>
    <row r="1017" spans="1:25" ht="25">
      <c r="A1017" s="1" t="s">
        <v>3035</v>
      </c>
      <c r="B1017" s="12">
        <v>46274</v>
      </c>
      <c r="C1017" s="1" t="s">
        <v>65</v>
      </c>
      <c r="D1017" s="1" t="s">
        <v>86</v>
      </c>
      <c r="E1017" s="1">
        <v>3</v>
      </c>
      <c r="F1017" s="1">
        <v>0</v>
      </c>
      <c r="G1017" s="1" t="s">
        <v>584</v>
      </c>
      <c r="H1017" s="1" t="s">
        <v>584</v>
      </c>
      <c r="I1017" s="1">
        <v>2</v>
      </c>
      <c r="J1017" s="14" t="s">
        <v>1558</v>
      </c>
      <c r="K1017" s="14" t="s">
        <v>3036</v>
      </c>
      <c r="L1017" s="14"/>
      <c r="M1017" s="1" t="s">
        <v>5986</v>
      </c>
      <c r="N1017" s="14" t="s">
        <v>5989</v>
      </c>
      <c r="O1017" s="1">
        <f>IF(G1017="D1",MATCH(C1017,'RPI calculation'!$A$9:$A$356,0),0)</f>
        <v>115</v>
      </c>
      <c r="P1017" s="1">
        <f>IF(H1017="D1",MATCH(D1017,'RPI calculation'!$A$9:$A$356,0),0)</f>
        <v>138</v>
      </c>
      <c r="Q1017" s="1">
        <f t="shared" si="45"/>
        <v>1</v>
      </c>
      <c r="R1017" s="1">
        <f t="shared" si="46"/>
        <v>1</v>
      </c>
      <c r="S1017" s="1">
        <f t="shared" si="47"/>
        <v>0</v>
      </c>
      <c r="T1017" s="9">
        <f>IF(Q1017=0,0,(INDEX('RPI calculation'!$H$9:$H$356,P1017)-(COUNTIFS(Matches!$C$9:$C$1954,C1017,Matches!$D$9:$D$1954,D1017,Matches!$Q$9:$Q$1954,1,Matches!$F$9:$F$1954,3)+COUNTIFS(Matches!$C$9:$C$1954,D1017,Matches!$D$9:$D$1954,C1017,Matches!$Q$9:$Q$1954,1,Matches!$E$9:$E$1954,3)))/((INDEX('RPI calculation'!$H$9:$H$356,P1017)+INDEX('RPI calculation'!$I$9:$I$356,P1017))-(COUNTIFS(Matches!$C$9:$C$1954,C1017,Matches!$D$9:$D$1954,D1017,Matches!$Q$9:$Q$1954,1)+COUNTIFS(Matches!$C$9:$C$1954,D1017,Matches!$D$9:$D$1954,C1017,Matches!$Q$9:$Q$1954,1))))</f>
        <v>0.90909090909090906</v>
      </c>
      <c r="U1017" s="9">
        <f>IF(Q1017=0,0,(INDEX('RPI calculation'!$H$9:$H$356,O1017)-(COUNTIFS(Matches!$C$9:$C$1954,C1017,Matches!$D$9:$D$1954,D1017,Matches!$Q$9:$Q$1954,1,Matches!$E$9:$E$1954,3)+COUNTIFS(Matches!$C$9:$C$1954,D1017,Matches!$D$9:$D$1954,C1017,Matches!$Q$9:$Q$1954,1,Matches!$F$9:$F$1954,3)))/((INDEX('RPI calculation'!$H$9:$H$356,O1017)+INDEX('RPI calculation'!$I$9:$I$356,O1017))-(COUNTIFS(Matches!$C$9:$C$1954,C1017,Matches!$D$9:$D$1954,D1017,Matches!$Q$9:$Q$1954,1)+COUNTIFS(Matches!$C$9:$C$1954,D1017,Matches!$D$9:$D$1954,C1017,Matches!$Q$9:$Q$1954,1))))</f>
        <v>0.7</v>
      </c>
      <c r="V1017" s="9">
        <f>IF(Q1017=0,0,INDEX('RPI calculation'!$K$9:$K$356,P1017))</f>
        <v>0.52916666666666667</v>
      </c>
      <c r="W1017" s="9">
        <f>IF(Q1017=0,0,INDEX('RPI calculation'!$K$9:$K$356,O1017))</f>
        <v>0.58087695133149675</v>
      </c>
      <c r="X1017" s="1">
        <f>IF(G1017="D1",INDEX('RPI calculation'!$N$9:$N$356,O1017),0)</f>
        <v>42</v>
      </c>
      <c r="Y1017" s="1">
        <f>IF(H1017="D1",INDEX('RPI calculation'!$N$9:$N$356,P1017),0)</f>
        <v>63</v>
      </c>
    </row>
    <row r="1018" spans="1:25" ht="25">
      <c r="A1018" s="1" t="s">
        <v>3037</v>
      </c>
      <c r="B1018" s="12">
        <v>46274</v>
      </c>
      <c r="C1018" s="1" t="s">
        <v>161</v>
      </c>
      <c r="D1018" s="1" t="s">
        <v>37</v>
      </c>
      <c r="E1018" s="1">
        <v>0</v>
      </c>
      <c r="F1018" s="1">
        <v>3</v>
      </c>
      <c r="G1018" s="1" t="s">
        <v>584</v>
      </c>
      <c r="H1018" s="1" t="s">
        <v>584</v>
      </c>
      <c r="I1018" s="1">
        <v>2</v>
      </c>
      <c r="J1018" s="14" t="s">
        <v>1093</v>
      </c>
      <c r="K1018" s="14" t="s">
        <v>3038</v>
      </c>
      <c r="L1018" s="14"/>
      <c r="M1018" s="1" t="s">
        <v>5986</v>
      </c>
      <c r="N1018" s="14" t="s">
        <v>5989</v>
      </c>
      <c r="O1018" s="1">
        <f>IF(G1018="D1",MATCH(C1018,'RPI calculation'!$A$9:$A$356,0),0)</f>
        <v>122</v>
      </c>
      <c r="P1018" s="1">
        <f>IF(H1018="D1",MATCH(D1018,'RPI calculation'!$A$9:$A$356,0),0)</f>
        <v>226</v>
      </c>
      <c r="Q1018" s="1">
        <f t="shared" si="45"/>
        <v>1</v>
      </c>
      <c r="R1018" s="1">
        <f t="shared" si="46"/>
        <v>0</v>
      </c>
      <c r="S1018" s="1">
        <f t="shared" si="47"/>
        <v>1</v>
      </c>
      <c r="T1018" s="9">
        <f>IF(Q1018=0,0,(INDEX('RPI calculation'!$H$9:$H$356,P1018)-(COUNTIFS(Matches!$C$9:$C$1954,C1018,Matches!$D$9:$D$1954,D1018,Matches!$Q$9:$Q$1954,1,Matches!$F$9:$F$1954,3)+COUNTIFS(Matches!$C$9:$C$1954,D1018,Matches!$D$9:$D$1954,C1018,Matches!$Q$9:$Q$1954,1,Matches!$E$9:$E$1954,3)))/((INDEX('RPI calculation'!$H$9:$H$356,P1018)+INDEX('RPI calculation'!$I$9:$I$356,P1018))-(COUNTIFS(Matches!$C$9:$C$1954,C1018,Matches!$D$9:$D$1954,D1018,Matches!$Q$9:$Q$1954,1)+COUNTIFS(Matches!$C$9:$C$1954,D1018,Matches!$D$9:$D$1954,C1018,Matches!$Q$9:$Q$1954,1))))</f>
        <v>0.75</v>
      </c>
      <c r="U1018" s="9">
        <f>IF(Q1018=0,0,(INDEX('RPI calculation'!$H$9:$H$356,O1018)-(COUNTIFS(Matches!$C$9:$C$1954,C1018,Matches!$D$9:$D$1954,D1018,Matches!$Q$9:$Q$1954,1,Matches!$E$9:$E$1954,3)+COUNTIFS(Matches!$C$9:$C$1954,D1018,Matches!$D$9:$D$1954,C1018,Matches!$Q$9:$Q$1954,1,Matches!$F$9:$F$1954,3)))/((INDEX('RPI calculation'!$H$9:$H$356,O1018)+INDEX('RPI calculation'!$I$9:$I$356,O1018))-(COUNTIFS(Matches!$C$9:$C$1954,C1018,Matches!$D$9:$D$1954,D1018,Matches!$Q$9:$Q$1954,1)+COUNTIFS(Matches!$C$9:$C$1954,D1018,Matches!$D$9:$D$1954,C1018,Matches!$Q$9:$Q$1954,1))))</f>
        <v>0.41666666666666669</v>
      </c>
      <c r="V1018" s="9">
        <f>IF(Q1018=0,0,INDEX('RPI calculation'!$K$9:$K$356,P1018))</f>
        <v>0.64966329966329961</v>
      </c>
      <c r="W1018" s="9">
        <f>IF(Q1018=0,0,INDEX('RPI calculation'!$K$9:$K$356,O1018))</f>
        <v>0.59677544677544681</v>
      </c>
      <c r="X1018" s="1">
        <f>IF(G1018="D1",INDEX('RPI calculation'!$N$9:$N$356,O1018),0)</f>
        <v>138</v>
      </c>
      <c r="Y1018" s="1">
        <f>IF(H1018="D1",INDEX('RPI calculation'!$N$9:$N$356,P1018),0)</f>
        <v>14</v>
      </c>
    </row>
    <row r="1019" spans="1:25" ht="25">
      <c r="A1019" s="1" t="s">
        <v>3039</v>
      </c>
      <c r="B1019" s="12">
        <v>46274</v>
      </c>
      <c r="C1019" s="1" t="s">
        <v>27</v>
      </c>
      <c r="D1019" s="1" t="s">
        <v>41</v>
      </c>
      <c r="E1019" s="1">
        <v>3</v>
      </c>
      <c r="F1019" s="1">
        <v>0</v>
      </c>
      <c r="G1019" s="1" t="s">
        <v>584</v>
      </c>
      <c r="H1019" s="1" t="s">
        <v>584</v>
      </c>
      <c r="I1019" s="1">
        <v>2</v>
      </c>
      <c r="J1019" s="14" t="s">
        <v>3040</v>
      </c>
      <c r="K1019" s="14" t="s">
        <v>3041</v>
      </c>
      <c r="L1019" s="14"/>
      <c r="M1019" s="1" t="s">
        <v>5986</v>
      </c>
      <c r="N1019" s="14" t="s">
        <v>5988</v>
      </c>
      <c r="O1019" s="1">
        <f>IF(G1019="D1",MATCH(C1019,'RPI calculation'!$A$9:$A$356,0),0)</f>
        <v>132</v>
      </c>
      <c r="P1019" s="1">
        <f>IF(H1019="D1",MATCH(D1019,'RPI calculation'!$A$9:$A$356,0),0)</f>
        <v>193</v>
      </c>
      <c r="Q1019" s="1">
        <f t="shared" si="45"/>
        <v>1</v>
      </c>
      <c r="R1019" s="1">
        <f t="shared" si="46"/>
        <v>1</v>
      </c>
      <c r="S1019" s="1">
        <f t="shared" si="47"/>
        <v>0</v>
      </c>
      <c r="T1019" s="9">
        <f>IF(Q1019=0,0,(INDEX('RPI calculation'!$H$9:$H$356,P1019)-(COUNTIFS(Matches!$C$9:$C$1954,C1019,Matches!$D$9:$D$1954,D1019,Matches!$Q$9:$Q$1954,1,Matches!$F$9:$F$1954,3)+COUNTIFS(Matches!$C$9:$C$1954,D1019,Matches!$D$9:$D$1954,C1019,Matches!$Q$9:$Q$1954,1,Matches!$E$9:$E$1954,3)))/((INDEX('RPI calculation'!$H$9:$H$356,P1019)+INDEX('RPI calculation'!$I$9:$I$356,P1019))-(COUNTIFS(Matches!$C$9:$C$1954,C1019,Matches!$D$9:$D$1954,D1019,Matches!$Q$9:$Q$1954,1)+COUNTIFS(Matches!$C$9:$C$1954,D1019,Matches!$D$9:$D$1954,C1019,Matches!$Q$9:$Q$1954,1))))</f>
        <v>0.7142857142857143</v>
      </c>
      <c r="U1019" s="9">
        <f>IF(Q1019=0,0,(INDEX('RPI calculation'!$H$9:$H$356,O1019)-(COUNTIFS(Matches!$C$9:$C$1954,C1019,Matches!$D$9:$D$1954,D1019,Matches!$Q$9:$Q$1954,1,Matches!$E$9:$E$1954,3)+COUNTIFS(Matches!$C$9:$C$1954,D1019,Matches!$D$9:$D$1954,C1019,Matches!$Q$9:$Q$1954,1,Matches!$F$9:$F$1954,3)))/((INDEX('RPI calculation'!$H$9:$H$356,O1019)+INDEX('RPI calculation'!$I$9:$I$356,O1019))-(COUNTIFS(Matches!$C$9:$C$1954,C1019,Matches!$D$9:$D$1954,D1019,Matches!$Q$9:$Q$1954,1)+COUNTIFS(Matches!$C$9:$C$1954,D1019,Matches!$D$9:$D$1954,C1019,Matches!$Q$9:$Q$1954,1))))</f>
        <v>0.77777777777777779</v>
      </c>
      <c r="V1019" s="9">
        <f>IF(Q1019=0,0,INDEX('RPI calculation'!$K$9:$K$356,P1019))</f>
        <v>0.69987373737373737</v>
      </c>
      <c r="W1019" s="9">
        <f>IF(Q1019=0,0,INDEX('RPI calculation'!$K$9:$K$356,O1019))</f>
        <v>0.67789321789321788</v>
      </c>
      <c r="X1019" s="1">
        <f>IF(G1019="D1",INDEX('RPI calculation'!$N$9:$N$356,O1019),0)</f>
        <v>4</v>
      </c>
      <c r="Y1019" s="1">
        <f>IF(H1019="D1",INDEX('RPI calculation'!$N$9:$N$356,P1019),0)</f>
        <v>18</v>
      </c>
    </row>
    <row r="1020" spans="1:25" ht="25">
      <c r="A1020" s="1" t="s">
        <v>3042</v>
      </c>
      <c r="B1020" s="12">
        <v>46274</v>
      </c>
      <c r="C1020" s="1" t="s">
        <v>254</v>
      </c>
      <c r="D1020" s="1" t="s">
        <v>358</v>
      </c>
      <c r="E1020" s="1">
        <v>3</v>
      </c>
      <c r="F1020" s="1">
        <v>1</v>
      </c>
      <c r="G1020" s="1" t="s">
        <v>584</v>
      </c>
      <c r="H1020" s="1" t="s">
        <v>584</v>
      </c>
      <c r="I1020" s="1">
        <v>2</v>
      </c>
      <c r="J1020" s="14" t="s">
        <v>1646</v>
      </c>
      <c r="K1020" s="14" t="s">
        <v>3043</v>
      </c>
      <c r="L1020" s="14"/>
      <c r="M1020" s="1" t="s">
        <v>5986</v>
      </c>
      <c r="N1020" s="14" t="s">
        <v>5989</v>
      </c>
      <c r="O1020" s="1">
        <f>IF(G1020="D1",MATCH(C1020,'RPI calculation'!$A$9:$A$356,0),0)</f>
        <v>133</v>
      </c>
      <c r="P1020" s="1">
        <f>IF(H1020="D1",MATCH(D1020,'RPI calculation'!$A$9:$A$356,0),0)</f>
        <v>190</v>
      </c>
      <c r="Q1020" s="1">
        <f t="shared" si="45"/>
        <v>1</v>
      </c>
      <c r="R1020" s="1">
        <f t="shared" si="46"/>
        <v>1</v>
      </c>
      <c r="S1020" s="1">
        <f t="shared" si="47"/>
        <v>0</v>
      </c>
      <c r="T1020" s="9">
        <f>IF(Q1020=0,0,(INDEX('RPI calculation'!$H$9:$H$356,P1020)-(COUNTIFS(Matches!$C$9:$C$1954,C1020,Matches!$D$9:$D$1954,D1020,Matches!$Q$9:$Q$1954,1,Matches!$F$9:$F$1954,3)+COUNTIFS(Matches!$C$9:$C$1954,D1020,Matches!$D$9:$D$1954,C1020,Matches!$Q$9:$Q$1954,1,Matches!$E$9:$E$1954,3)))/((INDEX('RPI calculation'!$H$9:$H$356,P1020)+INDEX('RPI calculation'!$I$9:$I$356,P1020))-(COUNTIFS(Matches!$C$9:$C$1954,C1020,Matches!$D$9:$D$1954,D1020,Matches!$Q$9:$Q$1954,1)+COUNTIFS(Matches!$C$9:$C$1954,D1020,Matches!$D$9:$D$1954,C1020,Matches!$Q$9:$Q$1954,1))))</f>
        <v>7.6923076923076927E-2</v>
      </c>
      <c r="U1020" s="9">
        <f>IF(Q1020=0,0,(INDEX('RPI calculation'!$H$9:$H$356,O1020)-(COUNTIFS(Matches!$C$9:$C$1954,C1020,Matches!$D$9:$D$1954,D1020,Matches!$Q$9:$Q$1954,1,Matches!$E$9:$E$1954,3)+COUNTIFS(Matches!$C$9:$C$1954,D1020,Matches!$D$9:$D$1954,C1020,Matches!$Q$9:$Q$1954,1,Matches!$F$9:$F$1954,3)))/((INDEX('RPI calculation'!$H$9:$H$356,O1020)+INDEX('RPI calculation'!$I$9:$I$356,O1020))-(COUNTIFS(Matches!$C$9:$C$1954,C1020,Matches!$D$9:$D$1954,D1020,Matches!$Q$9:$Q$1954,1)+COUNTIFS(Matches!$C$9:$C$1954,D1020,Matches!$D$9:$D$1954,C1020,Matches!$Q$9:$Q$1954,1))))</f>
        <v>0.45454545454545453</v>
      </c>
      <c r="V1020" s="9">
        <f>IF(Q1020=0,0,INDEX('RPI calculation'!$K$9:$K$356,P1020))</f>
        <v>0.41435786435786437</v>
      </c>
      <c r="W1020" s="9">
        <f>IF(Q1020=0,0,INDEX('RPI calculation'!$K$9:$K$356,O1020))</f>
        <v>0.44771917896917895</v>
      </c>
      <c r="X1020" s="1">
        <f>IF(G1020="D1",INDEX('RPI calculation'!$N$9:$N$356,O1020),0)</f>
        <v>231</v>
      </c>
      <c r="Y1020" s="1">
        <f>IF(H1020="D1",INDEX('RPI calculation'!$N$9:$N$356,P1020),0)</f>
        <v>335</v>
      </c>
    </row>
    <row r="1021" spans="1:25" ht="25">
      <c r="A1021" s="1" t="s">
        <v>3044</v>
      </c>
      <c r="B1021" s="12">
        <v>46274</v>
      </c>
      <c r="C1021" s="1" t="s">
        <v>29</v>
      </c>
      <c r="D1021" s="1" t="s">
        <v>93</v>
      </c>
      <c r="E1021" s="1">
        <v>3</v>
      </c>
      <c r="F1021" s="1">
        <v>1</v>
      </c>
      <c r="G1021" s="1" t="s">
        <v>584</v>
      </c>
      <c r="H1021" s="1" t="s">
        <v>584</v>
      </c>
      <c r="I1021" s="1">
        <v>2</v>
      </c>
      <c r="J1021" s="14" t="s">
        <v>3045</v>
      </c>
      <c r="K1021" s="14" t="s">
        <v>3046</v>
      </c>
      <c r="L1021" s="14"/>
      <c r="M1021" s="1" t="s">
        <v>5986</v>
      </c>
      <c r="N1021" s="14" t="s">
        <v>5988</v>
      </c>
      <c r="O1021" s="1">
        <f>IF(G1021="D1",MATCH(C1021,'RPI calculation'!$A$9:$A$356,0),0)</f>
        <v>146</v>
      </c>
      <c r="P1021" s="1">
        <f>IF(H1021="D1",MATCH(D1021,'RPI calculation'!$A$9:$A$356,0),0)</f>
        <v>169</v>
      </c>
      <c r="Q1021" s="1">
        <f t="shared" si="45"/>
        <v>1</v>
      </c>
      <c r="R1021" s="1">
        <f t="shared" si="46"/>
        <v>1</v>
      </c>
      <c r="S1021" s="1">
        <f t="shared" si="47"/>
        <v>0</v>
      </c>
      <c r="T1021" s="9">
        <f>IF(Q1021=0,0,(INDEX('RPI calculation'!$H$9:$H$356,P1021)-(COUNTIFS(Matches!$C$9:$C$1954,C1021,Matches!$D$9:$D$1954,D1021,Matches!$Q$9:$Q$1954,1,Matches!$F$9:$F$1954,3)+COUNTIFS(Matches!$C$9:$C$1954,D1021,Matches!$D$9:$D$1954,C1021,Matches!$Q$9:$Q$1954,1,Matches!$E$9:$E$1954,3)))/((INDEX('RPI calculation'!$H$9:$H$356,P1021)+INDEX('RPI calculation'!$I$9:$I$356,P1021))-(COUNTIFS(Matches!$C$9:$C$1954,C1021,Matches!$D$9:$D$1954,D1021,Matches!$Q$9:$Q$1954,1)+COUNTIFS(Matches!$C$9:$C$1954,D1021,Matches!$D$9:$D$1954,C1021,Matches!$Q$9:$Q$1954,1))))</f>
        <v>0.7</v>
      </c>
      <c r="U1021" s="9">
        <f>IF(Q1021=0,0,(INDEX('RPI calculation'!$H$9:$H$356,O1021)-(COUNTIFS(Matches!$C$9:$C$1954,C1021,Matches!$D$9:$D$1954,D1021,Matches!$Q$9:$Q$1954,1,Matches!$E$9:$E$1954,3)+COUNTIFS(Matches!$C$9:$C$1954,D1021,Matches!$D$9:$D$1954,C1021,Matches!$Q$9:$Q$1954,1,Matches!$F$9:$F$1954,3)))/((INDEX('RPI calculation'!$H$9:$H$356,O1021)+INDEX('RPI calculation'!$I$9:$I$356,O1021))-(COUNTIFS(Matches!$C$9:$C$1954,C1021,Matches!$D$9:$D$1954,D1021,Matches!$Q$9:$Q$1954,1)+COUNTIFS(Matches!$C$9:$C$1954,D1021,Matches!$D$9:$D$1954,C1021,Matches!$Q$9:$Q$1954,1))))</f>
        <v>0.81818181818181823</v>
      </c>
      <c r="V1021" s="9">
        <f>IF(Q1021=0,0,INDEX('RPI calculation'!$K$9:$K$356,P1021))</f>
        <v>0.59022038567493118</v>
      </c>
      <c r="W1021" s="9">
        <f>IF(Q1021=0,0,INDEX('RPI calculation'!$K$9:$K$356,O1021))</f>
        <v>0.65386904761904752</v>
      </c>
      <c r="X1021" s="1">
        <f>IF(G1021="D1",INDEX('RPI calculation'!$N$9:$N$356,O1021),0)</f>
        <v>6</v>
      </c>
      <c r="Y1021" s="1">
        <f>IF(H1021="D1",INDEX('RPI calculation'!$N$9:$N$356,P1021),0)</f>
        <v>70</v>
      </c>
    </row>
    <row r="1022" spans="1:25" ht="25">
      <c r="A1022" s="1" t="s">
        <v>3047</v>
      </c>
      <c r="B1022" s="12">
        <v>46274</v>
      </c>
      <c r="C1022" s="1" t="s">
        <v>245</v>
      </c>
      <c r="D1022" s="1" t="s">
        <v>309</v>
      </c>
      <c r="E1022" s="1">
        <v>3</v>
      </c>
      <c r="F1022" s="1">
        <v>0</v>
      </c>
      <c r="G1022" s="1" t="s">
        <v>584</v>
      </c>
      <c r="H1022" s="1" t="s">
        <v>584</v>
      </c>
      <c r="I1022" s="1">
        <v>2</v>
      </c>
      <c r="J1022" s="14" t="s">
        <v>1150</v>
      </c>
      <c r="K1022" s="14" t="s">
        <v>3048</v>
      </c>
      <c r="L1022" s="14"/>
      <c r="M1022" s="1" t="s">
        <v>5986</v>
      </c>
      <c r="N1022" s="14" t="s">
        <v>5989</v>
      </c>
      <c r="O1022" s="1">
        <f>IF(G1022="D1",MATCH(C1022,'RPI calculation'!$A$9:$A$356,0),0)</f>
        <v>199</v>
      </c>
      <c r="P1022" s="1">
        <f>IF(H1022="D1",MATCH(D1022,'RPI calculation'!$A$9:$A$356,0),0)</f>
        <v>296</v>
      </c>
      <c r="Q1022" s="1">
        <f t="shared" si="45"/>
        <v>1</v>
      </c>
      <c r="R1022" s="1">
        <f t="shared" si="46"/>
        <v>1</v>
      </c>
      <c r="S1022" s="1">
        <f t="shared" si="47"/>
        <v>0</v>
      </c>
      <c r="T1022" s="9">
        <f>IF(Q1022=0,0,(INDEX('RPI calculation'!$H$9:$H$356,P1022)-(COUNTIFS(Matches!$C$9:$C$1954,C1022,Matches!$D$9:$D$1954,D1022,Matches!$Q$9:$Q$1954,1,Matches!$F$9:$F$1954,3)+COUNTIFS(Matches!$C$9:$C$1954,D1022,Matches!$D$9:$D$1954,C1022,Matches!$Q$9:$Q$1954,1,Matches!$E$9:$E$1954,3)))/((INDEX('RPI calculation'!$H$9:$H$356,P1022)+INDEX('RPI calculation'!$I$9:$I$356,P1022))-(COUNTIFS(Matches!$C$9:$C$1954,C1022,Matches!$D$9:$D$1954,D1022,Matches!$Q$9:$Q$1954,1)+COUNTIFS(Matches!$C$9:$C$1954,D1022,Matches!$D$9:$D$1954,C1022,Matches!$Q$9:$Q$1954,1))))</f>
        <v>0.4</v>
      </c>
      <c r="U1022" s="9">
        <f>IF(Q1022=0,0,(INDEX('RPI calculation'!$H$9:$H$356,O1022)-(COUNTIFS(Matches!$C$9:$C$1954,C1022,Matches!$D$9:$D$1954,D1022,Matches!$Q$9:$Q$1954,1,Matches!$E$9:$E$1954,3)+COUNTIFS(Matches!$C$9:$C$1954,D1022,Matches!$D$9:$D$1954,C1022,Matches!$Q$9:$Q$1954,1,Matches!$F$9:$F$1954,3)))/((INDEX('RPI calculation'!$H$9:$H$356,O1022)+INDEX('RPI calculation'!$I$9:$I$356,O1022))-(COUNTIFS(Matches!$C$9:$C$1954,C1022,Matches!$D$9:$D$1954,D1022,Matches!$Q$9:$Q$1954,1)+COUNTIFS(Matches!$C$9:$C$1954,D1022,Matches!$D$9:$D$1954,C1022,Matches!$Q$9:$Q$1954,1))))</f>
        <v>0.54545454545454541</v>
      </c>
      <c r="V1022" s="9">
        <f>IF(Q1022=0,0,INDEX('RPI calculation'!$K$9:$K$356,P1022))</f>
        <v>0.43422865013774103</v>
      </c>
      <c r="W1022" s="9">
        <f>IF(Q1022=0,0,INDEX('RPI calculation'!$K$9:$K$356,O1022))</f>
        <v>0.40378787878787881</v>
      </c>
      <c r="X1022" s="1">
        <f>IF(G1022="D1",INDEX('RPI calculation'!$N$9:$N$356,O1022),0)</f>
        <v>222</v>
      </c>
      <c r="Y1022" s="1">
        <f>IF(H1022="D1",INDEX('RPI calculation'!$N$9:$N$356,P1022),0)</f>
        <v>286</v>
      </c>
    </row>
    <row r="1023" spans="1:25" ht="25">
      <c r="A1023" s="1" t="s">
        <v>3049</v>
      </c>
      <c r="B1023" s="12">
        <v>46274</v>
      </c>
      <c r="C1023" s="1" t="s">
        <v>21</v>
      </c>
      <c r="D1023" s="1" t="s">
        <v>34</v>
      </c>
      <c r="E1023" s="1">
        <v>3</v>
      </c>
      <c r="F1023" s="1">
        <v>0</v>
      </c>
      <c r="G1023" s="1" t="s">
        <v>584</v>
      </c>
      <c r="H1023" s="1" t="s">
        <v>584</v>
      </c>
      <c r="I1023" s="1">
        <v>2</v>
      </c>
      <c r="J1023" s="14" t="s">
        <v>3050</v>
      </c>
      <c r="K1023" s="14" t="s">
        <v>3051</v>
      </c>
      <c r="L1023" s="14"/>
      <c r="M1023" s="1" t="s">
        <v>5986</v>
      </c>
      <c r="N1023" s="14" t="s">
        <v>5988</v>
      </c>
      <c r="O1023" s="1">
        <f>IF(G1023="D1",MATCH(C1023,'RPI calculation'!$A$9:$A$356,0),0)</f>
        <v>219</v>
      </c>
      <c r="P1023" s="1">
        <f>IF(H1023="D1",MATCH(D1023,'RPI calculation'!$A$9:$A$356,0),0)</f>
        <v>278</v>
      </c>
      <c r="Q1023" s="1">
        <f t="shared" si="45"/>
        <v>1</v>
      </c>
      <c r="R1023" s="1">
        <f t="shared" si="46"/>
        <v>1</v>
      </c>
      <c r="S1023" s="1">
        <f t="shared" si="47"/>
        <v>0</v>
      </c>
      <c r="T1023" s="9">
        <f>IF(Q1023=0,0,(INDEX('RPI calculation'!$H$9:$H$356,P1023)-(COUNTIFS(Matches!$C$9:$C$1954,C1023,Matches!$D$9:$D$1954,D1023,Matches!$Q$9:$Q$1954,1,Matches!$F$9:$F$1954,3)+COUNTIFS(Matches!$C$9:$C$1954,D1023,Matches!$D$9:$D$1954,C1023,Matches!$Q$9:$Q$1954,1,Matches!$E$9:$E$1954,3)))/((INDEX('RPI calculation'!$H$9:$H$356,P1023)+INDEX('RPI calculation'!$I$9:$I$356,P1023))-(COUNTIFS(Matches!$C$9:$C$1954,C1023,Matches!$D$9:$D$1954,D1023,Matches!$Q$9:$Q$1954,1)+COUNTIFS(Matches!$C$9:$C$1954,D1023,Matches!$D$9:$D$1954,C1023,Matches!$Q$9:$Q$1954,1))))</f>
        <v>1</v>
      </c>
      <c r="U1023" s="9">
        <f>IF(Q1023=0,0,(INDEX('RPI calculation'!$H$9:$H$356,O1023)-(COUNTIFS(Matches!$C$9:$C$1954,C1023,Matches!$D$9:$D$1954,D1023,Matches!$Q$9:$Q$1954,1,Matches!$E$9:$E$1954,3)+COUNTIFS(Matches!$C$9:$C$1954,D1023,Matches!$D$9:$D$1954,C1023,Matches!$Q$9:$Q$1954,1,Matches!$F$9:$F$1954,3)))/((INDEX('RPI calculation'!$H$9:$H$356,O1023)+INDEX('RPI calculation'!$I$9:$I$356,O1023))-(COUNTIFS(Matches!$C$9:$C$1954,C1023,Matches!$D$9:$D$1954,D1023,Matches!$Q$9:$Q$1954,1)+COUNTIFS(Matches!$C$9:$C$1954,D1023,Matches!$D$9:$D$1954,C1023,Matches!$Q$9:$Q$1954,1))))</f>
        <v>1</v>
      </c>
      <c r="V1023" s="9">
        <f>IF(Q1023=0,0,INDEX('RPI calculation'!$K$9:$K$356,P1023))</f>
        <v>0.6092171717171716</v>
      </c>
      <c r="W1023" s="9">
        <f>IF(Q1023=0,0,INDEX('RPI calculation'!$K$9:$K$356,O1023))</f>
        <v>0.76010101010101006</v>
      </c>
      <c r="X1023" s="1">
        <f>IF(G1023="D1",INDEX('RPI calculation'!$N$9:$N$356,O1023),0)</f>
        <v>1</v>
      </c>
      <c r="Y1023" s="1">
        <f>IF(H1023="D1",INDEX('RPI calculation'!$N$9:$N$356,P1023),0)</f>
        <v>11</v>
      </c>
    </row>
    <row r="1024" spans="1:25" ht="25">
      <c r="A1024" s="1" t="s">
        <v>3052</v>
      </c>
      <c r="B1024" s="12">
        <v>46274</v>
      </c>
      <c r="C1024" s="1" t="s">
        <v>277</v>
      </c>
      <c r="D1024" s="1" t="s">
        <v>238</v>
      </c>
      <c r="E1024" s="1">
        <v>2</v>
      </c>
      <c r="F1024" s="1">
        <v>3</v>
      </c>
      <c r="G1024" s="1" t="s">
        <v>584</v>
      </c>
      <c r="H1024" s="1" t="s">
        <v>584</v>
      </c>
      <c r="I1024" s="1">
        <v>2</v>
      </c>
      <c r="J1024" s="14" t="s">
        <v>2152</v>
      </c>
      <c r="K1024" s="14" t="s">
        <v>3053</v>
      </c>
      <c r="L1024" s="14"/>
      <c r="M1024" s="1" t="s">
        <v>5986</v>
      </c>
      <c r="N1024" s="14" t="s">
        <v>5989</v>
      </c>
      <c r="O1024" s="1">
        <f>IF(G1024="D1",MATCH(C1024,'RPI calculation'!$A$9:$A$356,0),0)</f>
        <v>228</v>
      </c>
      <c r="P1024" s="1">
        <f>IF(H1024="D1",MATCH(D1024,'RPI calculation'!$A$9:$A$356,0),0)</f>
        <v>312</v>
      </c>
      <c r="Q1024" s="1">
        <f t="shared" si="45"/>
        <v>1</v>
      </c>
      <c r="R1024" s="1">
        <f t="shared" si="46"/>
        <v>0</v>
      </c>
      <c r="S1024" s="1">
        <f t="shared" si="47"/>
        <v>1</v>
      </c>
      <c r="T1024" s="9">
        <f>IF(Q1024=0,0,(INDEX('RPI calculation'!$H$9:$H$356,P1024)-(COUNTIFS(Matches!$C$9:$C$1954,C1024,Matches!$D$9:$D$1954,D1024,Matches!$Q$9:$Q$1954,1,Matches!$F$9:$F$1954,3)+COUNTIFS(Matches!$C$9:$C$1954,D1024,Matches!$D$9:$D$1954,C1024,Matches!$Q$9:$Q$1954,1,Matches!$E$9:$E$1954,3)))/((INDEX('RPI calculation'!$H$9:$H$356,P1024)+INDEX('RPI calculation'!$I$9:$I$356,P1024))-(COUNTIFS(Matches!$C$9:$C$1954,C1024,Matches!$D$9:$D$1954,D1024,Matches!$Q$9:$Q$1954,1)+COUNTIFS(Matches!$C$9:$C$1954,D1024,Matches!$D$9:$D$1954,C1024,Matches!$Q$9:$Q$1954,1))))</f>
        <v>0.6</v>
      </c>
      <c r="U1024" s="9">
        <f>IF(Q1024=0,0,(INDEX('RPI calculation'!$H$9:$H$356,O1024)-(COUNTIFS(Matches!$C$9:$C$1954,C1024,Matches!$D$9:$D$1954,D1024,Matches!$Q$9:$Q$1954,1,Matches!$E$9:$E$1954,3)+COUNTIFS(Matches!$C$9:$C$1954,D1024,Matches!$D$9:$D$1954,C1024,Matches!$Q$9:$Q$1954,1,Matches!$F$9:$F$1954,3)))/((INDEX('RPI calculation'!$H$9:$H$356,O1024)+INDEX('RPI calculation'!$I$9:$I$356,O1024))-(COUNTIFS(Matches!$C$9:$C$1954,C1024,Matches!$D$9:$D$1954,D1024,Matches!$Q$9:$Q$1954,1)+COUNTIFS(Matches!$C$9:$C$1954,D1024,Matches!$D$9:$D$1954,C1024,Matches!$Q$9:$Q$1954,1))))</f>
        <v>0.27272727272727271</v>
      </c>
      <c r="V1024" s="9">
        <f>IF(Q1024=0,0,INDEX('RPI calculation'!$K$9:$K$356,P1024))</f>
        <v>0.37754820936639122</v>
      </c>
      <c r="W1024" s="9">
        <f>IF(Q1024=0,0,INDEX('RPI calculation'!$K$9:$K$356,O1024))</f>
        <v>0.53579545454545452</v>
      </c>
      <c r="X1024" s="1">
        <f>IF(G1024="D1",INDEX('RPI calculation'!$N$9:$N$356,O1024),0)</f>
        <v>254</v>
      </c>
      <c r="Y1024" s="1">
        <f>IF(H1024="D1",INDEX('RPI calculation'!$N$9:$N$356,P1024),0)</f>
        <v>215</v>
      </c>
    </row>
    <row r="1025" spans="1:25" ht="25">
      <c r="A1025" s="1" t="s">
        <v>3054</v>
      </c>
      <c r="B1025" s="12">
        <v>46274</v>
      </c>
      <c r="C1025" s="1" t="s">
        <v>26</v>
      </c>
      <c r="D1025" s="1" t="s">
        <v>38</v>
      </c>
      <c r="E1025" s="1">
        <v>3</v>
      </c>
      <c r="F1025" s="1">
        <v>2</v>
      </c>
      <c r="G1025" s="1" t="s">
        <v>584</v>
      </c>
      <c r="H1025" s="1" t="s">
        <v>584</v>
      </c>
      <c r="I1025" s="1">
        <v>2</v>
      </c>
      <c r="J1025" s="14" t="s">
        <v>3055</v>
      </c>
      <c r="K1025" s="14" t="s">
        <v>3056</v>
      </c>
      <c r="L1025" s="14"/>
      <c r="M1025" s="1" t="s">
        <v>5986</v>
      </c>
      <c r="N1025" s="14" t="s">
        <v>5988</v>
      </c>
      <c r="O1025" s="1">
        <f>IF(G1025="D1",MATCH(C1025,'RPI calculation'!$A$9:$A$356,0),0)</f>
        <v>253</v>
      </c>
      <c r="P1025" s="1">
        <f>IF(H1025="D1",MATCH(D1025,'RPI calculation'!$A$9:$A$356,0),0)</f>
        <v>281</v>
      </c>
      <c r="Q1025" s="1">
        <f t="shared" si="45"/>
        <v>1</v>
      </c>
      <c r="R1025" s="1">
        <f t="shared" si="46"/>
        <v>1</v>
      </c>
      <c r="S1025" s="1">
        <f t="shared" si="47"/>
        <v>0</v>
      </c>
      <c r="T1025" s="9">
        <f>IF(Q1025=0,0,(INDEX('RPI calculation'!$H$9:$H$356,P1025)-(COUNTIFS(Matches!$C$9:$C$1954,C1025,Matches!$D$9:$D$1954,D1025,Matches!$Q$9:$Q$1954,1,Matches!$F$9:$F$1954,3)+COUNTIFS(Matches!$C$9:$C$1954,D1025,Matches!$D$9:$D$1954,C1025,Matches!$Q$9:$Q$1954,1,Matches!$E$9:$E$1954,3)))/((INDEX('RPI calculation'!$H$9:$H$356,P1025)+INDEX('RPI calculation'!$I$9:$I$356,P1025))-(COUNTIFS(Matches!$C$9:$C$1954,C1025,Matches!$D$9:$D$1954,D1025,Matches!$Q$9:$Q$1954,1)+COUNTIFS(Matches!$C$9:$C$1954,D1025,Matches!$D$9:$D$1954,C1025,Matches!$Q$9:$Q$1954,1))))</f>
        <v>0.5714285714285714</v>
      </c>
      <c r="U1025" s="9">
        <f>IF(Q1025=0,0,(INDEX('RPI calculation'!$H$9:$H$356,O1025)-(COUNTIFS(Matches!$C$9:$C$1954,C1025,Matches!$D$9:$D$1954,D1025,Matches!$Q$9:$Q$1954,1,Matches!$E$9:$E$1954,3)+COUNTIFS(Matches!$C$9:$C$1954,D1025,Matches!$D$9:$D$1954,C1025,Matches!$Q$9:$Q$1954,1,Matches!$F$9:$F$1954,3)))/((INDEX('RPI calculation'!$H$9:$H$356,O1025)+INDEX('RPI calculation'!$I$9:$I$356,O1025))-(COUNTIFS(Matches!$C$9:$C$1954,C1025,Matches!$D$9:$D$1954,D1025,Matches!$Q$9:$Q$1954,1)+COUNTIFS(Matches!$C$9:$C$1954,D1025,Matches!$D$9:$D$1954,C1025,Matches!$Q$9:$Q$1954,1))))</f>
        <v>0.77777777777777779</v>
      </c>
      <c r="V1025" s="9">
        <f>IF(Q1025=0,0,INDEX('RPI calculation'!$K$9:$K$356,P1025))</f>
        <v>0.77310606060606057</v>
      </c>
      <c r="W1025" s="9">
        <f>IF(Q1025=0,0,INDEX('RPI calculation'!$K$9:$K$356,O1025))</f>
        <v>0.68007936507936506</v>
      </c>
      <c r="X1025" s="1">
        <f>IF(G1025="D1",INDEX('RPI calculation'!$N$9:$N$356,O1025),0)</f>
        <v>3</v>
      </c>
      <c r="Y1025" s="1">
        <f>IF(H1025="D1",INDEX('RPI calculation'!$N$9:$N$356,P1025),0)</f>
        <v>15</v>
      </c>
    </row>
    <row r="1026" spans="1:25" ht="25">
      <c r="A1026" s="1" t="s">
        <v>3057</v>
      </c>
      <c r="B1026" s="12">
        <v>46274</v>
      </c>
      <c r="C1026" s="1" t="s">
        <v>67</v>
      </c>
      <c r="D1026" s="1" t="s">
        <v>78</v>
      </c>
      <c r="E1026" s="1">
        <v>1</v>
      </c>
      <c r="F1026" s="1">
        <v>3</v>
      </c>
      <c r="G1026" s="1" t="s">
        <v>584</v>
      </c>
      <c r="H1026" s="1" t="s">
        <v>584</v>
      </c>
      <c r="I1026" s="1">
        <v>2</v>
      </c>
      <c r="J1026" s="14" t="s">
        <v>3058</v>
      </c>
      <c r="K1026" s="14" t="s">
        <v>3059</v>
      </c>
      <c r="L1026" s="14"/>
      <c r="M1026" s="1" t="s">
        <v>5986</v>
      </c>
      <c r="N1026" s="14" t="s">
        <v>5988</v>
      </c>
      <c r="O1026" s="1">
        <f>IF(G1026="D1",MATCH(C1026,'RPI calculation'!$A$9:$A$356,0),0)</f>
        <v>270</v>
      </c>
      <c r="P1026" s="1">
        <f>IF(H1026="D1",MATCH(D1026,'RPI calculation'!$A$9:$A$356,0),0)</f>
        <v>282</v>
      </c>
      <c r="Q1026" s="1">
        <f t="shared" si="45"/>
        <v>1</v>
      </c>
      <c r="R1026" s="1">
        <f t="shared" si="46"/>
        <v>0</v>
      </c>
      <c r="S1026" s="1">
        <f t="shared" si="47"/>
        <v>1</v>
      </c>
      <c r="T1026" s="9">
        <f>IF(Q1026=0,0,(INDEX('RPI calculation'!$H$9:$H$356,P1026)-(COUNTIFS(Matches!$C$9:$C$1954,C1026,Matches!$D$9:$D$1954,D1026,Matches!$Q$9:$Q$1954,1,Matches!$F$9:$F$1954,3)+COUNTIFS(Matches!$C$9:$C$1954,D1026,Matches!$D$9:$D$1954,C1026,Matches!$Q$9:$Q$1954,1,Matches!$E$9:$E$1954,3)))/((INDEX('RPI calculation'!$H$9:$H$356,P1026)+INDEX('RPI calculation'!$I$9:$I$356,P1026))-(COUNTIFS(Matches!$C$9:$C$1954,C1026,Matches!$D$9:$D$1954,D1026,Matches!$Q$9:$Q$1954,1)+COUNTIFS(Matches!$C$9:$C$1954,D1026,Matches!$D$9:$D$1954,C1026,Matches!$Q$9:$Q$1954,1))))</f>
        <v>0.5</v>
      </c>
      <c r="U1026" s="9">
        <f>IF(Q1026=0,0,(INDEX('RPI calculation'!$H$9:$H$356,O1026)-(COUNTIFS(Matches!$C$9:$C$1954,C1026,Matches!$D$9:$D$1954,D1026,Matches!$Q$9:$Q$1954,1,Matches!$E$9:$E$1954,3)+COUNTIFS(Matches!$C$9:$C$1954,D1026,Matches!$D$9:$D$1954,C1026,Matches!$Q$9:$Q$1954,1,Matches!$F$9:$F$1954,3)))/((INDEX('RPI calculation'!$H$9:$H$356,O1026)+INDEX('RPI calculation'!$I$9:$I$356,O1026))-(COUNTIFS(Matches!$C$9:$C$1954,C1026,Matches!$D$9:$D$1954,D1026,Matches!$Q$9:$Q$1954,1)+COUNTIFS(Matches!$C$9:$C$1954,D1026,Matches!$D$9:$D$1954,C1026,Matches!$Q$9:$Q$1954,1))))</f>
        <v>0.77777777777777779</v>
      </c>
      <c r="V1026" s="9">
        <f>IF(Q1026=0,0,INDEX('RPI calculation'!$K$9:$K$356,P1026))</f>
        <v>0.62075298438934801</v>
      </c>
      <c r="W1026" s="9">
        <f>IF(Q1026=0,0,INDEX('RPI calculation'!$K$9:$K$356,O1026))</f>
        <v>0.5696969696969697</v>
      </c>
      <c r="X1026" s="1">
        <f>IF(G1026="D1",INDEX('RPI calculation'!$N$9:$N$356,O1026),0)</f>
        <v>44</v>
      </c>
      <c r="Y1026" s="1">
        <f>IF(H1026="D1",INDEX('RPI calculation'!$N$9:$N$356,P1026),0)</f>
        <v>55</v>
      </c>
    </row>
    <row r="1027" spans="1:25" ht="25">
      <c r="A1027" s="1" t="s">
        <v>3060</v>
      </c>
      <c r="B1027" s="12">
        <v>46274</v>
      </c>
      <c r="C1027" s="1" t="s">
        <v>279</v>
      </c>
      <c r="D1027" s="1" t="s">
        <v>53</v>
      </c>
      <c r="E1027" s="1">
        <v>0</v>
      </c>
      <c r="F1027" s="1">
        <v>3</v>
      </c>
      <c r="G1027" s="1" t="s">
        <v>584</v>
      </c>
      <c r="H1027" s="1" t="s">
        <v>584</v>
      </c>
      <c r="I1027" s="1">
        <v>2</v>
      </c>
      <c r="J1027" s="14" t="s">
        <v>1249</v>
      </c>
      <c r="K1027" s="14" t="s">
        <v>3061</v>
      </c>
      <c r="L1027" s="14"/>
      <c r="M1027" s="1" t="s">
        <v>5986</v>
      </c>
      <c r="N1027" s="14" t="s">
        <v>5989</v>
      </c>
      <c r="O1027" s="1">
        <f>IF(G1027="D1",MATCH(C1027,'RPI calculation'!$A$9:$A$356,0),0)</f>
        <v>271</v>
      </c>
      <c r="P1027" s="1">
        <f>IF(H1027="D1",MATCH(D1027,'RPI calculation'!$A$9:$A$356,0),0)</f>
        <v>299</v>
      </c>
      <c r="Q1027" s="1">
        <f t="shared" si="45"/>
        <v>1</v>
      </c>
      <c r="R1027" s="1">
        <f t="shared" si="46"/>
        <v>0</v>
      </c>
      <c r="S1027" s="1">
        <f t="shared" si="47"/>
        <v>1</v>
      </c>
      <c r="T1027" s="9">
        <f>IF(Q1027=0,0,(INDEX('RPI calculation'!$H$9:$H$356,P1027)-(COUNTIFS(Matches!$C$9:$C$1954,C1027,Matches!$D$9:$D$1954,D1027,Matches!$Q$9:$Q$1954,1,Matches!$F$9:$F$1954,3)+COUNTIFS(Matches!$C$9:$C$1954,D1027,Matches!$D$9:$D$1954,C1027,Matches!$Q$9:$Q$1954,1,Matches!$E$9:$E$1954,3)))/((INDEX('RPI calculation'!$H$9:$H$356,P1027)+INDEX('RPI calculation'!$I$9:$I$356,P1027))-(COUNTIFS(Matches!$C$9:$C$1954,C1027,Matches!$D$9:$D$1954,D1027,Matches!$Q$9:$Q$1954,1)+COUNTIFS(Matches!$C$9:$C$1954,D1027,Matches!$D$9:$D$1954,C1027,Matches!$Q$9:$Q$1954,1))))</f>
        <v>0.77777777777777779</v>
      </c>
      <c r="U1027" s="9">
        <f>IF(Q1027=0,0,(INDEX('RPI calculation'!$H$9:$H$356,O1027)-(COUNTIFS(Matches!$C$9:$C$1954,C1027,Matches!$D$9:$D$1954,D1027,Matches!$Q$9:$Q$1954,1,Matches!$E$9:$E$1954,3)+COUNTIFS(Matches!$C$9:$C$1954,D1027,Matches!$D$9:$D$1954,C1027,Matches!$Q$9:$Q$1954,1,Matches!$F$9:$F$1954,3)))/((INDEX('RPI calculation'!$H$9:$H$356,O1027)+INDEX('RPI calculation'!$I$9:$I$356,O1027))-(COUNTIFS(Matches!$C$9:$C$1954,C1027,Matches!$D$9:$D$1954,D1027,Matches!$Q$9:$Q$1954,1)+COUNTIFS(Matches!$C$9:$C$1954,D1027,Matches!$D$9:$D$1954,C1027,Matches!$Q$9:$Q$1954,1))))</f>
        <v>0.4</v>
      </c>
      <c r="V1027" s="9">
        <f>IF(Q1027=0,0,INDEX('RPI calculation'!$K$9:$K$356,P1027))</f>
        <v>0.57772727272727276</v>
      </c>
      <c r="W1027" s="9">
        <f>IF(Q1027=0,0,INDEX('RPI calculation'!$K$9:$K$356,O1027))</f>
        <v>0.48383838383838379</v>
      </c>
      <c r="X1027" s="1">
        <f>IF(G1027="D1",INDEX('RPI calculation'!$N$9:$N$356,O1027),0)</f>
        <v>256</v>
      </c>
      <c r="Y1027" s="1">
        <f>IF(H1027="D1",INDEX('RPI calculation'!$N$9:$N$356,P1027),0)</f>
        <v>30</v>
      </c>
    </row>
    <row r="1028" spans="1:25" ht="25">
      <c r="A1028" s="1" t="s">
        <v>3062</v>
      </c>
      <c r="B1028" s="12">
        <v>46274</v>
      </c>
      <c r="C1028" s="1" t="s">
        <v>39</v>
      </c>
      <c r="D1028" s="1" t="s">
        <v>289</v>
      </c>
      <c r="E1028" s="1">
        <v>3</v>
      </c>
      <c r="F1028" s="1">
        <v>0</v>
      </c>
      <c r="G1028" s="1" t="s">
        <v>584</v>
      </c>
      <c r="H1028" s="1" t="s">
        <v>584</v>
      </c>
      <c r="I1028" s="1">
        <v>2</v>
      </c>
      <c r="J1028" s="14" t="s">
        <v>1369</v>
      </c>
      <c r="K1028" s="14" t="s">
        <v>3063</v>
      </c>
      <c r="L1028" s="14"/>
      <c r="M1028" s="1" t="s">
        <v>5986</v>
      </c>
      <c r="N1028" s="14" t="s">
        <v>5989</v>
      </c>
      <c r="O1028" s="1">
        <f>IF(G1028="D1",MATCH(C1028,'RPI calculation'!$A$9:$A$356,0),0)</f>
        <v>300</v>
      </c>
      <c r="P1028" s="1">
        <f>IF(H1028="D1",MATCH(D1028,'RPI calculation'!$A$9:$A$356,0),0)</f>
        <v>316</v>
      </c>
      <c r="Q1028" s="1">
        <f t="shared" si="45"/>
        <v>1</v>
      </c>
      <c r="R1028" s="1">
        <f t="shared" si="46"/>
        <v>1</v>
      </c>
      <c r="S1028" s="1">
        <f t="shared" si="47"/>
        <v>0</v>
      </c>
      <c r="T1028" s="9">
        <f>IF(Q1028=0,0,(INDEX('RPI calculation'!$H$9:$H$356,P1028)-(COUNTIFS(Matches!$C$9:$C$1954,C1028,Matches!$D$9:$D$1954,D1028,Matches!$Q$9:$Q$1954,1,Matches!$F$9:$F$1954,3)+COUNTIFS(Matches!$C$9:$C$1954,D1028,Matches!$D$9:$D$1954,C1028,Matches!$Q$9:$Q$1954,1,Matches!$E$9:$E$1954,3)))/((INDEX('RPI calculation'!$H$9:$H$356,P1028)+INDEX('RPI calculation'!$I$9:$I$356,P1028))-(COUNTIFS(Matches!$C$9:$C$1954,C1028,Matches!$D$9:$D$1954,D1028,Matches!$Q$9:$Q$1954,1)+COUNTIFS(Matches!$C$9:$C$1954,D1028,Matches!$D$9:$D$1954,C1028,Matches!$Q$9:$Q$1954,1))))</f>
        <v>0.1111111111111111</v>
      </c>
      <c r="U1028" s="9">
        <f>IF(Q1028=0,0,(INDEX('RPI calculation'!$H$9:$H$356,O1028)-(COUNTIFS(Matches!$C$9:$C$1954,C1028,Matches!$D$9:$D$1954,D1028,Matches!$Q$9:$Q$1954,1,Matches!$E$9:$E$1954,3)+COUNTIFS(Matches!$C$9:$C$1954,D1028,Matches!$D$9:$D$1954,C1028,Matches!$Q$9:$Q$1954,1,Matches!$F$9:$F$1954,3)))/((INDEX('RPI calculation'!$H$9:$H$356,O1028)+INDEX('RPI calculation'!$I$9:$I$356,O1028))-(COUNTIFS(Matches!$C$9:$C$1954,C1028,Matches!$D$9:$D$1954,D1028,Matches!$Q$9:$Q$1954,1)+COUNTIFS(Matches!$C$9:$C$1954,D1028,Matches!$D$9:$D$1954,C1028,Matches!$Q$9:$Q$1954,1))))</f>
        <v>0.8</v>
      </c>
      <c r="V1028" s="9">
        <f>IF(Q1028=0,0,INDEX('RPI calculation'!$K$9:$K$356,P1028))</f>
        <v>0.56194444444444447</v>
      </c>
      <c r="W1028" s="9">
        <f>IF(Q1028=0,0,INDEX('RPI calculation'!$K$9:$K$356,O1028))</f>
        <v>0.61432178932178927</v>
      </c>
      <c r="X1028" s="1">
        <f>IF(G1028="D1",INDEX('RPI calculation'!$N$9:$N$356,O1028),0)</f>
        <v>16</v>
      </c>
      <c r="Y1028" s="1">
        <f>IF(H1028="D1",INDEX('RPI calculation'!$N$9:$N$356,P1028),0)</f>
        <v>266</v>
      </c>
    </row>
    <row r="1029" spans="1:25">
      <c r="A1029" s="1" t="s">
        <v>3064</v>
      </c>
      <c r="B1029" s="12">
        <v>46275</v>
      </c>
      <c r="C1029" s="1" t="s">
        <v>229</v>
      </c>
      <c r="D1029" s="1" t="s">
        <v>209</v>
      </c>
      <c r="E1029" s="1">
        <v>3</v>
      </c>
      <c r="F1029" s="1">
        <v>2</v>
      </c>
      <c r="G1029" s="1" t="s">
        <v>584</v>
      </c>
      <c r="H1029" s="1" t="s">
        <v>584</v>
      </c>
      <c r="I1029" s="1">
        <v>1</v>
      </c>
      <c r="J1029" s="14" t="s">
        <v>1462</v>
      </c>
      <c r="K1029" s="14" t="s">
        <v>3065</v>
      </c>
      <c r="L1029" s="14"/>
      <c r="M1029" s="1" t="s">
        <v>5986</v>
      </c>
      <c r="N1029" s="14" t="s">
        <v>5989</v>
      </c>
      <c r="O1029" s="1">
        <f>IF(G1029="D1",MATCH(C1029,'RPI calculation'!$A$9:$A$356,0),0)</f>
        <v>1</v>
      </c>
      <c r="P1029" s="1">
        <f>IF(H1029="D1",MATCH(D1029,'RPI calculation'!$A$9:$A$356,0),0)</f>
        <v>67</v>
      </c>
      <c r="Q1029" s="1">
        <f t="shared" si="45"/>
        <v>1</v>
      </c>
      <c r="R1029" s="1">
        <f t="shared" si="46"/>
        <v>1</v>
      </c>
      <c r="S1029" s="1">
        <f t="shared" si="47"/>
        <v>0</v>
      </c>
      <c r="T1029" s="9">
        <f>IF(Q1029=0,0,(INDEX('RPI calculation'!$H$9:$H$356,P1029)-(COUNTIFS(Matches!$C$9:$C$1954,C1029,Matches!$D$9:$D$1954,D1029,Matches!$Q$9:$Q$1954,1,Matches!$F$9:$F$1954,3)+COUNTIFS(Matches!$C$9:$C$1954,D1029,Matches!$D$9:$D$1954,C1029,Matches!$Q$9:$Q$1954,1,Matches!$E$9:$E$1954,3)))/((INDEX('RPI calculation'!$H$9:$H$356,P1029)+INDEX('RPI calculation'!$I$9:$I$356,P1029))-(COUNTIFS(Matches!$C$9:$C$1954,C1029,Matches!$D$9:$D$1954,D1029,Matches!$Q$9:$Q$1954,1)+COUNTIFS(Matches!$C$9:$C$1954,D1029,Matches!$D$9:$D$1954,C1029,Matches!$Q$9:$Q$1954,1))))</f>
        <v>0.63636363636363635</v>
      </c>
      <c r="U1029" s="9">
        <f>IF(Q1029=0,0,(INDEX('RPI calculation'!$H$9:$H$356,O1029)-(COUNTIFS(Matches!$C$9:$C$1954,C1029,Matches!$D$9:$D$1954,D1029,Matches!$Q$9:$Q$1954,1,Matches!$E$9:$E$1954,3)+COUNTIFS(Matches!$C$9:$C$1954,D1029,Matches!$D$9:$D$1954,C1029,Matches!$Q$9:$Q$1954,1,Matches!$F$9:$F$1954,3)))/((INDEX('RPI calculation'!$H$9:$H$356,O1029)+INDEX('RPI calculation'!$I$9:$I$356,O1029))-(COUNTIFS(Matches!$C$9:$C$1954,C1029,Matches!$D$9:$D$1954,D1029,Matches!$Q$9:$Q$1954,1)+COUNTIFS(Matches!$C$9:$C$1954,D1029,Matches!$D$9:$D$1954,C1029,Matches!$Q$9:$Q$1954,1))))</f>
        <v>0.1111111111111111</v>
      </c>
      <c r="V1029" s="9">
        <f>IF(Q1029=0,0,INDEX('RPI calculation'!$K$9:$K$356,P1029))</f>
        <v>0.43400673400673401</v>
      </c>
      <c r="W1029" s="9">
        <f>IF(Q1029=0,0,INDEX('RPI calculation'!$K$9:$K$356,O1029))</f>
        <v>0.60363636363636364</v>
      </c>
      <c r="X1029" s="1">
        <f>IF(G1029="D1",INDEX('RPI calculation'!$N$9:$N$356,O1029),0)</f>
        <v>206</v>
      </c>
      <c r="Y1029" s="1">
        <f>IF(H1029="D1",INDEX('RPI calculation'!$N$9:$N$356,P1029),0)</f>
        <v>186</v>
      </c>
    </row>
    <row r="1030" spans="1:25" ht="25">
      <c r="A1030" s="1" t="s">
        <v>3066</v>
      </c>
      <c r="B1030" s="12">
        <v>46275</v>
      </c>
      <c r="C1030" s="1" t="s">
        <v>261</v>
      </c>
      <c r="D1030" s="1" t="s">
        <v>208</v>
      </c>
      <c r="E1030" s="1">
        <v>3</v>
      </c>
      <c r="F1030" s="1">
        <v>0</v>
      </c>
      <c r="G1030" s="1" t="s">
        <v>584</v>
      </c>
      <c r="H1030" s="1" t="s">
        <v>584</v>
      </c>
      <c r="I1030" s="1">
        <v>2</v>
      </c>
      <c r="J1030" s="14" t="s">
        <v>3067</v>
      </c>
      <c r="K1030" s="14" t="s">
        <v>3068</v>
      </c>
      <c r="L1030" s="14"/>
      <c r="M1030" s="1" t="s">
        <v>5986</v>
      </c>
      <c r="N1030" s="14" t="s">
        <v>5989</v>
      </c>
      <c r="O1030" s="1">
        <f>IF(G1030="D1",MATCH(C1030,'RPI calculation'!$A$9:$A$356,0),0)</f>
        <v>3</v>
      </c>
      <c r="P1030" s="1">
        <f>IF(H1030="D1",MATCH(D1030,'RPI calculation'!$A$9:$A$356,0),0)</f>
        <v>140</v>
      </c>
      <c r="Q1030" s="1">
        <f t="shared" si="45"/>
        <v>1</v>
      </c>
      <c r="R1030" s="1">
        <f t="shared" si="46"/>
        <v>1</v>
      </c>
      <c r="S1030" s="1">
        <f t="shared" si="47"/>
        <v>0</v>
      </c>
      <c r="T1030" s="9">
        <f>IF(Q1030=0,0,(INDEX('RPI calculation'!$H$9:$H$356,P1030)-(COUNTIFS(Matches!$C$9:$C$1954,C1030,Matches!$D$9:$D$1954,D1030,Matches!$Q$9:$Q$1954,1,Matches!$F$9:$F$1954,3)+COUNTIFS(Matches!$C$9:$C$1954,D1030,Matches!$D$9:$D$1954,C1030,Matches!$Q$9:$Q$1954,1,Matches!$E$9:$E$1954,3)))/((INDEX('RPI calculation'!$H$9:$H$356,P1030)+INDEX('RPI calculation'!$I$9:$I$356,P1030))-(COUNTIFS(Matches!$C$9:$C$1954,C1030,Matches!$D$9:$D$1954,D1030,Matches!$Q$9:$Q$1954,1)+COUNTIFS(Matches!$C$9:$C$1954,D1030,Matches!$D$9:$D$1954,C1030,Matches!$Q$9:$Q$1954,1))))</f>
        <v>0.54545454545454541</v>
      </c>
      <c r="U1030" s="9">
        <f>IF(Q1030=0,0,(INDEX('RPI calculation'!$H$9:$H$356,O1030)-(COUNTIFS(Matches!$C$9:$C$1954,C1030,Matches!$D$9:$D$1954,D1030,Matches!$Q$9:$Q$1954,1,Matches!$E$9:$E$1954,3)+COUNTIFS(Matches!$C$9:$C$1954,D1030,Matches!$D$9:$D$1954,C1030,Matches!$Q$9:$Q$1954,1,Matches!$F$9:$F$1954,3)))/((INDEX('RPI calculation'!$H$9:$H$356,O1030)+INDEX('RPI calculation'!$I$9:$I$356,O1030))-(COUNTIFS(Matches!$C$9:$C$1954,C1030,Matches!$D$9:$D$1954,D1030,Matches!$Q$9:$Q$1954,1)+COUNTIFS(Matches!$C$9:$C$1954,D1030,Matches!$D$9:$D$1954,C1030,Matches!$Q$9:$Q$1954,1))))</f>
        <v>0.3</v>
      </c>
      <c r="V1030" s="9">
        <f>IF(Q1030=0,0,INDEX('RPI calculation'!$K$9:$K$356,P1030))</f>
        <v>0.50915750915750912</v>
      </c>
      <c r="W1030" s="9">
        <f>IF(Q1030=0,0,INDEX('RPI calculation'!$K$9:$K$356,O1030))</f>
        <v>0.48264462809917352</v>
      </c>
      <c r="X1030" s="1">
        <f>IF(G1030="D1",INDEX('RPI calculation'!$N$9:$N$356,O1030),0)</f>
        <v>238</v>
      </c>
      <c r="Y1030" s="1">
        <f>IF(H1030="D1",INDEX('RPI calculation'!$N$9:$N$356,P1030),0)</f>
        <v>185</v>
      </c>
    </row>
    <row r="1031" spans="1:25" ht="25">
      <c r="A1031" s="1" t="s">
        <v>3069</v>
      </c>
      <c r="B1031" s="12">
        <v>46275</v>
      </c>
      <c r="C1031" s="1" t="s">
        <v>227</v>
      </c>
      <c r="D1031" s="1" t="s">
        <v>316</v>
      </c>
      <c r="E1031" s="1">
        <v>3</v>
      </c>
      <c r="F1031" s="1">
        <v>1</v>
      </c>
      <c r="G1031" s="1" t="s">
        <v>584</v>
      </c>
      <c r="H1031" s="1" t="s">
        <v>584</v>
      </c>
      <c r="I1031" s="1">
        <v>2</v>
      </c>
      <c r="J1031" s="14" t="s">
        <v>832</v>
      </c>
      <c r="K1031" s="14" t="s">
        <v>3070</v>
      </c>
      <c r="L1031" s="14"/>
      <c r="M1031" s="1" t="s">
        <v>5986</v>
      </c>
      <c r="N1031" s="14" t="s">
        <v>5989</v>
      </c>
      <c r="O1031" s="1">
        <f>IF(G1031="D1",MATCH(C1031,'RPI calculation'!$A$9:$A$356,0),0)</f>
        <v>4</v>
      </c>
      <c r="P1031" s="1">
        <f>IF(H1031="D1",MATCH(D1031,'RPI calculation'!$A$9:$A$356,0),0)</f>
        <v>50</v>
      </c>
      <c r="Q1031" s="1">
        <f t="shared" si="45"/>
        <v>1</v>
      </c>
      <c r="R1031" s="1">
        <f t="shared" si="46"/>
        <v>1</v>
      </c>
      <c r="S1031" s="1">
        <f t="shared" si="47"/>
        <v>0</v>
      </c>
      <c r="T1031" s="9">
        <f>IF(Q1031=0,0,(INDEX('RPI calculation'!$H$9:$H$356,P1031)-(COUNTIFS(Matches!$C$9:$C$1954,C1031,Matches!$D$9:$D$1954,D1031,Matches!$Q$9:$Q$1954,1,Matches!$F$9:$F$1954,3)+COUNTIFS(Matches!$C$9:$C$1954,D1031,Matches!$D$9:$D$1954,C1031,Matches!$Q$9:$Q$1954,1,Matches!$E$9:$E$1954,3)))/((INDEX('RPI calculation'!$H$9:$H$356,P1031)+INDEX('RPI calculation'!$I$9:$I$356,P1031))-(COUNTIFS(Matches!$C$9:$C$1954,C1031,Matches!$D$9:$D$1954,D1031,Matches!$Q$9:$Q$1954,1)+COUNTIFS(Matches!$C$9:$C$1954,D1031,Matches!$D$9:$D$1954,C1031,Matches!$Q$9:$Q$1954,1))))</f>
        <v>0.33333333333333331</v>
      </c>
      <c r="U1031" s="9">
        <f>IF(Q1031=0,0,(INDEX('RPI calculation'!$H$9:$H$356,O1031)-(COUNTIFS(Matches!$C$9:$C$1954,C1031,Matches!$D$9:$D$1954,D1031,Matches!$Q$9:$Q$1954,1,Matches!$E$9:$E$1954,3)+COUNTIFS(Matches!$C$9:$C$1954,D1031,Matches!$D$9:$D$1954,C1031,Matches!$Q$9:$Q$1954,1,Matches!$F$9:$F$1954,3)))/((INDEX('RPI calculation'!$H$9:$H$356,O1031)+INDEX('RPI calculation'!$I$9:$I$356,O1031))-(COUNTIFS(Matches!$C$9:$C$1954,C1031,Matches!$D$9:$D$1954,D1031,Matches!$Q$9:$Q$1954,1)+COUNTIFS(Matches!$C$9:$C$1954,D1031,Matches!$D$9:$D$1954,C1031,Matches!$Q$9:$Q$1954,1))))</f>
        <v>0.3</v>
      </c>
      <c r="V1031" s="9">
        <f>IF(Q1031=0,0,INDEX('RPI calculation'!$K$9:$K$356,P1031))</f>
        <v>0.46455463728190999</v>
      </c>
      <c r="W1031" s="9">
        <f>IF(Q1031=0,0,INDEX('RPI calculation'!$K$9:$K$356,O1031))</f>
        <v>0.50164141414141417</v>
      </c>
      <c r="X1031" s="1">
        <f>IF(G1031="D1",INDEX('RPI calculation'!$N$9:$N$356,O1031),0)</f>
        <v>204</v>
      </c>
      <c r="Y1031" s="1">
        <f>IF(H1031="D1",INDEX('RPI calculation'!$N$9:$N$356,P1031),0)</f>
        <v>293</v>
      </c>
    </row>
    <row r="1032" spans="1:25" ht="25">
      <c r="A1032" s="1" t="s">
        <v>3071</v>
      </c>
      <c r="B1032" s="12">
        <v>46275</v>
      </c>
      <c r="C1032" s="1" t="s">
        <v>315</v>
      </c>
      <c r="D1032" s="1" t="s">
        <v>246</v>
      </c>
      <c r="E1032" s="1">
        <v>0</v>
      </c>
      <c r="F1032" s="1">
        <v>3</v>
      </c>
      <c r="G1032" s="1" t="s">
        <v>584</v>
      </c>
      <c r="H1032" s="1" t="s">
        <v>584</v>
      </c>
      <c r="I1032" s="1">
        <v>2</v>
      </c>
      <c r="J1032" s="14" t="s">
        <v>1829</v>
      </c>
      <c r="K1032" s="14" t="s">
        <v>3072</v>
      </c>
      <c r="L1032" s="14"/>
      <c r="M1032" s="1" t="s">
        <v>5986</v>
      </c>
      <c r="N1032" s="14" t="s">
        <v>5989</v>
      </c>
      <c r="O1032" s="1">
        <f>IF(G1032="D1",MATCH(C1032,'RPI calculation'!$A$9:$A$356,0),0)</f>
        <v>6</v>
      </c>
      <c r="P1032" s="1">
        <f>IF(H1032="D1",MATCH(D1032,'RPI calculation'!$A$9:$A$356,0),0)</f>
        <v>28</v>
      </c>
      <c r="Q1032" s="1">
        <f t="shared" si="45"/>
        <v>1</v>
      </c>
      <c r="R1032" s="1">
        <f t="shared" si="46"/>
        <v>0</v>
      </c>
      <c r="S1032" s="1">
        <f t="shared" si="47"/>
        <v>1</v>
      </c>
      <c r="T1032" s="9">
        <f>IF(Q1032=0,0,(INDEX('RPI calculation'!$H$9:$H$356,P1032)-(COUNTIFS(Matches!$C$9:$C$1954,C1032,Matches!$D$9:$D$1954,D1032,Matches!$Q$9:$Q$1954,1,Matches!$F$9:$F$1954,3)+COUNTIFS(Matches!$C$9:$C$1954,D1032,Matches!$D$9:$D$1954,C1032,Matches!$Q$9:$Q$1954,1,Matches!$E$9:$E$1954,3)))/((INDEX('RPI calculation'!$H$9:$H$356,P1032)+INDEX('RPI calculation'!$I$9:$I$356,P1032))-(COUNTIFS(Matches!$C$9:$C$1954,C1032,Matches!$D$9:$D$1954,D1032,Matches!$Q$9:$Q$1954,1)+COUNTIFS(Matches!$C$9:$C$1954,D1032,Matches!$D$9:$D$1954,C1032,Matches!$Q$9:$Q$1954,1))))</f>
        <v>0.36363636363636365</v>
      </c>
      <c r="U1032" s="9">
        <f>IF(Q1032=0,0,(INDEX('RPI calculation'!$H$9:$H$356,O1032)-(COUNTIFS(Matches!$C$9:$C$1954,C1032,Matches!$D$9:$D$1954,D1032,Matches!$Q$9:$Q$1954,1,Matches!$E$9:$E$1954,3)+COUNTIFS(Matches!$C$9:$C$1954,D1032,Matches!$D$9:$D$1954,C1032,Matches!$Q$9:$Q$1954,1,Matches!$F$9:$F$1954,3)))/((INDEX('RPI calculation'!$H$9:$H$356,O1032)+INDEX('RPI calculation'!$I$9:$I$356,O1032))-(COUNTIFS(Matches!$C$9:$C$1954,C1032,Matches!$D$9:$D$1954,D1032,Matches!$Q$9:$Q$1954,1)+COUNTIFS(Matches!$C$9:$C$1954,D1032,Matches!$D$9:$D$1954,C1032,Matches!$Q$9:$Q$1954,1))))</f>
        <v>0.5</v>
      </c>
      <c r="V1032" s="9">
        <f>IF(Q1032=0,0,INDEX('RPI calculation'!$K$9:$K$356,P1032))</f>
        <v>0.47878787878787876</v>
      </c>
      <c r="W1032" s="9">
        <f>IF(Q1032=0,0,INDEX('RPI calculation'!$K$9:$K$356,O1032))</f>
        <v>0.36313131313131308</v>
      </c>
      <c r="X1032" s="1">
        <f>IF(G1032="D1",INDEX('RPI calculation'!$N$9:$N$356,O1032),0)</f>
        <v>292</v>
      </c>
      <c r="Y1032" s="1">
        <f>IF(H1032="D1",INDEX('RPI calculation'!$N$9:$N$356,P1032),0)</f>
        <v>223</v>
      </c>
    </row>
    <row r="1033" spans="1:25" ht="25">
      <c r="A1033" s="1" t="s">
        <v>3073</v>
      </c>
      <c r="B1033" s="12">
        <v>46275</v>
      </c>
      <c r="C1033" s="1" t="s">
        <v>357</v>
      </c>
      <c r="D1033" s="1" t="s">
        <v>134</v>
      </c>
      <c r="E1033" s="1">
        <v>0</v>
      </c>
      <c r="F1033" s="1">
        <v>3</v>
      </c>
      <c r="G1033" s="1" t="s">
        <v>584</v>
      </c>
      <c r="H1033" s="1" t="s">
        <v>584</v>
      </c>
      <c r="I1033" s="1">
        <v>2</v>
      </c>
      <c r="J1033" s="14" t="s">
        <v>683</v>
      </c>
      <c r="K1033" s="14" t="s">
        <v>3074</v>
      </c>
      <c r="L1033" s="14"/>
      <c r="M1033" s="1" t="s">
        <v>5986</v>
      </c>
      <c r="N1033" s="14" t="s">
        <v>5989</v>
      </c>
      <c r="O1033" s="1">
        <f>IF(G1033="D1",MATCH(C1033,'RPI calculation'!$A$9:$A$356,0),0)</f>
        <v>8</v>
      </c>
      <c r="P1033" s="1">
        <f>IF(H1033="D1",MATCH(D1033,'RPI calculation'!$A$9:$A$356,0),0)</f>
        <v>156</v>
      </c>
      <c r="Q1033" s="1">
        <f t="shared" ref="Q1033:Q1096" si="48">IF(AND(G1033="D1",H1033="D1"),1,0)</f>
        <v>1</v>
      </c>
      <c r="R1033" s="1">
        <f t="shared" ref="R1033:R1096" si="49">IF(E1033&gt;F1033,1,0)</f>
        <v>0</v>
      </c>
      <c r="S1033" s="1">
        <f t="shared" ref="S1033:S1096" si="50">IF(F1033&gt;E1033,1,0)</f>
        <v>1</v>
      </c>
      <c r="T1033" s="9">
        <f>IF(Q1033=0,0,(INDEX('RPI calculation'!$H$9:$H$356,P1033)-(COUNTIFS(Matches!$C$9:$C$1954,C1033,Matches!$D$9:$D$1954,D1033,Matches!$Q$9:$Q$1954,1,Matches!$F$9:$F$1954,3)+COUNTIFS(Matches!$C$9:$C$1954,D1033,Matches!$D$9:$D$1954,C1033,Matches!$Q$9:$Q$1954,1,Matches!$E$9:$E$1954,3)))/((INDEX('RPI calculation'!$H$9:$H$356,P1033)+INDEX('RPI calculation'!$I$9:$I$356,P1033))-(COUNTIFS(Matches!$C$9:$C$1954,C1033,Matches!$D$9:$D$1954,D1033,Matches!$Q$9:$Q$1954,1)+COUNTIFS(Matches!$C$9:$C$1954,D1033,Matches!$D$9:$D$1954,C1033,Matches!$Q$9:$Q$1954,1))))</f>
        <v>0.4</v>
      </c>
      <c r="U1033" s="9">
        <f>IF(Q1033=0,0,(INDEX('RPI calculation'!$H$9:$H$356,O1033)-(COUNTIFS(Matches!$C$9:$C$1954,C1033,Matches!$D$9:$D$1954,D1033,Matches!$Q$9:$Q$1954,1,Matches!$E$9:$E$1954,3)+COUNTIFS(Matches!$C$9:$C$1954,D1033,Matches!$D$9:$D$1954,C1033,Matches!$Q$9:$Q$1954,1,Matches!$F$9:$F$1954,3)))/((INDEX('RPI calculation'!$H$9:$H$356,O1033)+INDEX('RPI calculation'!$I$9:$I$356,O1033))-(COUNTIFS(Matches!$C$9:$C$1954,C1033,Matches!$D$9:$D$1954,D1033,Matches!$Q$9:$Q$1954,1)+COUNTIFS(Matches!$C$9:$C$1954,D1033,Matches!$D$9:$D$1954,C1033,Matches!$Q$9:$Q$1954,1))))</f>
        <v>0</v>
      </c>
      <c r="V1033" s="9">
        <f>IF(Q1033=0,0,INDEX('RPI calculation'!$K$9:$K$356,P1033))</f>
        <v>0.61563360881542706</v>
      </c>
      <c r="W1033" s="9">
        <f>IF(Q1033=0,0,INDEX('RPI calculation'!$K$9:$K$356,O1033))</f>
        <v>0.49585877085877084</v>
      </c>
      <c r="X1033" s="1">
        <f>IF(G1033="D1",INDEX('RPI calculation'!$N$9:$N$356,O1033),0)</f>
        <v>334</v>
      </c>
      <c r="Y1033" s="1">
        <f>IF(H1033="D1",INDEX('RPI calculation'!$N$9:$N$356,P1033),0)</f>
        <v>111</v>
      </c>
    </row>
    <row r="1034" spans="1:25" ht="25">
      <c r="A1034" s="1" t="s">
        <v>3075</v>
      </c>
      <c r="B1034" s="12">
        <v>46275</v>
      </c>
      <c r="C1034" s="1" t="s">
        <v>115</v>
      </c>
      <c r="D1034" s="1" t="s">
        <v>99</v>
      </c>
      <c r="E1034" s="1">
        <v>0</v>
      </c>
      <c r="F1034" s="1">
        <v>3</v>
      </c>
      <c r="G1034" s="1" t="s">
        <v>584</v>
      </c>
      <c r="H1034" s="1" t="s">
        <v>584</v>
      </c>
      <c r="I1034" s="1">
        <v>2</v>
      </c>
      <c r="J1034" s="14" t="s">
        <v>635</v>
      </c>
      <c r="K1034" s="14" t="s">
        <v>3076</v>
      </c>
      <c r="L1034" s="14"/>
      <c r="M1034" s="1" t="s">
        <v>5986</v>
      </c>
      <c r="N1034" s="14" t="s">
        <v>5989</v>
      </c>
      <c r="O1034" s="1">
        <f>IF(G1034="D1",MATCH(C1034,'RPI calculation'!$A$9:$A$356,0),0)</f>
        <v>9</v>
      </c>
      <c r="P1034" s="1">
        <f>IF(H1034="D1",MATCH(D1034,'RPI calculation'!$A$9:$A$356,0),0)</f>
        <v>325</v>
      </c>
      <c r="Q1034" s="1">
        <f t="shared" si="48"/>
        <v>1</v>
      </c>
      <c r="R1034" s="1">
        <f t="shared" si="49"/>
        <v>0</v>
      </c>
      <c r="S1034" s="1">
        <f t="shared" si="50"/>
        <v>1</v>
      </c>
      <c r="T1034" s="9">
        <f>IF(Q1034=0,0,(INDEX('RPI calculation'!$H$9:$H$356,P1034)-(COUNTIFS(Matches!$C$9:$C$1954,C1034,Matches!$D$9:$D$1954,D1034,Matches!$Q$9:$Q$1954,1,Matches!$F$9:$F$1954,3)+COUNTIFS(Matches!$C$9:$C$1954,D1034,Matches!$D$9:$D$1954,C1034,Matches!$Q$9:$Q$1954,1,Matches!$E$9:$E$1954,3)))/((INDEX('RPI calculation'!$H$9:$H$356,P1034)+INDEX('RPI calculation'!$I$9:$I$356,P1034))-(COUNTIFS(Matches!$C$9:$C$1954,C1034,Matches!$D$9:$D$1954,D1034,Matches!$Q$9:$Q$1954,1)+COUNTIFS(Matches!$C$9:$C$1954,D1034,Matches!$D$9:$D$1954,C1034,Matches!$Q$9:$Q$1954,1))))</f>
        <v>0.6</v>
      </c>
      <c r="U1034" s="9">
        <f>IF(Q1034=0,0,(INDEX('RPI calculation'!$H$9:$H$356,O1034)-(COUNTIFS(Matches!$C$9:$C$1954,C1034,Matches!$D$9:$D$1954,D1034,Matches!$Q$9:$Q$1954,1,Matches!$E$9:$E$1954,3)+COUNTIFS(Matches!$C$9:$C$1954,D1034,Matches!$D$9:$D$1954,C1034,Matches!$Q$9:$Q$1954,1,Matches!$F$9:$F$1954,3)))/((INDEX('RPI calculation'!$H$9:$H$356,O1034)+INDEX('RPI calculation'!$I$9:$I$356,O1034))-(COUNTIFS(Matches!$C$9:$C$1954,C1034,Matches!$D$9:$D$1954,D1034,Matches!$Q$9:$Q$1954,1)+COUNTIFS(Matches!$C$9:$C$1954,D1034,Matches!$D$9:$D$1954,C1034,Matches!$Q$9:$Q$1954,1))))</f>
        <v>0.7</v>
      </c>
      <c r="V1034" s="9">
        <f>IF(Q1034=0,0,INDEX('RPI calculation'!$K$9:$K$356,P1034))</f>
        <v>0.55858585858585852</v>
      </c>
      <c r="W1034" s="9">
        <f>IF(Q1034=0,0,INDEX('RPI calculation'!$K$9:$K$356,O1034))</f>
        <v>0.53286713286713283</v>
      </c>
      <c r="X1034" s="1">
        <f>IF(G1034="D1",INDEX('RPI calculation'!$N$9:$N$356,O1034),0)</f>
        <v>92</v>
      </c>
      <c r="Y1034" s="1">
        <f>IF(H1034="D1",INDEX('RPI calculation'!$N$9:$N$356,P1034),0)</f>
        <v>76</v>
      </c>
    </row>
    <row r="1035" spans="1:25" ht="25">
      <c r="A1035" s="1" t="s">
        <v>3077</v>
      </c>
      <c r="B1035" s="12">
        <v>46275</v>
      </c>
      <c r="C1035" s="1" t="s">
        <v>42</v>
      </c>
      <c r="D1035" s="1" t="s">
        <v>146</v>
      </c>
      <c r="E1035" s="1">
        <v>1</v>
      </c>
      <c r="F1035" s="1">
        <v>3</v>
      </c>
      <c r="G1035" s="1" t="s">
        <v>584</v>
      </c>
      <c r="H1035" s="1" t="s">
        <v>584</v>
      </c>
      <c r="I1035" s="1">
        <v>2</v>
      </c>
      <c r="J1035" s="14" t="s">
        <v>1138</v>
      </c>
      <c r="K1035" s="14" t="s">
        <v>3078</v>
      </c>
      <c r="L1035" s="14"/>
      <c r="M1035" s="1" t="s">
        <v>5986</v>
      </c>
      <c r="N1035" s="14" t="s">
        <v>5989</v>
      </c>
      <c r="O1035" s="1">
        <f>IF(G1035="D1",MATCH(C1035,'RPI calculation'!$A$9:$A$356,0),0)</f>
        <v>12</v>
      </c>
      <c r="P1035" s="1">
        <f>IF(H1035="D1",MATCH(D1035,'RPI calculation'!$A$9:$A$356,0),0)</f>
        <v>294</v>
      </c>
      <c r="Q1035" s="1">
        <f t="shared" si="48"/>
        <v>1</v>
      </c>
      <c r="R1035" s="1">
        <f t="shared" si="49"/>
        <v>0</v>
      </c>
      <c r="S1035" s="1">
        <f t="shared" si="50"/>
        <v>1</v>
      </c>
      <c r="T1035" s="9">
        <f>IF(Q1035=0,0,(INDEX('RPI calculation'!$H$9:$H$356,P1035)-(COUNTIFS(Matches!$C$9:$C$1954,C1035,Matches!$D$9:$D$1954,D1035,Matches!$Q$9:$Q$1954,1,Matches!$F$9:$F$1954,3)+COUNTIFS(Matches!$C$9:$C$1954,D1035,Matches!$D$9:$D$1954,C1035,Matches!$Q$9:$Q$1954,1,Matches!$E$9:$E$1954,3)))/((INDEX('RPI calculation'!$H$9:$H$356,P1035)+INDEX('RPI calculation'!$I$9:$I$356,P1035))-(COUNTIFS(Matches!$C$9:$C$1954,C1035,Matches!$D$9:$D$1954,D1035,Matches!$Q$9:$Q$1954,1)+COUNTIFS(Matches!$C$9:$C$1954,D1035,Matches!$D$9:$D$1954,C1035,Matches!$Q$9:$Q$1954,1))))</f>
        <v>0.3</v>
      </c>
      <c r="U1035" s="9">
        <f>IF(Q1035=0,0,(INDEX('RPI calculation'!$H$9:$H$356,O1035)-(COUNTIFS(Matches!$C$9:$C$1954,C1035,Matches!$D$9:$D$1954,D1035,Matches!$Q$9:$Q$1954,1,Matches!$E$9:$E$1954,3)+COUNTIFS(Matches!$C$9:$C$1954,D1035,Matches!$D$9:$D$1954,C1035,Matches!$Q$9:$Q$1954,1,Matches!$F$9:$F$1954,3)))/((INDEX('RPI calculation'!$H$9:$H$356,O1035)+INDEX('RPI calculation'!$I$9:$I$356,O1035))-(COUNTIFS(Matches!$C$9:$C$1954,C1035,Matches!$D$9:$D$1954,D1035,Matches!$Q$9:$Q$1954,1)+COUNTIFS(Matches!$C$9:$C$1954,D1035,Matches!$D$9:$D$1954,C1035,Matches!$Q$9:$Q$1954,1))))</f>
        <v>0.9</v>
      </c>
      <c r="V1035" s="9">
        <f>IF(Q1035=0,0,INDEX('RPI calculation'!$K$9:$K$356,P1035))</f>
        <v>0.62020202020202031</v>
      </c>
      <c r="W1035" s="9">
        <f>IF(Q1035=0,0,INDEX('RPI calculation'!$K$9:$K$356,O1035))</f>
        <v>0.60432900432900427</v>
      </c>
      <c r="X1035" s="1">
        <f>IF(G1035="D1",INDEX('RPI calculation'!$N$9:$N$356,O1035),0)</f>
        <v>19</v>
      </c>
      <c r="Y1035" s="1">
        <f>IF(H1035="D1",INDEX('RPI calculation'!$N$9:$N$356,P1035),0)</f>
        <v>123</v>
      </c>
    </row>
    <row r="1036" spans="1:25" ht="25">
      <c r="A1036" s="1" t="s">
        <v>3079</v>
      </c>
      <c r="B1036" s="12">
        <v>46275</v>
      </c>
      <c r="C1036" s="1" t="s">
        <v>32</v>
      </c>
      <c r="D1036" s="1" t="s">
        <v>50</v>
      </c>
      <c r="E1036" s="1">
        <v>3</v>
      </c>
      <c r="F1036" s="1">
        <v>0</v>
      </c>
      <c r="G1036" s="1" t="s">
        <v>584</v>
      </c>
      <c r="H1036" s="1" t="s">
        <v>584</v>
      </c>
      <c r="I1036" s="1">
        <v>2</v>
      </c>
      <c r="J1036" s="14" t="s">
        <v>724</v>
      </c>
      <c r="K1036" s="14" t="s">
        <v>3080</v>
      </c>
      <c r="L1036" s="14"/>
      <c r="M1036" s="1" t="s">
        <v>5986</v>
      </c>
      <c r="N1036" s="14" t="s">
        <v>5989</v>
      </c>
      <c r="O1036" s="1">
        <f>IF(G1036="D1",MATCH(C1036,'RPI calculation'!$A$9:$A$356,0),0)</f>
        <v>20</v>
      </c>
      <c r="P1036" s="1">
        <f>IF(H1036="D1",MATCH(D1036,'RPI calculation'!$A$9:$A$356,0),0)</f>
        <v>99</v>
      </c>
      <c r="Q1036" s="1">
        <f t="shared" si="48"/>
        <v>1</v>
      </c>
      <c r="R1036" s="1">
        <f t="shared" si="49"/>
        <v>1</v>
      </c>
      <c r="S1036" s="1">
        <f t="shared" si="50"/>
        <v>0</v>
      </c>
      <c r="T1036" s="9">
        <f>IF(Q1036=0,0,(INDEX('RPI calculation'!$H$9:$H$356,P1036)-(COUNTIFS(Matches!$C$9:$C$1954,C1036,Matches!$D$9:$D$1954,D1036,Matches!$Q$9:$Q$1954,1,Matches!$F$9:$F$1954,3)+COUNTIFS(Matches!$C$9:$C$1954,D1036,Matches!$D$9:$D$1954,C1036,Matches!$Q$9:$Q$1954,1,Matches!$E$9:$E$1954,3)))/((INDEX('RPI calculation'!$H$9:$H$356,P1036)+INDEX('RPI calculation'!$I$9:$I$356,P1036))-(COUNTIFS(Matches!$C$9:$C$1954,C1036,Matches!$D$9:$D$1954,D1036,Matches!$Q$9:$Q$1954,1)+COUNTIFS(Matches!$C$9:$C$1954,D1036,Matches!$D$9:$D$1954,C1036,Matches!$Q$9:$Q$1954,1))))</f>
        <v>0.8</v>
      </c>
      <c r="U1036" s="9">
        <f>IF(Q1036=0,0,(INDEX('RPI calculation'!$H$9:$H$356,O1036)-(COUNTIFS(Matches!$C$9:$C$1954,C1036,Matches!$D$9:$D$1954,D1036,Matches!$Q$9:$Q$1954,1,Matches!$E$9:$E$1954,3)+COUNTIFS(Matches!$C$9:$C$1954,D1036,Matches!$D$9:$D$1954,C1036,Matches!$Q$9:$Q$1954,1,Matches!$F$9:$F$1954,3)))/((INDEX('RPI calculation'!$H$9:$H$356,O1036)+INDEX('RPI calculation'!$I$9:$I$356,O1036))-(COUNTIFS(Matches!$C$9:$C$1954,C1036,Matches!$D$9:$D$1954,D1036,Matches!$Q$9:$Q$1954,1)+COUNTIFS(Matches!$C$9:$C$1954,D1036,Matches!$D$9:$D$1954,C1036,Matches!$Q$9:$Q$1954,1))))</f>
        <v>0.77777777777777779</v>
      </c>
      <c r="V1036" s="9">
        <f>IF(Q1036=0,0,INDEX('RPI calculation'!$K$9:$K$356,P1036))</f>
        <v>0.6127869605142332</v>
      </c>
      <c r="W1036" s="9">
        <f>IF(Q1036=0,0,INDEX('RPI calculation'!$K$9:$K$356,O1036))</f>
        <v>0.67300505050505044</v>
      </c>
      <c r="X1036" s="1">
        <f>IF(G1036="D1",INDEX('RPI calculation'!$N$9:$N$356,O1036),0)</f>
        <v>9</v>
      </c>
      <c r="Y1036" s="1">
        <f>IF(H1036="D1",INDEX('RPI calculation'!$N$9:$N$356,P1036),0)</f>
        <v>27</v>
      </c>
    </row>
    <row r="1037" spans="1:25" ht="25">
      <c r="A1037" s="1" t="s">
        <v>3081</v>
      </c>
      <c r="B1037" s="12">
        <v>46275</v>
      </c>
      <c r="C1037" s="1" t="s">
        <v>232</v>
      </c>
      <c r="D1037" s="1" t="s">
        <v>179</v>
      </c>
      <c r="E1037" s="1">
        <v>1</v>
      </c>
      <c r="F1037" s="1">
        <v>3</v>
      </c>
      <c r="G1037" s="1" t="s">
        <v>584</v>
      </c>
      <c r="H1037" s="1" t="s">
        <v>584</v>
      </c>
      <c r="I1037" s="1">
        <v>2</v>
      </c>
      <c r="J1037" s="14" t="s">
        <v>2691</v>
      </c>
      <c r="K1037" s="14" t="s">
        <v>3082</v>
      </c>
      <c r="L1037" s="14"/>
      <c r="M1037" s="1" t="s">
        <v>5986</v>
      </c>
      <c r="N1037" s="14" t="s">
        <v>5989</v>
      </c>
      <c r="O1037" s="1">
        <f>IF(G1037="D1",MATCH(C1037,'RPI calculation'!$A$9:$A$356,0),0)</f>
        <v>21</v>
      </c>
      <c r="P1037" s="1">
        <f>IF(H1037="D1",MATCH(D1037,'RPI calculation'!$A$9:$A$356,0),0)</f>
        <v>33</v>
      </c>
      <c r="Q1037" s="1">
        <f t="shared" si="48"/>
        <v>1</v>
      </c>
      <c r="R1037" s="1">
        <f t="shared" si="49"/>
        <v>0</v>
      </c>
      <c r="S1037" s="1">
        <f t="shared" si="50"/>
        <v>1</v>
      </c>
      <c r="T1037" s="9">
        <f>IF(Q1037=0,0,(INDEX('RPI calculation'!$H$9:$H$356,P1037)-(COUNTIFS(Matches!$C$9:$C$1954,C1037,Matches!$D$9:$D$1954,D1037,Matches!$Q$9:$Q$1954,1,Matches!$F$9:$F$1954,3)+COUNTIFS(Matches!$C$9:$C$1954,D1037,Matches!$D$9:$D$1954,C1037,Matches!$Q$9:$Q$1954,1,Matches!$E$9:$E$1954,3)))/((INDEX('RPI calculation'!$H$9:$H$356,P1037)+INDEX('RPI calculation'!$I$9:$I$356,P1037))-(COUNTIFS(Matches!$C$9:$C$1954,C1037,Matches!$D$9:$D$1954,D1037,Matches!$Q$9:$Q$1954,1)+COUNTIFS(Matches!$C$9:$C$1954,D1037,Matches!$D$9:$D$1954,C1037,Matches!$Q$9:$Q$1954,1))))</f>
        <v>0.5</v>
      </c>
      <c r="U1037" s="9">
        <f>IF(Q1037=0,0,(INDEX('RPI calculation'!$H$9:$H$356,O1037)-(COUNTIFS(Matches!$C$9:$C$1954,C1037,Matches!$D$9:$D$1954,D1037,Matches!$Q$9:$Q$1954,1,Matches!$E$9:$E$1954,3)+COUNTIFS(Matches!$C$9:$C$1954,D1037,Matches!$D$9:$D$1954,C1037,Matches!$Q$9:$Q$1954,1,Matches!$F$9:$F$1954,3)))/((INDEX('RPI calculation'!$H$9:$H$356,O1037)+INDEX('RPI calculation'!$I$9:$I$356,O1037))-(COUNTIFS(Matches!$C$9:$C$1954,C1037,Matches!$D$9:$D$1954,D1037,Matches!$Q$9:$Q$1954,1)+COUNTIFS(Matches!$C$9:$C$1954,D1037,Matches!$D$9:$D$1954,C1037,Matches!$Q$9:$Q$1954,1))))</f>
        <v>0.55555555555555558</v>
      </c>
      <c r="V1037" s="9">
        <f>IF(Q1037=0,0,INDEX('RPI calculation'!$K$9:$K$356,P1037))</f>
        <v>0.50509259259259254</v>
      </c>
      <c r="W1037" s="9">
        <f>IF(Q1037=0,0,INDEX('RPI calculation'!$K$9:$K$356,O1037))</f>
        <v>0.43919262555626193</v>
      </c>
      <c r="X1037" s="1">
        <f>IF(G1037="D1",INDEX('RPI calculation'!$N$9:$N$356,O1037),0)</f>
        <v>209</v>
      </c>
      <c r="Y1037" s="1">
        <f>IF(H1037="D1",INDEX('RPI calculation'!$N$9:$N$356,P1037),0)</f>
        <v>156</v>
      </c>
    </row>
    <row r="1038" spans="1:25" ht="25">
      <c r="A1038" s="1" t="s">
        <v>3083</v>
      </c>
      <c r="B1038" s="12">
        <v>46275</v>
      </c>
      <c r="C1038" s="1" t="s">
        <v>182</v>
      </c>
      <c r="D1038" s="1" t="s">
        <v>231</v>
      </c>
      <c r="E1038" s="1">
        <v>3</v>
      </c>
      <c r="F1038" s="1">
        <v>2</v>
      </c>
      <c r="G1038" s="1" t="s">
        <v>584</v>
      </c>
      <c r="H1038" s="1" t="s">
        <v>584</v>
      </c>
      <c r="I1038" s="1">
        <v>2</v>
      </c>
      <c r="J1038" s="14" t="s">
        <v>707</v>
      </c>
      <c r="K1038" s="14" t="s">
        <v>3084</v>
      </c>
      <c r="L1038" s="14"/>
      <c r="M1038" s="1" t="s">
        <v>5986</v>
      </c>
      <c r="N1038" s="14" t="s">
        <v>5989</v>
      </c>
      <c r="O1038" s="1">
        <f>IF(G1038="D1",MATCH(C1038,'RPI calculation'!$A$9:$A$356,0),0)</f>
        <v>24</v>
      </c>
      <c r="P1038" s="1">
        <f>IF(H1038="D1",MATCH(D1038,'RPI calculation'!$A$9:$A$356,0),0)</f>
        <v>277</v>
      </c>
      <c r="Q1038" s="1">
        <f t="shared" si="48"/>
        <v>1</v>
      </c>
      <c r="R1038" s="1">
        <f t="shared" si="49"/>
        <v>1</v>
      </c>
      <c r="S1038" s="1">
        <f t="shared" si="50"/>
        <v>0</v>
      </c>
      <c r="T1038" s="9">
        <f>IF(Q1038=0,0,(INDEX('RPI calculation'!$H$9:$H$356,P1038)-(COUNTIFS(Matches!$C$9:$C$1954,C1038,Matches!$D$9:$D$1954,D1038,Matches!$Q$9:$Q$1954,1,Matches!$F$9:$F$1954,3)+COUNTIFS(Matches!$C$9:$C$1954,D1038,Matches!$D$9:$D$1954,C1038,Matches!$Q$9:$Q$1954,1,Matches!$E$9:$E$1954,3)))/((INDEX('RPI calculation'!$H$9:$H$356,P1038)+INDEX('RPI calculation'!$I$9:$I$356,P1038))-(COUNTIFS(Matches!$C$9:$C$1954,C1038,Matches!$D$9:$D$1954,D1038,Matches!$Q$9:$Q$1954,1)+COUNTIFS(Matches!$C$9:$C$1954,D1038,Matches!$D$9:$D$1954,C1038,Matches!$Q$9:$Q$1954,1))))</f>
        <v>0.7</v>
      </c>
      <c r="U1038" s="9">
        <f>IF(Q1038=0,0,(INDEX('RPI calculation'!$H$9:$H$356,O1038)-(COUNTIFS(Matches!$C$9:$C$1954,C1038,Matches!$D$9:$D$1954,D1038,Matches!$Q$9:$Q$1954,1,Matches!$E$9:$E$1954,3)+COUNTIFS(Matches!$C$9:$C$1954,D1038,Matches!$D$9:$D$1954,C1038,Matches!$Q$9:$Q$1954,1,Matches!$F$9:$F$1954,3)))/((INDEX('RPI calculation'!$H$9:$H$356,O1038)+INDEX('RPI calculation'!$I$9:$I$356,O1038))-(COUNTIFS(Matches!$C$9:$C$1954,C1038,Matches!$D$9:$D$1954,D1038,Matches!$Q$9:$Q$1954,1)+COUNTIFS(Matches!$C$9:$C$1954,D1038,Matches!$D$9:$D$1954,C1038,Matches!$Q$9:$Q$1954,1))))</f>
        <v>0.63636363636363635</v>
      </c>
      <c r="V1038" s="9">
        <f>IF(Q1038=0,0,INDEX('RPI calculation'!$K$9:$K$356,P1038))</f>
        <v>0.39594647776465963</v>
      </c>
      <c r="W1038" s="9">
        <f>IF(Q1038=0,0,INDEX('RPI calculation'!$K$9:$K$356,O1038))</f>
        <v>0.4484638047138047</v>
      </c>
      <c r="X1038" s="1">
        <f>IF(G1038="D1",INDEX('RPI calculation'!$N$9:$N$356,O1038),0)</f>
        <v>159</v>
      </c>
      <c r="Y1038" s="1">
        <f>IF(H1038="D1",INDEX('RPI calculation'!$N$9:$N$356,P1038),0)</f>
        <v>208</v>
      </c>
    </row>
    <row r="1039" spans="1:25" ht="25">
      <c r="A1039" s="1" t="s">
        <v>3085</v>
      </c>
      <c r="B1039" s="12">
        <v>46275</v>
      </c>
      <c r="C1039" s="1" t="s">
        <v>81</v>
      </c>
      <c r="D1039" s="1" t="s">
        <v>177</v>
      </c>
      <c r="E1039" s="1">
        <v>3</v>
      </c>
      <c r="F1039" s="1">
        <v>0</v>
      </c>
      <c r="G1039" s="1" t="s">
        <v>584</v>
      </c>
      <c r="H1039" s="1" t="s">
        <v>584</v>
      </c>
      <c r="I1039" s="1">
        <v>2</v>
      </c>
      <c r="J1039" s="14" t="s">
        <v>1561</v>
      </c>
      <c r="K1039" s="14" t="s">
        <v>3086</v>
      </c>
      <c r="L1039" s="14"/>
      <c r="M1039" s="1" t="s">
        <v>5986</v>
      </c>
      <c r="N1039" s="14" t="s">
        <v>5989</v>
      </c>
      <c r="O1039" s="1">
        <f>IF(G1039="D1",MATCH(C1039,'RPI calculation'!$A$9:$A$356,0),0)</f>
        <v>25</v>
      </c>
      <c r="P1039" s="1">
        <f>IF(H1039="D1",MATCH(D1039,'RPI calculation'!$A$9:$A$356,0),0)</f>
        <v>236</v>
      </c>
      <c r="Q1039" s="1">
        <f t="shared" si="48"/>
        <v>1</v>
      </c>
      <c r="R1039" s="1">
        <f t="shared" si="49"/>
        <v>1</v>
      </c>
      <c r="S1039" s="1">
        <f t="shared" si="50"/>
        <v>0</v>
      </c>
      <c r="T1039" s="9">
        <f>IF(Q1039=0,0,(INDEX('RPI calculation'!$H$9:$H$356,P1039)-(COUNTIFS(Matches!$C$9:$C$1954,C1039,Matches!$D$9:$D$1954,D1039,Matches!$Q$9:$Q$1954,1,Matches!$F$9:$F$1954,3)+COUNTIFS(Matches!$C$9:$C$1954,D1039,Matches!$D$9:$D$1954,C1039,Matches!$Q$9:$Q$1954,1,Matches!$E$9:$E$1954,3)))/((INDEX('RPI calculation'!$H$9:$H$356,P1039)+INDEX('RPI calculation'!$I$9:$I$356,P1039))-(COUNTIFS(Matches!$C$9:$C$1954,C1039,Matches!$D$9:$D$1954,D1039,Matches!$Q$9:$Q$1954,1)+COUNTIFS(Matches!$C$9:$C$1954,D1039,Matches!$D$9:$D$1954,C1039,Matches!$Q$9:$Q$1954,1))))</f>
        <v>0.5</v>
      </c>
      <c r="U1039" s="9">
        <f>IF(Q1039=0,0,(INDEX('RPI calculation'!$H$9:$H$356,O1039)-(COUNTIFS(Matches!$C$9:$C$1954,C1039,Matches!$D$9:$D$1954,D1039,Matches!$Q$9:$Q$1954,1,Matches!$E$9:$E$1954,3)+COUNTIFS(Matches!$C$9:$C$1954,D1039,Matches!$D$9:$D$1954,C1039,Matches!$Q$9:$Q$1954,1,Matches!$F$9:$F$1954,3)))/((INDEX('RPI calculation'!$H$9:$H$356,O1039)+INDEX('RPI calculation'!$I$9:$I$356,O1039))-(COUNTIFS(Matches!$C$9:$C$1954,C1039,Matches!$D$9:$D$1954,D1039,Matches!$Q$9:$Q$1954,1)+COUNTIFS(Matches!$C$9:$C$1954,D1039,Matches!$D$9:$D$1954,C1039,Matches!$Q$9:$Q$1954,1))))</f>
        <v>0.58333333333333337</v>
      </c>
      <c r="V1039" s="9">
        <f>IF(Q1039=0,0,INDEX('RPI calculation'!$K$9:$K$356,P1039))</f>
        <v>0.54430670339761245</v>
      </c>
      <c r="W1039" s="9">
        <f>IF(Q1039=0,0,INDEX('RPI calculation'!$K$9:$K$356,O1039))</f>
        <v>0.63643685374454584</v>
      </c>
      <c r="X1039" s="1">
        <f>IF(G1039="D1",INDEX('RPI calculation'!$N$9:$N$356,O1039),0)</f>
        <v>58</v>
      </c>
      <c r="Y1039" s="1">
        <f>IF(H1039="D1",INDEX('RPI calculation'!$N$9:$N$356,P1039),0)</f>
        <v>154</v>
      </c>
    </row>
    <row r="1040" spans="1:25" ht="25">
      <c r="A1040" s="1" t="s">
        <v>3087</v>
      </c>
      <c r="B1040" s="12">
        <v>46275</v>
      </c>
      <c r="C1040" s="1" t="s">
        <v>216</v>
      </c>
      <c r="D1040" s="1" t="s">
        <v>43</v>
      </c>
      <c r="E1040" s="1">
        <v>0</v>
      </c>
      <c r="F1040" s="1">
        <v>3</v>
      </c>
      <c r="G1040" s="1" t="s">
        <v>584</v>
      </c>
      <c r="H1040" s="1" t="s">
        <v>584</v>
      </c>
      <c r="I1040" s="1">
        <v>2</v>
      </c>
      <c r="J1040" s="14" t="s">
        <v>993</v>
      </c>
      <c r="K1040" s="14" t="s">
        <v>3088</v>
      </c>
      <c r="L1040" s="14"/>
      <c r="M1040" s="1" t="s">
        <v>5986</v>
      </c>
      <c r="N1040" s="14" t="s">
        <v>5989</v>
      </c>
      <c r="O1040" s="1">
        <f>IF(G1040="D1",MATCH(C1040,'RPI calculation'!$A$9:$A$356,0),0)</f>
        <v>35</v>
      </c>
      <c r="P1040" s="1">
        <f>IF(H1040="D1",MATCH(D1040,'RPI calculation'!$A$9:$A$356,0),0)</f>
        <v>117</v>
      </c>
      <c r="Q1040" s="1">
        <f t="shared" si="48"/>
        <v>1</v>
      </c>
      <c r="R1040" s="1">
        <f t="shared" si="49"/>
        <v>0</v>
      </c>
      <c r="S1040" s="1">
        <f t="shared" si="50"/>
        <v>1</v>
      </c>
      <c r="T1040" s="9">
        <f>IF(Q1040=0,0,(INDEX('RPI calculation'!$H$9:$H$356,P1040)-(COUNTIFS(Matches!$C$9:$C$1954,C1040,Matches!$D$9:$D$1954,D1040,Matches!$Q$9:$Q$1954,1,Matches!$F$9:$F$1954,3)+COUNTIFS(Matches!$C$9:$C$1954,D1040,Matches!$D$9:$D$1954,C1040,Matches!$Q$9:$Q$1954,1,Matches!$E$9:$E$1954,3)))/((INDEX('RPI calculation'!$H$9:$H$356,P1040)+INDEX('RPI calculation'!$I$9:$I$356,P1040))-(COUNTIFS(Matches!$C$9:$C$1954,C1040,Matches!$D$9:$D$1954,D1040,Matches!$Q$9:$Q$1954,1)+COUNTIFS(Matches!$C$9:$C$1954,D1040,Matches!$D$9:$D$1954,C1040,Matches!$Q$9:$Q$1954,1))))</f>
        <v>0.75</v>
      </c>
      <c r="U1040" s="9">
        <f>IF(Q1040=0,0,(INDEX('RPI calculation'!$H$9:$H$356,O1040)-(COUNTIFS(Matches!$C$9:$C$1954,C1040,Matches!$D$9:$D$1954,D1040,Matches!$Q$9:$Q$1954,1,Matches!$E$9:$E$1954,3)+COUNTIFS(Matches!$C$9:$C$1954,D1040,Matches!$D$9:$D$1954,C1040,Matches!$Q$9:$Q$1954,1,Matches!$F$9:$F$1954,3)))/((INDEX('RPI calculation'!$H$9:$H$356,O1040)+INDEX('RPI calculation'!$I$9:$I$356,O1040))-(COUNTIFS(Matches!$C$9:$C$1954,C1040,Matches!$D$9:$D$1954,D1040,Matches!$Q$9:$Q$1954,1)+COUNTIFS(Matches!$C$9:$C$1954,D1040,Matches!$D$9:$D$1954,C1040,Matches!$Q$9:$Q$1954,1))))</f>
        <v>0.44444444444444442</v>
      </c>
      <c r="V1040" s="9">
        <f>IF(Q1040=0,0,INDEX('RPI calculation'!$K$9:$K$356,P1040))</f>
        <v>0.6216610549943884</v>
      </c>
      <c r="W1040" s="9">
        <f>IF(Q1040=0,0,INDEX('RPI calculation'!$K$9:$K$356,O1040))</f>
        <v>0.4944949494949496</v>
      </c>
      <c r="X1040" s="1">
        <f>IF(G1040="D1",INDEX('RPI calculation'!$N$9:$N$356,O1040),0)</f>
        <v>193</v>
      </c>
      <c r="Y1040" s="1">
        <f>IF(H1040="D1",INDEX('RPI calculation'!$N$9:$N$356,P1040),0)</f>
        <v>20</v>
      </c>
    </row>
    <row r="1041" spans="1:25" ht="25">
      <c r="A1041" s="1" t="s">
        <v>3089</v>
      </c>
      <c r="B1041" s="12">
        <v>46275</v>
      </c>
      <c r="C1041" s="1" t="s">
        <v>332</v>
      </c>
      <c r="D1041" s="1" t="s">
        <v>263</v>
      </c>
      <c r="E1041" s="1">
        <v>2</v>
      </c>
      <c r="F1041" s="1">
        <v>3</v>
      </c>
      <c r="G1041" s="1" t="s">
        <v>584</v>
      </c>
      <c r="H1041" s="1" t="s">
        <v>584</v>
      </c>
      <c r="I1041" s="1">
        <v>2</v>
      </c>
      <c r="J1041" s="14" t="s">
        <v>1107</v>
      </c>
      <c r="K1041" s="14" t="s">
        <v>3090</v>
      </c>
      <c r="L1041" s="14"/>
      <c r="M1041" s="1" t="s">
        <v>5986</v>
      </c>
      <c r="N1041" s="14" t="s">
        <v>5989</v>
      </c>
      <c r="O1041" s="1">
        <f>IF(G1041="D1",MATCH(C1041,'RPI calculation'!$A$9:$A$356,0),0)</f>
        <v>38</v>
      </c>
      <c r="P1041" s="1">
        <f>IF(H1041="D1",MATCH(D1041,'RPI calculation'!$A$9:$A$356,0),0)</f>
        <v>194</v>
      </c>
      <c r="Q1041" s="1">
        <f t="shared" si="48"/>
        <v>1</v>
      </c>
      <c r="R1041" s="1">
        <f t="shared" si="49"/>
        <v>0</v>
      </c>
      <c r="S1041" s="1">
        <f t="shared" si="50"/>
        <v>1</v>
      </c>
      <c r="T1041" s="9">
        <f>IF(Q1041=0,0,(INDEX('RPI calculation'!$H$9:$H$356,P1041)-(COUNTIFS(Matches!$C$9:$C$1954,C1041,Matches!$D$9:$D$1954,D1041,Matches!$Q$9:$Q$1954,1,Matches!$F$9:$F$1954,3)+COUNTIFS(Matches!$C$9:$C$1954,D1041,Matches!$D$9:$D$1954,C1041,Matches!$Q$9:$Q$1954,1,Matches!$E$9:$E$1954,3)))/((INDEX('RPI calculation'!$H$9:$H$356,P1041)+INDEX('RPI calculation'!$I$9:$I$356,P1041))-(COUNTIFS(Matches!$C$9:$C$1954,C1041,Matches!$D$9:$D$1954,D1041,Matches!$Q$9:$Q$1954,1)+COUNTIFS(Matches!$C$9:$C$1954,D1041,Matches!$D$9:$D$1954,C1041,Matches!$Q$9:$Q$1954,1))))</f>
        <v>0.5</v>
      </c>
      <c r="U1041" s="9">
        <f>IF(Q1041=0,0,(INDEX('RPI calculation'!$H$9:$H$356,O1041)-(COUNTIFS(Matches!$C$9:$C$1954,C1041,Matches!$D$9:$D$1954,D1041,Matches!$Q$9:$Q$1954,1,Matches!$E$9:$E$1954,3)+COUNTIFS(Matches!$C$9:$C$1954,D1041,Matches!$D$9:$D$1954,C1041,Matches!$Q$9:$Q$1954,1,Matches!$F$9:$F$1954,3)))/((INDEX('RPI calculation'!$H$9:$H$356,O1041)+INDEX('RPI calculation'!$I$9:$I$356,O1041))-(COUNTIFS(Matches!$C$9:$C$1954,C1041,Matches!$D$9:$D$1954,D1041,Matches!$Q$9:$Q$1954,1)+COUNTIFS(Matches!$C$9:$C$1954,D1041,Matches!$D$9:$D$1954,C1041,Matches!$Q$9:$Q$1954,1))))</f>
        <v>0.3</v>
      </c>
      <c r="V1041" s="9">
        <f>IF(Q1041=0,0,INDEX('RPI calculation'!$K$9:$K$356,P1041))</f>
        <v>0.42488521579430666</v>
      </c>
      <c r="W1041" s="9">
        <f>IF(Q1041=0,0,INDEX('RPI calculation'!$K$9:$K$356,O1041))</f>
        <v>0.43163452708907246</v>
      </c>
      <c r="X1041" s="1">
        <f>IF(G1041="D1",INDEX('RPI calculation'!$N$9:$N$356,O1041),0)</f>
        <v>309</v>
      </c>
      <c r="Y1041" s="1">
        <f>IF(H1041="D1",INDEX('RPI calculation'!$N$9:$N$356,P1041),0)</f>
        <v>240</v>
      </c>
    </row>
    <row r="1042" spans="1:25" ht="25">
      <c r="A1042" s="1" t="s">
        <v>3091</v>
      </c>
      <c r="B1042" s="12">
        <v>46275</v>
      </c>
      <c r="C1042" s="1" t="s">
        <v>282</v>
      </c>
      <c r="D1042" s="1" t="s">
        <v>94</v>
      </c>
      <c r="E1042" s="1">
        <v>0</v>
      </c>
      <c r="F1042" s="1">
        <v>3</v>
      </c>
      <c r="G1042" s="1" t="s">
        <v>584</v>
      </c>
      <c r="H1042" s="1" t="s">
        <v>584</v>
      </c>
      <c r="I1042" s="1">
        <v>2</v>
      </c>
      <c r="J1042" s="14" t="s">
        <v>3067</v>
      </c>
      <c r="K1042" s="14" t="s">
        <v>3092</v>
      </c>
      <c r="L1042" s="14"/>
      <c r="M1042" s="1" t="s">
        <v>5986</v>
      </c>
      <c r="N1042" s="14" t="s">
        <v>5989</v>
      </c>
      <c r="O1042" s="1">
        <f>IF(G1042="D1",MATCH(C1042,'RPI calculation'!$A$9:$A$356,0),0)</f>
        <v>41</v>
      </c>
      <c r="P1042" s="1">
        <f>IF(H1042="D1",MATCH(D1042,'RPI calculation'!$A$9:$A$356,0),0)</f>
        <v>106</v>
      </c>
      <c r="Q1042" s="1">
        <f t="shared" si="48"/>
        <v>1</v>
      </c>
      <c r="R1042" s="1">
        <f t="shared" si="49"/>
        <v>0</v>
      </c>
      <c r="S1042" s="1">
        <f t="shared" si="50"/>
        <v>1</v>
      </c>
      <c r="T1042" s="9">
        <f>IF(Q1042=0,0,(INDEX('RPI calculation'!$H$9:$H$356,P1042)-(COUNTIFS(Matches!$C$9:$C$1954,C1042,Matches!$D$9:$D$1954,D1042,Matches!$Q$9:$Q$1954,1,Matches!$F$9:$F$1954,3)+COUNTIFS(Matches!$C$9:$C$1954,D1042,Matches!$D$9:$D$1954,C1042,Matches!$Q$9:$Q$1954,1,Matches!$E$9:$E$1954,3)))/((INDEX('RPI calculation'!$H$9:$H$356,P1042)+INDEX('RPI calculation'!$I$9:$I$356,P1042))-(COUNTIFS(Matches!$C$9:$C$1954,C1042,Matches!$D$9:$D$1954,D1042,Matches!$Q$9:$Q$1954,1)+COUNTIFS(Matches!$C$9:$C$1954,D1042,Matches!$D$9:$D$1954,C1042,Matches!$Q$9:$Q$1954,1))))</f>
        <v>0.66666666666666663</v>
      </c>
      <c r="U1042" s="9">
        <f>IF(Q1042=0,0,(INDEX('RPI calculation'!$H$9:$H$356,O1042)-(COUNTIFS(Matches!$C$9:$C$1954,C1042,Matches!$D$9:$D$1954,D1042,Matches!$Q$9:$Q$1954,1,Matches!$E$9:$E$1954,3)+COUNTIFS(Matches!$C$9:$C$1954,D1042,Matches!$D$9:$D$1954,C1042,Matches!$Q$9:$Q$1954,1,Matches!$F$9:$F$1954,3)))/((INDEX('RPI calculation'!$H$9:$H$356,O1042)+INDEX('RPI calculation'!$I$9:$I$356,O1042))-(COUNTIFS(Matches!$C$9:$C$1954,C1042,Matches!$D$9:$D$1954,D1042,Matches!$Q$9:$Q$1954,1)+COUNTIFS(Matches!$C$9:$C$1954,D1042,Matches!$D$9:$D$1954,C1042,Matches!$Q$9:$Q$1954,1))))</f>
        <v>0</v>
      </c>
      <c r="V1042" s="9">
        <f>IF(Q1042=0,0,INDEX('RPI calculation'!$K$9:$K$356,P1042))</f>
        <v>0.51359044995408631</v>
      </c>
      <c r="W1042" s="9">
        <f>IF(Q1042=0,0,INDEX('RPI calculation'!$K$9:$K$356,O1042))</f>
        <v>0.65873737373737362</v>
      </c>
      <c r="X1042" s="1">
        <f>IF(G1042="D1",INDEX('RPI calculation'!$N$9:$N$356,O1042),0)</f>
        <v>259</v>
      </c>
      <c r="Y1042" s="1">
        <f>IF(H1042="D1",INDEX('RPI calculation'!$N$9:$N$356,P1042),0)</f>
        <v>71</v>
      </c>
    </row>
    <row r="1043" spans="1:25" ht="25">
      <c r="A1043" s="1" t="s">
        <v>3093</v>
      </c>
      <c r="B1043" s="12">
        <v>46275</v>
      </c>
      <c r="C1043" s="1" t="s">
        <v>351</v>
      </c>
      <c r="D1043" s="1" t="s">
        <v>333</v>
      </c>
      <c r="E1043" s="1">
        <v>0</v>
      </c>
      <c r="F1043" s="1">
        <v>3</v>
      </c>
      <c r="G1043" s="1" t="s">
        <v>584</v>
      </c>
      <c r="H1043" s="1" t="s">
        <v>584</v>
      </c>
      <c r="I1043" s="1">
        <v>2</v>
      </c>
      <c r="J1043" s="14" t="s">
        <v>745</v>
      </c>
      <c r="K1043" s="14" t="s">
        <v>3094</v>
      </c>
      <c r="L1043" s="14"/>
      <c r="M1043" s="1" t="s">
        <v>5986</v>
      </c>
      <c r="N1043" s="14" t="s">
        <v>5989</v>
      </c>
      <c r="O1043" s="1">
        <f>IF(G1043="D1",MATCH(C1043,'RPI calculation'!$A$9:$A$356,0),0)</f>
        <v>42</v>
      </c>
      <c r="P1043" s="1">
        <f>IF(H1043="D1",MATCH(D1043,'RPI calculation'!$A$9:$A$356,0),0)</f>
        <v>119</v>
      </c>
      <c r="Q1043" s="1">
        <f t="shared" si="48"/>
        <v>1</v>
      </c>
      <c r="R1043" s="1">
        <f t="shared" si="49"/>
        <v>0</v>
      </c>
      <c r="S1043" s="1">
        <f t="shared" si="50"/>
        <v>1</v>
      </c>
      <c r="T1043" s="9">
        <f>IF(Q1043=0,0,(INDEX('RPI calculation'!$H$9:$H$356,P1043)-(COUNTIFS(Matches!$C$9:$C$1954,C1043,Matches!$D$9:$D$1954,D1043,Matches!$Q$9:$Q$1954,1,Matches!$F$9:$F$1954,3)+COUNTIFS(Matches!$C$9:$C$1954,D1043,Matches!$D$9:$D$1954,C1043,Matches!$Q$9:$Q$1954,1,Matches!$E$9:$E$1954,3)))/((INDEX('RPI calculation'!$H$9:$H$356,P1043)+INDEX('RPI calculation'!$I$9:$I$356,P1043))-(COUNTIFS(Matches!$C$9:$C$1954,C1043,Matches!$D$9:$D$1954,D1043,Matches!$Q$9:$Q$1954,1)+COUNTIFS(Matches!$C$9:$C$1954,D1043,Matches!$D$9:$D$1954,C1043,Matches!$Q$9:$Q$1954,1))))</f>
        <v>0.36363636363636365</v>
      </c>
      <c r="U1043" s="9">
        <f>IF(Q1043=0,0,(INDEX('RPI calculation'!$H$9:$H$356,O1043)-(COUNTIFS(Matches!$C$9:$C$1954,C1043,Matches!$D$9:$D$1954,D1043,Matches!$Q$9:$Q$1954,1,Matches!$E$9:$E$1954,3)+COUNTIFS(Matches!$C$9:$C$1954,D1043,Matches!$D$9:$D$1954,C1043,Matches!$Q$9:$Q$1954,1,Matches!$F$9:$F$1954,3)))/((INDEX('RPI calculation'!$H$9:$H$356,O1043)+INDEX('RPI calculation'!$I$9:$I$356,O1043))-(COUNTIFS(Matches!$C$9:$C$1954,C1043,Matches!$D$9:$D$1954,D1043,Matches!$Q$9:$Q$1954,1)+COUNTIFS(Matches!$C$9:$C$1954,D1043,Matches!$D$9:$D$1954,C1043,Matches!$Q$9:$Q$1954,1))))</f>
        <v>0.18181818181818182</v>
      </c>
      <c r="V1043" s="9">
        <f>IF(Q1043=0,0,INDEX('RPI calculation'!$K$9:$K$356,P1043))</f>
        <v>0.36137820512820512</v>
      </c>
      <c r="W1043" s="9">
        <f>IF(Q1043=0,0,INDEX('RPI calculation'!$K$9:$K$356,O1043))</f>
        <v>0.41094322344322348</v>
      </c>
      <c r="X1043" s="1">
        <f>IF(G1043="D1",INDEX('RPI calculation'!$N$9:$N$356,O1043),0)</f>
        <v>328</v>
      </c>
      <c r="Y1043" s="1">
        <f>IF(H1043="D1",INDEX('RPI calculation'!$N$9:$N$356,P1043),0)</f>
        <v>310</v>
      </c>
    </row>
    <row r="1044" spans="1:25" ht="25">
      <c r="A1044" s="1" t="s">
        <v>3095</v>
      </c>
      <c r="B1044" s="12">
        <v>46275</v>
      </c>
      <c r="C1044" s="1" t="s">
        <v>187</v>
      </c>
      <c r="D1044" s="1" t="s">
        <v>347</v>
      </c>
      <c r="E1044" s="1">
        <v>3</v>
      </c>
      <c r="F1044" s="1">
        <v>0</v>
      </c>
      <c r="G1044" s="1" t="s">
        <v>584</v>
      </c>
      <c r="H1044" s="1" t="s">
        <v>584</v>
      </c>
      <c r="I1044" s="1">
        <v>2</v>
      </c>
      <c r="J1044" s="14" t="s">
        <v>1273</v>
      </c>
      <c r="K1044" s="14" t="s">
        <v>3096</v>
      </c>
      <c r="L1044" s="14"/>
      <c r="M1044" s="1" t="s">
        <v>5986</v>
      </c>
      <c r="N1044" s="14" t="s">
        <v>5989</v>
      </c>
      <c r="O1044" s="1">
        <f>IF(G1044="D1",MATCH(C1044,'RPI calculation'!$A$9:$A$356,0),0)</f>
        <v>44</v>
      </c>
      <c r="P1044" s="1">
        <f>IF(H1044="D1",MATCH(D1044,'RPI calculation'!$A$9:$A$356,0),0)</f>
        <v>286</v>
      </c>
      <c r="Q1044" s="1">
        <f t="shared" si="48"/>
        <v>1</v>
      </c>
      <c r="R1044" s="1">
        <f t="shared" si="49"/>
        <v>1</v>
      </c>
      <c r="S1044" s="1">
        <f t="shared" si="50"/>
        <v>0</v>
      </c>
      <c r="T1044" s="9">
        <f>IF(Q1044=0,0,(INDEX('RPI calculation'!$H$9:$H$356,P1044)-(COUNTIFS(Matches!$C$9:$C$1954,C1044,Matches!$D$9:$D$1954,D1044,Matches!$Q$9:$Q$1954,1,Matches!$F$9:$F$1954,3)+COUNTIFS(Matches!$C$9:$C$1954,D1044,Matches!$D$9:$D$1954,C1044,Matches!$Q$9:$Q$1954,1,Matches!$E$9:$E$1954,3)))/((INDEX('RPI calculation'!$H$9:$H$356,P1044)+INDEX('RPI calculation'!$I$9:$I$356,P1044))-(COUNTIFS(Matches!$C$9:$C$1954,C1044,Matches!$D$9:$D$1954,D1044,Matches!$Q$9:$Q$1954,1)+COUNTIFS(Matches!$C$9:$C$1954,D1044,Matches!$D$9:$D$1954,C1044,Matches!$Q$9:$Q$1954,1))))</f>
        <v>0.3</v>
      </c>
      <c r="U1044" s="9">
        <f>IF(Q1044=0,0,(INDEX('RPI calculation'!$H$9:$H$356,O1044)-(COUNTIFS(Matches!$C$9:$C$1954,C1044,Matches!$D$9:$D$1954,D1044,Matches!$Q$9:$Q$1954,1,Matches!$E$9:$E$1954,3)+COUNTIFS(Matches!$C$9:$C$1954,D1044,Matches!$D$9:$D$1954,C1044,Matches!$Q$9:$Q$1954,1,Matches!$F$9:$F$1954,3)))/((INDEX('RPI calculation'!$H$9:$H$356,O1044)+INDEX('RPI calculation'!$I$9:$I$356,O1044))-(COUNTIFS(Matches!$C$9:$C$1954,C1044,Matches!$D$9:$D$1954,D1044,Matches!$Q$9:$Q$1954,1)+COUNTIFS(Matches!$C$9:$C$1954,D1044,Matches!$D$9:$D$1954,C1044,Matches!$Q$9:$Q$1954,1))))</f>
        <v>0.54545454545454541</v>
      </c>
      <c r="V1044" s="9">
        <f>IF(Q1044=0,0,INDEX('RPI calculation'!$K$9:$K$356,P1044))</f>
        <v>0.38901515151515148</v>
      </c>
      <c r="W1044" s="9">
        <f>IF(Q1044=0,0,INDEX('RPI calculation'!$K$9:$K$356,O1044))</f>
        <v>0.4697746697746697</v>
      </c>
      <c r="X1044" s="1">
        <f>IF(G1044="D1",INDEX('RPI calculation'!$N$9:$N$356,O1044),0)</f>
        <v>164</v>
      </c>
      <c r="Y1044" s="1">
        <f>IF(H1044="D1",INDEX('RPI calculation'!$N$9:$N$356,P1044),0)</f>
        <v>324</v>
      </c>
    </row>
    <row r="1045" spans="1:25" ht="25">
      <c r="A1045" s="1" t="s">
        <v>3097</v>
      </c>
      <c r="B1045" s="12">
        <v>46275</v>
      </c>
      <c r="C1045" s="1" t="s">
        <v>47</v>
      </c>
      <c r="D1045" s="1" t="s">
        <v>169</v>
      </c>
      <c r="E1045" s="1">
        <v>3</v>
      </c>
      <c r="F1045" s="1">
        <v>0</v>
      </c>
      <c r="G1045" s="1" t="s">
        <v>584</v>
      </c>
      <c r="H1045" s="1" t="s">
        <v>584</v>
      </c>
      <c r="I1045" s="1">
        <v>2</v>
      </c>
      <c r="J1045" s="14" t="s">
        <v>1993</v>
      </c>
      <c r="K1045" s="14" t="s">
        <v>3098</v>
      </c>
      <c r="L1045" s="14"/>
      <c r="M1045" s="1" t="s">
        <v>5986</v>
      </c>
      <c r="N1045" s="14" t="s">
        <v>5989</v>
      </c>
      <c r="O1045" s="1">
        <f>IF(G1045="D1",MATCH(C1045,'RPI calculation'!$A$9:$A$356,0),0)</f>
        <v>48</v>
      </c>
      <c r="P1045" s="1">
        <f>IF(H1045="D1",MATCH(D1045,'RPI calculation'!$A$9:$A$356,0),0)</f>
        <v>173</v>
      </c>
      <c r="Q1045" s="1">
        <f t="shared" si="48"/>
        <v>1</v>
      </c>
      <c r="R1045" s="1">
        <f t="shared" si="49"/>
        <v>1</v>
      </c>
      <c r="S1045" s="1">
        <f t="shared" si="50"/>
        <v>0</v>
      </c>
      <c r="T1045" s="9">
        <f>IF(Q1045=0,0,(INDEX('RPI calculation'!$H$9:$H$356,P1045)-(COUNTIFS(Matches!$C$9:$C$1954,C1045,Matches!$D$9:$D$1954,D1045,Matches!$Q$9:$Q$1954,1,Matches!$F$9:$F$1954,3)+COUNTIFS(Matches!$C$9:$C$1954,D1045,Matches!$D$9:$D$1954,C1045,Matches!$Q$9:$Q$1954,1,Matches!$E$9:$E$1954,3)))/((INDEX('RPI calculation'!$H$9:$H$356,P1045)+INDEX('RPI calculation'!$I$9:$I$356,P1045))-(COUNTIFS(Matches!$C$9:$C$1954,C1045,Matches!$D$9:$D$1954,D1045,Matches!$Q$9:$Q$1954,1)+COUNTIFS(Matches!$C$9:$C$1954,D1045,Matches!$D$9:$D$1954,C1045,Matches!$Q$9:$Q$1954,1))))</f>
        <v>0.44444444444444442</v>
      </c>
      <c r="U1045" s="9">
        <f>IF(Q1045=0,0,(INDEX('RPI calculation'!$H$9:$H$356,O1045)-(COUNTIFS(Matches!$C$9:$C$1954,C1045,Matches!$D$9:$D$1954,D1045,Matches!$Q$9:$Q$1954,1,Matches!$E$9:$E$1954,3)+COUNTIFS(Matches!$C$9:$C$1954,D1045,Matches!$D$9:$D$1954,C1045,Matches!$Q$9:$Q$1954,1,Matches!$F$9:$F$1954,3)))/((INDEX('RPI calculation'!$H$9:$H$356,O1045)+INDEX('RPI calculation'!$I$9:$I$356,O1045))-(COUNTIFS(Matches!$C$9:$C$1954,C1045,Matches!$D$9:$D$1954,D1045,Matches!$Q$9:$Q$1954,1)+COUNTIFS(Matches!$C$9:$C$1954,D1045,Matches!$D$9:$D$1954,C1045,Matches!$Q$9:$Q$1954,1))))</f>
        <v>0.66666666666666663</v>
      </c>
      <c r="V1045" s="9">
        <f>IF(Q1045=0,0,INDEX('RPI calculation'!$K$9:$K$356,P1045))</f>
        <v>0.5884848484848485</v>
      </c>
      <c r="W1045" s="9">
        <f>IF(Q1045=0,0,INDEX('RPI calculation'!$K$9:$K$356,O1045))</f>
        <v>0.67239898989898994</v>
      </c>
      <c r="X1045" s="1">
        <f>IF(G1045="D1",INDEX('RPI calculation'!$N$9:$N$356,O1045),0)</f>
        <v>24</v>
      </c>
      <c r="Y1045" s="1">
        <f>IF(H1045="D1",INDEX('RPI calculation'!$N$9:$N$356,P1045),0)</f>
        <v>146</v>
      </c>
    </row>
    <row r="1046" spans="1:25" ht="25">
      <c r="A1046" s="1" t="s">
        <v>3099</v>
      </c>
      <c r="B1046" s="12">
        <v>46275</v>
      </c>
      <c r="C1046" s="1" t="s">
        <v>127</v>
      </c>
      <c r="D1046" s="1" t="s">
        <v>149</v>
      </c>
      <c r="E1046" s="1">
        <v>3</v>
      </c>
      <c r="F1046" s="1">
        <v>2</v>
      </c>
      <c r="G1046" s="1" t="s">
        <v>584</v>
      </c>
      <c r="H1046" s="1" t="s">
        <v>584</v>
      </c>
      <c r="I1046" s="1">
        <v>2</v>
      </c>
      <c r="J1046" s="14" t="s">
        <v>1006</v>
      </c>
      <c r="K1046" s="14" t="s">
        <v>3100</v>
      </c>
      <c r="L1046" s="14"/>
      <c r="M1046" s="1" t="s">
        <v>5986</v>
      </c>
      <c r="N1046" s="14" t="s">
        <v>5989</v>
      </c>
      <c r="O1046" s="1">
        <f>IF(G1046="D1",MATCH(C1046,'RPI calculation'!$A$9:$A$356,0),0)</f>
        <v>51</v>
      </c>
      <c r="P1046" s="1">
        <f>IF(H1046="D1",MATCH(D1046,'RPI calculation'!$A$9:$A$356,0),0)</f>
        <v>343</v>
      </c>
      <c r="Q1046" s="1">
        <f t="shared" si="48"/>
        <v>1</v>
      </c>
      <c r="R1046" s="1">
        <f t="shared" si="49"/>
        <v>1</v>
      </c>
      <c r="S1046" s="1">
        <f t="shared" si="50"/>
        <v>0</v>
      </c>
      <c r="T1046" s="9">
        <f>IF(Q1046=0,0,(INDEX('RPI calculation'!$H$9:$H$356,P1046)-(COUNTIFS(Matches!$C$9:$C$1954,C1046,Matches!$D$9:$D$1954,D1046,Matches!$Q$9:$Q$1954,1,Matches!$F$9:$F$1954,3)+COUNTIFS(Matches!$C$9:$C$1954,D1046,Matches!$D$9:$D$1954,C1046,Matches!$Q$9:$Q$1954,1,Matches!$E$9:$E$1954,3)))/((INDEX('RPI calculation'!$H$9:$H$356,P1046)+INDEX('RPI calculation'!$I$9:$I$356,P1046))-(COUNTIFS(Matches!$C$9:$C$1954,C1046,Matches!$D$9:$D$1954,D1046,Matches!$Q$9:$Q$1954,1)+COUNTIFS(Matches!$C$9:$C$1954,D1046,Matches!$D$9:$D$1954,C1046,Matches!$Q$9:$Q$1954,1))))</f>
        <v>0.6</v>
      </c>
      <c r="U1046" s="9">
        <f>IF(Q1046=0,0,(INDEX('RPI calculation'!$H$9:$H$356,O1046)-(COUNTIFS(Matches!$C$9:$C$1954,C1046,Matches!$D$9:$D$1954,D1046,Matches!$Q$9:$Q$1954,1,Matches!$E$9:$E$1954,3)+COUNTIFS(Matches!$C$9:$C$1954,D1046,Matches!$D$9:$D$1954,C1046,Matches!$Q$9:$Q$1954,1,Matches!$F$9:$F$1954,3)))/((INDEX('RPI calculation'!$H$9:$H$356,O1046)+INDEX('RPI calculation'!$I$9:$I$356,O1046))-(COUNTIFS(Matches!$C$9:$C$1954,C1046,Matches!$D$9:$D$1954,D1046,Matches!$Q$9:$Q$1954,1)+COUNTIFS(Matches!$C$9:$C$1954,D1046,Matches!$D$9:$D$1954,C1046,Matches!$Q$9:$Q$1954,1))))</f>
        <v>0.375</v>
      </c>
      <c r="V1046" s="9">
        <f>IF(Q1046=0,0,INDEX('RPI calculation'!$K$9:$K$356,P1046))</f>
        <v>0.53261460761460766</v>
      </c>
      <c r="W1046" s="9">
        <f>IF(Q1046=0,0,INDEX('RPI calculation'!$K$9:$K$356,O1046))</f>
        <v>0.61683501683501685</v>
      </c>
      <c r="X1046" s="1">
        <f>IF(G1046="D1",INDEX('RPI calculation'!$N$9:$N$356,O1046),0)</f>
        <v>104</v>
      </c>
      <c r="Y1046" s="1">
        <f>IF(H1046="D1",INDEX('RPI calculation'!$N$9:$N$356,P1046),0)</f>
        <v>126</v>
      </c>
    </row>
    <row r="1047" spans="1:25" ht="25">
      <c r="A1047" s="1" t="s">
        <v>3101</v>
      </c>
      <c r="B1047" s="12">
        <v>46275</v>
      </c>
      <c r="C1047" s="1" t="s">
        <v>49</v>
      </c>
      <c r="D1047" s="1" t="s">
        <v>98</v>
      </c>
      <c r="E1047" s="1">
        <v>3</v>
      </c>
      <c r="F1047" s="1">
        <v>0</v>
      </c>
      <c r="G1047" s="1" t="s">
        <v>584</v>
      </c>
      <c r="H1047" s="1" t="s">
        <v>584</v>
      </c>
      <c r="I1047" s="1">
        <v>2</v>
      </c>
      <c r="J1047" s="14" t="s">
        <v>1073</v>
      </c>
      <c r="K1047" s="14" t="s">
        <v>3102</v>
      </c>
      <c r="L1047" s="14"/>
      <c r="M1047" s="1" t="s">
        <v>5986</v>
      </c>
      <c r="N1047" s="14" t="s">
        <v>5989</v>
      </c>
      <c r="O1047" s="1">
        <f>IF(G1047="D1",MATCH(C1047,'RPI calculation'!$A$9:$A$356,0),0)</f>
        <v>55</v>
      </c>
      <c r="P1047" s="1">
        <f>IF(H1047="D1",MATCH(D1047,'RPI calculation'!$A$9:$A$356,0),0)</f>
        <v>257</v>
      </c>
      <c r="Q1047" s="1">
        <f t="shared" si="48"/>
        <v>1</v>
      </c>
      <c r="R1047" s="1">
        <f t="shared" si="49"/>
        <v>1</v>
      </c>
      <c r="S1047" s="1">
        <f t="shared" si="50"/>
        <v>0</v>
      </c>
      <c r="T1047" s="9">
        <f>IF(Q1047=0,0,(INDEX('RPI calculation'!$H$9:$H$356,P1047)-(COUNTIFS(Matches!$C$9:$C$1954,C1047,Matches!$D$9:$D$1954,D1047,Matches!$Q$9:$Q$1954,1,Matches!$F$9:$F$1954,3)+COUNTIFS(Matches!$C$9:$C$1954,D1047,Matches!$D$9:$D$1954,C1047,Matches!$Q$9:$Q$1954,1,Matches!$E$9:$E$1954,3)))/((INDEX('RPI calculation'!$H$9:$H$356,P1047)+INDEX('RPI calculation'!$I$9:$I$356,P1047))-(COUNTIFS(Matches!$C$9:$C$1954,C1047,Matches!$D$9:$D$1954,D1047,Matches!$Q$9:$Q$1954,1)+COUNTIFS(Matches!$C$9:$C$1954,D1047,Matches!$D$9:$D$1954,C1047,Matches!$Q$9:$Q$1954,1))))</f>
        <v>0.7</v>
      </c>
      <c r="U1047" s="9">
        <f>IF(Q1047=0,0,(INDEX('RPI calculation'!$H$9:$H$356,O1047)-(COUNTIFS(Matches!$C$9:$C$1954,C1047,Matches!$D$9:$D$1954,D1047,Matches!$Q$9:$Q$1954,1,Matches!$E$9:$E$1954,3)+COUNTIFS(Matches!$C$9:$C$1954,D1047,Matches!$D$9:$D$1954,C1047,Matches!$Q$9:$Q$1954,1,Matches!$F$9:$F$1954,3)))/((INDEX('RPI calculation'!$H$9:$H$356,O1047)+INDEX('RPI calculation'!$I$9:$I$356,O1047))-(COUNTIFS(Matches!$C$9:$C$1954,C1047,Matches!$D$9:$D$1954,D1047,Matches!$Q$9:$Q$1954,1)+COUNTIFS(Matches!$C$9:$C$1954,D1047,Matches!$D$9:$D$1954,C1047,Matches!$Q$9:$Q$1954,1))))</f>
        <v>0.66666666666666663</v>
      </c>
      <c r="V1047" s="9">
        <f>IF(Q1047=0,0,INDEX('RPI calculation'!$K$9:$K$356,P1047))</f>
        <v>0.5743014561196379</v>
      </c>
      <c r="W1047" s="9">
        <f>IF(Q1047=0,0,INDEX('RPI calculation'!$K$9:$K$356,O1047))</f>
        <v>0.65047619047619043</v>
      </c>
      <c r="X1047" s="1">
        <f>IF(G1047="D1",INDEX('RPI calculation'!$N$9:$N$356,O1047),0)</f>
        <v>26</v>
      </c>
      <c r="Y1047" s="1">
        <f>IF(H1047="D1",INDEX('RPI calculation'!$N$9:$N$356,P1047),0)</f>
        <v>75</v>
      </c>
    </row>
    <row r="1048" spans="1:25" ht="25">
      <c r="A1048" s="1" t="s">
        <v>3103</v>
      </c>
      <c r="B1048" s="12">
        <v>46275</v>
      </c>
      <c r="C1048" s="1" t="s">
        <v>207</v>
      </c>
      <c r="D1048" s="1" t="s">
        <v>243</v>
      </c>
      <c r="E1048" s="1">
        <v>3</v>
      </c>
      <c r="F1048" s="1">
        <v>1</v>
      </c>
      <c r="G1048" s="1" t="s">
        <v>584</v>
      </c>
      <c r="H1048" s="1" t="s">
        <v>584</v>
      </c>
      <c r="I1048" s="1">
        <v>2</v>
      </c>
      <c r="J1048" s="14" t="s">
        <v>3104</v>
      </c>
      <c r="K1048" s="14" t="s">
        <v>3105</v>
      </c>
      <c r="L1048" s="14"/>
      <c r="M1048" s="1" t="s">
        <v>5986</v>
      </c>
      <c r="N1048" s="14" t="s">
        <v>5989</v>
      </c>
      <c r="O1048" s="1">
        <f>IF(G1048="D1",MATCH(C1048,'RPI calculation'!$A$9:$A$356,0),0)</f>
        <v>57</v>
      </c>
      <c r="P1048" s="1">
        <f>IF(H1048="D1",MATCH(D1048,'RPI calculation'!$A$9:$A$356,0),0)</f>
        <v>322</v>
      </c>
      <c r="Q1048" s="1">
        <f t="shared" si="48"/>
        <v>1</v>
      </c>
      <c r="R1048" s="1">
        <f t="shared" si="49"/>
        <v>1</v>
      </c>
      <c r="S1048" s="1">
        <f t="shared" si="50"/>
        <v>0</v>
      </c>
      <c r="T1048" s="9">
        <f>IF(Q1048=0,0,(INDEX('RPI calculation'!$H$9:$H$356,P1048)-(COUNTIFS(Matches!$C$9:$C$1954,C1048,Matches!$D$9:$D$1954,D1048,Matches!$Q$9:$Q$1954,1,Matches!$F$9:$F$1954,3)+COUNTIFS(Matches!$C$9:$C$1954,D1048,Matches!$D$9:$D$1954,C1048,Matches!$Q$9:$Q$1954,1,Matches!$E$9:$E$1954,3)))/((INDEX('RPI calculation'!$H$9:$H$356,P1048)+INDEX('RPI calculation'!$I$9:$I$356,P1048))-(COUNTIFS(Matches!$C$9:$C$1954,C1048,Matches!$D$9:$D$1954,D1048,Matches!$Q$9:$Q$1954,1)+COUNTIFS(Matches!$C$9:$C$1954,D1048,Matches!$D$9:$D$1954,C1048,Matches!$Q$9:$Q$1954,1))))</f>
        <v>0.72727272727272729</v>
      </c>
      <c r="U1048" s="9">
        <f>IF(Q1048=0,0,(INDEX('RPI calculation'!$H$9:$H$356,O1048)-(COUNTIFS(Matches!$C$9:$C$1954,C1048,Matches!$D$9:$D$1954,D1048,Matches!$Q$9:$Q$1954,1,Matches!$E$9:$E$1954,3)+COUNTIFS(Matches!$C$9:$C$1954,D1048,Matches!$D$9:$D$1954,C1048,Matches!$Q$9:$Q$1954,1,Matches!$F$9:$F$1954,3)))/((INDEX('RPI calculation'!$H$9:$H$356,O1048)+INDEX('RPI calculation'!$I$9:$I$356,O1048))-(COUNTIFS(Matches!$C$9:$C$1954,C1048,Matches!$D$9:$D$1954,D1048,Matches!$Q$9:$Q$1954,1)+COUNTIFS(Matches!$C$9:$C$1954,D1048,Matches!$D$9:$D$1954,C1048,Matches!$Q$9:$Q$1954,1))))</f>
        <v>0.58333333333333337</v>
      </c>
      <c r="V1048" s="9">
        <f>IF(Q1048=0,0,INDEX('RPI calculation'!$K$9:$K$356,P1048))</f>
        <v>0.36851250601250601</v>
      </c>
      <c r="W1048" s="9">
        <f>IF(Q1048=0,0,INDEX('RPI calculation'!$K$9:$K$356,O1048))</f>
        <v>0.44234654234654225</v>
      </c>
      <c r="X1048" s="1">
        <f>IF(G1048="D1",INDEX('RPI calculation'!$N$9:$N$356,O1048),0)</f>
        <v>184</v>
      </c>
      <c r="Y1048" s="1">
        <f>IF(H1048="D1",INDEX('RPI calculation'!$N$9:$N$356,P1048),0)</f>
        <v>220</v>
      </c>
    </row>
    <row r="1049" spans="1:25" ht="25">
      <c r="A1049" s="1" t="s">
        <v>3106</v>
      </c>
      <c r="B1049" s="12">
        <v>46275</v>
      </c>
      <c r="C1049" s="1" t="s">
        <v>278</v>
      </c>
      <c r="D1049" s="1" t="s">
        <v>294</v>
      </c>
      <c r="E1049" s="1">
        <v>3</v>
      </c>
      <c r="F1049" s="1">
        <v>0</v>
      </c>
      <c r="G1049" s="1" t="s">
        <v>584</v>
      </c>
      <c r="H1049" s="1" t="s">
        <v>584</v>
      </c>
      <c r="I1049" s="1">
        <v>2</v>
      </c>
      <c r="J1049" s="14" t="s">
        <v>856</v>
      </c>
      <c r="K1049" s="14" t="s">
        <v>3107</v>
      </c>
      <c r="L1049" s="14"/>
      <c r="M1049" s="1" t="s">
        <v>5986</v>
      </c>
      <c r="N1049" s="14" t="s">
        <v>5989</v>
      </c>
      <c r="O1049" s="1">
        <f>IF(G1049="D1",MATCH(C1049,'RPI calculation'!$A$9:$A$356,0),0)</f>
        <v>65</v>
      </c>
      <c r="P1049" s="1">
        <f>IF(H1049="D1",MATCH(D1049,'RPI calculation'!$A$9:$A$356,0),0)</f>
        <v>233</v>
      </c>
      <c r="Q1049" s="1">
        <f t="shared" si="48"/>
        <v>1</v>
      </c>
      <c r="R1049" s="1">
        <f t="shared" si="49"/>
        <v>1</v>
      </c>
      <c r="S1049" s="1">
        <f t="shared" si="50"/>
        <v>0</v>
      </c>
      <c r="T1049" s="9">
        <f>IF(Q1049=0,0,(INDEX('RPI calculation'!$H$9:$H$356,P1049)-(COUNTIFS(Matches!$C$9:$C$1954,C1049,Matches!$D$9:$D$1954,D1049,Matches!$Q$9:$Q$1954,1,Matches!$F$9:$F$1954,3)+COUNTIFS(Matches!$C$9:$C$1954,D1049,Matches!$D$9:$D$1954,C1049,Matches!$Q$9:$Q$1954,1,Matches!$E$9:$E$1954,3)))/((INDEX('RPI calculation'!$H$9:$H$356,P1049)+INDEX('RPI calculation'!$I$9:$I$356,P1049))-(COUNTIFS(Matches!$C$9:$C$1954,C1049,Matches!$D$9:$D$1954,D1049,Matches!$Q$9:$Q$1954,1)+COUNTIFS(Matches!$C$9:$C$1954,D1049,Matches!$D$9:$D$1954,C1049,Matches!$Q$9:$Q$1954,1))))</f>
        <v>0.125</v>
      </c>
      <c r="U1049" s="9">
        <f>IF(Q1049=0,0,(INDEX('RPI calculation'!$H$9:$H$356,O1049)-(COUNTIFS(Matches!$C$9:$C$1954,C1049,Matches!$D$9:$D$1954,D1049,Matches!$Q$9:$Q$1954,1,Matches!$E$9:$E$1954,3)+COUNTIFS(Matches!$C$9:$C$1954,D1049,Matches!$D$9:$D$1954,C1049,Matches!$Q$9:$Q$1954,1,Matches!$F$9:$F$1954,3)))/((INDEX('RPI calculation'!$H$9:$H$356,O1049)+INDEX('RPI calculation'!$I$9:$I$356,O1049))-(COUNTIFS(Matches!$C$9:$C$1954,C1049,Matches!$D$9:$D$1954,D1049,Matches!$Q$9:$Q$1954,1)+COUNTIFS(Matches!$C$9:$C$1954,D1049,Matches!$D$9:$D$1954,C1049,Matches!$Q$9:$Q$1954,1))))</f>
        <v>0.44444444444444442</v>
      </c>
      <c r="V1049" s="9">
        <f>IF(Q1049=0,0,INDEX('RPI calculation'!$K$9:$K$356,P1049))</f>
        <v>0.58967452300785639</v>
      </c>
      <c r="W1049" s="9">
        <f>IF(Q1049=0,0,INDEX('RPI calculation'!$K$9:$K$356,O1049))</f>
        <v>0.40734848484848485</v>
      </c>
      <c r="X1049" s="1">
        <f>IF(G1049="D1",INDEX('RPI calculation'!$N$9:$N$356,O1049),0)</f>
        <v>255</v>
      </c>
      <c r="Y1049" s="1">
        <f>IF(H1049="D1",INDEX('RPI calculation'!$N$9:$N$356,P1049),0)</f>
        <v>271</v>
      </c>
    </row>
    <row r="1050" spans="1:25" ht="25">
      <c r="A1050" s="1" t="s">
        <v>3108</v>
      </c>
      <c r="B1050" s="12">
        <v>46275</v>
      </c>
      <c r="C1050" s="1" t="s">
        <v>119</v>
      </c>
      <c r="D1050" s="1" t="s">
        <v>136</v>
      </c>
      <c r="E1050" s="1">
        <v>3</v>
      </c>
      <c r="F1050" s="1">
        <v>2</v>
      </c>
      <c r="G1050" s="1" t="s">
        <v>584</v>
      </c>
      <c r="H1050" s="1" t="s">
        <v>584</v>
      </c>
      <c r="I1050" s="1">
        <v>2</v>
      </c>
      <c r="J1050" s="14" t="s">
        <v>1535</v>
      </c>
      <c r="K1050" s="14" t="s">
        <v>3109</v>
      </c>
      <c r="L1050" s="14"/>
      <c r="M1050" s="1" t="s">
        <v>5986</v>
      </c>
      <c r="N1050" s="14" t="s">
        <v>5989</v>
      </c>
      <c r="O1050" s="1">
        <f>IF(G1050="D1",MATCH(C1050,'RPI calculation'!$A$9:$A$356,0),0)</f>
        <v>75</v>
      </c>
      <c r="P1050" s="1">
        <f>IF(H1050="D1",MATCH(D1050,'RPI calculation'!$A$9:$A$356,0),0)</f>
        <v>126</v>
      </c>
      <c r="Q1050" s="1">
        <f t="shared" si="48"/>
        <v>1</v>
      </c>
      <c r="R1050" s="1">
        <f t="shared" si="49"/>
        <v>1</v>
      </c>
      <c r="S1050" s="1">
        <f t="shared" si="50"/>
        <v>0</v>
      </c>
      <c r="T1050" s="9">
        <f>IF(Q1050=0,0,(INDEX('RPI calculation'!$H$9:$H$356,P1050)-(COUNTIFS(Matches!$C$9:$C$1954,C1050,Matches!$D$9:$D$1954,D1050,Matches!$Q$9:$Q$1954,1,Matches!$F$9:$F$1954,3)+COUNTIFS(Matches!$C$9:$C$1954,D1050,Matches!$D$9:$D$1954,C1050,Matches!$Q$9:$Q$1954,1,Matches!$E$9:$E$1954,3)))/((INDEX('RPI calculation'!$H$9:$H$356,P1050)+INDEX('RPI calculation'!$I$9:$I$356,P1050))-(COUNTIFS(Matches!$C$9:$C$1954,C1050,Matches!$D$9:$D$1954,D1050,Matches!$Q$9:$Q$1954,1)+COUNTIFS(Matches!$C$9:$C$1954,D1050,Matches!$D$9:$D$1954,C1050,Matches!$Q$9:$Q$1954,1))))</f>
        <v>0.55555555555555558</v>
      </c>
      <c r="U1050" s="9">
        <f>IF(Q1050=0,0,(INDEX('RPI calculation'!$H$9:$H$356,O1050)-(COUNTIFS(Matches!$C$9:$C$1954,C1050,Matches!$D$9:$D$1954,D1050,Matches!$Q$9:$Q$1954,1,Matches!$E$9:$E$1954,3)+COUNTIFS(Matches!$C$9:$C$1954,D1050,Matches!$D$9:$D$1954,C1050,Matches!$Q$9:$Q$1954,1,Matches!$F$9:$F$1954,3)))/((INDEX('RPI calculation'!$H$9:$H$356,O1050)+INDEX('RPI calculation'!$I$9:$I$356,O1050))-(COUNTIFS(Matches!$C$9:$C$1954,C1050,Matches!$D$9:$D$1954,D1050,Matches!$Q$9:$Q$1954,1)+COUNTIFS(Matches!$C$9:$C$1954,D1050,Matches!$D$9:$D$1954,C1050,Matches!$Q$9:$Q$1954,1))))</f>
        <v>0.81818181818181823</v>
      </c>
      <c r="V1050" s="9">
        <f>IF(Q1050=0,0,INDEX('RPI calculation'!$K$9:$K$356,P1050))</f>
        <v>0.58047619047619048</v>
      </c>
      <c r="W1050" s="9">
        <f>IF(Q1050=0,0,INDEX('RPI calculation'!$K$9:$K$356,O1050))</f>
        <v>0.43509453509453516</v>
      </c>
      <c r="X1050" s="1">
        <f>IF(G1050="D1",INDEX('RPI calculation'!$N$9:$N$356,O1050),0)</f>
        <v>96</v>
      </c>
      <c r="Y1050" s="1">
        <f>IF(H1050="D1",INDEX('RPI calculation'!$N$9:$N$356,P1050),0)</f>
        <v>113</v>
      </c>
    </row>
    <row r="1051" spans="1:25" ht="25">
      <c r="A1051" s="1" t="s">
        <v>3110</v>
      </c>
      <c r="B1051" s="12">
        <v>46275</v>
      </c>
      <c r="C1051" s="1" t="s">
        <v>281</v>
      </c>
      <c r="D1051" s="1" t="s">
        <v>293</v>
      </c>
      <c r="E1051" s="1">
        <v>0</v>
      </c>
      <c r="F1051" s="1">
        <v>3</v>
      </c>
      <c r="G1051" s="1" t="s">
        <v>584</v>
      </c>
      <c r="H1051" s="1" t="s">
        <v>584</v>
      </c>
      <c r="I1051" s="1">
        <v>2</v>
      </c>
      <c r="J1051" s="14" t="s">
        <v>1087</v>
      </c>
      <c r="K1051" s="14" t="s">
        <v>3111</v>
      </c>
      <c r="L1051" s="14"/>
      <c r="M1051" s="1" t="s">
        <v>5986</v>
      </c>
      <c r="N1051" s="14" t="s">
        <v>5989</v>
      </c>
      <c r="O1051" s="1">
        <f>IF(G1051="D1",MATCH(C1051,'RPI calculation'!$A$9:$A$356,0),0)</f>
        <v>77</v>
      </c>
      <c r="P1051" s="1">
        <f>IF(H1051="D1",MATCH(D1051,'RPI calculation'!$A$9:$A$356,0),0)</f>
        <v>239</v>
      </c>
      <c r="Q1051" s="1">
        <f t="shared" si="48"/>
        <v>1</v>
      </c>
      <c r="R1051" s="1">
        <f t="shared" si="49"/>
        <v>0</v>
      </c>
      <c r="S1051" s="1">
        <f t="shared" si="50"/>
        <v>1</v>
      </c>
      <c r="T1051" s="9">
        <f>IF(Q1051=0,0,(INDEX('RPI calculation'!$H$9:$H$356,P1051)-(COUNTIFS(Matches!$C$9:$C$1954,C1051,Matches!$D$9:$D$1954,D1051,Matches!$Q$9:$Q$1954,1,Matches!$F$9:$F$1954,3)+COUNTIFS(Matches!$C$9:$C$1954,D1051,Matches!$D$9:$D$1954,C1051,Matches!$Q$9:$Q$1954,1,Matches!$E$9:$E$1954,3)))/((INDEX('RPI calculation'!$H$9:$H$356,P1051)+INDEX('RPI calculation'!$I$9:$I$356,P1051))-(COUNTIFS(Matches!$C$9:$C$1954,C1051,Matches!$D$9:$D$1954,D1051,Matches!$Q$9:$Q$1954,1)+COUNTIFS(Matches!$C$9:$C$1954,D1051,Matches!$D$9:$D$1954,C1051,Matches!$Q$9:$Q$1954,1))))</f>
        <v>0.36363636363636365</v>
      </c>
      <c r="U1051" s="9">
        <f>IF(Q1051=0,0,(INDEX('RPI calculation'!$H$9:$H$356,O1051)-(COUNTIFS(Matches!$C$9:$C$1954,C1051,Matches!$D$9:$D$1954,D1051,Matches!$Q$9:$Q$1954,1,Matches!$E$9:$E$1954,3)+COUNTIFS(Matches!$C$9:$C$1954,D1051,Matches!$D$9:$D$1954,C1051,Matches!$Q$9:$Q$1954,1,Matches!$F$9:$F$1954,3)))/((INDEX('RPI calculation'!$H$9:$H$356,O1051)+INDEX('RPI calculation'!$I$9:$I$356,O1051))-(COUNTIFS(Matches!$C$9:$C$1954,C1051,Matches!$D$9:$D$1954,D1051,Matches!$Q$9:$Q$1954,1)+COUNTIFS(Matches!$C$9:$C$1954,D1051,Matches!$D$9:$D$1954,C1051,Matches!$Q$9:$Q$1954,1))))</f>
        <v>0.54545454545454541</v>
      </c>
      <c r="V1051" s="9">
        <f>IF(Q1051=0,0,INDEX('RPI calculation'!$K$9:$K$356,P1051))</f>
        <v>0.42091750841750847</v>
      </c>
      <c r="W1051" s="9">
        <f>IF(Q1051=0,0,INDEX('RPI calculation'!$K$9:$K$356,O1051))</f>
        <v>0.4160774410774411</v>
      </c>
      <c r="X1051" s="1">
        <f>IF(G1051="D1",INDEX('RPI calculation'!$N$9:$N$356,O1051),0)</f>
        <v>258</v>
      </c>
      <c r="Y1051" s="1">
        <f>IF(H1051="D1",INDEX('RPI calculation'!$N$9:$N$356,P1051),0)</f>
        <v>270</v>
      </c>
    </row>
    <row r="1052" spans="1:25" ht="25">
      <c r="A1052" s="1" t="s">
        <v>3112</v>
      </c>
      <c r="B1052" s="12">
        <v>46275</v>
      </c>
      <c r="C1052" s="1" t="s">
        <v>341</v>
      </c>
      <c r="D1052" s="1" t="s">
        <v>362</v>
      </c>
      <c r="E1052" s="1">
        <v>3</v>
      </c>
      <c r="F1052" s="1">
        <v>1</v>
      </c>
      <c r="G1052" s="1" t="s">
        <v>584</v>
      </c>
      <c r="H1052" s="1" t="s">
        <v>584</v>
      </c>
      <c r="I1052" s="1">
        <v>2</v>
      </c>
      <c r="J1052" s="14" t="s">
        <v>982</v>
      </c>
      <c r="K1052" s="14" t="s">
        <v>3113</v>
      </c>
      <c r="L1052" s="14"/>
      <c r="M1052" s="1" t="s">
        <v>5986</v>
      </c>
      <c r="N1052" s="14" t="s">
        <v>5989</v>
      </c>
      <c r="O1052" s="1">
        <f>IF(G1052="D1",MATCH(C1052,'RPI calculation'!$A$9:$A$356,0),0)</f>
        <v>80</v>
      </c>
      <c r="P1052" s="1">
        <f>IF(H1052="D1",MATCH(D1052,'RPI calculation'!$A$9:$A$356,0),0)</f>
        <v>279</v>
      </c>
      <c r="Q1052" s="1">
        <f t="shared" si="48"/>
        <v>1</v>
      </c>
      <c r="R1052" s="1">
        <f t="shared" si="49"/>
        <v>1</v>
      </c>
      <c r="S1052" s="1">
        <f t="shared" si="50"/>
        <v>0</v>
      </c>
      <c r="T1052" s="9">
        <f>IF(Q1052=0,0,(INDEX('RPI calculation'!$H$9:$H$356,P1052)-(COUNTIFS(Matches!$C$9:$C$1954,C1052,Matches!$D$9:$D$1954,D1052,Matches!$Q$9:$Q$1954,1,Matches!$F$9:$F$1954,3)+COUNTIFS(Matches!$C$9:$C$1954,D1052,Matches!$D$9:$D$1954,C1052,Matches!$Q$9:$Q$1954,1,Matches!$E$9:$E$1954,3)))/((INDEX('RPI calculation'!$H$9:$H$356,P1052)+INDEX('RPI calculation'!$I$9:$I$356,P1052))-(COUNTIFS(Matches!$C$9:$C$1954,C1052,Matches!$D$9:$D$1954,D1052,Matches!$Q$9:$Q$1954,1)+COUNTIFS(Matches!$C$9:$C$1954,D1052,Matches!$D$9:$D$1954,C1052,Matches!$Q$9:$Q$1954,1))))</f>
        <v>0</v>
      </c>
      <c r="U1052" s="9">
        <f>IF(Q1052=0,0,(INDEX('RPI calculation'!$H$9:$H$356,O1052)-(COUNTIFS(Matches!$C$9:$C$1954,C1052,Matches!$D$9:$D$1954,D1052,Matches!$Q$9:$Q$1954,1,Matches!$E$9:$E$1954,3)+COUNTIFS(Matches!$C$9:$C$1954,D1052,Matches!$D$9:$D$1954,C1052,Matches!$Q$9:$Q$1954,1,Matches!$F$9:$F$1954,3)))/((INDEX('RPI calculation'!$H$9:$H$356,O1052)+INDEX('RPI calculation'!$I$9:$I$356,O1052))-(COUNTIFS(Matches!$C$9:$C$1954,C1052,Matches!$D$9:$D$1954,D1052,Matches!$Q$9:$Q$1954,1)+COUNTIFS(Matches!$C$9:$C$1954,D1052,Matches!$D$9:$D$1954,C1052,Matches!$Q$9:$Q$1954,1))))</f>
        <v>0.1</v>
      </c>
      <c r="V1052" s="9">
        <f>IF(Q1052=0,0,INDEX('RPI calculation'!$K$9:$K$356,P1052))</f>
        <v>0.43954545454545457</v>
      </c>
      <c r="W1052" s="9">
        <f>IF(Q1052=0,0,INDEX('RPI calculation'!$K$9:$K$356,O1052))</f>
        <v>0.40075757575757581</v>
      </c>
      <c r="X1052" s="1">
        <f>IF(G1052="D1",INDEX('RPI calculation'!$N$9:$N$356,O1052),0)</f>
        <v>318</v>
      </c>
      <c r="Y1052" s="1">
        <f>IF(H1052="D1",INDEX('RPI calculation'!$N$9:$N$356,P1052),0)</f>
        <v>339</v>
      </c>
    </row>
    <row r="1053" spans="1:25" ht="25">
      <c r="A1053" s="1" t="s">
        <v>3114</v>
      </c>
      <c r="B1053" s="12">
        <v>46275</v>
      </c>
      <c r="C1053" s="1" t="s">
        <v>306</v>
      </c>
      <c r="D1053" s="1" t="s">
        <v>83</v>
      </c>
      <c r="E1053" s="1">
        <v>0</v>
      </c>
      <c r="F1053" s="1">
        <v>3</v>
      </c>
      <c r="G1053" s="1" t="s">
        <v>584</v>
      </c>
      <c r="H1053" s="1" t="s">
        <v>584</v>
      </c>
      <c r="I1053" s="1">
        <v>2</v>
      </c>
      <c r="J1053" s="14" t="s">
        <v>2228</v>
      </c>
      <c r="K1053" s="14" t="s">
        <v>3115</v>
      </c>
      <c r="L1053" s="14"/>
      <c r="M1053" s="1" t="s">
        <v>5986</v>
      </c>
      <c r="N1053" s="14" t="s">
        <v>5989</v>
      </c>
      <c r="O1053" s="1">
        <f>IF(G1053="D1",MATCH(C1053,'RPI calculation'!$A$9:$A$356,0),0)</f>
        <v>82</v>
      </c>
      <c r="P1053" s="1">
        <f>IF(H1053="D1",MATCH(D1053,'RPI calculation'!$A$9:$A$356,0),0)</f>
        <v>347</v>
      </c>
      <c r="Q1053" s="1">
        <f t="shared" si="48"/>
        <v>1</v>
      </c>
      <c r="R1053" s="1">
        <f t="shared" si="49"/>
        <v>0</v>
      </c>
      <c r="S1053" s="1">
        <f t="shared" si="50"/>
        <v>1</v>
      </c>
      <c r="T1053" s="9">
        <f>IF(Q1053=0,0,(INDEX('RPI calculation'!$H$9:$H$356,P1053)-(COUNTIFS(Matches!$C$9:$C$1954,C1053,Matches!$D$9:$D$1954,D1053,Matches!$Q$9:$Q$1954,1,Matches!$F$9:$F$1954,3)+COUNTIFS(Matches!$C$9:$C$1954,D1053,Matches!$D$9:$D$1954,C1053,Matches!$Q$9:$Q$1954,1,Matches!$E$9:$E$1954,3)))/((INDEX('RPI calculation'!$H$9:$H$356,P1053)+INDEX('RPI calculation'!$I$9:$I$356,P1053))-(COUNTIFS(Matches!$C$9:$C$1954,C1053,Matches!$D$9:$D$1954,D1053,Matches!$Q$9:$Q$1954,1)+COUNTIFS(Matches!$C$9:$C$1954,D1053,Matches!$D$9:$D$1954,C1053,Matches!$Q$9:$Q$1954,1))))</f>
        <v>0.7142857142857143</v>
      </c>
      <c r="U1053" s="9">
        <f>IF(Q1053=0,0,(INDEX('RPI calculation'!$H$9:$H$356,O1053)-(COUNTIFS(Matches!$C$9:$C$1954,C1053,Matches!$D$9:$D$1954,D1053,Matches!$Q$9:$Q$1954,1,Matches!$E$9:$E$1954,3)+COUNTIFS(Matches!$C$9:$C$1954,D1053,Matches!$D$9:$D$1954,C1053,Matches!$Q$9:$Q$1954,1,Matches!$F$9:$F$1954,3)))/((INDEX('RPI calculation'!$H$9:$H$356,O1053)+INDEX('RPI calculation'!$I$9:$I$356,O1053))-(COUNTIFS(Matches!$C$9:$C$1954,C1053,Matches!$D$9:$D$1954,D1053,Matches!$Q$9:$Q$1954,1)+COUNTIFS(Matches!$C$9:$C$1954,D1053,Matches!$D$9:$D$1954,C1053,Matches!$Q$9:$Q$1954,1))))</f>
        <v>0.16666666666666666</v>
      </c>
      <c r="V1053" s="9">
        <f>IF(Q1053=0,0,INDEX('RPI calculation'!$K$9:$K$356,P1053))</f>
        <v>0.54842171717171717</v>
      </c>
      <c r="W1053" s="9">
        <f>IF(Q1053=0,0,INDEX('RPI calculation'!$K$9:$K$356,O1053))</f>
        <v>0.55008132892748285</v>
      </c>
      <c r="X1053" s="1">
        <f>IF(G1053="D1",INDEX('RPI calculation'!$N$9:$N$356,O1053),0)</f>
        <v>283</v>
      </c>
      <c r="Y1053" s="1">
        <f>IF(H1053="D1",INDEX('RPI calculation'!$N$9:$N$356,P1053),0)</f>
        <v>60</v>
      </c>
    </row>
    <row r="1054" spans="1:25" ht="25">
      <c r="A1054" s="1" t="s">
        <v>3116</v>
      </c>
      <c r="B1054" s="12">
        <v>46275</v>
      </c>
      <c r="C1054" s="1" t="s">
        <v>320</v>
      </c>
      <c r="D1054" s="1" t="s">
        <v>287</v>
      </c>
      <c r="E1054" s="1">
        <v>3</v>
      </c>
      <c r="F1054" s="1">
        <v>2</v>
      </c>
      <c r="G1054" s="1" t="s">
        <v>584</v>
      </c>
      <c r="H1054" s="1" t="s">
        <v>584</v>
      </c>
      <c r="I1054" s="1">
        <v>2</v>
      </c>
      <c r="J1054" s="14" t="s">
        <v>1130</v>
      </c>
      <c r="K1054" s="14" t="s">
        <v>3117</v>
      </c>
      <c r="L1054" s="14"/>
      <c r="M1054" s="1" t="s">
        <v>5986</v>
      </c>
      <c r="N1054" s="14" t="s">
        <v>5989</v>
      </c>
      <c r="O1054" s="1">
        <f>IF(G1054="D1",MATCH(C1054,'RPI calculation'!$A$9:$A$356,0),0)</f>
        <v>87</v>
      </c>
      <c r="P1054" s="1">
        <f>IF(H1054="D1",MATCH(D1054,'RPI calculation'!$A$9:$A$356,0),0)</f>
        <v>144</v>
      </c>
      <c r="Q1054" s="1">
        <f t="shared" si="48"/>
        <v>1</v>
      </c>
      <c r="R1054" s="1">
        <f t="shared" si="49"/>
        <v>1</v>
      </c>
      <c r="S1054" s="1">
        <f t="shared" si="50"/>
        <v>0</v>
      </c>
      <c r="T1054" s="9">
        <f>IF(Q1054=0,0,(INDEX('RPI calculation'!$H$9:$H$356,P1054)-(COUNTIFS(Matches!$C$9:$C$1954,C1054,Matches!$D$9:$D$1954,D1054,Matches!$Q$9:$Q$1954,1,Matches!$F$9:$F$1954,3)+COUNTIFS(Matches!$C$9:$C$1954,D1054,Matches!$D$9:$D$1954,C1054,Matches!$Q$9:$Q$1954,1,Matches!$E$9:$E$1954,3)))/((INDEX('RPI calculation'!$H$9:$H$356,P1054)+INDEX('RPI calculation'!$I$9:$I$356,P1054))-(COUNTIFS(Matches!$C$9:$C$1954,C1054,Matches!$D$9:$D$1954,D1054,Matches!$Q$9:$Q$1954,1)+COUNTIFS(Matches!$C$9:$C$1954,D1054,Matches!$D$9:$D$1954,C1054,Matches!$Q$9:$Q$1954,1))))</f>
        <v>0.41666666666666669</v>
      </c>
      <c r="U1054" s="9">
        <f>IF(Q1054=0,0,(INDEX('RPI calculation'!$H$9:$H$356,O1054)-(COUNTIFS(Matches!$C$9:$C$1954,C1054,Matches!$D$9:$D$1954,D1054,Matches!$Q$9:$Q$1954,1,Matches!$E$9:$E$1954,3)+COUNTIFS(Matches!$C$9:$C$1954,D1054,Matches!$D$9:$D$1954,C1054,Matches!$Q$9:$Q$1954,1,Matches!$F$9:$F$1954,3)))/((INDEX('RPI calculation'!$H$9:$H$356,O1054)+INDEX('RPI calculation'!$I$9:$I$356,O1054))-(COUNTIFS(Matches!$C$9:$C$1954,C1054,Matches!$D$9:$D$1954,D1054,Matches!$Q$9:$Q$1954,1)+COUNTIFS(Matches!$C$9:$C$1954,D1054,Matches!$D$9:$D$1954,C1054,Matches!$Q$9:$Q$1954,1))))</f>
        <v>0.33333333333333331</v>
      </c>
      <c r="V1054" s="9">
        <f>IF(Q1054=0,0,INDEX('RPI calculation'!$K$9:$K$356,P1054))</f>
        <v>0.44829059829059825</v>
      </c>
      <c r="W1054" s="9">
        <f>IF(Q1054=0,0,INDEX('RPI calculation'!$K$9:$K$356,O1054))</f>
        <v>0.39702797202797202</v>
      </c>
      <c r="X1054" s="1">
        <f>IF(G1054="D1",INDEX('RPI calculation'!$N$9:$N$356,O1054),0)</f>
        <v>297</v>
      </c>
      <c r="Y1054" s="1">
        <f>IF(H1054="D1",INDEX('RPI calculation'!$N$9:$N$356,P1054),0)</f>
        <v>264</v>
      </c>
    </row>
    <row r="1055" spans="1:25" ht="25">
      <c r="A1055" s="1" t="s">
        <v>3118</v>
      </c>
      <c r="B1055" s="12">
        <v>46275</v>
      </c>
      <c r="C1055" s="1" t="s">
        <v>295</v>
      </c>
      <c r="D1055" s="1" t="s">
        <v>135</v>
      </c>
      <c r="E1055" s="1">
        <v>0</v>
      </c>
      <c r="F1055" s="1">
        <v>3</v>
      </c>
      <c r="G1055" s="1" t="s">
        <v>584</v>
      </c>
      <c r="H1055" s="1" t="s">
        <v>584</v>
      </c>
      <c r="I1055" s="1">
        <v>2</v>
      </c>
      <c r="J1055" s="14" t="s">
        <v>1826</v>
      </c>
      <c r="K1055" s="14" t="s">
        <v>3119</v>
      </c>
      <c r="L1055" s="14"/>
      <c r="M1055" s="1" t="s">
        <v>5986</v>
      </c>
      <c r="N1055" s="14" t="s">
        <v>5989</v>
      </c>
      <c r="O1055" s="1">
        <f>IF(G1055="D1",MATCH(C1055,'RPI calculation'!$A$9:$A$356,0),0)</f>
        <v>100</v>
      </c>
      <c r="P1055" s="1">
        <f>IF(H1055="D1",MATCH(D1055,'RPI calculation'!$A$9:$A$356,0),0)</f>
        <v>321</v>
      </c>
      <c r="Q1055" s="1">
        <f t="shared" si="48"/>
        <v>1</v>
      </c>
      <c r="R1055" s="1">
        <f t="shared" si="49"/>
        <v>0</v>
      </c>
      <c r="S1055" s="1">
        <f t="shared" si="50"/>
        <v>1</v>
      </c>
      <c r="T1055" s="9">
        <f>IF(Q1055=0,0,(INDEX('RPI calculation'!$H$9:$H$356,P1055)-(COUNTIFS(Matches!$C$9:$C$1954,C1055,Matches!$D$9:$D$1954,D1055,Matches!$Q$9:$Q$1954,1,Matches!$F$9:$F$1954,3)+COUNTIFS(Matches!$C$9:$C$1954,D1055,Matches!$D$9:$D$1954,C1055,Matches!$Q$9:$Q$1954,1,Matches!$E$9:$E$1954,3)))/((INDEX('RPI calculation'!$H$9:$H$356,P1055)+INDEX('RPI calculation'!$I$9:$I$356,P1055))-(COUNTIFS(Matches!$C$9:$C$1954,C1055,Matches!$D$9:$D$1954,D1055,Matches!$Q$9:$Q$1954,1)+COUNTIFS(Matches!$C$9:$C$1954,D1055,Matches!$D$9:$D$1954,C1055,Matches!$Q$9:$Q$1954,1))))</f>
        <v>0.8</v>
      </c>
      <c r="U1055" s="9">
        <f>IF(Q1055=0,0,(INDEX('RPI calculation'!$H$9:$H$356,O1055)-(COUNTIFS(Matches!$C$9:$C$1954,C1055,Matches!$D$9:$D$1954,D1055,Matches!$Q$9:$Q$1954,1,Matches!$E$9:$E$1954,3)+COUNTIFS(Matches!$C$9:$C$1954,D1055,Matches!$D$9:$D$1954,C1055,Matches!$Q$9:$Q$1954,1,Matches!$F$9:$F$1954,3)))/((INDEX('RPI calculation'!$H$9:$H$356,O1055)+INDEX('RPI calculation'!$I$9:$I$356,O1055))-(COUNTIFS(Matches!$C$9:$C$1954,C1055,Matches!$D$9:$D$1954,D1055,Matches!$Q$9:$Q$1954,1)+COUNTIFS(Matches!$C$9:$C$1954,D1055,Matches!$D$9:$D$1954,C1055,Matches!$Q$9:$Q$1954,1))))</f>
        <v>0.45454545454545453</v>
      </c>
      <c r="V1055" s="9">
        <f>IF(Q1055=0,0,INDEX('RPI calculation'!$K$9:$K$356,P1055))</f>
        <v>0.42479338842975201</v>
      </c>
      <c r="W1055" s="9">
        <f>IF(Q1055=0,0,INDEX('RPI calculation'!$K$9:$K$356,O1055))</f>
        <v>0.43329124579124584</v>
      </c>
      <c r="X1055" s="1">
        <f>IF(G1055="D1",INDEX('RPI calculation'!$N$9:$N$356,O1055),0)</f>
        <v>272</v>
      </c>
      <c r="Y1055" s="1">
        <f>IF(H1055="D1",INDEX('RPI calculation'!$N$9:$N$356,P1055),0)</f>
        <v>112</v>
      </c>
    </row>
    <row r="1056" spans="1:25" ht="25">
      <c r="A1056" s="1" t="s">
        <v>3120</v>
      </c>
      <c r="B1056" s="12">
        <v>46275</v>
      </c>
      <c r="C1056" s="1" t="s">
        <v>331</v>
      </c>
      <c r="D1056" s="1" t="s">
        <v>329</v>
      </c>
      <c r="E1056" s="1">
        <v>1</v>
      </c>
      <c r="F1056" s="1">
        <v>3</v>
      </c>
      <c r="G1056" s="1" t="s">
        <v>584</v>
      </c>
      <c r="H1056" s="1" t="s">
        <v>584</v>
      </c>
      <c r="I1056" s="1">
        <v>2</v>
      </c>
      <c r="J1056" s="14" t="s">
        <v>1130</v>
      </c>
      <c r="K1056" s="14" t="s">
        <v>3121</v>
      </c>
      <c r="L1056" s="14"/>
      <c r="M1056" s="1" t="s">
        <v>5986</v>
      </c>
      <c r="N1056" s="14" t="s">
        <v>5989</v>
      </c>
      <c r="O1056" s="1">
        <f>IF(G1056="D1",MATCH(C1056,'RPI calculation'!$A$9:$A$356,0),0)</f>
        <v>101</v>
      </c>
      <c r="P1056" s="1">
        <f>IF(H1056="D1",MATCH(D1056,'RPI calculation'!$A$9:$A$356,0),0)</f>
        <v>145</v>
      </c>
      <c r="Q1056" s="1">
        <f t="shared" si="48"/>
        <v>1</v>
      </c>
      <c r="R1056" s="1">
        <f t="shared" si="49"/>
        <v>0</v>
      </c>
      <c r="S1056" s="1">
        <f t="shared" si="50"/>
        <v>1</v>
      </c>
      <c r="T1056" s="9">
        <f>IF(Q1056=0,0,(INDEX('RPI calculation'!$H$9:$H$356,P1056)-(COUNTIFS(Matches!$C$9:$C$1954,C1056,Matches!$D$9:$D$1954,D1056,Matches!$Q$9:$Q$1954,1,Matches!$F$9:$F$1954,3)+COUNTIFS(Matches!$C$9:$C$1954,D1056,Matches!$D$9:$D$1954,C1056,Matches!$Q$9:$Q$1954,1,Matches!$E$9:$E$1954,3)))/((INDEX('RPI calculation'!$H$9:$H$356,P1056)+INDEX('RPI calculation'!$I$9:$I$356,P1056))-(COUNTIFS(Matches!$C$9:$C$1954,C1056,Matches!$D$9:$D$1954,D1056,Matches!$Q$9:$Q$1954,1)+COUNTIFS(Matches!$C$9:$C$1954,D1056,Matches!$D$9:$D$1954,C1056,Matches!$Q$9:$Q$1954,1))))</f>
        <v>0.46153846153846156</v>
      </c>
      <c r="U1056" s="9">
        <f>IF(Q1056=0,0,(INDEX('RPI calculation'!$H$9:$H$356,O1056)-(COUNTIFS(Matches!$C$9:$C$1954,C1056,Matches!$D$9:$D$1954,D1056,Matches!$Q$9:$Q$1954,1,Matches!$E$9:$E$1954,3)+COUNTIFS(Matches!$C$9:$C$1954,D1056,Matches!$D$9:$D$1954,C1056,Matches!$Q$9:$Q$1954,1,Matches!$F$9:$F$1954,3)))/((INDEX('RPI calculation'!$H$9:$H$356,O1056)+INDEX('RPI calculation'!$I$9:$I$356,O1056))-(COUNTIFS(Matches!$C$9:$C$1954,C1056,Matches!$D$9:$D$1954,D1056,Matches!$Q$9:$Q$1954,1)+COUNTIFS(Matches!$C$9:$C$1954,D1056,Matches!$D$9:$D$1954,C1056,Matches!$Q$9:$Q$1954,1))))</f>
        <v>0.3</v>
      </c>
      <c r="V1056" s="9">
        <f>IF(Q1056=0,0,INDEX('RPI calculation'!$K$9:$K$356,P1056))</f>
        <v>0.32139249639249634</v>
      </c>
      <c r="W1056" s="9">
        <f>IF(Q1056=0,0,INDEX('RPI calculation'!$K$9:$K$356,O1056))</f>
        <v>0.46839196157377982</v>
      </c>
      <c r="X1056" s="1">
        <f>IF(G1056="D1",INDEX('RPI calculation'!$N$9:$N$356,O1056),0)</f>
        <v>308</v>
      </c>
      <c r="Y1056" s="1">
        <f>IF(H1056="D1",INDEX('RPI calculation'!$N$9:$N$356,P1056),0)</f>
        <v>306</v>
      </c>
    </row>
    <row r="1057" spans="1:25">
      <c r="A1057" s="1" t="s">
        <v>3122</v>
      </c>
      <c r="B1057" s="12">
        <v>46275</v>
      </c>
      <c r="C1057" s="1" t="s">
        <v>162</v>
      </c>
      <c r="D1057" s="1" t="s">
        <v>309</v>
      </c>
      <c r="E1057" s="1">
        <v>3</v>
      </c>
      <c r="F1057" s="1">
        <v>1</v>
      </c>
      <c r="G1057" s="1" t="s">
        <v>584</v>
      </c>
      <c r="H1057" s="1" t="s">
        <v>584</v>
      </c>
      <c r="I1057" s="1">
        <v>1</v>
      </c>
      <c r="J1057" s="14" t="s">
        <v>727</v>
      </c>
      <c r="K1057" s="14" t="s">
        <v>3123</v>
      </c>
      <c r="L1057" s="14"/>
      <c r="M1057" s="1" t="s">
        <v>5986</v>
      </c>
      <c r="N1057" s="14" t="s">
        <v>5989</v>
      </c>
      <c r="O1057" s="1">
        <f>IF(G1057="D1",MATCH(C1057,'RPI calculation'!$A$9:$A$356,0),0)</f>
        <v>102</v>
      </c>
      <c r="P1057" s="1">
        <f>IF(H1057="D1",MATCH(D1057,'RPI calculation'!$A$9:$A$356,0),0)</f>
        <v>296</v>
      </c>
      <c r="Q1057" s="1">
        <f t="shared" si="48"/>
        <v>1</v>
      </c>
      <c r="R1057" s="1">
        <f t="shared" si="49"/>
        <v>1</v>
      </c>
      <c r="S1057" s="1">
        <f t="shared" si="50"/>
        <v>0</v>
      </c>
      <c r="T1057" s="9">
        <f>IF(Q1057=0,0,(INDEX('RPI calculation'!$H$9:$H$356,P1057)-(COUNTIFS(Matches!$C$9:$C$1954,C1057,Matches!$D$9:$D$1954,D1057,Matches!$Q$9:$Q$1954,1,Matches!$F$9:$F$1954,3)+COUNTIFS(Matches!$C$9:$C$1954,D1057,Matches!$D$9:$D$1954,C1057,Matches!$Q$9:$Q$1954,1,Matches!$E$9:$E$1954,3)))/((INDEX('RPI calculation'!$H$9:$H$356,P1057)+INDEX('RPI calculation'!$I$9:$I$356,P1057))-(COUNTIFS(Matches!$C$9:$C$1954,C1057,Matches!$D$9:$D$1954,D1057,Matches!$Q$9:$Q$1954,1)+COUNTIFS(Matches!$C$9:$C$1954,D1057,Matches!$D$9:$D$1954,C1057,Matches!$Q$9:$Q$1954,1))))</f>
        <v>0.4</v>
      </c>
      <c r="U1057" s="9">
        <f>IF(Q1057=0,0,(INDEX('RPI calculation'!$H$9:$H$356,O1057)-(COUNTIFS(Matches!$C$9:$C$1954,C1057,Matches!$D$9:$D$1954,D1057,Matches!$Q$9:$Q$1954,1,Matches!$E$9:$E$1954,3)+COUNTIFS(Matches!$C$9:$C$1954,D1057,Matches!$D$9:$D$1954,C1057,Matches!$Q$9:$Q$1954,1,Matches!$F$9:$F$1954,3)))/((INDEX('RPI calculation'!$H$9:$H$356,O1057)+INDEX('RPI calculation'!$I$9:$I$356,O1057))-(COUNTIFS(Matches!$C$9:$C$1954,C1057,Matches!$D$9:$D$1954,D1057,Matches!$Q$9:$Q$1954,1)+COUNTIFS(Matches!$C$9:$C$1954,D1057,Matches!$D$9:$D$1954,C1057,Matches!$Q$9:$Q$1954,1))))</f>
        <v>0.5</v>
      </c>
      <c r="V1057" s="9">
        <f>IF(Q1057=0,0,INDEX('RPI calculation'!$K$9:$K$356,P1057))</f>
        <v>0.43422865013774103</v>
      </c>
      <c r="W1057" s="9">
        <f>IF(Q1057=0,0,INDEX('RPI calculation'!$K$9:$K$356,O1057))</f>
        <v>0.52653810835629011</v>
      </c>
      <c r="X1057" s="1">
        <f>IF(G1057="D1",INDEX('RPI calculation'!$N$9:$N$356,O1057),0)</f>
        <v>139</v>
      </c>
      <c r="Y1057" s="1">
        <f>IF(H1057="D1",INDEX('RPI calculation'!$N$9:$N$356,P1057),0)</f>
        <v>286</v>
      </c>
    </row>
    <row r="1058" spans="1:25" ht="25">
      <c r="A1058" s="1" t="s">
        <v>3124</v>
      </c>
      <c r="B1058" s="12">
        <v>46275</v>
      </c>
      <c r="C1058" s="1" t="s">
        <v>342</v>
      </c>
      <c r="D1058" s="1" t="s">
        <v>226</v>
      </c>
      <c r="E1058" s="1">
        <v>0</v>
      </c>
      <c r="F1058" s="1">
        <v>3</v>
      </c>
      <c r="G1058" s="1" t="s">
        <v>584</v>
      </c>
      <c r="H1058" s="1" t="s">
        <v>584</v>
      </c>
      <c r="I1058" s="1">
        <v>2</v>
      </c>
      <c r="J1058" s="14" t="s">
        <v>1407</v>
      </c>
      <c r="K1058" s="14" t="s">
        <v>3125</v>
      </c>
      <c r="L1058" s="14"/>
      <c r="M1058" s="1" t="s">
        <v>5986</v>
      </c>
      <c r="N1058" s="14" t="s">
        <v>5989</v>
      </c>
      <c r="O1058" s="1">
        <f>IF(G1058="D1",MATCH(C1058,'RPI calculation'!$A$9:$A$356,0),0)</f>
        <v>111</v>
      </c>
      <c r="P1058" s="1">
        <f>IF(H1058="D1",MATCH(D1058,'RPI calculation'!$A$9:$A$356,0),0)</f>
        <v>265</v>
      </c>
      <c r="Q1058" s="1">
        <f t="shared" si="48"/>
        <v>1</v>
      </c>
      <c r="R1058" s="1">
        <f t="shared" si="49"/>
        <v>0</v>
      </c>
      <c r="S1058" s="1">
        <f t="shared" si="50"/>
        <v>1</v>
      </c>
      <c r="T1058" s="9">
        <f>IF(Q1058=0,0,(INDEX('RPI calculation'!$H$9:$H$356,P1058)-(COUNTIFS(Matches!$C$9:$C$1954,C1058,Matches!$D$9:$D$1954,D1058,Matches!$Q$9:$Q$1954,1,Matches!$F$9:$F$1954,3)+COUNTIFS(Matches!$C$9:$C$1954,D1058,Matches!$D$9:$D$1954,C1058,Matches!$Q$9:$Q$1954,1,Matches!$E$9:$E$1954,3)))/((INDEX('RPI calculation'!$H$9:$H$356,P1058)+INDEX('RPI calculation'!$I$9:$I$356,P1058))-(COUNTIFS(Matches!$C$9:$C$1954,C1058,Matches!$D$9:$D$1954,D1058,Matches!$Q$9:$Q$1954,1)+COUNTIFS(Matches!$C$9:$C$1954,D1058,Matches!$D$9:$D$1954,C1058,Matches!$Q$9:$Q$1954,1))))</f>
        <v>0.8</v>
      </c>
      <c r="U1058" s="9">
        <f>IF(Q1058=0,0,(INDEX('RPI calculation'!$H$9:$H$356,O1058)-(COUNTIFS(Matches!$C$9:$C$1954,C1058,Matches!$D$9:$D$1954,D1058,Matches!$Q$9:$Q$1954,1,Matches!$E$9:$E$1954,3)+COUNTIFS(Matches!$C$9:$C$1954,D1058,Matches!$D$9:$D$1954,C1058,Matches!$Q$9:$Q$1954,1,Matches!$F$9:$F$1954,3)))/((INDEX('RPI calculation'!$H$9:$H$356,O1058)+INDEX('RPI calculation'!$I$9:$I$356,O1058))-(COUNTIFS(Matches!$C$9:$C$1954,C1058,Matches!$D$9:$D$1954,D1058,Matches!$Q$9:$Q$1954,1)+COUNTIFS(Matches!$C$9:$C$1954,D1058,Matches!$D$9:$D$1954,C1058,Matches!$Q$9:$Q$1954,1))))</f>
        <v>0.18181818181818182</v>
      </c>
      <c r="V1058" s="9">
        <f>IF(Q1058=0,0,INDEX('RPI calculation'!$K$9:$K$356,P1058))</f>
        <v>0.29807162534435261</v>
      </c>
      <c r="W1058" s="9">
        <f>IF(Q1058=0,0,INDEX('RPI calculation'!$K$9:$K$356,O1058))</f>
        <v>0.45660126910126914</v>
      </c>
      <c r="X1058" s="1">
        <f>IF(G1058="D1",INDEX('RPI calculation'!$N$9:$N$356,O1058),0)</f>
        <v>319</v>
      </c>
      <c r="Y1058" s="1">
        <f>IF(H1058="D1",INDEX('RPI calculation'!$N$9:$N$356,P1058),0)</f>
        <v>203</v>
      </c>
    </row>
    <row r="1059" spans="1:25">
      <c r="A1059" s="1" t="s">
        <v>3126</v>
      </c>
      <c r="B1059" s="12">
        <v>46275</v>
      </c>
      <c r="C1059" s="1" t="s">
        <v>184</v>
      </c>
      <c r="D1059" s="1" t="s">
        <v>175</v>
      </c>
      <c r="E1059" s="1">
        <v>2</v>
      </c>
      <c r="F1059" s="1">
        <v>3</v>
      </c>
      <c r="G1059" s="1" t="s">
        <v>584</v>
      </c>
      <c r="H1059" s="1" t="s">
        <v>584</v>
      </c>
      <c r="I1059" s="1">
        <v>1</v>
      </c>
      <c r="J1059" s="14" t="s">
        <v>990</v>
      </c>
      <c r="K1059" s="14" t="s">
        <v>3127</v>
      </c>
      <c r="L1059" s="14"/>
      <c r="M1059" s="1" t="s">
        <v>5986</v>
      </c>
      <c r="N1059" s="14" t="s">
        <v>5989</v>
      </c>
      <c r="O1059" s="1">
        <f>IF(G1059="D1",MATCH(C1059,'RPI calculation'!$A$9:$A$356,0),0)</f>
        <v>113</v>
      </c>
      <c r="P1059" s="1">
        <f>IF(H1059="D1",MATCH(D1059,'RPI calculation'!$A$9:$A$356,0),0)</f>
        <v>237</v>
      </c>
      <c r="Q1059" s="1">
        <f t="shared" si="48"/>
        <v>1</v>
      </c>
      <c r="R1059" s="1">
        <f t="shared" si="49"/>
        <v>0</v>
      </c>
      <c r="S1059" s="1">
        <f t="shared" si="50"/>
        <v>1</v>
      </c>
      <c r="T1059" s="9">
        <f>IF(Q1059=0,0,(INDEX('RPI calculation'!$H$9:$H$356,P1059)-(COUNTIFS(Matches!$C$9:$C$1954,C1059,Matches!$D$9:$D$1954,D1059,Matches!$Q$9:$Q$1954,1,Matches!$F$9:$F$1954,3)+COUNTIFS(Matches!$C$9:$C$1954,D1059,Matches!$D$9:$D$1954,C1059,Matches!$Q$9:$Q$1954,1,Matches!$E$9:$E$1954,3)))/((INDEX('RPI calculation'!$H$9:$H$356,P1059)+INDEX('RPI calculation'!$I$9:$I$356,P1059))-(COUNTIFS(Matches!$C$9:$C$1954,C1059,Matches!$D$9:$D$1954,D1059,Matches!$Q$9:$Q$1954,1)+COUNTIFS(Matches!$C$9:$C$1954,D1059,Matches!$D$9:$D$1954,C1059,Matches!$Q$9:$Q$1954,1))))</f>
        <v>0.54545454545454541</v>
      </c>
      <c r="U1059" s="9">
        <f>IF(Q1059=0,0,(INDEX('RPI calculation'!$H$9:$H$356,O1059)-(COUNTIFS(Matches!$C$9:$C$1954,C1059,Matches!$D$9:$D$1954,D1059,Matches!$Q$9:$Q$1954,1,Matches!$E$9:$E$1954,3)+COUNTIFS(Matches!$C$9:$C$1954,D1059,Matches!$D$9:$D$1954,C1059,Matches!$Q$9:$Q$1954,1,Matches!$F$9:$F$1954,3)))/((INDEX('RPI calculation'!$H$9:$H$356,O1059)+INDEX('RPI calculation'!$I$9:$I$356,O1059))-(COUNTIFS(Matches!$C$9:$C$1954,C1059,Matches!$D$9:$D$1954,D1059,Matches!$Q$9:$Q$1954,1)+COUNTIFS(Matches!$C$9:$C$1954,D1059,Matches!$D$9:$D$1954,C1059,Matches!$Q$9:$Q$1954,1))))</f>
        <v>0.81818181818181823</v>
      </c>
      <c r="V1059" s="9">
        <f>IF(Q1059=0,0,INDEX('RPI calculation'!$K$9:$K$356,P1059))</f>
        <v>0.50441919191919193</v>
      </c>
      <c r="W1059" s="9">
        <f>IF(Q1059=0,0,INDEX('RPI calculation'!$K$9:$K$356,O1059))</f>
        <v>0.41136363636363638</v>
      </c>
      <c r="X1059" s="1">
        <f>IF(G1059="D1",INDEX('RPI calculation'!$N$9:$N$356,O1059),0)</f>
        <v>161</v>
      </c>
      <c r="Y1059" s="1">
        <f>IF(H1059="D1",INDEX('RPI calculation'!$N$9:$N$356,P1059),0)</f>
        <v>152</v>
      </c>
    </row>
    <row r="1060" spans="1:25" ht="25">
      <c r="A1060" s="1" t="s">
        <v>3128</v>
      </c>
      <c r="B1060" s="12">
        <v>46275</v>
      </c>
      <c r="C1060" s="1" t="s">
        <v>116</v>
      </c>
      <c r="D1060" s="1" t="s">
        <v>219</v>
      </c>
      <c r="E1060" s="1">
        <v>3</v>
      </c>
      <c r="F1060" s="1">
        <v>1</v>
      </c>
      <c r="G1060" s="1" t="s">
        <v>584</v>
      </c>
      <c r="H1060" s="1" t="s">
        <v>584</v>
      </c>
      <c r="I1060" s="1">
        <v>2</v>
      </c>
      <c r="J1060" s="14" t="s">
        <v>3129</v>
      </c>
      <c r="K1060" s="14" t="s">
        <v>3130</v>
      </c>
      <c r="L1060" s="14"/>
      <c r="M1060" s="1" t="s">
        <v>5986</v>
      </c>
      <c r="N1060" s="14" t="s">
        <v>5989</v>
      </c>
      <c r="O1060" s="1">
        <f>IF(G1060="D1",MATCH(C1060,'RPI calculation'!$A$9:$A$356,0),0)</f>
        <v>114</v>
      </c>
      <c r="P1060" s="1">
        <f>IF(H1060="D1",MATCH(D1060,'RPI calculation'!$A$9:$A$356,0),0)</f>
        <v>280</v>
      </c>
      <c r="Q1060" s="1">
        <f t="shared" si="48"/>
        <v>1</v>
      </c>
      <c r="R1060" s="1">
        <f t="shared" si="49"/>
        <v>1</v>
      </c>
      <c r="S1060" s="1">
        <f t="shared" si="50"/>
        <v>0</v>
      </c>
      <c r="T1060" s="9">
        <f>IF(Q1060=0,0,(INDEX('RPI calculation'!$H$9:$H$356,P1060)-(COUNTIFS(Matches!$C$9:$C$1954,C1060,Matches!$D$9:$D$1954,D1060,Matches!$Q$9:$Q$1954,1,Matches!$F$9:$F$1954,3)+COUNTIFS(Matches!$C$9:$C$1954,D1060,Matches!$D$9:$D$1954,C1060,Matches!$Q$9:$Q$1954,1,Matches!$E$9:$E$1954,3)))/((INDEX('RPI calculation'!$H$9:$H$356,P1060)+INDEX('RPI calculation'!$I$9:$I$356,P1060))-(COUNTIFS(Matches!$C$9:$C$1954,C1060,Matches!$D$9:$D$1954,D1060,Matches!$Q$9:$Q$1954,1)+COUNTIFS(Matches!$C$9:$C$1954,D1060,Matches!$D$9:$D$1954,C1060,Matches!$Q$9:$Q$1954,1))))</f>
        <v>0.4</v>
      </c>
      <c r="U1060" s="9">
        <f>IF(Q1060=0,0,(INDEX('RPI calculation'!$H$9:$H$356,O1060)-(COUNTIFS(Matches!$C$9:$C$1954,C1060,Matches!$D$9:$D$1954,D1060,Matches!$Q$9:$Q$1954,1,Matches!$E$9:$E$1954,3)+COUNTIFS(Matches!$C$9:$C$1954,D1060,Matches!$D$9:$D$1954,C1060,Matches!$Q$9:$Q$1954,1,Matches!$F$9:$F$1954,3)))/((INDEX('RPI calculation'!$H$9:$H$356,O1060)+INDEX('RPI calculation'!$I$9:$I$356,O1060))-(COUNTIFS(Matches!$C$9:$C$1954,C1060,Matches!$D$9:$D$1954,D1060,Matches!$Q$9:$Q$1954,1)+COUNTIFS(Matches!$C$9:$C$1954,D1060,Matches!$D$9:$D$1954,C1060,Matches!$Q$9:$Q$1954,1))))</f>
        <v>0.63636363636363635</v>
      </c>
      <c r="V1060" s="9">
        <f>IF(Q1060=0,0,INDEX('RPI calculation'!$K$9:$K$356,P1060))</f>
        <v>0.55039909585364122</v>
      </c>
      <c r="W1060" s="9">
        <f>IF(Q1060=0,0,INDEX('RPI calculation'!$K$9:$K$356,O1060))</f>
        <v>0.52163299663299656</v>
      </c>
      <c r="X1060" s="1">
        <f>IF(G1060="D1",INDEX('RPI calculation'!$N$9:$N$356,O1060),0)</f>
        <v>93</v>
      </c>
      <c r="Y1060" s="1">
        <f>IF(H1060="D1",INDEX('RPI calculation'!$N$9:$N$356,P1060),0)</f>
        <v>196</v>
      </c>
    </row>
    <row r="1061" spans="1:25" ht="25">
      <c r="A1061" s="1" t="s">
        <v>3131</v>
      </c>
      <c r="B1061" s="12">
        <v>46275</v>
      </c>
      <c r="C1061" s="1" t="s">
        <v>174</v>
      </c>
      <c r="D1061" s="1" t="s">
        <v>158</v>
      </c>
      <c r="E1061" s="1">
        <v>2</v>
      </c>
      <c r="F1061" s="1">
        <v>3</v>
      </c>
      <c r="G1061" s="1" t="s">
        <v>584</v>
      </c>
      <c r="H1061" s="1" t="s">
        <v>584</v>
      </c>
      <c r="I1061" s="1">
        <v>2</v>
      </c>
      <c r="J1061" s="14" t="s">
        <v>844</v>
      </c>
      <c r="K1061" s="14" t="s">
        <v>3132</v>
      </c>
      <c r="L1061" s="14"/>
      <c r="M1061" s="1" t="s">
        <v>5986</v>
      </c>
      <c r="N1061" s="14" t="s">
        <v>5989</v>
      </c>
      <c r="O1061" s="1">
        <f>IF(G1061="D1",MATCH(C1061,'RPI calculation'!$A$9:$A$356,0),0)</f>
        <v>118</v>
      </c>
      <c r="P1061" s="1">
        <f>IF(H1061="D1",MATCH(D1061,'RPI calculation'!$A$9:$A$356,0),0)</f>
        <v>165</v>
      </c>
      <c r="Q1061" s="1">
        <f t="shared" si="48"/>
        <v>1</v>
      </c>
      <c r="R1061" s="1">
        <f t="shared" si="49"/>
        <v>0</v>
      </c>
      <c r="S1061" s="1">
        <f t="shared" si="50"/>
        <v>1</v>
      </c>
      <c r="T1061" s="9">
        <f>IF(Q1061=0,0,(INDEX('RPI calculation'!$H$9:$H$356,P1061)-(COUNTIFS(Matches!$C$9:$C$1954,C1061,Matches!$D$9:$D$1954,D1061,Matches!$Q$9:$Q$1954,1,Matches!$F$9:$F$1954,3)+COUNTIFS(Matches!$C$9:$C$1954,D1061,Matches!$D$9:$D$1954,C1061,Matches!$Q$9:$Q$1954,1,Matches!$E$9:$E$1954,3)))/((INDEX('RPI calculation'!$H$9:$H$356,P1061)+INDEX('RPI calculation'!$I$9:$I$356,P1061))-(COUNTIFS(Matches!$C$9:$C$1954,C1061,Matches!$D$9:$D$1954,D1061,Matches!$Q$9:$Q$1954,1)+COUNTIFS(Matches!$C$9:$C$1954,D1061,Matches!$D$9:$D$1954,C1061,Matches!$Q$9:$Q$1954,1))))</f>
        <v>0.33333333333333331</v>
      </c>
      <c r="U1061" s="9">
        <f>IF(Q1061=0,0,(INDEX('RPI calculation'!$H$9:$H$356,O1061)-(COUNTIFS(Matches!$C$9:$C$1954,C1061,Matches!$D$9:$D$1954,D1061,Matches!$Q$9:$Q$1954,1,Matches!$E$9:$E$1954,3)+COUNTIFS(Matches!$C$9:$C$1954,D1061,Matches!$D$9:$D$1954,C1061,Matches!$Q$9:$Q$1954,1,Matches!$F$9:$F$1954,3)))/((INDEX('RPI calculation'!$H$9:$H$356,O1061)+INDEX('RPI calculation'!$I$9:$I$356,O1061))-(COUNTIFS(Matches!$C$9:$C$1954,C1061,Matches!$D$9:$D$1954,D1061,Matches!$Q$9:$Q$1954,1)+COUNTIFS(Matches!$C$9:$C$1954,D1061,Matches!$D$9:$D$1954,C1061,Matches!$Q$9:$Q$1954,1))))</f>
        <v>0.66666666666666663</v>
      </c>
      <c r="V1061" s="9">
        <f>IF(Q1061=0,0,INDEX('RPI calculation'!$K$9:$K$356,P1061))</f>
        <v>0.54641873278236919</v>
      </c>
      <c r="W1061" s="9">
        <f>IF(Q1061=0,0,INDEX('RPI calculation'!$K$9:$K$356,O1061))</f>
        <v>0.52078577987668906</v>
      </c>
      <c r="X1061" s="1">
        <f>IF(G1061="D1",INDEX('RPI calculation'!$N$9:$N$356,O1061),0)</f>
        <v>151</v>
      </c>
      <c r="Y1061" s="1">
        <f>IF(H1061="D1",INDEX('RPI calculation'!$N$9:$N$356,P1061),0)</f>
        <v>135</v>
      </c>
    </row>
    <row r="1062" spans="1:25" ht="25">
      <c r="A1062" s="1" t="s">
        <v>3133</v>
      </c>
      <c r="B1062" s="12">
        <v>46275</v>
      </c>
      <c r="C1062" s="1" t="s">
        <v>60</v>
      </c>
      <c r="D1062" s="1" t="s">
        <v>265</v>
      </c>
      <c r="E1062" s="1">
        <v>3</v>
      </c>
      <c r="F1062" s="1">
        <v>1</v>
      </c>
      <c r="G1062" s="1" t="s">
        <v>584</v>
      </c>
      <c r="H1062" s="1" t="s">
        <v>584</v>
      </c>
      <c r="I1062" s="1">
        <v>2</v>
      </c>
      <c r="J1062" s="14" t="s">
        <v>1349</v>
      </c>
      <c r="K1062" s="14" t="s">
        <v>3134</v>
      </c>
      <c r="L1062" s="14"/>
      <c r="M1062" s="1" t="s">
        <v>5986</v>
      </c>
      <c r="N1062" s="14" t="s">
        <v>5989</v>
      </c>
      <c r="O1062" s="1">
        <f>IF(G1062="D1",MATCH(C1062,'RPI calculation'!$A$9:$A$356,0),0)</f>
        <v>120</v>
      </c>
      <c r="P1062" s="1">
        <f>IF(H1062="D1",MATCH(D1062,'RPI calculation'!$A$9:$A$356,0),0)</f>
        <v>263</v>
      </c>
      <c r="Q1062" s="1">
        <f t="shared" si="48"/>
        <v>1</v>
      </c>
      <c r="R1062" s="1">
        <f t="shared" si="49"/>
        <v>1</v>
      </c>
      <c r="S1062" s="1">
        <f t="shared" si="50"/>
        <v>0</v>
      </c>
      <c r="T1062" s="9">
        <f>IF(Q1062=0,0,(INDEX('RPI calculation'!$H$9:$H$356,P1062)-(COUNTIFS(Matches!$C$9:$C$1954,C1062,Matches!$D$9:$D$1954,D1062,Matches!$Q$9:$Q$1954,1,Matches!$F$9:$F$1954,3)+COUNTIFS(Matches!$C$9:$C$1954,D1062,Matches!$D$9:$D$1954,C1062,Matches!$Q$9:$Q$1954,1,Matches!$E$9:$E$1954,3)))/((INDEX('RPI calculation'!$H$9:$H$356,P1062)+INDEX('RPI calculation'!$I$9:$I$356,P1062))-(COUNTIFS(Matches!$C$9:$C$1954,C1062,Matches!$D$9:$D$1954,D1062,Matches!$Q$9:$Q$1954,1)+COUNTIFS(Matches!$C$9:$C$1954,D1062,Matches!$D$9:$D$1954,C1062,Matches!$Q$9:$Q$1954,1))))</f>
        <v>0.54545454545454541</v>
      </c>
      <c r="U1062" s="9">
        <f>IF(Q1062=0,0,(INDEX('RPI calculation'!$H$9:$H$356,O1062)-(COUNTIFS(Matches!$C$9:$C$1954,C1062,Matches!$D$9:$D$1954,D1062,Matches!$Q$9:$Q$1954,1,Matches!$E$9:$E$1954,3)+COUNTIFS(Matches!$C$9:$C$1954,D1062,Matches!$D$9:$D$1954,C1062,Matches!$Q$9:$Q$1954,1,Matches!$F$9:$F$1954,3)))/((INDEX('RPI calculation'!$H$9:$H$356,O1062)+INDEX('RPI calculation'!$I$9:$I$356,O1062))-(COUNTIFS(Matches!$C$9:$C$1954,C1062,Matches!$D$9:$D$1954,D1062,Matches!$Q$9:$Q$1954,1)+COUNTIFS(Matches!$C$9:$C$1954,D1062,Matches!$D$9:$D$1954,C1062,Matches!$Q$9:$Q$1954,1))))</f>
        <v>0.75</v>
      </c>
      <c r="V1062" s="9">
        <f>IF(Q1062=0,0,INDEX('RPI calculation'!$K$9:$K$356,P1062))</f>
        <v>0.41875000000000001</v>
      </c>
      <c r="W1062" s="9">
        <f>IF(Q1062=0,0,INDEX('RPI calculation'!$K$9:$K$356,O1062))</f>
        <v>0.59353146853146854</v>
      </c>
      <c r="X1062" s="1">
        <f>IF(G1062="D1",INDEX('RPI calculation'!$N$9:$N$356,O1062),0)</f>
        <v>37</v>
      </c>
      <c r="Y1062" s="1">
        <f>IF(H1062="D1",INDEX('RPI calculation'!$N$9:$N$356,P1062),0)</f>
        <v>242</v>
      </c>
    </row>
    <row r="1063" spans="1:25" ht="25">
      <c r="A1063" s="1" t="s">
        <v>3135</v>
      </c>
      <c r="B1063" s="12">
        <v>46275</v>
      </c>
      <c r="C1063" s="1" t="s">
        <v>108</v>
      </c>
      <c r="D1063" s="1" t="s">
        <v>61</v>
      </c>
      <c r="E1063" s="1">
        <v>1</v>
      </c>
      <c r="F1063" s="1">
        <v>3</v>
      </c>
      <c r="G1063" s="1" t="s">
        <v>584</v>
      </c>
      <c r="H1063" s="1" t="s">
        <v>584</v>
      </c>
      <c r="I1063" s="1">
        <v>2</v>
      </c>
      <c r="J1063" s="14" t="s">
        <v>713</v>
      </c>
      <c r="K1063" s="14" t="s">
        <v>3136</v>
      </c>
      <c r="L1063" s="14"/>
      <c r="M1063" s="1" t="s">
        <v>5986</v>
      </c>
      <c r="N1063" s="14" t="s">
        <v>5989</v>
      </c>
      <c r="O1063" s="1">
        <f>IF(G1063="D1",MATCH(C1063,'RPI calculation'!$A$9:$A$356,0),0)</f>
        <v>136</v>
      </c>
      <c r="P1063" s="1">
        <f>IF(H1063="D1",MATCH(D1063,'RPI calculation'!$A$9:$A$356,0),0)</f>
        <v>287</v>
      </c>
      <c r="Q1063" s="1">
        <f t="shared" si="48"/>
        <v>1</v>
      </c>
      <c r="R1063" s="1">
        <f t="shared" si="49"/>
        <v>0</v>
      </c>
      <c r="S1063" s="1">
        <f t="shared" si="50"/>
        <v>1</v>
      </c>
      <c r="T1063" s="9">
        <f>IF(Q1063=0,0,(INDEX('RPI calculation'!$H$9:$H$356,P1063)-(COUNTIFS(Matches!$C$9:$C$1954,C1063,Matches!$D$9:$D$1954,D1063,Matches!$Q$9:$Q$1954,1,Matches!$F$9:$F$1954,3)+COUNTIFS(Matches!$C$9:$C$1954,D1063,Matches!$D$9:$D$1954,C1063,Matches!$Q$9:$Q$1954,1,Matches!$E$9:$E$1954,3)))/((INDEX('RPI calculation'!$H$9:$H$356,P1063)+INDEX('RPI calculation'!$I$9:$I$356,P1063))-(COUNTIFS(Matches!$C$9:$C$1954,C1063,Matches!$D$9:$D$1954,D1063,Matches!$Q$9:$Q$1954,1)+COUNTIFS(Matches!$C$9:$C$1954,D1063,Matches!$D$9:$D$1954,C1063,Matches!$Q$9:$Q$1954,1))))</f>
        <v>0.77777777777777779</v>
      </c>
      <c r="U1063" s="9">
        <f>IF(Q1063=0,0,(INDEX('RPI calculation'!$H$9:$H$356,O1063)-(COUNTIFS(Matches!$C$9:$C$1954,C1063,Matches!$D$9:$D$1954,D1063,Matches!$Q$9:$Q$1954,1,Matches!$E$9:$E$1954,3)+COUNTIFS(Matches!$C$9:$C$1954,D1063,Matches!$D$9:$D$1954,C1063,Matches!$Q$9:$Q$1954,1,Matches!$F$9:$F$1954,3)))/((INDEX('RPI calculation'!$H$9:$H$356,O1063)+INDEX('RPI calculation'!$I$9:$I$356,O1063))-(COUNTIFS(Matches!$C$9:$C$1954,C1063,Matches!$D$9:$D$1954,D1063,Matches!$Q$9:$Q$1954,1)+COUNTIFS(Matches!$C$9:$C$1954,D1063,Matches!$D$9:$D$1954,C1063,Matches!$Q$9:$Q$1954,1))))</f>
        <v>1</v>
      </c>
      <c r="V1063" s="9">
        <f>IF(Q1063=0,0,INDEX('RPI calculation'!$K$9:$K$356,P1063))</f>
        <v>0.57331890331890334</v>
      </c>
      <c r="W1063" s="9">
        <f>IF(Q1063=0,0,INDEX('RPI calculation'!$K$9:$K$356,O1063))</f>
        <v>0.45855089355089351</v>
      </c>
      <c r="X1063" s="1">
        <f>IF(G1063="D1",INDEX('RPI calculation'!$N$9:$N$356,O1063),0)</f>
        <v>85</v>
      </c>
      <c r="Y1063" s="1">
        <f>IF(H1063="D1",INDEX('RPI calculation'!$N$9:$N$356,P1063),0)</f>
        <v>38</v>
      </c>
    </row>
    <row r="1064" spans="1:25" ht="25">
      <c r="A1064" s="1" t="s">
        <v>3137</v>
      </c>
      <c r="B1064" s="12">
        <v>46275</v>
      </c>
      <c r="C1064" s="1" t="s">
        <v>45</v>
      </c>
      <c r="D1064" s="1" t="s">
        <v>35</v>
      </c>
      <c r="E1064" s="1">
        <v>0</v>
      </c>
      <c r="F1064" s="1">
        <v>3</v>
      </c>
      <c r="G1064" s="1" t="s">
        <v>584</v>
      </c>
      <c r="H1064" s="1" t="s">
        <v>584</v>
      </c>
      <c r="I1064" s="1">
        <v>2</v>
      </c>
      <c r="J1064" s="14" t="s">
        <v>677</v>
      </c>
      <c r="K1064" s="14" t="s">
        <v>3138</v>
      </c>
      <c r="L1064" s="14"/>
      <c r="M1064" s="1" t="s">
        <v>5986</v>
      </c>
      <c r="N1064" s="14" t="s">
        <v>5989</v>
      </c>
      <c r="O1064" s="1">
        <f>IF(G1064="D1",MATCH(C1064,'RPI calculation'!$A$9:$A$356,0),0)</f>
        <v>139</v>
      </c>
      <c r="P1064" s="1">
        <f>IF(H1064="D1",MATCH(D1064,'RPI calculation'!$A$9:$A$356,0),0)</f>
        <v>329</v>
      </c>
      <c r="Q1064" s="1">
        <f t="shared" si="48"/>
        <v>1</v>
      </c>
      <c r="R1064" s="1">
        <f t="shared" si="49"/>
        <v>0</v>
      </c>
      <c r="S1064" s="1">
        <f t="shared" si="50"/>
        <v>1</v>
      </c>
      <c r="T1064" s="9">
        <f>IF(Q1064=0,0,(INDEX('RPI calculation'!$H$9:$H$356,P1064)-(COUNTIFS(Matches!$C$9:$C$1954,C1064,Matches!$D$9:$D$1954,D1064,Matches!$Q$9:$Q$1954,1,Matches!$F$9:$F$1954,3)+COUNTIFS(Matches!$C$9:$C$1954,D1064,Matches!$D$9:$D$1954,C1064,Matches!$Q$9:$Q$1954,1,Matches!$E$9:$E$1954,3)))/((INDEX('RPI calculation'!$H$9:$H$356,P1064)+INDEX('RPI calculation'!$I$9:$I$356,P1064))-(COUNTIFS(Matches!$C$9:$C$1954,C1064,Matches!$D$9:$D$1954,D1064,Matches!$Q$9:$Q$1954,1)+COUNTIFS(Matches!$C$9:$C$1954,D1064,Matches!$D$9:$D$1954,C1064,Matches!$Q$9:$Q$1954,1))))</f>
        <v>1</v>
      </c>
      <c r="U1064" s="9">
        <f>IF(Q1064=0,0,(INDEX('RPI calculation'!$H$9:$H$356,O1064)-(COUNTIFS(Matches!$C$9:$C$1954,C1064,Matches!$D$9:$D$1954,D1064,Matches!$Q$9:$Q$1954,1,Matches!$E$9:$E$1954,3)+COUNTIFS(Matches!$C$9:$C$1954,D1064,Matches!$D$9:$D$1954,C1064,Matches!$Q$9:$Q$1954,1,Matches!$F$9:$F$1954,3)))/((INDEX('RPI calculation'!$H$9:$H$356,O1064)+INDEX('RPI calculation'!$I$9:$I$356,O1064))-(COUNTIFS(Matches!$C$9:$C$1954,C1064,Matches!$D$9:$D$1954,D1064,Matches!$Q$9:$Q$1954,1)+COUNTIFS(Matches!$C$9:$C$1954,D1064,Matches!$D$9:$D$1954,C1064,Matches!$Q$9:$Q$1954,1))))</f>
        <v>0.75</v>
      </c>
      <c r="V1064" s="9">
        <f>IF(Q1064=0,0,INDEX('RPI calculation'!$K$9:$K$356,P1064))</f>
        <v>0.56141975308641967</v>
      </c>
      <c r="W1064" s="9">
        <f>IF(Q1064=0,0,INDEX('RPI calculation'!$K$9:$K$356,O1064))</f>
        <v>0.66015712682379357</v>
      </c>
      <c r="X1064" s="1">
        <f>IF(G1064="D1",INDEX('RPI calculation'!$N$9:$N$356,O1064),0)</f>
        <v>22</v>
      </c>
      <c r="Y1064" s="1">
        <f>IF(H1064="D1",INDEX('RPI calculation'!$N$9:$N$356,P1064),0)</f>
        <v>12</v>
      </c>
    </row>
    <row r="1065" spans="1:25" ht="25">
      <c r="A1065" s="1" t="s">
        <v>3139</v>
      </c>
      <c r="B1065" s="12">
        <v>46275</v>
      </c>
      <c r="C1065" s="1" t="s">
        <v>234</v>
      </c>
      <c r="D1065" s="1" t="s">
        <v>212</v>
      </c>
      <c r="E1065" s="1">
        <v>3</v>
      </c>
      <c r="F1065" s="1">
        <v>2</v>
      </c>
      <c r="G1065" s="1" t="s">
        <v>584</v>
      </c>
      <c r="H1065" s="1" t="s">
        <v>584</v>
      </c>
      <c r="I1065" s="1">
        <v>2</v>
      </c>
      <c r="J1065" s="14" t="s">
        <v>1305</v>
      </c>
      <c r="K1065" s="14" t="s">
        <v>3140</v>
      </c>
      <c r="L1065" s="14"/>
      <c r="M1065" s="1" t="s">
        <v>5986</v>
      </c>
      <c r="N1065" s="14" t="s">
        <v>5989</v>
      </c>
      <c r="O1065" s="1">
        <f>IF(G1065="D1",MATCH(C1065,'RPI calculation'!$A$9:$A$356,0),0)</f>
        <v>147</v>
      </c>
      <c r="P1065" s="1">
        <f>IF(H1065="D1",MATCH(D1065,'RPI calculation'!$A$9:$A$356,0),0)</f>
        <v>260</v>
      </c>
      <c r="Q1065" s="1">
        <f t="shared" si="48"/>
        <v>1</v>
      </c>
      <c r="R1065" s="1">
        <f t="shared" si="49"/>
        <v>1</v>
      </c>
      <c r="S1065" s="1">
        <f t="shared" si="50"/>
        <v>0</v>
      </c>
      <c r="T1065" s="9">
        <f>IF(Q1065=0,0,(INDEX('RPI calculation'!$H$9:$H$356,P1065)-(COUNTIFS(Matches!$C$9:$C$1954,C1065,Matches!$D$9:$D$1954,D1065,Matches!$Q$9:$Q$1954,1,Matches!$F$9:$F$1954,3)+COUNTIFS(Matches!$C$9:$C$1954,D1065,Matches!$D$9:$D$1954,C1065,Matches!$Q$9:$Q$1954,1,Matches!$E$9:$E$1954,3)))/((INDEX('RPI calculation'!$H$9:$H$356,P1065)+INDEX('RPI calculation'!$I$9:$I$356,P1065))-(COUNTIFS(Matches!$C$9:$C$1954,C1065,Matches!$D$9:$D$1954,D1065,Matches!$Q$9:$Q$1954,1)+COUNTIFS(Matches!$C$9:$C$1954,D1065,Matches!$D$9:$D$1954,C1065,Matches!$Q$9:$Q$1954,1))))</f>
        <v>0.58333333333333337</v>
      </c>
      <c r="U1065" s="9">
        <f>IF(Q1065=0,0,(INDEX('RPI calculation'!$H$9:$H$356,O1065)-(COUNTIFS(Matches!$C$9:$C$1954,C1065,Matches!$D$9:$D$1954,D1065,Matches!$Q$9:$Q$1954,1,Matches!$E$9:$E$1954,3)+COUNTIFS(Matches!$C$9:$C$1954,D1065,Matches!$D$9:$D$1954,C1065,Matches!$Q$9:$Q$1954,1,Matches!$F$9:$F$1954,3)))/((INDEX('RPI calculation'!$H$9:$H$356,O1065)+INDEX('RPI calculation'!$I$9:$I$356,O1065))-(COUNTIFS(Matches!$C$9:$C$1954,C1065,Matches!$D$9:$D$1954,D1065,Matches!$Q$9:$Q$1954,1)+COUNTIFS(Matches!$C$9:$C$1954,D1065,Matches!$D$9:$D$1954,C1065,Matches!$Q$9:$Q$1954,1))))</f>
        <v>0.22222222222222221</v>
      </c>
      <c r="V1065" s="9">
        <f>IF(Q1065=0,0,INDEX('RPI calculation'!$K$9:$K$356,P1065))</f>
        <v>0.45470085470085464</v>
      </c>
      <c r="W1065" s="9">
        <f>IF(Q1065=0,0,INDEX('RPI calculation'!$K$9:$K$356,O1065))</f>
        <v>0.55272727272727273</v>
      </c>
      <c r="X1065" s="1">
        <f>IF(G1065="D1",INDEX('RPI calculation'!$N$9:$N$356,O1065),0)</f>
        <v>211</v>
      </c>
      <c r="Y1065" s="1">
        <f>IF(H1065="D1",INDEX('RPI calculation'!$N$9:$N$356,P1065),0)</f>
        <v>189</v>
      </c>
    </row>
    <row r="1066" spans="1:25" ht="25">
      <c r="A1066" s="1" t="s">
        <v>3141</v>
      </c>
      <c r="B1066" s="12">
        <v>46275</v>
      </c>
      <c r="C1066" s="1" t="s">
        <v>280</v>
      </c>
      <c r="D1066" s="1" t="s">
        <v>313</v>
      </c>
      <c r="E1066" s="1">
        <v>1</v>
      </c>
      <c r="F1066" s="1">
        <v>3</v>
      </c>
      <c r="G1066" s="1" t="s">
        <v>584</v>
      </c>
      <c r="H1066" s="1" t="s">
        <v>584</v>
      </c>
      <c r="I1066" s="1">
        <v>2</v>
      </c>
      <c r="J1066" s="14" t="s">
        <v>1407</v>
      </c>
      <c r="K1066" s="14" t="s">
        <v>3142</v>
      </c>
      <c r="L1066" s="14"/>
      <c r="M1066" s="1" t="s">
        <v>5986</v>
      </c>
      <c r="N1066" s="14" t="s">
        <v>5989</v>
      </c>
      <c r="O1066" s="1">
        <f>IF(G1066="D1",MATCH(C1066,'RPI calculation'!$A$9:$A$356,0),0)</f>
        <v>155</v>
      </c>
      <c r="P1066" s="1">
        <f>IF(H1066="D1",MATCH(D1066,'RPI calculation'!$A$9:$A$356,0),0)</f>
        <v>304</v>
      </c>
      <c r="Q1066" s="1">
        <f t="shared" si="48"/>
        <v>1</v>
      </c>
      <c r="R1066" s="1">
        <f t="shared" si="49"/>
        <v>0</v>
      </c>
      <c r="S1066" s="1">
        <f t="shared" si="50"/>
        <v>1</v>
      </c>
      <c r="T1066" s="9">
        <f>IF(Q1066=0,0,(INDEX('RPI calculation'!$H$9:$H$356,P1066)-(COUNTIFS(Matches!$C$9:$C$1954,C1066,Matches!$D$9:$D$1954,D1066,Matches!$Q$9:$Q$1954,1,Matches!$F$9:$F$1954,3)+COUNTIFS(Matches!$C$9:$C$1954,D1066,Matches!$D$9:$D$1954,C1066,Matches!$Q$9:$Q$1954,1,Matches!$E$9:$E$1954,3)))/((INDEX('RPI calculation'!$H$9:$H$356,P1066)+INDEX('RPI calculation'!$I$9:$I$356,P1066))-(COUNTIFS(Matches!$C$9:$C$1954,C1066,Matches!$D$9:$D$1954,D1066,Matches!$Q$9:$Q$1954,1)+COUNTIFS(Matches!$C$9:$C$1954,D1066,Matches!$D$9:$D$1954,C1066,Matches!$Q$9:$Q$1954,1))))</f>
        <v>0.33333333333333331</v>
      </c>
      <c r="U1066" s="9">
        <f>IF(Q1066=0,0,(INDEX('RPI calculation'!$H$9:$H$356,O1066)-(COUNTIFS(Matches!$C$9:$C$1954,C1066,Matches!$D$9:$D$1954,D1066,Matches!$Q$9:$Q$1954,1,Matches!$E$9:$E$1954,3)+COUNTIFS(Matches!$C$9:$C$1954,D1066,Matches!$D$9:$D$1954,C1066,Matches!$Q$9:$Q$1954,1,Matches!$F$9:$F$1954,3)))/((INDEX('RPI calculation'!$H$9:$H$356,O1066)+INDEX('RPI calculation'!$I$9:$I$356,O1066))-(COUNTIFS(Matches!$C$9:$C$1954,C1066,Matches!$D$9:$D$1954,D1066,Matches!$Q$9:$Q$1954,1)+COUNTIFS(Matches!$C$9:$C$1954,D1066,Matches!$D$9:$D$1954,C1066,Matches!$Q$9:$Q$1954,1))))</f>
        <v>0.4</v>
      </c>
      <c r="V1066" s="9">
        <f>IF(Q1066=0,0,INDEX('RPI calculation'!$K$9:$K$356,P1066))</f>
        <v>0.42608032992648381</v>
      </c>
      <c r="W1066" s="9">
        <f>IF(Q1066=0,0,INDEX('RPI calculation'!$K$9:$K$356,O1066))</f>
        <v>0.48834498834498841</v>
      </c>
      <c r="X1066" s="1">
        <f>IF(G1066="D1",INDEX('RPI calculation'!$N$9:$N$356,O1066),0)</f>
        <v>257</v>
      </c>
      <c r="Y1066" s="1">
        <f>IF(H1066="D1",INDEX('RPI calculation'!$N$9:$N$356,P1066),0)</f>
        <v>290</v>
      </c>
    </row>
    <row r="1067" spans="1:25" ht="25">
      <c r="A1067" s="1" t="s">
        <v>3143</v>
      </c>
      <c r="B1067" s="12">
        <v>46275</v>
      </c>
      <c r="C1067" s="1" t="s">
        <v>371</v>
      </c>
      <c r="D1067" s="1" t="s">
        <v>296</v>
      </c>
      <c r="E1067" s="1">
        <v>0</v>
      </c>
      <c r="F1067" s="1">
        <v>3</v>
      </c>
      <c r="G1067" s="1" t="s">
        <v>584</v>
      </c>
      <c r="H1067" s="1" t="s">
        <v>584</v>
      </c>
      <c r="I1067" s="1">
        <v>2</v>
      </c>
      <c r="J1067" s="14" t="s">
        <v>632</v>
      </c>
      <c r="K1067" s="14" t="s">
        <v>3144</v>
      </c>
      <c r="L1067" s="14"/>
      <c r="M1067" s="1" t="s">
        <v>5986</v>
      </c>
      <c r="N1067" s="14" t="s">
        <v>5989</v>
      </c>
      <c r="O1067" s="1">
        <f>IF(G1067="D1",MATCH(C1067,'RPI calculation'!$A$9:$A$356,0),0)</f>
        <v>168</v>
      </c>
      <c r="P1067" s="1">
        <f>IF(H1067="D1",MATCH(D1067,'RPI calculation'!$A$9:$A$356,0),0)</f>
        <v>203</v>
      </c>
      <c r="Q1067" s="1">
        <f t="shared" si="48"/>
        <v>1</v>
      </c>
      <c r="R1067" s="1">
        <f t="shared" si="49"/>
        <v>0</v>
      </c>
      <c r="S1067" s="1">
        <f t="shared" si="50"/>
        <v>1</v>
      </c>
      <c r="T1067" s="9">
        <f>IF(Q1067=0,0,(INDEX('RPI calculation'!$H$9:$H$356,P1067)-(COUNTIFS(Matches!$C$9:$C$1954,C1067,Matches!$D$9:$D$1954,D1067,Matches!$Q$9:$Q$1954,1,Matches!$F$9:$F$1954,3)+COUNTIFS(Matches!$C$9:$C$1954,D1067,Matches!$D$9:$D$1954,C1067,Matches!$Q$9:$Q$1954,1,Matches!$E$9:$E$1954,3)))/((INDEX('RPI calculation'!$H$9:$H$356,P1067)+INDEX('RPI calculation'!$I$9:$I$356,P1067))-(COUNTIFS(Matches!$C$9:$C$1954,C1067,Matches!$D$9:$D$1954,D1067,Matches!$Q$9:$Q$1954,1)+COUNTIFS(Matches!$C$9:$C$1954,D1067,Matches!$D$9:$D$1954,C1067,Matches!$Q$9:$Q$1954,1))))</f>
        <v>0.5</v>
      </c>
      <c r="U1067" s="9">
        <f>IF(Q1067=0,0,(INDEX('RPI calculation'!$H$9:$H$356,O1067)-(COUNTIFS(Matches!$C$9:$C$1954,C1067,Matches!$D$9:$D$1954,D1067,Matches!$Q$9:$Q$1954,1,Matches!$E$9:$E$1954,3)+COUNTIFS(Matches!$C$9:$C$1954,D1067,Matches!$D$9:$D$1954,C1067,Matches!$Q$9:$Q$1954,1,Matches!$F$9:$F$1954,3)))/((INDEX('RPI calculation'!$H$9:$H$356,O1067)+INDEX('RPI calculation'!$I$9:$I$356,O1067))-(COUNTIFS(Matches!$C$9:$C$1954,C1067,Matches!$D$9:$D$1954,D1067,Matches!$Q$9:$Q$1954,1)+COUNTIFS(Matches!$C$9:$C$1954,D1067,Matches!$D$9:$D$1954,C1067,Matches!$Q$9:$Q$1954,1))))</f>
        <v>0</v>
      </c>
      <c r="V1067" s="9">
        <f>IF(Q1067=0,0,INDEX('RPI calculation'!$K$9:$K$356,P1067))</f>
        <v>0.37062937062937068</v>
      </c>
      <c r="W1067" s="9">
        <f>IF(Q1067=0,0,INDEX('RPI calculation'!$K$9:$K$356,O1067))</f>
        <v>0.33325008325008326</v>
      </c>
      <c r="X1067" s="1">
        <f>IF(G1067="D1",INDEX('RPI calculation'!$N$9:$N$356,O1067),0)</f>
        <v>348</v>
      </c>
      <c r="Y1067" s="1">
        <f>IF(H1067="D1",INDEX('RPI calculation'!$N$9:$N$356,P1067),0)</f>
        <v>273</v>
      </c>
    </row>
    <row r="1068" spans="1:25" ht="25">
      <c r="A1068" s="1" t="s">
        <v>3145</v>
      </c>
      <c r="B1068" s="12">
        <v>46275</v>
      </c>
      <c r="C1068" s="1" t="s">
        <v>107</v>
      </c>
      <c r="D1068" s="1" t="s">
        <v>195</v>
      </c>
      <c r="E1068" s="1">
        <v>3</v>
      </c>
      <c r="F1068" s="1">
        <v>1</v>
      </c>
      <c r="G1068" s="1" t="s">
        <v>584</v>
      </c>
      <c r="H1068" s="1" t="s">
        <v>584</v>
      </c>
      <c r="I1068" s="1">
        <v>2</v>
      </c>
      <c r="J1068" s="14" t="s">
        <v>1481</v>
      </c>
      <c r="K1068" s="14" t="s">
        <v>3146</v>
      </c>
      <c r="L1068" s="14"/>
      <c r="M1068" s="1" t="s">
        <v>5986</v>
      </c>
      <c r="N1068" s="14" t="s">
        <v>5989</v>
      </c>
      <c r="O1068" s="1">
        <f>IF(G1068="D1",MATCH(C1068,'RPI calculation'!$A$9:$A$356,0),0)</f>
        <v>170</v>
      </c>
      <c r="P1068" s="1">
        <f>IF(H1068="D1",MATCH(D1068,'RPI calculation'!$A$9:$A$356,0),0)</f>
        <v>303</v>
      </c>
      <c r="Q1068" s="1">
        <f t="shared" si="48"/>
        <v>1</v>
      </c>
      <c r="R1068" s="1">
        <f t="shared" si="49"/>
        <v>1</v>
      </c>
      <c r="S1068" s="1">
        <f t="shared" si="50"/>
        <v>0</v>
      </c>
      <c r="T1068" s="9">
        <f>IF(Q1068=0,0,(INDEX('RPI calculation'!$H$9:$H$356,P1068)-(COUNTIFS(Matches!$C$9:$C$1954,C1068,Matches!$D$9:$D$1954,D1068,Matches!$Q$9:$Q$1954,1,Matches!$F$9:$F$1954,3)+COUNTIFS(Matches!$C$9:$C$1954,D1068,Matches!$D$9:$D$1954,C1068,Matches!$Q$9:$Q$1954,1,Matches!$E$9:$E$1954,3)))/((INDEX('RPI calculation'!$H$9:$H$356,P1068)+INDEX('RPI calculation'!$I$9:$I$356,P1068))-(COUNTIFS(Matches!$C$9:$C$1954,C1068,Matches!$D$9:$D$1954,D1068,Matches!$Q$9:$Q$1954,1)+COUNTIFS(Matches!$C$9:$C$1954,D1068,Matches!$D$9:$D$1954,C1068,Matches!$Q$9:$Q$1954,1))))</f>
        <v>0.25</v>
      </c>
      <c r="U1068" s="9">
        <f>IF(Q1068=0,0,(INDEX('RPI calculation'!$H$9:$H$356,O1068)-(COUNTIFS(Matches!$C$9:$C$1954,C1068,Matches!$D$9:$D$1954,D1068,Matches!$Q$9:$Q$1954,1,Matches!$E$9:$E$1954,3)+COUNTIFS(Matches!$C$9:$C$1954,D1068,Matches!$D$9:$D$1954,C1068,Matches!$Q$9:$Q$1954,1,Matches!$F$9:$F$1954,3)))/((INDEX('RPI calculation'!$H$9:$H$356,O1068)+INDEX('RPI calculation'!$I$9:$I$356,O1068))-(COUNTIFS(Matches!$C$9:$C$1954,C1068,Matches!$D$9:$D$1954,D1068,Matches!$Q$9:$Q$1954,1)+COUNTIFS(Matches!$C$9:$C$1954,D1068,Matches!$D$9:$D$1954,C1068,Matches!$Q$9:$Q$1954,1))))</f>
        <v>0.72727272727272729</v>
      </c>
      <c r="V1068" s="9">
        <f>IF(Q1068=0,0,INDEX('RPI calculation'!$K$9:$K$356,P1068))</f>
        <v>0.63709315375982045</v>
      </c>
      <c r="W1068" s="9">
        <f>IF(Q1068=0,0,INDEX('RPI calculation'!$K$9:$K$356,O1068))</f>
        <v>0.51668470418470414</v>
      </c>
      <c r="X1068" s="1">
        <f>IF(G1068="D1",INDEX('RPI calculation'!$N$9:$N$356,O1068),0)</f>
        <v>84</v>
      </c>
      <c r="Y1068" s="1">
        <f>IF(H1068="D1",INDEX('RPI calculation'!$N$9:$N$356,P1068),0)</f>
        <v>172</v>
      </c>
    </row>
    <row r="1069" spans="1:25" ht="25">
      <c r="A1069" s="1" t="s">
        <v>3147</v>
      </c>
      <c r="B1069" s="12">
        <v>46275</v>
      </c>
      <c r="C1069" s="1" t="s">
        <v>140</v>
      </c>
      <c r="D1069" s="1" t="s">
        <v>66</v>
      </c>
      <c r="E1069" s="1">
        <v>3</v>
      </c>
      <c r="F1069" s="1">
        <v>2</v>
      </c>
      <c r="G1069" s="1" t="s">
        <v>584</v>
      </c>
      <c r="H1069" s="1" t="s">
        <v>584</v>
      </c>
      <c r="I1069" s="1">
        <v>2</v>
      </c>
      <c r="J1069" s="14" t="s">
        <v>838</v>
      </c>
      <c r="K1069" s="14" t="s">
        <v>3148</v>
      </c>
      <c r="L1069" s="14"/>
      <c r="M1069" s="1" t="s">
        <v>5986</v>
      </c>
      <c r="N1069" s="14" t="s">
        <v>5989</v>
      </c>
      <c r="O1069" s="1">
        <f>IF(G1069="D1",MATCH(C1069,'RPI calculation'!$A$9:$A$356,0),0)</f>
        <v>172</v>
      </c>
      <c r="P1069" s="1">
        <f>IF(H1069="D1",MATCH(D1069,'RPI calculation'!$A$9:$A$356,0),0)</f>
        <v>195</v>
      </c>
      <c r="Q1069" s="1">
        <f t="shared" si="48"/>
        <v>1</v>
      </c>
      <c r="R1069" s="1">
        <f t="shared" si="49"/>
        <v>1</v>
      </c>
      <c r="S1069" s="1">
        <f t="shared" si="50"/>
        <v>0</v>
      </c>
      <c r="T1069" s="9">
        <f>IF(Q1069=0,0,(INDEX('RPI calculation'!$H$9:$H$356,P1069)-(COUNTIFS(Matches!$C$9:$C$1954,C1069,Matches!$D$9:$D$1954,D1069,Matches!$Q$9:$Q$1954,1,Matches!$F$9:$F$1954,3)+COUNTIFS(Matches!$C$9:$C$1954,D1069,Matches!$D$9:$D$1954,C1069,Matches!$Q$9:$Q$1954,1,Matches!$E$9:$E$1954,3)))/((INDEX('RPI calculation'!$H$9:$H$356,P1069)+INDEX('RPI calculation'!$I$9:$I$356,P1069))-(COUNTIFS(Matches!$C$9:$C$1954,C1069,Matches!$D$9:$D$1954,D1069,Matches!$Q$9:$Q$1954,1)+COUNTIFS(Matches!$C$9:$C$1954,D1069,Matches!$D$9:$D$1954,C1069,Matches!$Q$9:$Q$1954,1))))</f>
        <v>0.88888888888888884</v>
      </c>
      <c r="U1069" s="9">
        <f>IF(Q1069=0,0,(INDEX('RPI calculation'!$H$9:$H$356,O1069)-(COUNTIFS(Matches!$C$9:$C$1954,C1069,Matches!$D$9:$D$1954,D1069,Matches!$Q$9:$Q$1954,1,Matches!$E$9:$E$1954,3)+COUNTIFS(Matches!$C$9:$C$1954,D1069,Matches!$D$9:$D$1954,C1069,Matches!$Q$9:$Q$1954,1,Matches!$F$9:$F$1954,3)))/((INDEX('RPI calculation'!$H$9:$H$356,O1069)+INDEX('RPI calculation'!$I$9:$I$356,O1069))-(COUNTIFS(Matches!$C$9:$C$1954,C1069,Matches!$D$9:$D$1954,D1069,Matches!$Q$9:$Q$1954,1)+COUNTIFS(Matches!$C$9:$C$1954,D1069,Matches!$D$9:$D$1954,C1069,Matches!$Q$9:$Q$1954,1))))</f>
        <v>0.6</v>
      </c>
      <c r="V1069" s="9">
        <f>IF(Q1069=0,0,INDEX('RPI calculation'!$K$9:$K$356,P1069))</f>
        <v>0.56623737373737382</v>
      </c>
      <c r="W1069" s="9">
        <f>IF(Q1069=0,0,INDEX('RPI calculation'!$K$9:$K$356,O1069))</f>
        <v>0.51512855831037652</v>
      </c>
      <c r="X1069" s="1">
        <f>IF(G1069="D1",INDEX('RPI calculation'!$N$9:$N$356,O1069),0)</f>
        <v>117</v>
      </c>
      <c r="Y1069" s="1">
        <f>IF(H1069="D1",INDEX('RPI calculation'!$N$9:$N$356,P1069),0)</f>
        <v>43</v>
      </c>
    </row>
    <row r="1070" spans="1:25" ht="25">
      <c r="A1070" s="1" t="s">
        <v>3149</v>
      </c>
      <c r="B1070" s="12">
        <v>46275</v>
      </c>
      <c r="C1070" s="1" t="s">
        <v>264</v>
      </c>
      <c r="D1070" s="1" t="s">
        <v>340</v>
      </c>
      <c r="E1070" s="1">
        <v>3</v>
      </c>
      <c r="F1070" s="1">
        <v>0</v>
      </c>
      <c r="G1070" s="1" t="s">
        <v>584</v>
      </c>
      <c r="H1070" s="1" t="s">
        <v>584</v>
      </c>
      <c r="I1070" s="1">
        <v>2</v>
      </c>
      <c r="J1070" s="14" t="s">
        <v>792</v>
      </c>
      <c r="K1070" s="14" t="s">
        <v>3150</v>
      </c>
      <c r="L1070" s="14"/>
      <c r="M1070" s="1" t="s">
        <v>5986</v>
      </c>
      <c r="N1070" s="14" t="s">
        <v>5989</v>
      </c>
      <c r="O1070" s="1">
        <f>IF(G1070="D1",MATCH(C1070,'RPI calculation'!$A$9:$A$356,0),0)</f>
        <v>176</v>
      </c>
      <c r="P1070" s="1">
        <f>IF(H1070="D1",MATCH(D1070,'RPI calculation'!$A$9:$A$356,0),0)</f>
        <v>177</v>
      </c>
      <c r="Q1070" s="1">
        <f t="shared" si="48"/>
        <v>1</v>
      </c>
      <c r="R1070" s="1">
        <f t="shared" si="49"/>
        <v>1</v>
      </c>
      <c r="S1070" s="1">
        <f t="shared" si="50"/>
        <v>0</v>
      </c>
      <c r="T1070" s="9">
        <f>IF(Q1070=0,0,(INDEX('RPI calculation'!$H$9:$H$356,P1070)-(COUNTIFS(Matches!$C$9:$C$1954,C1070,Matches!$D$9:$D$1954,D1070,Matches!$Q$9:$Q$1954,1,Matches!$F$9:$F$1954,3)+COUNTIFS(Matches!$C$9:$C$1954,D1070,Matches!$D$9:$D$1954,C1070,Matches!$Q$9:$Q$1954,1,Matches!$E$9:$E$1954,3)))/((INDEX('RPI calculation'!$H$9:$H$356,P1070)+INDEX('RPI calculation'!$I$9:$I$356,P1070))-(COUNTIFS(Matches!$C$9:$C$1954,C1070,Matches!$D$9:$D$1954,D1070,Matches!$Q$9:$Q$1954,1)+COUNTIFS(Matches!$C$9:$C$1954,D1070,Matches!$D$9:$D$1954,C1070,Matches!$Q$9:$Q$1954,1))))</f>
        <v>0.2</v>
      </c>
      <c r="U1070" s="9">
        <f>IF(Q1070=0,0,(INDEX('RPI calculation'!$H$9:$H$356,O1070)-(COUNTIFS(Matches!$C$9:$C$1954,C1070,Matches!$D$9:$D$1954,D1070,Matches!$Q$9:$Q$1954,1,Matches!$E$9:$E$1954,3)+COUNTIFS(Matches!$C$9:$C$1954,D1070,Matches!$D$9:$D$1954,C1070,Matches!$Q$9:$Q$1954,1,Matches!$F$9:$F$1954,3)))/((INDEX('RPI calculation'!$H$9:$H$356,O1070)+INDEX('RPI calculation'!$I$9:$I$356,O1070))-(COUNTIFS(Matches!$C$9:$C$1954,C1070,Matches!$D$9:$D$1954,D1070,Matches!$Q$9:$Q$1954,1)+COUNTIFS(Matches!$C$9:$C$1954,D1070,Matches!$D$9:$D$1954,C1070,Matches!$Q$9:$Q$1954,1))))</f>
        <v>0.4</v>
      </c>
      <c r="V1070" s="9">
        <f>IF(Q1070=0,0,INDEX('RPI calculation'!$K$9:$K$356,P1070))</f>
        <v>0.476589319771138</v>
      </c>
      <c r="W1070" s="9">
        <f>IF(Q1070=0,0,INDEX('RPI calculation'!$K$9:$K$356,O1070))</f>
        <v>0.4349720986084622</v>
      </c>
      <c r="X1070" s="1">
        <f>IF(G1070="D1",INDEX('RPI calculation'!$N$9:$N$356,O1070),0)</f>
        <v>241</v>
      </c>
      <c r="Y1070" s="1">
        <f>IF(H1070="D1",INDEX('RPI calculation'!$N$9:$N$356,P1070),0)</f>
        <v>317</v>
      </c>
    </row>
    <row r="1071" spans="1:25" ht="25">
      <c r="A1071" s="1" t="s">
        <v>3151</v>
      </c>
      <c r="B1071" s="12">
        <v>46275</v>
      </c>
      <c r="C1071" s="1" t="s">
        <v>31</v>
      </c>
      <c r="D1071" s="1" t="s">
        <v>236</v>
      </c>
      <c r="E1071" s="1">
        <v>3</v>
      </c>
      <c r="F1071" s="1">
        <v>0</v>
      </c>
      <c r="G1071" s="1" t="s">
        <v>584</v>
      </c>
      <c r="H1071" s="1" t="s">
        <v>584</v>
      </c>
      <c r="I1071" s="1">
        <v>2</v>
      </c>
      <c r="J1071" s="14" t="s">
        <v>1513</v>
      </c>
      <c r="K1071" s="14" t="s">
        <v>3152</v>
      </c>
      <c r="L1071" s="14"/>
      <c r="M1071" s="1" t="s">
        <v>5986</v>
      </c>
      <c r="N1071" s="14" t="s">
        <v>5989</v>
      </c>
      <c r="O1071" s="1">
        <f>IF(G1071="D1",MATCH(C1071,'RPI calculation'!$A$9:$A$356,0),0)</f>
        <v>180</v>
      </c>
      <c r="P1071" s="1">
        <f>IF(H1071="D1",MATCH(D1071,'RPI calculation'!$A$9:$A$356,0),0)</f>
        <v>184</v>
      </c>
      <c r="Q1071" s="1">
        <f t="shared" si="48"/>
        <v>1</v>
      </c>
      <c r="R1071" s="1">
        <f t="shared" si="49"/>
        <v>1</v>
      </c>
      <c r="S1071" s="1">
        <f t="shared" si="50"/>
        <v>0</v>
      </c>
      <c r="T1071" s="9">
        <f>IF(Q1071=0,0,(INDEX('RPI calculation'!$H$9:$H$356,P1071)-(COUNTIFS(Matches!$C$9:$C$1954,C1071,Matches!$D$9:$D$1954,D1071,Matches!$Q$9:$Q$1954,1,Matches!$F$9:$F$1954,3)+COUNTIFS(Matches!$C$9:$C$1954,D1071,Matches!$D$9:$D$1954,C1071,Matches!$Q$9:$Q$1954,1,Matches!$E$9:$E$1954,3)))/((INDEX('RPI calculation'!$H$9:$H$356,P1071)+INDEX('RPI calculation'!$I$9:$I$356,P1071))-(COUNTIFS(Matches!$C$9:$C$1954,C1071,Matches!$D$9:$D$1954,D1071,Matches!$Q$9:$Q$1954,1)+COUNTIFS(Matches!$C$9:$C$1954,D1071,Matches!$D$9:$D$1954,C1071,Matches!$Q$9:$Q$1954,1))))</f>
        <v>0.22222222222222221</v>
      </c>
      <c r="U1071" s="9">
        <f>IF(Q1071=0,0,(INDEX('RPI calculation'!$H$9:$H$356,O1071)-(COUNTIFS(Matches!$C$9:$C$1954,C1071,Matches!$D$9:$D$1954,D1071,Matches!$Q$9:$Q$1954,1,Matches!$E$9:$E$1954,3)+COUNTIFS(Matches!$C$9:$C$1954,D1071,Matches!$D$9:$D$1954,C1071,Matches!$Q$9:$Q$1954,1,Matches!$F$9:$F$1954,3)))/((INDEX('RPI calculation'!$H$9:$H$356,O1071)+INDEX('RPI calculation'!$I$9:$I$356,O1071))-(COUNTIFS(Matches!$C$9:$C$1954,C1071,Matches!$D$9:$D$1954,D1071,Matches!$Q$9:$Q$1954,1)+COUNTIFS(Matches!$C$9:$C$1954,D1071,Matches!$D$9:$D$1954,C1071,Matches!$Q$9:$Q$1954,1))))</f>
        <v>1</v>
      </c>
      <c r="V1071" s="9">
        <f>IF(Q1071=0,0,INDEX('RPI calculation'!$K$9:$K$356,P1071))</f>
        <v>0.60136363636363632</v>
      </c>
      <c r="W1071" s="9">
        <f>IF(Q1071=0,0,INDEX('RPI calculation'!$K$9:$K$356,O1071))</f>
        <v>0.55847041847041845</v>
      </c>
      <c r="X1071" s="1">
        <f>IF(G1071="D1",INDEX('RPI calculation'!$N$9:$N$356,O1071),0)</f>
        <v>8</v>
      </c>
      <c r="Y1071" s="1">
        <f>IF(H1071="D1",INDEX('RPI calculation'!$N$9:$N$356,P1071),0)</f>
        <v>213</v>
      </c>
    </row>
    <row r="1072" spans="1:25" ht="25">
      <c r="A1072" s="1" t="s">
        <v>3153</v>
      </c>
      <c r="B1072" s="12">
        <v>46275</v>
      </c>
      <c r="C1072" s="1" t="s">
        <v>268</v>
      </c>
      <c r="D1072" s="1" t="s">
        <v>144</v>
      </c>
      <c r="E1072" s="1">
        <v>0</v>
      </c>
      <c r="F1072" s="1">
        <v>3</v>
      </c>
      <c r="G1072" s="1" t="s">
        <v>584</v>
      </c>
      <c r="H1072" s="1" t="s">
        <v>584</v>
      </c>
      <c r="I1072" s="1">
        <v>2</v>
      </c>
      <c r="J1072" s="14" t="s">
        <v>1550</v>
      </c>
      <c r="K1072" s="14" t="s">
        <v>3154</v>
      </c>
      <c r="L1072" s="14"/>
      <c r="M1072" s="1" t="s">
        <v>5986</v>
      </c>
      <c r="N1072" s="14" t="s">
        <v>5989</v>
      </c>
      <c r="O1072" s="1">
        <f>IF(G1072="D1",MATCH(C1072,'RPI calculation'!$A$9:$A$356,0),0)</f>
        <v>181</v>
      </c>
      <c r="P1072" s="1">
        <f>IF(H1072="D1",MATCH(D1072,'RPI calculation'!$A$9:$A$356,0),0)</f>
        <v>331</v>
      </c>
      <c r="Q1072" s="1">
        <f t="shared" si="48"/>
        <v>1</v>
      </c>
      <c r="R1072" s="1">
        <f t="shared" si="49"/>
        <v>0</v>
      </c>
      <c r="S1072" s="1">
        <f t="shared" si="50"/>
        <v>1</v>
      </c>
      <c r="T1072" s="9">
        <f>IF(Q1072=0,0,(INDEX('RPI calculation'!$H$9:$H$356,P1072)-(COUNTIFS(Matches!$C$9:$C$1954,C1072,Matches!$D$9:$D$1954,D1072,Matches!$Q$9:$Q$1954,1,Matches!$F$9:$F$1954,3)+COUNTIFS(Matches!$C$9:$C$1954,D1072,Matches!$D$9:$D$1954,C1072,Matches!$Q$9:$Q$1954,1,Matches!$E$9:$E$1954,3)))/((INDEX('RPI calculation'!$H$9:$H$356,P1072)+INDEX('RPI calculation'!$I$9:$I$356,P1072))-(COUNTIFS(Matches!$C$9:$C$1954,C1072,Matches!$D$9:$D$1954,D1072,Matches!$Q$9:$Q$1954,1)+COUNTIFS(Matches!$C$9:$C$1954,D1072,Matches!$D$9:$D$1954,C1072,Matches!$Q$9:$Q$1954,1))))</f>
        <v>0.66666666666666663</v>
      </c>
      <c r="U1072" s="9">
        <f>IF(Q1072=0,0,(INDEX('RPI calculation'!$H$9:$H$356,O1072)-(COUNTIFS(Matches!$C$9:$C$1954,C1072,Matches!$D$9:$D$1954,D1072,Matches!$Q$9:$Q$1954,1,Matches!$E$9:$E$1954,3)+COUNTIFS(Matches!$C$9:$C$1954,D1072,Matches!$D$9:$D$1954,C1072,Matches!$Q$9:$Q$1954,1,Matches!$F$9:$F$1954,3)))/((INDEX('RPI calculation'!$H$9:$H$356,O1072)+INDEX('RPI calculation'!$I$9:$I$356,O1072))-(COUNTIFS(Matches!$C$9:$C$1954,C1072,Matches!$D$9:$D$1954,D1072,Matches!$Q$9:$Q$1954,1)+COUNTIFS(Matches!$C$9:$C$1954,D1072,Matches!$D$9:$D$1954,C1072,Matches!$Q$9:$Q$1954,1))))</f>
        <v>0.22222222222222221</v>
      </c>
      <c r="V1072" s="9">
        <f>IF(Q1072=0,0,INDEX('RPI calculation'!$K$9:$K$356,P1072))</f>
        <v>0.46568181818181814</v>
      </c>
      <c r="W1072" s="9">
        <f>IF(Q1072=0,0,INDEX('RPI calculation'!$K$9:$K$356,O1072))</f>
        <v>0.57952380952380955</v>
      </c>
      <c r="X1072" s="1">
        <f>IF(G1072="D1",INDEX('RPI calculation'!$N$9:$N$356,O1072),0)</f>
        <v>245</v>
      </c>
      <c r="Y1072" s="1">
        <f>IF(H1072="D1",INDEX('RPI calculation'!$N$9:$N$356,P1072),0)</f>
        <v>121</v>
      </c>
    </row>
    <row r="1073" spans="1:25" ht="25">
      <c r="A1073" s="1" t="s">
        <v>3155</v>
      </c>
      <c r="B1073" s="12">
        <v>46275</v>
      </c>
      <c r="C1073" s="1" t="s">
        <v>244</v>
      </c>
      <c r="D1073" s="1" t="s">
        <v>103</v>
      </c>
      <c r="E1073" s="1">
        <v>0</v>
      </c>
      <c r="F1073" s="1">
        <v>3</v>
      </c>
      <c r="G1073" s="1" t="s">
        <v>584</v>
      </c>
      <c r="H1073" s="1" t="s">
        <v>584</v>
      </c>
      <c r="I1073" s="1">
        <v>2</v>
      </c>
      <c r="J1073" s="14" t="s">
        <v>1786</v>
      </c>
      <c r="K1073" s="14" t="s">
        <v>1787</v>
      </c>
      <c r="L1073" s="14"/>
      <c r="M1073" s="1" t="s">
        <v>5986</v>
      </c>
      <c r="N1073" s="14" t="s">
        <v>5989</v>
      </c>
      <c r="O1073" s="1">
        <f>IF(G1073="D1",MATCH(C1073,'RPI calculation'!$A$9:$A$356,0),0)</f>
        <v>185</v>
      </c>
      <c r="P1073" s="1">
        <f>IF(H1073="D1",MATCH(D1073,'RPI calculation'!$A$9:$A$356,0),0)</f>
        <v>319</v>
      </c>
      <c r="Q1073" s="1">
        <f t="shared" si="48"/>
        <v>1</v>
      </c>
      <c r="R1073" s="1">
        <f t="shared" si="49"/>
        <v>0</v>
      </c>
      <c r="S1073" s="1">
        <f t="shared" si="50"/>
        <v>1</v>
      </c>
      <c r="T1073" s="9">
        <f>IF(Q1073=0,0,(INDEX('RPI calculation'!$H$9:$H$356,P1073)-(COUNTIFS(Matches!$C$9:$C$1954,C1073,Matches!$D$9:$D$1954,D1073,Matches!$Q$9:$Q$1954,1,Matches!$F$9:$F$1954,3)+COUNTIFS(Matches!$C$9:$C$1954,D1073,Matches!$D$9:$D$1954,C1073,Matches!$Q$9:$Q$1954,1,Matches!$E$9:$E$1954,3)))/((INDEX('RPI calculation'!$H$9:$H$356,P1073)+INDEX('RPI calculation'!$I$9:$I$356,P1073))-(COUNTIFS(Matches!$C$9:$C$1954,C1073,Matches!$D$9:$D$1954,D1073,Matches!$Q$9:$Q$1954,1)+COUNTIFS(Matches!$C$9:$C$1954,D1073,Matches!$D$9:$D$1954,C1073,Matches!$Q$9:$Q$1954,1))))</f>
        <v>0.66666666666666663</v>
      </c>
      <c r="U1073" s="9">
        <f>IF(Q1073=0,0,(INDEX('RPI calculation'!$H$9:$H$356,O1073)-(COUNTIFS(Matches!$C$9:$C$1954,C1073,Matches!$D$9:$D$1954,D1073,Matches!$Q$9:$Q$1954,1,Matches!$E$9:$E$1954,3)+COUNTIFS(Matches!$C$9:$C$1954,D1073,Matches!$D$9:$D$1954,C1073,Matches!$Q$9:$Q$1954,1,Matches!$F$9:$F$1954,3)))/((INDEX('RPI calculation'!$H$9:$H$356,O1073)+INDEX('RPI calculation'!$I$9:$I$356,O1073))-(COUNTIFS(Matches!$C$9:$C$1954,C1073,Matches!$D$9:$D$1954,D1073,Matches!$Q$9:$Q$1954,1)+COUNTIFS(Matches!$C$9:$C$1954,D1073,Matches!$D$9:$D$1954,C1073,Matches!$Q$9:$Q$1954,1))))</f>
        <v>0.63636363636363635</v>
      </c>
      <c r="V1073" s="9">
        <f>IF(Q1073=0,0,INDEX('RPI calculation'!$K$9:$K$356,P1073))</f>
        <v>0.51694214876033062</v>
      </c>
      <c r="W1073" s="9">
        <f>IF(Q1073=0,0,INDEX('RPI calculation'!$K$9:$K$356,O1073))</f>
        <v>0.43014763014763019</v>
      </c>
      <c r="X1073" s="1">
        <f>IF(G1073="D1",INDEX('RPI calculation'!$N$9:$N$356,O1073),0)</f>
        <v>221</v>
      </c>
      <c r="Y1073" s="1">
        <f>IF(H1073="D1",INDEX('RPI calculation'!$N$9:$N$356,P1073),0)</f>
        <v>80</v>
      </c>
    </row>
    <row r="1074" spans="1:25" ht="25">
      <c r="A1074" s="1" t="s">
        <v>3156</v>
      </c>
      <c r="B1074" s="12">
        <v>46275</v>
      </c>
      <c r="C1074" s="1" t="s">
        <v>112</v>
      </c>
      <c r="D1074" s="1" t="s">
        <v>151</v>
      </c>
      <c r="E1074" s="1">
        <v>1</v>
      </c>
      <c r="F1074" s="1">
        <v>3</v>
      </c>
      <c r="G1074" s="1" t="s">
        <v>584</v>
      </c>
      <c r="H1074" s="1" t="s">
        <v>584</v>
      </c>
      <c r="I1074" s="1">
        <v>2</v>
      </c>
      <c r="J1074" s="14" t="s">
        <v>829</v>
      </c>
      <c r="K1074" s="14" t="s">
        <v>3157</v>
      </c>
      <c r="L1074" s="14"/>
      <c r="M1074" s="1" t="s">
        <v>5986</v>
      </c>
      <c r="N1074" s="14" t="s">
        <v>5989</v>
      </c>
      <c r="O1074" s="1">
        <f>IF(G1074="D1",MATCH(C1074,'RPI calculation'!$A$9:$A$356,0),0)</f>
        <v>197</v>
      </c>
      <c r="P1074" s="1">
        <f>IF(H1074="D1",MATCH(D1074,'RPI calculation'!$A$9:$A$356,0),0)</f>
        <v>313</v>
      </c>
      <c r="Q1074" s="1">
        <f t="shared" si="48"/>
        <v>1</v>
      </c>
      <c r="R1074" s="1">
        <f t="shared" si="49"/>
        <v>0</v>
      </c>
      <c r="S1074" s="1">
        <f t="shared" si="50"/>
        <v>1</v>
      </c>
      <c r="T1074" s="9">
        <f>IF(Q1074=0,0,(INDEX('RPI calculation'!$H$9:$H$356,P1074)-(COUNTIFS(Matches!$C$9:$C$1954,C1074,Matches!$D$9:$D$1954,D1074,Matches!$Q$9:$Q$1954,1,Matches!$F$9:$F$1954,3)+COUNTIFS(Matches!$C$9:$C$1954,D1074,Matches!$D$9:$D$1954,C1074,Matches!$Q$9:$Q$1954,1,Matches!$E$9:$E$1954,3)))/((INDEX('RPI calculation'!$H$9:$H$356,P1074)+INDEX('RPI calculation'!$I$9:$I$356,P1074))-(COUNTIFS(Matches!$C$9:$C$1954,C1074,Matches!$D$9:$D$1954,D1074,Matches!$Q$9:$Q$1954,1)+COUNTIFS(Matches!$C$9:$C$1954,D1074,Matches!$D$9:$D$1954,C1074,Matches!$Q$9:$Q$1954,1))))</f>
        <v>0.45454545454545453</v>
      </c>
      <c r="U1074" s="9">
        <f>IF(Q1074=0,0,(INDEX('RPI calculation'!$H$9:$H$356,O1074)-(COUNTIFS(Matches!$C$9:$C$1954,C1074,Matches!$D$9:$D$1954,D1074,Matches!$Q$9:$Q$1954,1,Matches!$E$9:$E$1954,3)+COUNTIFS(Matches!$C$9:$C$1954,D1074,Matches!$D$9:$D$1954,C1074,Matches!$Q$9:$Q$1954,1,Matches!$F$9:$F$1954,3)))/((INDEX('RPI calculation'!$H$9:$H$356,O1074)+INDEX('RPI calculation'!$I$9:$I$356,O1074))-(COUNTIFS(Matches!$C$9:$C$1954,C1074,Matches!$D$9:$D$1954,D1074,Matches!$Q$9:$Q$1954,1)+COUNTIFS(Matches!$C$9:$C$1954,D1074,Matches!$D$9:$D$1954,C1074,Matches!$Q$9:$Q$1954,1))))</f>
        <v>0.7</v>
      </c>
      <c r="V1074" s="9">
        <f>IF(Q1074=0,0,INDEX('RPI calculation'!$K$9:$K$356,P1074))</f>
        <v>0.56792929292929295</v>
      </c>
      <c r="W1074" s="9">
        <f>IF(Q1074=0,0,INDEX('RPI calculation'!$K$9:$K$356,O1074))</f>
        <v>0.54901285583103765</v>
      </c>
      <c r="X1074" s="1">
        <f>IF(G1074="D1",INDEX('RPI calculation'!$N$9:$N$356,O1074),0)</f>
        <v>89</v>
      </c>
      <c r="Y1074" s="1">
        <f>IF(H1074="D1",INDEX('RPI calculation'!$N$9:$N$356,P1074),0)</f>
        <v>128</v>
      </c>
    </row>
    <row r="1075" spans="1:25" ht="25">
      <c r="A1075" s="1" t="s">
        <v>3158</v>
      </c>
      <c r="B1075" s="12">
        <v>46275</v>
      </c>
      <c r="C1075" s="1" t="s">
        <v>245</v>
      </c>
      <c r="D1075" s="1" t="s">
        <v>193</v>
      </c>
      <c r="E1075" s="1">
        <v>3</v>
      </c>
      <c r="F1075" s="1">
        <v>1</v>
      </c>
      <c r="G1075" s="1" t="s">
        <v>584</v>
      </c>
      <c r="H1075" s="1" t="s">
        <v>584</v>
      </c>
      <c r="I1075" s="1">
        <v>2</v>
      </c>
      <c r="J1075" s="14" t="s">
        <v>838</v>
      </c>
      <c r="K1075" s="14" t="s">
        <v>3159</v>
      </c>
      <c r="L1075" s="14"/>
      <c r="M1075" s="1" t="s">
        <v>5986</v>
      </c>
      <c r="N1075" s="14" t="s">
        <v>5989</v>
      </c>
      <c r="O1075" s="1">
        <f>IF(G1075="D1",MATCH(C1075,'RPI calculation'!$A$9:$A$356,0),0)</f>
        <v>199</v>
      </c>
      <c r="P1075" s="1">
        <f>IF(H1075="D1",MATCH(D1075,'RPI calculation'!$A$9:$A$356,0),0)</f>
        <v>211</v>
      </c>
      <c r="Q1075" s="1">
        <f t="shared" si="48"/>
        <v>1</v>
      </c>
      <c r="R1075" s="1">
        <f t="shared" si="49"/>
        <v>1</v>
      </c>
      <c r="S1075" s="1">
        <f t="shared" si="50"/>
        <v>0</v>
      </c>
      <c r="T1075" s="9">
        <f>IF(Q1075=0,0,(INDEX('RPI calculation'!$H$9:$H$356,P1075)-(COUNTIFS(Matches!$C$9:$C$1954,C1075,Matches!$D$9:$D$1954,D1075,Matches!$Q$9:$Q$1954,1,Matches!$F$9:$F$1954,3)+COUNTIFS(Matches!$C$9:$C$1954,D1075,Matches!$D$9:$D$1954,C1075,Matches!$Q$9:$Q$1954,1,Matches!$E$9:$E$1954,3)))/((INDEX('RPI calculation'!$H$9:$H$356,P1075)+INDEX('RPI calculation'!$I$9:$I$356,P1075))-(COUNTIFS(Matches!$C$9:$C$1954,C1075,Matches!$D$9:$D$1954,D1075,Matches!$Q$9:$Q$1954,1)+COUNTIFS(Matches!$C$9:$C$1954,D1075,Matches!$D$9:$D$1954,C1075,Matches!$Q$9:$Q$1954,1))))</f>
        <v>0.66666666666666663</v>
      </c>
      <c r="U1075" s="9">
        <f>IF(Q1075=0,0,(INDEX('RPI calculation'!$H$9:$H$356,O1075)-(COUNTIFS(Matches!$C$9:$C$1954,C1075,Matches!$D$9:$D$1954,D1075,Matches!$Q$9:$Q$1954,1,Matches!$E$9:$E$1954,3)+COUNTIFS(Matches!$C$9:$C$1954,D1075,Matches!$D$9:$D$1954,C1075,Matches!$Q$9:$Q$1954,1,Matches!$F$9:$F$1954,3)))/((INDEX('RPI calculation'!$H$9:$H$356,O1075)+INDEX('RPI calculation'!$I$9:$I$356,O1075))-(COUNTIFS(Matches!$C$9:$C$1954,C1075,Matches!$D$9:$D$1954,D1075,Matches!$Q$9:$Q$1954,1)+COUNTIFS(Matches!$C$9:$C$1954,D1075,Matches!$D$9:$D$1954,C1075,Matches!$Q$9:$Q$1954,1))))</f>
        <v>0.54545454545454541</v>
      </c>
      <c r="V1075" s="9">
        <f>IF(Q1075=0,0,INDEX('RPI calculation'!$K$9:$K$356,P1075))</f>
        <v>0.46829059829059821</v>
      </c>
      <c r="W1075" s="9">
        <f>IF(Q1075=0,0,INDEX('RPI calculation'!$K$9:$K$356,O1075))</f>
        <v>0.40378787878787881</v>
      </c>
      <c r="X1075" s="1">
        <f>IF(G1075="D1",INDEX('RPI calculation'!$N$9:$N$356,O1075),0)</f>
        <v>222</v>
      </c>
      <c r="Y1075" s="1">
        <f>IF(H1075="D1",INDEX('RPI calculation'!$N$9:$N$356,P1075),0)</f>
        <v>170</v>
      </c>
    </row>
    <row r="1076" spans="1:25" ht="25">
      <c r="A1076" s="1" t="s">
        <v>3160</v>
      </c>
      <c r="B1076" s="12">
        <v>46275</v>
      </c>
      <c r="C1076" s="1" t="s">
        <v>80</v>
      </c>
      <c r="D1076" s="1" t="s">
        <v>82</v>
      </c>
      <c r="E1076" s="1">
        <v>1</v>
      </c>
      <c r="F1076" s="1">
        <v>3</v>
      </c>
      <c r="G1076" s="1" t="s">
        <v>584</v>
      </c>
      <c r="H1076" s="1" t="s">
        <v>584</v>
      </c>
      <c r="I1076" s="1">
        <v>2</v>
      </c>
      <c r="J1076" s="14" t="s">
        <v>3161</v>
      </c>
      <c r="K1076" s="14" t="s">
        <v>3162</v>
      </c>
      <c r="L1076" s="14"/>
      <c r="M1076" s="1" t="s">
        <v>5986</v>
      </c>
      <c r="N1076" s="14" t="s">
        <v>5989</v>
      </c>
      <c r="O1076" s="1">
        <f>IF(G1076="D1",MATCH(C1076,'RPI calculation'!$A$9:$A$356,0),0)</f>
        <v>218</v>
      </c>
      <c r="P1076" s="1">
        <f>IF(H1076="D1",MATCH(D1076,'RPI calculation'!$A$9:$A$356,0),0)</f>
        <v>337</v>
      </c>
      <c r="Q1076" s="1">
        <f t="shared" si="48"/>
        <v>1</v>
      </c>
      <c r="R1076" s="1">
        <f t="shared" si="49"/>
        <v>0</v>
      </c>
      <c r="S1076" s="1">
        <f t="shared" si="50"/>
        <v>1</v>
      </c>
      <c r="T1076" s="9">
        <f>IF(Q1076=0,0,(INDEX('RPI calculation'!$H$9:$H$356,P1076)-(COUNTIFS(Matches!$C$9:$C$1954,C1076,Matches!$D$9:$D$1954,D1076,Matches!$Q$9:$Q$1954,1,Matches!$F$9:$F$1954,3)+COUNTIFS(Matches!$C$9:$C$1954,D1076,Matches!$D$9:$D$1954,C1076,Matches!$Q$9:$Q$1954,1,Matches!$E$9:$E$1954,3)))/((INDEX('RPI calculation'!$H$9:$H$356,P1076)+INDEX('RPI calculation'!$I$9:$I$356,P1076))-(COUNTIFS(Matches!$C$9:$C$1954,C1076,Matches!$D$9:$D$1954,D1076,Matches!$Q$9:$Q$1954,1)+COUNTIFS(Matches!$C$9:$C$1954,D1076,Matches!$D$9:$D$1954,C1076,Matches!$Q$9:$Q$1954,1))))</f>
        <v>0.45454545454545453</v>
      </c>
      <c r="U1076" s="9">
        <f>IF(Q1076=0,0,(INDEX('RPI calculation'!$H$9:$H$356,O1076)-(COUNTIFS(Matches!$C$9:$C$1954,C1076,Matches!$D$9:$D$1954,D1076,Matches!$Q$9:$Q$1954,1,Matches!$E$9:$E$1954,3)+COUNTIFS(Matches!$C$9:$C$1954,D1076,Matches!$D$9:$D$1954,C1076,Matches!$Q$9:$Q$1954,1,Matches!$F$9:$F$1954,3)))/((INDEX('RPI calculation'!$H$9:$H$356,O1076)+INDEX('RPI calculation'!$I$9:$I$356,O1076))-(COUNTIFS(Matches!$C$9:$C$1954,C1076,Matches!$D$9:$D$1954,D1076,Matches!$Q$9:$Q$1954,1)+COUNTIFS(Matches!$C$9:$C$1954,D1076,Matches!$D$9:$D$1954,C1076,Matches!$Q$9:$Q$1954,1))))</f>
        <v>0.8</v>
      </c>
      <c r="V1076" s="9">
        <f>IF(Q1076=0,0,INDEX('RPI calculation'!$K$9:$K$356,P1076))</f>
        <v>0.67020202020202024</v>
      </c>
      <c r="W1076" s="9">
        <f>IF(Q1076=0,0,INDEX('RPI calculation'!$K$9:$K$356,O1076))</f>
        <v>0.55399449035812676</v>
      </c>
      <c r="X1076" s="1">
        <f>IF(G1076="D1",INDEX('RPI calculation'!$N$9:$N$356,O1076),0)</f>
        <v>57</v>
      </c>
      <c r="Y1076" s="1">
        <f>IF(H1076="D1",INDEX('RPI calculation'!$N$9:$N$356,P1076),0)</f>
        <v>59</v>
      </c>
    </row>
    <row r="1077" spans="1:25" ht="25">
      <c r="A1077" s="1" t="s">
        <v>3163</v>
      </c>
      <c r="B1077" s="12">
        <v>46275</v>
      </c>
      <c r="C1077" s="1" t="s">
        <v>256</v>
      </c>
      <c r="D1077" s="1" t="s">
        <v>360</v>
      </c>
      <c r="E1077" s="1">
        <v>3</v>
      </c>
      <c r="F1077" s="1">
        <v>1</v>
      </c>
      <c r="G1077" s="1" t="s">
        <v>584</v>
      </c>
      <c r="H1077" s="1" t="s">
        <v>584</v>
      </c>
      <c r="I1077" s="1">
        <v>2</v>
      </c>
      <c r="J1077" s="14" t="s">
        <v>3164</v>
      </c>
      <c r="K1077" s="14" t="s">
        <v>3165</v>
      </c>
      <c r="L1077" s="14"/>
      <c r="M1077" s="1" t="s">
        <v>5986</v>
      </c>
      <c r="N1077" s="14" t="s">
        <v>5989</v>
      </c>
      <c r="O1077" s="1">
        <f>IF(G1077="D1",MATCH(C1077,'RPI calculation'!$A$9:$A$356,0),0)</f>
        <v>221</v>
      </c>
      <c r="P1077" s="1">
        <f>IF(H1077="D1",MATCH(D1077,'RPI calculation'!$A$9:$A$356,0),0)</f>
        <v>222</v>
      </c>
      <c r="Q1077" s="1">
        <f t="shared" si="48"/>
        <v>1</v>
      </c>
      <c r="R1077" s="1">
        <f t="shared" si="49"/>
        <v>1</v>
      </c>
      <c r="S1077" s="1">
        <f t="shared" si="50"/>
        <v>0</v>
      </c>
      <c r="T1077" s="9">
        <f>IF(Q1077=0,0,(INDEX('RPI calculation'!$H$9:$H$356,P1077)-(COUNTIFS(Matches!$C$9:$C$1954,C1077,Matches!$D$9:$D$1954,D1077,Matches!$Q$9:$Q$1954,1,Matches!$F$9:$F$1954,3)+COUNTIFS(Matches!$C$9:$C$1954,D1077,Matches!$D$9:$D$1954,C1077,Matches!$Q$9:$Q$1954,1,Matches!$E$9:$E$1954,3)))/((INDEX('RPI calculation'!$H$9:$H$356,P1077)+INDEX('RPI calculation'!$I$9:$I$356,P1077))-(COUNTIFS(Matches!$C$9:$C$1954,C1077,Matches!$D$9:$D$1954,D1077,Matches!$Q$9:$Q$1954,1)+COUNTIFS(Matches!$C$9:$C$1954,D1077,Matches!$D$9:$D$1954,C1077,Matches!$Q$9:$Q$1954,1))))</f>
        <v>0</v>
      </c>
      <c r="U1077" s="9">
        <f>IF(Q1077=0,0,(INDEX('RPI calculation'!$H$9:$H$356,O1077)-(COUNTIFS(Matches!$C$9:$C$1954,C1077,Matches!$D$9:$D$1954,D1077,Matches!$Q$9:$Q$1954,1,Matches!$E$9:$E$1954,3)+COUNTIFS(Matches!$C$9:$C$1954,D1077,Matches!$D$9:$D$1954,C1077,Matches!$Q$9:$Q$1954,1,Matches!$F$9:$F$1954,3)))/((INDEX('RPI calculation'!$H$9:$H$356,O1077)+INDEX('RPI calculation'!$I$9:$I$356,O1077))-(COUNTIFS(Matches!$C$9:$C$1954,C1077,Matches!$D$9:$D$1954,D1077,Matches!$Q$9:$Q$1954,1)+COUNTIFS(Matches!$C$9:$C$1954,D1077,Matches!$D$9:$D$1954,C1077,Matches!$Q$9:$Q$1954,1))))</f>
        <v>0.3</v>
      </c>
      <c r="V1077" s="9">
        <f>IF(Q1077=0,0,INDEX('RPI calculation'!$K$9:$K$356,P1077))</f>
        <v>0.43385332616101846</v>
      </c>
      <c r="W1077" s="9">
        <f>IF(Q1077=0,0,INDEX('RPI calculation'!$K$9:$K$356,O1077))</f>
        <v>0.50482093663911853</v>
      </c>
      <c r="X1077" s="1">
        <f>IF(G1077="D1",INDEX('RPI calculation'!$N$9:$N$356,O1077),0)</f>
        <v>233</v>
      </c>
      <c r="Y1077" s="1">
        <f>IF(H1077="D1",INDEX('RPI calculation'!$N$9:$N$356,P1077),0)</f>
        <v>337</v>
      </c>
    </row>
    <row r="1078" spans="1:25" ht="25">
      <c r="A1078" s="1" t="s">
        <v>3166</v>
      </c>
      <c r="B1078" s="12">
        <v>46275</v>
      </c>
      <c r="C1078" s="1" t="s">
        <v>256</v>
      </c>
      <c r="D1078" s="1" t="s">
        <v>291</v>
      </c>
      <c r="E1078" s="1">
        <v>3</v>
      </c>
      <c r="F1078" s="1">
        <v>0</v>
      </c>
      <c r="G1078" s="1" t="s">
        <v>584</v>
      </c>
      <c r="H1078" s="1" t="s">
        <v>584</v>
      </c>
      <c r="I1078" s="1">
        <v>2</v>
      </c>
      <c r="J1078" s="14" t="s">
        <v>931</v>
      </c>
      <c r="K1078" s="14" t="s">
        <v>3167</v>
      </c>
      <c r="L1078" s="14"/>
      <c r="M1078" s="1" t="s">
        <v>5986</v>
      </c>
      <c r="N1078" s="14" t="s">
        <v>5989</v>
      </c>
      <c r="O1078" s="1">
        <f>IF(G1078="D1",MATCH(C1078,'RPI calculation'!$A$9:$A$356,0),0)</f>
        <v>221</v>
      </c>
      <c r="P1078" s="1">
        <f>IF(H1078="D1",MATCH(D1078,'RPI calculation'!$A$9:$A$356,0),0)</f>
        <v>320</v>
      </c>
      <c r="Q1078" s="1">
        <f t="shared" si="48"/>
        <v>1</v>
      </c>
      <c r="R1078" s="1">
        <f t="shared" si="49"/>
        <v>1</v>
      </c>
      <c r="S1078" s="1">
        <f t="shared" si="50"/>
        <v>0</v>
      </c>
      <c r="T1078" s="9">
        <f>IF(Q1078=0,0,(INDEX('RPI calculation'!$H$9:$H$356,P1078)-(COUNTIFS(Matches!$C$9:$C$1954,C1078,Matches!$D$9:$D$1954,D1078,Matches!$Q$9:$Q$1954,1,Matches!$F$9:$F$1954,3)+COUNTIFS(Matches!$C$9:$C$1954,D1078,Matches!$D$9:$D$1954,C1078,Matches!$Q$9:$Q$1954,1,Matches!$E$9:$E$1954,3)))/((INDEX('RPI calculation'!$H$9:$H$356,P1078)+INDEX('RPI calculation'!$I$9:$I$356,P1078))-(COUNTIFS(Matches!$C$9:$C$1954,C1078,Matches!$D$9:$D$1954,D1078,Matches!$Q$9:$Q$1954,1)+COUNTIFS(Matches!$C$9:$C$1954,D1078,Matches!$D$9:$D$1954,C1078,Matches!$Q$9:$Q$1954,1))))</f>
        <v>0.4</v>
      </c>
      <c r="U1078" s="9">
        <f>IF(Q1078=0,0,(INDEX('RPI calculation'!$H$9:$H$356,O1078)-(COUNTIFS(Matches!$C$9:$C$1954,C1078,Matches!$D$9:$D$1954,D1078,Matches!$Q$9:$Q$1954,1,Matches!$E$9:$E$1954,3)+COUNTIFS(Matches!$C$9:$C$1954,D1078,Matches!$D$9:$D$1954,C1078,Matches!$Q$9:$Q$1954,1,Matches!$F$9:$F$1954,3)))/((INDEX('RPI calculation'!$H$9:$H$356,O1078)+INDEX('RPI calculation'!$I$9:$I$356,O1078))-(COUNTIFS(Matches!$C$9:$C$1954,C1078,Matches!$D$9:$D$1954,D1078,Matches!$Q$9:$Q$1954,1)+COUNTIFS(Matches!$C$9:$C$1954,D1078,Matches!$D$9:$D$1954,C1078,Matches!$Q$9:$Q$1954,1))))</f>
        <v>0.3</v>
      </c>
      <c r="V1078" s="9">
        <f>IF(Q1078=0,0,INDEX('RPI calculation'!$K$9:$K$356,P1078))</f>
        <v>0.45764462809917356</v>
      </c>
      <c r="W1078" s="9">
        <f>IF(Q1078=0,0,INDEX('RPI calculation'!$K$9:$K$356,O1078))</f>
        <v>0.50482093663911853</v>
      </c>
      <c r="X1078" s="1">
        <f>IF(G1078="D1",INDEX('RPI calculation'!$N$9:$N$356,O1078),0)</f>
        <v>233</v>
      </c>
      <c r="Y1078" s="1">
        <f>IF(H1078="D1",INDEX('RPI calculation'!$N$9:$N$356,P1078),0)</f>
        <v>268</v>
      </c>
    </row>
    <row r="1079" spans="1:25" ht="25">
      <c r="A1079" s="1" t="s">
        <v>3168</v>
      </c>
      <c r="B1079" s="12">
        <v>46275</v>
      </c>
      <c r="C1079" s="1" t="s">
        <v>360</v>
      </c>
      <c r="D1079" s="1" t="s">
        <v>215</v>
      </c>
      <c r="E1079" s="1">
        <v>2</v>
      </c>
      <c r="F1079" s="1">
        <v>3</v>
      </c>
      <c r="G1079" s="1" t="s">
        <v>584</v>
      </c>
      <c r="H1079" s="1" t="s">
        <v>584</v>
      </c>
      <c r="I1079" s="1">
        <v>2</v>
      </c>
      <c r="J1079" s="14" t="s">
        <v>641</v>
      </c>
      <c r="K1079" s="14" t="s">
        <v>3169</v>
      </c>
      <c r="L1079" s="14"/>
      <c r="M1079" s="1" t="s">
        <v>5986</v>
      </c>
      <c r="N1079" s="14" t="s">
        <v>5989</v>
      </c>
      <c r="O1079" s="1">
        <f>IF(G1079="D1",MATCH(C1079,'RPI calculation'!$A$9:$A$356,0),0)</f>
        <v>222</v>
      </c>
      <c r="P1079" s="1">
        <f>IF(H1079="D1",MATCH(D1079,'RPI calculation'!$A$9:$A$356,0),0)</f>
        <v>285</v>
      </c>
      <c r="Q1079" s="1">
        <f t="shared" si="48"/>
        <v>1</v>
      </c>
      <c r="R1079" s="1">
        <f t="shared" si="49"/>
        <v>0</v>
      </c>
      <c r="S1079" s="1">
        <f t="shared" si="50"/>
        <v>1</v>
      </c>
      <c r="T1079" s="9">
        <f>IF(Q1079=0,0,(INDEX('RPI calculation'!$H$9:$H$356,P1079)-(COUNTIFS(Matches!$C$9:$C$1954,C1079,Matches!$D$9:$D$1954,D1079,Matches!$Q$9:$Q$1954,1,Matches!$F$9:$F$1954,3)+COUNTIFS(Matches!$C$9:$C$1954,D1079,Matches!$D$9:$D$1954,C1079,Matches!$Q$9:$Q$1954,1,Matches!$E$9:$E$1954,3)))/((INDEX('RPI calculation'!$H$9:$H$356,P1079)+INDEX('RPI calculation'!$I$9:$I$356,P1079))-(COUNTIFS(Matches!$C$9:$C$1954,C1079,Matches!$D$9:$D$1954,D1079,Matches!$Q$9:$Q$1954,1)+COUNTIFS(Matches!$C$9:$C$1954,D1079,Matches!$D$9:$D$1954,C1079,Matches!$Q$9:$Q$1954,1))))</f>
        <v>0.63636363636363635</v>
      </c>
      <c r="U1079" s="9">
        <f>IF(Q1079=0,0,(INDEX('RPI calculation'!$H$9:$H$356,O1079)-(COUNTIFS(Matches!$C$9:$C$1954,C1079,Matches!$D$9:$D$1954,D1079,Matches!$Q$9:$Q$1954,1,Matches!$E$9:$E$1954,3)+COUNTIFS(Matches!$C$9:$C$1954,D1079,Matches!$D$9:$D$1954,C1079,Matches!$Q$9:$Q$1954,1,Matches!$F$9:$F$1954,3)))/((INDEX('RPI calculation'!$H$9:$H$356,O1079)+INDEX('RPI calculation'!$I$9:$I$356,O1079))-(COUNTIFS(Matches!$C$9:$C$1954,C1079,Matches!$D$9:$D$1954,D1079,Matches!$Q$9:$Q$1954,1)+COUNTIFS(Matches!$C$9:$C$1954,D1079,Matches!$D$9:$D$1954,C1079,Matches!$Q$9:$Q$1954,1))))</f>
        <v>0</v>
      </c>
      <c r="V1079" s="9">
        <f>IF(Q1079=0,0,INDEX('RPI calculation'!$K$9:$K$356,P1079))</f>
        <v>0.38417508417508417</v>
      </c>
      <c r="W1079" s="9">
        <f>IF(Q1079=0,0,INDEX('RPI calculation'!$K$9:$K$356,O1079))</f>
        <v>0.43385332616101846</v>
      </c>
      <c r="X1079" s="1">
        <f>IF(G1079="D1",INDEX('RPI calculation'!$N$9:$N$356,O1079),0)</f>
        <v>337</v>
      </c>
      <c r="Y1079" s="1">
        <f>IF(H1079="D1",INDEX('RPI calculation'!$N$9:$N$356,P1079),0)</f>
        <v>192</v>
      </c>
    </row>
    <row r="1080" spans="1:25" ht="25">
      <c r="A1080" s="1" t="s">
        <v>3170</v>
      </c>
      <c r="B1080" s="12">
        <v>46275</v>
      </c>
      <c r="C1080" s="1" t="s">
        <v>79</v>
      </c>
      <c r="D1080" s="1" t="s">
        <v>95</v>
      </c>
      <c r="E1080" s="1">
        <v>3</v>
      </c>
      <c r="F1080" s="1">
        <v>0</v>
      </c>
      <c r="G1080" s="1" t="s">
        <v>584</v>
      </c>
      <c r="H1080" s="1" t="s">
        <v>584</v>
      </c>
      <c r="I1080" s="1">
        <v>2</v>
      </c>
      <c r="J1080" s="14" t="s">
        <v>1731</v>
      </c>
      <c r="K1080" s="14" t="s">
        <v>3171</v>
      </c>
      <c r="L1080" s="14"/>
      <c r="M1080" s="1" t="s">
        <v>5986</v>
      </c>
      <c r="N1080" s="14" t="s">
        <v>5989</v>
      </c>
      <c r="O1080" s="1">
        <f>IF(G1080="D1",MATCH(C1080,'RPI calculation'!$A$9:$A$356,0),0)</f>
        <v>235</v>
      </c>
      <c r="P1080" s="1">
        <f>IF(H1080="D1",MATCH(D1080,'RPI calculation'!$A$9:$A$356,0),0)</f>
        <v>273</v>
      </c>
      <c r="Q1080" s="1">
        <f t="shared" si="48"/>
        <v>1</v>
      </c>
      <c r="R1080" s="1">
        <f t="shared" si="49"/>
        <v>1</v>
      </c>
      <c r="S1080" s="1">
        <f t="shared" si="50"/>
        <v>0</v>
      </c>
      <c r="T1080" s="9">
        <f>IF(Q1080=0,0,(INDEX('RPI calculation'!$H$9:$H$356,P1080)-(COUNTIFS(Matches!$C$9:$C$1954,C1080,Matches!$D$9:$D$1954,D1080,Matches!$Q$9:$Q$1954,1,Matches!$F$9:$F$1954,3)+COUNTIFS(Matches!$C$9:$C$1954,D1080,Matches!$D$9:$D$1954,C1080,Matches!$Q$9:$Q$1954,1,Matches!$E$9:$E$1954,3)))/((INDEX('RPI calculation'!$H$9:$H$356,P1080)+INDEX('RPI calculation'!$I$9:$I$356,P1080))-(COUNTIFS(Matches!$C$9:$C$1954,C1080,Matches!$D$9:$D$1954,D1080,Matches!$Q$9:$Q$1954,1)+COUNTIFS(Matches!$C$9:$C$1954,D1080,Matches!$D$9:$D$1954,C1080,Matches!$Q$9:$Q$1954,1))))</f>
        <v>0.72727272727272729</v>
      </c>
      <c r="U1080" s="9">
        <f>IF(Q1080=0,0,(INDEX('RPI calculation'!$H$9:$H$356,O1080)-(COUNTIFS(Matches!$C$9:$C$1954,C1080,Matches!$D$9:$D$1954,D1080,Matches!$Q$9:$Q$1954,1,Matches!$E$9:$E$1954,3)+COUNTIFS(Matches!$C$9:$C$1954,D1080,Matches!$D$9:$D$1954,C1080,Matches!$Q$9:$Q$1954,1,Matches!$F$9:$F$1954,3)))/((INDEX('RPI calculation'!$H$9:$H$356,O1080)+INDEX('RPI calculation'!$I$9:$I$356,O1080))-(COUNTIFS(Matches!$C$9:$C$1954,C1080,Matches!$D$9:$D$1954,D1080,Matches!$Q$9:$Q$1954,1)+COUNTIFS(Matches!$C$9:$C$1954,D1080,Matches!$D$9:$D$1954,C1080,Matches!$Q$9:$Q$1954,1))))</f>
        <v>0.72727272727272729</v>
      </c>
      <c r="V1080" s="9">
        <f>IF(Q1080=0,0,INDEX('RPI calculation'!$K$9:$K$356,P1080))</f>
        <v>0.57912457912457915</v>
      </c>
      <c r="W1080" s="9">
        <f>IF(Q1080=0,0,INDEX('RPI calculation'!$K$9:$K$356,O1080))</f>
        <v>0.56458333333333333</v>
      </c>
      <c r="X1080" s="1">
        <f>IF(G1080="D1",INDEX('RPI calculation'!$N$9:$N$356,O1080),0)</f>
        <v>56</v>
      </c>
      <c r="Y1080" s="1">
        <f>IF(H1080="D1",INDEX('RPI calculation'!$N$9:$N$356,P1080),0)</f>
        <v>72</v>
      </c>
    </row>
    <row r="1081" spans="1:25" ht="25">
      <c r="A1081" s="1" t="s">
        <v>3172</v>
      </c>
      <c r="B1081" s="12">
        <v>46275</v>
      </c>
      <c r="C1081" s="1" t="s">
        <v>155</v>
      </c>
      <c r="D1081" s="1" t="s">
        <v>297</v>
      </c>
      <c r="E1081" s="1">
        <v>0</v>
      </c>
      <c r="F1081" s="1">
        <v>3</v>
      </c>
      <c r="G1081" s="1" t="s">
        <v>584</v>
      </c>
      <c r="H1081" s="1" t="s">
        <v>584</v>
      </c>
      <c r="I1081" s="1">
        <v>2</v>
      </c>
      <c r="J1081" s="14" t="s">
        <v>2048</v>
      </c>
      <c r="K1081" s="14" t="s">
        <v>3173</v>
      </c>
      <c r="L1081" s="14"/>
      <c r="M1081" s="1" t="s">
        <v>5986</v>
      </c>
      <c r="N1081" s="14" t="s">
        <v>5989</v>
      </c>
      <c r="O1081" s="1">
        <f>IF(G1081="D1",MATCH(C1081,'RPI calculation'!$A$9:$A$356,0),0)</f>
        <v>241</v>
      </c>
      <c r="P1081" s="1">
        <f>IF(H1081="D1",MATCH(D1081,'RPI calculation'!$A$9:$A$356,0),0)</f>
        <v>275</v>
      </c>
      <c r="Q1081" s="1">
        <f t="shared" si="48"/>
        <v>1</v>
      </c>
      <c r="R1081" s="1">
        <f t="shared" si="49"/>
        <v>0</v>
      </c>
      <c r="S1081" s="1">
        <f t="shared" si="50"/>
        <v>1</v>
      </c>
      <c r="T1081" s="9">
        <f>IF(Q1081=0,0,(INDEX('RPI calculation'!$H$9:$H$356,P1081)-(COUNTIFS(Matches!$C$9:$C$1954,C1081,Matches!$D$9:$D$1954,D1081,Matches!$Q$9:$Q$1954,1,Matches!$F$9:$F$1954,3)+COUNTIFS(Matches!$C$9:$C$1954,D1081,Matches!$D$9:$D$1954,C1081,Matches!$Q$9:$Q$1954,1,Matches!$E$9:$E$1954,3)))/((INDEX('RPI calculation'!$H$9:$H$356,P1081)+INDEX('RPI calculation'!$I$9:$I$356,P1081))-(COUNTIFS(Matches!$C$9:$C$1954,C1081,Matches!$D$9:$D$1954,D1081,Matches!$Q$9:$Q$1954,1)+COUNTIFS(Matches!$C$9:$C$1954,D1081,Matches!$D$9:$D$1954,C1081,Matches!$Q$9:$Q$1954,1))))</f>
        <v>0.25</v>
      </c>
      <c r="U1081" s="9">
        <f>IF(Q1081=0,0,(INDEX('RPI calculation'!$H$9:$H$356,O1081)-(COUNTIFS(Matches!$C$9:$C$1954,C1081,Matches!$D$9:$D$1954,D1081,Matches!$Q$9:$Q$1954,1,Matches!$E$9:$E$1954,3)+COUNTIFS(Matches!$C$9:$C$1954,D1081,Matches!$D$9:$D$1954,C1081,Matches!$Q$9:$Q$1954,1,Matches!$F$9:$F$1954,3)))/((INDEX('RPI calculation'!$H$9:$H$356,O1081)+INDEX('RPI calculation'!$I$9:$I$356,O1081))-(COUNTIFS(Matches!$C$9:$C$1954,C1081,Matches!$D$9:$D$1954,D1081,Matches!$Q$9:$Q$1954,1)+COUNTIFS(Matches!$C$9:$C$1954,D1081,Matches!$D$9:$D$1954,C1081,Matches!$Q$9:$Q$1954,1))))</f>
        <v>0.75</v>
      </c>
      <c r="V1081" s="9">
        <f>IF(Q1081=0,0,INDEX('RPI calculation'!$K$9:$K$356,P1081))</f>
        <v>0.45837218337218333</v>
      </c>
      <c r="W1081" s="9">
        <f>IF(Q1081=0,0,INDEX('RPI calculation'!$K$9:$K$356,O1081))</f>
        <v>0.4663947163947163</v>
      </c>
      <c r="X1081" s="1">
        <f>IF(G1081="D1",INDEX('RPI calculation'!$N$9:$N$356,O1081),0)</f>
        <v>132</v>
      </c>
      <c r="Y1081" s="1">
        <f>IF(H1081="D1",INDEX('RPI calculation'!$N$9:$N$356,P1081),0)</f>
        <v>274</v>
      </c>
    </row>
    <row r="1082" spans="1:25" ht="25">
      <c r="A1082" s="1" t="s">
        <v>3174</v>
      </c>
      <c r="B1082" s="12">
        <v>46275</v>
      </c>
      <c r="C1082" s="1" t="s">
        <v>194</v>
      </c>
      <c r="D1082" s="1" t="s">
        <v>203</v>
      </c>
      <c r="E1082" s="1">
        <v>0</v>
      </c>
      <c r="F1082" s="1">
        <v>3</v>
      </c>
      <c r="G1082" s="1" t="s">
        <v>584</v>
      </c>
      <c r="H1082" s="1" t="s">
        <v>584</v>
      </c>
      <c r="I1082" s="1">
        <v>2</v>
      </c>
      <c r="J1082" s="14" t="s">
        <v>2469</v>
      </c>
      <c r="K1082" s="14" t="s">
        <v>3175</v>
      </c>
      <c r="L1082" s="14"/>
      <c r="M1082" s="1" t="s">
        <v>5986</v>
      </c>
      <c r="N1082" s="14" t="s">
        <v>5989</v>
      </c>
      <c r="O1082" s="1">
        <f>IF(G1082="D1",MATCH(C1082,'RPI calculation'!$A$9:$A$356,0),0)</f>
        <v>250</v>
      </c>
      <c r="P1082" s="1">
        <f>IF(H1082="D1",MATCH(D1082,'RPI calculation'!$A$9:$A$356,0),0)</f>
        <v>284</v>
      </c>
      <c r="Q1082" s="1">
        <f t="shared" si="48"/>
        <v>1</v>
      </c>
      <c r="R1082" s="1">
        <f t="shared" si="49"/>
        <v>0</v>
      </c>
      <c r="S1082" s="1">
        <f t="shared" si="50"/>
        <v>1</v>
      </c>
      <c r="T1082" s="9">
        <f>IF(Q1082=0,0,(INDEX('RPI calculation'!$H$9:$H$356,P1082)-(COUNTIFS(Matches!$C$9:$C$1954,C1082,Matches!$D$9:$D$1954,D1082,Matches!$Q$9:$Q$1954,1,Matches!$F$9:$F$1954,3)+COUNTIFS(Matches!$C$9:$C$1954,D1082,Matches!$D$9:$D$1954,C1082,Matches!$Q$9:$Q$1954,1,Matches!$E$9:$E$1954,3)))/((INDEX('RPI calculation'!$H$9:$H$356,P1082)+INDEX('RPI calculation'!$I$9:$I$356,P1082))-(COUNTIFS(Matches!$C$9:$C$1954,C1082,Matches!$D$9:$D$1954,D1082,Matches!$Q$9:$Q$1954,1)+COUNTIFS(Matches!$C$9:$C$1954,D1082,Matches!$D$9:$D$1954,C1082,Matches!$Q$9:$Q$1954,1))))</f>
        <v>0.4</v>
      </c>
      <c r="U1082" s="9">
        <f>IF(Q1082=0,0,(INDEX('RPI calculation'!$H$9:$H$356,O1082)-(COUNTIFS(Matches!$C$9:$C$1954,C1082,Matches!$D$9:$D$1954,D1082,Matches!$Q$9:$Q$1954,1,Matches!$E$9:$E$1954,3)+COUNTIFS(Matches!$C$9:$C$1954,D1082,Matches!$D$9:$D$1954,C1082,Matches!$Q$9:$Q$1954,1,Matches!$F$9:$F$1954,3)))/((INDEX('RPI calculation'!$H$9:$H$356,O1082)+INDEX('RPI calculation'!$I$9:$I$356,O1082))-(COUNTIFS(Matches!$C$9:$C$1954,C1082,Matches!$D$9:$D$1954,D1082,Matches!$Q$9:$Q$1954,1)+COUNTIFS(Matches!$C$9:$C$1954,D1082,Matches!$D$9:$D$1954,C1082,Matches!$Q$9:$Q$1954,1))))</f>
        <v>0.5</v>
      </c>
      <c r="V1082" s="9">
        <f>IF(Q1082=0,0,INDEX('RPI calculation'!$K$9:$K$356,P1082))</f>
        <v>0.51056014692378326</v>
      </c>
      <c r="W1082" s="9">
        <f>IF(Q1082=0,0,INDEX('RPI calculation'!$K$9:$K$356,O1082))</f>
        <v>0.52615205307513002</v>
      </c>
      <c r="X1082" s="1">
        <f>IF(G1082="D1",INDEX('RPI calculation'!$N$9:$N$356,O1082),0)</f>
        <v>171</v>
      </c>
      <c r="Y1082" s="1">
        <f>IF(H1082="D1",INDEX('RPI calculation'!$N$9:$N$356,P1082),0)</f>
        <v>180</v>
      </c>
    </row>
    <row r="1083" spans="1:25">
      <c r="A1083" s="1" t="s">
        <v>3176</v>
      </c>
      <c r="B1083" s="12">
        <v>46275</v>
      </c>
      <c r="C1083" s="1" t="s">
        <v>368</v>
      </c>
      <c r="D1083" s="1" t="s">
        <v>3177</v>
      </c>
      <c r="E1083" s="1">
        <v>3</v>
      </c>
      <c r="F1083" s="1">
        <v>1</v>
      </c>
      <c r="G1083" s="1" t="s">
        <v>584</v>
      </c>
      <c r="H1083" s="1" t="s">
        <v>1158</v>
      </c>
      <c r="I1083" s="1">
        <v>1</v>
      </c>
      <c r="J1083" s="14" t="s">
        <v>2971</v>
      </c>
      <c r="K1083" s="14" t="s">
        <v>3178</v>
      </c>
      <c r="L1083" s="14"/>
      <c r="M1083" s="1" t="s">
        <v>5986</v>
      </c>
      <c r="N1083" s="14" t="s">
        <v>5989</v>
      </c>
      <c r="O1083" s="1">
        <f>IF(G1083="D1",MATCH(C1083,'RPI calculation'!$A$9:$A$356,0),0)</f>
        <v>256</v>
      </c>
      <c r="P1083" s="1">
        <f>IF(H1083="D1",MATCH(D1083,'RPI calculation'!$A$9:$A$356,0),0)</f>
        <v>0</v>
      </c>
      <c r="Q1083" s="1">
        <f t="shared" si="48"/>
        <v>0</v>
      </c>
      <c r="R1083" s="1">
        <f t="shared" si="49"/>
        <v>1</v>
      </c>
      <c r="S1083" s="1">
        <f t="shared" si="50"/>
        <v>0</v>
      </c>
      <c r="T1083" s="9">
        <f>IF(Q1083=0,0,(INDEX('RPI calculation'!$H$9:$H$356,P1083)-(COUNTIFS(Matches!$C$9:$C$1954,C1083,Matches!$D$9:$D$1954,D1083,Matches!$Q$9:$Q$1954,1,Matches!$F$9:$F$1954,3)+COUNTIFS(Matches!$C$9:$C$1954,D1083,Matches!$D$9:$D$1954,C1083,Matches!$Q$9:$Q$1954,1,Matches!$E$9:$E$1954,3)))/((INDEX('RPI calculation'!$H$9:$H$356,P1083)+INDEX('RPI calculation'!$I$9:$I$356,P1083))-(COUNTIFS(Matches!$C$9:$C$1954,C1083,Matches!$D$9:$D$1954,D1083,Matches!$Q$9:$Q$1954,1)+COUNTIFS(Matches!$C$9:$C$1954,D1083,Matches!$D$9:$D$1954,C1083,Matches!$Q$9:$Q$1954,1))))</f>
        <v>0</v>
      </c>
      <c r="U1083" s="9">
        <f>IF(Q1083=0,0,(INDEX('RPI calculation'!$H$9:$H$356,O1083)-(COUNTIFS(Matches!$C$9:$C$1954,C1083,Matches!$D$9:$D$1954,D1083,Matches!$Q$9:$Q$1954,1,Matches!$E$9:$E$1954,3)+COUNTIFS(Matches!$C$9:$C$1954,D1083,Matches!$D$9:$D$1954,C1083,Matches!$Q$9:$Q$1954,1,Matches!$F$9:$F$1954,3)))/((INDEX('RPI calculation'!$H$9:$H$356,O1083)+INDEX('RPI calculation'!$I$9:$I$356,O1083))-(COUNTIFS(Matches!$C$9:$C$1954,C1083,Matches!$D$9:$D$1954,D1083,Matches!$Q$9:$Q$1954,1)+COUNTIFS(Matches!$C$9:$C$1954,D1083,Matches!$D$9:$D$1954,C1083,Matches!$Q$9:$Q$1954,1))))</f>
        <v>0</v>
      </c>
      <c r="V1083" s="9">
        <f>IF(Q1083=0,0,INDEX('RPI calculation'!$K$9:$K$356,P1083))</f>
        <v>0</v>
      </c>
      <c r="W1083" s="9">
        <f>IF(Q1083=0,0,INDEX('RPI calculation'!$K$9:$K$356,O1083))</f>
        <v>0</v>
      </c>
      <c r="X1083" s="1">
        <f>IF(G1083="D1",INDEX('RPI calculation'!$N$9:$N$356,O1083),0)</f>
        <v>345</v>
      </c>
      <c r="Y1083" s="1">
        <f>IF(H1083="D1",INDEX('RPI calculation'!$N$9:$N$356,P1083),0)</f>
        <v>0</v>
      </c>
    </row>
    <row r="1084" spans="1:25" ht="25">
      <c r="A1084" s="1" t="s">
        <v>3179</v>
      </c>
      <c r="B1084" s="12">
        <v>46275</v>
      </c>
      <c r="C1084" s="1" t="s">
        <v>190</v>
      </c>
      <c r="D1084" s="1" t="s">
        <v>30</v>
      </c>
      <c r="E1084" s="1">
        <v>0</v>
      </c>
      <c r="F1084" s="1">
        <v>3</v>
      </c>
      <c r="G1084" s="1" t="s">
        <v>584</v>
      </c>
      <c r="H1084" s="1" t="s">
        <v>584</v>
      </c>
      <c r="I1084" s="1">
        <v>2</v>
      </c>
      <c r="J1084" s="14" t="s">
        <v>1983</v>
      </c>
      <c r="K1084" s="14" t="s">
        <v>3180</v>
      </c>
      <c r="L1084" s="14"/>
      <c r="M1084" s="1" t="s">
        <v>5986</v>
      </c>
      <c r="N1084" s="14" t="s">
        <v>5989</v>
      </c>
      <c r="O1084" s="1">
        <f>IF(G1084="D1",MATCH(C1084,'RPI calculation'!$A$9:$A$356,0),0)</f>
        <v>259</v>
      </c>
      <c r="P1084" s="1">
        <f>IF(H1084="D1",MATCH(D1084,'RPI calculation'!$A$9:$A$356,0),0)</f>
        <v>276</v>
      </c>
      <c r="Q1084" s="1">
        <f t="shared" si="48"/>
        <v>1</v>
      </c>
      <c r="R1084" s="1">
        <f t="shared" si="49"/>
        <v>0</v>
      </c>
      <c r="S1084" s="1">
        <f t="shared" si="50"/>
        <v>1</v>
      </c>
      <c r="T1084" s="9">
        <f>IF(Q1084=0,0,(INDEX('RPI calculation'!$H$9:$H$356,P1084)-(COUNTIFS(Matches!$C$9:$C$1954,C1084,Matches!$D$9:$D$1954,D1084,Matches!$Q$9:$Q$1954,1,Matches!$F$9:$F$1954,3)+COUNTIFS(Matches!$C$9:$C$1954,D1084,Matches!$D$9:$D$1954,C1084,Matches!$Q$9:$Q$1954,1,Matches!$E$9:$E$1954,3)))/((INDEX('RPI calculation'!$H$9:$H$356,P1084)+INDEX('RPI calculation'!$I$9:$I$356,P1084))-(COUNTIFS(Matches!$C$9:$C$1954,C1084,Matches!$D$9:$D$1954,D1084,Matches!$Q$9:$Q$1954,1)+COUNTIFS(Matches!$C$9:$C$1954,D1084,Matches!$D$9:$D$1954,C1084,Matches!$Q$9:$Q$1954,1))))</f>
        <v>0.8</v>
      </c>
      <c r="U1084" s="9">
        <f>IF(Q1084=0,0,(INDEX('RPI calculation'!$H$9:$H$356,O1084)-(COUNTIFS(Matches!$C$9:$C$1954,C1084,Matches!$D$9:$D$1954,D1084,Matches!$Q$9:$Q$1954,1,Matches!$E$9:$E$1954,3)+COUNTIFS(Matches!$C$9:$C$1954,D1084,Matches!$D$9:$D$1954,C1084,Matches!$Q$9:$Q$1954,1,Matches!$F$9:$F$1954,3)))/((INDEX('RPI calculation'!$H$9:$H$356,O1084)+INDEX('RPI calculation'!$I$9:$I$356,O1084))-(COUNTIFS(Matches!$C$9:$C$1954,C1084,Matches!$D$9:$D$1954,D1084,Matches!$Q$9:$Q$1954,1)+COUNTIFS(Matches!$C$9:$C$1954,D1084,Matches!$D$9:$D$1954,C1084,Matches!$Q$9:$Q$1954,1))))</f>
        <v>0.1111111111111111</v>
      </c>
      <c r="V1084" s="9">
        <f>IF(Q1084=0,0,INDEX('RPI calculation'!$K$9:$K$356,P1084))</f>
        <v>0.66777843368752454</v>
      </c>
      <c r="W1084" s="9">
        <f>IF(Q1084=0,0,INDEX('RPI calculation'!$K$9:$K$356,O1084))</f>
        <v>0.66681818181818187</v>
      </c>
      <c r="X1084" s="1">
        <f>IF(G1084="D1",INDEX('RPI calculation'!$N$9:$N$356,O1084),0)</f>
        <v>167</v>
      </c>
      <c r="Y1084" s="1">
        <f>IF(H1084="D1",INDEX('RPI calculation'!$N$9:$N$356,P1084),0)</f>
        <v>7</v>
      </c>
    </row>
    <row r="1085" spans="1:25" ht="25">
      <c r="A1085" s="1" t="s">
        <v>3181</v>
      </c>
      <c r="B1085" s="12">
        <v>46275</v>
      </c>
      <c r="C1085" s="1" t="s">
        <v>215</v>
      </c>
      <c r="D1085" s="1" t="s">
        <v>291</v>
      </c>
      <c r="E1085" s="1">
        <v>3</v>
      </c>
      <c r="F1085" s="1">
        <v>1</v>
      </c>
      <c r="G1085" s="1" t="s">
        <v>584</v>
      </c>
      <c r="H1085" s="1" t="s">
        <v>584</v>
      </c>
      <c r="I1085" s="1">
        <v>2</v>
      </c>
      <c r="J1085" s="14" t="s">
        <v>609</v>
      </c>
      <c r="K1085" s="14" t="s">
        <v>3182</v>
      </c>
      <c r="L1085" s="14"/>
      <c r="M1085" s="1" t="s">
        <v>5986</v>
      </c>
      <c r="N1085" s="14" t="s">
        <v>5989</v>
      </c>
      <c r="O1085" s="1">
        <f>IF(G1085="D1",MATCH(C1085,'RPI calculation'!$A$9:$A$356,0),0)</f>
        <v>285</v>
      </c>
      <c r="P1085" s="1">
        <f>IF(H1085="D1",MATCH(D1085,'RPI calculation'!$A$9:$A$356,0),0)</f>
        <v>320</v>
      </c>
      <c r="Q1085" s="1">
        <f t="shared" si="48"/>
        <v>1</v>
      </c>
      <c r="R1085" s="1">
        <f t="shared" si="49"/>
        <v>1</v>
      </c>
      <c r="S1085" s="1">
        <f t="shared" si="50"/>
        <v>0</v>
      </c>
      <c r="T1085" s="9">
        <f>IF(Q1085=0,0,(INDEX('RPI calculation'!$H$9:$H$356,P1085)-(COUNTIFS(Matches!$C$9:$C$1954,C1085,Matches!$D$9:$D$1954,D1085,Matches!$Q$9:$Q$1954,1,Matches!$F$9:$F$1954,3)+COUNTIFS(Matches!$C$9:$C$1954,D1085,Matches!$D$9:$D$1954,C1085,Matches!$Q$9:$Q$1954,1,Matches!$E$9:$E$1954,3)))/((INDEX('RPI calculation'!$H$9:$H$356,P1085)+INDEX('RPI calculation'!$I$9:$I$356,P1085))-(COUNTIFS(Matches!$C$9:$C$1954,C1085,Matches!$D$9:$D$1954,D1085,Matches!$Q$9:$Q$1954,1)+COUNTIFS(Matches!$C$9:$C$1954,D1085,Matches!$D$9:$D$1954,C1085,Matches!$Q$9:$Q$1954,1))))</f>
        <v>0.4</v>
      </c>
      <c r="U1085" s="9">
        <f>IF(Q1085=0,0,(INDEX('RPI calculation'!$H$9:$H$356,O1085)-(COUNTIFS(Matches!$C$9:$C$1954,C1085,Matches!$D$9:$D$1954,D1085,Matches!$Q$9:$Q$1954,1,Matches!$E$9:$E$1954,3)+COUNTIFS(Matches!$C$9:$C$1954,D1085,Matches!$D$9:$D$1954,C1085,Matches!$Q$9:$Q$1954,1,Matches!$F$9:$F$1954,3)))/((INDEX('RPI calculation'!$H$9:$H$356,O1085)+INDEX('RPI calculation'!$I$9:$I$356,O1085))-(COUNTIFS(Matches!$C$9:$C$1954,C1085,Matches!$D$9:$D$1954,D1085,Matches!$Q$9:$Q$1954,1)+COUNTIFS(Matches!$C$9:$C$1954,D1085,Matches!$D$9:$D$1954,C1085,Matches!$Q$9:$Q$1954,1))))</f>
        <v>0.63636363636363635</v>
      </c>
      <c r="V1085" s="9">
        <f>IF(Q1085=0,0,INDEX('RPI calculation'!$K$9:$K$356,P1085))</f>
        <v>0.45764462809917356</v>
      </c>
      <c r="W1085" s="9">
        <f>IF(Q1085=0,0,INDEX('RPI calculation'!$K$9:$K$356,O1085))</f>
        <v>0.38417508417508417</v>
      </c>
      <c r="X1085" s="1">
        <f>IF(G1085="D1",INDEX('RPI calculation'!$N$9:$N$356,O1085),0)</f>
        <v>192</v>
      </c>
      <c r="Y1085" s="1">
        <f>IF(H1085="D1",INDEX('RPI calculation'!$N$9:$N$356,P1085),0)</f>
        <v>268</v>
      </c>
    </row>
    <row r="1086" spans="1:25" ht="25">
      <c r="A1086" s="1" t="s">
        <v>3183</v>
      </c>
      <c r="B1086" s="12">
        <v>46275</v>
      </c>
      <c r="C1086" s="1" t="s">
        <v>286</v>
      </c>
      <c r="D1086" s="1" t="s">
        <v>114</v>
      </c>
      <c r="E1086" s="1">
        <v>2</v>
      </c>
      <c r="F1086" s="1">
        <v>3</v>
      </c>
      <c r="G1086" s="1" t="s">
        <v>584</v>
      </c>
      <c r="H1086" s="1" t="s">
        <v>584</v>
      </c>
      <c r="I1086" s="1">
        <v>2</v>
      </c>
      <c r="J1086" s="14" t="s">
        <v>739</v>
      </c>
      <c r="K1086" s="14" t="s">
        <v>3184</v>
      </c>
      <c r="L1086" s="14"/>
      <c r="M1086" s="1" t="s">
        <v>5986</v>
      </c>
      <c r="N1086" s="14" t="s">
        <v>5989</v>
      </c>
      <c r="O1086" s="1">
        <f>IF(G1086="D1",MATCH(C1086,'RPI calculation'!$A$9:$A$356,0),0)</f>
        <v>298</v>
      </c>
      <c r="P1086" s="1">
        <f>IF(H1086="D1",MATCH(D1086,'RPI calculation'!$A$9:$A$356,0),0)</f>
        <v>345</v>
      </c>
      <c r="Q1086" s="1">
        <f t="shared" si="48"/>
        <v>1</v>
      </c>
      <c r="R1086" s="1">
        <f t="shared" si="49"/>
        <v>0</v>
      </c>
      <c r="S1086" s="1">
        <f t="shared" si="50"/>
        <v>1</v>
      </c>
      <c r="T1086" s="9">
        <f>IF(Q1086=0,0,(INDEX('RPI calculation'!$H$9:$H$356,P1086)-(COUNTIFS(Matches!$C$9:$C$1954,C1086,Matches!$D$9:$D$1954,D1086,Matches!$Q$9:$Q$1954,1,Matches!$F$9:$F$1954,3)+COUNTIFS(Matches!$C$9:$C$1954,D1086,Matches!$D$9:$D$1954,C1086,Matches!$Q$9:$Q$1954,1,Matches!$E$9:$E$1954,3)))/((INDEX('RPI calculation'!$H$9:$H$356,P1086)+INDEX('RPI calculation'!$I$9:$I$356,P1086))-(COUNTIFS(Matches!$C$9:$C$1954,C1086,Matches!$D$9:$D$1954,D1086,Matches!$Q$9:$Q$1954,1)+COUNTIFS(Matches!$C$9:$C$1954,D1086,Matches!$D$9:$D$1954,C1086,Matches!$Q$9:$Q$1954,1))))</f>
        <v>0.6</v>
      </c>
      <c r="U1086" s="9">
        <f>IF(Q1086=0,0,(INDEX('RPI calculation'!$H$9:$H$356,O1086)-(COUNTIFS(Matches!$C$9:$C$1954,C1086,Matches!$D$9:$D$1954,D1086,Matches!$Q$9:$Q$1954,1,Matches!$E$9:$E$1954,3)+COUNTIFS(Matches!$C$9:$C$1954,D1086,Matches!$D$9:$D$1954,C1086,Matches!$Q$9:$Q$1954,1,Matches!$F$9:$F$1954,3)))/((INDEX('RPI calculation'!$H$9:$H$356,O1086)+INDEX('RPI calculation'!$I$9:$I$356,O1086))-(COUNTIFS(Matches!$C$9:$C$1954,C1086,Matches!$D$9:$D$1954,D1086,Matches!$Q$9:$Q$1954,1)+COUNTIFS(Matches!$C$9:$C$1954,D1086,Matches!$D$9:$D$1954,C1086,Matches!$Q$9:$Q$1954,1))))</f>
        <v>0.4</v>
      </c>
      <c r="V1086" s="9">
        <f>IF(Q1086=0,0,INDEX('RPI calculation'!$K$9:$K$356,P1086))</f>
        <v>0.54357208448117544</v>
      </c>
      <c r="W1086" s="9">
        <f>IF(Q1086=0,0,INDEX('RPI calculation'!$K$9:$K$356,O1086))</f>
        <v>0.43737373737373736</v>
      </c>
      <c r="X1086" s="1">
        <f>IF(G1086="D1",INDEX('RPI calculation'!$N$9:$N$356,O1086),0)</f>
        <v>263</v>
      </c>
      <c r="Y1086" s="1">
        <f>IF(H1086="D1",INDEX('RPI calculation'!$N$9:$N$356,P1086),0)</f>
        <v>91</v>
      </c>
    </row>
    <row r="1087" spans="1:25" ht="25">
      <c r="A1087" s="1" t="s">
        <v>3185</v>
      </c>
      <c r="B1087" s="12">
        <v>46275</v>
      </c>
      <c r="C1087" s="1" t="s">
        <v>300</v>
      </c>
      <c r="D1087" s="1" t="s">
        <v>113</v>
      </c>
      <c r="E1087" s="1">
        <v>1</v>
      </c>
      <c r="F1087" s="1">
        <v>3</v>
      </c>
      <c r="G1087" s="1" t="s">
        <v>584</v>
      </c>
      <c r="H1087" s="1" t="s">
        <v>584</v>
      </c>
      <c r="I1087" s="1">
        <v>2</v>
      </c>
      <c r="J1087" s="14" t="s">
        <v>945</v>
      </c>
      <c r="K1087" s="14" t="s">
        <v>3186</v>
      </c>
      <c r="L1087" s="14"/>
      <c r="M1087" s="1" t="s">
        <v>5986</v>
      </c>
      <c r="N1087" s="14" t="s">
        <v>5989</v>
      </c>
      <c r="O1087" s="1">
        <f>IF(G1087="D1",MATCH(C1087,'RPI calculation'!$A$9:$A$356,0),0)</f>
        <v>324</v>
      </c>
      <c r="P1087" s="1">
        <f>IF(H1087="D1",MATCH(D1087,'RPI calculation'!$A$9:$A$356,0),0)</f>
        <v>334</v>
      </c>
      <c r="Q1087" s="1">
        <f t="shared" si="48"/>
        <v>1</v>
      </c>
      <c r="R1087" s="1">
        <f t="shared" si="49"/>
        <v>0</v>
      </c>
      <c r="S1087" s="1">
        <f t="shared" si="50"/>
        <v>1</v>
      </c>
      <c r="T1087" s="9">
        <f>IF(Q1087=0,0,(INDEX('RPI calculation'!$H$9:$H$356,P1087)-(COUNTIFS(Matches!$C$9:$C$1954,C1087,Matches!$D$9:$D$1954,D1087,Matches!$Q$9:$Q$1954,1,Matches!$F$9:$F$1954,3)+COUNTIFS(Matches!$C$9:$C$1954,D1087,Matches!$D$9:$D$1954,C1087,Matches!$Q$9:$Q$1954,1,Matches!$E$9:$E$1954,3)))/((INDEX('RPI calculation'!$H$9:$H$356,P1087)+INDEX('RPI calculation'!$I$9:$I$356,P1087))-(COUNTIFS(Matches!$C$9:$C$1954,C1087,Matches!$D$9:$D$1954,D1087,Matches!$Q$9:$Q$1954,1)+COUNTIFS(Matches!$C$9:$C$1954,D1087,Matches!$D$9:$D$1954,C1087,Matches!$Q$9:$Q$1954,1))))</f>
        <v>0.66666666666666663</v>
      </c>
      <c r="U1087" s="9">
        <f>IF(Q1087=0,0,(INDEX('RPI calculation'!$H$9:$H$356,O1087)-(COUNTIFS(Matches!$C$9:$C$1954,C1087,Matches!$D$9:$D$1954,D1087,Matches!$Q$9:$Q$1954,1,Matches!$E$9:$E$1954,3)+COUNTIFS(Matches!$C$9:$C$1954,D1087,Matches!$D$9:$D$1954,C1087,Matches!$Q$9:$Q$1954,1,Matches!$F$9:$F$1954,3)))/((INDEX('RPI calculation'!$H$9:$H$356,O1087)+INDEX('RPI calculation'!$I$9:$I$356,O1087))-(COUNTIFS(Matches!$C$9:$C$1954,C1087,Matches!$D$9:$D$1954,D1087,Matches!$Q$9:$Q$1954,1)+COUNTIFS(Matches!$C$9:$C$1954,D1087,Matches!$D$9:$D$1954,C1087,Matches!$Q$9:$Q$1954,1))))</f>
        <v>0.2857142857142857</v>
      </c>
      <c r="V1087" s="9">
        <f>IF(Q1087=0,0,INDEX('RPI calculation'!$K$9:$K$356,P1087))</f>
        <v>0.52940476190476193</v>
      </c>
      <c r="W1087" s="9">
        <f>IF(Q1087=0,0,INDEX('RPI calculation'!$K$9:$K$356,O1087))</f>
        <v>0.46076388888888886</v>
      </c>
      <c r="X1087" s="1">
        <f>IF(G1087="D1",INDEX('RPI calculation'!$N$9:$N$356,O1087),0)</f>
        <v>277</v>
      </c>
      <c r="Y1087" s="1">
        <f>IF(H1087="D1",INDEX('RPI calculation'!$N$9:$N$356,P1087),0)</f>
        <v>90</v>
      </c>
    </row>
    <row r="1088" spans="1:25" ht="25">
      <c r="A1088" s="1" t="s">
        <v>3187</v>
      </c>
      <c r="B1088" s="12">
        <v>46276</v>
      </c>
      <c r="C1088" s="1" t="s">
        <v>229</v>
      </c>
      <c r="D1088" s="1" t="s">
        <v>155</v>
      </c>
      <c r="E1088" s="1">
        <v>0</v>
      </c>
      <c r="F1088" s="1">
        <v>3</v>
      </c>
      <c r="G1088" s="1" t="s">
        <v>584</v>
      </c>
      <c r="H1088" s="1" t="s">
        <v>584</v>
      </c>
      <c r="I1088" s="1">
        <v>2</v>
      </c>
      <c r="J1088" s="14" t="s">
        <v>1481</v>
      </c>
      <c r="K1088" s="14" t="s">
        <v>3188</v>
      </c>
      <c r="L1088" s="14"/>
      <c r="M1088" s="1" t="s">
        <v>5986</v>
      </c>
      <c r="N1088" s="14" t="s">
        <v>5989</v>
      </c>
      <c r="O1088" s="1">
        <f>IF(G1088="D1",MATCH(C1088,'RPI calculation'!$A$9:$A$356,0),0)</f>
        <v>1</v>
      </c>
      <c r="P1088" s="1">
        <f>IF(H1088="D1",MATCH(D1088,'RPI calculation'!$A$9:$A$356,0),0)</f>
        <v>241</v>
      </c>
      <c r="Q1088" s="1">
        <f t="shared" si="48"/>
        <v>1</v>
      </c>
      <c r="R1088" s="1">
        <f t="shared" si="49"/>
        <v>0</v>
      </c>
      <c r="S1088" s="1">
        <f t="shared" si="50"/>
        <v>1</v>
      </c>
      <c r="T1088" s="9">
        <f>IF(Q1088=0,0,(INDEX('RPI calculation'!$H$9:$H$356,P1088)-(COUNTIFS(Matches!$C$9:$C$1954,C1088,Matches!$D$9:$D$1954,D1088,Matches!$Q$9:$Q$1954,1,Matches!$F$9:$F$1954,3)+COUNTIFS(Matches!$C$9:$C$1954,D1088,Matches!$D$9:$D$1954,C1088,Matches!$Q$9:$Q$1954,1,Matches!$E$9:$E$1954,3)))/((INDEX('RPI calculation'!$H$9:$H$356,P1088)+INDEX('RPI calculation'!$I$9:$I$356,P1088))-(COUNTIFS(Matches!$C$9:$C$1954,C1088,Matches!$D$9:$D$1954,D1088,Matches!$Q$9:$Q$1954,1)+COUNTIFS(Matches!$C$9:$C$1954,D1088,Matches!$D$9:$D$1954,C1088,Matches!$Q$9:$Q$1954,1))))</f>
        <v>0.66666666666666663</v>
      </c>
      <c r="U1088" s="9">
        <f>IF(Q1088=0,0,(INDEX('RPI calculation'!$H$9:$H$356,O1088)-(COUNTIFS(Matches!$C$9:$C$1954,C1088,Matches!$D$9:$D$1954,D1088,Matches!$Q$9:$Q$1954,1,Matches!$E$9:$E$1954,3)+COUNTIFS(Matches!$C$9:$C$1954,D1088,Matches!$D$9:$D$1954,C1088,Matches!$Q$9:$Q$1954,1,Matches!$F$9:$F$1954,3)))/((INDEX('RPI calculation'!$H$9:$H$356,O1088)+INDEX('RPI calculation'!$I$9:$I$356,O1088))-(COUNTIFS(Matches!$C$9:$C$1954,C1088,Matches!$D$9:$D$1954,D1088,Matches!$Q$9:$Q$1954,1)+COUNTIFS(Matches!$C$9:$C$1954,D1088,Matches!$D$9:$D$1954,C1088,Matches!$Q$9:$Q$1954,1))))</f>
        <v>0.22222222222222221</v>
      </c>
      <c r="V1088" s="9">
        <f>IF(Q1088=0,0,INDEX('RPI calculation'!$K$9:$K$356,P1088))</f>
        <v>0.4663947163947163</v>
      </c>
      <c r="W1088" s="9">
        <f>IF(Q1088=0,0,INDEX('RPI calculation'!$K$9:$K$356,O1088))</f>
        <v>0.60363636363636364</v>
      </c>
      <c r="X1088" s="1">
        <f>IF(G1088="D1",INDEX('RPI calculation'!$N$9:$N$356,O1088),0)</f>
        <v>206</v>
      </c>
      <c r="Y1088" s="1">
        <f>IF(H1088="D1",INDEX('RPI calculation'!$N$9:$N$356,P1088),0)</f>
        <v>132</v>
      </c>
    </row>
    <row r="1089" spans="1:25" ht="25">
      <c r="A1089" s="1" t="s">
        <v>3189</v>
      </c>
      <c r="B1089" s="12">
        <v>46276</v>
      </c>
      <c r="C1089" s="1" t="s">
        <v>197</v>
      </c>
      <c r="D1089" s="1" t="s">
        <v>262</v>
      </c>
      <c r="E1089" s="1">
        <v>3</v>
      </c>
      <c r="F1089" s="1">
        <v>1</v>
      </c>
      <c r="G1089" s="1" t="s">
        <v>584</v>
      </c>
      <c r="H1089" s="1" t="s">
        <v>584</v>
      </c>
      <c r="I1089" s="1">
        <v>2</v>
      </c>
      <c r="J1089" s="14" t="s">
        <v>1210</v>
      </c>
      <c r="K1089" s="14" t="s">
        <v>3190</v>
      </c>
      <c r="L1089" s="14"/>
      <c r="M1089" s="1" t="s">
        <v>5986</v>
      </c>
      <c r="N1089" s="14" t="s">
        <v>5989</v>
      </c>
      <c r="O1089" s="1">
        <f>IF(G1089="D1",MATCH(C1089,'RPI calculation'!$A$9:$A$356,0),0)</f>
        <v>2</v>
      </c>
      <c r="P1089" s="1">
        <f>IF(H1089="D1",MATCH(D1089,'RPI calculation'!$A$9:$A$356,0),0)</f>
        <v>212</v>
      </c>
      <c r="Q1089" s="1">
        <f t="shared" si="48"/>
        <v>1</v>
      </c>
      <c r="R1089" s="1">
        <f t="shared" si="49"/>
        <v>1</v>
      </c>
      <c r="S1089" s="1">
        <f t="shared" si="50"/>
        <v>0</v>
      </c>
      <c r="T1089" s="9">
        <f>IF(Q1089=0,0,(INDEX('RPI calculation'!$H$9:$H$356,P1089)-(COUNTIFS(Matches!$C$9:$C$1954,C1089,Matches!$D$9:$D$1954,D1089,Matches!$Q$9:$Q$1954,1,Matches!$F$9:$F$1954,3)+COUNTIFS(Matches!$C$9:$C$1954,D1089,Matches!$D$9:$D$1954,C1089,Matches!$Q$9:$Q$1954,1,Matches!$E$9:$E$1954,3)))/((INDEX('RPI calculation'!$H$9:$H$356,P1089)+INDEX('RPI calculation'!$I$9:$I$356,P1089))-(COUNTIFS(Matches!$C$9:$C$1954,C1089,Matches!$D$9:$D$1954,D1089,Matches!$Q$9:$Q$1954,1)+COUNTIFS(Matches!$C$9:$C$1954,D1089,Matches!$D$9:$D$1954,C1089,Matches!$Q$9:$Q$1954,1))))</f>
        <v>0.66666666666666663</v>
      </c>
      <c r="U1089" s="9">
        <f>IF(Q1089=0,0,(INDEX('RPI calculation'!$H$9:$H$356,O1089)-(COUNTIFS(Matches!$C$9:$C$1954,C1089,Matches!$D$9:$D$1954,D1089,Matches!$Q$9:$Q$1954,1,Matches!$E$9:$E$1954,3)+COUNTIFS(Matches!$C$9:$C$1954,D1089,Matches!$D$9:$D$1954,C1089,Matches!$Q$9:$Q$1954,1,Matches!$F$9:$F$1954,3)))/((INDEX('RPI calculation'!$H$9:$H$356,O1089)+INDEX('RPI calculation'!$I$9:$I$356,O1089))-(COUNTIFS(Matches!$C$9:$C$1954,C1089,Matches!$D$9:$D$1954,D1089,Matches!$Q$9:$Q$1954,1)+COUNTIFS(Matches!$C$9:$C$1954,D1089,Matches!$D$9:$D$1954,C1089,Matches!$Q$9:$Q$1954,1))))</f>
        <v>0.6</v>
      </c>
      <c r="V1089" s="9">
        <f>IF(Q1089=0,0,INDEX('RPI calculation'!$K$9:$K$356,P1089))</f>
        <v>0.4320149547422274</v>
      </c>
      <c r="W1089" s="9">
        <f>IF(Q1089=0,0,INDEX('RPI calculation'!$K$9:$K$356,O1089))</f>
        <v>0.434013209013209</v>
      </c>
      <c r="X1089" s="1">
        <f>IF(G1089="D1",INDEX('RPI calculation'!$N$9:$N$356,O1089),0)</f>
        <v>174</v>
      </c>
      <c r="Y1089" s="1">
        <f>IF(H1089="D1",INDEX('RPI calculation'!$N$9:$N$356,P1089),0)</f>
        <v>239</v>
      </c>
    </row>
    <row r="1090" spans="1:25" ht="25">
      <c r="A1090" s="1" t="s">
        <v>3191</v>
      </c>
      <c r="B1090" s="12">
        <v>46276</v>
      </c>
      <c r="C1090" s="1" t="s">
        <v>261</v>
      </c>
      <c r="D1090" s="1" t="s">
        <v>219</v>
      </c>
      <c r="E1090" s="1">
        <v>3</v>
      </c>
      <c r="F1090" s="1">
        <v>1</v>
      </c>
      <c r="G1090" s="1" t="s">
        <v>584</v>
      </c>
      <c r="H1090" s="1" t="s">
        <v>584</v>
      </c>
      <c r="I1090" s="1">
        <v>2</v>
      </c>
      <c r="J1090" s="14" t="s">
        <v>3192</v>
      </c>
      <c r="K1090" s="14" t="s">
        <v>3193</v>
      </c>
      <c r="L1090" s="14"/>
      <c r="M1090" s="1" t="s">
        <v>5986</v>
      </c>
      <c r="N1090" s="14" t="s">
        <v>5989</v>
      </c>
      <c r="O1090" s="1">
        <f>IF(G1090="D1",MATCH(C1090,'RPI calculation'!$A$9:$A$356,0),0)</f>
        <v>3</v>
      </c>
      <c r="P1090" s="1">
        <f>IF(H1090="D1",MATCH(D1090,'RPI calculation'!$A$9:$A$356,0),0)</f>
        <v>280</v>
      </c>
      <c r="Q1090" s="1">
        <f t="shared" si="48"/>
        <v>1</v>
      </c>
      <c r="R1090" s="1">
        <f t="shared" si="49"/>
        <v>1</v>
      </c>
      <c r="S1090" s="1">
        <f t="shared" si="50"/>
        <v>0</v>
      </c>
      <c r="T1090" s="9">
        <f>IF(Q1090=0,0,(INDEX('RPI calculation'!$H$9:$H$356,P1090)-(COUNTIFS(Matches!$C$9:$C$1954,C1090,Matches!$D$9:$D$1954,D1090,Matches!$Q$9:$Q$1954,1,Matches!$F$9:$F$1954,3)+COUNTIFS(Matches!$C$9:$C$1954,D1090,Matches!$D$9:$D$1954,C1090,Matches!$Q$9:$Q$1954,1,Matches!$E$9:$E$1954,3)))/((INDEX('RPI calculation'!$H$9:$H$356,P1090)+INDEX('RPI calculation'!$I$9:$I$356,P1090))-(COUNTIFS(Matches!$C$9:$C$1954,C1090,Matches!$D$9:$D$1954,D1090,Matches!$Q$9:$Q$1954,1)+COUNTIFS(Matches!$C$9:$C$1954,D1090,Matches!$D$9:$D$1954,C1090,Matches!$Q$9:$Q$1954,1))))</f>
        <v>0.4</v>
      </c>
      <c r="U1090" s="9">
        <f>IF(Q1090=0,0,(INDEX('RPI calculation'!$H$9:$H$356,O1090)-(COUNTIFS(Matches!$C$9:$C$1954,C1090,Matches!$D$9:$D$1954,D1090,Matches!$Q$9:$Q$1954,1,Matches!$E$9:$E$1954,3)+COUNTIFS(Matches!$C$9:$C$1954,D1090,Matches!$D$9:$D$1954,C1090,Matches!$Q$9:$Q$1954,1,Matches!$F$9:$F$1954,3)))/((INDEX('RPI calculation'!$H$9:$H$356,O1090)+INDEX('RPI calculation'!$I$9:$I$356,O1090))-(COUNTIFS(Matches!$C$9:$C$1954,C1090,Matches!$D$9:$D$1954,D1090,Matches!$Q$9:$Q$1954,1)+COUNTIFS(Matches!$C$9:$C$1954,D1090,Matches!$D$9:$D$1954,C1090,Matches!$Q$9:$Q$1954,1))))</f>
        <v>0.3</v>
      </c>
      <c r="V1090" s="9">
        <f>IF(Q1090=0,0,INDEX('RPI calculation'!$K$9:$K$356,P1090))</f>
        <v>0.55039909585364122</v>
      </c>
      <c r="W1090" s="9">
        <f>IF(Q1090=0,0,INDEX('RPI calculation'!$K$9:$K$356,O1090))</f>
        <v>0.48264462809917352</v>
      </c>
      <c r="X1090" s="1">
        <f>IF(G1090="D1",INDEX('RPI calculation'!$N$9:$N$356,O1090),0)</f>
        <v>238</v>
      </c>
      <c r="Y1090" s="1">
        <f>IF(H1090="D1",INDEX('RPI calculation'!$N$9:$N$356,P1090),0)</f>
        <v>196</v>
      </c>
    </row>
    <row r="1091" spans="1:25" ht="25">
      <c r="A1091" s="1" t="s">
        <v>3194</v>
      </c>
      <c r="B1091" s="12">
        <v>46276</v>
      </c>
      <c r="C1091" s="1" t="s">
        <v>227</v>
      </c>
      <c r="D1091" s="1" t="s">
        <v>207</v>
      </c>
      <c r="E1091" s="1">
        <v>2</v>
      </c>
      <c r="F1091" s="1">
        <v>3</v>
      </c>
      <c r="G1091" s="1" t="s">
        <v>584</v>
      </c>
      <c r="H1091" s="1" t="s">
        <v>584</v>
      </c>
      <c r="I1091" s="1">
        <v>2</v>
      </c>
      <c r="J1091" s="14" t="s">
        <v>789</v>
      </c>
      <c r="K1091" s="14" t="s">
        <v>3195</v>
      </c>
      <c r="L1091" s="14"/>
      <c r="M1091" s="1" t="s">
        <v>5986</v>
      </c>
      <c r="N1091" s="14" t="s">
        <v>5989</v>
      </c>
      <c r="O1091" s="1">
        <f>IF(G1091="D1",MATCH(C1091,'RPI calculation'!$A$9:$A$356,0),0)</f>
        <v>4</v>
      </c>
      <c r="P1091" s="1">
        <f>IF(H1091="D1",MATCH(D1091,'RPI calculation'!$A$9:$A$356,0),0)</f>
        <v>57</v>
      </c>
      <c r="Q1091" s="1">
        <f t="shared" si="48"/>
        <v>1</v>
      </c>
      <c r="R1091" s="1">
        <f t="shared" si="49"/>
        <v>0</v>
      </c>
      <c r="S1091" s="1">
        <f t="shared" si="50"/>
        <v>1</v>
      </c>
      <c r="T1091" s="9">
        <f>IF(Q1091=0,0,(INDEX('RPI calculation'!$H$9:$H$356,P1091)-(COUNTIFS(Matches!$C$9:$C$1954,C1091,Matches!$D$9:$D$1954,D1091,Matches!$Q$9:$Q$1954,1,Matches!$F$9:$F$1954,3)+COUNTIFS(Matches!$C$9:$C$1954,D1091,Matches!$D$9:$D$1954,C1091,Matches!$Q$9:$Q$1954,1,Matches!$E$9:$E$1954,3)))/((INDEX('RPI calculation'!$H$9:$H$356,P1091)+INDEX('RPI calculation'!$I$9:$I$356,P1091))-(COUNTIFS(Matches!$C$9:$C$1954,C1091,Matches!$D$9:$D$1954,D1091,Matches!$Q$9:$Q$1954,1)+COUNTIFS(Matches!$C$9:$C$1954,D1091,Matches!$D$9:$D$1954,C1091,Matches!$Q$9:$Q$1954,1))))</f>
        <v>0.58333333333333337</v>
      </c>
      <c r="U1091" s="9">
        <f>IF(Q1091=0,0,(INDEX('RPI calculation'!$H$9:$H$356,O1091)-(COUNTIFS(Matches!$C$9:$C$1954,C1091,Matches!$D$9:$D$1954,D1091,Matches!$Q$9:$Q$1954,1,Matches!$E$9:$E$1954,3)+COUNTIFS(Matches!$C$9:$C$1954,D1091,Matches!$D$9:$D$1954,C1091,Matches!$Q$9:$Q$1954,1,Matches!$F$9:$F$1954,3)))/((INDEX('RPI calculation'!$H$9:$H$356,O1091)+INDEX('RPI calculation'!$I$9:$I$356,O1091))-(COUNTIFS(Matches!$C$9:$C$1954,C1091,Matches!$D$9:$D$1954,D1091,Matches!$Q$9:$Q$1954,1)+COUNTIFS(Matches!$C$9:$C$1954,D1091,Matches!$D$9:$D$1954,C1091,Matches!$Q$9:$Q$1954,1))))</f>
        <v>0.45454545454545453</v>
      </c>
      <c r="V1091" s="9">
        <f>IF(Q1091=0,0,INDEX('RPI calculation'!$K$9:$K$356,P1091))</f>
        <v>0.44234654234654225</v>
      </c>
      <c r="W1091" s="9">
        <f>IF(Q1091=0,0,INDEX('RPI calculation'!$K$9:$K$356,O1091))</f>
        <v>0.50164141414141417</v>
      </c>
      <c r="X1091" s="1">
        <f>IF(G1091="D1",INDEX('RPI calculation'!$N$9:$N$356,O1091),0)</f>
        <v>204</v>
      </c>
      <c r="Y1091" s="1">
        <f>IF(H1091="D1",INDEX('RPI calculation'!$N$9:$N$356,P1091),0)</f>
        <v>184</v>
      </c>
    </row>
    <row r="1092" spans="1:25" ht="25">
      <c r="A1092" s="1" t="s">
        <v>3196</v>
      </c>
      <c r="B1092" s="12">
        <v>46276</v>
      </c>
      <c r="C1092" s="1" t="s">
        <v>315</v>
      </c>
      <c r="D1092" s="1" t="s">
        <v>212</v>
      </c>
      <c r="E1092" s="1">
        <v>1</v>
      </c>
      <c r="F1092" s="1">
        <v>3</v>
      </c>
      <c r="G1092" s="1" t="s">
        <v>584</v>
      </c>
      <c r="H1092" s="1" t="s">
        <v>584</v>
      </c>
      <c r="I1092" s="1">
        <v>2</v>
      </c>
      <c r="J1092" s="14" t="s">
        <v>1427</v>
      </c>
      <c r="K1092" s="14" t="s">
        <v>3197</v>
      </c>
      <c r="L1092" s="14"/>
      <c r="M1092" s="1" t="s">
        <v>5986</v>
      </c>
      <c r="N1092" s="14" t="s">
        <v>5989</v>
      </c>
      <c r="O1092" s="1">
        <f>IF(G1092="D1",MATCH(C1092,'RPI calculation'!$A$9:$A$356,0),0)</f>
        <v>6</v>
      </c>
      <c r="P1092" s="1">
        <f>IF(H1092="D1",MATCH(D1092,'RPI calculation'!$A$9:$A$356,0),0)</f>
        <v>260</v>
      </c>
      <c r="Q1092" s="1">
        <f t="shared" si="48"/>
        <v>1</v>
      </c>
      <c r="R1092" s="1">
        <f t="shared" si="49"/>
        <v>0</v>
      </c>
      <c r="S1092" s="1">
        <f t="shared" si="50"/>
        <v>1</v>
      </c>
      <c r="T1092" s="9">
        <f>IF(Q1092=0,0,(INDEX('RPI calculation'!$H$9:$H$356,P1092)-(COUNTIFS(Matches!$C$9:$C$1954,C1092,Matches!$D$9:$D$1954,D1092,Matches!$Q$9:$Q$1954,1,Matches!$F$9:$F$1954,3)+COUNTIFS(Matches!$C$9:$C$1954,D1092,Matches!$D$9:$D$1954,C1092,Matches!$Q$9:$Q$1954,1,Matches!$E$9:$E$1954,3)))/((INDEX('RPI calculation'!$H$9:$H$356,P1092)+INDEX('RPI calculation'!$I$9:$I$356,P1092))-(COUNTIFS(Matches!$C$9:$C$1954,C1092,Matches!$D$9:$D$1954,D1092,Matches!$Q$9:$Q$1954,1)+COUNTIFS(Matches!$C$9:$C$1954,D1092,Matches!$D$9:$D$1954,C1092,Matches!$Q$9:$Q$1954,1))))</f>
        <v>0.5</v>
      </c>
      <c r="U1092" s="9">
        <f>IF(Q1092=0,0,(INDEX('RPI calculation'!$H$9:$H$356,O1092)-(COUNTIFS(Matches!$C$9:$C$1954,C1092,Matches!$D$9:$D$1954,D1092,Matches!$Q$9:$Q$1954,1,Matches!$E$9:$E$1954,3)+COUNTIFS(Matches!$C$9:$C$1954,D1092,Matches!$D$9:$D$1954,C1092,Matches!$Q$9:$Q$1954,1,Matches!$F$9:$F$1954,3)))/((INDEX('RPI calculation'!$H$9:$H$356,O1092)+INDEX('RPI calculation'!$I$9:$I$356,O1092))-(COUNTIFS(Matches!$C$9:$C$1954,C1092,Matches!$D$9:$D$1954,D1092,Matches!$Q$9:$Q$1954,1)+COUNTIFS(Matches!$C$9:$C$1954,D1092,Matches!$D$9:$D$1954,C1092,Matches!$Q$9:$Q$1954,1))))</f>
        <v>0.5</v>
      </c>
      <c r="V1092" s="9">
        <f>IF(Q1092=0,0,INDEX('RPI calculation'!$K$9:$K$356,P1092))</f>
        <v>0.45470085470085464</v>
      </c>
      <c r="W1092" s="9">
        <f>IF(Q1092=0,0,INDEX('RPI calculation'!$K$9:$K$356,O1092))</f>
        <v>0.36313131313131308</v>
      </c>
      <c r="X1092" s="1">
        <f>IF(G1092="D1",INDEX('RPI calculation'!$N$9:$N$356,O1092),0)</f>
        <v>292</v>
      </c>
      <c r="Y1092" s="1">
        <f>IF(H1092="D1",INDEX('RPI calculation'!$N$9:$N$356,P1092),0)</f>
        <v>189</v>
      </c>
    </row>
    <row r="1093" spans="1:25" ht="25">
      <c r="A1093" s="1" t="s">
        <v>3198</v>
      </c>
      <c r="B1093" s="12">
        <v>46276</v>
      </c>
      <c r="C1093" s="1" t="s">
        <v>322</v>
      </c>
      <c r="D1093" s="1" t="s">
        <v>205</v>
      </c>
      <c r="E1093" s="1">
        <v>0</v>
      </c>
      <c r="F1093" s="1">
        <v>3</v>
      </c>
      <c r="G1093" s="1" t="s">
        <v>584</v>
      </c>
      <c r="H1093" s="1" t="s">
        <v>584</v>
      </c>
      <c r="I1093" s="1">
        <v>2</v>
      </c>
      <c r="J1093" s="14" t="s">
        <v>3199</v>
      </c>
      <c r="K1093" s="14" t="s">
        <v>3200</v>
      </c>
      <c r="L1093" s="14"/>
      <c r="M1093" s="1" t="s">
        <v>5986</v>
      </c>
      <c r="N1093" s="14" t="s">
        <v>5989</v>
      </c>
      <c r="O1093" s="1">
        <f>IF(G1093="D1",MATCH(C1093,'RPI calculation'!$A$9:$A$356,0),0)</f>
        <v>7</v>
      </c>
      <c r="P1093" s="1">
        <f>IF(H1093="D1",MATCH(D1093,'RPI calculation'!$A$9:$A$356,0),0)</f>
        <v>161</v>
      </c>
      <c r="Q1093" s="1">
        <f t="shared" si="48"/>
        <v>1</v>
      </c>
      <c r="R1093" s="1">
        <f t="shared" si="49"/>
        <v>0</v>
      </c>
      <c r="S1093" s="1">
        <f t="shared" si="50"/>
        <v>1</v>
      </c>
      <c r="T1093" s="9">
        <f>IF(Q1093=0,0,(INDEX('RPI calculation'!$H$9:$H$356,P1093)-(COUNTIFS(Matches!$C$9:$C$1954,C1093,Matches!$D$9:$D$1954,D1093,Matches!$Q$9:$Q$1954,1,Matches!$F$9:$F$1954,3)+COUNTIFS(Matches!$C$9:$C$1954,D1093,Matches!$D$9:$D$1954,C1093,Matches!$Q$9:$Q$1954,1,Matches!$E$9:$E$1954,3)))/((INDEX('RPI calculation'!$H$9:$H$356,P1093)+INDEX('RPI calculation'!$I$9:$I$356,P1093))-(COUNTIFS(Matches!$C$9:$C$1954,C1093,Matches!$D$9:$D$1954,D1093,Matches!$Q$9:$Q$1954,1)+COUNTIFS(Matches!$C$9:$C$1954,D1093,Matches!$D$9:$D$1954,C1093,Matches!$Q$9:$Q$1954,1))))</f>
        <v>0.7</v>
      </c>
      <c r="U1093" s="9">
        <f>IF(Q1093=0,0,(INDEX('RPI calculation'!$H$9:$H$356,O1093)-(COUNTIFS(Matches!$C$9:$C$1954,C1093,Matches!$D$9:$D$1954,D1093,Matches!$Q$9:$Q$1954,1,Matches!$E$9:$E$1954,3)+COUNTIFS(Matches!$C$9:$C$1954,D1093,Matches!$D$9:$D$1954,C1093,Matches!$Q$9:$Q$1954,1,Matches!$F$9:$F$1954,3)))/((INDEX('RPI calculation'!$H$9:$H$356,O1093)+INDEX('RPI calculation'!$I$9:$I$356,O1093))-(COUNTIFS(Matches!$C$9:$C$1954,C1093,Matches!$D$9:$D$1954,D1093,Matches!$Q$9:$Q$1954,1)+COUNTIFS(Matches!$C$9:$C$1954,D1093,Matches!$D$9:$D$1954,C1093,Matches!$Q$9:$Q$1954,1))))</f>
        <v>0.16666666666666666</v>
      </c>
      <c r="V1093" s="9">
        <f>IF(Q1093=0,0,INDEX('RPI calculation'!$K$9:$K$356,P1093))</f>
        <v>0.3891184573002755</v>
      </c>
      <c r="W1093" s="9">
        <f>IF(Q1093=0,0,INDEX('RPI calculation'!$K$9:$K$356,O1093))</f>
        <v>0.53010878010878004</v>
      </c>
      <c r="X1093" s="1">
        <f>IF(G1093="D1",INDEX('RPI calculation'!$N$9:$N$356,O1093),0)</f>
        <v>299</v>
      </c>
      <c r="Y1093" s="1">
        <f>IF(H1093="D1",INDEX('RPI calculation'!$N$9:$N$356,P1093),0)</f>
        <v>182</v>
      </c>
    </row>
    <row r="1094" spans="1:25" ht="25">
      <c r="A1094" s="1" t="s">
        <v>3201</v>
      </c>
      <c r="B1094" s="12">
        <v>46276</v>
      </c>
      <c r="C1094" s="1" t="s">
        <v>322</v>
      </c>
      <c r="D1094" s="1" t="s">
        <v>368</v>
      </c>
      <c r="E1094" s="1">
        <v>3</v>
      </c>
      <c r="F1094" s="1">
        <v>1</v>
      </c>
      <c r="G1094" s="1" t="s">
        <v>584</v>
      </c>
      <c r="H1094" s="1" t="s">
        <v>584</v>
      </c>
      <c r="I1094" s="1">
        <v>2</v>
      </c>
      <c r="J1094" s="14" t="s">
        <v>624</v>
      </c>
      <c r="K1094" s="14" t="s">
        <v>3202</v>
      </c>
      <c r="L1094" s="14"/>
      <c r="M1094" s="1" t="s">
        <v>5986</v>
      </c>
      <c r="N1094" s="14" t="s">
        <v>5989</v>
      </c>
      <c r="O1094" s="1">
        <f>IF(G1094="D1",MATCH(C1094,'RPI calculation'!$A$9:$A$356,0),0)</f>
        <v>7</v>
      </c>
      <c r="P1094" s="1">
        <f>IF(H1094="D1",MATCH(D1094,'RPI calculation'!$A$9:$A$356,0),0)</f>
        <v>256</v>
      </c>
      <c r="Q1094" s="1">
        <f t="shared" si="48"/>
        <v>1</v>
      </c>
      <c r="R1094" s="1">
        <f t="shared" si="49"/>
        <v>1</v>
      </c>
      <c r="S1094" s="1">
        <f t="shared" si="50"/>
        <v>0</v>
      </c>
      <c r="T1094" s="9">
        <f>IF(Q1094=0,0,(INDEX('RPI calculation'!$H$9:$H$356,P1094)-(COUNTIFS(Matches!$C$9:$C$1954,C1094,Matches!$D$9:$D$1954,D1094,Matches!$Q$9:$Q$1954,1,Matches!$F$9:$F$1954,3)+COUNTIFS(Matches!$C$9:$C$1954,D1094,Matches!$D$9:$D$1954,C1094,Matches!$Q$9:$Q$1954,1,Matches!$E$9:$E$1954,3)))/((INDEX('RPI calculation'!$H$9:$H$356,P1094)+INDEX('RPI calculation'!$I$9:$I$356,P1094))-(COUNTIFS(Matches!$C$9:$C$1954,C1094,Matches!$D$9:$D$1954,D1094,Matches!$Q$9:$Q$1954,1)+COUNTIFS(Matches!$C$9:$C$1954,D1094,Matches!$D$9:$D$1954,C1094,Matches!$Q$9:$Q$1954,1))))</f>
        <v>0.1</v>
      </c>
      <c r="U1094" s="9">
        <f>IF(Q1094=0,0,(INDEX('RPI calculation'!$H$9:$H$356,O1094)-(COUNTIFS(Matches!$C$9:$C$1954,C1094,Matches!$D$9:$D$1954,D1094,Matches!$Q$9:$Q$1954,1,Matches!$E$9:$E$1954,3)+COUNTIFS(Matches!$C$9:$C$1954,D1094,Matches!$D$9:$D$1954,C1094,Matches!$Q$9:$Q$1954,1,Matches!$F$9:$F$1954,3)))/((INDEX('RPI calculation'!$H$9:$H$356,O1094)+INDEX('RPI calculation'!$I$9:$I$356,O1094))-(COUNTIFS(Matches!$C$9:$C$1954,C1094,Matches!$D$9:$D$1954,D1094,Matches!$Q$9:$Q$1954,1)+COUNTIFS(Matches!$C$9:$C$1954,D1094,Matches!$D$9:$D$1954,C1094,Matches!$Q$9:$Q$1954,1))))</f>
        <v>8.3333333333333329E-2</v>
      </c>
      <c r="V1094" s="9">
        <f>IF(Q1094=0,0,INDEX('RPI calculation'!$K$9:$K$356,P1094))</f>
        <v>0.35117079889807168</v>
      </c>
      <c r="W1094" s="9">
        <f>IF(Q1094=0,0,INDEX('RPI calculation'!$K$9:$K$356,O1094))</f>
        <v>0.53010878010878004</v>
      </c>
      <c r="X1094" s="1">
        <f>IF(G1094="D1",INDEX('RPI calculation'!$N$9:$N$356,O1094),0)</f>
        <v>299</v>
      </c>
      <c r="Y1094" s="1">
        <f>IF(H1094="D1",INDEX('RPI calculation'!$N$9:$N$356,P1094),0)</f>
        <v>345</v>
      </c>
    </row>
    <row r="1095" spans="1:25" ht="25">
      <c r="A1095" s="1" t="s">
        <v>3203</v>
      </c>
      <c r="B1095" s="12">
        <v>46276</v>
      </c>
      <c r="C1095" s="1" t="s">
        <v>357</v>
      </c>
      <c r="D1095" s="1" t="s">
        <v>62</v>
      </c>
      <c r="E1095" s="1">
        <v>0</v>
      </c>
      <c r="F1095" s="1">
        <v>3</v>
      </c>
      <c r="G1095" s="1" t="s">
        <v>584</v>
      </c>
      <c r="H1095" s="1" t="s">
        <v>584</v>
      </c>
      <c r="I1095" s="1">
        <v>2</v>
      </c>
      <c r="J1095" s="14" t="s">
        <v>3204</v>
      </c>
      <c r="K1095" s="14" t="s">
        <v>3205</v>
      </c>
      <c r="L1095" s="14"/>
      <c r="M1095" s="1" t="s">
        <v>5986</v>
      </c>
      <c r="N1095" s="14" t="s">
        <v>5990</v>
      </c>
      <c r="O1095" s="1">
        <f>IF(G1095="D1",MATCH(C1095,'RPI calculation'!$A$9:$A$356,0),0)</f>
        <v>8</v>
      </c>
      <c r="P1095" s="1">
        <f>IF(H1095="D1",MATCH(D1095,'RPI calculation'!$A$9:$A$356,0),0)</f>
        <v>167</v>
      </c>
      <c r="Q1095" s="1">
        <f t="shared" si="48"/>
        <v>1</v>
      </c>
      <c r="R1095" s="1">
        <f t="shared" si="49"/>
        <v>0</v>
      </c>
      <c r="S1095" s="1">
        <f t="shared" si="50"/>
        <v>1</v>
      </c>
      <c r="T1095" s="9">
        <f>IF(Q1095=0,0,(INDEX('RPI calculation'!$H$9:$H$356,P1095)-(COUNTIFS(Matches!$C$9:$C$1954,C1095,Matches!$D$9:$D$1954,D1095,Matches!$Q$9:$Q$1954,1,Matches!$F$9:$F$1954,3)+COUNTIFS(Matches!$C$9:$C$1954,D1095,Matches!$D$9:$D$1954,C1095,Matches!$Q$9:$Q$1954,1,Matches!$E$9:$E$1954,3)))/((INDEX('RPI calculation'!$H$9:$H$356,P1095)+INDEX('RPI calculation'!$I$9:$I$356,P1095))-(COUNTIFS(Matches!$C$9:$C$1954,C1095,Matches!$D$9:$D$1954,D1095,Matches!$Q$9:$Q$1954,1)+COUNTIFS(Matches!$C$9:$C$1954,D1095,Matches!$D$9:$D$1954,C1095,Matches!$Q$9:$Q$1954,1))))</f>
        <v>0.9</v>
      </c>
      <c r="U1095" s="9">
        <f>IF(Q1095=0,0,(INDEX('RPI calculation'!$H$9:$H$356,O1095)-(COUNTIFS(Matches!$C$9:$C$1954,C1095,Matches!$D$9:$D$1954,D1095,Matches!$Q$9:$Q$1954,1,Matches!$E$9:$E$1954,3)+COUNTIFS(Matches!$C$9:$C$1954,D1095,Matches!$D$9:$D$1954,C1095,Matches!$Q$9:$Q$1954,1,Matches!$F$9:$F$1954,3)))/((INDEX('RPI calculation'!$H$9:$H$356,O1095)+INDEX('RPI calculation'!$I$9:$I$356,O1095))-(COUNTIFS(Matches!$C$9:$C$1954,C1095,Matches!$D$9:$D$1954,D1095,Matches!$Q$9:$Q$1954,1)+COUNTIFS(Matches!$C$9:$C$1954,D1095,Matches!$D$9:$D$1954,C1095,Matches!$Q$9:$Q$1954,1))))</f>
        <v>0</v>
      </c>
      <c r="V1095" s="9">
        <f>IF(Q1095=0,0,INDEX('RPI calculation'!$K$9:$K$356,P1095))</f>
        <v>0.49352617079889805</v>
      </c>
      <c r="W1095" s="9">
        <f>IF(Q1095=0,0,INDEX('RPI calculation'!$K$9:$K$356,O1095))</f>
        <v>0.49585877085877084</v>
      </c>
      <c r="X1095" s="1">
        <f>IF(G1095="D1",INDEX('RPI calculation'!$N$9:$N$356,O1095),0)</f>
        <v>334</v>
      </c>
      <c r="Y1095" s="1">
        <f>IF(H1095="D1",INDEX('RPI calculation'!$N$9:$N$356,P1095),0)</f>
        <v>39</v>
      </c>
    </row>
    <row r="1096" spans="1:25" ht="25">
      <c r="A1096" s="1" t="s">
        <v>3206</v>
      </c>
      <c r="B1096" s="12">
        <v>46276</v>
      </c>
      <c r="C1096" s="1" t="s">
        <v>217</v>
      </c>
      <c r="D1096" s="1" t="s">
        <v>292</v>
      </c>
      <c r="E1096" s="1">
        <v>3</v>
      </c>
      <c r="F1096" s="1">
        <v>0</v>
      </c>
      <c r="G1096" s="1" t="s">
        <v>584</v>
      </c>
      <c r="H1096" s="1" t="s">
        <v>584</v>
      </c>
      <c r="I1096" s="1">
        <v>2</v>
      </c>
      <c r="J1096" s="14" t="s">
        <v>638</v>
      </c>
      <c r="K1096" s="14" t="s">
        <v>3207</v>
      </c>
      <c r="L1096" s="14"/>
      <c r="M1096" s="1" t="s">
        <v>5986</v>
      </c>
      <c r="N1096" s="14" t="s">
        <v>5989</v>
      </c>
      <c r="O1096" s="1">
        <f>IF(G1096="D1",MATCH(C1096,'RPI calculation'!$A$9:$A$356,0),0)</f>
        <v>10</v>
      </c>
      <c r="P1096" s="1">
        <f>IF(H1096="D1",MATCH(D1096,'RPI calculation'!$A$9:$A$356,0),0)</f>
        <v>340</v>
      </c>
      <c r="Q1096" s="1">
        <f t="shared" si="48"/>
        <v>1</v>
      </c>
      <c r="R1096" s="1">
        <f t="shared" si="49"/>
        <v>1</v>
      </c>
      <c r="S1096" s="1">
        <f t="shared" si="50"/>
        <v>0</v>
      </c>
      <c r="T1096" s="9">
        <f>IF(Q1096=0,0,(INDEX('RPI calculation'!$H$9:$H$356,P1096)-(COUNTIFS(Matches!$C$9:$C$1954,C1096,Matches!$D$9:$D$1954,D1096,Matches!$Q$9:$Q$1954,1,Matches!$F$9:$F$1954,3)+COUNTIFS(Matches!$C$9:$C$1954,D1096,Matches!$D$9:$D$1954,C1096,Matches!$Q$9:$Q$1954,1,Matches!$E$9:$E$1954,3)))/((INDEX('RPI calculation'!$H$9:$H$356,P1096)+INDEX('RPI calculation'!$I$9:$I$356,P1096))-(COUNTIFS(Matches!$C$9:$C$1954,C1096,Matches!$D$9:$D$1954,D1096,Matches!$Q$9:$Q$1954,1)+COUNTIFS(Matches!$C$9:$C$1954,D1096,Matches!$D$9:$D$1954,C1096,Matches!$Q$9:$Q$1954,1))))</f>
        <v>0.4</v>
      </c>
      <c r="U1096" s="9">
        <f>IF(Q1096=0,0,(INDEX('RPI calculation'!$H$9:$H$356,O1096)-(COUNTIFS(Matches!$C$9:$C$1954,C1096,Matches!$D$9:$D$1954,D1096,Matches!$Q$9:$Q$1954,1,Matches!$E$9:$E$1954,3)+COUNTIFS(Matches!$C$9:$C$1954,D1096,Matches!$D$9:$D$1954,C1096,Matches!$Q$9:$Q$1954,1,Matches!$F$9:$F$1954,3)))/((INDEX('RPI calculation'!$H$9:$H$356,O1096)+INDEX('RPI calculation'!$I$9:$I$356,O1096))-(COUNTIFS(Matches!$C$9:$C$1954,C1096,Matches!$D$9:$D$1954,D1096,Matches!$Q$9:$Q$1954,1)+COUNTIFS(Matches!$C$9:$C$1954,D1096,Matches!$D$9:$D$1954,C1096,Matches!$Q$9:$Q$1954,1))))</f>
        <v>0.46153846153846156</v>
      </c>
      <c r="V1096" s="9">
        <f>IF(Q1096=0,0,INDEX('RPI calculation'!$K$9:$K$356,P1096))</f>
        <v>0.43465776647594828</v>
      </c>
      <c r="W1096" s="9">
        <f>IF(Q1096=0,0,INDEX('RPI calculation'!$K$9:$K$356,O1096))</f>
        <v>0.47604062604062608</v>
      </c>
      <c r="X1096" s="1">
        <f>IF(G1096="D1",INDEX('RPI calculation'!$N$9:$N$356,O1096),0)</f>
        <v>194</v>
      </c>
      <c r="Y1096" s="1">
        <f>IF(H1096="D1",INDEX('RPI calculation'!$N$9:$N$356,P1096),0)</f>
        <v>269</v>
      </c>
    </row>
    <row r="1097" spans="1:25" ht="25">
      <c r="A1097" s="1" t="s">
        <v>3208</v>
      </c>
      <c r="B1097" s="12">
        <v>46276</v>
      </c>
      <c r="C1097" s="1" t="s">
        <v>267</v>
      </c>
      <c r="D1097" s="1" t="s">
        <v>106</v>
      </c>
      <c r="E1097" s="1">
        <v>1</v>
      </c>
      <c r="F1097" s="1">
        <v>3</v>
      </c>
      <c r="G1097" s="1" t="s">
        <v>584</v>
      </c>
      <c r="H1097" s="1" t="s">
        <v>584</v>
      </c>
      <c r="I1097" s="1">
        <v>2</v>
      </c>
      <c r="J1097" s="14" t="s">
        <v>644</v>
      </c>
      <c r="K1097" s="14" t="s">
        <v>3209</v>
      </c>
      <c r="L1097" s="14"/>
      <c r="M1097" s="1" t="s">
        <v>5986</v>
      </c>
      <c r="N1097" s="14" t="s">
        <v>5989</v>
      </c>
      <c r="O1097" s="1">
        <f>IF(G1097="D1",MATCH(C1097,'RPI calculation'!$A$9:$A$356,0),0)</f>
        <v>11</v>
      </c>
      <c r="P1097" s="1">
        <f>IF(H1097="D1",MATCH(D1097,'RPI calculation'!$A$9:$A$356,0),0)</f>
        <v>262</v>
      </c>
      <c r="Q1097" s="1">
        <f t="shared" ref="Q1097:Q1160" si="51">IF(AND(G1097="D1",H1097="D1"),1,0)</f>
        <v>1</v>
      </c>
      <c r="R1097" s="1">
        <f t="shared" ref="R1097:R1160" si="52">IF(E1097&gt;F1097,1,0)</f>
        <v>0</v>
      </c>
      <c r="S1097" s="1">
        <f t="shared" ref="S1097:S1160" si="53">IF(F1097&gt;E1097,1,0)</f>
        <v>1</v>
      </c>
      <c r="T1097" s="9">
        <f>IF(Q1097=0,0,(INDEX('RPI calculation'!$H$9:$H$356,P1097)-(COUNTIFS(Matches!$C$9:$C$1954,C1097,Matches!$D$9:$D$1954,D1097,Matches!$Q$9:$Q$1954,1,Matches!$F$9:$F$1954,3)+COUNTIFS(Matches!$C$9:$C$1954,D1097,Matches!$D$9:$D$1954,C1097,Matches!$Q$9:$Q$1954,1,Matches!$E$9:$E$1954,3)))/((INDEX('RPI calculation'!$H$9:$H$356,P1097)+INDEX('RPI calculation'!$I$9:$I$356,P1097))-(COUNTIFS(Matches!$C$9:$C$1954,C1097,Matches!$D$9:$D$1954,D1097,Matches!$Q$9:$Q$1954,1)+COUNTIFS(Matches!$C$9:$C$1954,D1097,Matches!$D$9:$D$1954,C1097,Matches!$Q$9:$Q$1954,1))))</f>
        <v>0.55555555555555558</v>
      </c>
      <c r="U1097" s="9">
        <f>IF(Q1097=0,0,(INDEX('RPI calculation'!$H$9:$H$356,O1097)-(COUNTIFS(Matches!$C$9:$C$1954,C1097,Matches!$D$9:$D$1954,D1097,Matches!$Q$9:$Q$1954,1,Matches!$E$9:$E$1954,3)+COUNTIFS(Matches!$C$9:$C$1954,D1097,Matches!$D$9:$D$1954,C1097,Matches!$Q$9:$Q$1954,1,Matches!$F$9:$F$1954,3)))/((INDEX('RPI calculation'!$H$9:$H$356,O1097)+INDEX('RPI calculation'!$I$9:$I$356,O1097))-(COUNTIFS(Matches!$C$9:$C$1954,C1097,Matches!$D$9:$D$1954,D1097,Matches!$Q$9:$Q$1954,1)+COUNTIFS(Matches!$C$9:$C$1954,D1097,Matches!$D$9:$D$1954,C1097,Matches!$Q$9:$Q$1954,1))))</f>
        <v>0.44444444444444442</v>
      </c>
      <c r="V1097" s="9">
        <f>IF(Q1097=0,0,INDEX('RPI calculation'!$K$9:$K$356,P1097))</f>
        <v>0.55810966810966811</v>
      </c>
      <c r="W1097" s="9">
        <f>IF(Q1097=0,0,INDEX('RPI calculation'!$K$9:$K$356,O1097))</f>
        <v>0.44525252525252518</v>
      </c>
      <c r="X1097" s="1">
        <f>IF(G1097="D1",INDEX('RPI calculation'!$N$9:$N$356,O1097),0)</f>
        <v>244</v>
      </c>
      <c r="Y1097" s="1">
        <f>IF(H1097="D1",INDEX('RPI calculation'!$N$9:$N$356,P1097),0)</f>
        <v>83</v>
      </c>
    </row>
    <row r="1098" spans="1:25" ht="25">
      <c r="A1098" s="1" t="s">
        <v>3210</v>
      </c>
      <c r="B1098" s="12">
        <v>46276</v>
      </c>
      <c r="C1098" s="1" t="s">
        <v>42</v>
      </c>
      <c r="D1098" s="1" t="s">
        <v>48</v>
      </c>
      <c r="E1098" s="1">
        <v>3</v>
      </c>
      <c r="F1098" s="1">
        <v>1</v>
      </c>
      <c r="G1098" s="1" t="s">
        <v>584</v>
      </c>
      <c r="H1098" s="1" t="s">
        <v>584</v>
      </c>
      <c r="I1098" s="1">
        <v>2</v>
      </c>
      <c r="J1098" s="14" t="s">
        <v>644</v>
      </c>
      <c r="K1098" s="14" t="s">
        <v>3211</v>
      </c>
      <c r="L1098" s="14"/>
      <c r="M1098" s="1" t="s">
        <v>5986</v>
      </c>
      <c r="N1098" s="14" t="s">
        <v>5989</v>
      </c>
      <c r="O1098" s="1">
        <f>IF(G1098="D1",MATCH(C1098,'RPI calculation'!$A$9:$A$356,0),0)</f>
        <v>12</v>
      </c>
      <c r="P1098" s="1">
        <f>IF(H1098="D1",MATCH(D1098,'RPI calculation'!$A$9:$A$356,0),0)</f>
        <v>213</v>
      </c>
      <c r="Q1098" s="1">
        <f t="shared" si="51"/>
        <v>1</v>
      </c>
      <c r="R1098" s="1">
        <f t="shared" si="52"/>
        <v>1</v>
      </c>
      <c r="S1098" s="1">
        <f t="shared" si="53"/>
        <v>0</v>
      </c>
      <c r="T1098" s="9">
        <f>IF(Q1098=0,0,(INDEX('RPI calculation'!$H$9:$H$356,P1098)-(COUNTIFS(Matches!$C$9:$C$1954,C1098,Matches!$D$9:$D$1954,D1098,Matches!$Q$9:$Q$1954,1,Matches!$F$9:$F$1954,3)+COUNTIFS(Matches!$C$9:$C$1954,D1098,Matches!$D$9:$D$1954,C1098,Matches!$Q$9:$Q$1954,1,Matches!$E$9:$E$1954,3)))/((INDEX('RPI calculation'!$H$9:$H$356,P1098)+INDEX('RPI calculation'!$I$9:$I$356,P1098))-(COUNTIFS(Matches!$C$9:$C$1954,C1098,Matches!$D$9:$D$1954,D1098,Matches!$Q$9:$Q$1954,1)+COUNTIFS(Matches!$C$9:$C$1954,D1098,Matches!$D$9:$D$1954,C1098,Matches!$Q$9:$Q$1954,1))))</f>
        <v>1</v>
      </c>
      <c r="U1098" s="9">
        <f>IF(Q1098=0,0,(INDEX('RPI calculation'!$H$9:$H$356,O1098)-(COUNTIFS(Matches!$C$9:$C$1954,C1098,Matches!$D$9:$D$1954,D1098,Matches!$Q$9:$Q$1954,1,Matches!$E$9:$E$1954,3)+COUNTIFS(Matches!$C$9:$C$1954,D1098,Matches!$D$9:$D$1954,C1098,Matches!$Q$9:$Q$1954,1,Matches!$F$9:$F$1954,3)))/((INDEX('RPI calculation'!$H$9:$H$356,O1098)+INDEX('RPI calculation'!$I$9:$I$356,O1098))-(COUNTIFS(Matches!$C$9:$C$1954,C1098,Matches!$D$9:$D$1954,D1098,Matches!$Q$9:$Q$1954,1)+COUNTIFS(Matches!$C$9:$C$1954,D1098,Matches!$D$9:$D$1954,C1098,Matches!$Q$9:$Q$1954,1))))</f>
        <v>0.8</v>
      </c>
      <c r="V1098" s="9">
        <f>IF(Q1098=0,0,INDEX('RPI calculation'!$K$9:$K$356,P1098))</f>
        <v>0.53732323232323231</v>
      </c>
      <c r="W1098" s="9">
        <f>IF(Q1098=0,0,INDEX('RPI calculation'!$K$9:$K$356,O1098))</f>
        <v>0.60432900432900427</v>
      </c>
      <c r="X1098" s="1">
        <f>IF(G1098="D1",INDEX('RPI calculation'!$N$9:$N$356,O1098),0)</f>
        <v>19</v>
      </c>
      <c r="Y1098" s="1">
        <f>IF(H1098="D1",INDEX('RPI calculation'!$N$9:$N$356,P1098),0)</f>
        <v>25</v>
      </c>
    </row>
    <row r="1099" spans="1:25" ht="25">
      <c r="A1099" s="1" t="s">
        <v>3212</v>
      </c>
      <c r="B1099" s="12">
        <v>46276</v>
      </c>
      <c r="C1099" s="1" t="s">
        <v>369</v>
      </c>
      <c r="D1099" s="1" t="s">
        <v>308</v>
      </c>
      <c r="E1099" s="1">
        <v>0</v>
      </c>
      <c r="F1099" s="1">
        <v>3</v>
      </c>
      <c r="G1099" s="1" t="s">
        <v>584</v>
      </c>
      <c r="H1099" s="1" t="s">
        <v>584</v>
      </c>
      <c r="I1099" s="1">
        <v>2</v>
      </c>
      <c r="J1099" s="14" t="s">
        <v>3213</v>
      </c>
      <c r="K1099" s="14" t="s">
        <v>3214</v>
      </c>
      <c r="L1099" s="14"/>
      <c r="M1099" s="1" t="s">
        <v>5986</v>
      </c>
      <c r="N1099" s="14" t="s">
        <v>5989</v>
      </c>
      <c r="O1099" s="1">
        <f>IF(G1099="D1",MATCH(C1099,'RPI calculation'!$A$9:$A$356,0),0)</f>
        <v>13</v>
      </c>
      <c r="P1099" s="1">
        <f>IF(H1099="D1",MATCH(D1099,'RPI calculation'!$A$9:$A$356,0),0)</f>
        <v>189</v>
      </c>
      <c r="Q1099" s="1">
        <f t="shared" si="51"/>
        <v>1</v>
      </c>
      <c r="R1099" s="1">
        <f t="shared" si="52"/>
        <v>0</v>
      </c>
      <c r="S1099" s="1">
        <f t="shared" si="53"/>
        <v>1</v>
      </c>
      <c r="T1099" s="9">
        <f>IF(Q1099=0,0,(INDEX('RPI calculation'!$H$9:$H$356,P1099)-(COUNTIFS(Matches!$C$9:$C$1954,C1099,Matches!$D$9:$D$1954,D1099,Matches!$Q$9:$Q$1954,1,Matches!$F$9:$F$1954,3)+COUNTIFS(Matches!$C$9:$C$1954,D1099,Matches!$D$9:$D$1954,C1099,Matches!$Q$9:$Q$1954,1,Matches!$E$9:$E$1954,3)))/((INDEX('RPI calculation'!$H$9:$H$356,P1099)+INDEX('RPI calculation'!$I$9:$I$356,P1099))-(COUNTIFS(Matches!$C$9:$C$1954,C1099,Matches!$D$9:$D$1954,D1099,Matches!$Q$9:$Q$1954,1)+COUNTIFS(Matches!$C$9:$C$1954,D1099,Matches!$D$9:$D$1954,C1099,Matches!$Q$9:$Q$1954,1))))</f>
        <v>0.55555555555555558</v>
      </c>
      <c r="U1099" s="9">
        <f>IF(Q1099=0,0,(INDEX('RPI calculation'!$H$9:$H$356,O1099)-(COUNTIFS(Matches!$C$9:$C$1954,C1099,Matches!$D$9:$D$1954,D1099,Matches!$Q$9:$Q$1954,1,Matches!$E$9:$E$1954,3)+COUNTIFS(Matches!$C$9:$C$1954,D1099,Matches!$D$9:$D$1954,C1099,Matches!$Q$9:$Q$1954,1,Matches!$F$9:$F$1954,3)))/((INDEX('RPI calculation'!$H$9:$H$356,O1099)+INDEX('RPI calculation'!$I$9:$I$356,O1099))-(COUNTIFS(Matches!$C$9:$C$1954,C1099,Matches!$D$9:$D$1954,D1099,Matches!$Q$9:$Q$1954,1)+COUNTIFS(Matches!$C$9:$C$1954,D1099,Matches!$D$9:$D$1954,C1099,Matches!$Q$9:$Q$1954,1))))</f>
        <v>0.25</v>
      </c>
      <c r="V1099" s="9">
        <f>IF(Q1099=0,0,INDEX('RPI calculation'!$K$9:$K$356,P1099))</f>
        <v>0.30318181818181816</v>
      </c>
      <c r="W1099" s="9">
        <f>IF(Q1099=0,0,INDEX('RPI calculation'!$K$9:$K$356,O1099))</f>
        <v>0.26324354657687993</v>
      </c>
      <c r="X1099" s="1">
        <f>IF(G1099="D1",INDEX('RPI calculation'!$N$9:$N$356,O1099),0)</f>
        <v>346</v>
      </c>
      <c r="Y1099" s="1">
        <f>IF(H1099="D1",INDEX('RPI calculation'!$N$9:$N$356,P1099),0)</f>
        <v>285</v>
      </c>
    </row>
    <row r="1100" spans="1:25" ht="25">
      <c r="A1100" s="1" t="s">
        <v>3215</v>
      </c>
      <c r="B1100" s="12">
        <v>46276</v>
      </c>
      <c r="C1100" s="1" t="s">
        <v>369</v>
      </c>
      <c r="D1100" s="1" t="s">
        <v>330</v>
      </c>
      <c r="E1100" s="1">
        <v>0</v>
      </c>
      <c r="F1100" s="1">
        <v>3</v>
      </c>
      <c r="G1100" s="1" t="s">
        <v>584</v>
      </c>
      <c r="H1100" s="1" t="s">
        <v>584</v>
      </c>
      <c r="I1100" s="1">
        <v>2</v>
      </c>
      <c r="J1100" s="14" t="s">
        <v>1427</v>
      </c>
      <c r="K1100" s="14" t="s">
        <v>3216</v>
      </c>
      <c r="L1100" s="14"/>
      <c r="M1100" s="1" t="s">
        <v>5986</v>
      </c>
      <c r="N1100" s="14" t="s">
        <v>5989</v>
      </c>
      <c r="O1100" s="1">
        <f>IF(G1100="D1",MATCH(C1100,'RPI calculation'!$A$9:$A$356,0),0)</f>
        <v>13</v>
      </c>
      <c r="P1100" s="1">
        <f>IF(H1100="D1",MATCH(D1100,'RPI calculation'!$A$9:$A$356,0),0)</f>
        <v>252</v>
      </c>
      <c r="Q1100" s="1">
        <f t="shared" si="51"/>
        <v>1</v>
      </c>
      <c r="R1100" s="1">
        <f t="shared" si="52"/>
        <v>0</v>
      </c>
      <c r="S1100" s="1">
        <f t="shared" si="53"/>
        <v>1</v>
      </c>
      <c r="T1100" s="9">
        <f>IF(Q1100=0,0,(INDEX('RPI calculation'!$H$9:$H$356,P1100)-(COUNTIFS(Matches!$C$9:$C$1954,C1100,Matches!$D$9:$D$1954,D1100,Matches!$Q$9:$Q$1954,1,Matches!$F$9:$F$1954,3)+COUNTIFS(Matches!$C$9:$C$1954,D1100,Matches!$D$9:$D$1954,C1100,Matches!$Q$9:$Q$1954,1,Matches!$E$9:$E$1954,3)))/((INDEX('RPI calculation'!$H$9:$H$356,P1100)+INDEX('RPI calculation'!$I$9:$I$356,P1100))-(COUNTIFS(Matches!$C$9:$C$1954,C1100,Matches!$D$9:$D$1954,D1100,Matches!$Q$9:$Q$1954,1)+COUNTIFS(Matches!$C$9:$C$1954,D1100,Matches!$D$9:$D$1954,C1100,Matches!$Q$9:$Q$1954,1))))</f>
        <v>9.0909090909090912E-2</v>
      </c>
      <c r="U1100" s="9">
        <f>IF(Q1100=0,0,(INDEX('RPI calculation'!$H$9:$H$356,O1100)-(COUNTIFS(Matches!$C$9:$C$1954,C1100,Matches!$D$9:$D$1954,D1100,Matches!$Q$9:$Q$1954,1,Matches!$E$9:$E$1954,3)+COUNTIFS(Matches!$C$9:$C$1954,D1100,Matches!$D$9:$D$1954,C1100,Matches!$Q$9:$Q$1954,1,Matches!$F$9:$F$1954,3)))/((INDEX('RPI calculation'!$H$9:$H$356,O1100)+INDEX('RPI calculation'!$I$9:$I$356,O1100))-(COUNTIFS(Matches!$C$9:$C$1954,C1100,Matches!$D$9:$D$1954,D1100,Matches!$Q$9:$Q$1954,1)+COUNTIFS(Matches!$C$9:$C$1954,D1100,Matches!$D$9:$D$1954,C1100,Matches!$Q$9:$Q$1954,1))))</f>
        <v>0.25</v>
      </c>
      <c r="V1100" s="9">
        <f>IF(Q1100=0,0,INDEX('RPI calculation'!$K$9:$K$356,P1100))</f>
        <v>0.50084175084175075</v>
      </c>
      <c r="W1100" s="9">
        <f>IF(Q1100=0,0,INDEX('RPI calculation'!$K$9:$K$356,O1100))</f>
        <v>0.26324354657687993</v>
      </c>
      <c r="X1100" s="1">
        <f>IF(G1100="D1",INDEX('RPI calculation'!$N$9:$N$356,O1100),0)</f>
        <v>346</v>
      </c>
      <c r="Y1100" s="1">
        <f>IF(H1100="D1",INDEX('RPI calculation'!$N$9:$N$356,P1100),0)</f>
        <v>307</v>
      </c>
    </row>
    <row r="1101" spans="1:25" ht="25">
      <c r="A1101" s="1" t="s">
        <v>3217</v>
      </c>
      <c r="B1101" s="12">
        <v>46276</v>
      </c>
      <c r="C1101" s="1" t="s">
        <v>97</v>
      </c>
      <c r="D1101" s="1" t="s">
        <v>307</v>
      </c>
      <c r="E1101" s="1">
        <v>3</v>
      </c>
      <c r="F1101" s="1">
        <v>0</v>
      </c>
      <c r="G1101" s="1" t="s">
        <v>584</v>
      </c>
      <c r="H1101" s="1" t="s">
        <v>584</v>
      </c>
      <c r="I1101" s="1">
        <v>2</v>
      </c>
      <c r="J1101" s="14" t="s">
        <v>3218</v>
      </c>
      <c r="K1101" s="14" t="s">
        <v>3219</v>
      </c>
      <c r="L1101" s="14"/>
      <c r="M1101" s="1" t="s">
        <v>5986</v>
      </c>
      <c r="N1101" s="14" t="s">
        <v>5988</v>
      </c>
      <c r="O1101" s="1">
        <f>IF(G1101="D1",MATCH(C1101,'RPI calculation'!$A$9:$A$356,0),0)</f>
        <v>14</v>
      </c>
      <c r="P1101" s="1">
        <f>IF(H1101="D1",MATCH(D1101,'RPI calculation'!$A$9:$A$356,0),0)</f>
        <v>234</v>
      </c>
      <c r="Q1101" s="1">
        <f t="shared" si="51"/>
        <v>1</v>
      </c>
      <c r="R1101" s="1">
        <f t="shared" si="52"/>
        <v>1</v>
      </c>
      <c r="S1101" s="1">
        <f t="shared" si="53"/>
        <v>0</v>
      </c>
      <c r="T1101" s="9">
        <f>IF(Q1101=0,0,(INDEX('RPI calculation'!$H$9:$H$356,P1101)-(COUNTIFS(Matches!$C$9:$C$1954,C1101,Matches!$D$9:$D$1954,D1101,Matches!$Q$9:$Q$1954,1,Matches!$F$9:$F$1954,3)+COUNTIFS(Matches!$C$9:$C$1954,D1101,Matches!$D$9:$D$1954,C1101,Matches!$Q$9:$Q$1954,1,Matches!$E$9:$E$1954,3)))/((INDEX('RPI calculation'!$H$9:$H$356,P1101)+INDEX('RPI calculation'!$I$9:$I$356,P1101))-(COUNTIFS(Matches!$C$9:$C$1954,C1101,Matches!$D$9:$D$1954,D1101,Matches!$Q$9:$Q$1954,1)+COUNTIFS(Matches!$C$9:$C$1954,D1101,Matches!$D$9:$D$1954,C1101,Matches!$Q$9:$Q$1954,1))))</f>
        <v>0.2</v>
      </c>
      <c r="U1101" s="9">
        <f>IF(Q1101=0,0,(INDEX('RPI calculation'!$H$9:$H$356,O1101)-(COUNTIFS(Matches!$C$9:$C$1954,C1101,Matches!$D$9:$D$1954,D1101,Matches!$Q$9:$Q$1954,1,Matches!$E$9:$E$1954,3)+COUNTIFS(Matches!$C$9:$C$1954,D1101,Matches!$D$9:$D$1954,C1101,Matches!$Q$9:$Q$1954,1,Matches!$F$9:$F$1954,3)))/((INDEX('RPI calculation'!$H$9:$H$356,O1101)+INDEX('RPI calculation'!$I$9:$I$356,O1101))-(COUNTIFS(Matches!$C$9:$C$1954,C1101,Matches!$D$9:$D$1954,D1101,Matches!$Q$9:$Q$1954,1)+COUNTIFS(Matches!$C$9:$C$1954,D1101,Matches!$D$9:$D$1954,C1101,Matches!$Q$9:$Q$1954,1))))</f>
        <v>0.7</v>
      </c>
      <c r="V1101" s="9">
        <f>IF(Q1101=0,0,INDEX('RPI calculation'!$K$9:$K$356,P1101))</f>
        <v>0.50955004591368225</v>
      </c>
      <c r="W1101" s="9">
        <f>IF(Q1101=0,0,INDEX('RPI calculation'!$K$9:$K$356,O1101))</f>
        <v>0.5526859504132231</v>
      </c>
      <c r="X1101" s="1">
        <f>IF(G1101="D1",INDEX('RPI calculation'!$N$9:$N$356,O1101),0)</f>
        <v>74</v>
      </c>
      <c r="Y1101" s="1">
        <f>IF(H1101="D1",INDEX('RPI calculation'!$N$9:$N$356,P1101),0)</f>
        <v>284</v>
      </c>
    </row>
    <row r="1102" spans="1:25" ht="25">
      <c r="A1102" s="1" t="s">
        <v>3220</v>
      </c>
      <c r="B1102" s="12">
        <v>46276</v>
      </c>
      <c r="C1102" s="1" t="s">
        <v>97</v>
      </c>
      <c r="D1102" s="1" t="s">
        <v>269</v>
      </c>
      <c r="E1102" s="1">
        <v>3</v>
      </c>
      <c r="F1102" s="1">
        <v>0</v>
      </c>
      <c r="G1102" s="1" t="s">
        <v>584</v>
      </c>
      <c r="H1102" s="1" t="s">
        <v>584</v>
      </c>
      <c r="I1102" s="1">
        <v>2</v>
      </c>
      <c r="J1102" s="14" t="s">
        <v>3221</v>
      </c>
      <c r="K1102" s="14" t="s">
        <v>3222</v>
      </c>
      <c r="L1102" s="14"/>
      <c r="M1102" s="1" t="s">
        <v>5986</v>
      </c>
      <c r="N1102" s="14" t="s">
        <v>5988</v>
      </c>
      <c r="O1102" s="1">
        <f>IF(G1102="D1",MATCH(C1102,'RPI calculation'!$A$9:$A$356,0),0)</f>
        <v>14</v>
      </c>
      <c r="P1102" s="1">
        <f>IF(H1102="D1",MATCH(D1102,'RPI calculation'!$A$9:$A$356,0),0)</f>
        <v>288</v>
      </c>
      <c r="Q1102" s="1">
        <f t="shared" si="51"/>
        <v>1</v>
      </c>
      <c r="R1102" s="1">
        <f t="shared" si="52"/>
        <v>1</v>
      </c>
      <c r="S1102" s="1">
        <f t="shared" si="53"/>
        <v>0</v>
      </c>
      <c r="T1102" s="9">
        <f>IF(Q1102=0,0,(INDEX('RPI calculation'!$H$9:$H$356,P1102)-(COUNTIFS(Matches!$C$9:$C$1954,C1102,Matches!$D$9:$D$1954,D1102,Matches!$Q$9:$Q$1954,1,Matches!$F$9:$F$1954,3)+COUNTIFS(Matches!$C$9:$C$1954,D1102,Matches!$D$9:$D$1954,C1102,Matches!$Q$9:$Q$1954,1,Matches!$E$9:$E$1954,3)))/((INDEX('RPI calculation'!$H$9:$H$356,P1102)+INDEX('RPI calculation'!$I$9:$I$356,P1102))-(COUNTIFS(Matches!$C$9:$C$1954,C1102,Matches!$D$9:$D$1954,D1102,Matches!$Q$9:$Q$1954,1)+COUNTIFS(Matches!$C$9:$C$1954,D1102,Matches!$D$9:$D$1954,C1102,Matches!$Q$9:$Q$1954,1))))</f>
        <v>0.8</v>
      </c>
      <c r="U1102" s="9">
        <f>IF(Q1102=0,0,(INDEX('RPI calculation'!$H$9:$H$356,O1102)-(COUNTIFS(Matches!$C$9:$C$1954,C1102,Matches!$D$9:$D$1954,D1102,Matches!$Q$9:$Q$1954,1,Matches!$E$9:$E$1954,3)+COUNTIFS(Matches!$C$9:$C$1954,D1102,Matches!$D$9:$D$1954,C1102,Matches!$Q$9:$Q$1954,1,Matches!$F$9:$F$1954,3)))/((INDEX('RPI calculation'!$H$9:$H$356,O1102)+INDEX('RPI calculation'!$I$9:$I$356,O1102))-(COUNTIFS(Matches!$C$9:$C$1954,C1102,Matches!$D$9:$D$1954,D1102,Matches!$Q$9:$Q$1954,1)+COUNTIFS(Matches!$C$9:$C$1954,D1102,Matches!$D$9:$D$1954,C1102,Matches!$Q$9:$Q$1954,1))))</f>
        <v>0.7</v>
      </c>
      <c r="V1102" s="9">
        <f>IF(Q1102=0,0,INDEX('RPI calculation'!$K$9:$K$356,P1102))</f>
        <v>0.28549127640036737</v>
      </c>
      <c r="W1102" s="9">
        <f>IF(Q1102=0,0,INDEX('RPI calculation'!$K$9:$K$356,O1102))</f>
        <v>0.5526859504132231</v>
      </c>
      <c r="X1102" s="1">
        <f>IF(G1102="D1",INDEX('RPI calculation'!$N$9:$N$356,O1102),0)</f>
        <v>74</v>
      </c>
      <c r="Y1102" s="1">
        <f>IF(H1102="D1",INDEX('RPI calculation'!$N$9:$N$356,P1102),0)</f>
        <v>246</v>
      </c>
    </row>
    <row r="1103" spans="1:25" ht="25">
      <c r="A1103" s="1" t="s">
        <v>3223</v>
      </c>
      <c r="B1103" s="12">
        <v>46276</v>
      </c>
      <c r="C1103" s="1" t="s">
        <v>200</v>
      </c>
      <c r="D1103" s="1" t="s">
        <v>93</v>
      </c>
      <c r="E1103" s="1">
        <v>1</v>
      </c>
      <c r="F1103" s="1">
        <v>3</v>
      </c>
      <c r="G1103" s="1" t="s">
        <v>584</v>
      </c>
      <c r="H1103" s="1" t="s">
        <v>584</v>
      </c>
      <c r="I1103" s="1">
        <v>2</v>
      </c>
      <c r="J1103" s="14" t="s">
        <v>3224</v>
      </c>
      <c r="K1103" s="14" t="s">
        <v>3225</v>
      </c>
      <c r="L1103" s="14"/>
      <c r="M1103" s="1" t="s">
        <v>5986</v>
      </c>
      <c r="N1103" s="14" t="s">
        <v>5990</v>
      </c>
      <c r="O1103" s="1">
        <f>IF(G1103="D1",MATCH(C1103,'RPI calculation'!$A$9:$A$356,0),0)</f>
        <v>15</v>
      </c>
      <c r="P1103" s="1">
        <f>IF(H1103="D1",MATCH(D1103,'RPI calculation'!$A$9:$A$356,0),0)</f>
        <v>169</v>
      </c>
      <c r="Q1103" s="1">
        <f t="shared" si="51"/>
        <v>1</v>
      </c>
      <c r="R1103" s="1">
        <f t="shared" si="52"/>
        <v>0</v>
      </c>
      <c r="S1103" s="1">
        <f t="shared" si="53"/>
        <v>1</v>
      </c>
      <c r="T1103" s="9">
        <f>IF(Q1103=0,0,(INDEX('RPI calculation'!$H$9:$H$356,P1103)-(COUNTIFS(Matches!$C$9:$C$1954,C1103,Matches!$D$9:$D$1954,D1103,Matches!$Q$9:$Q$1954,1,Matches!$F$9:$F$1954,3)+COUNTIFS(Matches!$C$9:$C$1954,D1103,Matches!$D$9:$D$1954,C1103,Matches!$Q$9:$Q$1954,1,Matches!$E$9:$E$1954,3)))/((INDEX('RPI calculation'!$H$9:$H$356,P1103)+INDEX('RPI calculation'!$I$9:$I$356,P1103))-(COUNTIFS(Matches!$C$9:$C$1954,C1103,Matches!$D$9:$D$1954,D1103,Matches!$Q$9:$Q$1954,1)+COUNTIFS(Matches!$C$9:$C$1954,D1103,Matches!$D$9:$D$1954,C1103,Matches!$Q$9:$Q$1954,1))))</f>
        <v>0.6</v>
      </c>
      <c r="U1103" s="9">
        <f>IF(Q1103=0,0,(INDEX('RPI calculation'!$H$9:$H$356,O1103)-(COUNTIFS(Matches!$C$9:$C$1954,C1103,Matches!$D$9:$D$1954,D1103,Matches!$Q$9:$Q$1954,1,Matches!$E$9:$E$1954,3)+COUNTIFS(Matches!$C$9:$C$1954,D1103,Matches!$D$9:$D$1954,C1103,Matches!$Q$9:$Q$1954,1,Matches!$F$9:$F$1954,3)))/((INDEX('RPI calculation'!$H$9:$H$356,O1103)+INDEX('RPI calculation'!$I$9:$I$356,O1103))-(COUNTIFS(Matches!$C$9:$C$1954,C1103,Matches!$D$9:$D$1954,D1103,Matches!$Q$9:$Q$1954,1)+COUNTIFS(Matches!$C$9:$C$1954,D1103,Matches!$D$9:$D$1954,C1103,Matches!$Q$9:$Q$1954,1))))</f>
        <v>0.4</v>
      </c>
      <c r="V1103" s="9">
        <f>IF(Q1103=0,0,INDEX('RPI calculation'!$K$9:$K$356,P1103))</f>
        <v>0.59022038567493118</v>
      </c>
      <c r="W1103" s="9">
        <f>IF(Q1103=0,0,INDEX('RPI calculation'!$K$9:$K$356,O1103))</f>
        <v>0.52984389348025718</v>
      </c>
      <c r="X1103" s="1">
        <f>IF(G1103="D1",INDEX('RPI calculation'!$N$9:$N$356,O1103),0)</f>
        <v>177</v>
      </c>
      <c r="Y1103" s="1">
        <f>IF(H1103="D1",INDEX('RPI calculation'!$N$9:$N$356,P1103),0)</f>
        <v>70</v>
      </c>
    </row>
    <row r="1104" spans="1:25" ht="25">
      <c r="A1104" s="1" t="s">
        <v>3226</v>
      </c>
      <c r="B1104" s="12">
        <v>46276</v>
      </c>
      <c r="C1104" s="1" t="s">
        <v>105</v>
      </c>
      <c r="D1104" s="1" t="s">
        <v>143</v>
      </c>
      <c r="E1104" s="1">
        <v>0</v>
      </c>
      <c r="F1104" s="1">
        <v>3</v>
      </c>
      <c r="G1104" s="1" t="s">
        <v>584</v>
      </c>
      <c r="H1104" s="1" t="s">
        <v>584</v>
      </c>
      <c r="I1104" s="1">
        <v>2</v>
      </c>
      <c r="J1104" s="14" t="s">
        <v>1207</v>
      </c>
      <c r="K1104" s="14" t="s">
        <v>3227</v>
      </c>
      <c r="L1104" s="14"/>
      <c r="M1104" s="1" t="s">
        <v>5986</v>
      </c>
      <c r="N1104" s="14" t="s">
        <v>5989</v>
      </c>
      <c r="O1104" s="1">
        <f>IF(G1104="D1",MATCH(C1104,'RPI calculation'!$A$9:$A$356,0),0)</f>
        <v>16</v>
      </c>
      <c r="P1104" s="1">
        <f>IF(H1104="D1",MATCH(D1104,'RPI calculation'!$A$9:$A$356,0),0)</f>
        <v>81</v>
      </c>
      <c r="Q1104" s="1">
        <f t="shared" si="51"/>
        <v>1</v>
      </c>
      <c r="R1104" s="1">
        <f t="shared" si="52"/>
        <v>0</v>
      </c>
      <c r="S1104" s="1">
        <f t="shared" si="53"/>
        <v>1</v>
      </c>
      <c r="T1104" s="9">
        <f>IF(Q1104=0,0,(INDEX('RPI calculation'!$H$9:$H$356,P1104)-(COUNTIFS(Matches!$C$9:$C$1954,C1104,Matches!$D$9:$D$1954,D1104,Matches!$Q$9:$Q$1954,1,Matches!$F$9:$F$1954,3)+COUNTIFS(Matches!$C$9:$C$1954,D1104,Matches!$D$9:$D$1954,C1104,Matches!$Q$9:$Q$1954,1,Matches!$E$9:$E$1954,3)))/((INDEX('RPI calculation'!$H$9:$H$356,P1104)+INDEX('RPI calculation'!$I$9:$I$356,P1104))-(COUNTIFS(Matches!$C$9:$C$1954,C1104,Matches!$D$9:$D$1954,D1104,Matches!$Q$9:$Q$1954,1)+COUNTIFS(Matches!$C$9:$C$1954,D1104,Matches!$D$9:$D$1954,C1104,Matches!$Q$9:$Q$1954,1))))</f>
        <v>0.5</v>
      </c>
      <c r="U1104" s="9">
        <f>IF(Q1104=0,0,(INDEX('RPI calculation'!$H$9:$H$356,O1104)-(COUNTIFS(Matches!$C$9:$C$1954,C1104,Matches!$D$9:$D$1954,D1104,Matches!$Q$9:$Q$1954,1,Matches!$E$9:$E$1954,3)+COUNTIFS(Matches!$C$9:$C$1954,D1104,Matches!$D$9:$D$1954,C1104,Matches!$Q$9:$Q$1954,1,Matches!$F$9:$F$1954,3)))/((INDEX('RPI calculation'!$H$9:$H$356,O1104)+INDEX('RPI calculation'!$I$9:$I$356,O1104))-(COUNTIFS(Matches!$C$9:$C$1954,C1104,Matches!$D$9:$D$1954,D1104,Matches!$Q$9:$Q$1954,1)+COUNTIFS(Matches!$C$9:$C$1954,D1104,Matches!$D$9:$D$1954,C1104,Matches!$Q$9:$Q$1954,1))))</f>
        <v>0.7</v>
      </c>
      <c r="V1104" s="9">
        <f>IF(Q1104=0,0,INDEX('RPI calculation'!$K$9:$K$356,P1104))</f>
        <v>0.54883197610470336</v>
      </c>
      <c r="W1104" s="9">
        <f>IF(Q1104=0,0,INDEX('RPI calculation'!$K$9:$K$356,O1104))</f>
        <v>0.57254361799816345</v>
      </c>
      <c r="X1104" s="1">
        <f>IF(G1104="D1",INDEX('RPI calculation'!$N$9:$N$356,O1104),0)</f>
        <v>82</v>
      </c>
      <c r="Y1104" s="1">
        <f>IF(H1104="D1",INDEX('RPI calculation'!$N$9:$N$356,P1104),0)</f>
        <v>120</v>
      </c>
    </row>
    <row r="1105" spans="1:25" ht="25">
      <c r="A1105" s="1" t="s">
        <v>3228</v>
      </c>
      <c r="B1105" s="12">
        <v>46276</v>
      </c>
      <c r="C1105" s="1" t="s">
        <v>105</v>
      </c>
      <c r="D1105" s="1" t="s">
        <v>101</v>
      </c>
      <c r="E1105" s="1">
        <v>3</v>
      </c>
      <c r="F1105" s="1">
        <v>0</v>
      </c>
      <c r="G1105" s="1" t="s">
        <v>584</v>
      </c>
      <c r="H1105" s="1" t="s">
        <v>584</v>
      </c>
      <c r="I1105" s="1">
        <v>2</v>
      </c>
      <c r="J1105" s="14" t="s">
        <v>1692</v>
      </c>
      <c r="K1105" s="14" t="s">
        <v>3229</v>
      </c>
      <c r="L1105" s="14"/>
      <c r="M1105" s="1" t="s">
        <v>5986</v>
      </c>
      <c r="N1105" s="14" t="s">
        <v>5989</v>
      </c>
      <c r="O1105" s="1">
        <f>IF(G1105="D1",MATCH(C1105,'RPI calculation'!$A$9:$A$356,0),0)</f>
        <v>16</v>
      </c>
      <c r="P1105" s="1">
        <f>IF(H1105="D1",MATCH(D1105,'RPI calculation'!$A$9:$A$356,0),0)</f>
        <v>137</v>
      </c>
      <c r="Q1105" s="1">
        <f t="shared" si="51"/>
        <v>1</v>
      </c>
      <c r="R1105" s="1">
        <f t="shared" si="52"/>
        <v>1</v>
      </c>
      <c r="S1105" s="1">
        <f t="shared" si="53"/>
        <v>0</v>
      </c>
      <c r="T1105" s="9">
        <f>IF(Q1105=0,0,(INDEX('RPI calculation'!$H$9:$H$356,P1105)-(COUNTIFS(Matches!$C$9:$C$1954,C1105,Matches!$D$9:$D$1954,D1105,Matches!$Q$9:$Q$1954,1,Matches!$F$9:$F$1954,3)+COUNTIFS(Matches!$C$9:$C$1954,D1105,Matches!$D$9:$D$1954,C1105,Matches!$Q$9:$Q$1954,1,Matches!$E$9:$E$1954,3)))/((INDEX('RPI calculation'!$H$9:$H$356,P1105)+INDEX('RPI calculation'!$I$9:$I$356,P1105))-(COUNTIFS(Matches!$C$9:$C$1954,C1105,Matches!$D$9:$D$1954,D1105,Matches!$Q$9:$Q$1954,1)+COUNTIFS(Matches!$C$9:$C$1954,D1105,Matches!$D$9:$D$1954,C1105,Matches!$Q$9:$Q$1954,1))))</f>
        <v>0.72727272727272729</v>
      </c>
      <c r="U1105" s="9">
        <f>IF(Q1105=0,0,(INDEX('RPI calculation'!$H$9:$H$356,O1105)-(COUNTIFS(Matches!$C$9:$C$1954,C1105,Matches!$D$9:$D$1954,D1105,Matches!$Q$9:$Q$1954,1,Matches!$E$9:$E$1954,3)+COUNTIFS(Matches!$C$9:$C$1954,D1105,Matches!$D$9:$D$1954,C1105,Matches!$Q$9:$Q$1954,1,Matches!$F$9:$F$1954,3)))/((INDEX('RPI calculation'!$H$9:$H$356,O1105)+INDEX('RPI calculation'!$I$9:$I$356,O1105))-(COUNTIFS(Matches!$C$9:$C$1954,C1105,Matches!$D$9:$D$1954,D1105,Matches!$Q$9:$Q$1954,1)+COUNTIFS(Matches!$C$9:$C$1954,D1105,Matches!$D$9:$D$1954,C1105,Matches!$Q$9:$Q$1954,1))))</f>
        <v>0.6</v>
      </c>
      <c r="V1105" s="9">
        <f>IF(Q1105=0,0,INDEX('RPI calculation'!$K$9:$K$356,P1105))</f>
        <v>0.57589840714840712</v>
      </c>
      <c r="W1105" s="9">
        <f>IF(Q1105=0,0,INDEX('RPI calculation'!$K$9:$K$356,O1105))</f>
        <v>0.57254361799816345</v>
      </c>
      <c r="X1105" s="1">
        <f>IF(G1105="D1",INDEX('RPI calculation'!$N$9:$N$356,O1105),0)</f>
        <v>82</v>
      </c>
      <c r="Y1105" s="1">
        <f>IF(H1105="D1",INDEX('RPI calculation'!$N$9:$N$356,P1105),0)</f>
        <v>78</v>
      </c>
    </row>
    <row r="1106" spans="1:25" ht="25">
      <c r="A1106" s="1" t="s">
        <v>3230</v>
      </c>
      <c r="B1106" s="12">
        <v>46276</v>
      </c>
      <c r="C1106" s="1" t="s">
        <v>87</v>
      </c>
      <c r="D1106" s="1" t="s">
        <v>235</v>
      </c>
      <c r="E1106" s="1">
        <v>3</v>
      </c>
      <c r="F1106" s="1">
        <v>0</v>
      </c>
      <c r="G1106" s="1" t="s">
        <v>584</v>
      </c>
      <c r="H1106" s="1" t="s">
        <v>584</v>
      </c>
      <c r="I1106" s="1">
        <v>2</v>
      </c>
      <c r="J1106" s="14" t="s">
        <v>3231</v>
      </c>
      <c r="K1106" s="14" t="s">
        <v>3232</v>
      </c>
      <c r="L1106" s="14"/>
      <c r="M1106" s="1" t="s">
        <v>5986</v>
      </c>
      <c r="N1106" s="14" t="s">
        <v>5988</v>
      </c>
      <c r="O1106" s="1">
        <f>IF(G1106="D1",MATCH(C1106,'RPI calculation'!$A$9:$A$356,0),0)</f>
        <v>17</v>
      </c>
      <c r="P1106" s="1">
        <f>IF(H1106="D1",MATCH(D1106,'RPI calculation'!$A$9:$A$356,0),0)</f>
        <v>302</v>
      </c>
      <c r="Q1106" s="1">
        <f t="shared" si="51"/>
        <v>1</v>
      </c>
      <c r="R1106" s="1">
        <f t="shared" si="52"/>
        <v>1</v>
      </c>
      <c r="S1106" s="1">
        <f t="shared" si="53"/>
        <v>0</v>
      </c>
      <c r="T1106" s="9">
        <f>IF(Q1106=0,0,(INDEX('RPI calculation'!$H$9:$H$356,P1106)-(COUNTIFS(Matches!$C$9:$C$1954,C1106,Matches!$D$9:$D$1954,D1106,Matches!$Q$9:$Q$1954,1,Matches!$F$9:$F$1954,3)+COUNTIFS(Matches!$C$9:$C$1954,D1106,Matches!$D$9:$D$1954,C1106,Matches!$Q$9:$Q$1954,1,Matches!$E$9:$E$1954,3)))/((INDEX('RPI calculation'!$H$9:$H$356,P1106)+INDEX('RPI calculation'!$I$9:$I$356,P1106))-(COUNTIFS(Matches!$C$9:$C$1954,C1106,Matches!$D$9:$D$1954,D1106,Matches!$Q$9:$Q$1954,1)+COUNTIFS(Matches!$C$9:$C$1954,D1106,Matches!$D$9:$D$1954,C1106,Matches!$Q$9:$Q$1954,1))))</f>
        <v>0.36363636363636365</v>
      </c>
      <c r="U1106" s="9">
        <f>IF(Q1106=0,0,(INDEX('RPI calculation'!$H$9:$H$356,O1106)-(COUNTIFS(Matches!$C$9:$C$1954,C1106,Matches!$D$9:$D$1954,D1106,Matches!$Q$9:$Q$1954,1,Matches!$E$9:$E$1954,3)+COUNTIFS(Matches!$C$9:$C$1954,D1106,Matches!$D$9:$D$1954,C1106,Matches!$Q$9:$Q$1954,1,Matches!$F$9:$F$1954,3)))/((INDEX('RPI calculation'!$H$9:$H$356,O1106)+INDEX('RPI calculation'!$I$9:$I$356,O1106))-(COUNTIFS(Matches!$C$9:$C$1954,C1106,Matches!$D$9:$D$1954,D1106,Matches!$Q$9:$Q$1954,1)+COUNTIFS(Matches!$C$9:$C$1954,D1106,Matches!$D$9:$D$1954,C1106,Matches!$Q$9:$Q$1954,1))))</f>
        <v>0.81818181818181823</v>
      </c>
      <c r="V1106" s="9">
        <f>IF(Q1106=0,0,INDEX('RPI calculation'!$K$9:$K$356,P1106))</f>
        <v>0.53127104377104373</v>
      </c>
      <c r="W1106" s="9">
        <f>IF(Q1106=0,0,INDEX('RPI calculation'!$K$9:$K$356,O1106))</f>
        <v>0.47534872534872535</v>
      </c>
      <c r="X1106" s="1">
        <f>IF(G1106="D1",INDEX('RPI calculation'!$N$9:$N$356,O1106),0)</f>
        <v>64</v>
      </c>
      <c r="Y1106" s="1">
        <f>IF(H1106="D1",INDEX('RPI calculation'!$N$9:$N$356,P1106),0)</f>
        <v>212</v>
      </c>
    </row>
    <row r="1107" spans="1:25" ht="25">
      <c r="A1107" s="1" t="s">
        <v>3233</v>
      </c>
      <c r="B1107" s="12">
        <v>46276</v>
      </c>
      <c r="C1107" s="1" t="s">
        <v>220</v>
      </c>
      <c r="D1107" s="1" t="s">
        <v>63</v>
      </c>
      <c r="E1107" s="1">
        <v>1</v>
      </c>
      <c r="F1107" s="1">
        <v>3</v>
      </c>
      <c r="G1107" s="1" t="s">
        <v>584</v>
      </c>
      <c r="H1107" s="1" t="s">
        <v>584</v>
      </c>
      <c r="I1107" s="1">
        <v>2</v>
      </c>
      <c r="J1107" s="14" t="s">
        <v>2351</v>
      </c>
      <c r="K1107" s="14" t="s">
        <v>3234</v>
      </c>
      <c r="L1107" s="14"/>
      <c r="M1107" s="1" t="s">
        <v>5986</v>
      </c>
      <c r="N1107" s="14" t="s">
        <v>5989</v>
      </c>
      <c r="O1107" s="1">
        <f>IF(G1107="D1",MATCH(C1107,'RPI calculation'!$A$9:$A$356,0),0)</f>
        <v>18</v>
      </c>
      <c r="P1107" s="1">
        <f>IF(H1107="D1",MATCH(D1107,'RPI calculation'!$A$9:$A$356,0),0)</f>
        <v>27</v>
      </c>
      <c r="Q1107" s="1">
        <f t="shared" si="51"/>
        <v>1</v>
      </c>
      <c r="R1107" s="1">
        <f t="shared" si="52"/>
        <v>0</v>
      </c>
      <c r="S1107" s="1">
        <f t="shared" si="53"/>
        <v>1</v>
      </c>
      <c r="T1107" s="9">
        <f>IF(Q1107=0,0,(INDEX('RPI calculation'!$H$9:$H$356,P1107)-(COUNTIFS(Matches!$C$9:$C$1954,C1107,Matches!$D$9:$D$1954,D1107,Matches!$Q$9:$Q$1954,1,Matches!$F$9:$F$1954,3)+COUNTIFS(Matches!$C$9:$C$1954,D1107,Matches!$D$9:$D$1954,C1107,Matches!$Q$9:$Q$1954,1,Matches!$E$9:$E$1954,3)))/((INDEX('RPI calculation'!$H$9:$H$356,P1107)+INDEX('RPI calculation'!$I$9:$I$356,P1107))-(COUNTIFS(Matches!$C$9:$C$1954,C1107,Matches!$D$9:$D$1954,D1107,Matches!$Q$9:$Q$1954,1)+COUNTIFS(Matches!$C$9:$C$1954,D1107,Matches!$D$9:$D$1954,C1107,Matches!$Q$9:$Q$1954,1))))</f>
        <v>0.7</v>
      </c>
      <c r="U1107" s="9">
        <f>IF(Q1107=0,0,(INDEX('RPI calculation'!$H$9:$H$356,O1107)-(COUNTIFS(Matches!$C$9:$C$1954,C1107,Matches!$D$9:$D$1954,D1107,Matches!$Q$9:$Q$1954,1,Matches!$E$9:$E$1954,3)+COUNTIFS(Matches!$C$9:$C$1954,D1107,Matches!$D$9:$D$1954,C1107,Matches!$Q$9:$Q$1954,1,Matches!$F$9:$F$1954,3)))/((INDEX('RPI calculation'!$H$9:$H$356,O1107)+INDEX('RPI calculation'!$I$9:$I$356,O1107))-(COUNTIFS(Matches!$C$9:$C$1954,C1107,Matches!$D$9:$D$1954,D1107,Matches!$Q$9:$Q$1954,1)+COUNTIFS(Matches!$C$9:$C$1954,D1107,Matches!$D$9:$D$1954,C1107,Matches!$Q$9:$Q$1954,1))))</f>
        <v>0.66666666666666663</v>
      </c>
      <c r="V1107" s="9">
        <f>IF(Q1107=0,0,INDEX('RPI calculation'!$K$9:$K$356,P1107))</f>
        <v>0.58383838383838382</v>
      </c>
      <c r="W1107" s="9">
        <f>IF(Q1107=0,0,INDEX('RPI calculation'!$K$9:$K$356,O1107))</f>
        <v>0.42226107226107218</v>
      </c>
      <c r="X1107" s="1">
        <f>IF(G1107="D1",INDEX('RPI calculation'!$N$9:$N$356,O1107),0)</f>
        <v>197</v>
      </c>
      <c r="Y1107" s="1">
        <f>IF(H1107="D1",INDEX('RPI calculation'!$N$9:$N$356,P1107),0)</f>
        <v>40</v>
      </c>
    </row>
    <row r="1108" spans="1:25" ht="25">
      <c r="A1108" s="1" t="s">
        <v>3235</v>
      </c>
      <c r="B1108" s="12">
        <v>46276</v>
      </c>
      <c r="C1108" s="1" t="s">
        <v>57</v>
      </c>
      <c r="D1108" s="1" t="s">
        <v>173</v>
      </c>
      <c r="E1108" s="1">
        <v>3</v>
      </c>
      <c r="F1108" s="1">
        <v>0</v>
      </c>
      <c r="G1108" s="1" t="s">
        <v>584</v>
      </c>
      <c r="H1108" s="1" t="s">
        <v>584</v>
      </c>
      <c r="I1108" s="1">
        <v>2</v>
      </c>
      <c r="J1108" s="14" t="s">
        <v>1444</v>
      </c>
      <c r="K1108" s="14" t="s">
        <v>3236</v>
      </c>
      <c r="L1108" s="14"/>
      <c r="M1108" s="1" t="s">
        <v>5986</v>
      </c>
      <c r="N1108" s="14" t="s">
        <v>5989</v>
      </c>
      <c r="O1108" s="1">
        <f>IF(G1108="D1",MATCH(C1108,'RPI calculation'!$A$9:$A$356,0),0)</f>
        <v>19</v>
      </c>
      <c r="P1108" s="1">
        <f>IF(H1108="D1",MATCH(D1108,'RPI calculation'!$A$9:$A$356,0),0)</f>
        <v>39</v>
      </c>
      <c r="Q1108" s="1">
        <f t="shared" si="51"/>
        <v>1</v>
      </c>
      <c r="R1108" s="1">
        <f t="shared" si="52"/>
        <v>1</v>
      </c>
      <c r="S1108" s="1">
        <f t="shared" si="53"/>
        <v>0</v>
      </c>
      <c r="T1108" s="9">
        <f>IF(Q1108=0,0,(INDEX('RPI calculation'!$H$9:$H$356,P1108)-(COUNTIFS(Matches!$C$9:$C$1954,C1108,Matches!$D$9:$D$1954,D1108,Matches!$Q$9:$Q$1954,1,Matches!$F$9:$F$1954,3)+COUNTIFS(Matches!$C$9:$C$1954,D1108,Matches!$D$9:$D$1954,C1108,Matches!$Q$9:$Q$1954,1,Matches!$E$9:$E$1954,3)))/((INDEX('RPI calculation'!$H$9:$H$356,P1108)+INDEX('RPI calculation'!$I$9:$I$356,P1108))-(COUNTIFS(Matches!$C$9:$C$1954,C1108,Matches!$D$9:$D$1954,D1108,Matches!$Q$9:$Q$1954,1)+COUNTIFS(Matches!$C$9:$C$1954,D1108,Matches!$D$9:$D$1954,C1108,Matches!$Q$9:$Q$1954,1))))</f>
        <v>0.4</v>
      </c>
      <c r="U1108" s="9">
        <f>IF(Q1108=0,0,(INDEX('RPI calculation'!$H$9:$H$356,O1108)-(COUNTIFS(Matches!$C$9:$C$1954,C1108,Matches!$D$9:$D$1954,D1108,Matches!$Q$9:$Q$1954,1,Matches!$E$9:$E$1954,3)+COUNTIFS(Matches!$C$9:$C$1954,D1108,Matches!$D$9:$D$1954,C1108,Matches!$Q$9:$Q$1954,1,Matches!$F$9:$F$1954,3)))/((INDEX('RPI calculation'!$H$9:$H$356,O1108)+INDEX('RPI calculation'!$I$9:$I$356,O1108))-(COUNTIFS(Matches!$C$9:$C$1954,C1108,Matches!$D$9:$D$1954,D1108,Matches!$Q$9:$Q$1954,1)+COUNTIFS(Matches!$C$9:$C$1954,D1108,Matches!$D$9:$D$1954,C1108,Matches!$Q$9:$Q$1954,1))))</f>
        <v>0.8</v>
      </c>
      <c r="V1108" s="9">
        <f>IF(Q1108=0,0,INDEX('RPI calculation'!$K$9:$K$356,P1108))</f>
        <v>0.59292929292929297</v>
      </c>
      <c r="W1108" s="9">
        <f>IF(Q1108=0,0,INDEX('RPI calculation'!$K$9:$K$356,O1108))</f>
        <v>0.53872819100091818</v>
      </c>
      <c r="X1108" s="1">
        <f>IF(G1108="D1",INDEX('RPI calculation'!$N$9:$N$356,O1108),0)</f>
        <v>34</v>
      </c>
      <c r="Y1108" s="1">
        <f>IF(H1108="D1",INDEX('RPI calculation'!$N$9:$N$356,P1108),0)</f>
        <v>150</v>
      </c>
    </row>
    <row r="1109" spans="1:25" ht="25">
      <c r="A1109" s="1" t="s">
        <v>3237</v>
      </c>
      <c r="B1109" s="12">
        <v>46276</v>
      </c>
      <c r="C1109" s="1" t="s">
        <v>57</v>
      </c>
      <c r="D1109" s="1" t="s">
        <v>279</v>
      </c>
      <c r="E1109" s="1">
        <v>3</v>
      </c>
      <c r="F1109" s="1">
        <v>0</v>
      </c>
      <c r="G1109" s="1" t="s">
        <v>584</v>
      </c>
      <c r="H1109" s="1" t="s">
        <v>584</v>
      </c>
      <c r="I1109" s="1">
        <v>2</v>
      </c>
      <c r="J1109" s="14" t="s">
        <v>3238</v>
      </c>
      <c r="K1109" s="14" t="s">
        <v>3239</v>
      </c>
      <c r="L1109" s="14"/>
      <c r="M1109" s="1" t="s">
        <v>5986</v>
      </c>
      <c r="N1109" s="14" t="s">
        <v>5989</v>
      </c>
      <c r="O1109" s="1">
        <f>IF(G1109="D1",MATCH(C1109,'RPI calculation'!$A$9:$A$356,0),0)</f>
        <v>19</v>
      </c>
      <c r="P1109" s="1">
        <f>IF(H1109="D1",MATCH(D1109,'RPI calculation'!$A$9:$A$356,0),0)</f>
        <v>271</v>
      </c>
      <c r="Q1109" s="1">
        <f t="shared" si="51"/>
        <v>1</v>
      </c>
      <c r="R1109" s="1">
        <f t="shared" si="52"/>
        <v>1</v>
      </c>
      <c r="S1109" s="1">
        <f t="shared" si="53"/>
        <v>0</v>
      </c>
      <c r="T1109" s="9">
        <f>IF(Q1109=0,0,(INDEX('RPI calculation'!$H$9:$H$356,P1109)-(COUNTIFS(Matches!$C$9:$C$1954,C1109,Matches!$D$9:$D$1954,D1109,Matches!$Q$9:$Q$1954,1,Matches!$F$9:$F$1954,3)+COUNTIFS(Matches!$C$9:$C$1954,D1109,Matches!$D$9:$D$1954,C1109,Matches!$Q$9:$Q$1954,1,Matches!$E$9:$E$1954,3)))/((INDEX('RPI calculation'!$H$9:$H$356,P1109)+INDEX('RPI calculation'!$I$9:$I$356,P1109))-(COUNTIFS(Matches!$C$9:$C$1954,C1109,Matches!$D$9:$D$1954,D1109,Matches!$Q$9:$Q$1954,1)+COUNTIFS(Matches!$C$9:$C$1954,D1109,Matches!$D$9:$D$1954,C1109,Matches!$Q$9:$Q$1954,1))))</f>
        <v>0.4</v>
      </c>
      <c r="U1109" s="9">
        <f>IF(Q1109=0,0,(INDEX('RPI calculation'!$H$9:$H$356,O1109)-(COUNTIFS(Matches!$C$9:$C$1954,C1109,Matches!$D$9:$D$1954,D1109,Matches!$Q$9:$Q$1954,1,Matches!$E$9:$E$1954,3)+COUNTIFS(Matches!$C$9:$C$1954,D1109,Matches!$D$9:$D$1954,C1109,Matches!$Q$9:$Q$1954,1,Matches!$F$9:$F$1954,3)))/((INDEX('RPI calculation'!$H$9:$H$356,O1109)+INDEX('RPI calculation'!$I$9:$I$356,O1109))-(COUNTIFS(Matches!$C$9:$C$1954,C1109,Matches!$D$9:$D$1954,D1109,Matches!$Q$9:$Q$1954,1)+COUNTIFS(Matches!$C$9:$C$1954,D1109,Matches!$D$9:$D$1954,C1109,Matches!$Q$9:$Q$1954,1))))</f>
        <v>0.8</v>
      </c>
      <c r="V1109" s="9">
        <f>IF(Q1109=0,0,INDEX('RPI calculation'!$K$9:$K$356,P1109))</f>
        <v>0.48383838383838379</v>
      </c>
      <c r="W1109" s="9">
        <f>IF(Q1109=0,0,INDEX('RPI calculation'!$K$9:$K$356,O1109))</f>
        <v>0.53872819100091818</v>
      </c>
      <c r="X1109" s="1">
        <f>IF(G1109="D1",INDEX('RPI calculation'!$N$9:$N$356,O1109),0)</f>
        <v>34</v>
      </c>
      <c r="Y1109" s="1">
        <f>IF(H1109="D1",INDEX('RPI calculation'!$N$9:$N$356,P1109),0)</f>
        <v>256</v>
      </c>
    </row>
    <row r="1110" spans="1:25" ht="25">
      <c r="A1110" s="1" t="s">
        <v>3240</v>
      </c>
      <c r="B1110" s="12">
        <v>46276</v>
      </c>
      <c r="C1110" s="1" t="s">
        <v>32</v>
      </c>
      <c r="D1110" s="1" t="s">
        <v>31</v>
      </c>
      <c r="E1110" s="1">
        <v>0</v>
      </c>
      <c r="F1110" s="1">
        <v>3</v>
      </c>
      <c r="G1110" s="1" t="s">
        <v>584</v>
      </c>
      <c r="H1110" s="1" t="s">
        <v>584</v>
      </c>
      <c r="I1110" s="1">
        <v>2</v>
      </c>
      <c r="J1110" s="14" t="s">
        <v>644</v>
      </c>
      <c r="K1110" s="14" t="s">
        <v>3241</v>
      </c>
      <c r="L1110" s="14"/>
      <c r="M1110" s="1" t="s">
        <v>5986</v>
      </c>
      <c r="N1110" s="14" t="s">
        <v>5989</v>
      </c>
      <c r="O1110" s="1">
        <f>IF(G1110="D1",MATCH(C1110,'RPI calculation'!$A$9:$A$356,0),0)</f>
        <v>20</v>
      </c>
      <c r="P1110" s="1">
        <f>IF(H1110="D1",MATCH(D1110,'RPI calculation'!$A$9:$A$356,0),0)</f>
        <v>180</v>
      </c>
      <c r="Q1110" s="1">
        <f t="shared" si="51"/>
        <v>1</v>
      </c>
      <c r="R1110" s="1">
        <f t="shared" si="52"/>
        <v>0</v>
      </c>
      <c r="S1110" s="1">
        <f t="shared" si="53"/>
        <v>1</v>
      </c>
      <c r="T1110" s="9">
        <f>IF(Q1110=0,0,(INDEX('RPI calculation'!$H$9:$H$356,P1110)-(COUNTIFS(Matches!$C$9:$C$1954,C1110,Matches!$D$9:$D$1954,D1110,Matches!$Q$9:$Q$1954,1,Matches!$F$9:$F$1954,3)+COUNTIFS(Matches!$C$9:$C$1954,D1110,Matches!$D$9:$D$1954,C1110,Matches!$Q$9:$Q$1954,1,Matches!$E$9:$E$1954,3)))/((INDEX('RPI calculation'!$H$9:$H$356,P1110)+INDEX('RPI calculation'!$I$9:$I$356,P1110))-(COUNTIFS(Matches!$C$9:$C$1954,C1110,Matches!$D$9:$D$1954,D1110,Matches!$Q$9:$Q$1954,1)+COUNTIFS(Matches!$C$9:$C$1954,D1110,Matches!$D$9:$D$1954,C1110,Matches!$Q$9:$Q$1954,1))))</f>
        <v>1</v>
      </c>
      <c r="U1110" s="9">
        <f>IF(Q1110=0,0,(INDEX('RPI calculation'!$H$9:$H$356,O1110)-(COUNTIFS(Matches!$C$9:$C$1954,C1110,Matches!$D$9:$D$1954,D1110,Matches!$Q$9:$Q$1954,1,Matches!$E$9:$E$1954,3)+COUNTIFS(Matches!$C$9:$C$1954,D1110,Matches!$D$9:$D$1954,C1110,Matches!$Q$9:$Q$1954,1,Matches!$F$9:$F$1954,3)))/((INDEX('RPI calculation'!$H$9:$H$356,O1110)+INDEX('RPI calculation'!$I$9:$I$356,O1110))-(COUNTIFS(Matches!$C$9:$C$1954,C1110,Matches!$D$9:$D$1954,D1110,Matches!$Q$9:$Q$1954,1)+COUNTIFS(Matches!$C$9:$C$1954,D1110,Matches!$D$9:$D$1954,C1110,Matches!$Q$9:$Q$1954,1))))</f>
        <v>0.88888888888888884</v>
      </c>
      <c r="V1110" s="9">
        <f>IF(Q1110=0,0,INDEX('RPI calculation'!$K$9:$K$356,P1110))</f>
        <v>0.55847041847041845</v>
      </c>
      <c r="W1110" s="9">
        <f>IF(Q1110=0,0,INDEX('RPI calculation'!$K$9:$K$356,O1110))</f>
        <v>0.67300505050505044</v>
      </c>
      <c r="X1110" s="1">
        <f>IF(G1110="D1",INDEX('RPI calculation'!$N$9:$N$356,O1110),0)</f>
        <v>9</v>
      </c>
      <c r="Y1110" s="1">
        <f>IF(H1110="D1",INDEX('RPI calculation'!$N$9:$N$356,P1110),0)</f>
        <v>8</v>
      </c>
    </row>
    <row r="1111" spans="1:25" ht="25">
      <c r="A1111" s="1" t="s">
        <v>3242</v>
      </c>
      <c r="B1111" s="12">
        <v>46276</v>
      </c>
      <c r="C1111" s="1" t="s">
        <v>350</v>
      </c>
      <c r="D1111" s="1" t="s">
        <v>276</v>
      </c>
      <c r="E1111" s="1">
        <v>0</v>
      </c>
      <c r="F1111" s="1">
        <v>3</v>
      </c>
      <c r="G1111" s="1" t="s">
        <v>584</v>
      </c>
      <c r="H1111" s="1" t="s">
        <v>584</v>
      </c>
      <c r="I1111" s="1">
        <v>2</v>
      </c>
      <c r="J1111" s="14" t="s">
        <v>1569</v>
      </c>
      <c r="K1111" s="14" t="s">
        <v>3243</v>
      </c>
      <c r="L1111" s="14"/>
      <c r="M1111" s="1" t="s">
        <v>5986</v>
      </c>
      <c r="N1111" s="14" t="s">
        <v>5989</v>
      </c>
      <c r="O1111" s="1">
        <f>IF(G1111="D1",MATCH(C1111,'RPI calculation'!$A$9:$A$356,0),0)</f>
        <v>23</v>
      </c>
      <c r="P1111" s="1">
        <f>IF(H1111="D1",MATCH(D1111,'RPI calculation'!$A$9:$A$356,0),0)</f>
        <v>36</v>
      </c>
      <c r="Q1111" s="1">
        <f t="shared" si="51"/>
        <v>1</v>
      </c>
      <c r="R1111" s="1">
        <f t="shared" si="52"/>
        <v>0</v>
      </c>
      <c r="S1111" s="1">
        <f t="shared" si="53"/>
        <v>1</v>
      </c>
      <c r="T1111" s="9">
        <f>IF(Q1111=0,0,(INDEX('RPI calculation'!$H$9:$H$356,P1111)-(COUNTIFS(Matches!$C$9:$C$1954,C1111,Matches!$D$9:$D$1954,D1111,Matches!$Q$9:$Q$1954,1,Matches!$F$9:$F$1954,3)+COUNTIFS(Matches!$C$9:$C$1954,D1111,Matches!$D$9:$D$1954,C1111,Matches!$Q$9:$Q$1954,1,Matches!$E$9:$E$1954,3)))/((INDEX('RPI calculation'!$H$9:$H$356,P1111)+INDEX('RPI calculation'!$I$9:$I$356,P1111))-(COUNTIFS(Matches!$C$9:$C$1954,C1111,Matches!$D$9:$D$1954,D1111,Matches!$Q$9:$Q$1954,1)+COUNTIFS(Matches!$C$9:$C$1954,D1111,Matches!$D$9:$D$1954,C1111,Matches!$Q$9:$Q$1954,1))))</f>
        <v>0.33333333333333331</v>
      </c>
      <c r="U1111" s="9">
        <f>IF(Q1111=0,0,(INDEX('RPI calculation'!$H$9:$H$356,O1111)-(COUNTIFS(Matches!$C$9:$C$1954,C1111,Matches!$D$9:$D$1954,D1111,Matches!$Q$9:$Q$1954,1,Matches!$E$9:$E$1954,3)+COUNTIFS(Matches!$C$9:$C$1954,D1111,Matches!$D$9:$D$1954,C1111,Matches!$Q$9:$Q$1954,1,Matches!$F$9:$F$1954,3)))/((INDEX('RPI calculation'!$H$9:$H$356,O1111)+INDEX('RPI calculation'!$I$9:$I$356,O1111))-(COUNTIFS(Matches!$C$9:$C$1954,C1111,Matches!$D$9:$D$1954,D1111,Matches!$Q$9:$Q$1954,1)+COUNTIFS(Matches!$C$9:$C$1954,D1111,Matches!$D$9:$D$1954,C1111,Matches!$Q$9:$Q$1954,1))))</f>
        <v>0.44444444444444442</v>
      </c>
      <c r="V1111" s="9">
        <f>IF(Q1111=0,0,INDEX('RPI calculation'!$K$9:$K$356,P1111))</f>
        <v>0.49797979797979802</v>
      </c>
      <c r="W1111" s="9">
        <f>IF(Q1111=0,0,INDEX('RPI calculation'!$K$9:$K$356,O1111))</f>
        <v>0.29630536130536134</v>
      </c>
      <c r="X1111" s="1">
        <f>IF(G1111="D1",INDEX('RPI calculation'!$N$9:$N$356,O1111),0)</f>
        <v>327</v>
      </c>
      <c r="Y1111" s="1">
        <f>IF(H1111="D1",INDEX('RPI calculation'!$N$9:$N$356,P1111),0)</f>
        <v>253</v>
      </c>
    </row>
    <row r="1112" spans="1:25" ht="25">
      <c r="A1112" s="1" t="s">
        <v>3244</v>
      </c>
      <c r="B1112" s="12">
        <v>46276</v>
      </c>
      <c r="C1112" s="1" t="s">
        <v>350</v>
      </c>
      <c r="D1112" s="1" t="s">
        <v>347</v>
      </c>
      <c r="E1112" s="1">
        <v>3</v>
      </c>
      <c r="F1112" s="1">
        <v>1</v>
      </c>
      <c r="G1112" s="1" t="s">
        <v>584</v>
      </c>
      <c r="H1112" s="1" t="s">
        <v>584</v>
      </c>
      <c r="I1112" s="1">
        <v>2</v>
      </c>
      <c r="J1112" s="14" t="s">
        <v>1182</v>
      </c>
      <c r="K1112" s="14" t="s">
        <v>3245</v>
      </c>
      <c r="L1112" s="14"/>
      <c r="M1112" s="1" t="s">
        <v>5986</v>
      </c>
      <c r="N1112" s="14" t="s">
        <v>5989</v>
      </c>
      <c r="O1112" s="1">
        <f>IF(G1112="D1",MATCH(C1112,'RPI calculation'!$A$9:$A$356,0),0)</f>
        <v>23</v>
      </c>
      <c r="P1112" s="1">
        <f>IF(H1112="D1",MATCH(D1112,'RPI calculation'!$A$9:$A$356,0),0)</f>
        <v>286</v>
      </c>
      <c r="Q1112" s="1">
        <f t="shared" si="51"/>
        <v>1</v>
      </c>
      <c r="R1112" s="1">
        <f t="shared" si="52"/>
        <v>1</v>
      </c>
      <c r="S1112" s="1">
        <f t="shared" si="53"/>
        <v>0</v>
      </c>
      <c r="T1112" s="9">
        <f>IF(Q1112=0,0,(INDEX('RPI calculation'!$H$9:$H$356,P1112)-(COUNTIFS(Matches!$C$9:$C$1954,C1112,Matches!$D$9:$D$1954,D1112,Matches!$Q$9:$Q$1954,1,Matches!$F$9:$F$1954,3)+COUNTIFS(Matches!$C$9:$C$1954,D1112,Matches!$D$9:$D$1954,C1112,Matches!$Q$9:$Q$1954,1,Matches!$E$9:$E$1954,3)))/((INDEX('RPI calculation'!$H$9:$H$356,P1112)+INDEX('RPI calculation'!$I$9:$I$356,P1112))-(COUNTIFS(Matches!$C$9:$C$1954,C1112,Matches!$D$9:$D$1954,D1112,Matches!$Q$9:$Q$1954,1)+COUNTIFS(Matches!$C$9:$C$1954,D1112,Matches!$D$9:$D$1954,C1112,Matches!$Q$9:$Q$1954,1))))</f>
        <v>0.27272727272727271</v>
      </c>
      <c r="U1112" s="9">
        <f>IF(Q1112=0,0,(INDEX('RPI calculation'!$H$9:$H$356,O1112)-(COUNTIFS(Matches!$C$9:$C$1954,C1112,Matches!$D$9:$D$1954,D1112,Matches!$Q$9:$Q$1954,1,Matches!$E$9:$E$1954,3)+COUNTIFS(Matches!$C$9:$C$1954,D1112,Matches!$D$9:$D$1954,C1112,Matches!$Q$9:$Q$1954,1,Matches!$F$9:$F$1954,3)))/((INDEX('RPI calculation'!$H$9:$H$356,O1112)+INDEX('RPI calculation'!$I$9:$I$356,O1112))-(COUNTIFS(Matches!$C$9:$C$1954,C1112,Matches!$D$9:$D$1954,D1112,Matches!$Q$9:$Q$1954,1)+COUNTIFS(Matches!$C$9:$C$1954,D1112,Matches!$D$9:$D$1954,C1112,Matches!$Q$9:$Q$1954,1))))</f>
        <v>0.33333333333333331</v>
      </c>
      <c r="V1112" s="9">
        <f>IF(Q1112=0,0,INDEX('RPI calculation'!$K$9:$K$356,P1112))</f>
        <v>0.38901515151515148</v>
      </c>
      <c r="W1112" s="9">
        <f>IF(Q1112=0,0,INDEX('RPI calculation'!$K$9:$K$356,O1112))</f>
        <v>0.29630536130536134</v>
      </c>
      <c r="X1112" s="1">
        <f>IF(G1112="D1",INDEX('RPI calculation'!$N$9:$N$356,O1112),0)</f>
        <v>327</v>
      </c>
      <c r="Y1112" s="1">
        <f>IF(H1112="D1",INDEX('RPI calculation'!$N$9:$N$356,P1112),0)</f>
        <v>324</v>
      </c>
    </row>
    <row r="1113" spans="1:25" ht="25">
      <c r="A1113" s="1" t="s">
        <v>3246</v>
      </c>
      <c r="B1113" s="12">
        <v>46276</v>
      </c>
      <c r="C1113" s="1" t="s">
        <v>182</v>
      </c>
      <c r="D1113" s="1" t="s">
        <v>218</v>
      </c>
      <c r="E1113" s="1">
        <v>3</v>
      </c>
      <c r="F1113" s="1">
        <v>2</v>
      </c>
      <c r="G1113" s="1" t="s">
        <v>584</v>
      </c>
      <c r="H1113" s="1" t="s">
        <v>584</v>
      </c>
      <c r="I1113" s="1">
        <v>2</v>
      </c>
      <c r="J1113" s="14" t="s">
        <v>2603</v>
      </c>
      <c r="K1113" s="14" t="s">
        <v>3247</v>
      </c>
      <c r="L1113" s="14"/>
      <c r="M1113" s="1" t="s">
        <v>5986</v>
      </c>
      <c r="N1113" s="14" t="s">
        <v>5989</v>
      </c>
      <c r="O1113" s="1">
        <f>IF(G1113="D1",MATCH(C1113,'RPI calculation'!$A$9:$A$356,0),0)</f>
        <v>24</v>
      </c>
      <c r="P1113" s="1">
        <f>IF(H1113="D1",MATCH(D1113,'RPI calculation'!$A$9:$A$356,0),0)</f>
        <v>58</v>
      </c>
      <c r="Q1113" s="1">
        <f t="shared" si="51"/>
        <v>1</v>
      </c>
      <c r="R1113" s="1">
        <f t="shared" si="52"/>
        <v>1</v>
      </c>
      <c r="S1113" s="1">
        <f t="shared" si="53"/>
        <v>0</v>
      </c>
      <c r="T1113" s="9">
        <f>IF(Q1113=0,0,(INDEX('RPI calculation'!$H$9:$H$356,P1113)-(COUNTIFS(Matches!$C$9:$C$1954,C1113,Matches!$D$9:$D$1954,D1113,Matches!$Q$9:$Q$1954,1,Matches!$F$9:$F$1954,3)+COUNTIFS(Matches!$C$9:$C$1954,D1113,Matches!$D$9:$D$1954,C1113,Matches!$Q$9:$Q$1954,1,Matches!$E$9:$E$1954,3)))/((INDEX('RPI calculation'!$H$9:$H$356,P1113)+INDEX('RPI calculation'!$I$9:$I$356,P1113))-(COUNTIFS(Matches!$C$9:$C$1954,C1113,Matches!$D$9:$D$1954,D1113,Matches!$Q$9:$Q$1954,1)+COUNTIFS(Matches!$C$9:$C$1954,D1113,Matches!$D$9:$D$1954,C1113,Matches!$Q$9:$Q$1954,1))))</f>
        <v>0.5</v>
      </c>
      <c r="U1113" s="9">
        <f>IF(Q1113=0,0,(INDEX('RPI calculation'!$H$9:$H$356,O1113)-(COUNTIFS(Matches!$C$9:$C$1954,C1113,Matches!$D$9:$D$1954,D1113,Matches!$Q$9:$Q$1954,1,Matches!$E$9:$E$1954,3)+COUNTIFS(Matches!$C$9:$C$1954,D1113,Matches!$D$9:$D$1954,C1113,Matches!$Q$9:$Q$1954,1,Matches!$F$9:$F$1954,3)))/((INDEX('RPI calculation'!$H$9:$H$356,O1113)+INDEX('RPI calculation'!$I$9:$I$356,O1113))-(COUNTIFS(Matches!$C$9:$C$1954,C1113,Matches!$D$9:$D$1954,D1113,Matches!$Q$9:$Q$1954,1)+COUNTIFS(Matches!$C$9:$C$1954,D1113,Matches!$D$9:$D$1954,C1113,Matches!$Q$9:$Q$1954,1))))</f>
        <v>0.63636363636363635</v>
      </c>
      <c r="V1113" s="9">
        <f>IF(Q1113=0,0,INDEX('RPI calculation'!$K$9:$K$356,P1113))</f>
        <v>0.5078563411896746</v>
      </c>
      <c r="W1113" s="9">
        <f>IF(Q1113=0,0,INDEX('RPI calculation'!$K$9:$K$356,O1113))</f>
        <v>0.4484638047138047</v>
      </c>
      <c r="X1113" s="1">
        <f>IF(G1113="D1",INDEX('RPI calculation'!$N$9:$N$356,O1113),0)</f>
        <v>159</v>
      </c>
      <c r="Y1113" s="1">
        <f>IF(H1113="D1",INDEX('RPI calculation'!$N$9:$N$356,P1113),0)</f>
        <v>195</v>
      </c>
    </row>
    <row r="1114" spans="1:25" ht="25">
      <c r="A1114" s="1" t="s">
        <v>3248</v>
      </c>
      <c r="B1114" s="12">
        <v>46276</v>
      </c>
      <c r="C1114" s="1" t="s">
        <v>81</v>
      </c>
      <c r="D1114" s="1" t="s">
        <v>293</v>
      </c>
      <c r="E1114" s="1">
        <v>3</v>
      </c>
      <c r="F1114" s="1">
        <v>0</v>
      </c>
      <c r="G1114" s="1" t="s">
        <v>584</v>
      </c>
      <c r="H1114" s="1" t="s">
        <v>584</v>
      </c>
      <c r="I1114" s="1">
        <v>2</v>
      </c>
      <c r="J1114" s="14" t="s">
        <v>1388</v>
      </c>
      <c r="K1114" s="14" t="s">
        <v>3249</v>
      </c>
      <c r="L1114" s="14"/>
      <c r="M1114" s="1" t="s">
        <v>5986</v>
      </c>
      <c r="N1114" s="14" t="s">
        <v>5989</v>
      </c>
      <c r="O1114" s="1">
        <f>IF(G1114="D1",MATCH(C1114,'RPI calculation'!$A$9:$A$356,0),0)</f>
        <v>25</v>
      </c>
      <c r="P1114" s="1">
        <f>IF(H1114="D1",MATCH(D1114,'RPI calculation'!$A$9:$A$356,0),0)</f>
        <v>239</v>
      </c>
      <c r="Q1114" s="1">
        <f t="shared" si="51"/>
        <v>1</v>
      </c>
      <c r="R1114" s="1">
        <f t="shared" si="52"/>
        <v>1</v>
      </c>
      <c r="S1114" s="1">
        <f t="shared" si="53"/>
        <v>0</v>
      </c>
      <c r="T1114" s="9">
        <f>IF(Q1114=0,0,(INDEX('RPI calculation'!$H$9:$H$356,P1114)-(COUNTIFS(Matches!$C$9:$C$1954,C1114,Matches!$D$9:$D$1954,D1114,Matches!$Q$9:$Q$1954,1,Matches!$F$9:$F$1954,3)+COUNTIFS(Matches!$C$9:$C$1954,D1114,Matches!$D$9:$D$1954,C1114,Matches!$Q$9:$Q$1954,1,Matches!$E$9:$E$1954,3)))/((INDEX('RPI calculation'!$H$9:$H$356,P1114)+INDEX('RPI calculation'!$I$9:$I$356,P1114))-(COUNTIFS(Matches!$C$9:$C$1954,C1114,Matches!$D$9:$D$1954,D1114,Matches!$Q$9:$Q$1954,1)+COUNTIFS(Matches!$C$9:$C$1954,D1114,Matches!$D$9:$D$1954,C1114,Matches!$Q$9:$Q$1954,1))))</f>
        <v>0.45454545454545453</v>
      </c>
      <c r="U1114" s="9">
        <f>IF(Q1114=0,0,(INDEX('RPI calculation'!$H$9:$H$356,O1114)-(COUNTIFS(Matches!$C$9:$C$1954,C1114,Matches!$D$9:$D$1954,D1114,Matches!$Q$9:$Q$1954,1,Matches!$E$9:$E$1954,3)+COUNTIFS(Matches!$C$9:$C$1954,D1114,Matches!$D$9:$D$1954,C1114,Matches!$Q$9:$Q$1954,1,Matches!$F$9:$F$1954,3)))/((INDEX('RPI calculation'!$H$9:$H$356,O1114)+INDEX('RPI calculation'!$I$9:$I$356,O1114))-(COUNTIFS(Matches!$C$9:$C$1954,C1114,Matches!$D$9:$D$1954,D1114,Matches!$Q$9:$Q$1954,1)+COUNTIFS(Matches!$C$9:$C$1954,D1114,Matches!$D$9:$D$1954,C1114,Matches!$Q$9:$Q$1954,1))))</f>
        <v>0.58333333333333337</v>
      </c>
      <c r="V1114" s="9">
        <f>IF(Q1114=0,0,INDEX('RPI calculation'!$K$9:$K$356,P1114))</f>
        <v>0.42091750841750847</v>
      </c>
      <c r="W1114" s="9">
        <f>IF(Q1114=0,0,INDEX('RPI calculation'!$K$9:$K$356,O1114))</f>
        <v>0.63643685374454584</v>
      </c>
      <c r="X1114" s="1">
        <f>IF(G1114="D1",INDEX('RPI calculation'!$N$9:$N$356,O1114),0)</f>
        <v>58</v>
      </c>
      <c r="Y1114" s="1">
        <f>IF(H1114="D1",INDEX('RPI calculation'!$N$9:$N$356,P1114),0)</f>
        <v>270</v>
      </c>
    </row>
    <row r="1115" spans="1:25" ht="25">
      <c r="A1115" s="1" t="s">
        <v>3250</v>
      </c>
      <c r="B1115" s="12">
        <v>46276</v>
      </c>
      <c r="C1115" s="1" t="s">
        <v>126</v>
      </c>
      <c r="D1115" s="1" t="s">
        <v>134</v>
      </c>
      <c r="E1115" s="1">
        <v>3</v>
      </c>
      <c r="F1115" s="1">
        <v>1</v>
      </c>
      <c r="G1115" s="1" t="s">
        <v>584</v>
      </c>
      <c r="H1115" s="1" t="s">
        <v>584</v>
      </c>
      <c r="I1115" s="1">
        <v>2</v>
      </c>
      <c r="J1115" s="14" t="s">
        <v>2010</v>
      </c>
      <c r="K1115" s="14" t="s">
        <v>3251</v>
      </c>
      <c r="L1115" s="14"/>
      <c r="M1115" s="1" t="s">
        <v>5986</v>
      </c>
      <c r="N1115" s="14" t="s">
        <v>5989</v>
      </c>
      <c r="O1115" s="1">
        <f>IF(G1115="D1",MATCH(C1115,'RPI calculation'!$A$9:$A$356,0),0)</f>
        <v>26</v>
      </c>
      <c r="P1115" s="1">
        <f>IF(H1115="D1",MATCH(D1115,'RPI calculation'!$A$9:$A$356,0),0)</f>
        <v>156</v>
      </c>
      <c r="Q1115" s="1">
        <f t="shared" si="51"/>
        <v>1</v>
      </c>
      <c r="R1115" s="1">
        <f t="shared" si="52"/>
        <v>1</v>
      </c>
      <c r="S1115" s="1">
        <f t="shared" si="53"/>
        <v>0</v>
      </c>
      <c r="T1115" s="9">
        <f>IF(Q1115=0,0,(INDEX('RPI calculation'!$H$9:$H$356,P1115)-(COUNTIFS(Matches!$C$9:$C$1954,C1115,Matches!$D$9:$D$1954,D1115,Matches!$Q$9:$Q$1954,1,Matches!$F$9:$F$1954,3)+COUNTIFS(Matches!$C$9:$C$1954,D1115,Matches!$D$9:$D$1954,C1115,Matches!$Q$9:$Q$1954,1,Matches!$E$9:$E$1954,3)))/((INDEX('RPI calculation'!$H$9:$H$356,P1115)+INDEX('RPI calculation'!$I$9:$I$356,P1115))-(COUNTIFS(Matches!$C$9:$C$1954,C1115,Matches!$D$9:$D$1954,D1115,Matches!$Q$9:$Q$1954,1)+COUNTIFS(Matches!$C$9:$C$1954,D1115,Matches!$D$9:$D$1954,C1115,Matches!$Q$9:$Q$1954,1))))</f>
        <v>0.5</v>
      </c>
      <c r="U1115" s="9">
        <f>IF(Q1115=0,0,(INDEX('RPI calculation'!$H$9:$H$356,O1115)-(COUNTIFS(Matches!$C$9:$C$1954,C1115,Matches!$D$9:$D$1954,D1115,Matches!$Q$9:$Q$1954,1,Matches!$E$9:$E$1954,3)+COUNTIFS(Matches!$C$9:$C$1954,D1115,Matches!$D$9:$D$1954,C1115,Matches!$Q$9:$Q$1954,1,Matches!$F$9:$F$1954,3)))/((INDEX('RPI calculation'!$H$9:$H$356,O1115)+INDEX('RPI calculation'!$I$9:$I$356,O1115))-(COUNTIFS(Matches!$C$9:$C$1954,C1115,Matches!$D$9:$D$1954,D1115,Matches!$Q$9:$Q$1954,1)+COUNTIFS(Matches!$C$9:$C$1954,D1115,Matches!$D$9:$D$1954,C1115,Matches!$Q$9:$Q$1954,1))))</f>
        <v>0.8</v>
      </c>
      <c r="V1115" s="9">
        <f>IF(Q1115=0,0,INDEX('RPI calculation'!$K$9:$K$356,P1115))</f>
        <v>0.61563360881542706</v>
      </c>
      <c r="W1115" s="9">
        <f>IF(Q1115=0,0,INDEX('RPI calculation'!$K$9:$K$356,O1115))</f>
        <v>0.44381477108749839</v>
      </c>
      <c r="X1115" s="1">
        <f>IF(G1115="D1",INDEX('RPI calculation'!$N$9:$N$356,O1115),0)</f>
        <v>103</v>
      </c>
      <c r="Y1115" s="1">
        <f>IF(H1115="D1",INDEX('RPI calculation'!$N$9:$N$356,P1115),0)</f>
        <v>111</v>
      </c>
    </row>
    <row r="1116" spans="1:25" ht="25">
      <c r="A1116" s="1" t="s">
        <v>3252</v>
      </c>
      <c r="B1116" s="12">
        <v>46276</v>
      </c>
      <c r="C1116" s="1" t="s">
        <v>246</v>
      </c>
      <c r="D1116" s="1" t="s">
        <v>234</v>
      </c>
      <c r="E1116" s="1">
        <v>2</v>
      </c>
      <c r="F1116" s="1">
        <v>3</v>
      </c>
      <c r="G1116" s="1" t="s">
        <v>584</v>
      </c>
      <c r="H1116" s="1" t="s">
        <v>584</v>
      </c>
      <c r="I1116" s="1">
        <v>2</v>
      </c>
      <c r="J1116" s="14" t="s">
        <v>1470</v>
      </c>
      <c r="K1116" s="14" t="s">
        <v>3253</v>
      </c>
      <c r="L1116" s="14"/>
      <c r="M1116" s="1" t="s">
        <v>5986</v>
      </c>
      <c r="N1116" s="14" t="s">
        <v>5989</v>
      </c>
      <c r="O1116" s="1">
        <f>IF(G1116="D1",MATCH(C1116,'RPI calculation'!$A$9:$A$356,0),0)</f>
        <v>28</v>
      </c>
      <c r="P1116" s="1">
        <f>IF(H1116="D1",MATCH(D1116,'RPI calculation'!$A$9:$A$356,0),0)</f>
        <v>147</v>
      </c>
      <c r="Q1116" s="1">
        <f t="shared" si="51"/>
        <v>1</v>
      </c>
      <c r="R1116" s="1">
        <f t="shared" si="52"/>
        <v>0</v>
      </c>
      <c r="S1116" s="1">
        <f t="shared" si="53"/>
        <v>1</v>
      </c>
      <c r="T1116" s="9">
        <f>IF(Q1116=0,0,(INDEX('RPI calculation'!$H$9:$H$356,P1116)-(COUNTIFS(Matches!$C$9:$C$1954,C1116,Matches!$D$9:$D$1954,D1116,Matches!$Q$9:$Q$1954,1,Matches!$F$9:$F$1954,3)+COUNTIFS(Matches!$C$9:$C$1954,D1116,Matches!$D$9:$D$1954,C1116,Matches!$Q$9:$Q$1954,1,Matches!$E$9:$E$1954,3)))/((INDEX('RPI calculation'!$H$9:$H$356,P1116)+INDEX('RPI calculation'!$I$9:$I$356,P1116))-(COUNTIFS(Matches!$C$9:$C$1954,C1116,Matches!$D$9:$D$1954,D1116,Matches!$Q$9:$Q$1954,1)+COUNTIFS(Matches!$C$9:$C$1954,D1116,Matches!$D$9:$D$1954,C1116,Matches!$Q$9:$Q$1954,1))))</f>
        <v>0.22222222222222221</v>
      </c>
      <c r="U1116" s="9">
        <f>IF(Q1116=0,0,(INDEX('RPI calculation'!$H$9:$H$356,O1116)-(COUNTIFS(Matches!$C$9:$C$1954,C1116,Matches!$D$9:$D$1954,D1116,Matches!$Q$9:$Q$1954,1,Matches!$E$9:$E$1954,3)+COUNTIFS(Matches!$C$9:$C$1954,D1116,Matches!$D$9:$D$1954,C1116,Matches!$Q$9:$Q$1954,1,Matches!$F$9:$F$1954,3)))/((INDEX('RPI calculation'!$H$9:$H$356,O1116)+INDEX('RPI calculation'!$I$9:$I$356,O1116))-(COUNTIFS(Matches!$C$9:$C$1954,C1116,Matches!$D$9:$D$1954,D1116,Matches!$Q$9:$Q$1954,1)+COUNTIFS(Matches!$C$9:$C$1954,D1116,Matches!$D$9:$D$1954,C1116,Matches!$Q$9:$Q$1954,1))))</f>
        <v>0.45454545454545453</v>
      </c>
      <c r="V1116" s="9">
        <f>IF(Q1116=0,0,INDEX('RPI calculation'!$K$9:$K$356,P1116))</f>
        <v>0.55272727272727273</v>
      </c>
      <c r="W1116" s="9">
        <f>IF(Q1116=0,0,INDEX('RPI calculation'!$K$9:$K$356,O1116))</f>
        <v>0.47878787878787876</v>
      </c>
      <c r="X1116" s="1">
        <f>IF(G1116="D1",INDEX('RPI calculation'!$N$9:$N$356,O1116),0)</f>
        <v>223</v>
      </c>
      <c r="Y1116" s="1">
        <f>IF(H1116="D1",INDEX('RPI calculation'!$N$9:$N$356,P1116),0)</f>
        <v>211</v>
      </c>
    </row>
    <row r="1117" spans="1:25" ht="25">
      <c r="A1117" s="1" t="s">
        <v>3254</v>
      </c>
      <c r="B1117" s="12">
        <v>46276</v>
      </c>
      <c r="C1117" s="1" t="s">
        <v>246</v>
      </c>
      <c r="D1117" s="1" t="s">
        <v>212</v>
      </c>
      <c r="E1117" s="1">
        <v>2</v>
      </c>
      <c r="F1117" s="1">
        <v>3</v>
      </c>
      <c r="G1117" s="1" t="s">
        <v>584</v>
      </c>
      <c r="H1117" s="1" t="s">
        <v>584</v>
      </c>
      <c r="I1117" s="1">
        <v>2</v>
      </c>
      <c r="J1117" s="14" t="s">
        <v>982</v>
      </c>
      <c r="K1117" s="14" t="s">
        <v>3255</v>
      </c>
      <c r="L1117" s="14"/>
      <c r="M1117" s="1" t="s">
        <v>5986</v>
      </c>
      <c r="N1117" s="14" t="s">
        <v>5989</v>
      </c>
      <c r="O1117" s="1">
        <f>IF(G1117="D1",MATCH(C1117,'RPI calculation'!$A$9:$A$356,0),0)</f>
        <v>28</v>
      </c>
      <c r="P1117" s="1">
        <f>IF(H1117="D1",MATCH(D1117,'RPI calculation'!$A$9:$A$356,0),0)</f>
        <v>260</v>
      </c>
      <c r="Q1117" s="1">
        <f t="shared" si="51"/>
        <v>1</v>
      </c>
      <c r="R1117" s="1">
        <f t="shared" si="52"/>
        <v>0</v>
      </c>
      <c r="S1117" s="1">
        <f t="shared" si="53"/>
        <v>1</v>
      </c>
      <c r="T1117" s="9">
        <f>IF(Q1117=0,0,(INDEX('RPI calculation'!$H$9:$H$356,P1117)-(COUNTIFS(Matches!$C$9:$C$1954,C1117,Matches!$D$9:$D$1954,D1117,Matches!$Q$9:$Q$1954,1,Matches!$F$9:$F$1954,3)+COUNTIFS(Matches!$C$9:$C$1954,D1117,Matches!$D$9:$D$1954,C1117,Matches!$Q$9:$Q$1954,1,Matches!$E$9:$E$1954,3)))/((INDEX('RPI calculation'!$H$9:$H$356,P1117)+INDEX('RPI calculation'!$I$9:$I$356,P1117))-(COUNTIFS(Matches!$C$9:$C$1954,C1117,Matches!$D$9:$D$1954,D1117,Matches!$Q$9:$Q$1954,1)+COUNTIFS(Matches!$C$9:$C$1954,D1117,Matches!$D$9:$D$1954,C1117,Matches!$Q$9:$Q$1954,1))))</f>
        <v>0.5</v>
      </c>
      <c r="U1117" s="9">
        <f>IF(Q1117=0,0,(INDEX('RPI calculation'!$H$9:$H$356,O1117)-(COUNTIFS(Matches!$C$9:$C$1954,C1117,Matches!$D$9:$D$1954,D1117,Matches!$Q$9:$Q$1954,1,Matches!$E$9:$E$1954,3)+COUNTIFS(Matches!$C$9:$C$1954,D1117,Matches!$D$9:$D$1954,C1117,Matches!$Q$9:$Q$1954,1,Matches!$F$9:$F$1954,3)))/((INDEX('RPI calculation'!$H$9:$H$356,O1117)+INDEX('RPI calculation'!$I$9:$I$356,O1117))-(COUNTIFS(Matches!$C$9:$C$1954,C1117,Matches!$D$9:$D$1954,D1117,Matches!$Q$9:$Q$1954,1)+COUNTIFS(Matches!$C$9:$C$1954,D1117,Matches!$D$9:$D$1954,C1117,Matches!$Q$9:$Q$1954,1))))</f>
        <v>0.45454545454545453</v>
      </c>
      <c r="V1117" s="9">
        <f>IF(Q1117=0,0,INDEX('RPI calculation'!$K$9:$K$356,P1117))</f>
        <v>0.45470085470085464</v>
      </c>
      <c r="W1117" s="9">
        <f>IF(Q1117=0,0,INDEX('RPI calculation'!$K$9:$K$356,O1117))</f>
        <v>0.47878787878787876</v>
      </c>
      <c r="X1117" s="1">
        <f>IF(G1117="D1",INDEX('RPI calculation'!$N$9:$N$356,O1117),0)</f>
        <v>223</v>
      </c>
      <c r="Y1117" s="1">
        <f>IF(H1117="D1",INDEX('RPI calculation'!$N$9:$N$356,P1117),0)</f>
        <v>189</v>
      </c>
    </row>
    <row r="1118" spans="1:25" ht="25">
      <c r="A1118" s="1" t="s">
        <v>3256</v>
      </c>
      <c r="B1118" s="12">
        <v>46276</v>
      </c>
      <c r="C1118" s="1" t="s">
        <v>271</v>
      </c>
      <c r="D1118" s="1" t="s">
        <v>46</v>
      </c>
      <c r="E1118" s="1">
        <v>1</v>
      </c>
      <c r="F1118" s="1">
        <v>3</v>
      </c>
      <c r="G1118" s="1" t="s">
        <v>584</v>
      </c>
      <c r="H1118" s="1" t="s">
        <v>584</v>
      </c>
      <c r="I1118" s="1">
        <v>2</v>
      </c>
      <c r="J1118" s="14" t="s">
        <v>3257</v>
      </c>
      <c r="K1118" s="14" t="s">
        <v>3258</v>
      </c>
      <c r="L1118" s="14"/>
      <c r="M1118" s="1" t="s">
        <v>5986</v>
      </c>
      <c r="N1118" s="14" t="s">
        <v>5989</v>
      </c>
      <c r="O1118" s="1">
        <f>IF(G1118="D1",MATCH(C1118,'RPI calculation'!$A$9:$A$356,0),0)</f>
        <v>29</v>
      </c>
      <c r="P1118" s="1">
        <f>IF(H1118="D1",MATCH(D1118,'RPI calculation'!$A$9:$A$356,0),0)</f>
        <v>143</v>
      </c>
      <c r="Q1118" s="1">
        <f t="shared" si="51"/>
        <v>1</v>
      </c>
      <c r="R1118" s="1">
        <f t="shared" si="52"/>
        <v>0</v>
      </c>
      <c r="S1118" s="1">
        <f t="shared" si="53"/>
        <v>1</v>
      </c>
      <c r="T1118" s="9">
        <f>IF(Q1118=0,0,(INDEX('RPI calculation'!$H$9:$H$356,P1118)-(COUNTIFS(Matches!$C$9:$C$1954,C1118,Matches!$D$9:$D$1954,D1118,Matches!$Q$9:$Q$1954,1,Matches!$F$9:$F$1954,3)+COUNTIFS(Matches!$C$9:$C$1954,D1118,Matches!$D$9:$D$1954,C1118,Matches!$Q$9:$Q$1954,1,Matches!$E$9:$E$1954,3)))/((INDEX('RPI calculation'!$H$9:$H$356,P1118)+INDEX('RPI calculation'!$I$9:$I$356,P1118))-(COUNTIFS(Matches!$C$9:$C$1954,C1118,Matches!$D$9:$D$1954,D1118,Matches!$Q$9:$Q$1954,1)+COUNTIFS(Matches!$C$9:$C$1954,D1118,Matches!$D$9:$D$1954,C1118,Matches!$Q$9:$Q$1954,1))))</f>
        <v>0.77777777777777779</v>
      </c>
      <c r="U1118" s="9">
        <f>IF(Q1118=0,0,(INDEX('RPI calculation'!$H$9:$H$356,O1118)-(COUNTIFS(Matches!$C$9:$C$1954,C1118,Matches!$D$9:$D$1954,D1118,Matches!$Q$9:$Q$1954,1,Matches!$E$9:$E$1954,3)+COUNTIFS(Matches!$C$9:$C$1954,D1118,Matches!$D$9:$D$1954,C1118,Matches!$Q$9:$Q$1954,1,Matches!$F$9:$F$1954,3)))/((INDEX('RPI calculation'!$H$9:$H$356,O1118)+INDEX('RPI calculation'!$I$9:$I$356,O1118))-(COUNTIFS(Matches!$C$9:$C$1954,C1118,Matches!$D$9:$D$1954,D1118,Matches!$Q$9:$Q$1954,1)+COUNTIFS(Matches!$C$9:$C$1954,D1118,Matches!$D$9:$D$1954,C1118,Matches!$Q$9:$Q$1954,1))))</f>
        <v>0.2857142857142857</v>
      </c>
      <c r="V1118" s="9">
        <f>IF(Q1118=0,0,INDEX('RPI calculation'!$K$9:$K$356,P1118))</f>
        <v>0.60912698412698407</v>
      </c>
      <c r="W1118" s="9">
        <f>IF(Q1118=0,0,INDEX('RPI calculation'!$K$9:$K$356,O1118))</f>
        <v>0.55101010101010106</v>
      </c>
      <c r="X1118" s="1">
        <f>IF(G1118="D1",INDEX('RPI calculation'!$N$9:$N$356,O1118),0)</f>
        <v>248</v>
      </c>
      <c r="Y1118" s="1">
        <f>IF(H1118="D1",INDEX('RPI calculation'!$N$9:$N$356,P1118),0)</f>
        <v>23</v>
      </c>
    </row>
    <row r="1119" spans="1:25" ht="25">
      <c r="A1119" s="1" t="s">
        <v>3259</v>
      </c>
      <c r="B1119" s="12">
        <v>46276</v>
      </c>
      <c r="C1119" s="1" t="s">
        <v>334</v>
      </c>
      <c r="D1119" s="1" t="s">
        <v>298</v>
      </c>
      <c r="E1119" s="1">
        <v>1</v>
      </c>
      <c r="F1119" s="1">
        <v>3</v>
      </c>
      <c r="G1119" s="1" t="s">
        <v>584</v>
      </c>
      <c r="H1119" s="1" t="s">
        <v>584</v>
      </c>
      <c r="I1119" s="1">
        <v>2</v>
      </c>
      <c r="J1119" s="14" t="s">
        <v>1522</v>
      </c>
      <c r="K1119" s="14" t="s">
        <v>3260</v>
      </c>
      <c r="L1119" s="14"/>
      <c r="M1119" s="1" t="s">
        <v>5986</v>
      </c>
      <c r="N1119" s="14" t="s">
        <v>5989</v>
      </c>
      <c r="O1119" s="1">
        <f>IF(G1119="D1",MATCH(C1119,'RPI calculation'!$A$9:$A$356,0),0)</f>
        <v>30</v>
      </c>
      <c r="P1119" s="1">
        <f>IF(H1119="D1",MATCH(D1119,'RPI calculation'!$A$9:$A$356,0),0)</f>
        <v>151</v>
      </c>
      <c r="Q1119" s="1">
        <f t="shared" si="51"/>
        <v>1</v>
      </c>
      <c r="R1119" s="1">
        <f t="shared" si="52"/>
        <v>0</v>
      </c>
      <c r="S1119" s="1">
        <f t="shared" si="53"/>
        <v>1</v>
      </c>
      <c r="T1119" s="9">
        <f>IF(Q1119=0,0,(INDEX('RPI calculation'!$H$9:$H$356,P1119)-(COUNTIFS(Matches!$C$9:$C$1954,C1119,Matches!$D$9:$D$1954,D1119,Matches!$Q$9:$Q$1954,1,Matches!$F$9:$F$1954,3)+COUNTIFS(Matches!$C$9:$C$1954,D1119,Matches!$D$9:$D$1954,C1119,Matches!$Q$9:$Q$1954,1,Matches!$E$9:$E$1954,3)))/((INDEX('RPI calculation'!$H$9:$H$356,P1119)+INDEX('RPI calculation'!$I$9:$I$356,P1119))-(COUNTIFS(Matches!$C$9:$C$1954,C1119,Matches!$D$9:$D$1954,D1119,Matches!$Q$9:$Q$1954,1)+COUNTIFS(Matches!$C$9:$C$1954,D1119,Matches!$D$9:$D$1954,C1119,Matches!$Q$9:$Q$1954,1))))</f>
        <v>0.2</v>
      </c>
      <c r="U1119" s="9">
        <f>IF(Q1119=0,0,(INDEX('RPI calculation'!$H$9:$H$356,O1119)-(COUNTIFS(Matches!$C$9:$C$1954,C1119,Matches!$D$9:$D$1954,D1119,Matches!$Q$9:$Q$1954,1,Matches!$E$9:$E$1954,3)+COUNTIFS(Matches!$C$9:$C$1954,D1119,Matches!$D$9:$D$1954,C1119,Matches!$Q$9:$Q$1954,1,Matches!$F$9:$F$1954,3)))/((INDEX('RPI calculation'!$H$9:$H$356,O1119)+INDEX('RPI calculation'!$I$9:$I$356,O1119))-(COUNTIFS(Matches!$C$9:$C$1954,C1119,Matches!$D$9:$D$1954,D1119,Matches!$Q$9:$Q$1954,1)+COUNTIFS(Matches!$C$9:$C$1954,D1119,Matches!$D$9:$D$1954,C1119,Matches!$Q$9:$Q$1954,1))))</f>
        <v>0.35714285714285715</v>
      </c>
      <c r="V1119" s="9">
        <f>IF(Q1119=0,0,INDEX('RPI calculation'!$K$9:$K$356,P1119))</f>
        <v>0.47633940133940134</v>
      </c>
      <c r="W1119" s="9">
        <f>IF(Q1119=0,0,INDEX('RPI calculation'!$K$9:$K$356,O1119))</f>
        <v>0.39923756798756799</v>
      </c>
      <c r="X1119" s="1">
        <f>IF(G1119="D1",INDEX('RPI calculation'!$N$9:$N$356,O1119),0)</f>
        <v>311</v>
      </c>
      <c r="Y1119" s="1">
        <f>IF(H1119="D1",INDEX('RPI calculation'!$N$9:$N$356,P1119),0)</f>
        <v>275</v>
      </c>
    </row>
    <row r="1120" spans="1:25" ht="25">
      <c r="A1120" s="1" t="s">
        <v>3261</v>
      </c>
      <c r="B1120" s="12">
        <v>46276</v>
      </c>
      <c r="C1120" s="1" t="s">
        <v>334</v>
      </c>
      <c r="D1120" s="1" t="s">
        <v>345</v>
      </c>
      <c r="E1120" s="1">
        <v>3</v>
      </c>
      <c r="F1120" s="1">
        <v>1</v>
      </c>
      <c r="G1120" s="1" t="s">
        <v>584</v>
      </c>
      <c r="H1120" s="1" t="s">
        <v>584</v>
      </c>
      <c r="I1120" s="1">
        <v>2</v>
      </c>
      <c r="J1120" s="14" t="s">
        <v>1522</v>
      </c>
      <c r="K1120" s="14" t="s">
        <v>3262</v>
      </c>
      <c r="L1120" s="14"/>
      <c r="M1120" s="1" t="s">
        <v>5986</v>
      </c>
      <c r="N1120" s="14" t="s">
        <v>5989</v>
      </c>
      <c r="O1120" s="1">
        <f>IF(G1120="D1",MATCH(C1120,'RPI calculation'!$A$9:$A$356,0),0)</f>
        <v>30</v>
      </c>
      <c r="P1120" s="1">
        <f>IF(H1120="D1",MATCH(D1120,'RPI calculation'!$A$9:$A$356,0),0)</f>
        <v>159</v>
      </c>
      <c r="Q1120" s="1">
        <f t="shared" si="51"/>
        <v>1</v>
      </c>
      <c r="R1120" s="1">
        <f t="shared" si="52"/>
        <v>1</v>
      </c>
      <c r="S1120" s="1">
        <f t="shared" si="53"/>
        <v>0</v>
      </c>
      <c r="T1120" s="9">
        <f>IF(Q1120=0,0,(INDEX('RPI calculation'!$H$9:$H$356,P1120)-(COUNTIFS(Matches!$C$9:$C$1954,C1120,Matches!$D$9:$D$1954,D1120,Matches!$Q$9:$Q$1954,1,Matches!$F$9:$F$1954,3)+COUNTIFS(Matches!$C$9:$C$1954,D1120,Matches!$D$9:$D$1954,C1120,Matches!$Q$9:$Q$1954,1,Matches!$E$9:$E$1954,3)))/((INDEX('RPI calculation'!$H$9:$H$356,P1120)+INDEX('RPI calculation'!$I$9:$I$356,P1120))-(COUNTIFS(Matches!$C$9:$C$1954,C1120,Matches!$D$9:$D$1954,D1120,Matches!$Q$9:$Q$1954,1)+COUNTIFS(Matches!$C$9:$C$1954,D1120,Matches!$D$9:$D$1954,C1120,Matches!$Q$9:$Q$1954,1))))</f>
        <v>0</v>
      </c>
      <c r="U1120" s="9">
        <f>IF(Q1120=0,0,(INDEX('RPI calculation'!$H$9:$H$356,O1120)-(COUNTIFS(Matches!$C$9:$C$1954,C1120,Matches!$D$9:$D$1954,D1120,Matches!$Q$9:$Q$1954,1,Matches!$E$9:$E$1954,3)+COUNTIFS(Matches!$C$9:$C$1954,D1120,Matches!$D$9:$D$1954,C1120,Matches!$Q$9:$Q$1954,1,Matches!$F$9:$F$1954,3)))/((INDEX('RPI calculation'!$H$9:$H$356,O1120)+INDEX('RPI calculation'!$I$9:$I$356,O1120))-(COUNTIFS(Matches!$C$9:$C$1954,C1120,Matches!$D$9:$D$1954,D1120,Matches!$Q$9:$Q$1954,1)+COUNTIFS(Matches!$C$9:$C$1954,D1120,Matches!$D$9:$D$1954,C1120,Matches!$Q$9:$Q$1954,1))))</f>
        <v>0.26666666666666666</v>
      </c>
      <c r="V1120" s="9">
        <f>IF(Q1120=0,0,INDEX('RPI calculation'!$K$9:$K$356,P1120))</f>
        <v>0.52144522144522143</v>
      </c>
      <c r="W1120" s="9">
        <f>IF(Q1120=0,0,INDEX('RPI calculation'!$K$9:$K$356,O1120))</f>
        <v>0.39923756798756799</v>
      </c>
      <c r="X1120" s="1">
        <f>IF(G1120="D1",INDEX('RPI calculation'!$N$9:$N$356,O1120),0)</f>
        <v>311</v>
      </c>
      <c r="Y1120" s="1">
        <f>IF(H1120="D1",INDEX('RPI calculation'!$N$9:$N$356,P1120),0)</f>
        <v>322</v>
      </c>
    </row>
    <row r="1121" spans="1:25" ht="25">
      <c r="A1121" s="1" t="s">
        <v>3263</v>
      </c>
      <c r="B1121" s="12">
        <v>46276</v>
      </c>
      <c r="C1121" s="1" t="s">
        <v>242</v>
      </c>
      <c r="D1121" s="1" t="s">
        <v>366</v>
      </c>
      <c r="E1121" s="1">
        <v>3</v>
      </c>
      <c r="F1121" s="1">
        <v>0</v>
      </c>
      <c r="G1121" s="1" t="s">
        <v>584</v>
      </c>
      <c r="H1121" s="1" t="s">
        <v>584</v>
      </c>
      <c r="I1121" s="1">
        <v>2</v>
      </c>
      <c r="J1121" s="14" t="s">
        <v>751</v>
      </c>
      <c r="K1121" s="14" t="s">
        <v>3264</v>
      </c>
      <c r="L1121" s="14"/>
      <c r="M1121" s="1" t="s">
        <v>5986</v>
      </c>
      <c r="N1121" s="14" t="s">
        <v>5989</v>
      </c>
      <c r="O1121" s="1">
        <f>IF(G1121="D1",MATCH(C1121,'RPI calculation'!$A$9:$A$356,0),0)</f>
        <v>31</v>
      </c>
      <c r="P1121" s="1">
        <f>IF(H1121="D1",MATCH(D1121,'RPI calculation'!$A$9:$A$356,0),0)</f>
        <v>135</v>
      </c>
      <c r="Q1121" s="1">
        <f t="shared" si="51"/>
        <v>1</v>
      </c>
      <c r="R1121" s="1">
        <f t="shared" si="52"/>
        <v>1</v>
      </c>
      <c r="S1121" s="1">
        <f t="shared" si="53"/>
        <v>0</v>
      </c>
      <c r="T1121" s="9">
        <f>IF(Q1121=0,0,(INDEX('RPI calculation'!$H$9:$H$356,P1121)-(COUNTIFS(Matches!$C$9:$C$1954,C1121,Matches!$D$9:$D$1954,D1121,Matches!$Q$9:$Q$1954,1,Matches!$F$9:$F$1954,3)+COUNTIFS(Matches!$C$9:$C$1954,D1121,Matches!$D$9:$D$1954,C1121,Matches!$Q$9:$Q$1954,1,Matches!$E$9:$E$1954,3)))/((INDEX('RPI calculation'!$H$9:$H$356,P1121)+INDEX('RPI calculation'!$I$9:$I$356,P1121))-(COUNTIFS(Matches!$C$9:$C$1954,C1121,Matches!$D$9:$D$1954,D1121,Matches!$Q$9:$Q$1954,1)+COUNTIFS(Matches!$C$9:$C$1954,D1121,Matches!$D$9:$D$1954,C1121,Matches!$Q$9:$Q$1954,1))))</f>
        <v>0</v>
      </c>
      <c r="U1121" s="9">
        <f>IF(Q1121=0,0,(INDEX('RPI calculation'!$H$9:$H$356,O1121)-(COUNTIFS(Matches!$C$9:$C$1954,C1121,Matches!$D$9:$D$1954,D1121,Matches!$Q$9:$Q$1954,1,Matches!$E$9:$E$1954,3)+COUNTIFS(Matches!$C$9:$C$1954,D1121,Matches!$D$9:$D$1954,C1121,Matches!$Q$9:$Q$1954,1,Matches!$F$9:$F$1954,3)))/((INDEX('RPI calculation'!$H$9:$H$356,O1121)+INDEX('RPI calculation'!$I$9:$I$356,O1121))-(COUNTIFS(Matches!$C$9:$C$1954,C1121,Matches!$D$9:$D$1954,D1121,Matches!$Q$9:$Q$1954,1)+COUNTIFS(Matches!$C$9:$C$1954,D1121,Matches!$D$9:$D$1954,C1121,Matches!$Q$9:$Q$1954,1))))</f>
        <v>0.4</v>
      </c>
      <c r="V1121" s="9">
        <f>IF(Q1121=0,0,INDEX('RPI calculation'!$K$9:$K$356,P1121))</f>
        <v>0.37865013774104683</v>
      </c>
      <c r="W1121" s="9">
        <f>IF(Q1121=0,0,INDEX('RPI calculation'!$K$9:$K$356,O1121))</f>
        <v>0.50446018627836808</v>
      </c>
      <c r="X1121" s="1">
        <f>IF(G1121="D1",INDEX('RPI calculation'!$N$9:$N$356,O1121),0)</f>
        <v>219</v>
      </c>
      <c r="Y1121" s="1">
        <f>IF(H1121="D1",INDEX('RPI calculation'!$N$9:$N$356,P1121),0)</f>
        <v>343</v>
      </c>
    </row>
    <row r="1122" spans="1:25" ht="25">
      <c r="A1122" s="1" t="s">
        <v>3265</v>
      </c>
      <c r="B1122" s="12">
        <v>46276</v>
      </c>
      <c r="C1122" s="1" t="s">
        <v>164</v>
      </c>
      <c r="D1122" s="1" t="s">
        <v>251</v>
      </c>
      <c r="E1122" s="1">
        <v>1</v>
      </c>
      <c r="F1122" s="1">
        <v>3</v>
      </c>
      <c r="G1122" s="1" t="s">
        <v>584</v>
      </c>
      <c r="H1122" s="1" t="s">
        <v>584</v>
      </c>
      <c r="I1122" s="1">
        <v>2</v>
      </c>
      <c r="J1122" s="14" t="s">
        <v>3266</v>
      </c>
      <c r="K1122" s="14" t="s">
        <v>3267</v>
      </c>
      <c r="L1122" s="14"/>
      <c r="M1122" s="1" t="s">
        <v>5986</v>
      </c>
      <c r="N1122" s="14" t="s">
        <v>5989</v>
      </c>
      <c r="O1122" s="1">
        <f>IF(G1122="D1",MATCH(C1122,'RPI calculation'!$A$9:$A$356,0),0)</f>
        <v>32</v>
      </c>
      <c r="P1122" s="1">
        <f>IF(H1122="D1",MATCH(D1122,'RPI calculation'!$A$9:$A$356,0),0)</f>
        <v>223</v>
      </c>
      <c r="Q1122" s="1">
        <f t="shared" si="51"/>
        <v>1</v>
      </c>
      <c r="R1122" s="1">
        <f t="shared" si="52"/>
        <v>0</v>
      </c>
      <c r="S1122" s="1">
        <f t="shared" si="53"/>
        <v>1</v>
      </c>
      <c r="T1122" s="9">
        <f>IF(Q1122=0,0,(INDEX('RPI calculation'!$H$9:$H$356,P1122)-(COUNTIFS(Matches!$C$9:$C$1954,C1122,Matches!$D$9:$D$1954,D1122,Matches!$Q$9:$Q$1954,1,Matches!$F$9:$F$1954,3)+COUNTIFS(Matches!$C$9:$C$1954,D1122,Matches!$D$9:$D$1954,C1122,Matches!$Q$9:$Q$1954,1,Matches!$E$9:$E$1954,3)))/((INDEX('RPI calculation'!$H$9:$H$356,P1122)+INDEX('RPI calculation'!$I$9:$I$356,P1122))-(COUNTIFS(Matches!$C$9:$C$1954,C1122,Matches!$D$9:$D$1954,D1122,Matches!$Q$9:$Q$1954,1)+COUNTIFS(Matches!$C$9:$C$1954,D1122,Matches!$D$9:$D$1954,C1122,Matches!$Q$9:$Q$1954,1))))</f>
        <v>0.38461538461538464</v>
      </c>
      <c r="U1122" s="9">
        <f>IF(Q1122=0,0,(INDEX('RPI calculation'!$H$9:$H$356,O1122)-(COUNTIFS(Matches!$C$9:$C$1954,C1122,Matches!$D$9:$D$1954,D1122,Matches!$Q$9:$Q$1954,1,Matches!$E$9:$E$1954,3)+COUNTIFS(Matches!$C$9:$C$1954,D1122,Matches!$D$9:$D$1954,C1122,Matches!$Q$9:$Q$1954,1,Matches!$F$9:$F$1954,3)))/((INDEX('RPI calculation'!$H$9:$H$356,O1122)+INDEX('RPI calculation'!$I$9:$I$356,O1122))-(COUNTIFS(Matches!$C$9:$C$1954,C1122,Matches!$D$9:$D$1954,D1122,Matches!$Q$9:$Q$1954,1)+COUNTIFS(Matches!$C$9:$C$1954,D1122,Matches!$D$9:$D$1954,C1122,Matches!$Q$9:$Q$1954,1))))</f>
        <v>0.8</v>
      </c>
      <c r="V1122" s="9">
        <f>IF(Q1122=0,0,INDEX('RPI calculation'!$K$9:$K$356,P1122))</f>
        <v>0.47832881404309979</v>
      </c>
      <c r="W1122" s="9">
        <f>IF(Q1122=0,0,INDEX('RPI calculation'!$K$9:$K$356,O1122))</f>
        <v>0.42922582468037013</v>
      </c>
      <c r="X1122" s="1">
        <f>IF(G1122="D1",INDEX('RPI calculation'!$N$9:$N$356,O1122),0)</f>
        <v>141</v>
      </c>
      <c r="Y1122" s="1">
        <f>IF(H1122="D1",INDEX('RPI calculation'!$N$9:$N$356,P1122),0)</f>
        <v>228</v>
      </c>
    </row>
    <row r="1123" spans="1:25" ht="25">
      <c r="A1123" s="1" t="s">
        <v>3268</v>
      </c>
      <c r="B1123" s="12">
        <v>46276</v>
      </c>
      <c r="C1123" s="1" t="s">
        <v>164</v>
      </c>
      <c r="D1123" s="1" t="s">
        <v>277</v>
      </c>
      <c r="E1123" s="1">
        <v>0</v>
      </c>
      <c r="F1123" s="1">
        <v>3</v>
      </c>
      <c r="G1123" s="1" t="s">
        <v>584</v>
      </c>
      <c r="H1123" s="1" t="s">
        <v>584</v>
      </c>
      <c r="I1123" s="1">
        <v>2</v>
      </c>
      <c r="J1123" s="14" t="s">
        <v>3238</v>
      </c>
      <c r="K1123" s="14" t="s">
        <v>3269</v>
      </c>
      <c r="L1123" s="14"/>
      <c r="M1123" s="1" t="s">
        <v>5986</v>
      </c>
      <c r="N1123" s="14" t="s">
        <v>5989</v>
      </c>
      <c r="O1123" s="1">
        <f>IF(G1123="D1",MATCH(C1123,'RPI calculation'!$A$9:$A$356,0),0)</f>
        <v>32</v>
      </c>
      <c r="P1123" s="1">
        <f>IF(H1123="D1",MATCH(D1123,'RPI calculation'!$A$9:$A$356,0),0)</f>
        <v>228</v>
      </c>
      <c r="Q1123" s="1">
        <f t="shared" si="51"/>
        <v>1</v>
      </c>
      <c r="R1123" s="1">
        <f t="shared" si="52"/>
        <v>0</v>
      </c>
      <c r="S1123" s="1">
        <f t="shared" si="53"/>
        <v>1</v>
      </c>
      <c r="T1123" s="9">
        <f>IF(Q1123=0,0,(INDEX('RPI calculation'!$H$9:$H$356,P1123)-(COUNTIFS(Matches!$C$9:$C$1954,C1123,Matches!$D$9:$D$1954,D1123,Matches!$Q$9:$Q$1954,1,Matches!$F$9:$F$1954,3)+COUNTIFS(Matches!$C$9:$C$1954,D1123,Matches!$D$9:$D$1954,C1123,Matches!$Q$9:$Q$1954,1,Matches!$E$9:$E$1954,3)))/((INDEX('RPI calculation'!$H$9:$H$356,P1123)+INDEX('RPI calculation'!$I$9:$I$356,P1123))-(COUNTIFS(Matches!$C$9:$C$1954,C1123,Matches!$D$9:$D$1954,D1123,Matches!$Q$9:$Q$1954,1)+COUNTIFS(Matches!$C$9:$C$1954,D1123,Matches!$D$9:$D$1954,C1123,Matches!$Q$9:$Q$1954,1))))</f>
        <v>0.18181818181818182</v>
      </c>
      <c r="U1123" s="9">
        <f>IF(Q1123=0,0,(INDEX('RPI calculation'!$H$9:$H$356,O1123)-(COUNTIFS(Matches!$C$9:$C$1954,C1123,Matches!$D$9:$D$1954,D1123,Matches!$Q$9:$Q$1954,1,Matches!$E$9:$E$1954,3)+COUNTIFS(Matches!$C$9:$C$1954,D1123,Matches!$D$9:$D$1954,C1123,Matches!$Q$9:$Q$1954,1,Matches!$F$9:$F$1954,3)))/((INDEX('RPI calculation'!$H$9:$H$356,O1123)+INDEX('RPI calculation'!$I$9:$I$356,O1123))-(COUNTIFS(Matches!$C$9:$C$1954,C1123,Matches!$D$9:$D$1954,D1123,Matches!$Q$9:$Q$1954,1)+COUNTIFS(Matches!$C$9:$C$1954,D1123,Matches!$D$9:$D$1954,C1123,Matches!$Q$9:$Q$1954,1))))</f>
        <v>0.8</v>
      </c>
      <c r="V1123" s="9">
        <f>IF(Q1123=0,0,INDEX('RPI calculation'!$K$9:$K$356,P1123))</f>
        <v>0.53579545454545452</v>
      </c>
      <c r="W1123" s="9">
        <f>IF(Q1123=0,0,INDEX('RPI calculation'!$K$9:$K$356,O1123))</f>
        <v>0.42922582468037013</v>
      </c>
      <c r="X1123" s="1">
        <f>IF(G1123="D1",INDEX('RPI calculation'!$N$9:$N$356,O1123),0)</f>
        <v>141</v>
      </c>
      <c r="Y1123" s="1">
        <f>IF(H1123="D1",INDEX('RPI calculation'!$N$9:$N$356,P1123),0)</f>
        <v>254</v>
      </c>
    </row>
    <row r="1124" spans="1:25" ht="25">
      <c r="A1124" s="1" t="s">
        <v>3270</v>
      </c>
      <c r="B1124" s="12">
        <v>46276</v>
      </c>
      <c r="C1124" s="1" t="s">
        <v>54</v>
      </c>
      <c r="D1124" s="1" t="s">
        <v>39</v>
      </c>
      <c r="E1124" s="1">
        <v>3</v>
      </c>
      <c r="F1124" s="1">
        <v>2</v>
      </c>
      <c r="G1124" s="1" t="s">
        <v>584</v>
      </c>
      <c r="H1124" s="1" t="s">
        <v>584</v>
      </c>
      <c r="I1124" s="1">
        <v>2</v>
      </c>
      <c r="J1124" s="14" t="s">
        <v>644</v>
      </c>
      <c r="K1124" s="14" t="s">
        <v>3271</v>
      </c>
      <c r="L1124" s="14"/>
      <c r="M1124" s="1" t="s">
        <v>5986</v>
      </c>
      <c r="N1124" s="14" t="s">
        <v>5989</v>
      </c>
      <c r="O1124" s="1">
        <f>IF(G1124="D1",MATCH(C1124,'RPI calculation'!$A$9:$A$356,0),0)</f>
        <v>34</v>
      </c>
      <c r="P1124" s="1">
        <f>IF(H1124="D1",MATCH(D1124,'RPI calculation'!$A$9:$A$356,0),0)</f>
        <v>300</v>
      </c>
      <c r="Q1124" s="1">
        <f t="shared" si="51"/>
        <v>1</v>
      </c>
      <c r="R1124" s="1">
        <f t="shared" si="52"/>
        <v>1</v>
      </c>
      <c r="S1124" s="1">
        <f t="shared" si="53"/>
        <v>0</v>
      </c>
      <c r="T1124" s="9">
        <f>IF(Q1124=0,0,(INDEX('RPI calculation'!$H$9:$H$356,P1124)-(COUNTIFS(Matches!$C$9:$C$1954,C1124,Matches!$D$9:$D$1954,D1124,Matches!$Q$9:$Q$1954,1,Matches!$F$9:$F$1954,3)+COUNTIFS(Matches!$C$9:$C$1954,D1124,Matches!$D$9:$D$1954,C1124,Matches!$Q$9:$Q$1954,1,Matches!$E$9:$E$1954,3)))/((INDEX('RPI calculation'!$H$9:$H$356,P1124)+INDEX('RPI calculation'!$I$9:$I$356,P1124))-(COUNTIFS(Matches!$C$9:$C$1954,C1124,Matches!$D$9:$D$1954,D1124,Matches!$Q$9:$Q$1954,1)+COUNTIFS(Matches!$C$9:$C$1954,D1124,Matches!$D$9:$D$1954,C1124,Matches!$Q$9:$Q$1954,1))))</f>
        <v>0.9</v>
      </c>
      <c r="U1124" s="9">
        <f>IF(Q1124=0,0,(INDEX('RPI calculation'!$H$9:$H$356,O1124)-(COUNTIFS(Matches!$C$9:$C$1954,C1124,Matches!$D$9:$D$1954,D1124,Matches!$Q$9:$Q$1954,1,Matches!$E$9:$E$1954,3)+COUNTIFS(Matches!$C$9:$C$1954,D1124,Matches!$D$9:$D$1954,C1124,Matches!$Q$9:$Q$1954,1,Matches!$F$9:$F$1954,3)))/((INDEX('RPI calculation'!$H$9:$H$356,O1124)+INDEX('RPI calculation'!$I$9:$I$356,O1124))-(COUNTIFS(Matches!$C$9:$C$1954,C1124,Matches!$D$9:$D$1954,D1124,Matches!$Q$9:$Q$1954,1)+COUNTIFS(Matches!$C$9:$C$1954,D1124,Matches!$D$9:$D$1954,C1124,Matches!$Q$9:$Q$1954,1))))</f>
        <v>0.875</v>
      </c>
      <c r="V1124" s="9">
        <f>IF(Q1124=0,0,INDEX('RPI calculation'!$K$9:$K$356,P1124))</f>
        <v>0.61432178932178927</v>
      </c>
      <c r="W1124" s="9">
        <f>IF(Q1124=0,0,INDEX('RPI calculation'!$K$9:$K$356,O1124))</f>
        <v>0.51402918069584724</v>
      </c>
      <c r="X1124" s="1">
        <f>IF(G1124="D1",INDEX('RPI calculation'!$N$9:$N$356,O1124),0)</f>
        <v>31</v>
      </c>
      <c r="Y1124" s="1">
        <f>IF(H1124="D1",INDEX('RPI calculation'!$N$9:$N$356,P1124),0)</f>
        <v>16</v>
      </c>
    </row>
    <row r="1125" spans="1:25" ht="25">
      <c r="A1125" s="1" t="s">
        <v>3272</v>
      </c>
      <c r="B1125" s="12">
        <v>46276</v>
      </c>
      <c r="C1125" s="1" t="s">
        <v>216</v>
      </c>
      <c r="D1125" s="1" t="s">
        <v>303</v>
      </c>
      <c r="E1125" s="1">
        <v>3</v>
      </c>
      <c r="F1125" s="1">
        <v>0</v>
      </c>
      <c r="G1125" s="1" t="s">
        <v>584</v>
      </c>
      <c r="H1125" s="1" t="s">
        <v>584</v>
      </c>
      <c r="I1125" s="1">
        <v>2</v>
      </c>
      <c r="J1125" s="14" t="s">
        <v>2265</v>
      </c>
      <c r="K1125" s="14" t="s">
        <v>3273</v>
      </c>
      <c r="L1125" s="14"/>
      <c r="M1125" s="1" t="s">
        <v>5986</v>
      </c>
      <c r="N1125" s="14" t="s">
        <v>5989</v>
      </c>
      <c r="O1125" s="1">
        <f>IF(G1125="D1",MATCH(C1125,'RPI calculation'!$A$9:$A$356,0),0)</f>
        <v>35</v>
      </c>
      <c r="P1125" s="1">
        <f>IF(H1125="D1",MATCH(D1125,'RPI calculation'!$A$9:$A$356,0),0)</f>
        <v>74</v>
      </c>
      <c r="Q1125" s="1">
        <f t="shared" si="51"/>
        <v>1</v>
      </c>
      <c r="R1125" s="1">
        <f t="shared" si="52"/>
        <v>1</v>
      </c>
      <c r="S1125" s="1">
        <f t="shared" si="53"/>
        <v>0</v>
      </c>
      <c r="T1125" s="9">
        <f>IF(Q1125=0,0,(INDEX('RPI calculation'!$H$9:$H$356,P1125)-(COUNTIFS(Matches!$C$9:$C$1954,C1125,Matches!$D$9:$D$1954,D1125,Matches!$Q$9:$Q$1954,1,Matches!$F$9:$F$1954,3)+COUNTIFS(Matches!$C$9:$C$1954,D1125,Matches!$D$9:$D$1954,C1125,Matches!$Q$9:$Q$1954,1,Matches!$E$9:$E$1954,3)))/((INDEX('RPI calculation'!$H$9:$H$356,P1125)+INDEX('RPI calculation'!$I$9:$I$356,P1125))-(COUNTIFS(Matches!$C$9:$C$1954,C1125,Matches!$D$9:$D$1954,D1125,Matches!$Q$9:$Q$1954,1)+COUNTIFS(Matches!$C$9:$C$1954,D1125,Matches!$D$9:$D$1954,C1125,Matches!$Q$9:$Q$1954,1))))</f>
        <v>0.1</v>
      </c>
      <c r="U1125" s="9">
        <f>IF(Q1125=0,0,(INDEX('RPI calculation'!$H$9:$H$356,O1125)-(COUNTIFS(Matches!$C$9:$C$1954,C1125,Matches!$D$9:$D$1954,D1125,Matches!$Q$9:$Q$1954,1,Matches!$E$9:$E$1954,3)+COUNTIFS(Matches!$C$9:$C$1954,D1125,Matches!$D$9:$D$1954,C1125,Matches!$Q$9:$Q$1954,1,Matches!$F$9:$F$1954,3)))/((INDEX('RPI calculation'!$H$9:$H$356,O1125)+INDEX('RPI calculation'!$I$9:$I$356,O1125))-(COUNTIFS(Matches!$C$9:$C$1954,C1125,Matches!$D$9:$D$1954,D1125,Matches!$Q$9:$Q$1954,1)+COUNTIFS(Matches!$C$9:$C$1954,D1125,Matches!$D$9:$D$1954,C1125,Matches!$Q$9:$Q$1954,1))))</f>
        <v>0.33333333333333331</v>
      </c>
      <c r="V1125" s="9">
        <f>IF(Q1125=0,0,INDEX('RPI calculation'!$K$9:$K$356,P1125))</f>
        <v>0.5193854125672307</v>
      </c>
      <c r="W1125" s="9">
        <f>IF(Q1125=0,0,INDEX('RPI calculation'!$K$9:$K$356,O1125))</f>
        <v>0.4944949494949496</v>
      </c>
      <c r="X1125" s="1">
        <f>IF(G1125="D1",INDEX('RPI calculation'!$N$9:$N$356,O1125),0)</f>
        <v>193</v>
      </c>
      <c r="Y1125" s="1">
        <f>IF(H1125="D1",INDEX('RPI calculation'!$N$9:$N$356,P1125),0)</f>
        <v>280</v>
      </c>
    </row>
    <row r="1126" spans="1:25" ht="25">
      <c r="A1126" s="1" t="s">
        <v>3274</v>
      </c>
      <c r="B1126" s="12">
        <v>46276</v>
      </c>
      <c r="C1126" s="1" t="s">
        <v>276</v>
      </c>
      <c r="D1126" s="1" t="s">
        <v>187</v>
      </c>
      <c r="E1126" s="1">
        <v>3</v>
      </c>
      <c r="F1126" s="1">
        <v>2</v>
      </c>
      <c r="G1126" s="1" t="s">
        <v>584</v>
      </c>
      <c r="H1126" s="1" t="s">
        <v>584</v>
      </c>
      <c r="I1126" s="1">
        <v>2</v>
      </c>
      <c r="J1126" s="14" t="s">
        <v>3275</v>
      </c>
      <c r="K1126" s="14" t="s">
        <v>3276</v>
      </c>
      <c r="L1126" s="14"/>
      <c r="M1126" s="1" t="s">
        <v>5986</v>
      </c>
      <c r="N1126" s="14" t="s">
        <v>5989</v>
      </c>
      <c r="O1126" s="1">
        <f>IF(G1126="D1",MATCH(C1126,'RPI calculation'!$A$9:$A$356,0),0)</f>
        <v>36</v>
      </c>
      <c r="P1126" s="1">
        <f>IF(H1126="D1",MATCH(D1126,'RPI calculation'!$A$9:$A$356,0),0)</f>
        <v>44</v>
      </c>
      <c r="Q1126" s="1">
        <f t="shared" si="51"/>
        <v>1</v>
      </c>
      <c r="R1126" s="1">
        <f t="shared" si="52"/>
        <v>1</v>
      </c>
      <c r="S1126" s="1">
        <f t="shared" si="53"/>
        <v>0</v>
      </c>
      <c r="T1126" s="9">
        <f>IF(Q1126=0,0,(INDEX('RPI calculation'!$H$9:$H$356,P1126)-(COUNTIFS(Matches!$C$9:$C$1954,C1126,Matches!$D$9:$D$1954,D1126,Matches!$Q$9:$Q$1954,1,Matches!$F$9:$F$1954,3)+COUNTIFS(Matches!$C$9:$C$1954,D1126,Matches!$D$9:$D$1954,C1126,Matches!$Q$9:$Q$1954,1,Matches!$E$9:$E$1954,3)))/((INDEX('RPI calculation'!$H$9:$H$356,P1126)+INDEX('RPI calculation'!$I$9:$I$356,P1126))-(COUNTIFS(Matches!$C$9:$C$1954,C1126,Matches!$D$9:$D$1954,D1126,Matches!$Q$9:$Q$1954,1)+COUNTIFS(Matches!$C$9:$C$1954,D1126,Matches!$D$9:$D$1954,C1126,Matches!$Q$9:$Q$1954,1))))</f>
        <v>0.66666666666666663</v>
      </c>
      <c r="U1126" s="9">
        <f>IF(Q1126=0,0,(INDEX('RPI calculation'!$H$9:$H$356,O1126)-(COUNTIFS(Matches!$C$9:$C$1954,C1126,Matches!$D$9:$D$1954,D1126,Matches!$Q$9:$Q$1954,1,Matches!$E$9:$E$1954,3)+COUNTIFS(Matches!$C$9:$C$1954,D1126,Matches!$D$9:$D$1954,C1126,Matches!$Q$9:$Q$1954,1,Matches!$F$9:$F$1954,3)))/((INDEX('RPI calculation'!$H$9:$H$356,O1126)+INDEX('RPI calculation'!$I$9:$I$356,O1126))-(COUNTIFS(Matches!$C$9:$C$1954,C1126,Matches!$D$9:$D$1954,D1126,Matches!$Q$9:$Q$1954,1)+COUNTIFS(Matches!$C$9:$C$1954,D1126,Matches!$D$9:$D$1954,C1126,Matches!$Q$9:$Q$1954,1))))</f>
        <v>0.33333333333333331</v>
      </c>
      <c r="V1126" s="9">
        <f>IF(Q1126=0,0,INDEX('RPI calculation'!$K$9:$K$356,P1126))</f>
        <v>0.4697746697746697</v>
      </c>
      <c r="W1126" s="9">
        <f>IF(Q1126=0,0,INDEX('RPI calculation'!$K$9:$K$356,O1126))</f>
        <v>0.49797979797979802</v>
      </c>
      <c r="X1126" s="1">
        <f>IF(G1126="D1",INDEX('RPI calculation'!$N$9:$N$356,O1126),0)</f>
        <v>253</v>
      </c>
      <c r="Y1126" s="1">
        <f>IF(H1126="D1",INDEX('RPI calculation'!$N$9:$N$356,P1126),0)</f>
        <v>164</v>
      </c>
    </row>
    <row r="1127" spans="1:25" ht="25">
      <c r="A1127" s="1" t="s">
        <v>3277</v>
      </c>
      <c r="B1127" s="12">
        <v>46276</v>
      </c>
      <c r="C1127" s="1" t="s">
        <v>332</v>
      </c>
      <c r="D1127" s="1" t="s">
        <v>175</v>
      </c>
      <c r="E1127" s="1">
        <v>1</v>
      </c>
      <c r="F1127" s="1">
        <v>3</v>
      </c>
      <c r="G1127" s="1" t="s">
        <v>584</v>
      </c>
      <c r="H1127" s="1" t="s">
        <v>584</v>
      </c>
      <c r="I1127" s="1">
        <v>2</v>
      </c>
      <c r="J1127" s="14" t="s">
        <v>3278</v>
      </c>
      <c r="K1127" s="14" t="s">
        <v>3279</v>
      </c>
      <c r="L1127" s="14"/>
      <c r="M1127" s="1" t="s">
        <v>5986</v>
      </c>
      <c r="N1127" s="14" t="s">
        <v>5989</v>
      </c>
      <c r="O1127" s="1">
        <f>IF(G1127="D1",MATCH(C1127,'RPI calculation'!$A$9:$A$356,0),0)</f>
        <v>38</v>
      </c>
      <c r="P1127" s="1">
        <f>IF(H1127="D1",MATCH(D1127,'RPI calculation'!$A$9:$A$356,0),0)</f>
        <v>237</v>
      </c>
      <c r="Q1127" s="1">
        <f t="shared" si="51"/>
        <v>1</v>
      </c>
      <c r="R1127" s="1">
        <f t="shared" si="52"/>
        <v>0</v>
      </c>
      <c r="S1127" s="1">
        <f t="shared" si="53"/>
        <v>1</v>
      </c>
      <c r="T1127" s="9">
        <f>IF(Q1127=0,0,(INDEX('RPI calculation'!$H$9:$H$356,P1127)-(COUNTIFS(Matches!$C$9:$C$1954,C1127,Matches!$D$9:$D$1954,D1127,Matches!$Q$9:$Q$1954,1,Matches!$F$9:$F$1954,3)+COUNTIFS(Matches!$C$9:$C$1954,D1127,Matches!$D$9:$D$1954,C1127,Matches!$Q$9:$Q$1954,1,Matches!$E$9:$E$1954,3)))/((INDEX('RPI calculation'!$H$9:$H$356,P1127)+INDEX('RPI calculation'!$I$9:$I$356,P1127))-(COUNTIFS(Matches!$C$9:$C$1954,C1127,Matches!$D$9:$D$1954,D1127,Matches!$Q$9:$Q$1954,1)+COUNTIFS(Matches!$C$9:$C$1954,D1127,Matches!$D$9:$D$1954,C1127,Matches!$Q$9:$Q$1954,1))))</f>
        <v>0.54545454545454541</v>
      </c>
      <c r="U1127" s="9">
        <f>IF(Q1127=0,0,(INDEX('RPI calculation'!$H$9:$H$356,O1127)-(COUNTIFS(Matches!$C$9:$C$1954,C1127,Matches!$D$9:$D$1954,D1127,Matches!$Q$9:$Q$1954,1,Matches!$E$9:$E$1954,3)+COUNTIFS(Matches!$C$9:$C$1954,D1127,Matches!$D$9:$D$1954,C1127,Matches!$Q$9:$Q$1954,1,Matches!$F$9:$F$1954,3)))/((INDEX('RPI calculation'!$H$9:$H$356,O1127)+INDEX('RPI calculation'!$I$9:$I$356,O1127))-(COUNTIFS(Matches!$C$9:$C$1954,C1127,Matches!$D$9:$D$1954,D1127,Matches!$Q$9:$Q$1954,1)+COUNTIFS(Matches!$C$9:$C$1954,D1127,Matches!$D$9:$D$1954,C1127,Matches!$Q$9:$Q$1954,1))))</f>
        <v>0.3</v>
      </c>
      <c r="V1127" s="9">
        <f>IF(Q1127=0,0,INDEX('RPI calculation'!$K$9:$K$356,P1127))</f>
        <v>0.50441919191919193</v>
      </c>
      <c r="W1127" s="9">
        <f>IF(Q1127=0,0,INDEX('RPI calculation'!$K$9:$K$356,O1127))</f>
        <v>0.43163452708907246</v>
      </c>
      <c r="X1127" s="1">
        <f>IF(G1127="D1",INDEX('RPI calculation'!$N$9:$N$356,O1127),0)</f>
        <v>309</v>
      </c>
      <c r="Y1127" s="1">
        <f>IF(H1127="D1",INDEX('RPI calculation'!$N$9:$N$356,P1127),0)</f>
        <v>152</v>
      </c>
    </row>
    <row r="1128" spans="1:25" ht="25">
      <c r="A1128" s="1" t="s">
        <v>3280</v>
      </c>
      <c r="B1128" s="12">
        <v>46276</v>
      </c>
      <c r="C1128" s="1" t="s">
        <v>282</v>
      </c>
      <c r="D1128" s="1" t="s">
        <v>94</v>
      </c>
      <c r="E1128" s="1">
        <v>0</v>
      </c>
      <c r="F1128" s="1">
        <v>3</v>
      </c>
      <c r="G1128" s="1" t="s">
        <v>584</v>
      </c>
      <c r="H1128" s="1" t="s">
        <v>584</v>
      </c>
      <c r="I1128" s="1">
        <v>2</v>
      </c>
      <c r="J1128" s="14" t="s">
        <v>3067</v>
      </c>
      <c r="K1128" s="14" t="s">
        <v>3092</v>
      </c>
      <c r="L1128" s="14"/>
      <c r="M1128" s="1" t="s">
        <v>5986</v>
      </c>
      <c r="N1128" s="14" t="s">
        <v>5989</v>
      </c>
      <c r="O1128" s="1">
        <f>IF(G1128="D1",MATCH(C1128,'RPI calculation'!$A$9:$A$356,0),0)</f>
        <v>41</v>
      </c>
      <c r="P1128" s="1">
        <f>IF(H1128="D1",MATCH(D1128,'RPI calculation'!$A$9:$A$356,0),0)</f>
        <v>106</v>
      </c>
      <c r="Q1128" s="1">
        <f t="shared" si="51"/>
        <v>1</v>
      </c>
      <c r="R1128" s="1">
        <f t="shared" si="52"/>
        <v>0</v>
      </c>
      <c r="S1128" s="1">
        <f t="shared" si="53"/>
        <v>1</v>
      </c>
      <c r="T1128" s="9">
        <f>IF(Q1128=0,0,(INDEX('RPI calculation'!$H$9:$H$356,P1128)-(COUNTIFS(Matches!$C$9:$C$1954,C1128,Matches!$D$9:$D$1954,D1128,Matches!$Q$9:$Q$1954,1,Matches!$F$9:$F$1954,3)+COUNTIFS(Matches!$C$9:$C$1954,D1128,Matches!$D$9:$D$1954,C1128,Matches!$Q$9:$Q$1954,1,Matches!$E$9:$E$1954,3)))/((INDEX('RPI calculation'!$H$9:$H$356,P1128)+INDEX('RPI calculation'!$I$9:$I$356,P1128))-(COUNTIFS(Matches!$C$9:$C$1954,C1128,Matches!$D$9:$D$1954,D1128,Matches!$Q$9:$Q$1954,1)+COUNTIFS(Matches!$C$9:$C$1954,D1128,Matches!$D$9:$D$1954,C1128,Matches!$Q$9:$Q$1954,1))))</f>
        <v>0.66666666666666663</v>
      </c>
      <c r="U1128" s="9">
        <f>IF(Q1128=0,0,(INDEX('RPI calculation'!$H$9:$H$356,O1128)-(COUNTIFS(Matches!$C$9:$C$1954,C1128,Matches!$D$9:$D$1954,D1128,Matches!$Q$9:$Q$1954,1,Matches!$E$9:$E$1954,3)+COUNTIFS(Matches!$C$9:$C$1954,D1128,Matches!$D$9:$D$1954,C1128,Matches!$Q$9:$Q$1954,1,Matches!$F$9:$F$1954,3)))/((INDEX('RPI calculation'!$H$9:$H$356,O1128)+INDEX('RPI calculation'!$I$9:$I$356,O1128))-(COUNTIFS(Matches!$C$9:$C$1954,C1128,Matches!$D$9:$D$1954,D1128,Matches!$Q$9:$Q$1954,1)+COUNTIFS(Matches!$C$9:$C$1954,D1128,Matches!$D$9:$D$1954,C1128,Matches!$Q$9:$Q$1954,1))))</f>
        <v>0</v>
      </c>
      <c r="V1128" s="9">
        <f>IF(Q1128=0,0,INDEX('RPI calculation'!$K$9:$K$356,P1128))</f>
        <v>0.51359044995408631</v>
      </c>
      <c r="W1128" s="9">
        <f>IF(Q1128=0,0,INDEX('RPI calculation'!$K$9:$K$356,O1128))</f>
        <v>0.65873737373737362</v>
      </c>
      <c r="X1128" s="1">
        <f>IF(G1128="D1",INDEX('RPI calculation'!$N$9:$N$356,O1128),0)</f>
        <v>259</v>
      </c>
      <c r="Y1128" s="1">
        <f>IF(H1128="D1",INDEX('RPI calculation'!$N$9:$N$356,P1128),0)</f>
        <v>71</v>
      </c>
    </row>
    <row r="1129" spans="1:25" ht="25">
      <c r="A1129" s="1" t="s">
        <v>3281</v>
      </c>
      <c r="B1129" s="12">
        <v>46276</v>
      </c>
      <c r="C1129" s="1" t="s">
        <v>351</v>
      </c>
      <c r="D1129" s="1" t="s">
        <v>171</v>
      </c>
      <c r="E1129" s="1">
        <v>0</v>
      </c>
      <c r="F1129" s="1">
        <v>3</v>
      </c>
      <c r="G1129" s="1" t="s">
        <v>584</v>
      </c>
      <c r="H1129" s="1" t="s">
        <v>584</v>
      </c>
      <c r="I1129" s="1">
        <v>2</v>
      </c>
      <c r="J1129" s="14" t="s">
        <v>1355</v>
      </c>
      <c r="K1129" s="14" t="s">
        <v>3282</v>
      </c>
      <c r="L1129" s="14"/>
      <c r="M1129" s="1" t="s">
        <v>5986</v>
      </c>
      <c r="N1129" s="14" t="s">
        <v>5989</v>
      </c>
      <c r="O1129" s="1">
        <f>IF(G1129="D1",MATCH(C1129,'RPI calculation'!$A$9:$A$356,0),0)</f>
        <v>42</v>
      </c>
      <c r="P1129" s="1">
        <f>IF(H1129="D1",MATCH(D1129,'RPI calculation'!$A$9:$A$356,0),0)</f>
        <v>268</v>
      </c>
      <c r="Q1129" s="1">
        <f t="shared" si="51"/>
        <v>1</v>
      </c>
      <c r="R1129" s="1">
        <f t="shared" si="52"/>
        <v>0</v>
      </c>
      <c r="S1129" s="1">
        <f t="shared" si="53"/>
        <v>1</v>
      </c>
      <c r="T1129" s="9">
        <f>IF(Q1129=0,0,(INDEX('RPI calculation'!$H$9:$H$356,P1129)-(COUNTIFS(Matches!$C$9:$C$1954,C1129,Matches!$D$9:$D$1954,D1129,Matches!$Q$9:$Q$1954,1,Matches!$F$9:$F$1954,3)+COUNTIFS(Matches!$C$9:$C$1954,D1129,Matches!$D$9:$D$1954,C1129,Matches!$Q$9:$Q$1954,1,Matches!$E$9:$E$1954,3)))/((INDEX('RPI calculation'!$H$9:$H$356,P1129)+INDEX('RPI calculation'!$I$9:$I$356,P1129))-(COUNTIFS(Matches!$C$9:$C$1954,C1129,Matches!$D$9:$D$1954,D1129,Matches!$Q$9:$Q$1954,1)+COUNTIFS(Matches!$C$9:$C$1954,D1129,Matches!$D$9:$D$1954,C1129,Matches!$Q$9:$Q$1954,1))))</f>
        <v>0.75</v>
      </c>
      <c r="U1129" s="9">
        <f>IF(Q1129=0,0,(INDEX('RPI calculation'!$H$9:$H$356,O1129)-(COUNTIFS(Matches!$C$9:$C$1954,C1129,Matches!$D$9:$D$1954,D1129,Matches!$Q$9:$Q$1954,1,Matches!$E$9:$E$1954,3)+COUNTIFS(Matches!$C$9:$C$1954,D1129,Matches!$D$9:$D$1954,C1129,Matches!$Q$9:$Q$1954,1,Matches!$F$9:$F$1954,3)))/((INDEX('RPI calculation'!$H$9:$H$356,O1129)+INDEX('RPI calculation'!$I$9:$I$356,O1129))-(COUNTIFS(Matches!$C$9:$C$1954,C1129,Matches!$D$9:$D$1954,D1129,Matches!$Q$9:$Q$1954,1)+COUNTIFS(Matches!$C$9:$C$1954,D1129,Matches!$D$9:$D$1954,C1129,Matches!$Q$9:$Q$1954,1))))</f>
        <v>0.18181818181818182</v>
      </c>
      <c r="V1129" s="9">
        <f>IF(Q1129=0,0,INDEX('RPI calculation'!$K$9:$K$356,P1129))</f>
        <v>0.42481770366385752</v>
      </c>
      <c r="W1129" s="9">
        <f>IF(Q1129=0,0,INDEX('RPI calculation'!$K$9:$K$356,O1129))</f>
        <v>0.41094322344322348</v>
      </c>
      <c r="X1129" s="1">
        <f>IF(G1129="D1",INDEX('RPI calculation'!$N$9:$N$356,O1129),0)</f>
        <v>328</v>
      </c>
      <c r="Y1129" s="1">
        <f>IF(H1129="D1",INDEX('RPI calculation'!$N$9:$N$356,P1129),0)</f>
        <v>148</v>
      </c>
    </row>
    <row r="1130" spans="1:25" ht="25">
      <c r="A1130" s="1" t="s">
        <v>3283</v>
      </c>
      <c r="B1130" s="12">
        <v>46276</v>
      </c>
      <c r="C1130" s="1" t="s">
        <v>324</v>
      </c>
      <c r="D1130" s="1" t="s">
        <v>76</v>
      </c>
      <c r="E1130" s="1">
        <v>0</v>
      </c>
      <c r="F1130" s="1">
        <v>3</v>
      </c>
      <c r="G1130" s="1" t="s">
        <v>584</v>
      </c>
      <c r="H1130" s="1" t="s">
        <v>584</v>
      </c>
      <c r="I1130" s="1">
        <v>2</v>
      </c>
      <c r="J1130" s="14" t="s">
        <v>1213</v>
      </c>
      <c r="K1130" s="14" t="s">
        <v>3284</v>
      </c>
      <c r="L1130" s="14"/>
      <c r="M1130" s="1" t="s">
        <v>5986</v>
      </c>
      <c r="N1130" s="14" t="s">
        <v>5989</v>
      </c>
      <c r="O1130" s="1">
        <f>IF(G1130="D1",MATCH(C1130,'RPI calculation'!$A$9:$A$356,0),0)</f>
        <v>43</v>
      </c>
      <c r="P1130" s="1">
        <f>IF(H1130="D1",MATCH(D1130,'RPI calculation'!$A$9:$A$356,0),0)</f>
        <v>68</v>
      </c>
      <c r="Q1130" s="1">
        <f t="shared" si="51"/>
        <v>1</v>
      </c>
      <c r="R1130" s="1">
        <f t="shared" si="52"/>
        <v>0</v>
      </c>
      <c r="S1130" s="1">
        <f t="shared" si="53"/>
        <v>1</v>
      </c>
      <c r="T1130" s="9">
        <f>IF(Q1130=0,0,(INDEX('RPI calculation'!$H$9:$H$356,P1130)-(COUNTIFS(Matches!$C$9:$C$1954,C1130,Matches!$D$9:$D$1954,D1130,Matches!$Q$9:$Q$1954,1,Matches!$F$9:$F$1954,3)+COUNTIFS(Matches!$C$9:$C$1954,D1130,Matches!$D$9:$D$1954,C1130,Matches!$Q$9:$Q$1954,1,Matches!$E$9:$E$1954,3)))/((INDEX('RPI calculation'!$H$9:$H$356,P1130)+INDEX('RPI calculation'!$I$9:$I$356,P1130))-(COUNTIFS(Matches!$C$9:$C$1954,C1130,Matches!$D$9:$D$1954,D1130,Matches!$Q$9:$Q$1954,1)+COUNTIFS(Matches!$C$9:$C$1954,D1130,Matches!$D$9:$D$1954,C1130,Matches!$Q$9:$Q$1954,1))))</f>
        <v>0.7</v>
      </c>
      <c r="U1130" s="9">
        <f>IF(Q1130=0,0,(INDEX('RPI calculation'!$H$9:$H$356,O1130)-(COUNTIFS(Matches!$C$9:$C$1954,C1130,Matches!$D$9:$D$1954,D1130,Matches!$Q$9:$Q$1954,1,Matches!$E$9:$E$1954,3)+COUNTIFS(Matches!$C$9:$C$1954,D1130,Matches!$D$9:$D$1954,C1130,Matches!$Q$9:$Q$1954,1,Matches!$F$9:$F$1954,3)))/((INDEX('RPI calculation'!$H$9:$H$356,O1130)+INDEX('RPI calculation'!$I$9:$I$356,O1130))-(COUNTIFS(Matches!$C$9:$C$1954,C1130,Matches!$D$9:$D$1954,D1130,Matches!$Q$9:$Q$1954,1)+COUNTIFS(Matches!$C$9:$C$1954,D1130,Matches!$D$9:$D$1954,C1130,Matches!$Q$9:$Q$1954,1))))</f>
        <v>0</v>
      </c>
      <c r="V1130" s="9">
        <f>IF(Q1130=0,0,INDEX('RPI calculation'!$K$9:$K$356,P1130))</f>
        <v>0.55886134067952242</v>
      </c>
      <c r="W1130" s="9">
        <f>IF(Q1130=0,0,INDEX('RPI calculation'!$K$9:$K$356,O1130))</f>
        <v>0.58061383061383054</v>
      </c>
      <c r="X1130" s="1">
        <f>IF(G1130="D1",INDEX('RPI calculation'!$N$9:$N$356,O1130),0)</f>
        <v>301</v>
      </c>
      <c r="Y1130" s="1">
        <f>IF(H1130="D1",INDEX('RPI calculation'!$N$9:$N$356,P1130),0)</f>
        <v>53</v>
      </c>
    </row>
    <row r="1131" spans="1:25" ht="25">
      <c r="A1131" s="1" t="s">
        <v>3285</v>
      </c>
      <c r="B1131" s="12">
        <v>46276</v>
      </c>
      <c r="C1131" s="1" t="s">
        <v>335</v>
      </c>
      <c r="D1131" s="1" t="s">
        <v>133</v>
      </c>
      <c r="E1131" s="1">
        <v>0</v>
      </c>
      <c r="F1131" s="1">
        <v>3</v>
      </c>
      <c r="G1131" s="1" t="s">
        <v>584</v>
      </c>
      <c r="H1131" s="1" t="s">
        <v>584</v>
      </c>
      <c r="I1131" s="1">
        <v>2</v>
      </c>
      <c r="J1131" s="14" t="s">
        <v>3286</v>
      </c>
      <c r="K1131" s="14" t="s">
        <v>3287</v>
      </c>
      <c r="L1131" s="14"/>
      <c r="M1131" s="1" t="s">
        <v>5986</v>
      </c>
      <c r="N1131" s="14" t="s">
        <v>5988</v>
      </c>
      <c r="O1131" s="1">
        <f>IF(G1131="D1",MATCH(C1131,'RPI calculation'!$A$9:$A$356,0),0)</f>
        <v>45</v>
      </c>
      <c r="P1131" s="1">
        <f>IF(H1131="D1",MATCH(D1131,'RPI calculation'!$A$9:$A$356,0),0)</f>
        <v>149</v>
      </c>
      <c r="Q1131" s="1">
        <f t="shared" si="51"/>
        <v>1</v>
      </c>
      <c r="R1131" s="1">
        <f t="shared" si="52"/>
        <v>0</v>
      </c>
      <c r="S1131" s="1">
        <f t="shared" si="53"/>
        <v>1</v>
      </c>
      <c r="T1131" s="9">
        <f>IF(Q1131=0,0,(INDEX('RPI calculation'!$H$9:$H$356,P1131)-(COUNTIFS(Matches!$C$9:$C$1954,C1131,Matches!$D$9:$D$1954,D1131,Matches!$Q$9:$Q$1954,1,Matches!$F$9:$F$1954,3)+COUNTIFS(Matches!$C$9:$C$1954,D1131,Matches!$D$9:$D$1954,C1131,Matches!$Q$9:$Q$1954,1,Matches!$E$9:$E$1954,3)))/((INDEX('RPI calculation'!$H$9:$H$356,P1131)+INDEX('RPI calculation'!$I$9:$I$356,P1131))-(COUNTIFS(Matches!$C$9:$C$1954,C1131,Matches!$D$9:$D$1954,D1131,Matches!$Q$9:$Q$1954,1)+COUNTIFS(Matches!$C$9:$C$1954,D1131,Matches!$D$9:$D$1954,C1131,Matches!$Q$9:$Q$1954,1))))</f>
        <v>0.5</v>
      </c>
      <c r="U1131" s="9">
        <f>IF(Q1131=0,0,(INDEX('RPI calculation'!$H$9:$H$356,O1131)-(COUNTIFS(Matches!$C$9:$C$1954,C1131,Matches!$D$9:$D$1954,D1131,Matches!$Q$9:$Q$1954,1,Matches!$E$9:$E$1954,3)+COUNTIFS(Matches!$C$9:$C$1954,D1131,Matches!$D$9:$D$1954,C1131,Matches!$Q$9:$Q$1954,1,Matches!$F$9:$F$1954,3)))/((INDEX('RPI calculation'!$H$9:$H$356,O1131)+INDEX('RPI calculation'!$I$9:$I$356,O1131))-(COUNTIFS(Matches!$C$9:$C$1954,C1131,Matches!$D$9:$D$1954,D1131,Matches!$Q$9:$Q$1954,1)+COUNTIFS(Matches!$C$9:$C$1954,D1131,Matches!$D$9:$D$1954,C1131,Matches!$Q$9:$Q$1954,1))))</f>
        <v>0.3</v>
      </c>
      <c r="V1131" s="9">
        <f>IF(Q1131=0,0,INDEX('RPI calculation'!$K$9:$K$356,P1131))</f>
        <v>0.54722222222222217</v>
      </c>
      <c r="W1131" s="9">
        <f>IF(Q1131=0,0,INDEX('RPI calculation'!$K$9:$K$356,O1131))</f>
        <v>0.40890019071837264</v>
      </c>
      <c r="X1131" s="1">
        <f>IF(G1131="D1",INDEX('RPI calculation'!$N$9:$N$356,O1131),0)</f>
        <v>312</v>
      </c>
      <c r="Y1131" s="1">
        <f>IF(H1131="D1",INDEX('RPI calculation'!$N$9:$N$356,P1131),0)</f>
        <v>110</v>
      </c>
    </row>
    <row r="1132" spans="1:25" ht="25">
      <c r="A1132" s="1" t="s">
        <v>3288</v>
      </c>
      <c r="B1132" s="12">
        <v>46276</v>
      </c>
      <c r="C1132" s="1" t="s">
        <v>335</v>
      </c>
      <c r="D1132" s="1" t="s">
        <v>354</v>
      </c>
      <c r="E1132" s="1">
        <v>1</v>
      </c>
      <c r="F1132" s="1">
        <v>3</v>
      </c>
      <c r="G1132" s="1" t="s">
        <v>584</v>
      </c>
      <c r="H1132" s="1" t="s">
        <v>584</v>
      </c>
      <c r="I1132" s="1">
        <v>2</v>
      </c>
      <c r="J1132" s="14" t="s">
        <v>1118</v>
      </c>
      <c r="K1132" s="14" t="s">
        <v>3289</v>
      </c>
      <c r="L1132" s="14"/>
      <c r="M1132" s="1" t="s">
        <v>5986</v>
      </c>
      <c r="N1132" s="14" t="s">
        <v>5989</v>
      </c>
      <c r="O1132" s="1">
        <f>IF(G1132="D1",MATCH(C1132,'RPI calculation'!$A$9:$A$356,0),0)</f>
        <v>45</v>
      </c>
      <c r="P1132" s="1">
        <f>IF(H1132="D1",MATCH(D1132,'RPI calculation'!$A$9:$A$356,0),0)</f>
        <v>261</v>
      </c>
      <c r="Q1132" s="1">
        <f t="shared" si="51"/>
        <v>1</v>
      </c>
      <c r="R1132" s="1">
        <f t="shared" si="52"/>
        <v>0</v>
      </c>
      <c r="S1132" s="1">
        <f t="shared" si="53"/>
        <v>1</v>
      </c>
      <c r="T1132" s="9">
        <f>IF(Q1132=0,0,(INDEX('RPI calculation'!$H$9:$H$356,P1132)-(COUNTIFS(Matches!$C$9:$C$1954,C1132,Matches!$D$9:$D$1954,D1132,Matches!$Q$9:$Q$1954,1,Matches!$F$9:$F$1954,3)+COUNTIFS(Matches!$C$9:$C$1954,D1132,Matches!$D$9:$D$1954,C1132,Matches!$Q$9:$Q$1954,1,Matches!$E$9:$E$1954,3)))/((INDEX('RPI calculation'!$H$9:$H$356,P1132)+INDEX('RPI calculation'!$I$9:$I$356,P1132))-(COUNTIFS(Matches!$C$9:$C$1954,C1132,Matches!$D$9:$D$1954,D1132,Matches!$Q$9:$Q$1954,1)+COUNTIFS(Matches!$C$9:$C$1954,D1132,Matches!$D$9:$D$1954,C1132,Matches!$Q$9:$Q$1954,1))))</f>
        <v>0.16666666666666666</v>
      </c>
      <c r="U1132" s="9">
        <f>IF(Q1132=0,0,(INDEX('RPI calculation'!$H$9:$H$356,O1132)-(COUNTIFS(Matches!$C$9:$C$1954,C1132,Matches!$D$9:$D$1954,D1132,Matches!$Q$9:$Q$1954,1,Matches!$E$9:$E$1954,3)+COUNTIFS(Matches!$C$9:$C$1954,D1132,Matches!$D$9:$D$1954,C1132,Matches!$Q$9:$Q$1954,1,Matches!$F$9:$F$1954,3)))/((INDEX('RPI calculation'!$H$9:$H$356,O1132)+INDEX('RPI calculation'!$I$9:$I$356,O1132))-(COUNTIFS(Matches!$C$9:$C$1954,C1132,Matches!$D$9:$D$1954,D1132,Matches!$Q$9:$Q$1954,1)+COUNTIFS(Matches!$C$9:$C$1954,D1132,Matches!$D$9:$D$1954,C1132,Matches!$Q$9:$Q$1954,1))))</f>
        <v>0.3</v>
      </c>
      <c r="V1132" s="9">
        <f>IF(Q1132=0,0,INDEX('RPI calculation'!$K$9:$K$356,P1132))</f>
        <v>0.34475524475524472</v>
      </c>
      <c r="W1132" s="9">
        <f>IF(Q1132=0,0,INDEX('RPI calculation'!$K$9:$K$356,O1132))</f>
        <v>0.40890019071837264</v>
      </c>
      <c r="X1132" s="1">
        <f>IF(G1132="D1",INDEX('RPI calculation'!$N$9:$N$356,O1132),0)</f>
        <v>312</v>
      </c>
      <c r="Y1132" s="1">
        <f>IF(H1132="D1",INDEX('RPI calculation'!$N$9:$N$356,P1132),0)</f>
        <v>331</v>
      </c>
    </row>
    <row r="1133" spans="1:25" ht="25">
      <c r="A1133" s="1" t="s">
        <v>3290</v>
      </c>
      <c r="B1133" s="12">
        <v>46276</v>
      </c>
      <c r="C1133" s="1" t="s">
        <v>299</v>
      </c>
      <c r="D1133" s="1" t="s">
        <v>251</v>
      </c>
      <c r="E1133" s="1">
        <v>3</v>
      </c>
      <c r="F1133" s="1">
        <v>1</v>
      </c>
      <c r="G1133" s="1" t="s">
        <v>584</v>
      </c>
      <c r="H1133" s="1" t="s">
        <v>584</v>
      </c>
      <c r="I1133" s="1">
        <v>2</v>
      </c>
      <c r="J1133" s="14" t="s">
        <v>1273</v>
      </c>
      <c r="K1133" s="14" t="s">
        <v>3291</v>
      </c>
      <c r="L1133" s="14"/>
      <c r="M1133" s="1" t="s">
        <v>5986</v>
      </c>
      <c r="N1133" s="14" t="s">
        <v>5989</v>
      </c>
      <c r="O1133" s="1">
        <f>IF(G1133="D1",MATCH(C1133,'RPI calculation'!$A$9:$A$356,0),0)</f>
        <v>46</v>
      </c>
      <c r="P1133" s="1">
        <f>IF(H1133="D1",MATCH(D1133,'RPI calculation'!$A$9:$A$356,0),0)</f>
        <v>223</v>
      </c>
      <c r="Q1133" s="1">
        <f t="shared" si="51"/>
        <v>1</v>
      </c>
      <c r="R1133" s="1">
        <f t="shared" si="52"/>
        <v>1</v>
      </c>
      <c r="S1133" s="1">
        <f t="shared" si="53"/>
        <v>0</v>
      </c>
      <c r="T1133" s="9">
        <f>IF(Q1133=0,0,(INDEX('RPI calculation'!$H$9:$H$356,P1133)-(COUNTIFS(Matches!$C$9:$C$1954,C1133,Matches!$D$9:$D$1954,D1133,Matches!$Q$9:$Q$1954,1,Matches!$F$9:$F$1954,3)+COUNTIFS(Matches!$C$9:$C$1954,D1133,Matches!$D$9:$D$1954,C1133,Matches!$Q$9:$Q$1954,1,Matches!$E$9:$E$1954,3)))/((INDEX('RPI calculation'!$H$9:$H$356,P1133)+INDEX('RPI calculation'!$I$9:$I$356,P1133))-(COUNTIFS(Matches!$C$9:$C$1954,C1133,Matches!$D$9:$D$1954,D1133,Matches!$Q$9:$Q$1954,1)+COUNTIFS(Matches!$C$9:$C$1954,D1133,Matches!$D$9:$D$1954,C1133,Matches!$Q$9:$Q$1954,1))))</f>
        <v>0.46153846153846156</v>
      </c>
      <c r="U1133" s="9">
        <f>IF(Q1133=0,0,(INDEX('RPI calculation'!$H$9:$H$356,O1133)-(COUNTIFS(Matches!$C$9:$C$1954,C1133,Matches!$D$9:$D$1954,D1133,Matches!$Q$9:$Q$1954,1,Matches!$E$9:$E$1954,3)+COUNTIFS(Matches!$C$9:$C$1954,D1133,Matches!$D$9:$D$1954,C1133,Matches!$Q$9:$Q$1954,1,Matches!$F$9:$F$1954,3)))/((INDEX('RPI calculation'!$H$9:$H$356,O1133)+INDEX('RPI calculation'!$I$9:$I$356,O1133))-(COUNTIFS(Matches!$C$9:$C$1954,C1133,Matches!$D$9:$D$1954,D1133,Matches!$Q$9:$Q$1954,1)+COUNTIFS(Matches!$C$9:$C$1954,D1133,Matches!$D$9:$D$1954,C1133,Matches!$Q$9:$Q$1954,1))))</f>
        <v>0.36363636363636365</v>
      </c>
      <c r="V1133" s="9">
        <f>IF(Q1133=0,0,INDEX('RPI calculation'!$K$9:$K$356,P1133))</f>
        <v>0.47832881404309979</v>
      </c>
      <c r="W1133" s="9">
        <f>IF(Q1133=0,0,INDEX('RPI calculation'!$K$9:$K$356,O1133))</f>
        <v>0.42518453768453773</v>
      </c>
      <c r="X1133" s="1">
        <f>IF(G1133="D1",INDEX('RPI calculation'!$N$9:$N$356,O1133),0)</f>
        <v>276</v>
      </c>
      <c r="Y1133" s="1">
        <f>IF(H1133="D1",INDEX('RPI calculation'!$N$9:$N$356,P1133),0)</f>
        <v>228</v>
      </c>
    </row>
    <row r="1134" spans="1:25" ht="25">
      <c r="A1134" s="1" t="s">
        <v>3292</v>
      </c>
      <c r="B1134" s="12">
        <v>46276</v>
      </c>
      <c r="C1134" s="1" t="s">
        <v>299</v>
      </c>
      <c r="D1134" s="1" t="s">
        <v>277</v>
      </c>
      <c r="E1134" s="1">
        <v>1</v>
      </c>
      <c r="F1134" s="1">
        <v>3</v>
      </c>
      <c r="G1134" s="1" t="s">
        <v>584</v>
      </c>
      <c r="H1134" s="1" t="s">
        <v>584</v>
      </c>
      <c r="I1134" s="1">
        <v>2</v>
      </c>
      <c r="J1134" s="14" t="s">
        <v>878</v>
      </c>
      <c r="K1134" s="14" t="s">
        <v>3293</v>
      </c>
      <c r="L1134" s="14"/>
      <c r="M1134" s="1" t="s">
        <v>5986</v>
      </c>
      <c r="N1134" s="14" t="s">
        <v>5989</v>
      </c>
      <c r="O1134" s="1">
        <f>IF(G1134="D1",MATCH(C1134,'RPI calculation'!$A$9:$A$356,0),0)</f>
        <v>46</v>
      </c>
      <c r="P1134" s="1">
        <f>IF(H1134="D1",MATCH(D1134,'RPI calculation'!$A$9:$A$356,0),0)</f>
        <v>228</v>
      </c>
      <c r="Q1134" s="1">
        <f t="shared" si="51"/>
        <v>1</v>
      </c>
      <c r="R1134" s="1">
        <f t="shared" si="52"/>
        <v>0</v>
      </c>
      <c r="S1134" s="1">
        <f t="shared" si="53"/>
        <v>1</v>
      </c>
      <c r="T1134" s="9">
        <f>IF(Q1134=0,0,(INDEX('RPI calculation'!$H$9:$H$356,P1134)-(COUNTIFS(Matches!$C$9:$C$1954,C1134,Matches!$D$9:$D$1954,D1134,Matches!$Q$9:$Q$1954,1,Matches!$F$9:$F$1954,3)+COUNTIFS(Matches!$C$9:$C$1954,D1134,Matches!$D$9:$D$1954,C1134,Matches!$Q$9:$Q$1954,1,Matches!$E$9:$E$1954,3)))/((INDEX('RPI calculation'!$H$9:$H$356,P1134)+INDEX('RPI calculation'!$I$9:$I$356,P1134))-(COUNTIFS(Matches!$C$9:$C$1954,C1134,Matches!$D$9:$D$1954,D1134,Matches!$Q$9:$Q$1954,1)+COUNTIFS(Matches!$C$9:$C$1954,D1134,Matches!$D$9:$D$1954,C1134,Matches!$Q$9:$Q$1954,1))))</f>
        <v>0.18181818181818182</v>
      </c>
      <c r="U1134" s="9">
        <f>IF(Q1134=0,0,(INDEX('RPI calculation'!$H$9:$H$356,O1134)-(COUNTIFS(Matches!$C$9:$C$1954,C1134,Matches!$D$9:$D$1954,D1134,Matches!$Q$9:$Q$1954,1,Matches!$E$9:$E$1954,3)+COUNTIFS(Matches!$C$9:$C$1954,D1134,Matches!$D$9:$D$1954,C1134,Matches!$Q$9:$Q$1954,1,Matches!$F$9:$F$1954,3)))/((INDEX('RPI calculation'!$H$9:$H$356,O1134)+INDEX('RPI calculation'!$I$9:$I$356,O1134))-(COUNTIFS(Matches!$C$9:$C$1954,C1134,Matches!$D$9:$D$1954,D1134,Matches!$Q$9:$Q$1954,1)+COUNTIFS(Matches!$C$9:$C$1954,D1134,Matches!$D$9:$D$1954,C1134,Matches!$Q$9:$Q$1954,1))))</f>
        <v>0.45454545454545453</v>
      </c>
      <c r="V1134" s="9">
        <f>IF(Q1134=0,0,INDEX('RPI calculation'!$K$9:$K$356,P1134))</f>
        <v>0.53579545454545452</v>
      </c>
      <c r="W1134" s="9">
        <f>IF(Q1134=0,0,INDEX('RPI calculation'!$K$9:$K$356,O1134))</f>
        <v>0.42518453768453773</v>
      </c>
      <c r="X1134" s="1">
        <f>IF(G1134="D1",INDEX('RPI calculation'!$N$9:$N$356,O1134),0)</f>
        <v>276</v>
      </c>
      <c r="Y1134" s="1">
        <f>IF(H1134="D1",INDEX('RPI calculation'!$N$9:$N$356,P1134),0)</f>
        <v>254</v>
      </c>
    </row>
    <row r="1135" spans="1:25" ht="25">
      <c r="A1135" s="1" t="s">
        <v>3294</v>
      </c>
      <c r="B1135" s="12">
        <v>46276</v>
      </c>
      <c r="C1135" s="1" t="s">
        <v>367</v>
      </c>
      <c r="D1135" s="1" t="s">
        <v>308</v>
      </c>
      <c r="E1135" s="1">
        <v>0</v>
      </c>
      <c r="F1135" s="1">
        <v>3</v>
      </c>
      <c r="G1135" s="1" t="s">
        <v>584</v>
      </c>
      <c r="H1135" s="1" t="s">
        <v>584</v>
      </c>
      <c r="I1135" s="1">
        <v>2</v>
      </c>
      <c r="J1135" s="14" t="s">
        <v>1009</v>
      </c>
      <c r="K1135" s="14" t="s">
        <v>3295</v>
      </c>
      <c r="L1135" s="14"/>
      <c r="M1135" s="1" t="s">
        <v>5986</v>
      </c>
      <c r="N1135" s="14" t="s">
        <v>5989</v>
      </c>
      <c r="O1135" s="1">
        <f>IF(G1135="D1",MATCH(C1135,'RPI calculation'!$A$9:$A$356,0),0)</f>
        <v>47</v>
      </c>
      <c r="P1135" s="1">
        <f>IF(H1135="D1",MATCH(D1135,'RPI calculation'!$A$9:$A$356,0),0)</f>
        <v>189</v>
      </c>
      <c r="Q1135" s="1">
        <f t="shared" si="51"/>
        <v>1</v>
      </c>
      <c r="R1135" s="1">
        <f t="shared" si="52"/>
        <v>0</v>
      </c>
      <c r="S1135" s="1">
        <f t="shared" si="53"/>
        <v>1</v>
      </c>
      <c r="T1135" s="9">
        <f>IF(Q1135=0,0,(INDEX('RPI calculation'!$H$9:$H$356,P1135)-(COUNTIFS(Matches!$C$9:$C$1954,C1135,Matches!$D$9:$D$1954,D1135,Matches!$Q$9:$Q$1954,1,Matches!$F$9:$F$1954,3)+COUNTIFS(Matches!$C$9:$C$1954,D1135,Matches!$D$9:$D$1954,C1135,Matches!$Q$9:$Q$1954,1,Matches!$E$9:$E$1954,3)))/((INDEX('RPI calculation'!$H$9:$H$356,P1135)+INDEX('RPI calculation'!$I$9:$I$356,P1135))-(COUNTIFS(Matches!$C$9:$C$1954,C1135,Matches!$D$9:$D$1954,D1135,Matches!$Q$9:$Q$1954,1)+COUNTIFS(Matches!$C$9:$C$1954,D1135,Matches!$D$9:$D$1954,C1135,Matches!$Q$9:$Q$1954,1))))</f>
        <v>0.55555555555555558</v>
      </c>
      <c r="U1135" s="9">
        <f>IF(Q1135=0,0,(INDEX('RPI calculation'!$H$9:$H$356,O1135)-(COUNTIFS(Matches!$C$9:$C$1954,C1135,Matches!$D$9:$D$1954,D1135,Matches!$Q$9:$Q$1954,1,Matches!$E$9:$E$1954,3)+COUNTIFS(Matches!$C$9:$C$1954,D1135,Matches!$D$9:$D$1954,C1135,Matches!$Q$9:$Q$1954,1,Matches!$F$9:$F$1954,3)))/((INDEX('RPI calculation'!$H$9:$H$356,O1135)+INDEX('RPI calculation'!$I$9:$I$356,O1135))-(COUNTIFS(Matches!$C$9:$C$1954,C1135,Matches!$D$9:$D$1954,D1135,Matches!$Q$9:$Q$1954,1)+COUNTIFS(Matches!$C$9:$C$1954,D1135,Matches!$D$9:$D$1954,C1135,Matches!$Q$9:$Q$1954,1))))</f>
        <v>0</v>
      </c>
      <c r="V1135" s="9">
        <f>IF(Q1135=0,0,INDEX('RPI calculation'!$K$9:$K$356,P1135))</f>
        <v>0.30318181818181816</v>
      </c>
      <c r="W1135" s="9">
        <f>IF(Q1135=0,0,INDEX('RPI calculation'!$K$9:$K$356,O1135))</f>
        <v>0.38599941724941722</v>
      </c>
      <c r="X1135" s="1">
        <f>IF(G1135="D1",INDEX('RPI calculation'!$N$9:$N$356,O1135),0)</f>
        <v>344</v>
      </c>
      <c r="Y1135" s="1">
        <f>IF(H1135="D1",INDEX('RPI calculation'!$N$9:$N$356,P1135),0)</f>
        <v>285</v>
      </c>
    </row>
    <row r="1136" spans="1:25" ht="25">
      <c r="A1136" s="1" t="s">
        <v>3296</v>
      </c>
      <c r="B1136" s="12">
        <v>46276</v>
      </c>
      <c r="C1136" s="1" t="s">
        <v>367</v>
      </c>
      <c r="D1136" s="1" t="s">
        <v>330</v>
      </c>
      <c r="E1136" s="1">
        <v>0</v>
      </c>
      <c r="F1136" s="1">
        <v>3</v>
      </c>
      <c r="G1136" s="1" t="s">
        <v>584</v>
      </c>
      <c r="H1136" s="1" t="s">
        <v>584</v>
      </c>
      <c r="I1136" s="1">
        <v>2</v>
      </c>
      <c r="J1136" s="14" t="s">
        <v>2382</v>
      </c>
      <c r="K1136" s="14" t="s">
        <v>3297</v>
      </c>
      <c r="L1136" s="14"/>
      <c r="M1136" s="1" t="s">
        <v>5986</v>
      </c>
      <c r="N1136" s="14" t="s">
        <v>5989</v>
      </c>
      <c r="O1136" s="1">
        <f>IF(G1136="D1",MATCH(C1136,'RPI calculation'!$A$9:$A$356,0),0)</f>
        <v>47</v>
      </c>
      <c r="P1136" s="1">
        <f>IF(H1136="D1",MATCH(D1136,'RPI calculation'!$A$9:$A$356,0),0)</f>
        <v>252</v>
      </c>
      <c r="Q1136" s="1">
        <f t="shared" si="51"/>
        <v>1</v>
      </c>
      <c r="R1136" s="1">
        <f t="shared" si="52"/>
        <v>0</v>
      </c>
      <c r="S1136" s="1">
        <f t="shared" si="53"/>
        <v>1</v>
      </c>
      <c r="T1136" s="9">
        <f>IF(Q1136=0,0,(INDEX('RPI calculation'!$H$9:$H$356,P1136)-(COUNTIFS(Matches!$C$9:$C$1954,C1136,Matches!$D$9:$D$1954,D1136,Matches!$Q$9:$Q$1954,1,Matches!$F$9:$F$1954,3)+COUNTIFS(Matches!$C$9:$C$1954,D1136,Matches!$D$9:$D$1954,C1136,Matches!$Q$9:$Q$1954,1,Matches!$E$9:$E$1954,3)))/((INDEX('RPI calculation'!$H$9:$H$356,P1136)+INDEX('RPI calculation'!$I$9:$I$356,P1136))-(COUNTIFS(Matches!$C$9:$C$1954,C1136,Matches!$D$9:$D$1954,D1136,Matches!$Q$9:$Q$1954,1)+COUNTIFS(Matches!$C$9:$C$1954,D1136,Matches!$D$9:$D$1954,C1136,Matches!$Q$9:$Q$1954,1))))</f>
        <v>9.0909090909090912E-2</v>
      </c>
      <c r="U1136" s="9">
        <f>IF(Q1136=0,0,(INDEX('RPI calculation'!$H$9:$H$356,O1136)-(COUNTIFS(Matches!$C$9:$C$1954,C1136,Matches!$D$9:$D$1954,D1136,Matches!$Q$9:$Q$1954,1,Matches!$E$9:$E$1954,3)+COUNTIFS(Matches!$C$9:$C$1954,D1136,Matches!$D$9:$D$1954,C1136,Matches!$Q$9:$Q$1954,1,Matches!$F$9:$F$1954,3)))/((INDEX('RPI calculation'!$H$9:$H$356,O1136)+INDEX('RPI calculation'!$I$9:$I$356,O1136))-(COUNTIFS(Matches!$C$9:$C$1954,C1136,Matches!$D$9:$D$1954,D1136,Matches!$Q$9:$Q$1954,1)+COUNTIFS(Matches!$C$9:$C$1954,D1136,Matches!$D$9:$D$1954,C1136,Matches!$Q$9:$Q$1954,1))))</f>
        <v>0</v>
      </c>
      <c r="V1136" s="9">
        <f>IF(Q1136=0,0,INDEX('RPI calculation'!$K$9:$K$356,P1136))</f>
        <v>0.50084175084175075</v>
      </c>
      <c r="W1136" s="9">
        <f>IF(Q1136=0,0,INDEX('RPI calculation'!$K$9:$K$356,O1136))</f>
        <v>0.38599941724941722</v>
      </c>
      <c r="X1136" s="1">
        <f>IF(G1136="D1",INDEX('RPI calculation'!$N$9:$N$356,O1136),0)</f>
        <v>344</v>
      </c>
      <c r="Y1136" s="1">
        <f>IF(H1136="D1",INDEX('RPI calculation'!$N$9:$N$356,P1136),0)</f>
        <v>307</v>
      </c>
    </row>
    <row r="1137" spans="1:25" ht="25">
      <c r="A1137" s="1" t="s">
        <v>3298</v>
      </c>
      <c r="B1137" s="12">
        <v>46276</v>
      </c>
      <c r="C1137" s="1" t="s">
        <v>47</v>
      </c>
      <c r="D1137" s="1" t="s">
        <v>44</v>
      </c>
      <c r="E1137" s="1">
        <v>0</v>
      </c>
      <c r="F1137" s="1">
        <v>3</v>
      </c>
      <c r="G1137" s="1" t="s">
        <v>584</v>
      </c>
      <c r="H1137" s="1" t="s">
        <v>584</v>
      </c>
      <c r="I1137" s="1">
        <v>2</v>
      </c>
      <c r="J1137" s="14" t="s">
        <v>644</v>
      </c>
      <c r="K1137" s="14" t="s">
        <v>3299</v>
      </c>
      <c r="L1137" s="14"/>
      <c r="M1137" s="1" t="s">
        <v>5986</v>
      </c>
      <c r="N1137" s="14" t="s">
        <v>5989</v>
      </c>
      <c r="O1137" s="1">
        <f>IF(G1137="D1",MATCH(C1137,'RPI calculation'!$A$9:$A$356,0),0)</f>
        <v>48</v>
      </c>
      <c r="P1137" s="1">
        <f>IF(H1137="D1",MATCH(D1137,'RPI calculation'!$A$9:$A$356,0),0)</f>
        <v>163</v>
      </c>
      <c r="Q1137" s="1">
        <f t="shared" si="51"/>
        <v>1</v>
      </c>
      <c r="R1137" s="1">
        <f t="shared" si="52"/>
        <v>0</v>
      </c>
      <c r="S1137" s="1">
        <f t="shared" si="53"/>
        <v>1</v>
      </c>
      <c r="T1137" s="9">
        <f>IF(Q1137=0,0,(INDEX('RPI calculation'!$H$9:$H$356,P1137)-(COUNTIFS(Matches!$C$9:$C$1954,C1137,Matches!$D$9:$D$1954,D1137,Matches!$Q$9:$Q$1954,1,Matches!$F$9:$F$1954,3)+COUNTIFS(Matches!$C$9:$C$1954,D1137,Matches!$D$9:$D$1954,C1137,Matches!$Q$9:$Q$1954,1,Matches!$E$9:$E$1954,3)))/((INDEX('RPI calculation'!$H$9:$H$356,P1137)+INDEX('RPI calculation'!$I$9:$I$356,P1137))-(COUNTIFS(Matches!$C$9:$C$1954,C1137,Matches!$D$9:$D$1954,D1137,Matches!$Q$9:$Q$1954,1)+COUNTIFS(Matches!$C$9:$C$1954,D1137,Matches!$D$9:$D$1954,C1137,Matches!$Q$9:$Q$1954,1))))</f>
        <v>1</v>
      </c>
      <c r="U1137" s="9">
        <f>IF(Q1137=0,0,(INDEX('RPI calculation'!$H$9:$H$356,O1137)-(COUNTIFS(Matches!$C$9:$C$1954,C1137,Matches!$D$9:$D$1954,D1137,Matches!$Q$9:$Q$1954,1,Matches!$E$9:$E$1954,3)+COUNTIFS(Matches!$C$9:$C$1954,D1137,Matches!$D$9:$D$1954,C1137,Matches!$Q$9:$Q$1954,1,Matches!$F$9:$F$1954,3)))/((INDEX('RPI calculation'!$H$9:$H$356,O1137)+INDEX('RPI calculation'!$I$9:$I$356,O1137))-(COUNTIFS(Matches!$C$9:$C$1954,C1137,Matches!$D$9:$D$1954,D1137,Matches!$Q$9:$Q$1954,1)+COUNTIFS(Matches!$C$9:$C$1954,D1137,Matches!$D$9:$D$1954,C1137,Matches!$Q$9:$Q$1954,1))))</f>
        <v>0.77777777777777779</v>
      </c>
      <c r="V1137" s="9">
        <f>IF(Q1137=0,0,INDEX('RPI calculation'!$K$9:$K$356,P1137))</f>
        <v>0.49174242424242431</v>
      </c>
      <c r="W1137" s="9">
        <f>IF(Q1137=0,0,INDEX('RPI calculation'!$K$9:$K$356,O1137))</f>
        <v>0.67239898989898994</v>
      </c>
      <c r="X1137" s="1">
        <f>IF(G1137="D1",INDEX('RPI calculation'!$N$9:$N$356,O1137),0)</f>
        <v>24</v>
      </c>
      <c r="Y1137" s="1">
        <f>IF(H1137="D1",INDEX('RPI calculation'!$N$9:$N$356,P1137),0)</f>
        <v>21</v>
      </c>
    </row>
    <row r="1138" spans="1:25" ht="25">
      <c r="A1138" s="1" t="s">
        <v>3300</v>
      </c>
      <c r="B1138" s="12">
        <v>46276</v>
      </c>
      <c r="C1138" s="1" t="s">
        <v>145</v>
      </c>
      <c r="D1138" s="1" t="s">
        <v>71</v>
      </c>
      <c r="E1138" s="1">
        <v>1</v>
      </c>
      <c r="F1138" s="1">
        <v>3</v>
      </c>
      <c r="G1138" s="1" t="s">
        <v>584</v>
      </c>
      <c r="H1138" s="1" t="s">
        <v>584</v>
      </c>
      <c r="I1138" s="1">
        <v>2</v>
      </c>
      <c r="J1138" s="14" t="s">
        <v>3301</v>
      </c>
      <c r="K1138" s="14" t="s">
        <v>3302</v>
      </c>
      <c r="L1138" s="14"/>
      <c r="M1138" s="1" t="s">
        <v>5986</v>
      </c>
      <c r="N1138" s="14" t="s">
        <v>5988</v>
      </c>
      <c r="O1138" s="1">
        <f>IF(G1138="D1",MATCH(C1138,'RPI calculation'!$A$9:$A$356,0),0)</f>
        <v>49</v>
      </c>
      <c r="P1138" s="1">
        <f>IF(H1138="D1",MATCH(D1138,'RPI calculation'!$A$9:$A$356,0),0)</f>
        <v>255</v>
      </c>
      <c r="Q1138" s="1">
        <f t="shared" si="51"/>
        <v>1</v>
      </c>
      <c r="R1138" s="1">
        <f t="shared" si="52"/>
        <v>0</v>
      </c>
      <c r="S1138" s="1">
        <f t="shared" si="53"/>
        <v>1</v>
      </c>
      <c r="T1138" s="9">
        <f>IF(Q1138=0,0,(INDEX('RPI calculation'!$H$9:$H$356,P1138)-(COUNTIFS(Matches!$C$9:$C$1954,C1138,Matches!$D$9:$D$1954,D1138,Matches!$Q$9:$Q$1954,1,Matches!$F$9:$F$1954,3)+COUNTIFS(Matches!$C$9:$C$1954,D1138,Matches!$D$9:$D$1954,C1138,Matches!$Q$9:$Q$1954,1,Matches!$E$9:$E$1954,3)))/((INDEX('RPI calculation'!$H$9:$H$356,P1138)+INDEX('RPI calculation'!$I$9:$I$356,P1138))-(COUNTIFS(Matches!$C$9:$C$1954,C1138,Matches!$D$9:$D$1954,D1138,Matches!$Q$9:$Q$1954,1)+COUNTIFS(Matches!$C$9:$C$1954,D1138,Matches!$D$9:$D$1954,C1138,Matches!$Q$9:$Q$1954,1))))</f>
        <v>0.66666666666666663</v>
      </c>
      <c r="U1138" s="9">
        <f>IF(Q1138=0,0,(INDEX('RPI calculation'!$H$9:$H$356,O1138)-(COUNTIFS(Matches!$C$9:$C$1954,C1138,Matches!$D$9:$D$1954,D1138,Matches!$Q$9:$Q$1954,1,Matches!$E$9:$E$1954,3)+COUNTIFS(Matches!$C$9:$C$1954,D1138,Matches!$D$9:$D$1954,C1138,Matches!$Q$9:$Q$1954,1,Matches!$F$9:$F$1954,3)))/((INDEX('RPI calculation'!$H$9:$H$356,O1138)+INDEX('RPI calculation'!$I$9:$I$356,O1138))-(COUNTIFS(Matches!$C$9:$C$1954,C1138,Matches!$D$9:$D$1954,D1138,Matches!$Q$9:$Q$1954,1)+COUNTIFS(Matches!$C$9:$C$1954,D1138,Matches!$D$9:$D$1954,C1138,Matches!$Q$9:$Q$1954,1))))</f>
        <v>0.54545454545454541</v>
      </c>
      <c r="V1138" s="9">
        <f>IF(Q1138=0,0,INDEX('RPI calculation'!$K$9:$K$356,P1138))</f>
        <v>0.59676767676767672</v>
      </c>
      <c r="W1138" s="9">
        <f>IF(Q1138=0,0,INDEX('RPI calculation'!$K$9:$K$356,O1138))</f>
        <v>0.57694250194250196</v>
      </c>
      <c r="X1138" s="1">
        <f>IF(G1138="D1",INDEX('RPI calculation'!$N$9:$N$356,O1138),0)</f>
        <v>122</v>
      </c>
      <c r="Y1138" s="1">
        <f>IF(H1138="D1",INDEX('RPI calculation'!$N$9:$N$356,P1138),0)</f>
        <v>48</v>
      </c>
    </row>
    <row r="1139" spans="1:25" ht="25">
      <c r="A1139" s="1" t="s">
        <v>3303</v>
      </c>
      <c r="B1139" s="12">
        <v>46276</v>
      </c>
      <c r="C1139" s="1" t="s">
        <v>316</v>
      </c>
      <c r="D1139" s="1" t="s">
        <v>243</v>
      </c>
      <c r="E1139" s="1">
        <v>2</v>
      </c>
      <c r="F1139" s="1">
        <v>3</v>
      </c>
      <c r="G1139" s="1" t="s">
        <v>584</v>
      </c>
      <c r="H1139" s="1" t="s">
        <v>584</v>
      </c>
      <c r="I1139" s="1">
        <v>2</v>
      </c>
      <c r="J1139" s="14" t="s">
        <v>844</v>
      </c>
      <c r="K1139" s="14" t="s">
        <v>3304</v>
      </c>
      <c r="L1139" s="14"/>
      <c r="M1139" s="1" t="s">
        <v>5986</v>
      </c>
      <c r="N1139" s="14" t="s">
        <v>5989</v>
      </c>
      <c r="O1139" s="1">
        <f>IF(G1139="D1",MATCH(C1139,'RPI calculation'!$A$9:$A$356,0),0)</f>
        <v>50</v>
      </c>
      <c r="P1139" s="1">
        <f>IF(H1139="D1",MATCH(D1139,'RPI calculation'!$A$9:$A$356,0),0)</f>
        <v>322</v>
      </c>
      <c r="Q1139" s="1">
        <f t="shared" si="51"/>
        <v>1</v>
      </c>
      <c r="R1139" s="1">
        <f t="shared" si="52"/>
        <v>0</v>
      </c>
      <c r="S1139" s="1">
        <f t="shared" si="53"/>
        <v>1</v>
      </c>
      <c r="T1139" s="9">
        <f>IF(Q1139=0,0,(INDEX('RPI calculation'!$H$9:$H$356,P1139)-(COUNTIFS(Matches!$C$9:$C$1954,C1139,Matches!$D$9:$D$1954,D1139,Matches!$Q$9:$Q$1954,1,Matches!$F$9:$F$1954,3)+COUNTIFS(Matches!$C$9:$C$1954,D1139,Matches!$D$9:$D$1954,C1139,Matches!$Q$9:$Q$1954,1,Matches!$E$9:$E$1954,3)))/((INDEX('RPI calculation'!$H$9:$H$356,P1139)+INDEX('RPI calculation'!$I$9:$I$356,P1139))-(COUNTIFS(Matches!$C$9:$C$1954,C1139,Matches!$D$9:$D$1954,D1139,Matches!$Q$9:$Q$1954,1)+COUNTIFS(Matches!$C$9:$C$1954,D1139,Matches!$D$9:$D$1954,C1139,Matches!$Q$9:$Q$1954,1))))</f>
        <v>0.63636363636363635</v>
      </c>
      <c r="U1139" s="9">
        <f>IF(Q1139=0,0,(INDEX('RPI calculation'!$H$9:$H$356,O1139)-(COUNTIFS(Matches!$C$9:$C$1954,C1139,Matches!$D$9:$D$1954,D1139,Matches!$Q$9:$Q$1954,1,Matches!$E$9:$E$1954,3)+COUNTIFS(Matches!$C$9:$C$1954,D1139,Matches!$D$9:$D$1954,C1139,Matches!$Q$9:$Q$1954,1,Matches!$F$9:$F$1954,3)))/((INDEX('RPI calculation'!$H$9:$H$356,O1139)+INDEX('RPI calculation'!$I$9:$I$356,O1139))-(COUNTIFS(Matches!$C$9:$C$1954,C1139,Matches!$D$9:$D$1954,D1139,Matches!$Q$9:$Q$1954,1)+COUNTIFS(Matches!$C$9:$C$1954,D1139,Matches!$D$9:$D$1954,C1139,Matches!$Q$9:$Q$1954,1))))</f>
        <v>0.3</v>
      </c>
      <c r="V1139" s="9">
        <f>IF(Q1139=0,0,INDEX('RPI calculation'!$K$9:$K$356,P1139))</f>
        <v>0.36851250601250601</v>
      </c>
      <c r="W1139" s="9">
        <f>IF(Q1139=0,0,INDEX('RPI calculation'!$K$9:$K$356,O1139))</f>
        <v>0.46455463728190999</v>
      </c>
      <c r="X1139" s="1">
        <f>IF(G1139="D1",INDEX('RPI calculation'!$N$9:$N$356,O1139),0)</f>
        <v>293</v>
      </c>
      <c r="Y1139" s="1">
        <f>IF(H1139="D1",INDEX('RPI calculation'!$N$9:$N$356,P1139),0)</f>
        <v>220</v>
      </c>
    </row>
    <row r="1140" spans="1:25" ht="25">
      <c r="A1140" s="1" t="s">
        <v>3305</v>
      </c>
      <c r="B1140" s="12">
        <v>46276</v>
      </c>
      <c r="C1140" s="1" t="s">
        <v>84</v>
      </c>
      <c r="D1140" s="1" t="s">
        <v>180</v>
      </c>
      <c r="E1140" s="1">
        <v>3</v>
      </c>
      <c r="F1140" s="1">
        <v>0</v>
      </c>
      <c r="G1140" s="1" t="s">
        <v>584</v>
      </c>
      <c r="H1140" s="1" t="s">
        <v>584</v>
      </c>
      <c r="I1140" s="1">
        <v>2</v>
      </c>
      <c r="J1140" s="14" t="s">
        <v>2258</v>
      </c>
      <c r="K1140" s="14" t="s">
        <v>3306</v>
      </c>
      <c r="L1140" s="14"/>
      <c r="M1140" s="1" t="s">
        <v>5986</v>
      </c>
      <c r="N1140" s="14" t="s">
        <v>5989</v>
      </c>
      <c r="O1140" s="1">
        <f>IF(G1140="D1",MATCH(C1140,'RPI calculation'!$A$9:$A$356,0),0)</f>
        <v>52</v>
      </c>
      <c r="P1140" s="1">
        <f>IF(H1140="D1",MATCH(D1140,'RPI calculation'!$A$9:$A$356,0),0)</f>
        <v>71</v>
      </c>
      <c r="Q1140" s="1">
        <f t="shared" si="51"/>
        <v>1</v>
      </c>
      <c r="R1140" s="1">
        <f t="shared" si="52"/>
        <v>1</v>
      </c>
      <c r="S1140" s="1">
        <f t="shared" si="53"/>
        <v>0</v>
      </c>
      <c r="T1140" s="9">
        <f>IF(Q1140=0,0,(INDEX('RPI calculation'!$H$9:$H$356,P1140)-(COUNTIFS(Matches!$C$9:$C$1954,C1140,Matches!$D$9:$D$1954,D1140,Matches!$Q$9:$Q$1954,1,Matches!$F$9:$F$1954,3)+COUNTIFS(Matches!$C$9:$C$1954,D1140,Matches!$D$9:$D$1954,C1140,Matches!$Q$9:$Q$1954,1,Matches!$E$9:$E$1954,3)))/((INDEX('RPI calculation'!$H$9:$H$356,P1140)+INDEX('RPI calculation'!$I$9:$I$356,P1140))-(COUNTIFS(Matches!$C$9:$C$1954,C1140,Matches!$D$9:$D$1954,D1140,Matches!$Q$9:$Q$1954,1)+COUNTIFS(Matches!$C$9:$C$1954,D1140,Matches!$D$9:$D$1954,C1140,Matches!$Q$9:$Q$1954,1))))</f>
        <v>0.9</v>
      </c>
      <c r="U1140" s="9">
        <f>IF(Q1140=0,0,(INDEX('RPI calculation'!$H$9:$H$356,O1140)-(COUNTIFS(Matches!$C$9:$C$1954,C1140,Matches!$D$9:$D$1954,D1140,Matches!$Q$9:$Q$1954,1,Matches!$E$9:$E$1954,3)+COUNTIFS(Matches!$C$9:$C$1954,D1140,Matches!$D$9:$D$1954,C1140,Matches!$Q$9:$Q$1954,1,Matches!$F$9:$F$1954,3)))/((INDEX('RPI calculation'!$H$9:$H$356,O1140)+INDEX('RPI calculation'!$I$9:$I$356,O1140))-(COUNTIFS(Matches!$C$9:$C$1954,C1140,Matches!$D$9:$D$1954,D1140,Matches!$Q$9:$Q$1954,1)+COUNTIFS(Matches!$C$9:$C$1954,D1140,Matches!$D$9:$D$1954,C1140,Matches!$Q$9:$Q$1954,1))))</f>
        <v>0.81818181818181823</v>
      </c>
      <c r="V1140" s="9">
        <f>IF(Q1140=0,0,INDEX('RPI calculation'!$K$9:$K$356,P1140))</f>
        <v>0.36733241505968778</v>
      </c>
      <c r="W1140" s="9">
        <f>IF(Q1140=0,0,INDEX('RPI calculation'!$K$9:$K$356,O1140))</f>
        <v>0.50007770007770003</v>
      </c>
      <c r="X1140" s="1">
        <f>IF(G1140="D1",INDEX('RPI calculation'!$N$9:$N$356,O1140),0)</f>
        <v>61</v>
      </c>
      <c r="Y1140" s="1">
        <f>IF(H1140="D1",INDEX('RPI calculation'!$N$9:$N$356,P1140),0)</f>
        <v>157</v>
      </c>
    </row>
    <row r="1141" spans="1:25" ht="25">
      <c r="A1141" s="1" t="s">
        <v>3307</v>
      </c>
      <c r="B1141" s="12">
        <v>46276</v>
      </c>
      <c r="C1141" s="1" t="s">
        <v>181</v>
      </c>
      <c r="D1141" s="1" t="s">
        <v>266</v>
      </c>
      <c r="E1141" s="1">
        <v>3</v>
      </c>
      <c r="F1141" s="1">
        <v>2</v>
      </c>
      <c r="G1141" s="1" t="s">
        <v>584</v>
      </c>
      <c r="H1141" s="1" t="s">
        <v>584</v>
      </c>
      <c r="I1141" s="1">
        <v>2</v>
      </c>
      <c r="J1141" s="14" t="s">
        <v>2321</v>
      </c>
      <c r="K1141" s="14" t="s">
        <v>3308</v>
      </c>
      <c r="L1141" s="14"/>
      <c r="M1141" s="1" t="s">
        <v>5986</v>
      </c>
      <c r="N1141" s="14" t="s">
        <v>5989</v>
      </c>
      <c r="O1141" s="1">
        <f>IF(G1141="D1",MATCH(C1141,'RPI calculation'!$A$9:$A$356,0),0)</f>
        <v>53</v>
      </c>
      <c r="P1141" s="1">
        <f>IF(H1141="D1",MATCH(D1141,'RPI calculation'!$A$9:$A$356,0),0)</f>
        <v>198</v>
      </c>
      <c r="Q1141" s="1">
        <f t="shared" si="51"/>
        <v>1</v>
      </c>
      <c r="R1141" s="1">
        <f t="shared" si="52"/>
        <v>1</v>
      </c>
      <c r="S1141" s="1">
        <f t="shared" si="53"/>
        <v>0</v>
      </c>
      <c r="T1141" s="9">
        <f>IF(Q1141=0,0,(INDEX('RPI calculation'!$H$9:$H$356,P1141)-(COUNTIFS(Matches!$C$9:$C$1954,C1141,Matches!$D$9:$D$1954,D1141,Matches!$Q$9:$Q$1954,1,Matches!$F$9:$F$1954,3)+COUNTIFS(Matches!$C$9:$C$1954,D1141,Matches!$D$9:$D$1954,C1141,Matches!$Q$9:$Q$1954,1,Matches!$E$9:$E$1954,3)))/((INDEX('RPI calculation'!$H$9:$H$356,P1141)+INDEX('RPI calculation'!$I$9:$I$356,P1141))-(COUNTIFS(Matches!$C$9:$C$1954,C1141,Matches!$D$9:$D$1954,D1141,Matches!$Q$9:$Q$1954,1)+COUNTIFS(Matches!$C$9:$C$1954,D1141,Matches!$D$9:$D$1954,C1141,Matches!$Q$9:$Q$1954,1))))</f>
        <v>0.22222222222222221</v>
      </c>
      <c r="U1141" s="9">
        <f>IF(Q1141=0,0,(INDEX('RPI calculation'!$H$9:$H$356,O1141)-(COUNTIFS(Matches!$C$9:$C$1954,C1141,Matches!$D$9:$D$1954,D1141,Matches!$Q$9:$Q$1954,1,Matches!$E$9:$E$1954,3)+COUNTIFS(Matches!$C$9:$C$1954,D1141,Matches!$D$9:$D$1954,C1141,Matches!$Q$9:$Q$1954,1,Matches!$F$9:$F$1954,3)))/((INDEX('RPI calculation'!$H$9:$H$356,O1141)+INDEX('RPI calculation'!$I$9:$I$356,O1141))-(COUNTIFS(Matches!$C$9:$C$1954,C1141,Matches!$D$9:$D$1954,D1141,Matches!$Q$9:$Q$1954,1)+COUNTIFS(Matches!$C$9:$C$1954,D1141,Matches!$D$9:$D$1954,C1141,Matches!$Q$9:$Q$1954,1))))</f>
        <v>0.5</v>
      </c>
      <c r="V1141" s="9">
        <f>IF(Q1141=0,0,INDEX('RPI calculation'!$K$9:$K$356,P1141))</f>
        <v>0.58865384615384619</v>
      </c>
      <c r="W1141" s="9">
        <f>IF(Q1141=0,0,INDEX('RPI calculation'!$K$9:$K$356,O1141))</f>
        <v>0.4747113997113997</v>
      </c>
      <c r="X1141" s="1">
        <f>IF(G1141="D1",INDEX('RPI calculation'!$N$9:$N$356,O1141),0)</f>
        <v>158</v>
      </c>
      <c r="Y1141" s="1">
        <f>IF(H1141="D1",INDEX('RPI calculation'!$N$9:$N$356,P1141),0)</f>
        <v>243</v>
      </c>
    </row>
    <row r="1142" spans="1:25" ht="25">
      <c r="A1142" s="1" t="s">
        <v>3309</v>
      </c>
      <c r="B1142" s="12">
        <v>46276</v>
      </c>
      <c r="C1142" s="1" t="s">
        <v>77</v>
      </c>
      <c r="D1142" s="1" t="s">
        <v>214</v>
      </c>
      <c r="E1142" s="1">
        <v>3</v>
      </c>
      <c r="F1142" s="1">
        <v>0</v>
      </c>
      <c r="G1142" s="1" t="s">
        <v>584</v>
      </c>
      <c r="H1142" s="1" t="s">
        <v>584</v>
      </c>
      <c r="I1142" s="1">
        <v>2</v>
      </c>
      <c r="J1142" s="14" t="s">
        <v>1802</v>
      </c>
      <c r="K1142" s="14" t="s">
        <v>3310</v>
      </c>
      <c r="L1142" s="14"/>
      <c r="M1142" s="1" t="s">
        <v>5986</v>
      </c>
      <c r="N1142" s="14" t="s">
        <v>5989</v>
      </c>
      <c r="O1142" s="1">
        <f>IF(G1142="D1",MATCH(C1142,'RPI calculation'!$A$9:$A$356,0),0)</f>
        <v>54</v>
      </c>
      <c r="P1142" s="1">
        <f>IF(H1142="D1",MATCH(D1142,'RPI calculation'!$A$9:$A$356,0),0)</f>
        <v>214</v>
      </c>
      <c r="Q1142" s="1">
        <f t="shared" si="51"/>
        <v>1</v>
      </c>
      <c r="R1142" s="1">
        <f t="shared" si="52"/>
        <v>1</v>
      </c>
      <c r="S1142" s="1">
        <f t="shared" si="53"/>
        <v>0</v>
      </c>
      <c r="T1142" s="9">
        <f>IF(Q1142=0,0,(INDEX('RPI calculation'!$H$9:$H$356,P1142)-(COUNTIFS(Matches!$C$9:$C$1954,C1142,Matches!$D$9:$D$1954,D1142,Matches!$Q$9:$Q$1954,1,Matches!$F$9:$F$1954,3)+COUNTIFS(Matches!$C$9:$C$1954,D1142,Matches!$D$9:$D$1954,C1142,Matches!$Q$9:$Q$1954,1,Matches!$E$9:$E$1954,3)))/((INDEX('RPI calculation'!$H$9:$H$356,P1142)+INDEX('RPI calculation'!$I$9:$I$356,P1142))-(COUNTIFS(Matches!$C$9:$C$1954,C1142,Matches!$D$9:$D$1954,D1142,Matches!$Q$9:$Q$1954,1)+COUNTIFS(Matches!$C$9:$C$1954,D1142,Matches!$D$9:$D$1954,C1142,Matches!$Q$9:$Q$1954,1))))</f>
        <v>0.5</v>
      </c>
      <c r="U1142" s="9">
        <f>IF(Q1142=0,0,(INDEX('RPI calculation'!$H$9:$H$356,O1142)-(COUNTIFS(Matches!$C$9:$C$1954,C1142,Matches!$D$9:$D$1954,D1142,Matches!$Q$9:$Q$1954,1,Matches!$E$9:$E$1954,3)+COUNTIFS(Matches!$C$9:$C$1954,D1142,Matches!$D$9:$D$1954,C1142,Matches!$Q$9:$Q$1954,1,Matches!$F$9:$F$1954,3)))/((INDEX('RPI calculation'!$H$9:$H$356,O1142)+INDEX('RPI calculation'!$I$9:$I$356,O1142))-(COUNTIFS(Matches!$C$9:$C$1954,C1142,Matches!$D$9:$D$1954,D1142,Matches!$Q$9:$Q$1954,1)+COUNTIFS(Matches!$C$9:$C$1954,D1142,Matches!$D$9:$D$1954,C1142,Matches!$Q$9:$Q$1954,1))))</f>
        <v>0.88888888888888884</v>
      </c>
      <c r="V1142" s="9">
        <f>IF(Q1142=0,0,INDEX('RPI calculation'!$K$9:$K$356,P1142))</f>
        <v>0.51349862258953172</v>
      </c>
      <c r="W1142" s="9">
        <f>IF(Q1142=0,0,INDEX('RPI calculation'!$K$9:$K$356,O1142))</f>
        <v>0.46424242424242423</v>
      </c>
      <c r="X1142" s="1">
        <f>IF(G1142="D1",INDEX('RPI calculation'!$N$9:$N$356,O1142),0)</f>
        <v>54</v>
      </c>
      <c r="Y1142" s="1">
        <f>IF(H1142="D1",INDEX('RPI calculation'!$N$9:$N$356,P1142),0)</f>
        <v>191</v>
      </c>
    </row>
    <row r="1143" spans="1:25" ht="25">
      <c r="A1143" s="1" t="s">
        <v>3311</v>
      </c>
      <c r="B1143" s="12">
        <v>46276</v>
      </c>
      <c r="C1143" s="1" t="s">
        <v>49</v>
      </c>
      <c r="D1143" s="1" t="s">
        <v>286</v>
      </c>
      <c r="E1143" s="1">
        <v>3</v>
      </c>
      <c r="F1143" s="1">
        <v>0</v>
      </c>
      <c r="G1143" s="1" t="s">
        <v>584</v>
      </c>
      <c r="H1143" s="1" t="s">
        <v>584</v>
      </c>
      <c r="I1143" s="1">
        <v>2</v>
      </c>
      <c r="J1143" s="14" t="s">
        <v>1561</v>
      </c>
      <c r="K1143" s="14" t="s">
        <v>3312</v>
      </c>
      <c r="L1143" s="14"/>
      <c r="M1143" s="1" t="s">
        <v>5986</v>
      </c>
      <c r="N1143" s="14" t="s">
        <v>5989</v>
      </c>
      <c r="O1143" s="1">
        <f>IF(G1143="D1",MATCH(C1143,'RPI calculation'!$A$9:$A$356,0),0)</f>
        <v>55</v>
      </c>
      <c r="P1143" s="1">
        <f>IF(H1143="D1",MATCH(D1143,'RPI calculation'!$A$9:$A$356,0),0)</f>
        <v>298</v>
      </c>
      <c r="Q1143" s="1">
        <f t="shared" si="51"/>
        <v>1</v>
      </c>
      <c r="R1143" s="1">
        <f t="shared" si="52"/>
        <v>1</v>
      </c>
      <c r="S1143" s="1">
        <f t="shared" si="53"/>
        <v>0</v>
      </c>
      <c r="T1143" s="9">
        <f>IF(Q1143=0,0,(INDEX('RPI calculation'!$H$9:$H$356,P1143)-(COUNTIFS(Matches!$C$9:$C$1954,C1143,Matches!$D$9:$D$1954,D1143,Matches!$Q$9:$Q$1954,1,Matches!$F$9:$F$1954,3)+COUNTIFS(Matches!$C$9:$C$1954,D1143,Matches!$D$9:$D$1954,C1143,Matches!$Q$9:$Q$1954,1,Matches!$E$9:$E$1954,3)))/((INDEX('RPI calculation'!$H$9:$H$356,P1143)+INDEX('RPI calculation'!$I$9:$I$356,P1143))-(COUNTIFS(Matches!$C$9:$C$1954,C1143,Matches!$D$9:$D$1954,D1143,Matches!$Q$9:$Q$1954,1)+COUNTIFS(Matches!$C$9:$C$1954,D1143,Matches!$D$9:$D$1954,C1143,Matches!$Q$9:$Q$1954,1))))</f>
        <v>0.4</v>
      </c>
      <c r="U1143" s="9">
        <f>IF(Q1143=0,0,(INDEX('RPI calculation'!$H$9:$H$356,O1143)-(COUNTIFS(Matches!$C$9:$C$1954,C1143,Matches!$D$9:$D$1954,D1143,Matches!$Q$9:$Q$1954,1,Matches!$E$9:$E$1954,3)+COUNTIFS(Matches!$C$9:$C$1954,D1143,Matches!$D$9:$D$1954,C1143,Matches!$Q$9:$Q$1954,1,Matches!$F$9:$F$1954,3)))/((INDEX('RPI calculation'!$H$9:$H$356,O1143)+INDEX('RPI calculation'!$I$9:$I$356,O1143))-(COUNTIFS(Matches!$C$9:$C$1954,C1143,Matches!$D$9:$D$1954,D1143,Matches!$Q$9:$Q$1954,1)+COUNTIFS(Matches!$C$9:$C$1954,D1143,Matches!$D$9:$D$1954,C1143,Matches!$Q$9:$Q$1954,1))))</f>
        <v>0.66666666666666663</v>
      </c>
      <c r="V1143" s="9">
        <f>IF(Q1143=0,0,INDEX('RPI calculation'!$K$9:$K$356,P1143))</f>
        <v>0.43737373737373736</v>
      </c>
      <c r="W1143" s="9">
        <f>IF(Q1143=0,0,INDEX('RPI calculation'!$K$9:$K$356,O1143))</f>
        <v>0.65047619047619043</v>
      </c>
      <c r="X1143" s="1">
        <f>IF(G1143="D1",INDEX('RPI calculation'!$N$9:$N$356,O1143),0)</f>
        <v>26</v>
      </c>
      <c r="Y1143" s="1">
        <f>IF(H1143="D1",INDEX('RPI calculation'!$N$9:$N$356,P1143),0)</f>
        <v>263</v>
      </c>
    </row>
    <row r="1144" spans="1:25" ht="25">
      <c r="A1144" s="1" t="s">
        <v>3313</v>
      </c>
      <c r="B1144" s="12">
        <v>46276</v>
      </c>
      <c r="C1144" s="1" t="s">
        <v>249</v>
      </c>
      <c r="D1144" s="1" t="s">
        <v>326</v>
      </c>
      <c r="E1144" s="1">
        <v>3</v>
      </c>
      <c r="F1144" s="1">
        <v>1</v>
      </c>
      <c r="G1144" s="1" t="s">
        <v>584</v>
      </c>
      <c r="H1144" s="1" t="s">
        <v>584</v>
      </c>
      <c r="I1144" s="1">
        <v>2</v>
      </c>
      <c r="J1144" s="14" t="s">
        <v>2228</v>
      </c>
      <c r="K1144" s="14" t="s">
        <v>3314</v>
      </c>
      <c r="L1144" s="14"/>
      <c r="M1144" s="1" t="s">
        <v>5986</v>
      </c>
      <c r="N1144" s="14" t="s">
        <v>5989</v>
      </c>
      <c r="O1144" s="1">
        <f>IF(G1144="D1",MATCH(C1144,'RPI calculation'!$A$9:$A$356,0),0)</f>
        <v>56</v>
      </c>
      <c r="P1144" s="1">
        <f>IF(H1144="D1",MATCH(D1144,'RPI calculation'!$A$9:$A$356,0),0)</f>
        <v>158</v>
      </c>
      <c r="Q1144" s="1">
        <f t="shared" si="51"/>
        <v>1</v>
      </c>
      <c r="R1144" s="1">
        <f t="shared" si="52"/>
        <v>1</v>
      </c>
      <c r="S1144" s="1">
        <f t="shared" si="53"/>
        <v>0</v>
      </c>
      <c r="T1144" s="9">
        <f>IF(Q1144=0,0,(INDEX('RPI calculation'!$H$9:$H$356,P1144)-(COUNTIFS(Matches!$C$9:$C$1954,C1144,Matches!$D$9:$D$1954,D1144,Matches!$Q$9:$Q$1954,1,Matches!$F$9:$F$1954,3)+COUNTIFS(Matches!$C$9:$C$1954,D1144,Matches!$D$9:$D$1954,C1144,Matches!$Q$9:$Q$1954,1,Matches!$E$9:$E$1954,3)))/((INDEX('RPI calculation'!$H$9:$H$356,P1144)+INDEX('RPI calculation'!$I$9:$I$356,P1144))-(COUNTIFS(Matches!$C$9:$C$1954,C1144,Matches!$D$9:$D$1954,D1144,Matches!$Q$9:$Q$1954,1)+COUNTIFS(Matches!$C$9:$C$1954,D1144,Matches!$D$9:$D$1954,C1144,Matches!$Q$9:$Q$1954,1))))</f>
        <v>0.36363636363636365</v>
      </c>
      <c r="U1144" s="9">
        <f>IF(Q1144=0,0,(INDEX('RPI calculation'!$H$9:$H$356,O1144)-(COUNTIFS(Matches!$C$9:$C$1954,C1144,Matches!$D$9:$D$1954,D1144,Matches!$Q$9:$Q$1954,1,Matches!$E$9:$E$1954,3)+COUNTIFS(Matches!$C$9:$C$1954,D1144,Matches!$D$9:$D$1954,C1144,Matches!$Q$9:$Q$1954,1,Matches!$F$9:$F$1954,3)))/((INDEX('RPI calculation'!$H$9:$H$356,O1144)+INDEX('RPI calculation'!$I$9:$I$356,O1144))-(COUNTIFS(Matches!$C$9:$C$1954,C1144,Matches!$D$9:$D$1954,D1144,Matches!$Q$9:$Q$1954,1)+COUNTIFS(Matches!$C$9:$C$1954,D1144,Matches!$D$9:$D$1954,C1144,Matches!$Q$9:$Q$1954,1))))</f>
        <v>0.625</v>
      </c>
      <c r="V1144" s="9">
        <f>IF(Q1144=0,0,INDEX('RPI calculation'!$K$9:$K$356,P1144))</f>
        <v>0.41058224183224185</v>
      </c>
      <c r="W1144" s="9">
        <f>IF(Q1144=0,0,INDEX('RPI calculation'!$K$9:$K$356,O1144))</f>
        <v>0.36712361712361713</v>
      </c>
      <c r="X1144" s="1">
        <f>IF(G1144="D1",INDEX('RPI calculation'!$N$9:$N$356,O1144),0)</f>
        <v>226</v>
      </c>
      <c r="Y1144" s="1">
        <f>IF(H1144="D1",INDEX('RPI calculation'!$N$9:$N$356,P1144),0)</f>
        <v>303</v>
      </c>
    </row>
    <row r="1145" spans="1:25" ht="25">
      <c r="A1145" s="1" t="s">
        <v>3315</v>
      </c>
      <c r="B1145" s="12">
        <v>46276</v>
      </c>
      <c r="C1145" s="1" t="s">
        <v>249</v>
      </c>
      <c r="D1145" s="1" t="s">
        <v>348</v>
      </c>
      <c r="E1145" s="1">
        <v>3</v>
      </c>
      <c r="F1145" s="1">
        <v>1</v>
      </c>
      <c r="G1145" s="1" t="s">
        <v>584</v>
      </c>
      <c r="H1145" s="1" t="s">
        <v>584</v>
      </c>
      <c r="I1145" s="1">
        <v>2</v>
      </c>
      <c r="J1145" s="14" t="s">
        <v>2196</v>
      </c>
      <c r="K1145" s="14" t="s">
        <v>3316</v>
      </c>
      <c r="L1145" s="14"/>
      <c r="M1145" s="1" t="s">
        <v>5986</v>
      </c>
      <c r="N1145" s="14" t="s">
        <v>5989</v>
      </c>
      <c r="O1145" s="1">
        <f>IF(G1145="D1",MATCH(C1145,'RPI calculation'!$A$9:$A$356,0),0)</f>
        <v>56</v>
      </c>
      <c r="P1145" s="1">
        <f>IF(H1145="D1",MATCH(D1145,'RPI calculation'!$A$9:$A$356,0),0)</f>
        <v>187</v>
      </c>
      <c r="Q1145" s="1">
        <f t="shared" si="51"/>
        <v>1</v>
      </c>
      <c r="R1145" s="1">
        <f t="shared" si="52"/>
        <v>1</v>
      </c>
      <c r="S1145" s="1">
        <f t="shared" si="53"/>
        <v>0</v>
      </c>
      <c r="T1145" s="9">
        <f>IF(Q1145=0,0,(INDEX('RPI calculation'!$H$9:$H$356,P1145)-(COUNTIFS(Matches!$C$9:$C$1954,C1145,Matches!$D$9:$D$1954,D1145,Matches!$Q$9:$Q$1954,1,Matches!$F$9:$F$1954,3)+COUNTIFS(Matches!$C$9:$C$1954,D1145,Matches!$D$9:$D$1954,C1145,Matches!$Q$9:$Q$1954,1,Matches!$E$9:$E$1954,3)))/((INDEX('RPI calculation'!$H$9:$H$356,P1145)+INDEX('RPI calculation'!$I$9:$I$356,P1145))-(COUNTIFS(Matches!$C$9:$C$1954,C1145,Matches!$D$9:$D$1954,D1145,Matches!$Q$9:$Q$1954,1)+COUNTIFS(Matches!$C$9:$C$1954,D1145,Matches!$D$9:$D$1954,C1145,Matches!$Q$9:$Q$1954,1))))</f>
        <v>0.14285714285714285</v>
      </c>
      <c r="U1145" s="9">
        <f>IF(Q1145=0,0,(INDEX('RPI calculation'!$H$9:$H$356,O1145)-(COUNTIFS(Matches!$C$9:$C$1954,C1145,Matches!$D$9:$D$1954,D1145,Matches!$Q$9:$Q$1954,1,Matches!$E$9:$E$1954,3)+COUNTIFS(Matches!$C$9:$C$1954,D1145,Matches!$D$9:$D$1954,C1145,Matches!$Q$9:$Q$1954,1,Matches!$F$9:$F$1954,3)))/((INDEX('RPI calculation'!$H$9:$H$356,O1145)+INDEX('RPI calculation'!$I$9:$I$356,O1145))-(COUNTIFS(Matches!$C$9:$C$1954,C1145,Matches!$D$9:$D$1954,D1145,Matches!$Q$9:$Q$1954,1)+COUNTIFS(Matches!$C$9:$C$1954,D1145,Matches!$D$9:$D$1954,C1145,Matches!$Q$9:$Q$1954,1))))</f>
        <v>0.625</v>
      </c>
      <c r="V1145" s="9">
        <f>IF(Q1145=0,0,INDEX('RPI calculation'!$K$9:$K$356,P1145))</f>
        <v>0.4542613636363636</v>
      </c>
      <c r="W1145" s="9">
        <f>IF(Q1145=0,0,INDEX('RPI calculation'!$K$9:$K$356,O1145))</f>
        <v>0.36712361712361713</v>
      </c>
      <c r="X1145" s="1">
        <f>IF(G1145="D1",INDEX('RPI calculation'!$N$9:$N$356,O1145),0)</f>
        <v>226</v>
      </c>
      <c r="Y1145" s="1">
        <f>IF(H1145="D1",INDEX('RPI calculation'!$N$9:$N$356,P1145),0)</f>
        <v>325</v>
      </c>
    </row>
    <row r="1146" spans="1:25" ht="25">
      <c r="A1146" s="1" t="s">
        <v>3317</v>
      </c>
      <c r="B1146" s="12">
        <v>46276</v>
      </c>
      <c r="C1146" s="1" t="s">
        <v>75</v>
      </c>
      <c r="D1146" s="1" t="s">
        <v>178</v>
      </c>
      <c r="E1146" s="1">
        <v>3</v>
      </c>
      <c r="F1146" s="1">
        <v>1</v>
      </c>
      <c r="G1146" s="1" t="s">
        <v>584</v>
      </c>
      <c r="H1146" s="1" t="s">
        <v>584</v>
      </c>
      <c r="I1146" s="1">
        <v>2</v>
      </c>
      <c r="J1146" s="14" t="s">
        <v>934</v>
      </c>
      <c r="K1146" s="14" t="s">
        <v>3318</v>
      </c>
      <c r="L1146" s="14"/>
      <c r="M1146" s="1" t="s">
        <v>5986</v>
      </c>
      <c r="N1146" s="14" t="s">
        <v>5989</v>
      </c>
      <c r="O1146" s="1">
        <f>IF(G1146="D1",MATCH(C1146,'RPI calculation'!$A$9:$A$356,0),0)</f>
        <v>59</v>
      </c>
      <c r="P1146" s="1">
        <f>IF(H1146="D1",MATCH(D1146,'RPI calculation'!$A$9:$A$356,0),0)</f>
        <v>310</v>
      </c>
      <c r="Q1146" s="1">
        <f t="shared" si="51"/>
        <v>1</v>
      </c>
      <c r="R1146" s="1">
        <f t="shared" si="52"/>
        <v>1</v>
      </c>
      <c r="S1146" s="1">
        <f t="shared" si="53"/>
        <v>0</v>
      </c>
      <c r="T1146" s="9">
        <f>IF(Q1146=0,0,(INDEX('RPI calculation'!$H$9:$H$356,P1146)-(COUNTIFS(Matches!$C$9:$C$1954,C1146,Matches!$D$9:$D$1954,D1146,Matches!$Q$9:$Q$1954,1,Matches!$F$9:$F$1954,3)+COUNTIFS(Matches!$C$9:$C$1954,D1146,Matches!$D$9:$D$1954,C1146,Matches!$Q$9:$Q$1954,1,Matches!$E$9:$E$1954,3)))/((INDEX('RPI calculation'!$H$9:$H$356,P1146)+INDEX('RPI calculation'!$I$9:$I$356,P1146))-(COUNTIFS(Matches!$C$9:$C$1954,C1146,Matches!$D$9:$D$1954,D1146,Matches!$Q$9:$Q$1954,1)+COUNTIFS(Matches!$C$9:$C$1954,D1146,Matches!$D$9:$D$1954,C1146,Matches!$Q$9:$Q$1954,1))))</f>
        <v>0.6</v>
      </c>
      <c r="U1146" s="9">
        <f>IF(Q1146=0,0,(INDEX('RPI calculation'!$H$9:$H$356,O1146)-(COUNTIFS(Matches!$C$9:$C$1954,C1146,Matches!$D$9:$D$1954,D1146,Matches!$Q$9:$Q$1954,1,Matches!$E$9:$E$1954,3)+COUNTIFS(Matches!$C$9:$C$1954,D1146,Matches!$D$9:$D$1954,C1146,Matches!$Q$9:$Q$1954,1,Matches!$F$9:$F$1954,3)))/((INDEX('RPI calculation'!$H$9:$H$356,O1146)+INDEX('RPI calculation'!$I$9:$I$356,O1146))-(COUNTIFS(Matches!$C$9:$C$1954,C1146,Matches!$D$9:$D$1954,D1146,Matches!$Q$9:$Q$1954,1)+COUNTIFS(Matches!$C$9:$C$1954,D1146,Matches!$D$9:$D$1954,C1146,Matches!$Q$9:$Q$1954,1))))</f>
        <v>0.36363636363636365</v>
      </c>
      <c r="V1146" s="9">
        <f>IF(Q1146=0,0,INDEX('RPI calculation'!$K$9:$K$356,P1146))</f>
        <v>0.46336088154269978</v>
      </c>
      <c r="W1146" s="9">
        <f>IF(Q1146=0,0,INDEX('RPI calculation'!$K$9:$K$356,O1146))</f>
        <v>0.718214886964887</v>
      </c>
      <c r="X1146" s="1">
        <f>IF(G1146="D1",INDEX('RPI calculation'!$N$9:$N$356,O1146),0)</f>
        <v>52</v>
      </c>
      <c r="Y1146" s="1">
        <f>IF(H1146="D1",INDEX('RPI calculation'!$N$9:$N$356,P1146),0)</f>
        <v>155</v>
      </c>
    </row>
    <row r="1147" spans="1:25" ht="25">
      <c r="A1147" s="1" t="s">
        <v>3319</v>
      </c>
      <c r="B1147" s="12">
        <v>46276</v>
      </c>
      <c r="C1147" s="1" t="s">
        <v>163</v>
      </c>
      <c r="D1147" s="1" t="s">
        <v>201</v>
      </c>
      <c r="E1147" s="1">
        <v>3</v>
      </c>
      <c r="F1147" s="1">
        <v>2</v>
      </c>
      <c r="G1147" s="1" t="s">
        <v>584</v>
      </c>
      <c r="H1147" s="1" t="s">
        <v>584</v>
      </c>
      <c r="I1147" s="1">
        <v>2</v>
      </c>
      <c r="J1147" s="14" t="s">
        <v>739</v>
      </c>
      <c r="K1147" s="14" t="s">
        <v>3320</v>
      </c>
      <c r="L1147" s="14"/>
      <c r="M1147" s="1" t="s">
        <v>5986</v>
      </c>
      <c r="N1147" s="14" t="s">
        <v>5989</v>
      </c>
      <c r="O1147" s="1">
        <f>IF(G1147="D1",MATCH(C1147,'RPI calculation'!$A$9:$A$356,0),0)</f>
        <v>61</v>
      </c>
      <c r="P1147" s="1">
        <f>IF(H1147="D1",MATCH(D1147,'RPI calculation'!$A$9:$A$356,0),0)</f>
        <v>311</v>
      </c>
      <c r="Q1147" s="1">
        <f t="shared" si="51"/>
        <v>1</v>
      </c>
      <c r="R1147" s="1">
        <f t="shared" si="52"/>
        <v>1</v>
      </c>
      <c r="S1147" s="1">
        <f t="shared" si="53"/>
        <v>0</v>
      </c>
      <c r="T1147" s="9">
        <f>IF(Q1147=0,0,(INDEX('RPI calculation'!$H$9:$H$356,P1147)-(COUNTIFS(Matches!$C$9:$C$1954,C1147,Matches!$D$9:$D$1954,D1147,Matches!$Q$9:$Q$1954,1,Matches!$F$9:$F$1954,3)+COUNTIFS(Matches!$C$9:$C$1954,D1147,Matches!$D$9:$D$1954,C1147,Matches!$Q$9:$Q$1954,1,Matches!$E$9:$E$1954,3)))/((INDEX('RPI calculation'!$H$9:$H$356,P1147)+INDEX('RPI calculation'!$I$9:$I$356,P1147))-(COUNTIFS(Matches!$C$9:$C$1954,C1147,Matches!$D$9:$D$1954,D1147,Matches!$Q$9:$Q$1954,1)+COUNTIFS(Matches!$C$9:$C$1954,D1147,Matches!$D$9:$D$1954,C1147,Matches!$Q$9:$Q$1954,1))))</f>
        <v>0.4</v>
      </c>
      <c r="U1147" s="9">
        <f>IF(Q1147=0,0,(INDEX('RPI calculation'!$H$9:$H$356,O1147)-(COUNTIFS(Matches!$C$9:$C$1954,C1147,Matches!$D$9:$D$1954,D1147,Matches!$Q$9:$Q$1954,1,Matches!$E$9:$E$1954,3)+COUNTIFS(Matches!$C$9:$C$1954,D1147,Matches!$D$9:$D$1954,C1147,Matches!$Q$9:$Q$1954,1,Matches!$F$9:$F$1954,3)))/((INDEX('RPI calculation'!$H$9:$H$356,O1147)+INDEX('RPI calculation'!$I$9:$I$356,O1147))-(COUNTIFS(Matches!$C$9:$C$1954,C1147,Matches!$D$9:$D$1954,D1147,Matches!$Q$9:$Q$1954,1)+COUNTIFS(Matches!$C$9:$C$1954,D1147,Matches!$D$9:$D$1954,C1147,Matches!$Q$9:$Q$1954,1))))</f>
        <v>0.33333333333333331</v>
      </c>
      <c r="V1147" s="9">
        <f>IF(Q1147=0,0,INDEX('RPI calculation'!$K$9:$K$356,P1147))</f>
        <v>0.55128558310376496</v>
      </c>
      <c r="W1147" s="9">
        <f>IF(Q1147=0,0,INDEX('RPI calculation'!$K$9:$K$356,O1147))</f>
        <v>0.59202020202020189</v>
      </c>
      <c r="X1147" s="1">
        <f>IF(G1147="D1",INDEX('RPI calculation'!$N$9:$N$356,O1147),0)</f>
        <v>140</v>
      </c>
      <c r="Y1147" s="1">
        <f>IF(H1147="D1",INDEX('RPI calculation'!$N$9:$N$356,P1147),0)</f>
        <v>178</v>
      </c>
    </row>
    <row r="1148" spans="1:25" ht="25">
      <c r="A1148" s="1" t="s">
        <v>3321</v>
      </c>
      <c r="B1148" s="12">
        <v>46276</v>
      </c>
      <c r="C1148" s="1" t="s">
        <v>270</v>
      </c>
      <c r="D1148" s="1" t="s">
        <v>258</v>
      </c>
      <c r="E1148" s="1">
        <v>3</v>
      </c>
      <c r="F1148" s="1">
        <v>1</v>
      </c>
      <c r="G1148" s="1" t="s">
        <v>584</v>
      </c>
      <c r="H1148" s="1" t="s">
        <v>584</v>
      </c>
      <c r="I1148" s="1">
        <v>2</v>
      </c>
      <c r="J1148" s="14" t="s">
        <v>2603</v>
      </c>
      <c r="K1148" s="14" t="s">
        <v>3322</v>
      </c>
      <c r="L1148" s="14"/>
      <c r="M1148" s="1" t="s">
        <v>5986</v>
      </c>
      <c r="N1148" s="14" t="s">
        <v>5989</v>
      </c>
      <c r="O1148" s="1">
        <f>IF(G1148="D1",MATCH(C1148,'RPI calculation'!$A$9:$A$356,0),0)</f>
        <v>62</v>
      </c>
      <c r="P1148" s="1">
        <f>IF(H1148="D1",MATCH(D1148,'RPI calculation'!$A$9:$A$356,0),0)</f>
        <v>293</v>
      </c>
      <c r="Q1148" s="1">
        <f t="shared" si="51"/>
        <v>1</v>
      </c>
      <c r="R1148" s="1">
        <f t="shared" si="52"/>
        <v>1</v>
      </c>
      <c r="S1148" s="1">
        <f t="shared" si="53"/>
        <v>0</v>
      </c>
      <c r="T1148" s="9">
        <f>IF(Q1148=0,0,(INDEX('RPI calculation'!$H$9:$H$356,P1148)-(COUNTIFS(Matches!$C$9:$C$1954,C1148,Matches!$D$9:$D$1954,D1148,Matches!$Q$9:$Q$1954,1,Matches!$F$9:$F$1954,3)+COUNTIFS(Matches!$C$9:$C$1954,D1148,Matches!$D$9:$D$1954,C1148,Matches!$Q$9:$Q$1954,1,Matches!$E$9:$E$1954,3)))/((INDEX('RPI calculation'!$H$9:$H$356,P1148)+INDEX('RPI calculation'!$I$9:$I$356,P1148))-(COUNTIFS(Matches!$C$9:$C$1954,C1148,Matches!$D$9:$D$1954,D1148,Matches!$Q$9:$Q$1954,1)+COUNTIFS(Matches!$C$9:$C$1954,D1148,Matches!$D$9:$D$1954,C1148,Matches!$Q$9:$Q$1954,1))))</f>
        <v>0.3</v>
      </c>
      <c r="U1148" s="9">
        <f>IF(Q1148=0,0,(INDEX('RPI calculation'!$H$9:$H$356,O1148)-(COUNTIFS(Matches!$C$9:$C$1954,C1148,Matches!$D$9:$D$1954,D1148,Matches!$Q$9:$Q$1954,1,Matches!$E$9:$E$1954,3)+COUNTIFS(Matches!$C$9:$C$1954,D1148,Matches!$D$9:$D$1954,C1148,Matches!$Q$9:$Q$1954,1,Matches!$F$9:$F$1954,3)))/((INDEX('RPI calculation'!$H$9:$H$356,O1148)+INDEX('RPI calculation'!$I$9:$I$356,O1148))-(COUNTIFS(Matches!$C$9:$C$1954,C1148,Matches!$D$9:$D$1954,D1148,Matches!$Q$9:$Q$1954,1)+COUNTIFS(Matches!$C$9:$C$1954,D1148,Matches!$D$9:$D$1954,C1148,Matches!$Q$9:$Q$1954,1))))</f>
        <v>0.5</v>
      </c>
      <c r="V1148" s="9">
        <f>IF(Q1148=0,0,INDEX('RPI calculation'!$K$9:$K$356,P1148))</f>
        <v>0.52231404958677685</v>
      </c>
      <c r="W1148" s="9">
        <f>IF(Q1148=0,0,INDEX('RPI calculation'!$K$9:$K$356,O1148))</f>
        <v>0.38860830527497192</v>
      </c>
      <c r="X1148" s="1">
        <f>IF(G1148="D1",INDEX('RPI calculation'!$N$9:$N$356,O1148),0)</f>
        <v>247</v>
      </c>
      <c r="Y1148" s="1">
        <f>IF(H1148="D1",INDEX('RPI calculation'!$N$9:$N$356,P1148),0)</f>
        <v>235</v>
      </c>
    </row>
    <row r="1149" spans="1:25" ht="25">
      <c r="A1149" s="1" t="s">
        <v>3323</v>
      </c>
      <c r="B1149" s="12">
        <v>46276</v>
      </c>
      <c r="C1149" s="1" t="s">
        <v>128</v>
      </c>
      <c r="D1149" s="1" t="s">
        <v>257</v>
      </c>
      <c r="E1149" s="1">
        <v>3</v>
      </c>
      <c r="F1149" s="1">
        <v>1</v>
      </c>
      <c r="G1149" s="1" t="s">
        <v>584</v>
      </c>
      <c r="H1149" s="1" t="s">
        <v>584</v>
      </c>
      <c r="I1149" s="1">
        <v>2</v>
      </c>
      <c r="J1149" s="14" t="s">
        <v>2258</v>
      </c>
      <c r="K1149" s="14" t="s">
        <v>3324</v>
      </c>
      <c r="L1149" s="14"/>
      <c r="M1149" s="1" t="s">
        <v>5986</v>
      </c>
      <c r="N1149" s="14" t="s">
        <v>5989</v>
      </c>
      <c r="O1149" s="1">
        <f>IF(G1149="D1",MATCH(C1149,'RPI calculation'!$A$9:$A$356,0),0)</f>
        <v>63</v>
      </c>
      <c r="P1149" s="1">
        <f>IF(H1149="D1",MATCH(D1149,'RPI calculation'!$A$9:$A$356,0),0)</f>
        <v>78</v>
      </c>
      <c r="Q1149" s="1">
        <f t="shared" si="51"/>
        <v>1</v>
      </c>
      <c r="R1149" s="1">
        <f t="shared" si="52"/>
        <v>1</v>
      </c>
      <c r="S1149" s="1">
        <f t="shared" si="53"/>
        <v>0</v>
      </c>
      <c r="T1149" s="9">
        <f>IF(Q1149=0,0,(INDEX('RPI calculation'!$H$9:$H$356,P1149)-(COUNTIFS(Matches!$C$9:$C$1954,C1149,Matches!$D$9:$D$1954,D1149,Matches!$Q$9:$Q$1954,1,Matches!$F$9:$F$1954,3)+COUNTIFS(Matches!$C$9:$C$1954,D1149,Matches!$D$9:$D$1954,C1149,Matches!$Q$9:$Q$1954,1,Matches!$E$9:$E$1954,3)))/((INDEX('RPI calculation'!$H$9:$H$356,P1149)+INDEX('RPI calculation'!$I$9:$I$356,P1149))-(COUNTIFS(Matches!$C$9:$C$1954,C1149,Matches!$D$9:$D$1954,D1149,Matches!$Q$9:$Q$1954,1)+COUNTIFS(Matches!$C$9:$C$1954,D1149,Matches!$D$9:$D$1954,C1149,Matches!$Q$9:$Q$1954,1))))</f>
        <v>0.27272727272727271</v>
      </c>
      <c r="U1149" s="9">
        <f>IF(Q1149=0,0,(INDEX('RPI calculation'!$H$9:$H$356,O1149)-(COUNTIFS(Matches!$C$9:$C$1954,C1149,Matches!$D$9:$D$1954,D1149,Matches!$Q$9:$Q$1954,1,Matches!$E$9:$E$1954,3)+COUNTIFS(Matches!$C$9:$C$1954,D1149,Matches!$D$9:$D$1954,C1149,Matches!$Q$9:$Q$1954,1,Matches!$F$9:$F$1954,3)))/((INDEX('RPI calculation'!$H$9:$H$356,O1149)+INDEX('RPI calculation'!$I$9:$I$356,O1149))-(COUNTIFS(Matches!$C$9:$C$1954,C1149,Matches!$D$9:$D$1954,D1149,Matches!$Q$9:$Q$1954,1)+COUNTIFS(Matches!$C$9:$C$1954,D1149,Matches!$D$9:$D$1954,C1149,Matches!$Q$9:$Q$1954,1))))</f>
        <v>0.6</v>
      </c>
      <c r="V1149" s="9">
        <f>IF(Q1149=0,0,INDEX('RPI calculation'!$K$9:$K$356,P1149))</f>
        <v>0.56960955710955707</v>
      </c>
      <c r="W1149" s="9">
        <f>IF(Q1149=0,0,INDEX('RPI calculation'!$K$9:$K$356,O1149))</f>
        <v>0.51769644496917211</v>
      </c>
      <c r="X1149" s="1">
        <f>IF(G1149="D1",INDEX('RPI calculation'!$N$9:$N$356,O1149),0)</f>
        <v>105</v>
      </c>
      <c r="Y1149" s="1">
        <f>IF(H1149="D1",INDEX('RPI calculation'!$N$9:$N$356,P1149),0)</f>
        <v>234</v>
      </c>
    </row>
    <row r="1150" spans="1:25" ht="25">
      <c r="A1150" s="1" t="s">
        <v>3325</v>
      </c>
      <c r="B1150" s="12">
        <v>46276</v>
      </c>
      <c r="C1150" s="1" t="s">
        <v>92</v>
      </c>
      <c r="D1150" s="1" t="s">
        <v>190</v>
      </c>
      <c r="E1150" s="1">
        <v>3</v>
      </c>
      <c r="F1150" s="1">
        <v>1</v>
      </c>
      <c r="G1150" s="1" t="s">
        <v>584</v>
      </c>
      <c r="H1150" s="1" t="s">
        <v>584</v>
      </c>
      <c r="I1150" s="1">
        <v>2</v>
      </c>
      <c r="J1150" s="14" t="s">
        <v>1366</v>
      </c>
      <c r="K1150" s="14" t="s">
        <v>3326</v>
      </c>
      <c r="L1150" s="14"/>
      <c r="M1150" s="1" t="s">
        <v>5986</v>
      </c>
      <c r="N1150" s="14" t="s">
        <v>5989</v>
      </c>
      <c r="O1150" s="1">
        <f>IF(G1150="D1",MATCH(C1150,'RPI calculation'!$A$9:$A$356,0),0)</f>
        <v>64</v>
      </c>
      <c r="P1150" s="1">
        <f>IF(H1150="D1",MATCH(D1150,'RPI calculation'!$A$9:$A$356,0),0)</f>
        <v>259</v>
      </c>
      <c r="Q1150" s="1">
        <f t="shared" si="51"/>
        <v>1</v>
      </c>
      <c r="R1150" s="1">
        <f t="shared" si="52"/>
        <v>1</v>
      </c>
      <c r="S1150" s="1">
        <f t="shared" si="53"/>
        <v>0</v>
      </c>
      <c r="T1150" s="9">
        <f>IF(Q1150=0,0,(INDEX('RPI calculation'!$H$9:$H$356,P1150)-(COUNTIFS(Matches!$C$9:$C$1954,C1150,Matches!$D$9:$D$1954,D1150,Matches!$Q$9:$Q$1954,1,Matches!$F$9:$F$1954,3)+COUNTIFS(Matches!$C$9:$C$1954,D1150,Matches!$D$9:$D$1954,C1150,Matches!$Q$9:$Q$1954,1,Matches!$E$9:$E$1954,3)))/((INDEX('RPI calculation'!$H$9:$H$356,P1150)+INDEX('RPI calculation'!$I$9:$I$356,P1150))-(COUNTIFS(Matches!$C$9:$C$1954,C1150,Matches!$D$9:$D$1954,D1150,Matches!$Q$9:$Q$1954,1)+COUNTIFS(Matches!$C$9:$C$1954,D1150,Matches!$D$9:$D$1954,C1150,Matches!$Q$9:$Q$1954,1))))</f>
        <v>0.1111111111111111</v>
      </c>
      <c r="U1150" s="9">
        <f>IF(Q1150=0,0,(INDEX('RPI calculation'!$H$9:$H$356,O1150)-(COUNTIFS(Matches!$C$9:$C$1954,C1150,Matches!$D$9:$D$1954,D1150,Matches!$Q$9:$Q$1954,1,Matches!$E$9:$E$1954,3)+COUNTIFS(Matches!$C$9:$C$1954,D1150,Matches!$D$9:$D$1954,C1150,Matches!$Q$9:$Q$1954,1,Matches!$F$9:$F$1954,3)))/((INDEX('RPI calculation'!$H$9:$H$356,O1150)+INDEX('RPI calculation'!$I$9:$I$356,O1150))-(COUNTIFS(Matches!$C$9:$C$1954,C1150,Matches!$D$9:$D$1954,D1150,Matches!$Q$9:$Q$1954,1)+COUNTIFS(Matches!$C$9:$C$1954,D1150,Matches!$D$9:$D$1954,C1150,Matches!$Q$9:$Q$1954,1))))</f>
        <v>0.58333333333333337</v>
      </c>
      <c r="V1150" s="9">
        <f>IF(Q1150=0,0,INDEX('RPI calculation'!$K$9:$K$356,P1150))</f>
        <v>0.66681818181818187</v>
      </c>
      <c r="W1150" s="9">
        <f>IF(Q1150=0,0,INDEX('RPI calculation'!$K$9:$K$356,O1150))</f>
        <v>0.57902097902097904</v>
      </c>
      <c r="X1150" s="1">
        <f>IF(G1150="D1",INDEX('RPI calculation'!$N$9:$N$356,O1150),0)</f>
        <v>69</v>
      </c>
      <c r="Y1150" s="1">
        <f>IF(H1150="D1",INDEX('RPI calculation'!$N$9:$N$356,P1150),0)</f>
        <v>167</v>
      </c>
    </row>
    <row r="1151" spans="1:25" ht="25">
      <c r="A1151" s="1" t="s">
        <v>3327</v>
      </c>
      <c r="B1151" s="12">
        <v>46276</v>
      </c>
      <c r="C1151" s="1" t="s">
        <v>278</v>
      </c>
      <c r="D1151" s="1" t="s">
        <v>79</v>
      </c>
      <c r="E1151" s="1">
        <v>1</v>
      </c>
      <c r="F1151" s="1">
        <v>3</v>
      </c>
      <c r="G1151" s="1" t="s">
        <v>584</v>
      </c>
      <c r="H1151" s="1" t="s">
        <v>584</v>
      </c>
      <c r="I1151" s="1">
        <v>2</v>
      </c>
      <c r="J1151" s="14" t="s">
        <v>1079</v>
      </c>
      <c r="K1151" s="14" t="s">
        <v>3328</v>
      </c>
      <c r="L1151" s="14"/>
      <c r="M1151" s="1" t="s">
        <v>5986</v>
      </c>
      <c r="N1151" s="14" t="s">
        <v>5989</v>
      </c>
      <c r="O1151" s="1">
        <f>IF(G1151="D1",MATCH(C1151,'RPI calculation'!$A$9:$A$356,0),0)</f>
        <v>65</v>
      </c>
      <c r="P1151" s="1">
        <f>IF(H1151="D1",MATCH(D1151,'RPI calculation'!$A$9:$A$356,0),0)</f>
        <v>235</v>
      </c>
      <c r="Q1151" s="1">
        <f t="shared" si="51"/>
        <v>1</v>
      </c>
      <c r="R1151" s="1">
        <f t="shared" si="52"/>
        <v>0</v>
      </c>
      <c r="S1151" s="1">
        <f t="shared" si="53"/>
        <v>1</v>
      </c>
      <c r="T1151" s="9">
        <f>IF(Q1151=0,0,(INDEX('RPI calculation'!$H$9:$H$356,P1151)-(COUNTIFS(Matches!$C$9:$C$1954,C1151,Matches!$D$9:$D$1954,D1151,Matches!$Q$9:$Q$1954,1,Matches!$F$9:$F$1954,3)+COUNTIFS(Matches!$C$9:$C$1954,D1151,Matches!$D$9:$D$1954,C1151,Matches!$Q$9:$Q$1954,1,Matches!$E$9:$E$1954,3)))/((INDEX('RPI calculation'!$H$9:$H$356,P1151)+INDEX('RPI calculation'!$I$9:$I$356,P1151))-(COUNTIFS(Matches!$C$9:$C$1954,C1151,Matches!$D$9:$D$1954,D1151,Matches!$Q$9:$Q$1954,1)+COUNTIFS(Matches!$C$9:$C$1954,D1151,Matches!$D$9:$D$1954,C1151,Matches!$Q$9:$Q$1954,1))))</f>
        <v>0.72727272727272729</v>
      </c>
      <c r="U1151" s="9">
        <f>IF(Q1151=0,0,(INDEX('RPI calculation'!$H$9:$H$356,O1151)-(COUNTIFS(Matches!$C$9:$C$1954,C1151,Matches!$D$9:$D$1954,D1151,Matches!$Q$9:$Q$1954,1,Matches!$E$9:$E$1954,3)+COUNTIFS(Matches!$C$9:$C$1954,D1151,Matches!$D$9:$D$1954,C1151,Matches!$Q$9:$Q$1954,1,Matches!$F$9:$F$1954,3)))/((INDEX('RPI calculation'!$H$9:$H$356,O1151)+INDEX('RPI calculation'!$I$9:$I$356,O1151))-(COUNTIFS(Matches!$C$9:$C$1954,C1151,Matches!$D$9:$D$1954,D1151,Matches!$Q$9:$Q$1954,1)+COUNTIFS(Matches!$C$9:$C$1954,D1151,Matches!$D$9:$D$1954,C1151,Matches!$Q$9:$Q$1954,1))))</f>
        <v>0.55555555555555558</v>
      </c>
      <c r="V1151" s="9">
        <f>IF(Q1151=0,0,INDEX('RPI calculation'!$K$9:$K$356,P1151))</f>
        <v>0.56458333333333333</v>
      </c>
      <c r="W1151" s="9">
        <f>IF(Q1151=0,0,INDEX('RPI calculation'!$K$9:$K$356,O1151))</f>
        <v>0.40734848484848485</v>
      </c>
      <c r="X1151" s="1">
        <f>IF(G1151="D1",INDEX('RPI calculation'!$N$9:$N$356,O1151),0)</f>
        <v>255</v>
      </c>
      <c r="Y1151" s="1">
        <f>IF(H1151="D1",INDEX('RPI calculation'!$N$9:$N$356,P1151),0)</f>
        <v>56</v>
      </c>
    </row>
    <row r="1152" spans="1:25" ht="25">
      <c r="A1152" s="1" t="s">
        <v>3329</v>
      </c>
      <c r="B1152" s="12">
        <v>46276</v>
      </c>
      <c r="C1152" s="1" t="s">
        <v>301</v>
      </c>
      <c r="D1152" s="1" t="s">
        <v>344</v>
      </c>
      <c r="E1152" s="1">
        <v>3</v>
      </c>
      <c r="F1152" s="1">
        <v>0</v>
      </c>
      <c r="G1152" s="1" t="s">
        <v>584</v>
      </c>
      <c r="H1152" s="1" t="s">
        <v>584</v>
      </c>
      <c r="I1152" s="1">
        <v>2</v>
      </c>
      <c r="J1152" s="14" t="s">
        <v>1915</v>
      </c>
      <c r="K1152" s="14" t="s">
        <v>3330</v>
      </c>
      <c r="L1152" s="14"/>
      <c r="M1152" s="1" t="s">
        <v>5986</v>
      </c>
      <c r="N1152" s="14" t="s">
        <v>5989</v>
      </c>
      <c r="O1152" s="1">
        <f>IF(G1152="D1",MATCH(C1152,'RPI calculation'!$A$9:$A$356,0),0)</f>
        <v>66</v>
      </c>
      <c r="P1152" s="1">
        <f>IF(H1152="D1",MATCH(D1152,'RPI calculation'!$A$9:$A$356,0),0)</f>
        <v>251</v>
      </c>
      <c r="Q1152" s="1">
        <f t="shared" si="51"/>
        <v>1</v>
      </c>
      <c r="R1152" s="1">
        <f t="shared" si="52"/>
        <v>1</v>
      </c>
      <c r="S1152" s="1">
        <f t="shared" si="53"/>
        <v>0</v>
      </c>
      <c r="T1152" s="9">
        <f>IF(Q1152=0,0,(INDEX('RPI calculation'!$H$9:$H$356,P1152)-(COUNTIFS(Matches!$C$9:$C$1954,C1152,Matches!$D$9:$D$1954,D1152,Matches!$Q$9:$Q$1954,1,Matches!$F$9:$F$1954,3)+COUNTIFS(Matches!$C$9:$C$1954,D1152,Matches!$D$9:$D$1954,C1152,Matches!$Q$9:$Q$1954,1,Matches!$E$9:$E$1954,3)))/((INDEX('RPI calculation'!$H$9:$H$356,P1152)+INDEX('RPI calculation'!$I$9:$I$356,P1152))-(COUNTIFS(Matches!$C$9:$C$1954,C1152,Matches!$D$9:$D$1954,D1152,Matches!$Q$9:$Q$1954,1)+COUNTIFS(Matches!$C$9:$C$1954,D1152,Matches!$D$9:$D$1954,C1152,Matches!$Q$9:$Q$1954,1))))</f>
        <v>0.45454545454545453</v>
      </c>
      <c r="U1152" s="9">
        <f>IF(Q1152=0,0,(INDEX('RPI calculation'!$H$9:$H$356,O1152)-(COUNTIFS(Matches!$C$9:$C$1954,C1152,Matches!$D$9:$D$1954,D1152,Matches!$Q$9:$Q$1954,1,Matches!$E$9:$E$1954,3)+COUNTIFS(Matches!$C$9:$C$1954,D1152,Matches!$D$9:$D$1954,C1152,Matches!$Q$9:$Q$1954,1,Matches!$F$9:$F$1954,3)))/((INDEX('RPI calculation'!$H$9:$H$356,O1152)+INDEX('RPI calculation'!$I$9:$I$356,O1152))-(COUNTIFS(Matches!$C$9:$C$1954,C1152,Matches!$D$9:$D$1954,D1152,Matches!$Q$9:$Q$1954,1)+COUNTIFS(Matches!$C$9:$C$1954,D1152,Matches!$D$9:$D$1954,C1152,Matches!$Q$9:$Q$1954,1))))</f>
        <v>0.58333333333333337</v>
      </c>
      <c r="V1152" s="9">
        <f>IF(Q1152=0,0,INDEX('RPI calculation'!$K$9:$K$356,P1152))</f>
        <v>0.32662198912198914</v>
      </c>
      <c r="W1152" s="9">
        <f>IF(Q1152=0,0,INDEX('RPI calculation'!$K$9:$K$356,O1152))</f>
        <v>0.32829478214093599</v>
      </c>
      <c r="X1152" s="1">
        <f>IF(G1152="D1",INDEX('RPI calculation'!$N$9:$N$356,O1152),0)</f>
        <v>278</v>
      </c>
      <c r="Y1152" s="1">
        <f>IF(H1152="D1",INDEX('RPI calculation'!$N$9:$N$356,P1152),0)</f>
        <v>321</v>
      </c>
    </row>
    <row r="1153" spans="1:25">
      <c r="A1153" s="1" t="s">
        <v>3331</v>
      </c>
      <c r="B1153" s="12">
        <v>46276</v>
      </c>
      <c r="C1153" s="1" t="s">
        <v>209</v>
      </c>
      <c r="D1153" s="1" t="s">
        <v>297</v>
      </c>
      <c r="E1153" s="1">
        <v>2</v>
      </c>
      <c r="F1153" s="1">
        <v>3</v>
      </c>
      <c r="G1153" s="1" t="s">
        <v>584</v>
      </c>
      <c r="H1153" s="1" t="s">
        <v>584</v>
      </c>
      <c r="I1153" s="1">
        <v>1</v>
      </c>
      <c r="J1153" s="14" t="s">
        <v>748</v>
      </c>
      <c r="K1153" s="14" t="s">
        <v>3332</v>
      </c>
      <c r="L1153" s="14"/>
      <c r="M1153" s="1" t="s">
        <v>5986</v>
      </c>
      <c r="N1153" s="14" t="s">
        <v>5989</v>
      </c>
      <c r="O1153" s="1">
        <f>IF(G1153="D1",MATCH(C1153,'RPI calculation'!$A$9:$A$356,0),0)</f>
        <v>67</v>
      </c>
      <c r="P1153" s="1">
        <f>IF(H1153="D1",MATCH(D1153,'RPI calculation'!$A$9:$A$356,0),0)</f>
        <v>275</v>
      </c>
      <c r="Q1153" s="1">
        <f t="shared" si="51"/>
        <v>1</v>
      </c>
      <c r="R1153" s="1">
        <f t="shared" si="52"/>
        <v>0</v>
      </c>
      <c r="S1153" s="1">
        <f t="shared" si="53"/>
        <v>1</v>
      </c>
      <c r="T1153" s="9">
        <f>IF(Q1153=0,0,(INDEX('RPI calculation'!$H$9:$H$356,P1153)-(COUNTIFS(Matches!$C$9:$C$1954,C1153,Matches!$D$9:$D$1954,D1153,Matches!$Q$9:$Q$1954,1,Matches!$F$9:$F$1954,3)+COUNTIFS(Matches!$C$9:$C$1954,D1153,Matches!$D$9:$D$1954,C1153,Matches!$Q$9:$Q$1954,1,Matches!$E$9:$E$1954,3)))/((INDEX('RPI calculation'!$H$9:$H$356,P1153)+INDEX('RPI calculation'!$I$9:$I$356,P1153))-(COUNTIFS(Matches!$C$9:$C$1954,C1153,Matches!$D$9:$D$1954,D1153,Matches!$Q$9:$Q$1954,1)+COUNTIFS(Matches!$C$9:$C$1954,D1153,Matches!$D$9:$D$1954,C1153,Matches!$Q$9:$Q$1954,1))))</f>
        <v>0.25</v>
      </c>
      <c r="U1153" s="9">
        <f>IF(Q1153=0,0,(INDEX('RPI calculation'!$H$9:$H$356,O1153)-(COUNTIFS(Matches!$C$9:$C$1954,C1153,Matches!$D$9:$D$1954,D1153,Matches!$Q$9:$Q$1954,1,Matches!$E$9:$E$1954,3)+COUNTIFS(Matches!$C$9:$C$1954,D1153,Matches!$D$9:$D$1954,C1153,Matches!$Q$9:$Q$1954,1,Matches!$F$9:$F$1954,3)))/((INDEX('RPI calculation'!$H$9:$H$356,O1153)+INDEX('RPI calculation'!$I$9:$I$356,O1153))-(COUNTIFS(Matches!$C$9:$C$1954,C1153,Matches!$D$9:$D$1954,D1153,Matches!$Q$9:$Q$1954,1)+COUNTIFS(Matches!$C$9:$C$1954,D1153,Matches!$D$9:$D$1954,C1153,Matches!$Q$9:$Q$1954,1))))</f>
        <v>0.63636363636363635</v>
      </c>
      <c r="V1153" s="9">
        <f>IF(Q1153=0,0,INDEX('RPI calculation'!$K$9:$K$356,P1153))</f>
        <v>0.45837218337218333</v>
      </c>
      <c r="W1153" s="9">
        <f>IF(Q1153=0,0,INDEX('RPI calculation'!$K$9:$K$356,O1153))</f>
        <v>0.43400673400673401</v>
      </c>
      <c r="X1153" s="1">
        <f>IF(G1153="D1",INDEX('RPI calculation'!$N$9:$N$356,O1153),0)</f>
        <v>186</v>
      </c>
      <c r="Y1153" s="1">
        <f>IF(H1153="D1",INDEX('RPI calculation'!$N$9:$N$356,P1153),0)</f>
        <v>274</v>
      </c>
    </row>
    <row r="1154" spans="1:25" ht="25">
      <c r="A1154" s="1" t="s">
        <v>3333</v>
      </c>
      <c r="B1154" s="12">
        <v>46276</v>
      </c>
      <c r="C1154" s="1" t="s">
        <v>153</v>
      </c>
      <c r="D1154" s="1" t="s">
        <v>304</v>
      </c>
      <c r="E1154" s="1">
        <v>3</v>
      </c>
      <c r="F1154" s="1">
        <v>0</v>
      </c>
      <c r="G1154" s="1" t="s">
        <v>584</v>
      </c>
      <c r="H1154" s="1" t="s">
        <v>584</v>
      </c>
      <c r="I1154" s="1">
        <v>2</v>
      </c>
      <c r="J1154" s="14" t="s">
        <v>3334</v>
      </c>
      <c r="K1154" s="14" t="s">
        <v>3335</v>
      </c>
      <c r="L1154" s="14"/>
      <c r="M1154" s="1" t="s">
        <v>5986</v>
      </c>
      <c r="N1154" s="14" t="s">
        <v>5989</v>
      </c>
      <c r="O1154" s="1">
        <f>IF(G1154="D1",MATCH(C1154,'RPI calculation'!$A$9:$A$356,0),0)</f>
        <v>69</v>
      </c>
      <c r="P1154" s="1">
        <f>IF(H1154="D1",MATCH(D1154,'RPI calculation'!$A$9:$A$356,0),0)</f>
        <v>230</v>
      </c>
      <c r="Q1154" s="1">
        <f t="shared" si="51"/>
        <v>1</v>
      </c>
      <c r="R1154" s="1">
        <f t="shared" si="52"/>
        <v>1</v>
      </c>
      <c r="S1154" s="1">
        <f t="shared" si="53"/>
        <v>0</v>
      </c>
      <c r="T1154" s="9">
        <f>IF(Q1154=0,0,(INDEX('RPI calculation'!$H$9:$H$356,P1154)-(COUNTIFS(Matches!$C$9:$C$1954,C1154,Matches!$D$9:$D$1954,D1154,Matches!$Q$9:$Q$1954,1,Matches!$F$9:$F$1954,3)+COUNTIFS(Matches!$C$9:$C$1954,D1154,Matches!$D$9:$D$1954,C1154,Matches!$Q$9:$Q$1954,1,Matches!$E$9:$E$1954,3)))/((INDEX('RPI calculation'!$H$9:$H$356,P1154)+INDEX('RPI calculation'!$I$9:$I$356,P1154))-(COUNTIFS(Matches!$C$9:$C$1954,C1154,Matches!$D$9:$D$1954,D1154,Matches!$Q$9:$Q$1954,1)+COUNTIFS(Matches!$C$9:$C$1954,D1154,Matches!$D$9:$D$1954,C1154,Matches!$Q$9:$Q$1954,1))))</f>
        <v>0.46153846153846156</v>
      </c>
      <c r="U1154" s="9">
        <f>IF(Q1154=0,0,(INDEX('RPI calculation'!$H$9:$H$356,O1154)-(COUNTIFS(Matches!$C$9:$C$1954,C1154,Matches!$D$9:$D$1954,D1154,Matches!$Q$9:$Q$1954,1,Matches!$E$9:$E$1954,3)+COUNTIFS(Matches!$C$9:$C$1954,D1154,Matches!$D$9:$D$1954,C1154,Matches!$Q$9:$Q$1954,1,Matches!$F$9:$F$1954,3)))/((INDEX('RPI calculation'!$H$9:$H$356,O1154)+INDEX('RPI calculation'!$I$9:$I$356,O1154))-(COUNTIFS(Matches!$C$9:$C$1954,C1154,Matches!$D$9:$D$1954,D1154,Matches!$Q$9:$Q$1954,1)+COUNTIFS(Matches!$C$9:$C$1954,D1154,Matches!$D$9:$D$1954,C1154,Matches!$Q$9:$Q$1954,1))))</f>
        <v>0.36363636363636365</v>
      </c>
      <c r="V1154" s="9">
        <f>IF(Q1154=0,0,INDEX('RPI calculation'!$K$9:$K$356,P1154))</f>
        <v>0.39523809523809517</v>
      </c>
      <c r="W1154" s="9">
        <f>IF(Q1154=0,0,INDEX('RPI calculation'!$K$9:$K$356,O1154))</f>
        <v>0.5986046361046361</v>
      </c>
      <c r="X1154" s="1">
        <f>IF(G1154="D1",INDEX('RPI calculation'!$N$9:$N$356,O1154),0)</f>
        <v>130</v>
      </c>
      <c r="Y1154" s="1">
        <f>IF(H1154="D1",INDEX('RPI calculation'!$N$9:$N$356,P1154),0)</f>
        <v>281</v>
      </c>
    </row>
    <row r="1155" spans="1:25" ht="25">
      <c r="A1155" s="1" t="s">
        <v>3336</v>
      </c>
      <c r="B1155" s="12">
        <v>46276</v>
      </c>
      <c r="C1155" s="1" t="s">
        <v>153</v>
      </c>
      <c r="D1155" s="1" t="s">
        <v>305</v>
      </c>
      <c r="E1155" s="1">
        <v>3</v>
      </c>
      <c r="F1155" s="1">
        <v>0</v>
      </c>
      <c r="G1155" s="1" t="s">
        <v>584</v>
      </c>
      <c r="H1155" s="1" t="s">
        <v>584</v>
      </c>
      <c r="I1155" s="1">
        <v>2</v>
      </c>
      <c r="J1155" s="14" t="s">
        <v>2474</v>
      </c>
      <c r="K1155" s="14" t="s">
        <v>3337</v>
      </c>
      <c r="L1155" s="14"/>
      <c r="M1155" s="1" t="s">
        <v>5986</v>
      </c>
      <c r="N1155" s="14" t="s">
        <v>5989</v>
      </c>
      <c r="O1155" s="1">
        <f>IF(G1155="D1",MATCH(C1155,'RPI calculation'!$A$9:$A$356,0),0)</f>
        <v>69</v>
      </c>
      <c r="P1155" s="1">
        <f>IF(H1155="D1",MATCH(D1155,'RPI calculation'!$A$9:$A$356,0),0)</f>
        <v>318</v>
      </c>
      <c r="Q1155" s="1">
        <f t="shared" si="51"/>
        <v>1</v>
      </c>
      <c r="R1155" s="1">
        <f t="shared" si="52"/>
        <v>1</v>
      </c>
      <c r="S1155" s="1">
        <f t="shared" si="53"/>
        <v>0</v>
      </c>
      <c r="T1155" s="9">
        <f>IF(Q1155=0,0,(INDEX('RPI calculation'!$H$9:$H$356,P1155)-(COUNTIFS(Matches!$C$9:$C$1954,C1155,Matches!$D$9:$D$1954,D1155,Matches!$Q$9:$Q$1954,1,Matches!$F$9:$F$1954,3)+COUNTIFS(Matches!$C$9:$C$1954,D1155,Matches!$D$9:$D$1954,C1155,Matches!$Q$9:$Q$1954,1,Matches!$E$9:$E$1954,3)))/((INDEX('RPI calculation'!$H$9:$H$356,P1155)+INDEX('RPI calculation'!$I$9:$I$356,P1155))-(COUNTIFS(Matches!$C$9:$C$1954,C1155,Matches!$D$9:$D$1954,D1155,Matches!$Q$9:$Q$1954,1)+COUNTIFS(Matches!$C$9:$C$1954,D1155,Matches!$D$9:$D$1954,C1155,Matches!$Q$9:$Q$1954,1))))</f>
        <v>0.18181818181818182</v>
      </c>
      <c r="U1155" s="9">
        <f>IF(Q1155=0,0,(INDEX('RPI calculation'!$H$9:$H$356,O1155)-(COUNTIFS(Matches!$C$9:$C$1954,C1155,Matches!$D$9:$D$1954,D1155,Matches!$Q$9:$Q$1954,1,Matches!$E$9:$E$1954,3)+COUNTIFS(Matches!$C$9:$C$1954,D1155,Matches!$D$9:$D$1954,C1155,Matches!$Q$9:$Q$1954,1,Matches!$F$9:$F$1954,3)))/((INDEX('RPI calculation'!$H$9:$H$356,O1155)+INDEX('RPI calculation'!$I$9:$I$356,O1155))-(COUNTIFS(Matches!$C$9:$C$1954,C1155,Matches!$D$9:$D$1954,D1155,Matches!$Q$9:$Q$1954,1)+COUNTIFS(Matches!$C$9:$C$1954,D1155,Matches!$D$9:$D$1954,C1155,Matches!$Q$9:$Q$1954,1))))</f>
        <v>0.36363636363636365</v>
      </c>
      <c r="V1155" s="9">
        <f>IF(Q1155=0,0,INDEX('RPI calculation'!$K$9:$K$356,P1155))</f>
        <v>0.5065802253302254</v>
      </c>
      <c r="W1155" s="9">
        <f>IF(Q1155=0,0,INDEX('RPI calculation'!$K$9:$K$356,O1155))</f>
        <v>0.5986046361046361</v>
      </c>
      <c r="X1155" s="1">
        <f>IF(G1155="D1",INDEX('RPI calculation'!$N$9:$N$356,O1155),0)</f>
        <v>130</v>
      </c>
      <c r="Y1155" s="1">
        <f>IF(H1155="D1",INDEX('RPI calculation'!$N$9:$N$356,P1155),0)</f>
        <v>282</v>
      </c>
    </row>
    <row r="1156" spans="1:25" ht="25">
      <c r="A1156" s="1" t="s">
        <v>3338</v>
      </c>
      <c r="B1156" s="12">
        <v>46276</v>
      </c>
      <c r="C1156" s="1" t="s">
        <v>68</v>
      </c>
      <c r="D1156" s="1" t="s">
        <v>152</v>
      </c>
      <c r="E1156" s="1">
        <v>3</v>
      </c>
      <c r="F1156" s="1">
        <v>1</v>
      </c>
      <c r="G1156" s="1" t="s">
        <v>584</v>
      </c>
      <c r="H1156" s="1" t="s">
        <v>584</v>
      </c>
      <c r="I1156" s="1">
        <v>2</v>
      </c>
      <c r="J1156" s="14" t="s">
        <v>777</v>
      </c>
      <c r="K1156" s="14" t="s">
        <v>3339</v>
      </c>
      <c r="L1156" s="14"/>
      <c r="M1156" s="1" t="s">
        <v>5986</v>
      </c>
      <c r="N1156" s="14" t="s">
        <v>5989</v>
      </c>
      <c r="O1156" s="1">
        <f>IF(G1156="D1",MATCH(C1156,'RPI calculation'!$A$9:$A$356,0),0)</f>
        <v>70</v>
      </c>
      <c r="P1156" s="1">
        <f>IF(H1156="D1",MATCH(D1156,'RPI calculation'!$A$9:$A$356,0),0)</f>
        <v>153</v>
      </c>
      <c r="Q1156" s="1">
        <f t="shared" si="51"/>
        <v>1</v>
      </c>
      <c r="R1156" s="1">
        <f t="shared" si="52"/>
        <v>1</v>
      </c>
      <c r="S1156" s="1">
        <f t="shared" si="53"/>
        <v>0</v>
      </c>
      <c r="T1156" s="9">
        <f>IF(Q1156=0,0,(INDEX('RPI calculation'!$H$9:$H$356,P1156)-(COUNTIFS(Matches!$C$9:$C$1954,C1156,Matches!$D$9:$D$1954,D1156,Matches!$Q$9:$Q$1954,1,Matches!$F$9:$F$1954,3)+COUNTIFS(Matches!$C$9:$C$1954,D1156,Matches!$D$9:$D$1954,C1156,Matches!$Q$9:$Q$1954,1,Matches!$E$9:$E$1954,3)))/((INDEX('RPI calculation'!$H$9:$H$356,P1156)+INDEX('RPI calculation'!$I$9:$I$356,P1156))-(COUNTIFS(Matches!$C$9:$C$1954,C1156,Matches!$D$9:$D$1954,D1156,Matches!$Q$9:$Q$1954,1)+COUNTIFS(Matches!$C$9:$C$1954,D1156,Matches!$D$9:$D$1954,C1156,Matches!$Q$9:$Q$1954,1))))</f>
        <v>0.7</v>
      </c>
      <c r="U1156" s="9">
        <f>IF(Q1156=0,0,(INDEX('RPI calculation'!$H$9:$H$356,O1156)-(COUNTIFS(Matches!$C$9:$C$1954,C1156,Matches!$D$9:$D$1954,D1156,Matches!$Q$9:$Q$1954,1,Matches!$E$9:$E$1954,3)+COUNTIFS(Matches!$C$9:$C$1954,D1156,Matches!$D$9:$D$1954,C1156,Matches!$Q$9:$Q$1954,1,Matches!$F$9:$F$1954,3)))/((INDEX('RPI calculation'!$H$9:$H$356,O1156)+INDEX('RPI calculation'!$I$9:$I$356,O1156))-(COUNTIFS(Matches!$C$9:$C$1954,C1156,Matches!$D$9:$D$1954,D1156,Matches!$Q$9:$Q$1954,1)+COUNTIFS(Matches!$C$9:$C$1954,D1156,Matches!$D$9:$D$1954,C1156,Matches!$Q$9:$Q$1954,1))))</f>
        <v>0.77777777777777779</v>
      </c>
      <c r="V1156" s="9">
        <f>IF(Q1156=0,0,INDEX('RPI calculation'!$K$9:$K$356,P1156))</f>
        <v>0.48272989636626007</v>
      </c>
      <c r="W1156" s="9">
        <f>IF(Q1156=0,0,INDEX('RPI calculation'!$K$9:$K$356,O1156))</f>
        <v>0.53712121212121211</v>
      </c>
      <c r="X1156" s="1">
        <f>IF(G1156="D1",INDEX('RPI calculation'!$N$9:$N$356,O1156),0)</f>
        <v>45</v>
      </c>
      <c r="Y1156" s="1">
        <f>IF(H1156="D1",INDEX('RPI calculation'!$N$9:$N$356,P1156),0)</f>
        <v>129</v>
      </c>
    </row>
    <row r="1157" spans="1:25" ht="25">
      <c r="A1157" s="1" t="s">
        <v>3340</v>
      </c>
      <c r="B1157" s="12">
        <v>46276</v>
      </c>
      <c r="C1157" s="1" t="s">
        <v>180</v>
      </c>
      <c r="D1157" s="1" t="s">
        <v>109</v>
      </c>
      <c r="E1157" s="1">
        <v>2</v>
      </c>
      <c r="F1157" s="1">
        <v>3</v>
      </c>
      <c r="G1157" s="1" t="s">
        <v>584</v>
      </c>
      <c r="H1157" s="1" t="s">
        <v>584</v>
      </c>
      <c r="I1157" s="1">
        <v>2</v>
      </c>
      <c r="J1157" s="14" t="s">
        <v>821</v>
      </c>
      <c r="K1157" s="14" t="s">
        <v>3341</v>
      </c>
      <c r="L1157" s="14"/>
      <c r="M1157" s="1" t="s">
        <v>5986</v>
      </c>
      <c r="N1157" s="14" t="s">
        <v>5989</v>
      </c>
      <c r="O1157" s="1">
        <f>IF(G1157="D1",MATCH(C1157,'RPI calculation'!$A$9:$A$356,0),0)</f>
        <v>71</v>
      </c>
      <c r="P1157" s="1">
        <f>IF(H1157="D1",MATCH(D1157,'RPI calculation'!$A$9:$A$356,0),0)</f>
        <v>201</v>
      </c>
      <c r="Q1157" s="1">
        <f t="shared" si="51"/>
        <v>1</v>
      </c>
      <c r="R1157" s="1">
        <f t="shared" si="52"/>
        <v>0</v>
      </c>
      <c r="S1157" s="1">
        <f t="shared" si="53"/>
        <v>1</v>
      </c>
      <c r="T1157" s="9">
        <f>IF(Q1157=0,0,(INDEX('RPI calculation'!$H$9:$H$356,P1157)-(COUNTIFS(Matches!$C$9:$C$1954,C1157,Matches!$D$9:$D$1954,D1157,Matches!$Q$9:$Q$1954,1,Matches!$F$9:$F$1954,3)+COUNTIFS(Matches!$C$9:$C$1954,D1157,Matches!$D$9:$D$1954,C1157,Matches!$Q$9:$Q$1954,1,Matches!$E$9:$E$1954,3)))/((INDEX('RPI calculation'!$H$9:$H$356,P1157)+INDEX('RPI calculation'!$I$9:$I$356,P1157))-(COUNTIFS(Matches!$C$9:$C$1954,C1157,Matches!$D$9:$D$1954,D1157,Matches!$Q$9:$Q$1954,1)+COUNTIFS(Matches!$C$9:$C$1954,D1157,Matches!$D$9:$D$1954,C1157,Matches!$Q$9:$Q$1954,1))))</f>
        <v>0.4</v>
      </c>
      <c r="U1157" s="9">
        <f>IF(Q1157=0,0,(INDEX('RPI calculation'!$H$9:$H$356,O1157)-(COUNTIFS(Matches!$C$9:$C$1954,C1157,Matches!$D$9:$D$1954,D1157,Matches!$Q$9:$Q$1954,1,Matches!$E$9:$E$1954,3)+COUNTIFS(Matches!$C$9:$C$1954,D1157,Matches!$D$9:$D$1954,C1157,Matches!$Q$9:$Q$1954,1,Matches!$F$9:$F$1954,3)))/((INDEX('RPI calculation'!$H$9:$H$356,O1157)+INDEX('RPI calculation'!$I$9:$I$356,O1157))-(COUNTIFS(Matches!$C$9:$C$1954,C1157,Matches!$D$9:$D$1954,D1157,Matches!$Q$9:$Q$1954,1)+COUNTIFS(Matches!$C$9:$C$1954,D1157,Matches!$D$9:$D$1954,C1157,Matches!$Q$9:$Q$1954,1))))</f>
        <v>0.9</v>
      </c>
      <c r="V1157" s="9">
        <f>IF(Q1157=0,0,INDEX('RPI calculation'!$K$9:$K$356,P1157))</f>
        <v>0.66099632690541776</v>
      </c>
      <c r="W1157" s="9">
        <f>IF(Q1157=0,0,INDEX('RPI calculation'!$K$9:$K$356,O1157))</f>
        <v>0.36733241505968778</v>
      </c>
      <c r="X1157" s="1">
        <f>IF(G1157="D1",INDEX('RPI calculation'!$N$9:$N$356,O1157),0)</f>
        <v>157</v>
      </c>
      <c r="Y1157" s="1">
        <f>IF(H1157="D1",INDEX('RPI calculation'!$N$9:$N$356,P1157),0)</f>
        <v>86</v>
      </c>
    </row>
    <row r="1158" spans="1:25" ht="25">
      <c r="A1158" s="1" t="s">
        <v>3342</v>
      </c>
      <c r="B1158" s="12">
        <v>46276</v>
      </c>
      <c r="C1158" s="1" t="s">
        <v>185</v>
      </c>
      <c r="D1158" s="1" t="s">
        <v>104</v>
      </c>
      <c r="E1158" s="1">
        <v>3</v>
      </c>
      <c r="F1158" s="1">
        <v>0</v>
      </c>
      <c r="G1158" s="1" t="s">
        <v>584</v>
      </c>
      <c r="H1158" s="1" t="s">
        <v>584</v>
      </c>
      <c r="I1158" s="1">
        <v>2</v>
      </c>
      <c r="J1158" s="14" t="s">
        <v>2010</v>
      </c>
      <c r="K1158" s="14" t="s">
        <v>3343</v>
      </c>
      <c r="L1158" s="14"/>
      <c r="M1158" s="1" t="s">
        <v>5986</v>
      </c>
      <c r="N1158" s="14" t="s">
        <v>5989</v>
      </c>
      <c r="O1158" s="1">
        <f>IF(G1158="D1",MATCH(C1158,'RPI calculation'!$A$9:$A$356,0),0)</f>
        <v>72</v>
      </c>
      <c r="P1158" s="1">
        <f>IF(H1158="D1",MATCH(D1158,'RPI calculation'!$A$9:$A$356,0),0)</f>
        <v>328</v>
      </c>
      <c r="Q1158" s="1">
        <f t="shared" si="51"/>
        <v>1</v>
      </c>
      <c r="R1158" s="1">
        <f t="shared" si="52"/>
        <v>1</v>
      </c>
      <c r="S1158" s="1">
        <f t="shared" si="53"/>
        <v>0</v>
      </c>
      <c r="T1158" s="9">
        <f>IF(Q1158=0,0,(INDEX('RPI calculation'!$H$9:$H$356,P1158)-(COUNTIFS(Matches!$C$9:$C$1954,C1158,Matches!$D$9:$D$1954,D1158,Matches!$Q$9:$Q$1954,1,Matches!$F$9:$F$1954,3)+COUNTIFS(Matches!$C$9:$C$1954,D1158,Matches!$D$9:$D$1954,C1158,Matches!$Q$9:$Q$1954,1,Matches!$E$9:$E$1954,3)))/((INDEX('RPI calculation'!$H$9:$H$356,P1158)+INDEX('RPI calculation'!$I$9:$I$356,P1158))-(COUNTIFS(Matches!$C$9:$C$1954,C1158,Matches!$D$9:$D$1954,D1158,Matches!$Q$9:$Q$1954,1)+COUNTIFS(Matches!$C$9:$C$1954,D1158,Matches!$D$9:$D$1954,C1158,Matches!$Q$9:$Q$1954,1))))</f>
        <v>0.6</v>
      </c>
      <c r="U1158" s="9">
        <f>IF(Q1158=0,0,(INDEX('RPI calculation'!$H$9:$H$356,O1158)-(COUNTIFS(Matches!$C$9:$C$1954,C1158,Matches!$D$9:$D$1954,D1158,Matches!$Q$9:$Q$1954,1,Matches!$E$9:$E$1954,3)+COUNTIFS(Matches!$C$9:$C$1954,D1158,Matches!$D$9:$D$1954,C1158,Matches!$Q$9:$Q$1954,1,Matches!$F$9:$F$1954,3)))/((INDEX('RPI calculation'!$H$9:$H$356,O1158)+INDEX('RPI calculation'!$I$9:$I$356,O1158))-(COUNTIFS(Matches!$C$9:$C$1954,C1158,Matches!$D$9:$D$1954,D1158,Matches!$Q$9:$Q$1954,1)+COUNTIFS(Matches!$C$9:$C$1954,D1158,Matches!$D$9:$D$1954,C1158,Matches!$Q$9:$Q$1954,1))))</f>
        <v>0.54545454545454541</v>
      </c>
      <c r="V1158" s="9">
        <f>IF(Q1158=0,0,INDEX('RPI calculation'!$K$9:$K$356,P1158))</f>
        <v>0.62378328741965106</v>
      </c>
      <c r="W1158" s="9">
        <f>IF(Q1158=0,0,INDEX('RPI calculation'!$K$9:$K$356,O1158))</f>
        <v>0.47794612794612795</v>
      </c>
      <c r="X1158" s="1">
        <f>IF(G1158="D1",INDEX('RPI calculation'!$N$9:$N$356,O1158),0)</f>
        <v>162</v>
      </c>
      <c r="Y1158" s="1">
        <f>IF(H1158="D1",INDEX('RPI calculation'!$N$9:$N$356,P1158),0)</f>
        <v>81</v>
      </c>
    </row>
    <row r="1159" spans="1:25" ht="25">
      <c r="A1159" s="1" t="s">
        <v>3344</v>
      </c>
      <c r="B1159" s="12">
        <v>46276</v>
      </c>
      <c r="C1159" s="1" t="s">
        <v>230</v>
      </c>
      <c r="D1159" s="1" t="s">
        <v>161</v>
      </c>
      <c r="E1159" s="1">
        <v>1</v>
      </c>
      <c r="F1159" s="1">
        <v>3</v>
      </c>
      <c r="G1159" s="1" t="s">
        <v>584</v>
      </c>
      <c r="H1159" s="1" t="s">
        <v>584</v>
      </c>
      <c r="I1159" s="1">
        <v>2</v>
      </c>
      <c r="J1159" s="14" t="s">
        <v>3345</v>
      </c>
      <c r="K1159" s="14" t="s">
        <v>3346</v>
      </c>
      <c r="L1159" s="14"/>
      <c r="M1159" s="1" t="s">
        <v>5986</v>
      </c>
      <c r="N1159" s="14" t="s">
        <v>5989</v>
      </c>
      <c r="O1159" s="1">
        <f>IF(G1159="D1",MATCH(C1159,'RPI calculation'!$A$9:$A$356,0),0)</f>
        <v>73</v>
      </c>
      <c r="P1159" s="1">
        <f>IF(H1159="D1",MATCH(D1159,'RPI calculation'!$A$9:$A$356,0),0)</f>
        <v>122</v>
      </c>
      <c r="Q1159" s="1">
        <f t="shared" si="51"/>
        <v>1</v>
      </c>
      <c r="R1159" s="1">
        <f t="shared" si="52"/>
        <v>0</v>
      </c>
      <c r="S1159" s="1">
        <f t="shared" si="53"/>
        <v>1</v>
      </c>
      <c r="T1159" s="9">
        <f>IF(Q1159=0,0,(INDEX('RPI calculation'!$H$9:$H$356,P1159)-(COUNTIFS(Matches!$C$9:$C$1954,C1159,Matches!$D$9:$D$1954,D1159,Matches!$Q$9:$Q$1954,1,Matches!$F$9:$F$1954,3)+COUNTIFS(Matches!$C$9:$C$1954,D1159,Matches!$D$9:$D$1954,C1159,Matches!$Q$9:$Q$1954,1,Matches!$E$9:$E$1954,3)))/((INDEX('RPI calculation'!$H$9:$H$356,P1159)+INDEX('RPI calculation'!$I$9:$I$356,P1159))-(COUNTIFS(Matches!$C$9:$C$1954,C1159,Matches!$D$9:$D$1954,D1159,Matches!$Q$9:$Q$1954,1)+COUNTIFS(Matches!$C$9:$C$1954,D1159,Matches!$D$9:$D$1954,C1159,Matches!$Q$9:$Q$1954,1))))</f>
        <v>0.33333333333333331</v>
      </c>
      <c r="U1159" s="9">
        <f>IF(Q1159=0,0,(INDEX('RPI calculation'!$H$9:$H$356,O1159)-(COUNTIFS(Matches!$C$9:$C$1954,C1159,Matches!$D$9:$D$1954,D1159,Matches!$Q$9:$Q$1954,1,Matches!$E$9:$E$1954,3)+COUNTIFS(Matches!$C$9:$C$1954,D1159,Matches!$D$9:$D$1954,C1159,Matches!$Q$9:$Q$1954,1,Matches!$F$9:$F$1954,3)))/((INDEX('RPI calculation'!$H$9:$H$356,O1159)+INDEX('RPI calculation'!$I$9:$I$356,O1159))-(COUNTIFS(Matches!$C$9:$C$1954,C1159,Matches!$D$9:$D$1954,D1159,Matches!$Q$9:$Q$1954,1)+COUNTIFS(Matches!$C$9:$C$1954,D1159,Matches!$D$9:$D$1954,C1159,Matches!$Q$9:$Q$1954,1))))</f>
        <v>0.5</v>
      </c>
      <c r="V1159" s="9">
        <f>IF(Q1159=0,0,INDEX('RPI calculation'!$K$9:$K$356,P1159))</f>
        <v>0.59677544677544681</v>
      </c>
      <c r="W1159" s="9">
        <f>IF(Q1159=0,0,INDEX('RPI calculation'!$K$9:$K$356,O1159))</f>
        <v>0.48618881118881119</v>
      </c>
      <c r="X1159" s="1">
        <f>IF(G1159="D1",INDEX('RPI calculation'!$N$9:$N$356,O1159),0)</f>
        <v>207</v>
      </c>
      <c r="Y1159" s="1">
        <f>IF(H1159="D1",INDEX('RPI calculation'!$N$9:$N$356,P1159),0)</f>
        <v>138</v>
      </c>
    </row>
    <row r="1160" spans="1:25" ht="25">
      <c r="A1160" s="1" t="s">
        <v>3347</v>
      </c>
      <c r="B1160" s="12">
        <v>46276</v>
      </c>
      <c r="C1160" s="1" t="s">
        <v>230</v>
      </c>
      <c r="D1160" s="1" t="s">
        <v>135</v>
      </c>
      <c r="E1160" s="1">
        <v>0</v>
      </c>
      <c r="F1160" s="1">
        <v>3</v>
      </c>
      <c r="G1160" s="1" t="s">
        <v>584</v>
      </c>
      <c r="H1160" s="1" t="s">
        <v>584</v>
      </c>
      <c r="I1160" s="1">
        <v>2</v>
      </c>
      <c r="J1160" s="14" t="s">
        <v>1118</v>
      </c>
      <c r="K1160" s="14" t="s">
        <v>3348</v>
      </c>
      <c r="L1160" s="14"/>
      <c r="M1160" s="1" t="s">
        <v>5986</v>
      </c>
      <c r="N1160" s="14" t="s">
        <v>5989</v>
      </c>
      <c r="O1160" s="1">
        <f>IF(G1160="D1",MATCH(C1160,'RPI calculation'!$A$9:$A$356,0),0)</f>
        <v>73</v>
      </c>
      <c r="P1160" s="1">
        <f>IF(H1160="D1",MATCH(D1160,'RPI calculation'!$A$9:$A$356,0),0)</f>
        <v>321</v>
      </c>
      <c r="Q1160" s="1">
        <f t="shared" si="51"/>
        <v>1</v>
      </c>
      <c r="R1160" s="1">
        <f t="shared" si="52"/>
        <v>0</v>
      </c>
      <c r="S1160" s="1">
        <f t="shared" si="53"/>
        <v>1</v>
      </c>
      <c r="T1160" s="9">
        <f>IF(Q1160=0,0,(INDEX('RPI calculation'!$H$9:$H$356,P1160)-(COUNTIFS(Matches!$C$9:$C$1954,C1160,Matches!$D$9:$D$1954,D1160,Matches!$Q$9:$Q$1954,1,Matches!$F$9:$F$1954,3)+COUNTIFS(Matches!$C$9:$C$1954,D1160,Matches!$D$9:$D$1954,C1160,Matches!$Q$9:$Q$1954,1,Matches!$E$9:$E$1954,3)))/((INDEX('RPI calculation'!$H$9:$H$356,P1160)+INDEX('RPI calculation'!$I$9:$I$356,P1160))-(COUNTIFS(Matches!$C$9:$C$1954,C1160,Matches!$D$9:$D$1954,D1160,Matches!$Q$9:$Q$1954,1)+COUNTIFS(Matches!$C$9:$C$1954,D1160,Matches!$D$9:$D$1954,C1160,Matches!$Q$9:$Q$1954,1))))</f>
        <v>0.8</v>
      </c>
      <c r="U1160" s="9">
        <f>IF(Q1160=0,0,(INDEX('RPI calculation'!$H$9:$H$356,O1160)-(COUNTIFS(Matches!$C$9:$C$1954,C1160,Matches!$D$9:$D$1954,D1160,Matches!$Q$9:$Q$1954,1,Matches!$E$9:$E$1954,3)+COUNTIFS(Matches!$C$9:$C$1954,D1160,Matches!$D$9:$D$1954,C1160,Matches!$Q$9:$Q$1954,1,Matches!$F$9:$F$1954,3)))/((INDEX('RPI calculation'!$H$9:$H$356,O1160)+INDEX('RPI calculation'!$I$9:$I$356,O1160))-(COUNTIFS(Matches!$C$9:$C$1954,C1160,Matches!$D$9:$D$1954,D1160,Matches!$Q$9:$Q$1954,1)+COUNTIFS(Matches!$C$9:$C$1954,D1160,Matches!$D$9:$D$1954,C1160,Matches!$Q$9:$Q$1954,1))))</f>
        <v>0.5</v>
      </c>
      <c r="V1160" s="9">
        <f>IF(Q1160=0,0,INDEX('RPI calculation'!$K$9:$K$356,P1160))</f>
        <v>0.42479338842975201</v>
      </c>
      <c r="W1160" s="9">
        <f>IF(Q1160=0,0,INDEX('RPI calculation'!$K$9:$K$356,O1160))</f>
        <v>0.48618881118881119</v>
      </c>
      <c r="X1160" s="1">
        <f>IF(G1160="D1",INDEX('RPI calculation'!$N$9:$N$356,O1160),0)</f>
        <v>207</v>
      </c>
      <c r="Y1160" s="1">
        <f>IF(H1160="D1",INDEX('RPI calculation'!$N$9:$N$356,P1160),0)</f>
        <v>112</v>
      </c>
    </row>
    <row r="1161" spans="1:25" ht="25">
      <c r="A1161" s="1" t="s">
        <v>3349</v>
      </c>
      <c r="B1161" s="12">
        <v>46276</v>
      </c>
      <c r="C1161" s="1" t="s">
        <v>303</v>
      </c>
      <c r="D1161" s="1" t="s">
        <v>43</v>
      </c>
      <c r="E1161" s="1">
        <v>0</v>
      </c>
      <c r="F1161" s="1">
        <v>3</v>
      </c>
      <c r="G1161" s="1" t="s">
        <v>584</v>
      </c>
      <c r="H1161" s="1" t="s">
        <v>584</v>
      </c>
      <c r="I1161" s="1">
        <v>2</v>
      </c>
      <c r="J1161" s="14" t="s">
        <v>1558</v>
      </c>
      <c r="K1161" s="14" t="s">
        <v>3350</v>
      </c>
      <c r="L1161" s="14"/>
      <c r="M1161" s="1" t="s">
        <v>5986</v>
      </c>
      <c r="N1161" s="14" t="s">
        <v>5989</v>
      </c>
      <c r="O1161" s="1">
        <f>IF(G1161="D1",MATCH(C1161,'RPI calculation'!$A$9:$A$356,0),0)</f>
        <v>74</v>
      </c>
      <c r="P1161" s="1">
        <f>IF(H1161="D1",MATCH(D1161,'RPI calculation'!$A$9:$A$356,0),0)</f>
        <v>117</v>
      </c>
      <c r="Q1161" s="1">
        <f t="shared" ref="Q1161:Q1224" si="54">IF(AND(G1161="D1",H1161="D1"),1,0)</f>
        <v>1</v>
      </c>
      <c r="R1161" s="1">
        <f t="shared" ref="R1161:R1224" si="55">IF(E1161&gt;F1161,1,0)</f>
        <v>0</v>
      </c>
      <c r="S1161" s="1">
        <f t="shared" ref="S1161:S1224" si="56">IF(F1161&gt;E1161,1,0)</f>
        <v>1</v>
      </c>
      <c r="T1161" s="9">
        <f>IF(Q1161=0,0,(INDEX('RPI calculation'!$H$9:$H$356,P1161)-(COUNTIFS(Matches!$C$9:$C$1954,C1161,Matches!$D$9:$D$1954,D1161,Matches!$Q$9:$Q$1954,1,Matches!$F$9:$F$1954,3)+COUNTIFS(Matches!$C$9:$C$1954,D1161,Matches!$D$9:$D$1954,C1161,Matches!$Q$9:$Q$1954,1,Matches!$E$9:$E$1954,3)))/((INDEX('RPI calculation'!$H$9:$H$356,P1161)+INDEX('RPI calculation'!$I$9:$I$356,P1161))-(COUNTIFS(Matches!$C$9:$C$1954,C1161,Matches!$D$9:$D$1954,D1161,Matches!$Q$9:$Q$1954,1)+COUNTIFS(Matches!$C$9:$C$1954,D1161,Matches!$D$9:$D$1954,C1161,Matches!$Q$9:$Q$1954,1))))</f>
        <v>0.75</v>
      </c>
      <c r="U1161" s="9">
        <f>IF(Q1161=0,0,(INDEX('RPI calculation'!$H$9:$H$356,O1161)-(COUNTIFS(Matches!$C$9:$C$1954,C1161,Matches!$D$9:$D$1954,D1161,Matches!$Q$9:$Q$1954,1,Matches!$E$9:$E$1954,3)+COUNTIFS(Matches!$C$9:$C$1954,D1161,Matches!$D$9:$D$1954,C1161,Matches!$Q$9:$Q$1954,1,Matches!$F$9:$F$1954,3)))/((INDEX('RPI calculation'!$H$9:$H$356,O1161)+INDEX('RPI calculation'!$I$9:$I$356,O1161))-(COUNTIFS(Matches!$C$9:$C$1954,C1161,Matches!$D$9:$D$1954,D1161,Matches!$Q$9:$Q$1954,1)+COUNTIFS(Matches!$C$9:$C$1954,D1161,Matches!$D$9:$D$1954,C1161,Matches!$Q$9:$Q$1954,1))))</f>
        <v>0.1</v>
      </c>
      <c r="V1161" s="9">
        <f>IF(Q1161=0,0,INDEX('RPI calculation'!$K$9:$K$356,P1161))</f>
        <v>0.6216610549943884</v>
      </c>
      <c r="W1161" s="9">
        <f>IF(Q1161=0,0,INDEX('RPI calculation'!$K$9:$K$356,O1161))</f>
        <v>0.5193854125672307</v>
      </c>
      <c r="X1161" s="1">
        <f>IF(G1161="D1",INDEX('RPI calculation'!$N$9:$N$356,O1161),0)</f>
        <v>280</v>
      </c>
      <c r="Y1161" s="1">
        <f>IF(H1161="D1",INDEX('RPI calculation'!$N$9:$N$356,P1161),0)</f>
        <v>20</v>
      </c>
    </row>
    <row r="1162" spans="1:25" ht="25">
      <c r="A1162" s="1" t="s">
        <v>3351</v>
      </c>
      <c r="B1162" s="12">
        <v>46276</v>
      </c>
      <c r="C1162" s="1" t="s">
        <v>119</v>
      </c>
      <c r="D1162" s="1" t="s">
        <v>80</v>
      </c>
      <c r="E1162" s="1">
        <v>0</v>
      </c>
      <c r="F1162" s="1">
        <v>3</v>
      </c>
      <c r="G1162" s="1" t="s">
        <v>584</v>
      </c>
      <c r="H1162" s="1" t="s">
        <v>584</v>
      </c>
      <c r="I1162" s="1">
        <v>2</v>
      </c>
      <c r="J1162" s="14" t="s">
        <v>3352</v>
      </c>
      <c r="K1162" s="14" t="s">
        <v>3353</v>
      </c>
      <c r="L1162" s="14"/>
      <c r="M1162" s="1" t="s">
        <v>5986</v>
      </c>
      <c r="N1162" s="14" t="s">
        <v>5989</v>
      </c>
      <c r="O1162" s="1">
        <f>IF(G1162="D1",MATCH(C1162,'RPI calculation'!$A$9:$A$356,0),0)</f>
        <v>75</v>
      </c>
      <c r="P1162" s="1">
        <f>IF(H1162="D1",MATCH(D1162,'RPI calculation'!$A$9:$A$356,0),0)</f>
        <v>218</v>
      </c>
      <c r="Q1162" s="1">
        <f t="shared" si="54"/>
        <v>1</v>
      </c>
      <c r="R1162" s="1">
        <f t="shared" si="55"/>
        <v>0</v>
      </c>
      <c r="S1162" s="1">
        <f t="shared" si="56"/>
        <v>1</v>
      </c>
      <c r="T1162" s="9">
        <f>IF(Q1162=0,0,(INDEX('RPI calculation'!$H$9:$H$356,P1162)-(COUNTIFS(Matches!$C$9:$C$1954,C1162,Matches!$D$9:$D$1954,D1162,Matches!$Q$9:$Q$1954,1,Matches!$F$9:$F$1954,3)+COUNTIFS(Matches!$C$9:$C$1954,D1162,Matches!$D$9:$D$1954,C1162,Matches!$Q$9:$Q$1954,1,Matches!$E$9:$E$1954,3)))/((INDEX('RPI calculation'!$H$9:$H$356,P1162)+INDEX('RPI calculation'!$I$9:$I$356,P1162))-(COUNTIFS(Matches!$C$9:$C$1954,C1162,Matches!$D$9:$D$1954,D1162,Matches!$Q$9:$Q$1954,1)+COUNTIFS(Matches!$C$9:$C$1954,D1162,Matches!$D$9:$D$1954,C1162,Matches!$Q$9:$Q$1954,1))))</f>
        <v>0.7</v>
      </c>
      <c r="U1162" s="9">
        <f>IF(Q1162=0,0,(INDEX('RPI calculation'!$H$9:$H$356,O1162)-(COUNTIFS(Matches!$C$9:$C$1954,C1162,Matches!$D$9:$D$1954,D1162,Matches!$Q$9:$Q$1954,1,Matches!$E$9:$E$1954,3)+COUNTIFS(Matches!$C$9:$C$1954,D1162,Matches!$D$9:$D$1954,C1162,Matches!$Q$9:$Q$1954,1,Matches!$F$9:$F$1954,3)))/((INDEX('RPI calculation'!$H$9:$H$356,O1162)+INDEX('RPI calculation'!$I$9:$I$356,O1162))-(COUNTIFS(Matches!$C$9:$C$1954,C1162,Matches!$D$9:$D$1954,D1162,Matches!$Q$9:$Q$1954,1)+COUNTIFS(Matches!$C$9:$C$1954,D1162,Matches!$D$9:$D$1954,C1162,Matches!$Q$9:$Q$1954,1))))</f>
        <v>0.90909090909090906</v>
      </c>
      <c r="V1162" s="9">
        <f>IF(Q1162=0,0,INDEX('RPI calculation'!$K$9:$K$356,P1162))</f>
        <v>0.55399449035812676</v>
      </c>
      <c r="W1162" s="9">
        <f>IF(Q1162=0,0,INDEX('RPI calculation'!$K$9:$K$356,O1162))</f>
        <v>0.43509453509453516</v>
      </c>
      <c r="X1162" s="1">
        <f>IF(G1162="D1",INDEX('RPI calculation'!$N$9:$N$356,O1162),0)</f>
        <v>96</v>
      </c>
      <c r="Y1162" s="1">
        <f>IF(H1162="D1",INDEX('RPI calculation'!$N$9:$N$356,P1162),0)</f>
        <v>57</v>
      </c>
    </row>
    <row r="1163" spans="1:25" ht="25">
      <c r="A1163" s="1" t="s">
        <v>3354</v>
      </c>
      <c r="B1163" s="12">
        <v>46276</v>
      </c>
      <c r="C1163" s="1" t="s">
        <v>228</v>
      </c>
      <c r="D1163" s="1" t="s">
        <v>323</v>
      </c>
      <c r="E1163" s="1">
        <v>3</v>
      </c>
      <c r="F1163" s="1">
        <v>0</v>
      </c>
      <c r="G1163" s="1" t="s">
        <v>584</v>
      </c>
      <c r="H1163" s="1" t="s">
        <v>584</v>
      </c>
      <c r="I1163" s="1">
        <v>2</v>
      </c>
      <c r="J1163" s="14" t="s">
        <v>754</v>
      </c>
      <c r="K1163" s="14" t="s">
        <v>3355</v>
      </c>
      <c r="L1163" s="14"/>
      <c r="M1163" s="1" t="s">
        <v>5986</v>
      </c>
      <c r="N1163" s="14" t="s">
        <v>5989</v>
      </c>
      <c r="O1163" s="1">
        <f>IF(G1163="D1",MATCH(C1163,'RPI calculation'!$A$9:$A$356,0),0)</f>
        <v>76</v>
      </c>
      <c r="P1163" s="1">
        <f>IF(H1163="D1",MATCH(D1163,'RPI calculation'!$A$9:$A$356,0),0)</f>
        <v>171</v>
      </c>
      <c r="Q1163" s="1">
        <f t="shared" si="54"/>
        <v>1</v>
      </c>
      <c r="R1163" s="1">
        <f t="shared" si="55"/>
        <v>1</v>
      </c>
      <c r="S1163" s="1">
        <f t="shared" si="56"/>
        <v>0</v>
      </c>
      <c r="T1163" s="9">
        <f>IF(Q1163=0,0,(INDEX('RPI calculation'!$H$9:$H$356,P1163)-(COUNTIFS(Matches!$C$9:$C$1954,C1163,Matches!$D$9:$D$1954,D1163,Matches!$Q$9:$Q$1954,1,Matches!$F$9:$F$1954,3)+COUNTIFS(Matches!$C$9:$C$1954,D1163,Matches!$D$9:$D$1954,C1163,Matches!$Q$9:$Q$1954,1,Matches!$E$9:$E$1954,3)))/((INDEX('RPI calculation'!$H$9:$H$356,P1163)+INDEX('RPI calculation'!$I$9:$I$356,P1163))-(COUNTIFS(Matches!$C$9:$C$1954,C1163,Matches!$D$9:$D$1954,D1163,Matches!$Q$9:$Q$1954,1)+COUNTIFS(Matches!$C$9:$C$1954,D1163,Matches!$D$9:$D$1954,C1163,Matches!$Q$9:$Q$1954,1))))</f>
        <v>0.4</v>
      </c>
      <c r="U1163" s="9">
        <f>IF(Q1163=0,0,(INDEX('RPI calculation'!$H$9:$H$356,O1163)-(COUNTIFS(Matches!$C$9:$C$1954,C1163,Matches!$D$9:$D$1954,D1163,Matches!$Q$9:$Q$1954,1,Matches!$E$9:$E$1954,3)+COUNTIFS(Matches!$C$9:$C$1954,D1163,Matches!$D$9:$D$1954,C1163,Matches!$Q$9:$Q$1954,1,Matches!$F$9:$F$1954,3)))/((INDEX('RPI calculation'!$H$9:$H$356,O1163)+INDEX('RPI calculation'!$I$9:$I$356,O1163))-(COUNTIFS(Matches!$C$9:$C$1954,C1163,Matches!$D$9:$D$1954,D1163,Matches!$Q$9:$Q$1954,1)+COUNTIFS(Matches!$C$9:$C$1954,D1163,Matches!$D$9:$D$1954,C1163,Matches!$Q$9:$Q$1954,1))))</f>
        <v>0.45454545454545453</v>
      </c>
      <c r="V1163" s="9">
        <f>IF(Q1163=0,0,INDEX('RPI calculation'!$K$9:$K$356,P1163))</f>
        <v>0.3916896235078054</v>
      </c>
      <c r="W1163" s="9">
        <f>IF(Q1163=0,0,INDEX('RPI calculation'!$K$9:$K$356,O1163))</f>
        <v>0.48074494949494945</v>
      </c>
      <c r="X1163" s="1">
        <f>IF(G1163="D1",INDEX('RPI calculation'!$N$9:$N$356,O1163),0)</f>
        <v>205</v>
      </c>
      <c r="Y1163" s="1">
        <f>IF(H1163="D1",INDEX('RPI calculation'!$N$9:$N$356,P1163),0)</f>
        <v>300</v>
      </c>
    </row>
    <row r="1164" spans="1:25" ht="25">
      <c r="A1164" s="1" t="s">
        <v>3356</v>
      </c>
      <c r="B1164" s="12">
        <v>46276</v>
      </c>
      <c r="C1164" s="1" t="s">
        <v>228</v>
      </c>
      <c r="D1164" s="1" t="s">
        <v>255</v>
      </c>
      <c r="E1164" s="1">
        <v>1</v>
      </c>
      <c r="F1164" s="1">
        <v>3</v>
      </c>
      <c r="G1164" s="1" t="s">
        <v>584</v>
      </c>
      <c r="H1164" s="1" t="s">
        <v>584</v>
      </c>
      <c r="I1164" s="1">
        <v>2</v>
      </c>
      <c r="J1164" s="14" t="s">
        <v>3357</v>
      </c>
      <c r="K1164" s="14" t="s">
        <v>3358</v>
      </c>
      <c r="L1164" s="14"/>
      <c r="M1164" s="1" t="s">
        <v>5986</v>
      </c>
      <c r="N1164" s="14" t="s">
        <v>5989</v>
      </c>
      <c r="O1164" s="1">
        <f>IF(G1164="D1",MATCH(C1164,'RPI calculation'!$A$9:$A$356,0),0)</f>
        <v>76</v>
      </c>
      <c r="P1164" s="1">
        <f>IF(H1164="D1",MATCH(D1164,'RPI calculation'!$A$9:$A$356,0),0)</f>
        <v>292</v>
      </c>
      <c r="Q1164" s="1">
        <f t="shared" si="54"/>
        <v>1</v>
      </c>
      <c r="R1164" s="1">
        <f t="shared" si="55"/>
        <v>0</v>
      </c>
      <c r="S1164" s="1">
        <f t="shared" si="56"/>
        <v>1</v>
      </c>
      <c r="T1164" s="9">
        <f>IF(Q1164=0,0,(INDEX('RPI calculation'!$H$9:$H$356,P1164)-(COUNTIFS(Matches!$C$9:$C$1954,C1164,Matches!$D$9:$D$1954,D1164,Matches!$Q$9:$Q$1954,1,Matches!$F$9:$F$1954,3)+COUNTIFS(Matches!$C$9:$C$1954,D1164,Matches!$D$9:$D$1954,C1164,Matches!$Q$9:$Q$1954,1,Matches!$E$9:$E$1954,3)))/((INDEX('RPI calculation'!$H$9:$H$356,P1164)+INDEX('RPI calculation'!$I$9:$I$356,P1164))-(COUNTIFS(Matches!$C$9:$C$1954,C1164,Matches!$D$9:$D$1954,D1164,Matches!$Q$9:$Q$1954,1)+COUNTIFS(Matches!$C$9:$C$1954,D1164,Matches!$D$9:$D$1954,C1164,Matches!$Q$9:$Q$1954,1))))</f>
        <v>0.45454545454545453</v>
      </c>
      <c r="U1164" s="9">
        <f>IF(Q1164=0,0,(INDEX('RPI calculation'!$H$9:$H$356,O1164)-(COUNTIFS(Matches!$C$9:$C$1954,C1164,Matches!$D$9:$D$1954,D1164,Matches!$Q$9:$Q$1954,1,Matches!$E$9:$E$1954,3)+COUNTIFS(Matches!$C$9:$C$1954,D1164,Matches!$D$9:$D$1954,C1164,Matches!$Q$9:$Q$1954,1,Matches!$F$9:$F$1954,3)))/((INDEX('RPI calculation'!$H$9:$H$356,O1164)+INDEX('RPI calculation'!$I$9:$I$356,O1164))-(COUNTIFS(Matches!$C$9:$C$1954,C1164,Matches!$D$9:$D$1954,D1164,Matches!$Q$9:$Q$1954,1)+COUNTIFS(Matches!$C$9:$C$1954,D1164,Matches!$D$9:$D$1954,C1164,Matches!$Q$9:$Q$1954,1))))</f>
        <v>0.54545454545454541</v>
      </c>
      <c r="V1164" s="9">
        <f>IF(Q1164=0,0,INDEX('RPI calculation'!$K$9:$K$356,P1164))</f>
        <v>0.43221801346801353</v>
      </c>
      <c r="W1164" s="9">
        <f>IF(Q1164=0,0,INDEX('RPI calculation'!$K$9:$K$356,O1164))</f>
        <v>0.48074494949494945</v>
      </c>
      <c r="X1164" s="1">
        <f>IF(G1164="D1",INDEX('RPI calculation'!$N$9:$N$356,O1164),0)</f>
        <v>205</v>
      </c>
      <c r="Y1164" s="1">
        <f>IF(H1164="D1",INDEX('RPI calculation'!$N$9:$N$356,P1164),0)</f>
        <v>232</v>
      </c>
    </row>
    <row r="1165" spans="1:25" ht="25">
      <c r="A1165" s="1" t="s">
        <v>3359</v>
      </c>
      <c r="B1165" s="12">
        <v>46276</v>
      </c>
      <c r="C1165" s="1" t="s">
        <v>281</v>
      </c>
      <c r="D1165" s="1" t="s">
        <v>177</v>
      </c>
      <c r="E1165" s="1">
        <v>3</v>
      </c>
      <c r="F1165" s="1">
        <v>2</v>
      </c>
      <c r="G1165" s="1" t="s">
        <v>584</v>
      </c>
      <c r="H1165" s="1" t="s">
        <v>584</v>
      </c>
      <c r="I1165" s="1">
        <v>2</v>
      </c>
      <c r="J1165" s="14" t="s">
        <v>1150</v>
      </c>
      <c r="K1165" s="14" t="s">
        <v>3360</v>
      </c>
      <c r="L1165" s="14"/>
      <c r="M1165" s="1" t="s">
        <v>5986</v>
      </c>
      <c r="N1165" s="14" t="s">
        <v>5989</v>
      </c>
      <c r="O1165" s="1">
        <f>IF(G1165="D1",MATCH(C1165,'RPI calculation'!$A$9:$A$356,0),0)</f>
        <v>77</v>
      </c>
      <c r="P1165" s="1">
        <f>IF(H1165="D1",MATCH(D1165,'RPI calculation'!$A$9:$A$356,0),0)</f>
        <v>236</v>
      </c>
      <c r="Q1165" s="1">
        <f t="shared" si="54"/>
        <v>1</v>
      </c>
      <c r="R1165" s="1">
        <f t="shared" si="55"/>
        <v>1</v>
      </c>
      <c r="S1165" s="1">
        <f t="shared" si="56"/>
        <v>0</v>
      </c>
      <c r="T1165" s="9">
        <f>IF(Q1165=0,0,(INDEX('RPI calculation'!$H$9:$H$356,P1165)-(COUNTIFS(Matches!$C$9:$C$1954,C1165,Matches!$D$9:$D$1954,D1165,Matches!$Q$9:$Q$1954,1,Matches!$F$9:$F$1954,3)+COUNTIFS(Matches!$C$9:$C$1954,D1165,Matches!$D$9:$D$1954,C1165,Matches!$Q$9:$Q$1954,1,Matches!$E$9:$E$1954,3)))/((INDEX('RPI calculation'!$H$9:$H$356,P1165)+INDEX('RPI calculation'!$I$9:$I$356,P1165))-(COUNTIFS(Matches!$C$9:$C$1954,C1165,Matches!$D$9:$D$1954,D1165,Matches!$Q$9:$Q$1954,1)+COUNTIFS(Matches!$C$9:$C$1954,D1165,Matches!$D$9:$D$1954,C1165,Matches!$Q$9:$Q$1954,1))))</f>
        <v>0.5</v>
      </c>
      <c r="U1165" s="9">
        <f>IF(Q1165=0,0,(INDEX('RPI calculation'!$H$9:$H$356,O1165)-(COUNTIFS(Matches!$C$9:$C$1954,C1165,Matches!$D$9:$D$1954,D1165,Matches!$Q$9:$Q$1954,1,Matches!$E$9:$E$1954,3)+COUNTIFS(Matches!$C$9:$C$1954,D1165,Matches!$D$9:$D$1954,C1165,Matches!$Q$9:$Q$1954,1,Matches!$F$9:$F$1954,3)))/((INDEX('RPI calculation'!$H$9:$H$356,O1165)+INDEX('RPI calculation'!$I$9:$I$356,O1165))-(COUNTIFS(Matches!$C$9:$C$1954,C1165,Matches!$D$9:$D$1954,D1165,Matches!$Q$9:$Q$1954,1)+COUNTIFS(Matches!$C$9:$C$1954,D1165,Matches!$D$9:$D$1954,C1165,Matches!$Q$9:$Q$1954,1))))</f>
        <v>0.45454545454545453</v>
      </c>
      <c r="V1165" s="9">
        <f>IF(Q1165=0,0,INDEX('RPI calculation'!$K$9:$K$356,P1165))</f>
        <v>0.54430670339761245</v>
      </c>
      <c r="W1165" s="9">
        <f>IF(Q1165=0,0,INDEX('RPI calculation'!$K$9:$K$356,O1165))</f>
        <v>0.4160774410774411</v>
      </c>
      <c r="X1165" s="1">
        <f>IF(G1165="D1",INDEX('RPI calculation'!$N$9:$N$356,O1165),0)</f>
        <v>258</v>
      </c>
      <c r="Y1165" s="1">
        <f>IF(H1165="D1",INDEX('RPI calculation'!$N$9:$N$356,P1165),0)</f>
        <v>154</v>
      </c>
    </row>
    <row r="1166" spans="1:25" ht="25">
      <c r="A1166" s="1" t="s">
        <v>3361</v>
      </c>
      <c r="B1166" s="12">
        <v>46276</v>
      </c>
      <c r="C1166" s="1" t="s">
        <v>272</v>
      </c>
      <c r="D1166" s="1" t="s">
        <v>121</v>
      </c>
      <c r="E1166" s="1">
        <v>0</v>
      </c>
      <c r="F1166" s="1">
        <v>3</v>
      </c>
      <c r="G1166" s="1" t="s">
        <v>584</v>
      </c>
      <c r="H1166" s="1" t="s">
        <v>584</v>
      </c>
      <c r="I1166" s="1">
        <v>2</v>
      </c>
      <c r="J1166" s="14" t="s">
        <v>1006</v>
      </c>
      <c r="K1166" s="14" t="s">
        <v>3362</v>
      </c>
      <c r="L1166" s="14"/>
      <c r="M1166" s="1" t="s">
        <v>5986</v>
      </c>
      <c r="N1166" s="14" t="s">
        <v>5989</v>
      </c>
      <c r="O1166" s="1">
        <f>IF(G1166="D1",MATCH(C1166,'RPI calculation'!$A$9:$A$356,0),0)</f>
        <v>79</v>
      </c>
      <c r="P1166" s="1">
        <f>IF(H1166="D1",MATCH(D1166,'RPI calculation'!$A$9:$A$356,0),0)</f>
        <v>92</v>
      </c>
      <c r="Q1166" s="1">
        <f t="shared" si="54"/>
        <v>1</v>
      </c>
      <c r="R1166" s="1">
        <f t="shared" si="55"/>
        <v>0</v>
      </c>
      <c r="S1166" s="1">
        <f t="shared" si="56"/>
        <v>1</v>
      </c>
      <c r="T1166" s="9">
        <f>IF(Q1166=0,0,(INDEX('RPI calculation'!$H$9:$H$356,P1166)-(COUNTIFS(Matches!$C$9:$C$1954,C1166,Matches!$D$9:$D$1954,D1166,Matches!$Q$9:$Q$1954,1,Matches!$F$9:$F$1954,3)+COUNTIFS(Matches!$C$9:$C$1954,D1166,Matches!$D$9:$D$1954,C1166,Matches!$Q$9:$Q$1954,1,Matches!$E$9:$E$1954,3)))/((INDEX('RPI calculation'!$H$9:$H$356,P1166)+INDEX('RPI calculation'!$I$9:$I$356,P1166))-(COUNTIFS(Matches!$C$9:$C$1954,C1166,Matches!$D$9:$D$1954,D1166,Matches!$Q$9:$Q$1954,1)+COUNTIFS(Matches!$C$9:$C$1954,D1166,Matches!$D$9:$D$1954,C1166,Matches!$Q$9:$Q$1954,1))))</f>
        <v>0.63636363636363635</v>
      </c>
      <c r="U1166" s="9">
        <f>IF(Q1166=0,0,(INDEX('RPI calculation'!$H$9:$H$356,O1166)-(COUNTIFS(Matches!$C$9:$C$1954,C1166,Matches!$D$9:$D$1954,D1166,Matches!$Q$9:$Q$1954,1,Matches!$E$9:$E$1954,3)+COUNTIFS(Matches!$C$9:$C$1954,D1166,Matches!$D$9:$D$1954,C1166,Matches!$Q$9:$Q$1954,1,Matches!$F$9:$F$1954,3)))/((INDEX('RPI calculation'!$H$9:$H$356,O1166)+INDEX('RPI calculation'!$I$9:$I$356,O1166))-(COUNTIFS(Matches!$C$9:$C$1954,C1166,Matches!$D$9:$D$1954,D1166,Matches!$Q$9:$Q$1954,1)+COUNTIFS(Matches!$C$9:$C$1954,D1166,Matches!$D$9:$D$1954,C1166,Matches!$Q$9:$Q$1954,1))))</f>
        <v>0.2</v>
      </c>
      <c r="V1166" s="9">
        <f>IF(Q1166=0,0,INDEX('RPI calculation'!$K$9:$K$356,P1166))</f>
        <v>0.52591945091945091</v>
      </c>
      <c r="W1166" s="9">
        <f>IF(Q1166=0,0,INDEX('RPI calculation'!$K$9:$K$356,O1166))</f>
        <v>0.54691722418995148</v>
      </c>
      <c r="X1166" s="1">
        <f>IF(G1166="D1",INDEX('RPI calculation'!$N$9:$N$356,O1166),0)</f>
        <v>249</v>
      </c>
      <c r="Y1166" s="1">
        <f>IF(H1166="D1",INDEX('RPI calculation'!$N$9:$N$356,P1166),0)</f>
        <v>98</v>
      </c>
    </row>
    <row r="1167" spans="1:25" ht="25">
      <c r="A1167" s="1" t="s">
        <v>3363</v>
      </c>
      <c r="B1167" s="12">
        <v>46276</v>
      </c>
      <c r="C1167" s="1" t="s">
        <v>306</v>
      </c>
      <c r="D1167" s="1" t="s">
        <v>157</v>
      </c>
      <c r="E1167" s="1">
        <v>1</v>
      </c>
      <c r="F1167" s="1">
        <v>3</v>
      </c>
      <c r="G1167" s="1" t="s">
        <v>584</v>
      </c>
      <c r="H1167" s="1" t="s">
        <v>584</v>
      </c>
      <c r="I1167" s="1">
        <v>2</v>
      </c>
      <c r="J1167" s="14" t="s">
        <v>850</v>
      </c>
      <c r="K1167" s="14" t="s">
        <v>3364</v>
      </c>
      <c r="L1167" s="14"/>
      <c r="M1167" s="1" t="s">
        <v>5986</v>
      </c>
      <c r="N1167" s="14" t="s">
        <v>5989</v>
      </c>
      <c r="O1167" s="1">
        <f>IF(G1167="D1",MATCH(C1167,'RPI calculation'!$A$9:$A$356,0),0)</f>
        <v>82</v>
      </c>
      <c r="P1167" s="1">
        <f>IF(H1167="D1",MATCH(D1167,'RPI calculation'!$A$9:$A$356,0),0)</f>
        <v>182</v>
      </c>
      <c r="Q1167" s="1">
        <f t="shared" si="54"/>
        <v>1</v>
      </c>
      <c r="R1167" s="1">
        <f t="shared" si="55"/>
        <v>0</v>
      </c>
      <c r="S1167" s="1">
        <f t="shared" si="56"/>
        <v>1</v>
      </c>
      <c r="T1167" s="9">
        <f>IF(Q1167=0,0,(INDEX('RPI calculation'!$H$9:$H$356,P1167)-(COUNTIFS(Matches!$C$9:$C$1954,C1167,Matches!$D$9:$D$1954,D1167,Matches!$Q$9:$Q$1954,1,Matches!$F$9:$F$1954,3)+COUNTIFS(Matches!$C$9:$C$1954,D1167,Matches!$D$9:$D$1954,C1167,Matches!$Q$9:$Q$1954,1,Matches!$E$9:$E$1954,3)))/((INDEX('RPI calculation'!$H$9:$H$356,P1167)+INDEX('RPI calculation'!$I$9:$I$356,P1167))-(COUNTIFS(Matches!$C$9:$C$1954,C1167,Matches!$D$9:$D$1954,D1167,Matches!$Q$9:$Q$1954,1)+COUNTIFS(Matches!$C$9:$C$1954,D1167,Matches!$D$9:$D$1954,C1167,Matches!$Q$9:$Q$1954,1))))</f>
        <v>0.72727272727272729</v>
      </c>
      <c r="U1167" s="9">
        <f>IF(Q1167=0,0,(INDEX('RPI calculation'!$H$9:$H$356,O1167)-(COUNTIFS(Matches!$C$9:$C$1954,C1167,Matches!$D$9:$D$1954,D1167,Matches!$Q$9:$Q$1954,1,Matches!$E$9:$E$1954,3)+COUNTIFS(Matches!$C$9:$C$1954,D1167,Matches!$D$9:$D$1954,C1167,Matches!$Q$9:$Q$1954,1,Matches!$F$9:$F$1954,3)))/((INDEX('RPI calculation'!$H$9:$H$356,O1167)+INDEX('RPI calculation'!$I$9:$I$356,O1167))-(COUNTIFS(Matches!$C$9:$C$1954,C1167,Matches!$D$9:$D$1954,D1167,Matches!$Q$9:$Q$1954,1)+COUNTIFS(Matches!$C$9:$C$1954,D1167,Matches!$D$9:$D$1954,C1167,Matches!$Q$9:$Q$1954,1))))</f>
        <v>0.16666666666666666</v>
      </c>
      <c r="V1167" s="9">
        <f>IF(Q1167=0,0,INDEX('RPI calculation'!$K$9:$K$356,P1167))</f>
        <v>0.43116883116883115</v>
      </c>
      <c r="W1167" s="9">
        <f>IF(Q1167=0,0,INDEX('RPI calculation'!$K$9:$K$356,O1167))</f>
        <v>0.55008132892748285</v>
      </c>
      <c r="X1167" s="1">
        <f>IF(G1167="D1",INDEX('RPI calculation'!$N$9:$N$356,O1167),0)</f>
        <v>283</v>
      </c>
      <c r="Y1167" s="1">
        <f>IF(H1167="D1",INDEX('RPI calculation'!$N$9:$N$356,P1167),0)</f>
        <v>134</v>
      </c>
    </row>
    <row r="1168" spans="1:25" ht="25">
      <c r="A1168" s="1" t="s">
        <v>3365</v>
      </c>
      <c r="B1168" s="12">
        <v>46276</v>
      </c>
      <c r="C1168" s="1" t="s">
        <v>198</v>
      </c>
      <c r="D1168" s="1" t="s">
        <v>250</v>
      </c>
      <c r="E1168" s="1">
        <v>1</v>
      </c>
      <c r="F1168" s="1">
        <v>3</v>
      </c>
      <c r="G1168" s="1" t="s">
        <v>584</v>
      </c>
      <c r="H1168" s="1" t="s">
        <v>584</v>
      </c>
      <c r="I1168" s="1">
        <v>2</v>
      </c>
      <c r="J1168" s="14" t="s">
        <v>865</v>
      </c>
      <c r="K1168" s="14" t="s">
        <v>3366</v>
      </c>
      <c r="L1168" s="14"/>
      <c r="M1168" s="1" t="s">
        <v>5986</v>
      </c>
      <c r="N1168" s="14" t="s">
        <v>5989</v>
      </c>
      <c r="O1168" s="1">
        <f>IF(G1168="D1",MATCH(C1168,'RPI calculation'!$A$9:$A$356,0),0)</f>
        <v>83</v>
      </c>
      <c r="P1168" s="1">
        <f>IF(H1168="D1",MATCH(D1168,'RPI calculation'!$A$9:$A$356,0),0)</f>
        <v>339</v>
      </c>
      <c r="Q1168" s="1">
        <f t="shared" si="54"/>
        <v>1</v>
      </c>
      <c r="R1168" s="1">
        <f t="shared" si="55"/>
        <v>0</v>
      </c>
      <c r="S1168" s="1">
        <f t="shared" si="56"/>
        <v>1</v>
      </c>
      <c r="T1168" s="9">
        <f>IF(Q1168=0,0,(INDEX('RPI calculation'!$H$9:$H$356,P1168)-(COUNTIFS(Matches!$C$9:$C$1954,C1168,Matches!$D$9:$D$1954,D1168,Matches!$Q$9:$Q$1954,1,Matches!$F$9:$F$1954,3)+COUNTIFS(Matches!$C$9:$C$1954,D1168,Matches!$D$9:$D$1954,C1168,Matches!$Q$9:$Q$1954,1,Matches!$E$9:$E$1954,3)))/((INDEX('RPI calculation'!$H$9:$H$356,P1168)+INDEX('RPI calculation'!$I$9:$I$356,P1168))-(COUNTIFS(Matches!$C$9:$C$1954,C1168,Matches!$D$9:$D$1954,D1168,Matches!$Q$9:$Q$1954,1)+COUNTIFS(Matches!$C$9:$C$1954,D1168,Matches!$D$9:$D$1954,C1168,Matches!$Q$9:$Q$1954,1))))</f>
        <v>0.18181818181818182</v>
      </c>
      <c r="U1168" s="9">
        <f>IF(Q1168=0,0,(INDEX('RPI calculation'!$H$9:$H$356,O1168)-(COUNTIFS(Matches!$C$9:$C$1954,C1168,Matches!$D$9:$D$1954,D1168,Matches!$Q$9:$Q$1954,1,Matches!$E$9:$E$1954,3)+COUNTIFS(Matches!$C$9:$C$1954,D1168,Matches!$D$9:$D$1954,C1168,Matches!$Q$9:$Q$1954,1,Matches!$F$9:$F$1954,3)))/((INDEX('RPI calculation'!$H$9:$H$356,O1168)+INDEX('RPI calculation'!$I$9:$I$356,O1168))-(COUNTIFS(Matches!$C$9:$C$1954,C1168,Matches!$D$9:$D$1954,D1168,Matches!$Q$9:$Q$1954,1)+COUNTIFS(Matches!$C$9:$C$1954,D1168,Matches!$D$9:$D$1954,C1168,Matches!$Q$9:$Q$1954,1))))</f>
        <v>0.33333333333333331</v>
      </c>
      <c r="V1168" s="9">
        <f>IF(Q1168=0,0,INDEX('RPI calculation'!$K$9:$K$356,P1168))</f>
        <v>0.54297138047138038</v>
      </c>
      <c r="W1168" s="9">
        <f>IF(Q1168=0,0,INDEX('RPI calculation'!$K$9:$K$356,O1168))</f>
        <v>0.57250721500721491</v>
      </c>
      <c r="X1168" s="1">
        <f>IF(G1168="D1",INDEX('RPI calculation'!$N$9:$N$356,O1168),0)</f>
        <v>175</v>
      </c>
      <c r="Y1168" s="1">
        <f>IF(H1168="D1",INDEX('RPI calculation'!$N$9:$N$356,P1168),0)</f>
        <v>227</v>
      </c>
    </row>
    <row r="1169" spans="1:25" ht="25">
      <c r="A1169" s="1" t="s">
        <v>3367</v>
      </c>
      <c r="B1169" s="12">
        <v>46276</v>
      </c>
      <c r="C1169" s="1" t="s">
        <v>167</v>
      </c>
      <c r="D1169" s="1" t="s">
        <v>320</v>
      </c>
      <c r="E1169" s="1">
        <v>3</v>
      </c>
      <c r="F1169" s="1">
        <v>0</v>
      </c>
      <c r="G1169" s="1" t="s">
        <v>584</v>
      </c>
      <c r="H1169" s="1" t="s">
        <v>584</v>
      </c>
      <c r="I1169" s="1">
        <v>2</v>
      </c>
      <c r="J1169" s="14" t="s">
        <v>1437</v>
      </c>
      <c r="K1169" s="14" t="s">
        <v>3368</v>
      </c>
      <c r="L1169" s="14"/>
      <c r="M1169" s="1" t="s">
        <v>5986</v>
      </c>
      <c r="N1169" s="14" t="s">
        <v>5989</v>
      </c>
      <c r="O1169" s="1">
        <f>IF(G1169="D1",MATCH(C1169,'RPI calculation'!$A$9:$A$356,0),0)</f>
        <v>84</v>
      </c>
      <c r="P1169" s="1">
        <f>IF(H1169="D1",MATCH(D1169,'RPI calculation'!$A$9:$A$356,0),0)</f>
        <v>87</v>
      </c>
      <c r="Q1169" s="1">
        <f t="shared" si="54"/>
        <v>1</v>
      </c>
      <c r="R1169" s="1">
        <f t="shared" si="55"/>
        <v>1</v>
      </c>
      <c r="S1169" s="1">
        <f t="shared" si="56"/>
        <v>0</v>
      </c>
      <c r="T1169" s="9">
        <f>IF(Q1169=0,0,(INDEX('RPI calculation'!$H$9:$H$356,P1169)-(COUNTIFS(Matches!$C$9:$C$1954,C1169,Matches!$D$9:$D$1954,D1169,Matches!$Q$9:$Q$1954,1,Matches!$F$9:$F$1954,3)+COUNTIFS(Matches!$C$9:$C$1954,D1169,Matches!$D$9:$D$1954,C1169,Matches!$Q$9:$Q$1954,1,Matches!$E$9:$E$1954,3)))/((INDEX('RPI calculation'!$H$9:$H$356,P1169)+INDEX('RPI calculation'!$I$9:$I$356,P1169))-(COUNTIFS(Matches!$C$9:$C$1954,C1169,Matches!$D$9:$D$1954,D1169,Matches!$Q$9:$Q$1954,1)+COUNTIFS(Matches!$C$9:$C$1954,D1169,Matches!$D$9:$D$1954,C1169,Matches!$Q$9:$Q$1954,1))))</f>
        <v>0.41666666666666669</v>
      </c>
      <c r="U1169" s="9">
        <f>IF(Q1169=0,0,(INDEX('RPI calculation'!$H$9:$H$356,O1169)-(COUNTIFS(Matches!$C$9:$C$1954,C1169,Matches!$D$9:$D$1954,D1169,Matches!$Q$9:$Q$1954,1,Matches!$E$9:$E$1954,3)+COUNTIFS(Matches!$C$9:$C$1954,D1169,Matches!$D$9:$D$1954,C1169,Matches!$Q$9:$Q$1954,1,Matches!$F$9:$F$1954,3)))/((INDEX('RPI calculation'!$H$9:$H$356,O1169)+INDEX('RPI calculation'!$I$9:$I$356,O1169))-(COUNTIFS(Matches!$C$9:$C$1954,C1169,Matches!$D$9:$D$1954,D1169,Matches!$Q$9:$Q$1954,1)+COUNTIFS(Matches!$C$9:$C$1954,D1169,Matches!$D$9:$D$1954,C1169,Matches!$Q$9:$Q$1954,1))))</f>
        <v>0.66666666666666663</v>
      </c>
      <c r="V1169" s="9">
        <f>IF(Q1169=0,0,INDEX('RPI calculation'!$K$9:$K$356,P1169))</f>
        <v>0.39702797202797202</v>
      </c>
      <c r="W1169" s="9">
        <f>IF(Q1169=0,0,INDEX('RPI calculation'!$K$9:$K$356,O1169))</f>
        <v>0.44118104118104112</v>
      </c>
      <c r="X1169" s="1">
        <f>IF(G1169="D1",INDEX('RPI calculation'!$N$9:$N$356,O1169),0)</f>
        <v>144</v>
      </c>
      <c r="Y1169" s="1">
        <f>IF(H1169="D1",INDEX('RPI calculation'!$N$9:$N$356,P1169),0)</f>
        <v>297</v>
      </c>
    </row>
    <row r="1170" spans="1:25" ht="25">
      <c r="A1170" s="1" t="s">
        <v>3369</v>
      </c>
      <c r="B1170" s="12">
        <v>46276</v>
      </c>
      <c r="C1170" s="1" t="s">
        <v>167</v>
      </c>
      <c r="D1170" s="1" t="s">
        <v>346</v>
      </c>
      <c r="E1170" s="1">
        <v>3</v>
      </c>
      <c r="F1170" s="1">
        <v>0</v>
      </c>
      <c r="G1170" s="1" t="s">
        <v>584</v>
      </c>
      <c r="H1170" s="1" t="s">
        <v>584</v>
      </c>
      <c r="I1170" s="1">
        <v>2</v>
      </c>
      <c r="J1170" s="14" t="s">
        <v>968</v>
      </c>
      <c r="K1170" s="14" t="s">
        <v>3370</v>
      </c>
      <c r="L1170" s="14"/>
      <c r="M1170" s="1" t="s">
        <v>5986</v>
      </c>
      <c r="N1170" s="14" t="s">
        <v>5989</v>
      </c>
      <c r="O1170" s="1">
        <f>IF(G1170="D1",MATCH(C1170,'RPI calculation'!$A$9:$A$356,0),0)</f>
        <v>84</v>
      </c>
      <c r="P1170" s="1">
        <f>IF(H1170="D1",MATCH(D1170,'RPI calculation'!$A$9:$A$356,0),0)</f>
        <v>104</v>
      </c>
      <c r="Q1170" s="1">
        <f t="shared" si="54"/>
        <v>1</v>
      </c>
      <c r="R1170" s="1">
        <f t="shared" si="55"/>
        <v>1</v>
      </c>
      <c r="S1170" s="1">
        <f t="shared" si="56"/>
        <v>0</v>
      </c>
      <c r="T1170" s="9">
        <f>IF(Q1170=0,0,(INDEX('RPI calculation'!$H$9:$H$356,P1170)-(COUNTIFS(Matches!$C$9:$C$1954,C1170,Matches!$D$9:$D$1954,D1170,Matches!$Q$9:$Q$1954,1,Matches!$F$9:$F$1954,3)+COUNTIFS(Matches!$C$9:$C$1954,D1170,Matches!$D$9:$D$1954,C1170,Matches!$Q$9:$Q$1954,1,Matches!$E$9:$E$1954,3)))/((INDEX('RPI calculation'!$H$9:$H$356,P1170)+INDEX('RPI calculation'!$I$9:$I$356,P1170))-(COUNTIFS(Matches!$C$9:$C$1954,C1170,Matches!$D$9:$D$1954,D1170,Matches!$Q$9:$Q$1954,1)+COUNTIFS(Matches!$C$9:$C$1954,D1170,Matches!$D$9:$D$1954,C1170,Matches!$Q$9:$Q$1954,1))))</f>
        <v>0.2</v>
      </c>
      <c r="U1170" s="9">
        <f>IF(Q1170=0,0,(INDEX('RPI calculation'!$H$9:$H$356,O1170)-(COUNTIFS(Matches!$C$9:$C$1954,C1170,Matches!$D$9:$D$1954,D1170,Matches!$Q$9:$Q$1954,1,Matches!$E$9:$E$1954,3)+COUNTIFS(Matches!$C$9:$C$1954,D1170,Matches!$D$9:$D$1954,C1170,Matches!$Q$9:$Q$1954,1,Matches!$F$9:$F$1954,3)))/((INDEX('RPI calculation'!$H$9:$H$356,O1170)+INDEX('RPI calculation'!$I$9:$I$356,O1170))-(COUNTIFS(Matches!$C$9:$C$1954,C1170,Matches!$D$9:$D$1954,D1170,Matches!$Q$9:$Q$1954,1)+COUNTIFS(Matches!$C$9:$C$1954,D1170,Matches!$D$9:$D$1954,C1170,Matches!$Q$9:$Q$1954,1))))</f>
        <v>0.66666666666666663</v>
      </c>
      <c r="V1170" s="9">
        <f>IF(Q1170=0,0,INDEX('RPI calculation'!$K$9:$K$356,P1170))</f>
        <v>0.43583739492830403</v>
      </c>
      <c r="W1170" s="9">
        <f>IF(Q1170=0,0,INDEX('RPI calculation'!$K$9:$K$356,O1170))</f>
        <v>0.44118104118104112</v>
      </c>
      <c r="X1170" s="1">
        <f>IF(G1170="D1",INDEX('RPI calculation'!$N$9:$N$356,O1170),0)</f>
        <v>144</v>
      </c>
      <c r="Y1170" s="1">
        <f>IF(H1170="D1",INDEX('RPI calculation'!$N$9:$N$356,P1170),0)</f>
        <v>323</v>
      </c>
    </row>
    <row r="1171" spans="1:25" ht="25">
      <c r="A1171" s="1" t="s">
        <v>3371</v>
      </c>
      <c r="B1171" s="12">
        <v>46276</v>
      </c>
      <c r="C1171" s="1" t="s">
        <v>172</v>
      </c>
      <c r="D1171" s="1" t="s">
        <v>28</v>
      </c>
      <c r="E1171" s="1">
        <v>1</v>
      </c>
      <c r="F1171" s="1">
        <v>3</v>
      </c>
      <c r="G1171" s="1" t="s">
        <v>584</v>
      </c>
      <c r="H1171" s="1" t="s">
        <v>584</v>
      </c>
      <c r="I1171" s="1">
        <v>2</v>
      </c>
      <c r="J1171" s="14" t="s">
        <v>3372</v>
      </c>
      <c r="K1171" s="14" t="s">
        <v>3373</v>
      </c>
      <c r="L1171" s="14"/>
      <c r="M1171" s="1" t="s">
        <v>5986</v>
      </c>
      <c r="N1171" s="14" t="s">
        <v>5988</v>
      </c>
      <c r="O1171" s="1">
        <f>IF(G1171="D1",MATCH(C1171,'RPI calculation'!$A$9:$A$356,0),0)</f>
        <v>85</v>
      </c>
      <c r="P1171" s="1">
        <f>IF(H1171="D1",MATCH(D1171,'RPI calculation'!$A$9:$A$356,0),0)</f>
        <v>86</v>
      </c>
      <c r="Q1171" s="1">
        <f t="shared" si="54"/>
        <v>1</v>
      </c>
      <c r="R1171" s="1">
        <f t="shared" si="55"/>
        <v>0</v>
      </c>
      <c r="S1171" s="1">
        <f t="shared" si="56"/>
        <v>1</v>
      </c>
      <c r="T1171" s="9">
        <f>IF(Q1171=0,0,(INDEX('RPI calculation'!$H$9:$H$356,P1171)-(COUNTIFS(Matches!$C$9:$C$1954,C1171,Matches!$D$9:$D$1954,D1171,Matches!$Q$9:$Q$1954,1,Matches!$F$9:$F$1954,3)+COUNTIFS(Matches!$C$9:$C$1954,D1171,Matches!$D$9:$D$1954,C1171,Matches!$Q$9:$Q$1954,1,Matches!$E$9:$E$1954,3)))/((INDEX('RPI calculation'!$H$9:$H$356,P1171)+INDEX('RPI calculation'!$I$9:$I$356,P1171))-(COUNTIFS(Matches!$C$9:$C$1954,C1171,Matches!$D$9:$D$1954,D1171,Matches!$Q$9:$Q$1954,1)+COUNTIFS(Matches!$C$9:$C$1954,D1171,Matches!$D$9:$D$1954,C1171,Matches!$Q$9:$Q$1954,1))))</f>
        <v>0.875</v>
      </c>
      <c r="U1171" s="9">
        <f>IF(Q1171=0,0,(INDEX('RPI calculation'!$H$9:$H$356,O1171)-(COUNTIFS(Matches!$C$9:$C$1954,C1171,Matches!$D$9:$D$1954,D1171,Matches!$Q$9:$Q$1954,1,Matches!$E$9:$E$1954,3)+COUNTIFS(Matches!$C$9:$C$1954,D1171,Matches!$D$9:$D$1954,C1171,Matches!$Q$9:$Q$1954,1,Matches!$F$9:$F$1954,3)))/((INDEX('RPI calculation'!$H$9:$H$356,O1171)+INDEX('RPI calculation'!$I$9:$I$356,O1171))-(COUNTIFS(Matches!$C$9:$C$1954,C1171,Matches!$D$9:$D$1954,D1171,Matches!$Q$9:$Q$1954,1)+COUNTIFS(Matches!$C$9:$C$1954,D1171,Matches!$D$9:$D$1954,C1171,Matches!$Q$9:$Q$1954,1))))</f>
        <v>0.7</v>
      </c>
      <c r="V1171" s="9">
        <f>IF(Q1171=0,0,INDEX('RPI calculation'!$K$9:$K$356,P1171))</f>
        <v>0.65104617604617598</v>
      </c>
      <c r="W1171" s="9">
        <f>IF(Q1171=0,0,INDEX('RPI calculation'!$K$9:$K$356,O1171))</f>
        <v>0.45224977043158865</v>
      </c>
      <c r="X1171" s="1">
        <f>IF(G1171="D1",INDEX('RPI calculation'!$N$9:$N$356,O1171),0)</f>
        <v>149</v>
      </c>
      <c r="Y1171" s="1">
        <f>IF(H1171="D1",INDEX('RPI calculation'!$N$9:$N$356,P1171),0)</f>
        <v>5</v>
      </c>
    </row>
    <row r="1172" spans="1:25">
      <c r="A1172" s="1" t="s">
        <v>3374</v>
      </c>
      <c r="B1172" s="12">
        <v>46276</v>
      </c>
      <c r="C1172" s="1" t="s">
        <v>3375</v>
      </c>
      <c r="D1172" s="1" t="s">
        <v>111</v>
      </c>
      <c r="E1172" s="1">
        <v>1</v>
      </c>
      <c r="F1172" s="1">
        <v>3</v>
      </c>
      <c r="G1172" s="1" t="s">
        <v>1158</v>
      </c>
      <c r="H1172" s="1" t="s">
        <v>584</v>
      </c>
      <c r="I1172" s="1">
        <v>1</v>
      </c>
      <c r="J1172" s="14" t="s">
        <v>1159</v>
      </c>
      <c r="K1172" s="14" t="s">
        <v>3376</v>
      </c>
      <c r="L1172" s="14"/>
      <c r="M1172" s="1" t="s">
        <v>5986</v>
      </c>
      <c r="N1172" s="14" t="s">
        <v>5989</v>
      </c>
      <c r="O1172" s="1">
        <f>IF(G1172="D1",MATCH(C1172,'RPI calculation'!$A$9:$A$356,0),0)</f>
        <v>0</v>
      </c>
      <c r="P1172" s="1">
        <f>IF(H1172="D1",MATCH(D1172,'RPI calculation'!$A$9:$A$356,0),0)</f>
        <v>332</v>
      </c>
      <c r="Q1172" s="1">
        <f t="shared" si="54"/>
        <v>0</v>
      </c>
      <c r="R1172" s="1">
        <f t="shared" si="55"/>
        <v>0</v>
      </c>
      <c r="S1172" s="1">
        <f t="shared" si="56"/>
        <v>1</v>
      </c>
      <c r="T1172" s="9">
        <f>IF(Q1172=0,0,(INDEX('RPI calculation'!$H$9:$H$356,P1172)-(COUNTIFS(Matches!$C$9:$C$1954,C1172,Matches!$D$9:$D$1954,D1172,Matches!$Q$9:$Q$1954,1,Matches!$F$9:$F$1954,3)+COUNTIFS(Matches!$C$9:$C$1954,D1172,Matches!$D$9:$D$1954,C1172,Matches!$Q$9:$Q$1954,1,Matches!$E$9:$E$1954,3)))/((INDEX('RPI calculation'!$H$9:$H$356,P1172)+INDEX('RPI calculation'!$I$9:$I$356,P1172))-(COUNTIFS(Matches!$C$9:$C$1954,C1172,Matches!$D$9:$D$1954,D1172,Matches!$Q$9:$Q$1954,1)+COUNTIFS(Matches!$C$9:$C$1954,D1172,Matches!$D$9:$D$1954,C1172,Matches!$Q$9:$Q$1954,1))))</f>
        <v>0</v>
      </c>
      <c r="U1172" s="9">
        <f>IF(Q1172=0,0,(INDEX('RPI calculation'!$H$9:$H$356,O1172)-(COUNTIFS(Matches!$C$9:$C$1954,C1172,Matches!$D$9:$D$1954,D1172,Matches!$Q$9:$Q$1954,1,Matches!$E$9:$E$1954,3)+COUNTIFS(Matches!$C$9:$C$1954,D1172,Matches!$D$9:$D$1954,C1172,Matches!$Q$9:$Q$1954,1,Matches!$F$9:$F$1954,3)))/((INDEX('RPI calculation'!$H$9:$H$356,O1172)+INDEX('RPI calculation'!$I$9:$I$356,O1172))-(COUNTIFS(Matches!$C$9:$C$1954,C1172,Matches!$D$9:$D$1954,D1172,Matches!$Q$9:$Q$1954,1)+COUNTIFS(Matches!$C$9:$C$1954,D1172,Matches!$D$9:$D$1954,C1172,Matches!$Q$9:$Q$1954,1))))</f>
        <v>0</v>
      </c>
      <c r="V1172" s="9">
        <f>IF(Q1172=0,0,INDEX('RPI calculation'!$K$9:$K$356,P1172))</f>
        <v>0</v>
      </c>
      <c r="W1172" s="9">
        <f>IF(Q1172=0,0,INDEX('RPI calculation'!$K$9:$K$356,O1172))</f>
        <v>0</v>
      </c>
      <c r="X1172" s="1">
        <f>IF(G1172="D1",INDEX('RPI calculation'!$N$9:$N$356,O1172),0)</f>
        <v>0</v>
      </c>
      <c r="Y1172" s="1">
        <f>IF(H1172="D1",INDEX('RPI calculation'!$N$9:$N$356,P1172),0)</f>
        <v>88</v>
      </c>
    </row>
    <row r="1173" spans="1:25" ht="25">
      <c r="A1173" s="1" t="s">
        <v>3377</v>
      </c>
      <c r="B1173" s="12">
        <v>46276</v>
      </c>
      <c r="C1173" s="1" t="s">
        <v>311</v>
      </c>
      <c r="D1173" s="1" t="s">
        <v>298</v>
      </c>
      <c r="E1173" s="1">
        <v>1</v>
      </c>
      <c r="F1173" s="1">
        <v>3</v>
      </c>
      <c r="G1173" s="1" t="s">
        <v>584</v>
      </c>
      <c r="H1173" s="1" t="s">
        <v>584</v>
      </c>
      <c r="I1173" s="1">
        <v>2</v>
      </c>
      <c r="J1173" s="14" t="s">
        <v>742</v>
      </c>
      <c r="K1173" s="14" t="s">
        <v>3378</v>
      </c>
      <c r="L1173" s="14"/>
      <c r="M1173" s="1" t="s">
        <v>5986</v>
      </c>
      <c r="N1173" s="14" t="s">
        <v>5989</v>
      </c>
      <c r="O1173" s="1">
        <f>IF(G1173="D1",MATCH(C1173,'RPI calculation'!$A$9:$A$356,0),0)</f>
        <v>89</v>
      </c>
      <c r="P1173" s="1">
        <f>IF(H1173="D1",MATCH(D1173,'RPI calculation'!$A$9:$A$356,0),0)</f>
        <v>151</v>
      </c>
      <c r="Q1173" s="1">
        <f t="shared" si="54"/>
        <v>1</v>
      </c>
      <c r="R1173" s="1">
        <f t="shared" si="55"/>
        <v>0</v>
      </c>
      <c r="S1173" s="1">
        <f t="shared" si="56"/>
        <v>1</v>
      </c>
      <c r="T1173" s="9">
        <f>IF(Q1173=0,0,(INDEX('RPI calculation'!$H$9:$H$356,P1173)-(COUNTIFS(Matches!$C$9:$C$1954,C1173,Matches!$D$9:$D$1954,D1173,Matches!$Q$9:$Q$1954,1,Matches!$F$9:$F$1954,3)+COUNTIFS(Matches!$C$9:$C$1954,D1173,Matches!$D$9:$D$1954,C1173,Matches!$Q$9:$Q$1954,1,Matches!$E$9:$E$1954,3)))/((INDEX('RPI calculation'!$H$9:$H$356,P1173)+INDEX('RPI calculation'!$I$9:$I$356,P1173))-(COUNTIFS(Matches!$C$9:$C$1954,C1173,Matches!$D$9:$D$1954,D1173,Matches!$Q$9:$Q$1954,1)+COUNTIFS(Matches!$C$9:$C$1954,D1173,Matches!$D$9:$D$1954,C1173,Matches!$Q$9:$Q$1954,1))))</f>
        <v>0.27272727272727271</v>
      </c>
      <c r="U1173" s="9">
        <f>IF(Q1173=0,0,(INDEX('RPI calculation'!$H$9:$H$356,O1173)-(COUNTIFS(Matches!$C$9:$C$1954,C1173,Matches!$D$9:$D$1954,D1173,Matches!$Q$9:$Q$1954,1,Matches!$E$9:$E$1954,3)+COUNTIFS(Matches!$C$9:$C$1954,D1173,Matches!$D$9:$D$1954,C1173,Matches!$Q$9:$Q$1954,1,Matches!$F$9:$F$1954,3)))/((INDEX('RPI calculation'!$H$9:$H$356,O1173)+INDEX('RPI calculation'!$I$9:$I$356,O1173))-(COUNTIFS(Matches!$C$9:$C$1954,C1173,Matches!$D$9:$D$1954,D1173,Matches!$Q$9:$Q$1954,1)+COUNTIFS(Matches!$C$9:$C$1954,D1173,Matches!$D$9:$D$1954,C1173,Matches!$Q$9:$Q$1954,1))))</f>
        <v>0.5</v>
      </c>
      <c r="V1173" s="9">
        <f>IF(Q1173=0,0,INDEX('RPI calculation'!$K$9:$K$356,P1173))</f>
        <v>0.47633940133940134</v>
      </c>
      <c r="W1173" s="9">
        <f>IF(Q1173=0,0,INDEX('RPI calculation'!$K$9:$K$356,O1173))</f>
        <v>0.36437451437451435</v>
      </c>
      <c r="X1173" s="1">
        <f>IF(G1173="D1",INDEX('RPI calculation'!$N$9:$N$356,O1173),0)</f>
        <v>288</v>
      </c>
      <c r="Y1173" s="1">
        <f>IF(H1173="D1",INDEX('RPI calculation'!$N$9:$N$356,P1173),0)</f>
        <v>275</v>
      </c>
    </row>
    <row r="1174" spans="1:25" ht="25">
      <c r="A1174" s="1" t="s">
        <v>3379</v>
      </c>
      <c r="B1174" s="12">
        <v>46276</v>
      </c>
      <c r="C1174" s="1" t="s">
        <v>285</v>
      </c>
      <c r="D1174" s="1" t="s">
        <v>211</v>
      </c>
      <c r="E1174" s="1">
        <v>3</v>
      </c>
      <c r="F1174" s="1">
        <v>2</v>
      </c>
      <c r="G1174" s="1" t="s">
        <v>584</v>
      </c>
      <c r="H1174" s="1" t="s">
        <v>584</v>
      </c>
      <c r="I1174" s="1">
        <v>2</v>
      </c>
      <c r="J1174" s="14" t="s">
        <v>1388</v>
      </c>
      <c r="K1174" s="14" t="s">
        <v>3380</v>
      </c>
      <c r="L1174" s="14"/>
      <c r="M1174" s="1" t="s">
        <v>5986</v>
      </c>
      <c r="N1174" s="14" t="s">
        <v>5989</v>
      </c>
      <c r="O1174" s="1">
        <f>IF(G1174="D1",MATCH(C1174,'RPI calculation'!$A$9:$A$356,0),0)</f>
        <v>90</v>
      </c>
      <c r="P1174" s="1">
        <f>IF(H1174="D1",MATCH(D1174,'RPI calculation'!$A$9:$A$356,0),0)</f>
        <v>245</v>
      </c>
      <c r="Q1174" s="1">
        <f t="shared" si="54"/>
        <v>1</v>
      </c>
      <c r="R1174" s="1">
        <f t="shared" si="55"/>
        <v>1</v>
      </c>
      <c r="S1174" s="1">
        <f t="shared" si="56"/>
        <v>0</v>
      </c>
      <c r="T1174" s="9">
        <f>IF(Q1174=0,0,(INDEX('RPI calculation'!$H$9:$H$356,P1174)-(COUNTIFS(Matches!$C$9:$C$1954,C1174,Matches!$D$9:$D$1954,D1174,Matches!$Q$9:$Q$1954,1,Matches!$F$9:$F$1954,3)+COUNTIFS(Matches!$C$9:$C$1954,D1174,Matches!$D$9:$D$1954,C1174,Matches!$Q$9:$Q$1954,1,Matches!$E$9:$E$1954,3)))/((INDEX('RPI calculation'!$H$9:$H$356,P1174)+INDEX('RPI calculation'!$I$9:$I$356,P1174))-(COUNTIFS(Matches!$C$9:$C$1954,C1174,Matches!$D$9:$D$1954,D1174,Matches!$Q$9:$Q$1954,1)+COUNTIFS(Matches!$C$9:$C$1954,D1174,Matches!$D$9:$D$1954,C1174,Matches!$Q$9:$Q$1954,1))))</f>
        <v>0.66666666666666663</v>
      </c>
      <c r="U1174" s="9">
        <f>IF(Q1174=0,0,(INDEX('RPI calculation'!$H$9:$H$356,O1174)-(COUNTIFS(Matches!$C$9:$C$1954,C1174,Matches!$D$9:$D$1954,D1174,Matches!$Q$9:$Q$1954,1,Matches!$E$9:$E$1954,3)+COUNTIFS(Matches!$C$9:$C$1954,D1174,Matches!$D$9:$D$1954,C1174,Matches!$Q$9:$Q$1954,1,Matches!$F$9:$F$1954,3)))/((INDEX('RPI calculation'!$H$9:$H$356,O1174)+INDEX('RPI calculation'!$I$9:$I$356,O1174))-(COUNTIFS(Matches!$C$9:$C$1954,C1174,Matches!$D$9:$D$1954,D1174,Matches!$Q$9:$Q$1954,1)+COUNTIFS(Matches!$C$9:$C$1954,D1174,Matches!$D$9:$D$1954,C1174,Matches!$Q$9:$Q$1954,1))))</f>
        <v>0.4</v>
      </c>
      <c r="V1174" s="9">
        <f>IF(Q1174=0,0,INDEX('RPI calculation'!$K$9:$K$356,P1174))</f>
        <v>0.43065268065268059</v>
      </c>
      <c r="W1174" s="9">
        <f>IF(Q1174=0,0,INDEX('RPI calculation'!$K$9:$K$356,O1174))</f>
        <v>0.41404958677685949</v>
      </c>
      <c r="X1174" s="1">
        <f>IF(G1174="D1",INDEX('RPI calculation'!$N$9:$N$356,O1174),0)</f>
        <v>262</v>
      </c>
      <c r="Y1174" s="1">
        <f>IF(H1174="D1",INDEX('RPI calculation'!$N$9:$N$356,P1174),0)</f>
        <v>188</v>
      </c>
    </row>
    <row r="1175" spans="1:25" ht="25">
      <c r="A1175" s="1" t="s">
        <v>3381</v>
      </c>
      <c r="B1175" s="12">
        <v>46276</v>
      </c>
      <c r="C1175" s="1" t="s">
        <v>154</v>
      </c>
      <c r="D1175" s="1" t="s">
        <v>279</v>
      </c>
      <c r="E1175" s="1">
        <v>3</v>
      </c>
      <c r="F1175" s="1">
        <v>0</v>
      </c>
      <c r="G1175" s="1" t="s">
        <v>584</v>
      </c>
      <c r="H1175" s="1" t="s">
        <v>584</v>
      </c>
      <c r="I1175" s="1">
        <v>2</v>
      </c>
      <c r="J1175" s="14" t="s">
        <v>878</v>
      </c>
      <c r="K1175" s="14" t="s">
        <v>3382</v>
      </c>
      <c r="L1175" s="14"/>
      <c r="M1175" s="1" t="s">
        <v>5986</v>
      </c>
      <c r="N1175" s="14" t="s">
        <v>5989</v>
      </c>
      <c r="O1175" s="1">
        <f>IF(G1175="D1",MATCH(C1175,'RPI calculation'!$A$9:$A$356,0),0)</f>
        <v>91</v>
      </c>
      <c r="P1175" s="1">
        <f>IF(H1175="D1",MATCH(D1175,'RPI calculation'!$A$9:$A$356,0),0)</f>
        <v>271</v>
      </c>
      <c r="Q1175" s="1">
        <f t="shared" si="54"/>
        <v>1</v>
      </c>
      <c r="R1175" s="1">
        <f t="shared" si="55"/>
        <v>1</v>
      </c>
      <c r="S1175" s="1">
        <f t="shared" si="56"/>
        <v>0</v>
      </c>
      <c r="T1175" s="9">
        <f>IF(Q1175=0,0,(INDEX('RPI calculation'!$H$9:$H$356,P1175)-(COUNTIFS(Matches!$C$9:$C$1954,C1175,Matches!$D$9:$D$1954,D1175,Matches!$Q$9:$Q$1954,1,Matches!$F$9:$F$1954,3)+COUNTIFS(Matches!$C$9:$C$1954,D1175,Matches!$D$9:$D$1954,C1175,Matches!$Q$9:$Q$1954,1,Matches!$E$9:$E$1954,3)))/((INDEX('RPI calculation'!$H$9:$H$356,P1175)+INDEX('RPI calculation'!$I$9:$I$356,P1175))-(COUNTIFS(Matches!$C$9:$C$1954,C1175,Matches!$D$9:$D$1954,D1175,Matches!$Q$9:$Q$1954,1)+COUNTIFS(Matches!$C$9:$C$1954,D1175,Matches!$D$9:$D$1954,C1175,Matches!$Q$9:$Q$1954,1))))</f>
        <v>0.4</v>
      </c>
      <c r="U1175" s="9">
        <f>IF(Q1175=0,0,(INDEX('RPI calculation'!$H$9:$H$356,O1175)-(COUNTIFS(Matches!$C$9:$C$1954,C1175,Matches!$D$9:$D$1954,D1175,Matches!$Q$9:$Q$1954,1,Matches!$E$9:$E$1954,3)+COUNTIFS(Matches!$C$9:$C$1954,D1175,Matches!$D$9:$D$1954,C1175,Matches!$Q$9:$Q$1954,1,Matches!$F$9:$F$1954,3)))/((INDEX('RPI calculation'!$H$9:$H$356,O1175)+INDEX('RPI calculation'!$I$9:$I$356,O1175))-(COUNTIFS(Matches!$C$9:$C$1954,C1175,Matches!$D$9:$D$1954,D1175,Matches!$Q$9:$Q$1954,1)+COUNTIFS(Matches!$C$9:$C$1954,D1175,Matches!$D$9:$D$1954,C1175,Matches!$Q$9:$Q$1954,1))))</f>
        <v>0.5</v>
      </c>
      <c r="V1175" s="9">
        <f>IF(Q1175=0,0,INDEX('RPI calculation'!$K$9:$K$356,P1175))</f>
        <v>0.48383838383838379</v>
      </c>
      <c r="W1175" s="9">
        <f>IF(Q1175=0,0,INDEX('RPI calculation'!$K$9:$K$356,O1175))</f>
        <v>0.52588825316098042</v>
      </c>
      <c r="X1175" s="1">
        <f>IF(G1175="D1",INDEX('RPI calculation'!$N$9:$N$356,O1175),0)</f>
        <v>131</v>
      </c>
      <c r="Y1175" s="1">
        <f>IF(H1175="D1",INDEX('RPI calculation'!$N$9:$N$356,P1175),0)</f>
        <v>256</v>
      </c>
    </row>
    <row r="1176" spans="1:25" ht="25">
      <c r="A1176" s="1" t="s">
        <v>3383</v>
      </c>
      <c r="B1176" s="12">
        <v>46276</v>
      </c>
      <c r="C1176" s="1" t="s">
        <v>247</v>
      </c>
      <c r="D1176" s="1" t="s">
        <v>339</v>
      </c>
      <c r="E1176" s="1">
        <v>1</v>
      </c>
      <c r="F1176" s="1">
        <v>3</v>
      </c>
      <c r="G1176" s="1" t="s">
        <v>584</v>
      </c>
      <c r="H1176" s="1" t="s">
        <v>584</v>
      </c>
      <c r="I1176" s="1">
        <v>2</v>
      </c>
      <c r="J1176" s="14" t="s">
        <v>1572</v>
      </c>
      <c r="K1176" s="14" t="s">
        <v>3384</v>
      </c>
      <c r="L1176" s="14"/>
      <c r="M1176" s="1" t="s">
        <v>5986</v>
      </c>
      <c r="N1176" s="14" t="s">
        <v>5989</v>
      </c>
      <c r="O1176" s="1">
        <f>IF(G1176="D1",MATCH(C1176,'RPI calculation'!$A$9:$A$356,0),0)</f>
        <v>93</v>
      </c>
      <c r="P1176" s="1">
        <f>IF(H1176="D1",MATCH(D1176,'RPI calculation'!$A$9:$A$356,0),0)</f>
        <v>333</v>
      </c>
      <c r="Q1176" s="1">
        <f t="shared" si="54"/>
        <v>1</v>
      </c>
      <c r="R1176" s="1">
        <f t="shared" si="55"/>
        <v>0</v>
      </c>
      <c r="S1176" s="1">
        <f t="shared" si="56"/>
        <v>1</v>
      </c>
      <c r="T1176" s="9">
        <f>IF(Q1176=0,0,(INDEX('RPI calculation'!$H$9:$H$356,P1176)-(COUNTIFS(Matches!$C$9:$C$1954,C1176,Matches!$D$9:$D$1954,D1176,Matches!$Q$9:$Q$1954,1,Matches!$F$9:$F$1954,3)+COUNTIFS(Matches!$C$9:$C$1954,D1176,Matches!$D$9:$D$1954,C1176,Matches!$Q$9:$Q$1954,1,Matches!$E$9:$E$1954,3)))/((INDEX('RPI calculation'!$H$9:$H$356,P1176)+INDEX('RPI calculation'!$I$9:$I$356,P1176))-(COUNTIFS(Matches!$C$9:$C$1954,C1176,Matches!$D$9:$D$1954,D1176,Matches!$Q$9:$Q$1954,1)+COUNTIFS(Matches!$C$9:$C$1954,D1176,Matches!$D$9:$D$1954,C1176,Matches!$Q$9:$Q$1954,1))))</f>
        <v>0.27272727272727271</v>
      </c>
      <c r="U1176" s="9">
        <f>IF(Q1176=0,0,(INDEX('RPI calculation'!$H$9:$H$356,O1176)-(COUNTIFS(Matches!$C$9:$C$1954,C1176,Matches!$D$9:$D$1954,D1176,Matches!$Q$9:$Q$1954,1,Matches!$E$9:$E$1954,3)+COUNTIFS(Matches!$C$9:$C$1954,D1176,Matches!$D$9:$D$1954,C1176,Matches!$Q$9:$Q$1954,1,Matches!$F$9:$F$1954,3)))/((INDEX('RPI calculation'!$H$9:$H$356,O1176)+INDEX('RPI calculation'!$I$9:$I$356,O1176))-(COUNTIFS(Matches!$C$9:$C$1954,C1176,Matches!$D$9:$D$1954,D1176,Matches!$Q$9:$Q$1954,1)+COUNTIFS(Matches!$C$9:$C$1954,D1176,Matches!$D$9:$D$1954,C1176,Matches!$Q$9:$Q$1954,1))))</f>
        <v>0.75</v>
      </c>
      <c r="V1176" s="9">
        <f>IF(Q1176=0,0,INDEX('RPI calculation'!$K$9:$K$356,P1176))</f>
        <v>0.39747335997335992</v>
      </c>
      <c r="W1176" s="9">
        <f>IF(Q1176=0,0,INDEX('RPI calculation'!$K$9:$K$356,O1176))</f>
        <v>0.3561383061383061</v>
      </c>
      <c r="X1176" s="1">
        <f>IF(G1176="D1",INDEX('RPI calculation'!$N$9:$N$356,O1176),0)</f>
        <v>224</v>
      </c>
      <c r="Y1176" s="1">
        <f>IF(H1176="D1",INDEX('RPI calculation'!$N$9:$N$356,P1176),0)</f>
        <v>316</v>
      </c>
    </row>
    <row r="1177" spans="1:25" ht="25">
      <c r="A1177" s="1" t="s">
        <v>3385</v>
      </c>
      <c r="B1177" s="12">
        <v>46276</v>
      </c>
      <c r="C1177" s="1" t="s">
        <v>186</v>
      </c>
      <c r="D1177" s="1" t="s">
        <v>189</v>
      </c>
      <c r="E1177" s="1">
        <v>3</v>
      </c>
      <c r="F1177" s="1">
        <v>2</v>
      </c>
      <c r="G1177" s="1" t="s">
        <v>584</v>
      </c>
      <c r="H1177" s="1" t="s">
        <v>584</v>
      </c>
      <c r="I1177" s="1">
        <v>2</v>
      </c>
      <c r="J1177" s="14" t="s">
        <v>2174</v>
      </c>
      <c r="K1177" s="14" t="s">
        <v>3386</v>
      </c>
      <c r="L1177" s="14"/>
      <c r="M1177" s="1" t="s">
        <v>5986</v>
      </c>
      <c r="N1177" s="14" t="s">
        <v>5989</v>
      </c>
      <c r="O1177" s="1">
        <f>IF(G1177="D1",MATCH(C1177,'RPI calculation'!$A$9:$A$356,0),0)</f>
        <v>94</v>
      </c>
      <c r="P1177" s="1">
        <f>IF(H1177="D1",MATCH(D1177,'RPI calculation'!$A$9:$A$356,0),0)</f>
        <v>305</v>
      </c>
      <c r="Q1177" s="1">
        <f t="shared" si="54"/>
        <v>1</v>
      </c>
      <c r="R1177" s="1">
        <f t="shared" si="55"/>
        <v>1</v>
      </c>
      <c r="S1177" s="1">
        <f t="shared" si="56"/>
        <v>0</v>
      </c>
      <c r="T1177" s="9">
        <f>IF(Q1177=0,0,(INDEX('RPI calculation'!$H$9:$H$356,P1177)-(COUNTIFS(Matches!$C$9:$C$1954,C1177,Matches!$D$9:$D$1954,D1177,Matches!$Q$9:$Q$1954,1,Matches!$F$9:$F$1954,3)+COUNTIFS(Matches!$C$9:$C$1954,D1177,Matches!$D$9:$D$1954,C1177,Matches!$Q$9:$Q$1954,1,Matches!$E$9:$E$1954,3)))/((INDEX('RPI calculation'!$H$9:$H$356,P1177)+INDEX('RPI calculation'!$I$9:$I$356,P1177))-(COUNTIFS(Matches!$C$9:$C$1954,C1177,Matches!$D$9:$D$1954,D1177,Matches!$Q$9:$Q$1954,1)+COUNTIFS(Matches!$C$9:$C$1954,D1177,Matches!$D$9:$D$1954,C1177,Matches!$Q$9:$Q$1954,1))))</f>
        <v>0.5</v>
      </c>
      <c r="U1177" s="9">
        <f>IF(Q1177=0,0,(INDEX('RPI calculation'!$H$9:$H$356,O1177)-(COUNTIFS(Matches!$C$9:$C$1954,C1177,Matches!$D$9:$D$1954,D1177,Matches!$Q$9:$Q$1954,1,Matches!$E$9:$E$1954,3)+COUNTIFS(Matches!$C$9:$C$1954,D1177,Matches!$D$9:$D$1954,C1177,Matches!$Q$9:$Q$1954,1,Matches!$F$9:$F$1954,3)))/((INDEX('RPI calculation'!$H$9:$H$356,O1177)+INDEX('RPI calculation'!$I$9:$I$356,O1177))-(COUNTIFS(Matches!$C$9:$C$1954,C1177,Matches!$D$9:$D$1954,D1177,Matches!$Q$9:$Q$1954,1)+COUNTIFS(Matches!$C$9:$C$1954,D1177,Matches!$D$9:$D$1954,C1177,Matches!$Q$9:$Q$1954,1))))</f>
        <v>0.63636363636363635</v>
      </c>
      <c r="V1177" s="9">
        <f>IF(Q1177=0,0,INDEX('RPI calculation'!$K$9:$K$356,P1177))</f>
        <v>0.55432098765432103</v>
      </c>
      <c r="W1177" s="9">
        <f>IF(Q1177=0,0,INDEX('RPI calculation'!$K$9:$K$356,O1177))</f>
        <v>0.43535353535353538</v>
      </c>
      <c r="X1177" s="1">
        <f>IF(G1177="D1",INDEX('RPI calculation'!$N$9:$N$356,O1177),0)</f>
        <v>163</v>
      </c>
      <c r="Y1177" s="1">
        <f>IF(H1177="D1",INDEX('RPI calculation'!$N$9:$N$356,P1177),0)</f>
        <v>166</v>
      </c>
    </row>
    <row r="1178" spans="1:25" ht="25">
      <c r="A1178" s="1" t="s">
        <v>3387</v>
      </c>
      <c r="B1178" s="12">
        <v>46276</v>
      </c>
      <c r="C1178" s="1" t="s">
        <v>260</v>
      </c>
      <c r="D1178" s="1" t="s">
        <v>336</v>
      </c>
      <c r="E1178" s="1">
        <v>3</v>
      </c>
      <c r="F1178" s="1">
        <v>1</v>
      </c>
      <c r="G1178" s="1" t="s">
        <v>584</v>
      </c>
      <c r="H1178" s="1" t="s">
        <v>584</v>
      </c>
      <c r="I1178" s="1">
        <v>2</v>
      </c>
      <c r="J1178" s="14" t="s">
        <v>1400</v>
      </c>
      <c r="K1178" s="14" t="s">
        <v>3388</v>
      </c>
      <c r="L1178" s="14"/>
      <c r="M1178" s="1" t="s">
        <v>5986</v>
      </c>
      <c r="N1178" s="14" t="s">
        <v>5989</v>
      </c>
      <c r="O1178" s="1">
        <f>IF(G1178="D1",MATCH(C1178,'RPI calculation'!$A$9:$A$356,0),0)</f>
        <v>95</v>
      </c>
      <c r="P1178" s="1">
        <f>IF(H1178="D1",MATCH(D1178,'RPI calculation'!$A$9:$A$356,0),0)</f>
        <v>148</v>
      </c>
      <c r="Q1178" s="1">
        <f t="shared" si="54"/>
        <v>1</v>
      </c>
      <c r="R1178" s="1">
        <f t="shared" si="55"/>
        <v>1</v>
      </c>
      <c r="S1178" s="1">
        <f t="shared" si="56"/>
        <v>0</v>
      </c>
      <c r="T1178" s="9">
        <f>IF(Q1178=0,0,(INDEX('RPI calculation'!$H$9:$H$356,P1178)-(COUNTIFS(Matches!$C$9:$C$1954,C1178,Matches!$D$9:$D$1954,D1178,Matches!$Q$9:$Q$1954,1,Matches!$F$9:$F$1954,3)+COUNTIFS(Matches!$C$9:$C$1954,D1178,Matches!$D$9:$D$1954,C1178,Matches!$Q$9:$Q$1954,1,Matches!$E$9:$E$1954,3)))/((INDEX('RPI calculation'!$H$9:$H$356,P1178)+INDEX('RPI calculation'!$I$9:$I$356,P1178))-(COUNTIFS(Matches!$C$9:$C$1954,C1178,Matches!$D$9:$D$1954,D1178,Matches!$Q$9:$Q$1954,1)+COUNTIFS(Matches!$C$9:$C$1954,D1178,Matches!$D$9:$D$1954,C1178,Matches!$Q$9:$Q$1954,1))))</f>
        <v>0.22222222222222221</v>
      </c>
      <c r="U1178" s="9">
        <f>IF(Q1178=0,0,(INDEX('RPI calculation'!$H$9:$H$356,O1178)-(COUNTIFS(Matches!$C$9:$C$1954,C1178,Matches!$D$9:$D$1954,D1178,Matches!$Q$9:$Q$1954,1,Matches!$E$9:$E$1954,3)+COUNTIFS(Matches!$C$9:$C$1954,D1178,Matches!$D$9:$D$1954,C1178,Matches!$Q$9:$Q$1954,1,Matches!$F$9:$F$1954,3)))/((INDEX('RPI calculation'!$H$9:$H$356,O1178)+INDEX('RPI calculation'!$I$9:$I$356,O1178))-(COUNTIFS(Matches!$C$9:$C$1954,C1178,Matches!$D$9:$D$1954,D1178,Matches!$Q$9:$Q$1954,1)+COUNTIFS(Matches!$C$9:$C$1954,D1178,Matches!$D$9:$D$1954,C1178,Matches!$Q$9:$Q$1954,1))))</f>
        <v>0.36363636363636365</v>
      </c>
      <c r="V1178" s="9">
        <f>IF(Q1178=0,0,INDEX('RPI calculation'!$K$9:$K$356,P1178))</f>
        <v>0.43409090909090908</v>
      </c>
      <c r="W1178" s="9">
        <f>IF(Q1178=0,0,INDEX('RPI calculation'!$K$9:$K$356,O1178))</f>
        <v>0.45094696969696968</v>
      </c>
      <c r="X1178" s="1">
        <f>IF(G1178="D1",INDEX('RPI calculation'!$N$9:$N$356,O1178),0)</f>
        <v>237</v>
      </c>
      <c r="Y1178" s="1">
        <f>IF(H1178="D1",INDEX('RPI calculation'!$N$9:$N$356,P1178),0)</f>
        <v>313</v>
      </c>
    </row>
    <row r="1179" spans="1:25" ht="25">
      <c r="A1179" s="1" t="s">
        <v>3389</v>
      </c>
      <c r="B1179" s="12">
        <v>46276</v>
      </c>
      <c r="C1179" s="1" t="s">
        <v>123</v>
      </c>
      <c r="D1179" s="1" t="s">
        <v>343</v>
      </c>
      <c r="E1179" s="1">
        <v>3</v>
      </c>
      <c r="F1179" s="1">
        <v>0</v>
      </c>
      <c r="G1179" s="1" t="s">
        <v>584</v>
      </c>
      <c r="H1179" s="1" t="s">
        <v>584</v>
      </c>
      <c r="I1179" s="1">
        <v>2</v>
      </c>
      <c r="J1179" s="14" t="s">
        <v>3390</v>
      </c>
      <c r="K1179" s="14" t="s">
        <v>3391</v>
      </c>
      <c r="L1179" s="14"/>
      <c r="M1179" s="1" t="s">
        <v>5986</v>
      </c>
      <c r="N1179" s="14" t="s">
        <v>5989</v>
      </c>
      <c r="O1179" s="1">
        <f>IF(G1179="D1",MATCH(C1179,'RPI calculation'!$A$9:$A$356,0),0)</f>
        <v>96</v>
      </c>
      <c r="P1179" s="1">
        <f>IF(H1179="D1",MATCH(D1179,'RPI calculation'!$A$9:$A$356,0),0)</f>
        <v>174</v>
      </c>
      <c r="Q1179" s="1">
        <f t="shared" si="54"/>
        <v>1</v>
      </c>
      <c r="R1179" s="1">
        <f t="shared" si="55"/>
        <v>1</v>
      </c>
      <c r="S1179" s="1">
        <f t="shared" si="56"/>
        <v>0</v>
      </c>
      <c r="T1179" s="9">
        <f>IF(Q1179=0,0,(INDEX('RPI calculation'!$H$9:$H$356,P1179)-(COUNTIFS(Matches!$C$9:$C$1954,C1179,Matches!$D$9:$D$1954,D1179,Matches!$Q$9:$Q$1954,1,Matches!$F$9:$F$1954,3)+COUNTIFS(Matches!$C$9:$C$1954,D1179,Matches!$D$9:$D$1954,C1179,Matches!$Q$9:$Q$1954,1,Matches!$E$9:$E$1954,3)))/((INDEX('RPI calculation'!$H$9:$H$356,P1179)+INDEX('RPI calculation'!$I$9:$I$356,P1179))-(COUNTIFS(Matches!$C$9:$C$1954,C1179,Matches!$D$9:$D$1954,D1179,Matches!$Q$9:$Q$1954,1)+COUNTIFS(Matches!$C$9:$C$1954,D1179,Matches!$D$9:$D$1954,C1179,Matches!$Q$9:$Q$1954,1))))</f>
        <v>9.0909090909090912E-2</v>
      </c>
      <c r="U1179" s="9">
        <f>IF(Q1179=0,0,(INDEX('RPI calculation'!$H$9:$H$356,O1179)-(COUNTIFS(Matches!$C$9:$C$1954,C1179,Matches!$D$9:$D$1954,D1179,Matches!$Q$9:$Q$1954,1,Matches!$E$9:$E$1954,3)+COUNTIFS(Matches!$C$9:$C$1954,D1179,Matches!$D$9:$D$1954,C1179,Matches!$Q$9:$Q$1954,1,Matches!$F$9:$F$1954,3)))/((INDEX('RPI calculation'!$H$9:$H$356,O1179)+INDEX('RPI calculation'!$I$9:$I$356,O1179))-(COUNTIFS(Matches!$C$9:$C$1954,C1179,Matches!$D$9:$D$1954,D1179,Matches!$Q$9:$Q$1954,1)+COUNTIFS(Matches!$C$9:$C$1954,D1179,Matches!$D$9:$D$1954,C1179,Matches!$Q$9:$Q$1954,1))))</f>
        <v>0.7</v>
      </c>
      <c r="V1179" s="9">
        <f>IF(Q1179=0,0,INDEX('RPI calculation'!$K$9:$K$356,P1179))</f>
        <v>0.49238539238539231</v>
      </c>
      <c r="W1179" s="9">
        <f>IF(Q1179=0,0,INDEX('RPI calculation'!$K$9:$K$356,O1179))</f>
        <v>0.4861570247933884</v>
      </c>
      <c r="X1179" s="1">
        <f>IF(G1179="D1",INDEX('RPI calculation'!$N$9:$N$356,O1179),0)</f>
        <v>100</v>
      </c>
      <c r="Y1179" s="1">
        <f>IF(H1179="D1",INDEX('RPI calculation'!$N$9:$N$356,P1179),0)</f>
        <v>320</v>
      </c>
    </row>
    <row r="1180" spans="1:25" ht="25">
      <c r="A1180" s="1" t="s">
        <v>3392</v>
      </c>
      <c r="B1180" s="12">
        <v>46276</v>
      </c>
      <c r="C1180" s="1" t="s">
        <v>40</v>
      </c>
      <c r="D1180" s="1" t="s">
        <v>55</v>
      </c>
      <c r="E1180" s="1">
        <v>3</v>
      </c>
      <c r="F1180" s="1">
        <v>0</v>
      </c>
      <c r="G1180" s="1" t="s">
        <v>584</v>
      </c>
      <c r="H1180" s="1" t="s">
        <v>584</v>
      </c>
      <c r="I1180" s="1">
        <v>2</v>
      </c>
      <c r="J1180" s="14" t="s">
        <v>3393</v>
      </c>
      <c r="K1180" s="14" t="s">
        <v>3394</v>
      </c>
      <c r="L1180" s="14"/>
      <c r="M1180" s="1" t="s">
        <v>5986</v>
      </c>
      <c r="N1180" s="14" t="s">
        <v>5988</v>
      </c>
      <c r="O1180" s="1">
        <f>IF(G1180="D1",MATCH(C1180,'RPI calculation'!$A$9:$A$356,0),0)</f>
        <v>97</v>
      </c>
      <c r="P1180" s="1">
        <f>IF(H1180="D1",MATCH(D1180,'RPI calculation'!$A$9:$A$356,0),0)</f>
        <v>290</v>
      </c>
      <c r="Q1180" s="1">
        <f t="shared" si="54"/>
        <v>1</v>
      </c>
      <c r="R1180" s="1">
        <f t="shared" si="55"/>
        <v>1</v>
      </c>
      <c r="S1180" s="1">
        <f t="shared" si="56"/>
        <v>0</v>
      </c>
      <c r="T1180" s="9">
        <f>IF(Q1180=0,0,(INDEX('RPI calculation'!$H$9:$H$356,P1180)-(COUNTIFS(Matches!$C$9:$C$1954,C1180,Matches!$D$9:$D$1954,D1180,Matches!$Q$9:$Q$1954,1,Matches!$F$9:$F$1954,3)+COUNTIFS(Matches!$C$9:$C$1954,D1180,Matches!$D$9:$D$1954,C1180,Matches!$Q$9:$Q$1954,1,Matches!$E$9:$E$1954,3)))/((INDEX('RPI calculation'!$H$9:$H$356,P1180)+INDEX('RPI calculation'!$I$9:$I$356,P1180))-(COUNTIFS(Matches!$C$9:$C$1954,C1180,Matches!$D$9:$D$1954,D1180,Matches!$Q$9:$Q$1954,1)+COUNTIFS(Matches!$C$9:$C$1954,D1180,Matches!$D$9:$D$1954,C1180,Matches!$Q$9:$Q$1954,1))))</f>
        <v>0.88888888888888884</v>
      </c>
      <c r="U1180" s="9">
        <f>IF(Q1180=0,0,(INDEX('RPI calculation'!$H$9:$H$356,O1180)-(COUNTIFS(Matches!$C$9:$C$1954,C1180,Matches!$D$9:$D$1954,D1180,Matches!$Q$9:$Q$1954,1,Matches!$E$9:$E$1954,3)+COUNTIFS(Matches!$C$9:$C$1954,D1180,Matches!$D$9:$D$1954,C1180,Matches!$Q$9:$Q$1954,1,Matches!$F$9:$F$1954,3)))/((INDEX('RPI calculation'!$H$9:$H$356,O1180)+INDEX('RPI calculation'!$I$9:$I$356,O1180))-(COUNTIFS(Matches!$C$9:$C$1954,C1180,Matches!$D$9:$D$1954,D1180,Matches!$Q$9:$Q$1954,1)+COUNTIFS(Matches!$C$9:$C$1954,D1180,Matches!$D$9:$D$1954,C1180,Matches!$Q$9:$Q$1954,1))))</f>
        <v>0.77777777777777779</v>
      </c>
      <c r="V1180" s="9">
        <f>IF(Q1180=0,0,INDEX('RPI calculation'!$K$9:$K$356,P1180))</f>
        <v>0.58141414141414149</v>
      </c>
      <c r="W1180" s="9">
        <f>IF(Q1180=0,0,INDEX('RPI calculation'!$K$9:$K$356,O1180))</f>
        <v>0.62547979797979791</v>
      </c>
      <c r="X1180" s="1">
        <f>IF(G1180="D1",INDEX('RPI calculation'!$N$9:$N$356,O1180),0)</f>
        <v>17</v>
      </c>
      <c r="Y1180" s="1">
        <f>IF(H1180="D1",INDEX('RPI calculation'!$N$9:$N$356,P1180),0)</f>
        <v>32</v>
      </c>
    </row>
    <row r="1181" spans="1:25" ht="25">
      <c r="A1181" s="1" t="s">
        <v>3395</v>
      </c>
      <c r="B1181" s="12">
        <v>46276</v>
      </c>
      <c r="C1181" s="1" t="s">
        <v>188</v>
      </c>
      <c r="D1181" s="1" t="s">
        <v>132</v>
      </c>
      <c r="E1181" s="1">
        <v>3</v>
      </c>
      <c r="F1181" s="1">
        <v>1</v>
      </c>
      <c r="G1181" s="1" t="s">
        <v>584</v>
      </c>
      <c r="H1181" s="1" t="s">
        <v>584</v>
      </c>
      <c r="I1181" s="1">
        <v>2</v>
      </c>
      <c r="J1181" s="14" t="s">
        <v>1434</v>
      </c>
      <c r="K1181" s="14" t="s">
        <v>3396</v>
      </c>
      <c r="L1181" s="14"/>
      <c r="M1181" s="1" t="s">
        <v>5986</v>
      </c>
      <c r="N1181" s="14" t="s">
        <v>5989</v>
      </c>
      <c r="O1181" s="1">
        <f>IF(G1181="D1",MATCH(C1181,'RPI calculation'!$A$9:$A$356,0),0)</f>
        <v>98</v>
      </c>
      <c r="P1181" s="1">
        <f>IF(H1181="D1",MATCH(D1181,'RPI calculation'!$A$9:$A$356,0),0)</f>
        <v>164</v>
      </c>
      <c r="Q1181" s="1">
        <f t="shared" si="54"/>
        <v>1</v>
      </c>
      <c r="R1181" s="1">
        <f t="shared" si="55"/>
        <v>1</v>
      </c>
      <c r="S1181" s="1">
        <f t="shared" si="56"/>
        <v>0</v>
      </c>
      <c r="T1181" s="9">
        <f>IF(Q1181=0,0,(INDEX('RPI calculation'!$H$9:$H$356,P1181)-(COUNTIFS(Matches!$C$9:$C$1954,C1181,Matches!$D$9:$D$1954,D1181,Matches!$Q$9:$Q$1954,1,Matches!$F$9:$F$1954,3)+COUNTIFS(Matches!$C$9:$C$1954,D1181,Matches!$D$9:$D$1954,C1181,Matches!$Q$9:$Q$1954,1,Matches!$E$9:$E$1954,3)))/((INDEX('RPI calculation'!$H$9:$H$356,P1181)+INDEX('RPI calculation'!$I$9:$I$356,P1181))-(COUNTIFS(Matches!$C$9:$C$1954,C1181,Matches!$D$9:$D$1954,D1181,Matches!$Q$9:$Q$1954,1)+COUNTIFS(Matches!$C$9:$C$1954,D1181,Matches!$D$9:$D$1954,C1181,Matches!$Q$9:$Q$1954,1))))</f>
        <v>0.81818181818181823</v>
      </c>
      <c r="U1181" s="9">
        <f>IF(Q1181=0,0,(INDEX('RPI calculation'!$H$9:$H$356,O1181)-(COUNTIFS(Matches!$C$9:$C$1954,C1181,Matches!$D$9:$D$1954,D1181,Matches!$Q$9:$Q$1954,1,Matches!$E$9:$E$1954,3)+COUNTIFS(Matches!$C$9:$C$1954,D1181,Matches!$D$9:$D$1954,C1181,Matches!$Q$9:$Q$1954,1,Matches!$F$9:$F$1954,3)))/((INDEX('RPI calculation'!$H$9:$H$356,O1181)+INDEX('RPI calculation'!$I$9:$I$356,O1181))-(COUNTIFS(Matches!$C$9:$C$1954,C1181,Matches!$D$9:$D$1954,D1181,Matches!$Q$9:$Q$1954,1)+COUNTIFS(Matches!$C$9:$C$1954,D1181,Matches!$D$9:$D$1954,C1181,Matches!$Q$9:$Q$1954,1))))</f>
        <v>0.45454545454545453</v>
      </c>
      <c r="V1181" s="9">
        <f>IF(Q1181=0,0,INDEX('RPI calculation'!$K$9:$K$356,P1181))</f>
        <v>0.44296259296259288</v>
      </c>
      <c r="W1181" s="9">
        <f>IF(Q1181=0,0,INDEX('RPI calculation'!$K$9:$K$356,O1181))</f>
        <v>0.51755050505050504</v>
      </c>
      <c r="X1181" s="1">
        <f>IF(G1181="D1",INDEX('RPI calculation'!$N$9:$N$356,O1181),0)</f>
        <v>165</v>
      </c>
      <c r="Y1181" s="1">
        <f>IF(H1181="D1",INDEX('RPI calculation'!$N$9:$N$356,P1181),0)</f>
        <v>109</v>
      </c>
    </row>
    <row r="1182" spans="1:25" ht="25">
      <c r="A1182" s="1" t="s">
        <v>3397</v>
      </c>
      <c r="B1182" s="12">
        <v>46276</v>
      </c>
      <c r="C1182" s="1" t="s">
        <v>188</v>
      </c>
      <c r="D1182" s="1" t="s">
        <v>327</v>
      </c>
      <c r="E1182" s="1">
        <v>3</v>
      </c>
      <c r="F1182" s="1">
        <v>0</v>
      </c>
      <c r="G1182" s="1" t="s">
        <v>584</v>
      </c>
      <c r="H1182" s="1" t="s">
        <v>584</v>
      </c>
      <c r="I1182" s="1">
        <v>2</v>
      </c>
      <c r="J1182" s="14" t="s">
        <v>1127</v>
      </c>
      <c r="K1182" s="14" t="s">
        <v>3398</v>
      </c>
      <c r="L1182" s="14"/>
      <c r="M1182" s="1" t="s">
        <v>5986</v>
      </c>
      <c r="N1182" s="14" t="s">
        <v>5989</v>
      </c>
      <c r="O1182" s="1">
        <f>IF(G1182="D1",MATCH(C1182,'RPI calculation'!$A$9:$A$356,0),0)</f>
        <v>98</v>
      </c>
      <c r="P1182" s="1">
        <f>IF(H1182="D1",MATCH(D1182,'RPI calculation'!$A$9:$A$356,0),0)</f>
        <v>175</v>
      </c>
      <c r="Q1182" s="1">
        <f t="shared" si="54"/>
        <v>1</v>
      </c>
      <c r="R1182" s="1">
        <f t="shared" si="55"/>
        <v>1</v>
      </c>
      <c r="S1182" s="1">
        <f t="shared" si="56"/>
        <v>0</v>
      </c>
      <c r="T1182" s="9">
        <f>IF(Q1182=0,0,(INDEX('RPI calculation'!$H$9:$H$356,P1182)-(COUNTIFS(Matches!$C$9:$C$1954,C1182,Matches!$D$9:$D$1954,D1182,Matches!$Q$9:$Q$1954,1,Matches!$F$9:$F$1954,3)+COUNTIFS(Matches!$C$9:$C$1954,D1182,Matches!$D$9:$D$1954,C1182,Matches!$Q$9:$Q$1954,1,Matches!$E$9:$E$1954,3)))/((INDEX('RPI calculation'!$H$9:$H$356,P1182)+INDEX('RPI calculation'!$I$9:$I$356,P1182))-(COUNTIFS(Matches!$C$9:$C$1954,C1182,Matches!$D$9:$D$1954,D1182,Matches!$Q$9:$Q$1954,1)+COUNTIFS(Matches!$C$9:$C$1954,D1182,Matches!$D$9:$D$1954,C1182,Matches!$Q$9:$Q$1954,1))))</f>
        <v>0.18181818181818182</v>
      </c>
      <c r="U1182" s="9">
        <f>IF(Q1182=0,0,(INDEX('RPI calculation'!$H$9:$H$356,O1182)-(COUNTIFS(Matches!$C$9:$C$1954,C1182,Matches!$D$9:$D$1954,D1182,Matches!$Q$9:$Q$1954,1,Matches!$E$9:$E$1954,3)+COUNTIFS(Matches!$C$9:$C$1954,D1182,Matches!$D$9:$D$1954,C1182,Matches!$Q$9:$Q$1954,1,Matches!$F$9:$F$1954,3)))/((INDEX('RPI calculation'!$H$9:$H$356,O1182)+INDEX('RPI calculation'!$I$9:$I$356,O1182))-(COUNTIFS(Matches!$C$9:$C$1954,C1182,Matches!$D$9:$D$1954,D1182,Matches!$Q$9:$Q$1954,1)+COUNTIFS(Matches!$C$9:$C$1954,D1182,Matches!$D$9:$D$1954,C1182,Matches!$Q$9:$Q$1954,1))))</f>
        <v>0.45454545454545453</v>
      </c>
      <c r="V1182" s="9">
        <f>IF(Q1182=0,0,INDEX('RPI calculation'!$K$9:$K$356,P1182))</f>
        <v>0.49507575757575761</v>
      </c>
      <c r="W1182" s="9">
        <f>IF(Q1182=0,0,INDEX('RPI calculation'!$K$9:$K$356,O1182))</f>
        <v>0.51755050505050504</v>
      </c>
      <c r="X1182" s="1">
        <f>IF(G1182="D1",INDEX('RPI calculation'!$N$9:$N$356,O1182),0)</f>
        <v>165</v>
      </c>
      <c r="Y1182" s="1">
        <f>IF(H1182="D1",INDEX('RPI calculation'!$N$9:$N$356,P1182),0)</f>
        <v>304</v>
      </c>
    </row>
    <row r="1183" spans="1:25" ht="25">
      <c r="A1183" s="1" t="s">
        <v>3399</v>
      </c>
      <c r="B1183" s="12">
        <v>46276</v>
      </c>
      <c r="C1183" s="1" t="s">
        <v>50</v>
      </c>
      <c r="D1183" s="1" t="s">
        <v>236</v>
      </c>
      <c r="E1183" s="1">
        <v>3</v>
      </c>
      <c r="F1183" s="1">
        <v>0</v>
      </c>
      <c r="G1183" s="1" t="s">
        <v>584</v>
      </c>
      <c r="H1183" s="1" t="s">
        <v>584</v>
      </c>
      <c r="I1183" s="1">
        <v>2</v>
      </c>
      <c r="J1183" s="14" t="s">
        <v>615</v>
      </c>
      <c r="K1183" s="14" t="s">
        <v>3400</v>
      </c>
      <c r="L1183" s="14"/>
      <c r="M1183" s="1" t="s">
        <v>5986</v>
      </c>
      <c r="N1183" s="14" t="s">
        <v>5989</v>
      </c>
      <c r="O1183" s="1">
        <f>IF(G1183="D1",MATCH(C1183,'RPI calculation'!$A$9:$A$356,0),0)</f>
        <v>99</v>
      </c>
      <c r="P1183" s="1">
        <f>IF(H1183="D1",MATCH(D1183,'RPI calculation'!$A$9:$A$356,0),0)</f>
        <v>184</v>
      </c>
      <c r="Q1183" s="1">
        <f t="shared" si="54"/>
        <v>1</v>
      </c>
      <c r="R1183" s="1">
        <f t="shared" si="55"/>
        <v>1</v>
      </c>
      <c r="S1183" s="1">
        <f t="shared" si="56"/>
        <v>0</v>
      </c>
      <c r="T1183" s="9">
        <f>IF(Q1183=0,0,(INDEX('RPI calculation'!$H$9:$H$356,P1183)-(COUNTIFS(Matches!$C$9:$C$1954,C1183,Matches!$D$9:$D$1954,D1183,Matches!$Q$9:$Q$1954,1,Matches!$F$9:$F$1954,3)+COUNTIFS(Matches!$C$9:$C$1954,D1183,Matches!$D$9:$D$1954,C1183,Matches!$Q$9:$Q$1954,1,Matches!$E$9:$E$1954,3)))/((INDEX('RPI calculation'!$H$9:$H$356,P1183)+INDEX('RPI calculation'!$I$9:$I$356,P1183))-(COUNTIFS(Matches!$C$9:$C$1954,C1183,Matches!$D$9:$D$1954,D1183,Matches!$Q$9:$Q$1954,1)+COUNTIFS(Matches!$C$9:$C$1954,D1183,Matches!$D$9:$D$1954,C1183,Matches!$Q$9:$Q$1954,1))))</f>
        <v>0.22222222222222221</v>
      </c>
      <c r="U1183" s="9">
        <f>IF(Q1183=0,0,(INDEX('RPI calculation'!$H$9:$H$356,O1183)-(COUNTIFS(Matches!$C$9:$C$1954,C1183,Matches!$D$9:$D$1954,D1183,Matches!$Q$9:$Q$1954,1,Matches!$E$9:$E$1954,3)+COUNTIFS(Matches!$C$9:$C$1954,D1183,Matches!$D$9:$D$1954,C1183,Matches!$Q$9:$Q$1954,1,Matches!$F$9:$F$1954,3)))/((INDEX('RPI calculation'!$H$9:$H$356,O1183)+INDEX('RPI calculation'!$I$9:$I$356,O1183))-(COUNTIFS(Matches!$C$9:$C$1954,C1183,Matches!$D$9:$D$1954,D1183,Matches!$Q$9:$Q$1954,1)+COUNTIFS(Matches!$C$9:$C$1954,D1183,Matches!$D$9:$D$1954,C1183,Matches!$Q$9:$Q$1954,1))))</f>
        <v>0.7</v>
      </c>
      <c r="V1183" s="9">
        <f>IF(Q1183=0,0,INDEX('RPI calculation'!$K$9:$K$356,P1183))</f>
        <v>0.60136363636363632</v>
      </c>
      <c r="W1183" s="9">
        <f>IF(Q1183=0,0,INDEX('RPI calculation'!$K$9:$K$356,O1183))</f>
        <v>0.6127869605142332</v>
      </c>
      <c r="X1183" s="1">
        <f>IF(G1183="D1",INDEX('RPI calculation'!$N$9:$N$356,O1183),0)</f>
        <v>27</v>
      </c>
      <c r="Y1183" s="1">
        <f>IF(H1183="D1",INDEX('RPI calculation'!$N$9:$N$356,P1183),0)</f>
        <v>213</v>
      </c>
    </row>
    <row r="1184" spans="1:25" ht="25">
      <c r="A1184" s="1" t="s">
        <v>3401</v>
      </c>
      <c r="B1184" s="12">
        <v>46276</v>
      </c>
      <c r="C1184" s="1" t="s">
        <v>295</v>
      </c>
      <c r="D1184" s="1" t="s">
        <v>161</v>
      </c>
      <c r="E1184" s="1">
        <v>3</v>
      </c>
      <c r="F1184" s="1">
        <v>2</v>
      </c>
      <c r="G1184" s="1" t="s">
        <v>584</v>
      </c>
      <c r="H1184" s="1" t="s">
        <v>584</v>
      </c>
      <c r="I1184" s="1">
        <v>2</v>
      </c>
      <c r="J1184" s="14" t="s">
        <v>872</v>
      </c>
      <c r="K1184" s="14" t="s">
        <v>3402</v>
      </c>
      <c r="L1184" s="14"/>
      <c r="M1184" s="1" t="s">
        <v>5986</v>
      </c>
      <c r="N1184" s="14" t="s">
        <v>5989</v>
      </c>
      <c r="O1184" s="1">
        <f>IF(G1184="D1",MATCH(C1184,'RPI calculation'!$A$9:$A$356,0),0)</f>
        <v>100</v>
      </c>
      <c r="P1184" s="1">
        <f>IF(H1184="D1",MATCH(D1184,'RPI calculation'!$A$9:$A$356,0),0)</f>
        <v>122</v>
      </c>
      <c r="Q1184" s="1">
        <f t="shared" si="54"/>
        <v>1</v>
      </c>
      <c r="R1184" s="1">
        <f t="shared" si="55"/>
        <v>1</v>
      </c>
      <c r="S1184" s="1">
        <f t="shared" si="56"/>
        <v>0</v>
      </c>
      <c r="T1184" s="9">
        <f>IF(Q1184=0,0,(INDEX('RPI calculation'!$H$9:$H$356,P1184)-(COUNTIFS(Matches!$C$9:$C$1954,C1184,Matches!$D$9:$D$1954,D1184,Matches!$Q$9:$Q$1954,1,Matches!$F$9:$F$1954,3)+COUNTIFS(Matches!$C$9:$C$1954,D1184,Matches!$D$9:$D$1954,C1184,Matches!$Q$9:$Q$1954,1,Matches!$E$9:$E$1954,3)))/((INDEX('RPI calculation'!$H$9:$H$356,P1184)+INDEX('RPI calculation'!$I$9:$I$356,P1184))-(COUNTIFS(Matches!$C$9:$C$1954,C1184,Matches!$D$9:$D$1954,D1184,Matches!$Q$9:$Q$1954,1)+COUNTIFS(Matches!$C$9:$C$1954,D1184,Matches!$D$9:$D$1954,C1184,Matches!$Q$9:$Q$1954,1))))</f>
        <v>0.41666666666666669</v>
      </c>
      <c r="U1184" s="9">
        <f>IF(Q1184=0,0,(INDEX('RPI calculation'!$H$9:$H$356,O1184)-(COUNTIFS(Matches!$C$9:$C$1954,C1184,Matches!$D$9:$D$1954,D1184,Matches!$Q$9:$Q$1954,1,Matches!$E$9:$E$1954,3)+COUNTIFS(Matches!$C$9:$C$1954,D1184,Matches!$D$9:$D$1954,C1184,Matches!$Q$9:$Q$1954,1,Matches!$F$9:$F$1954,3)))/((INDEX('RPI calculation'!$H$9:$H$356,O1184)+INDEX('RPI calculation'!$I$9:$I$356,O1184))-(COUNTIFS(Matches!$C$9:$C$1954,C1184,Matches!$D$9:$D$1954,D1184,Matches!$Q$9:$Q$1954,1)+COUNTIFS(Matches!$C$9:$C$1954,D1184,Matches!$D$9:$D$1954,C1184,Matches!$Q$9:$Q$1954,1))))</f>
        <v>0.36363636363636365</v>
      </c>
      <c r="V1184" s="9">
        <f>IF(Q1184=0,0,INDEX('RPI calculation'!$K$9:$K$356,P1184))</f>
        <v>0.59677544677544681</v>
      </c>
      <c r="W1184" s="9">
        <f>IF(Q1184=0,0,INDEX('RPI calculation'!$K$9:$K$356,O1184))</f>
        <v>0.43329124579124584</v>
      </c>
      <c r="X1184" s="1">
        <f>IF(G1184="D1",INDEX('RPI calculation'!$N$9:$N$356,O1184),0)</f>
        <v>272</v>
      </c>
      <c r="Y1184" s="1">
        <f>IF(H1184="D1",INDEX('RPI calculation'!$N$9:$N$356,P1184),0)</f>
        <v>138</v>
      </c>
    </row>
    <row r="1185" spans="1:25" ht="25">
      <c r="A1185" s="1" t="s">
        <v>3403</v>
      </c>
      <c r="B1185" s="12">
        <v>46276</v>
      </c>
      <c r="C1185" s="1" t="s">
        <v>331</v>
      </c>
      <c r="D1185" s="1" t="s">
        <v>280</v>
      </c>
      <c r="E1185" s="1">
        <v>0</v>
      </c>
      <c r="F1185" s="1">
        <v>3</v>
      </c>
      <c r="G1185" s="1" t="s">
        <v>584</v>
      </c>
      <c r="H1185" s="1" t="s">
        <v>584</v>
      </c>
      <c r="I1185" s="1">
        <v>2</v>
      </c>
      <c r="J1185" s="14" t="s">
        <v>632</v>
      </c>
      <c r="K1185" s="14" t="s">
        <v>3404</v>
      </c>
      <c r="L1185" s="14"/>
      <c r="M1185" s="1" t="s">
        <v>5986</v>
      </c>
      <c r="N1185" s="14" t="s">
        <v>5989</v>
      </c>
      <c r="O1185" s="1">
        <f>IF(G1185="D1",MATCH(C1185,'RPI calculation'!$A$9:$A$356,0),0)</f>
        <v>101</v>
      </c>
      <c r="P1185" s="1">
        <f>IF(H1185="D1",MATCH(D1185,'RPI calculation'!$A$9:$A$356,0),0)</f>
        <v>155</v>
      </c>
      <c r="Q1185" s="1">
        <f t="shared" si="54"/>
        <v>1</v>
      </c>
      <c r="R1185" s="1">
        <f t="shared" si="55"/>
        <v>0</v>
      </c>
      <c r="S1185" s="1">
        <f t="shared" si="56"/>
        <v>1</v>
      </c>
      <c r="T1185" s="9">
        <f>IF(Q1185=0,0,(INDEX('RPI calculation'!$H$9:$H$356,P1185)-(COUNTIFS(Matches!$C$9:$C$1954,C1185,Matches!$D$9:$D$1954,D1185,Matches!$Q$9:$Q$1954,1,Matches!$F$9:$F$1954,3)+COUNTIFS(Matches!$C$9:$C$1954,D1185,Matches!$D$9:$D$1954,C1185,Matches!$Q$9:$Q$1954,1,Matches!$E$9:$E$1954,3)))/((INDEX('RPI calculation'!$H$9:$H$356,P1185)+INDEX('RPI calculation'!$I$9:$I$356,P1185))-(COUNTIFS(Matches!$C$9:$C$1954,C1185,Matches!$D$9:$D$1954,D1185,Matches!$Q$9:$Q$1954,1)+COUNTIFS(Matches!$C$9:$C$1954,D1185,Matches!$D$9:$D$1954,C1185,Matches!$Q$9:$Q$1954,1))))</f>
        <v>0.22222222222222221</v>
      </c>
      <c r="U1185" s="9">
        <f>IF(Q1185=0,0,(INDEX('RPI calculation'!$H$9:$H$356,O1185)-(COUNTIFS(Matches!$C$9:$C$1954,C1185,Matches!$D$9:$D$1954,D1185,Matches!$Q$9:$Q$1954,1,Matches!$E$9:$E$1954,3)+COUNTIFS(Matches!$C$9:$C$1954,D1185,Matches!$D$9:$D$1954,C1185,Matches!$Q$9:$Q$1954,1,Matches!$F$9:$F$1954,3)))/((INDEX('RPI calculation'!$H$9:$H$356,O1185)+INDEX('RPI calculation'!$I$9:$I$356,O1185))-(COUNTIFS(Matches!$C$9:$C$1954,C1185,Matches!$D$9:$D$1954,D1185,Matches!$Q$9:$Q$1954,1)+COUNTIFS(Matches!$C$9:$C$1954,D1185,Matches!$D$9:$D$1954,C1185,Matches!$Q$9:$Q$1954,1))))</f>
        <v>0.33333333333333331</v>
      </c>
      <c r="V1185" s="9">
        <f>IF(Q1185=0,0,INDEX('RPI calculation'!$K$9:$K$356,P1185))</f>
        <v>0.48834498834498841</v>
      </c>
      <c r="W1185" s="9">
        <f>IF(Q1185=0,0,INDEX('RPI calculation'!$K$9:$K$356,O1185))</f>
        <v>0.46839196157377982</v>
      </c>
      <c r="X1185" s="1">
        <f>IF(G1185="D1",INDEX('RPI calculation'!$N$9:$N$356,O1185),0)</f>
        <v>308</v>
      </c>
      <c r="Y1185" s="1">
        <f>IF(H1185="D1",INDEX('RPI calculation'!$N$9:$N$356,P1185),0)</f>
        <v>257</v>
      </c>
    </row>
    <row r="1186" spans="1:25">
      <c r="A1186" s="1" t="s">
        <v>3405</v>
      </c>
      <c r="B1186" s="12">
        <v>46276</v>
      </c>
      <c r="C1186" s="1" t="s">
        <v>162</v>
      </c>
      <c r="D1186" s="1" t="s">
        <v>245</v>
      </c>
      <c r="E1186" s="1">
        <v>3</v>
      </c>
      <c r="F1186" s="1">
        <v>2</v>
      </c>
      <c r="G1186" s="1" t="s">
        <v>584</v>
      </c>
      <c r="H1186" s="1" t="s">
        <v>584</v>
      </c>
      <c r="I1186" s="1">
        <v>1</v>
      </c>
      <c r="J1186" s="14" t="s">
        <v>990</v>
      </c>
      <c r="K1186" s="14" t="s">
        <v>3406</v>
      </c>
      <c r="L1186" s="14"/>
      <c r="M1186" s="1" t="s">
        <v>5986</v>
      </c>
      <c r="N1186" s="14" t="s">
        <v>5989</v>
      </c>
      <c r="O1186" s="1">
        <f>IF(G1186="D1",MATCH(C1186,'RPI calculation'!$A$9:$A$356,0),0)</f>
        <v>102</v>
      </c>
      <c r="P1186" s="1">
        <f>IF(H1186="D1",MATCH(D1186,'RPI calculation'!$A$9:$A$356,0),0)</f>
        <v>199</v>
      </c>
      <c r="Q1186" s="1">
        <f t="shared" si="54"/>
        <v>1</v>
      </c>
      <c r="R1186" s="1">
        <f t="shared" si="55"/>
        <v>1</v>
      </c>
      <c r="S1186" s="1">
        <f t="shared" si="56"/>
        <v>0</v>
      </c>
      <c r="T1186" s="9">
        <f>IF(Q1186=0,0,(INDEX('RPI calculation'!$H$9:$H$356,P1186)-(COUNTIFS(Matches!$C$9:$C$1954,C1186,Matches!$D$9:$D$1954,D1186,Matches!$Q$9:$Q$1954,1,Matches!$F$9:$F$1954,3)+COUNTIFS(Matches!$C$9:$C$1954,D1186,Matches!$D$9:$D$1954,C1186,Matches!$Q$9:$Q$1954,1,Matches!$E$9:$E$1954,3)))/((INDEX('RPI calculation'!$H$9:$H$356,P1186)+INDEX('RPI calculation'!$I$9:$I$356,P1186))-(COUNTIFS(Matches!$C$9:$C$1954,C1186,Matches!$D$9:$D$1954,D1186,Matches!$Q$9:$Q$1954,1)+COUNTIFS(Matches!$C$9:$C$1954,D1186,Matches!$D$9:$D$1954,C1186,Matches!$Q$9:$Q$1954,1))))</f>
        <v>0.63636363636363635</v>
      </c>
      <c r="U1186" s="9">
        <f>IF(Q1186=0,0,(INDEX('RPI calculation'!$H$9:$H$356,O1186)-(COUNTIFS(Matches!$C$9:$C$1954,C1186,Matches!$D$9:$D$1954,D1186,Matches!$Q$9:$Q$1954,1,Matches!$E$9:$E$1954,3)+COUNTIFS(Matches!$C$9:$C$1954,D1186,Matches!$D$9:$D$1954,C1186,Matches!$Q$9:$Q$1954,1,Matches!$F$9:$F$1954,3)))/((INDEX('RPI calculation'!$H$9:$H$356,O1186)+INDEX('RPI calculation'!$I$9:$I$356,O1186))-(COUNTIFS(Matches!$C$9:$C$1954,C1186,Matches!$D$9:$D$1954,D1186,Matches!$Q$9:$Q$1954,1)+COUNTIFS(Matches!$C$9:$C$1954,D1186,Matches!$D$9:$D$1954,C1186,Matches!$Q$9:$Q$1954,1))))</f>
        <v>0.5</v>
      </c>
      <c r="V1186" s="9">
        <f>IF(Q1186=0,0,INDEX('RPI calculation'!$K$9:$K$356,P1186))</f>
        <v>0.40378787878787881</v>
      </c>
      <c r="W1186" s="9">
        <f>IF(Q1186=0,0,INDEX('RPI calculation'!$K$9:$K$356,O1186))</f>
        <v>0.52653810835629011</v>
      </c>
      <c r="X1186" s="1">
        <f>IF(G1186="D1",INDEX('RPI calculation'!$N$9:$N$356,O1186),0)</f>
        <v>139</v>
      </c>
      <c r="Y1186" s="1">
        <f>IF(H1186="D1",INDEX('RPI calculation'!$N$9:$N$356,P1186),0)</f>
        <v>222</v>
      </c>
    </row>
    <row r="1187" spans="1:25" ht="25">
      <c r="A1187" s="1" t="s">
        <v>3407</v>
      </c>
      <c r="B1187" s="12">
        <v>46276</v>
      </c>
      <c r="C1187" s="1" t="s">
        <v>240</v>
      </c>
      <c r="D1187" s="1" t="s">
        <v>130</v>
      </c>
      <c r="E1187" s="1">
        <v>3</v>
      </c>
      <c r="F1187" s="1">
        <v>1</v>
      </c>
      <c r="G1187" s="1" t="s">
        <v>584</v>
      </c>
      <c r="H1187" s="1" t="s">
        <v>584</v>
      </c>
      <c r="I1187" s="1">
        <v>2</v>
      </c>
      <c r="J1187" s="14" t="s">
        <v>1009</v>
      </c>
      <c r="K1187" s="14" t="s">
        <v>3408</v>
      </c>
      <c r="L1187" s="14"/>
      <c r="M1187" s="1" t="s">
        <v>5986</v>
      </c>
      <c r="N1187" s="14" t="s">
        <v>5989</v>
      </c>
      <c r="O1187" s="1">
        <f>IF(G1187="D1",MATCH(C1187,'RPI calculation'!$A$9:$A$356,0),0)</f>
        <v>103</v>
      </c>
      <c r="P1187" s="1">
        <f>IF(H1187="D1",MATCH(D1187,'RPI calculation'!$A$9:$A$356,0),0)</f>
        <v>141</v>
      </c>
      <c r="Q1187" s="1">
        <f t="shared" si="54"/>
        <v>1</v>
      </c>
      <c r="R1187" s="1">
        <f t="shared" si="55"/>
        <v>1</v>
      </c>
      <c r="S1187" s="1">
        <f t="shared" si="56"/>
        <v>0</v>
      </c>
      <c r="T1187" s="9">
        <f>IF(Q1187=0,0,(INDEX('RPI calculation'!$H$9:$H$356,P1187)-(COUNTIFS(Matches!$C$9:$C$1954,C1187,Matches!$D$9:$D$1954,D1187,Matches!$Q$9:$Q$1954,1,Matches!$F$9:$F$1954,3)+COUNTIFS(Matches!$C$9:$C$1954,D1187,Matches!$D$9:$D$1954,C1187,Matches!$Q$9:$Q$1954,1,Matches!$E$9:$E$1954,3)))/((INDEX('RPI calculation'!$H$9:$H$356,P1187)+INDEX('RPI calculation'!$I$9:$I$356,P1187))-(COUNTIFS(Matches!$C$9:$C$1954,C1187,Matches!$D$9:$D$1954,D1187,Matches!$Q$9:$Q$1954,1)+COUNTIFS(Matches!$C$9:$C$1954,D1187,Matches!$D$9:$D$1954,C1187,Matches!$Q$9:$Q$1954,1))))</f>
        <v>0.33333333333333331</v>
      </c>
      <c r="U1187" s="9">
        <f>IF(Q1187=0,0,(INDEX('RPI calculation'!$H$9:$H$356,O1187)-(COUNTIFS(Matches!$C$9:$C$1954,C1187,Matches!$D$9:$D$1954,D1187,Matches!$Q$9:$Q$1954,1,Matches!$E$9:$E$1954,3)+COUNTIFS(Matches!$C$9:$C$1954,D1187,Matches!$D$9:$D$1954,C1187,Matches!$Q$9:$Q$1954,1,Matches!$F$9:$F$1954,3)))/((INDEX('RPI calculation'!$H$9:$H$356,O1187)+INDEX('RPI calculation'!$I$9:$I$356,O1187))-(COUNTIFS(Matches!$C$9:$C$1954,C1187,Matches!$D$9:$D$1954,D1187,Matches!$Q$9:$Q$1954,1)+COUNTIFS(Matches!$C$9:$C$1954,D1187,Matches!$D$9:$D$1954,C1187,Matches!$Q$9:$Q$1954,1))))</f>
        <v>0.6</v>
      </c>
      <c r="V1187" s="9">
        <f>IF(Q1187=0,0,INDEX('RPI calculation'!$K$9:$K$356,P1187))</f>
        <v>0.68699494949494944</v>
      </c>
      <c r="W1187" s="9">
        <f>IF(Q1187=0,0,INDEX('RPI calculation'!$K$9:$K$356,O1187))</f>
        <v>0.35782828282828283</v>
      </c>
      <c r="X1187" s="1">
        <f>IF(G1187="D1",INDEX('RPI calculation'!$N$9:$N$356,O1187),0)</f>
        <v>217</v>
      </c>
      <c r="Y1187" s="1">
        <f>IF(H1187="D1",INDEX('RPI calculation'!$N$9:$N$356,P1187),0)</f>
        <v>107</v>
      </c>
    </row>
    <row r="1188" spans="1:25" ht="25">
      <c r="A1188" s="1" t="s">
        <v>3409</v>
      </c>
      <c r="B1188" s="12">
        <v>46276</v>
      </c>
      <c r="C1188" s="1" t="s">
        <v>346</v>
      </c>
      <c r="D1188" s="1" t="s">
        <v>287</v>
      </c>
      <c r="E1188" s="1">
        <v>0</v>
      </c>
      <c r="F1188" s="1">
        <v>3</v>
      </c>
      <c r="G1188" s="1" t="s">
        <v>584</v>
      </c>
      <c r="H1188" s="1" t="s">
        <v>584</v>
      </c>
      <c r="I1188" s="1">
        <v>2</v>
      </c>
      <c r="J1188" s="14" t="s">
        <v>638</v>
      </c>
      <c r="K1188" s="14" t="s">
        <v>3410</v>
      </c>
      <c r="L1188" s="14"/>
      <c r="M1188" s="1" t="s">
        <v>5986</v>
      </c>
      <c r="N1188" s="14" t="s">
        <v>5989</v>
      </c>
      <c r="O1188" s="1">
        <f>IF(G1188="D1",MATCH(C1188,'RPI calculation'!$A$9:$A$356,0),0)</f>
        <v>104</v>
      </c>
      <c r="P1188" s="1">
        <f>IF(H1188="D1",MATCH(D1188,'RPI calculation'!$A$9:$A$356,0),0)</f>
        <v>144</v>
      </c>
      <c r="Q1188" s="1">
        <f t="shared" si="54"/>
        <v>1</v>
      </c>
      <c r="R1188" s="1">
        <f t="shared" si="55"/>
        <v>0</v>
      </c>
      <c r="S1188" s="1">
        <f t="shared" si="56"/>
        <v>1</v>
      </c>
      <c r="T1188" s="9">
        <f>IF(Q1188=0,0,(INDEX('RPI calculation'!$H$9:$H$356,P1188)-(COUNTIFS(Matches!$C$9:$C$1954,C1188,Matches!$D$9:$D$1954,D1188,Matches!$Q$9:$Q$1954,1,Matches!$F$9:$F$1954,3)+COUNTIFS(Matches!$C$9:$C$1954,D1188,Matches!$D$9:$D$1954,C1188,Matches!$Q$9:$Q$1954,1,Matches!$E$9:$E$1954,3)))/((INDEX('RPI calculation'!$H$9:$H$356,P1188)+INDEX('RPI calculation'!$I$9:$I$356,P1188))-(COUNTIFS(Matches!$C$9:$C$1954,C1188,Matches!$D$9:$D$1954,D1188,Matches!$Q$9:$Q$1954,1)+COUNTIFS(Matches!$C$9:$C$1954,D1188,Matches!$D$9:$D$1954,C1188,Matches!$Q$9:$Q$1954,1))))</f>
        <v>0.33333333333333331</v>
      </c>
      <c r="U1188" s="9">
        <f>IF(Q1188=0,0,(INDEX('RPI calculation'!$H$9:$H$356,O1188)-(COUNTIFS(Matches!$C$9:$C$1954,C1188,Matches!$D$9:$D$1954,D1188,Matches!$Q$9:$Q$1954,1,Matches!$E$9:$E$1954,3)+COUNTIFS(Matches!$C$9:$C$1954,D1188,Matches!$D$9:$D$1954,C1188,Matches!$Q$9:$Q$1954,1,Matches!$F$9:$F$1954,3)))/((INDEX('RPI calculation'!$H$9:$H$356,O1188)+INDEX('RPI calculation'!$I$9:$I$356,O1188))-(COUNTIFS(Matches!$C$9:$C$1954,C1188,Matches!$D$9:$D$1954,D1188,Matches!$Q$9:$Q$1954,1)+COUNTIFS(Matches!$C$9:$C$1954,D1188,Matches!$D$9:$D$1954,C1188,Matches!$Q$9:$Q$1954,1))))</f>
        <v>0.2</v>
      </c>
      <c r="V1188" s="9">
        <f>IF(Q1188=0,0,INDEX('RPI calculation'!$K$9:$K$356,P1188))</f>
        <v>0.44829059829059825</v>
      </c>
      <c r="W1188" s="9">
        <f>IF(Q1188=0,0,INDEX('RPI calculation'!$K$9:$K$356,O1188))</f>
        <v>0.43583739492830403</v>
      </c>
      <c r="X1188" s="1">
        <f>IF(G1188="D1",INDEX('RPI calculation'!$N$9:$N$356,O1188),0)</f>
        <v>323</v>
      </c>
      <c r="Y1188" s="1">
        <f>IF(H1188="D1",INDEX('RPI calculation'!$N$9:$N$356,P1188),0)</f>
        <v>264</v>
      </c>
    </row>
    <row r="1189" spans="1:25" ht="25">
      <c r="A1189" s="1" t="s">
        <v>3411</v>
      </c>
      <c r="B1189" s="12">
        <v>46276</v>
      </c>
      <c r="C1189" s="1" t="s">
        <v>70</v>
      </c>
      <c r="D1189" s="1" t="s">
        <v>338</v>
      </c>
      <c r="E1189" s="1">
        <v>3</v>
      </c>
      <c r="F1189" s="1">
        <v>1</v>
      </c>
      <c r="G1189" s="1" t="s">
        <v>584</v>
      </c>
      <c r="H1189" s="1" t="s">
        <v>584</v>
      </c>
      <c r="I1189" s="1">
        <v>2</v>
      </c>
      <c r="J1189" s="14" t="s">
        <v>2235</v>
      </c>
      <c r="K1189" s="14" t="s">
        <v>3412</v>
      </c>
      <c r="L1189" s="14"/>
      <c r="M1189" s="1" t="s">
        <v>5986</v>
      </c>
      <c r="N1189" s="14" t="s">
        <v>5989</v>
      </c>
      <c r="O1189" s="1">
        <f>IF(G1189="D1",MATCH(C1189,'RPI calculation'!$A$9:$A$356,0),0)</f>
        <v>105</v>
      </c>
      <c r="P1189" s="1">
        <f>IF(H1189="D1",MATCH(D1189,'RPI calculation'!$A$9:$A$356,0),0)</f>
        <v>191</v>
      </c>
      <c r="Q1189" s="1">
        <f t="shared" si="54"/>
        <v>1</v>
      </c>
      <c r="R1189" s="1">
        <f t="shared" si="55"/>
        <v>1</v>
      </c>
      <c r="S1189" s="1">
        <f t="shared" si="56"/>
        <v>0</v>
      </c>
      <c r="T1189" s="9">
        <f>IF(Q1189=0,0,(INDEX('RPI calculation'!$H$9:$H$356,P1189)-(COUNTIFS(Matches!$C$9:$C$1954,C1189,Matches!$D$9:$D$1954,D1189,Matches!$Q$9:$Q$1954,1,Matches!$F$9:$F$1954,3)+COUNTIFS(Matches!$C$9:$C$1954,D1189,Matches!$D$9:$D$1954,C1189,Matches!$Q$9:$Q$1954,1,Matches!$E$9:$E$1954,3)))/((INDEX('RPI calculation'!$H$9:$H$356,P1189)+INDEX('RPI calculation'!$I$9:$I$356,P1189))-(COUNTIFS(Matches!$C$9:$C$1954,C1189,Matches!$D$9:$D$1954,D1189,Matches!$Q$9:$Q$1954,1)+COUNTIFS(Matches!$C$9:$C$1954,D1189,Matches!$D$9:$D$1954,C1189,Matches!$Q$9:$Q$1954,1))))</f>
        <v>0.2</v>
      </c>
      <c r="U1189" s="9">
        <f>IF(Q1189=0,0,(INDEX('RPI calculation'!$H$9:$H$356,O1189)-(COUNTIFS(Matches!$C$9:$C$1954,C1189,Matches!$D$9:$D$1954,D1189,Matches!$Q$9:$Q$1954,1,Matches!$E$9:$E$1954,3)+COUNTIFS(Matches!$C$9:$C$1954,D1189,Matches!$D$9:$D$1954,C1189,Matches!$Q$9:$Q$1954,1,Matches!$F$9:$F$1954,3)))/((INDEX('RPI calculation'!$H$9:$H$356,O1189)+INDEX('RPI calculation'!$I$9:$I$356,O1189))-(COUNTIFS(Matches!$C$9:$C$1954,C1189,Matches!$D$9:$D$1954,D1189,Matches!$Q$9:$Q$1954,1)+COUNTIFS(Matches!$C$9:$C$1954,D1189,Matches!$D$9:$D$1954,C1189,Matches!$Q$9:$Q$1954,1))))</f>
        <v>1</v>
      </c>
      <c r="V1189" s="9">
        <f>IF(Q1189=0,0,INDEX('RPI calculation'!$K$9:$K$356,P1189))</f>
        <v>0.45944055944055945</v>
      </c>
      <c r="W1189" s="9">
        <f>IF(Q1189=0,0,INDEX('RPI calculation'!$K$9:$K$356,O1189))</f>
        <v>0.46898040231373567</v>
      </c>
      <c r="X1189" s="1">
        <f>IF(G1189="D1",INDEX('RPI calculation'!$N$9:$N$356,O1189),0)</f>
        <v>47</v>
      </c>
      <c r="Y1189" s="1">
        <f>IF(H1189="D1",INDEX('RPI calculation'!$N$9:$N$356,P1189),0)</f>
        <v>315</v>
      </c>
    </row>
    <row r="1190" spans="1:25" ht="25">
      <c r="A1190" s="1" t="s">
        <v>3413</v>
      </c>
      <c r="B1190" s="12">
        <v>46276</v>
      </c>
      <c r="C1190" s="1" t="s">
        <v>70</v>
      </c>
      <c r="D1190" s="1" t="s">
        <v>129</v>
      </c>
      <c r="E1190" s="1">
        <v>3</v>
      </c>
      <c r="F1190" s="1">
        <v>0</v>
      </c>
      <c r="G1190" s="1" t="s">
        <v>584</v>
      </c>
      <c r="H1190" s="1" t="s">
        <v>584</v>
      </c>
      <c r="I1190" s="1">
        <v>2</v>
      </c>
      <c r="J1190" s="14" t="s">
        <v>3414</v>
      </c>
      <c r="K1190" s="14" t="s">
        <v>3415</v>
      </c>
      <c r="L1190" s="14"/>
      <c r="M1190" s="1" t="s">
        <v>5986</v>
      </c>
      <c r="N1190" s="14" t="s">
        <v>5989</v>
      </c>
      <c r="O1190" s="1">
        <f>IF(G1190="D1",MATCH(C1190,'RPI calculation'!$A$9:$A$356,0),0)</f>
        <v>105</v>
      </c>
      <c r="P1190" s="1">
        <f>IF(H1190="D1",MATCH(D1190,'RPI calculation'!$A$9:$A$356,0),0)</f>
        <v>307</v>
      </c>
      <c r="Q1190" s="1">
        <f t="shared" si="54"/>
        <v>1</v>
      </c>
      <c r="R1190" s="1">
        <f t="shared" si="55"/>
        <v>1</v>
      </c>
      <c r="S1190" s="1">
        <f t="shared" si="56"/>
        <v>0</v>
      </c>
      <c r="T1190" s="9">
        <f>IF(Q1190=0,0,(INDEX('RPI calculation'!$H$9:$H$356,P1190)-(COUNTIFS(Matches!$C$9:$C$1954,C1190,Matches!$D$9:$D$1954,D1190,Matches!$Q$9:$Q$1954,1,Matches!$F$9:$F$1954,3)+COUNTIFS(Matches!$C$9:$C$1954,D1190,Matches!$D$9:$D$1954,C1190,Matches!$Q$9:$Q$1954,1,Matches!$E$9:$E$1954,3)))/((INDEX('RPI calculation'!$H$9:$H$356,P1190)+INDEX('RPI calculation'!$I$9:$I$356,P1190))-(COUNTIFS(Matches!$C$9:$C$1954,C1190,Matches!$D$9:$D$1954,D1190,Matches!$Q$9:$Q$1954,1)+COUNTIFS(Matches!$C$9:$C$1954,D1190,Matches!$D$9:$D$1954,C1190,Matches!$Q$9:$Q$1954,1))))</f>
        <v>0.84615384615384615</v>
      </c>
      <c r="U1190" s="9">
        <f>IF(Q1190=0,0,(INDEX('RPI calculation'!$H$9:$H$356,O1190)-(COUNTIFS(Matches!$C$9:$C$1954,C1190,Matches!$D$9:$D$1954,D1190,Matches!$Q$9:$Q$1954,1,Matches!$E$9:$E$1954,3)+COUNTIFS(Matches!$C$9:$C$1954,D1190,Matches!$D$9:$D$1954,C1190,Matches!$Q$9:$Q$1954,1,Matches!$F$9:$F$1954,3)))/((INDEX('RPI calculation'!$H$9:$H$356,O1190)+INDEX('RPI calculation'!$I$9:$I$356,O1190))-(COUNTIFS(Matches!$C$9:$C$1954,C1190,Matches!$D$9:$D$1954,D1190,Matches!$Q$9:$Q$1954,1)+COUNTIFS(Matches!$C$9:$C$1954,D1190,Matches!$D$9:$D$1954,C1190,Matches!$Q$9:$Q$1954,1))))</f>
        <v>1</v>
      </c>
      <c r="V1190" s="9">
        <f>IF(Q1190=0,0,INDEX('RPI calculation'!$K$9:$K$356,P1190))</f>
        <v>0.46547619047619049</v>
      </c>
      <c r="W1190" s="9">
        <f>IF(Q1190=0,0,INDEX('RPI calculation'!$K$9:$K$356,O1190))</f>
        <v>0.46898040231373567</v>
      </c>
      <c r="X1190" s="1">
        <f>IF(G1190="D1",INDEX('RPI calculation'!$N$9:$N$356,O1190),0)</f>
        <v>47</v>
      </c>
      <c r="Y1190" s="1">
        <f>IF(H1190="D1",INDEX('RPI calculation'!$N$9:$N$356,P1190),0)</f>
        <v>106</v>
      </c>
    </row>
    <row r="1191" spans="1:25" ht="25">
      <c r="A1191" s="1" t="s">
        <v>3416</v>
      </c>
      <c r="B1191" s="12">
        <v>46276</v>
      </c>
      <c r="C1191" s="1" t="s">
        <v>85</v>
      </c>
      <c r="D1191" s="1" t="s">
        <v>141</v>
      </c>
      <c r="E1191" s="1">
        <v>1</v>
      </c>
      <c r="F1191" s="1">
        <v>3</v>
      </c>
      <c r="G1191" s="1" t="s">
        <v>584</v>
      </c>
      <c r="H1191" s="1" t="s">
        <v>584</v>
      </c>
      <c r="I1191" s="1">
        <v>2</v>
      </c>
      <c r="J1191" s="14" t="s">
        <v>1284</v>
      </c>
      <c r="K1191" s="14" t="s">
        <v>3417</v>
      </c>
      <c r="L1191" s="14"/>
      <c r="M1191" s="1" t="s">
        <v>5986</v>
      </c>
      <c r="N1191" s="14" t="s">
        <v>5989</v>
      </c>
      <c r="O1191" s="1">
        <f>IF(G1191="D1",MATCH(C1191,'RPI calculation'!$A$9:$A$356,0),0)</f>
        <v>107</v>
      </c>
      <c r="P1191" s="1">
        <f>IF(H1191="D1",MATCH(D1191,'RPI calculation'!$A$9:$A$356,0),0)</f>
        <v>344</v>
      </c>
      <c r="Q1191" s="1">
        <f t="shared" si="54"/>
        <v>1</v>
      </c>
      <c r="R1191" s="1">
        <f t="shared" si="55"/>
        <v>0</v>
      </c>
      <c r="S1191" s="1">
        <f t="shared" si="56"/>
        <v>1</v>
      </c>
      <c r="T1191" s="9">
        <f>IF(Q1191=0,0,(INDEX('RPI calculation'!$H$9:$H$356,P1191)-(COUNTIFS(Matches!$C$9:$C$1954,C1191,Matches!$D$9:$D$1954,D1191,Matches!$Q$9:$Q$1954,1,Matches!$F$9:$F$1954,3)+COUNTIFS(Matches!$C$9:$C$1954,D1191,Matches!$D$9:$D$1954,C1191,Matches!$Q$9:$Q$1954,1,Matches!$E$9:$E$1954,3)))/((INDEX('RPI calculation'!$H$9:$H$356,P1191)+INDEX('RPI calculation'!$I$9:$I$356,P1191))-(COUNTIFS(Matches!$C$9:$C$1954,C1191,Matches!$D$9:$D$1954,D1191,Matches!$Q$9:$Q$1954,1)+COUNTIFS(Matches!$C$9:$C$1954,D1191,Matches!$D$9:$D$1954,C1191,Matches!$Q$9:$Q$1954,1))))</f>
        <v>0.44444444444444442</v>
      </c>
      <c r="U1191" s="9">
        <f>IF(Q1191=0,0,(INDEX('RPI calculation'!$H$9:$H$356,O1191)-(COUNTIFS(Matches!$C$9:$C$1954,C1191,Matches!$D$9:$D$1954,D1191,Matches!$Q$9:$Q$1954,1,Matches!$E$9:$E$1954,3)+COUNTIFS(Matches!$C$9:$C$1954,D1191,Matches!$D$9:$D$1954,C1191,Matches!$Q$9:$Q$1954,1,Matches!$F$9:$F$1954,3)))/((INDEX('RPI calculation'!$H$9:$H$356,O1191)+INDEX('RPI calculation'!$I$9:$I$356,O1191))-(COUNTIFS(Matches!$C$9:$C$1954,C1191,Matches!$D$9:$D$1954,D1191,Matches!$Q$9:$Q$1954,1)+COUNTIFS(Matches!$C$9:$C$1954,D1191,Matches!$D$9:$D$1954,C1191,Matches!$Q$9:$Q$1954,1))))</f>
        <v>0.66666666666666663</v>
      </c>
      <c r="V1191" s="9">
        <f>IF(Q1191=0,0,INDEX('RPI calculation'!$K$9:$K$356,P1191))</f>
        <v>0.54050505050505049</v>
      </c>
      <c r="W1191" s="9">
        <f>IF(Q1191=0,0,INDEX('RPI calculation'!$K$9:$K$356,O1191))</f>
        <v>0.60949494949494942</v>
      </c>
      <c r="X1191" s="1">
        <f>IF(G1191="D1",INDEX('RPI calculation'!$N$9:$N$356,O1191),0)</f>
        <v>62</v>
      </c>
      <c r="Y1191" s="1">
        <f>IF(H1191="D1",INDEX('RPI calculation'!$N$9:$N$356,P1191),0)</f>
        <v>118</v>
      </c>
    </row>
    <row r="1192" spans="1:25" ht="25">
      <c r="A1192" s="1" t="s">
        <v>3418</v>
      </c>
      <c r="B1192" s="12">
        <v>46276</v>
      </c>
      <c r="C1192" s="1" t="s">
        <v>124</v>
      </c>
      <c r="D1192" s="1" t="s">
        <v>101</v>
      </c>
      <c r="E1192" s="1">
        <v>2</v>
      </c>
      <c r="F1192" s="1">
        <v>3</v>
      </c>
      <c r="G1192" s="1" t="s">
        <v>584</v>
      </c>
      <c r="H1192" s="1" t="s">
        <v>584</v>
      </c>
      <c r="I1192" s="1">
        <v>2</v>
      </c>
      <c r="J1192" s="14" t="s">
        <v>968</v>
      </c>
      <c r="K1192" s="14" t="s">
        <v>3419</v>
      </c>
      <c r="L1192" s="14"/>
      <c r="M1192" s="1" t="s">
        <v>5986</v>
      </c>
      <c r="N1192" s="14" t="s">
        <v>5989</v>
      </c>
      <c r="O1192" s="1">
        <f>IF(G1192="D1",MATCH(C1192,'RPI calculation'!$A$9:$A$356,0),0)</f>
        <v>108</v>
      </c>
      <c r="P1192" s="1">
        <f>IF(H1192="D1",MATCH(D1192,'RPI calculation'!$A$9:$A$356,0),0)</f>
        <v>137</v>
      </c>
      <c r="Q1192" s="1">
        <f t="shared" si="54"/>
        <v>1</v>
      </c>
      <c r="R1192" s="1">
        <f t="shared" si="55"/>
        <v>0</v>
      </c>
      <c r="S1192" s="1">
        <f t="shared" si="56"/>
        <v>1</v>
      </c>
      <c r="T1192" s="9">
        <f>IF(Q1192=0,0,(INDEX('RPI calculation'!$H$9:$H$356,P1192)-(COUNTIFS(Matches!$C$9:$C$1954,C1192,Matches!$D$9:$D$1954,D1192,Matches!$Q$9:$Q$1954,1,Matches!$F$9:$F$1954,3)+COUNTIFS(Matches!$C$9:$C$1954,D1192,Matches!$D$9:$D$1954,C1192,Matches!$Q$9:$Q$1954,1,Matches!$E$9:$E$1954,3)))/((INDEX('RPI calculation'!$H$9:$H$356,P1192)+INDEX('RPI calculation'!$I$9:$I$356,P1192))-(COUNTIFS(Matches!$C$9:$C$1954,C1192,Matches!$D$9:$D$1954,D1192,Matches!$Q$9:$Q$1954,1)+COUNTIFS(Matches!$C$9:$C$1954,D1192,Matches!$D$9:$D$1954,C1192,Matches!$Q$9:$Q$1954,1))))</f>
        <v>0.63636363636363635</v>
      </c>
      <c r="U1192" s="9">
        <f>IF(Q1192=0,0,(INDEX('RPI calculation'!$H$9:$H$356,O1192)-(COUNTIFS(Matches!$C$9:$C$1954,C1192,Matches!$D$9:$D$1954,D1192,Matches!$Q$9:$Q$1954,1,Matches!$E$9:$E$1954,3)+COUNTIFS(Matches!$C$9:$C$1954,D1192,Matches!$D$9:$D$1954,C1192,Matches!$Q$9:$Q$1954,1,Matches!$F$9:$F$1954,3)))/((INDEX('RPI calculation'!$H$9:$H$356,O1192)+INDEX('RPI calculation'!$I$9:$I$356,O1192))-(COUNTIFS(Matches!$C$9:$C$1954,C1192,Matches!$D$9:$D$1954,D1192,Matches!$Q$9:$Q$1954,1)+COUNTIFS(Matches!$C$9:$C$1954,D1192,Matches!$D$9:$D$1954,C1192,Matches!$Q$9:$Q$1954,1))))</f>
        <v>0.77777777777777779</v>
      </c>
      <c r="V1192" s="9">
        <f>IF(Q1192=0,0,INDEX('RPI calculation'!$K$9:$K$356,P1192))</f>
        <v>0.57589840714840712</v>
      </c>
      <c r="W1192" s="9">
        <f>IF(Q1192=0,0,INDEX('RPI calculation'!$K$9:$K$356,O1192))</f>
        <v>0.49865079365079373</v>
      </c>
      <c r="X1192" s="1">
        <f>IF(G1192="D1",INDEX('RPI calculation'!$N$9:$N$356,O1192),0)</f>
        <v>101</v>
      </c>
      <c r="Y1192" s="1">
        <f>IF(H1192="D1",INDEX('RPI calculation'!$N$9:$N$356,P1192),0)</f>
        <v>78</v>
      </c>
    </row>
    <row r="1193" spans="1:25" ht="25">
      <c r="A1193" s="1" t="s">
        <v>3420</v>
      </c>
      <c r="B1193" s="12">
        <v>46276</v>
      </c>
      <c r="C1193" s="1" t="s">
        <v>314</v>
      </c>
      <c r="D1193" s="1" t="s">
        <v>349</v>
      </c>
      <c r="E1193" s="1">
        <v>3</v>
      </c>
      <c r="F1193" s="1">
        <v>1</v>
      </c>
      <c r="G1193" s="1" t="s">
        <v>584</v>
      </c>
      <c r="H1193" s="1" t="s">
        <v>584</v>
      </c>
      <c r="I1193" s="1">
        <v>2</v>
      </c>
      <c r="J1193" s="14" t="s">
        <v>751</v>
      </c>
      <c r="K1193" s="14" t="s">
        <v>3421</v>
      </c>
      <c r="L1193" s="14"/>
      <c r="M1193" s="1" t="s">
        <v>5986</v>
      </c>
      <c r="N1193" s="14" t="s">
        <v>5989</v>
      </c>
      <c r="O1193" s="1">
        <f>IF(G1193="D1",MATCH(C1193,'RPI calculation'!$A$9:$A$356,0),0)</f>
        <v>109</v>
      </c>
      <c r="P1193" s="1">
        <f>IF(H1193="D1",MATCH(D1193,'RPI calculation'!$A$9:$A$356,0),0)</f>
        <v>272</v>
      </c>
      <c r="Q1193" s="1">
        <f t="shared" si="54"/>
        <v>1</v>
      </c>
      <c r="R1193" s="1">
        <f t="shared" si="55"/>
        <v>1</v>
      </c>
      <c r="S1193" s="1">
        <f t="shared" si="56"/>
        <v>0</v>
      </c>
      <c r="T1193" s="9">
        <f>IF(Q1193=0,0,(INDEX('RPI calculation'!$H$9:$H$356,P1193)-(COUNTIFS(Matches!$C$9:$C$1954,C1193,Matches!$D$9:$D$1954,D1193,Matches!$Q$9:$Q$1954,1,Matches!$F$9:$F$1954,3)+COUNTIFS(Matches!$C$9:$C$1954,D1193,Matches!$D$9:$D$1954,C1193,Matches!$Q$9:$Q$1954,1,Matches!$E$9:$E$1954,3)))/((INDEX('RPI calculation'!$H$9:$H$356,P1193)+INDEX('RPI calculation'!$I$9:$I$356,P1193))-(COUNTIFS(Matches!$C$9:$C$1954,C1193,Matches!$D$9:$D$1954,D1193,Matches!$Q$9:$Q$1954,1)+COUNTIFS(Matches!$C$9:$C$1954,D1193,Matches!$D$9:$D$1954,C1193,Matches!$Q$9:$Q$1954,1))))</f>
        <v>0.23076923076923078</v>
      </c>
      <c r="U1193" s="9">
        <f>IF(Q1193=0,0,(INDEX('RPI calculation'!$H$9:$H$356,O1193)-(COUNTIFS(Matches!$C$9:$C$1954,C1193,Matches!$D$9:$D$1954,D1193,Matches!$Q$9:$Q$1954,1,Matches!$E$9:$E$1954,3)+COUNTIFS(Matches!$C$9:$C$1954,D1193,Matches!$D$9:$D$1954,C1193,Matches!$Q$9:$Q$1954,1,Matches!$F$9:$F$1954,3)))/((INDEX('RPI calculation'!$H$9:$H$356,O1193)+INDEX('RPI calculation'!$I$9:$I$356,O1193))-(COUNTIFS(Matches!$C$9:$C$1954,C1193,Matches!$D$9:$D$1954,D1193,Matches!$Q$9:$Q$1954,1)+COUNTIFS(Matches!$C$9:$C$1954,D1193,Matches!$D$9:$D$1954,C1193,Matches!$Q$9:$Q$1954,1))))</f>
        <v>0.33333333333333331</v>
      </c>
      <c r="V1193" s="9">
        <f>IF(Q1193=0,0,INDEX('RPI calculation'!$K$9:$K$356,P1193))</f>
        <v>0.42156565656565653</v>
      </c>
      <c r="W1193" s="9">
        <f>IF(Q1193=0,0,INDEX('RPI calculation'!$K$9:$K$356,O1193))</f>
        <v>0.38657453657453661</v>
      </c>
      <c r="X1193" s="1">
        <f>IF(G1193="D1",INDEX('RPI calculation'!$N$9:$N$356,O1193),0)</f>
        <v>291</v>
      </c>
      <c r="Y1193" s="1">
        <f>IF(H1193="D1",INDEX('RPI calculation'!$N$9:$N$356,P1193),0)</f>
        <v>326</v>
      </c>
    </row>
    <row r="1194" spans="1:25" ht="25">
      <c r="A1194" s="1" t="s">
        <v>3422</v>
      </c>
      <c r="B1194" s="12">
        <v>46276</v>
      </c>
      <c r="C1194" s="1" t="s">
        <v>342</v>
      </c>
      <c r="D1194" s="1" t="s">
        <v>290</v>
      </c>
      <c r="E1194" s="1">
        <v>2</v>
      </c>
      <c r="F1194" s="1">
        <v>3</v>
      </c>
      <c r="G1194" s="1" t="s">
        <v>584</v>
      </c>
      <c r="H1194" s="1" t="s">
        <v>584</v>
      </c>
      <c r="I1194" s="1">
        <v>2</v>
      </c>
      <c r="J1194" s="14" t="s">
        <v>632</v>
      </c>
      <c r="K1194" s="14" t="s">
        <v>3423</v>
      </c>
      <c r="L1194" s="14"/>
      <c r="M1194" s="1" t="s">
        <v>5986</v>
      </c>
      <c r="N1194" s="14" t="s">
        <v>5989</v>
      </c>
      <c r="O1194" s="1">
        <f>IF(G1194="D1",MATCH(C1194,'RPI calculation'!$A$9:$A$356,0),0)</f>
        <v>111</v>
      </c>
      <c r="P1194" s="1">
        <f>IF(H1194="D1",MATCH(D1194,'RPI calculation'!$A$9:$A$356,0),0)</f>
        <v>123</v>
      </c>
      <c r="Q1194" s="1">
        <f t="shared" si="54"/>
        <v>1</v>
      </c>
      <c r="R1194" s="1">
        <f t="shared" si="55"/>
        <v>0</v>
      </c>
      <c r="S1194" s="1">
        <f t="shared" si="56"/>
        <v>1</v>
      </c>
      <c r="T1194" s="9">
        <f>IF(Q1194=0,0,(INDEX('RPI calculation'!$H$9:$H$356,P1194)-(COUNTIFS(Matches!$C$9:$C$1954,C1194,Matches!$D$9:$D$1954,D1194,Matches!$Q$9:$Q$1954,1,Matches!$F$9:$F$1954,3)+COUNTIFS(Matches!$C$9:$C$1954,D1194,Matches!$D$9:$D$1954,C1194,Matches!$Q$9:$Q$1954,1,Matches!$E$9:$E$1954,3)))/((INDEX('RPI calculation'!$H$9:$H$356,P1194)+INDEX('RPI calculation'!$I$9:$I$356,P1194))-(COUNTIFS(Matches!$C$9:$C$1954,C1194,Matches!$D$9:$D$1954,D1194,Matches!$Q$9:$Q$1954,1)+COUNTIFS(Matches!$C$9:$C$1954,D1194,Matches!$D$9:$D$1954,C1194,Matches!$Q$9:$Q$1954,1))))</f>
        <v>0.25</v>
      </c>
      <c r="U1194" s="9">
        <f>IF(Q1194=0,0,(INDEX('RPI calculation'!$H$9:$H$356,O1194)-(COUNTIFS(Matches!$C$9:$C$1954,C1194,Matches!$D$9:$D$1954,D1194,Matches!$Q$9:$Q$1954,1,Matches!$E$9:$E$1954,3)+COUNTIFS(Matches!$C$9:$C$1954,D1194,Matches!$D$9:$D$1954,C1194,Matches!$Q$9:$Q$1954,1,Matches!$F$9:$F$1954,3)))/((INDEX('RPI calculation'!$H$9:$H$356,O1194)+INDEX('RPI calculation'!$I$9:$I$356,O1194))-(COUNTIFS(Matches!$C$9:$C$1954,C1194,Matches!$D$9:$D$1954,D1194,Matches!$Q$9:$Q$1954,1)+COUNTIFS(Matches!$C$9:$C$1954,D1194,Matches!$D$9:$D$1954,C1194,Matches!$Q$9:$Q$1954,1))))</f>
        <v>0.18181818181818182</v>
      </c>
      <c r="V1194" s="9">
        <f>IF(Q1194=0,0,INDEX('RPI calculation'!$K$9:$K$356,P1194))</f>
        <v>0.51402486402486403</v>
      </c>
      <c r="W1194" s="9">
        <f>IF(Q1194=0,0,INDEX('RPI calculation'!$K$9:$K$356,O1194))</f>
        <v>0.45660126910126914</v>
      </c>
      <c r="X1194" s="1">
        <f>IF(G1194="D1",INDEX('RPI calculation'!$N$9:$N$356,O1194),0)</f>
        <v>319</v>
      </c>
      <c r="Y1194" s="1">
        <f>IF(H1194="D1",INDEX('RPI calculation'!$N$9:$N$356,P1194),0)</f>
        <v>267</v>
      </c>
    </row>
    <row r="1195" spans="1:25" ht="25">
      <c r="A1195" s="1" t="s">
        <v>3424</v>
      </c>
      <c r="B1195" s="12">
        <v>46276</v>
      </c>
      <c r="C1195" s="1" t="s">
        <v>342</v>
      </c>
      <c r="D1195" s="1" t="s">
        <v>361</v>
      </c>
      <c r="E1195" s="1">
        <v>3</v>
      </c>
      <c r="F1195" s="1">
        <v>1</v>
      </c>
      <c r="G1195" s="1" t="s">
        <v>584</v>
      </c>
      <c r="H1195" s="1" t="s">
        <v>584</v>
      </c>
      <c r="I1195" s="1">
        <v>2</v>
      </c>
      <c r="J1195" s="14" t="s">
        <v>632</v>
      </c>
      <c r="K1195" s="14" t="s">
        <v>3425</v>
      </c>
      <c r="L1195" s="14"/>
      <c r="M1195" s="1" t="s">
        <v>5986</v>
      </c>
      <c r="N1195" s="14" t="s">
        <v>5989</v>
      </c>
      <c r="O1195" s="1">
        <f>IF(G1195="D1",MATCH(C1195,'RPI calculation'!$A$9:$A$356,0),0)</f>
        <v>111</v>
      </c>
      <c r="P1195" s="1">
        <f>IF(H1195="D1",MATCH(D1195,'RPI calculation'!$A$9:$A$356,0),0)</f>
        <v>266</v>
      </c>
      <c r="Q1195" s="1">
        <f t="shared" si="54"/>
        <v>1</v>
      </c>
      <c r="R1195" s="1">
        <f t="shared" si="55"/>
        <v>1</v>
      </c>
      <c r="S1195" s="1">
        <f t="shared" si="56"/>
        <v>0</v>
      </c>
      <c r="T1195" s="9">
        <f>IF(Q1195=0,0,(INDEX('RPI calculation'!$H$9:$H$356,P1195)-(COUNTIFS(Matches!$C$9:$C$1954,C1195,Matches!$D$9:$D$1954,D1195,Matches!$Q$9:$Q$1954,1,Matches!$F$9:$F$1954,3)+COUNTIFS(Matches!$C$9:$C$1954,D1195,Matches!$D$9:$D$1954,C1195,Matches!$Q$9:$Q$1954,1,Matches!$E$9:$E$1954,3)))/((INDEX('RPI calculation'!$H$9:$H$356,P1195)+INDEX('RPI calculation'!$I$9:$I$356,P1195))-(COUNTIFS(Matches!$C$9:$C$1954,C1195,Matches!$D$9:$D$1954,D1195,Matches!$Q$9:$Q$1954,1)+COUNTIFS(Matches!$C$9:$C$1954,D1195,Matches!$D$9:$D$1954,C1195,Matches!$Q$9:$Q$1954,1))))</f>
        <v>0.1111111111111111</v>
      </c>
      <c r="U1195" s="9">
        <f>IF(Q1195=0,0,(INDEX('RPI calculation'!$H$9:$H$356,O1195)-(COUNTIFS(Matches!$C$9:$C$1954,C1195,Matches!$D$9:$D$1954,D1195,Matches!$Q$9:$Q$1954,1,Matches!$E$9:$E$1954,3)+COUNTIFS(Matches!$C$9:$C$1954,D1195,Matches!$D$9:$D$1954,C1195,Matches!$Q$9:$Q$1954,1,Matches!$F$9:$F$1954,3)))/((INDEX('RPI calculation'!$H$9:$H$356,O1195)+INDEX('RPI calculation'!$I$9:$I$356,O1195))-(COUNTIFS(Matches!$C$9:$C$1954,C1195,Matches!$D$9:$D$1954,D1195,Matches!$Q$9:$Q$1954,1)+COUNTIFS(Matches!$C$9:$C$1954,D1195,Matches!$D$9:$D$1954,C1195,Matches!$Q$9:$Q$1954,1))))</f>
        <v>9.0909090909090912E-2</v>
      </c>
      <c r="V1195" s="9">
        <f>IF(Q1195=0,0,INDEX('RPI calculation'!$K$9:$K$356,P1195))</f>
        <v>0.40472222222222226</v>
      </c>
      <c r="W1195" s="9">
        <f>IF(Q1195=0,0,INDEX('RPI calculation'!$K$9:$K$356,O1195))</f>
        <v>0.45660126910126914</v>
      </c>
      <c r="X1195" s="1">
        <f>IF(G1195="D1",INDEX('RPI calculation'!$N$9:$N$356,O1195),0)</f>
        <v>319</v>
      </c>
      <c r="Y1195" s="1">
        <f>IF(H1195="D1",INDEX('RPI calculation'!$N$9:$N$356,P1195),0)</f>
        <v>338</v>
      </c>
    </row>
    <row r="1196" spans="1:25" ht="25">
      <c r="A1196" s="1" t="s">
        <v>3426</v>
      </c>
      <c r="B1196" s="12">
        <v>46276</v>
      </c>
      <c r="C1196" s="1" t="s">
        <v>321</v>
      </c>
      <c r="D1196" s="1" t="s">
        <v>307</v>
      </c>
      <c r="E1196" s="1">
        <v>3</v>
      </c>
      <c r="F1196" s="1">
        <v>2</v>
      </c>
      <c r="G1196" s="1" t="s">
        <v>584</v>
      </c>
      <c r="H1196" s="1" t="s">
        <v>584</v>
      </c>
      <c r="I1196" s="1">
        <v>2</v>
      </c>
      <c r="J1196" s="14" t="s">
        <v>774</v>
      </c>
      <c r="K1196" s="14" t="s">
        <v>3427</v>
      </c>
      <c r="L1196" s="14"/>
      <c r="M1196" s="1" t="s">
        <v>5986</v>
      </c>
      <c r="N1196" s="14" t="s">
        <v>5989</v>
      </c>
      <c r="O1196" s="1">
        <f>IF(G1196="D1",MATCH(C1196,'RPI calculation'!$A$9:$A$356,0),0)</f>
        <v>112</v>
      </c>
      <c r="P1196" s="1">
        <f>IF(H1196="D1",MATCH(D1196,'RPI calculation'!$A$9:$A$356,0),0)</f>
        <v>234</v>
      </c>
      <c r="Q1196" s="1">
        <f t="shared" si="54"/>
        <v>1</v>
      </c>
      <c r="R1196" s="1">
        <f t="shared" si="55"/>
        <v>1</v>
      </c>
      <c r="S1196" s="1">
        <f t="shared" si="56"/>
        <v>0</v>
      </c>
      <c r="T1196" s="9">
        <f>IF(Q1196=0,0,(INDEX('RPI calculation'!$H$9:$H$356,P1196)-(COUNTIFS(Matches!$C$9:$C$1954,C1196,Matches!$D$9:$D$1954,D1196,Matches!$Q$9:$Q$1954,1,Matches!$F$9:$F$1954,3)+COUNTIFS(Matches!$C$9:$C$1954,D1196,Matches!$D$9:$D$1954,C1196,Matches!$Q$9:$Q$1954,1,Matches!$E$9:$E$1954,3)))/((INDEX('RPI calculation'!$H$9:$H$356,P1196)+INDEX('RPI calculation'!$I$9:$I$356,P1196))-(COUNTIFS(Matches!$C$9:$C$1954,C1196,Matches!$D$9:$D$1954,D1196,Matches!$Q$9:$Q$1954,1)+COUNTIFS(Matches!$C$9:$C$1954,D1196,Matches!$D$9:$D$1954,C1196,Matches!$Q$9:$Q$1954,1))))</f>
        <v>0.2</v>
      </c>
      <c r="U1196" s="9">
        <f>IF(Q1196=0,0,(INDEX('RPI calculation'!$H$9:$H$356,O1196)-(COUNTIFS(Matches!$C$9:$C$1954,C1196,Matches!$D$9:$D$1954,D1196,Matches!$Q$9:$Q$1954,1,Matches!$E$9:$E$1954,3)+COUNTIFS(Matches!$C$9:$C$1954,D1196,Matches!$D$9:$D$1954,C1196,Matches!$Q$9:$Q$1954,1,Matches!$F$9:$F$1954,3)))/((INDEX('RPI calculation'!$H$9:$H$356,O1196)+INDEX('RPI calculation'!$I$9:$I$356,O1196))-(COUNTIFS(Matches!$C$9:$C$1954,C1196,Matches!$D$9:$D$1954,D1196,Matches!$Q$9:$Q$1954,1)+COUNTIFS(Matches!$C$9:$C$1954,D1196,Matches!$D$9:$D$1954,C1196,Matches!$Q$9:$Q$1954,1))))</f>
        <v>0</v>
      </c>
      <c r="V1196" s="9">
        <f>IF(Q1196=0,0,INDEX('RPI calculation'!$K$9:$K$356,P1196))</f>
        <v>0.50955004591368225</v>
      </c>
      <c r="W1196" s="9">
        <f>IF(Q1196=0,0,INDEX('RPI calculation'!$K$9:$K$356,O1196))</f>
        <v>0.53409090909090906</v>
      </c>
      <c r="X1196" s="1">
        <f>IF(G1196="D1",INDEX('RPI calculation'!$N$9:$N$356,O1196),0)</f>
        <v>298</v>
      </c>
      <c r="Y1196" s="1">
        <f>IF(H1196="D1",INDEX('RPI calculation'!$N$9:$N$356,P1196),0)</f>
        <v>284</v>
      </c>
    </row>
    <row r="1197" spans="1:25" ht="25">
      <c r="A1197" s="1" t="s">
        <v>3428</v>
      </c>
      <c r="B1197" s="12">
        <v>46276</v>
      </c>
      <c r="C1197" s="1" t="s">
        <v>184</v>
      </c>
      <c r="D1197" s="1" t="s">
        <v>263</v>
      </c>
      <c r="E1197" s="1">
        <v>3</v>
      </c>
      <c r="F1197" s="1">
        <v>1</v>
      </c>
      <c r="G1197" s="1" t="s">
        <v>584</v>
      </c>
      <c r="H1197" s="1" t="s">
        <v>584</v>
      </c>
      <c r="I1197" s="1">
        <v>2</v>
      </c>
      <c r="J1197" s="14" t="s">
        <v>838</v>
      </c>
      <c r="K1197" s="14" t="s">
        <v>3429</v>
      </c>
      <c r="L1197" s="14"/>
      <c r="M1197" s="1" t="s">
        <v>5986</v>
      </c>
      <c r="N1197" s="14" t="s">
        <v>5989</v>
      </c>
      <c r="O1197" s="1">
        <f>IF(G1197="D1",MATCH(C1197,'RPI calculation'!$A$9:$A$356,0),0)</f>
        <v>113</v>
      </c>
      <c r="P1197" s="1">
        <f>IF(H1197="D1",MATCH(D1197,'RPI calculation'!$A$9:$A$356,0),0)</f>
        <v>194</v>
      </c>
      <c r="Q1197" s="1">
        <f t="shared" si="54"/>
        <v>1</v>
      </c>
      <c r="R1197" s="1">
        <f t="shared" si="55"/>
        <v>1</v>
      </c>
      <c r="S1197" s="1">
        <f t="shared" si="56"/>
        <v>0</v>
      </c>
      <c r="T1197" s="9">
        <f>IF(Q1197=0,0,(INDEX('RPI calculation'!$H$9:$H$356,P1197)-(COUNTIFS(Matches!$C$9:$C$1954,C1197,Matches!$D$9:$D$1954,D1197,Matches!$Q$9:$Q$1954,1,Matches!$F$9:$F$1954,3)+COUNTIFS(Matches!$C$9:$C$1954,D1197,Matches!$D$9:$D$1954,C1197,Matches!$Q$9:$Q$1954,1,Matches!$E$9:$E$1954,3)))/((INDEX('RPI calculation'!$H$9:$H$356,P1197)+INDEX('RPI calculation'!$I$9:$I$356,P1197))-(COUNTIFS(Matches!$C$9:$C$1954,C1197,Matches!$D$9:$D$1954,D1197,Matches!$Q$9:$Q$1954,1)+COUNTIFS(Matches!$C$9:$C$1954,D1197,Matches!$D$9:$D$1954,C1197,Matches!$Q$9:$Q$1954,1))))</f>
        <v>0.6</v>
      </c>
      <c r="U1197" s="9">
        <f>IF(Q1197=0,0,(INDEX('RPI calculation'!$H$9:$H$356,O1197)-(COUNTIFS(Matches!$C$9:$C$1954,C1197,Matches!$D$9:$D$1954,D1197,Matches!$Q$9:$Q$1954,1,Matches!$E$9:$E$1954,3)+COUNTIFS(Matches!$C$9:$C$1954,D1197,Matches!$D$9:$D$1954,C1197,Matches!$Q$9:$Q$1954,1,Matches!$F$9:$F$1954,3)))/((INDEX('RPI calculation'!$H$9:$H$356,O1197)+INDEX('RPI calculation'!$I$9:$I$356,O1197))-(COUNTIFS(Matches!$C$9:$C$1954,C1197,Matches!$D$9:$D$1954,D1197,Matches!$Q$9:$Q$1954,1)+COUNTIFS(Matches!$C$9:$C$1954,D1197,Matches!$D$9:$D$1954,C1197,Matches!$Q$9:$Q$1954,1))))</f>
        <v>0.72727272727272729</v>
      </c>
      <c r="V1197" s="9">
        <f>IF(Q1197=0,0,INDEX('RPI calculation'!$K$9:$K$356,P1197))</f>
        <v>0.42488521579430666</v>
      </c>
      <c r="W1197" s="9">
        <f>IF(Q1197=0,0,INDEX('RPI calculation'!$K$9:$K$356,O1197))</f>
        <v>0.41136363636363638</v>
      </c>
      <c r="X1197" s="1">
        <f>IF(G1197="D1",INDEX('RPI calculation'!$N$9:$N$356,O1197),0)</f>
        <v>161</v>
      </c>
      <c r="Y1197" s="1">
        <f>IF(H1197="D1",INDEX('RPI calculation'!$N$9:$N$356,P1197),0)</f>
        <v>240</v>
      </c>
    </row>
    <row r="1198" spans="1:25" ht="25">
      <c r="A1198" s="1" t="s">
        <v>3430</v>
      </c>
      <c r="B1198" s="12">
        <v>46276</v>
      </c>
      <c r="C1198" s="1" t="s">
        <v>116</v>
      </c>
      <c r="D1198" s="1" t="s">
        <v>208</v>
      </c>
      <c r="E1198" s="1">
        <v>3</v>
      </c>
      <c r="F1198" s="1">
        <v>1</v>
      </c>
      <c r="G1198" s="1" t="s">
        <v>584</v>
      </c>
      <c r="H1198" s="1" t="s">
        <v>584</v>
      </c>
      <c r="I1198" s="1">
        <v>2</v>
      </c>
      <c r="J1198" s="14" t="s">
        <v>3431</v>
      </c>
      <c r="K1198" s="14" t="s">
        <v>3432</v>
      </c>
      <c r="L1198" s="14"/>
      <c r="M1198" s="1" t="s">
        <v>5986</v>
      </c>
      <c r="N1198" s="14" t="s">
        <v>5989</v>
      </c>
      <c r="O1198" s="1">
        <f>IF(G1198="D1",MATCH(C1198,'RPI calculation'!$A$9:$A$356,0),0)</f>
        <v>114</v>
      </c>
      <c r="P1198" s="1">
        <f>IF(H1198="D1",MATCH(D1198,'RPI calculation'!$A$9:$A$356,0),0)</f>
        <v>140</v>
      </c>
      <c r="Q1198" s="1">
        <f t="shared" si="54"/>
        <v>1</v>
      </c>
      <c r="R1198" s="1">
        <f t="shared" si="55"/>
        <v>1</v>
      </c>
      <c r="S1198" s="1">
        <f t="shared" si="56"/>
        <v>0</v>
      </c>
      <c r="T1198" s="9">
        <f>IF(Q1198=0,0,(INDEX('RPI calculation'!$H$9:$H$356,P1198)-(COUNTIFS(Matches!$C$9:$C$1954,C1198,Matches!$D$9:$D$1954,D1198,Matches!$Q$9:$Q$1954,1,Matches!$F$9:$F$1954,3)+COUNTIFS(Matches!$C$9:$C$1954,D1198,Matches!$D$9:$D$1954,C1198,Matches!$Q$9:$Q$1954,1,Matches!$E$9:$E$1954,3)))/((INDEX('RPI calculation'!$H$9:$H$356,P1198)+INDEX('RPI calculation'!$I$9:$I$356,P1198))-(COUNTIFS(Matches!$C$9:$C$1954,C1198,Matches!$D$9:$D$1954,D1198,Matches!$Q$9:$Q$1954,1)+COUNTIFS(Matches!$C$9:$C$1954,D1198,Matches!$D$9:$D$1954,C1198,Matches!$Q$9:$Q$1954,1))))</f>
        <v>0.54545454545454541</v>
      </c>
      <c r="U1198" s="9">
        <f>IF(Q1198=0,0,(INDEX('RPI calculation'!$H$9:$H$356,O1198)-(COUNTIFS(Matches!$C$9:$C$1954,C1198,Matches!$D$9:$D$1954,D1198,Matches!$Q$9:$Q$1954,1,Matches!$E$9:$E$1954,3)+COUNTIFS(Matches!$C$9:$C$1954,D1198,Matches!$D$9:$D$1954,C1198,Matches!$Q$9:$Q$1954,1,Matches!$F$9:$F$1954,3)))/((INDEX('RPI calculation'!$H$9:$H$356,O1198)+INDEX('RPI calculation'!$I$9:$I$356,O1198))-(COUNTIFS(Matches!$C$9:$C$1954,C1198,Matches!$D$9:$D$1954,D1198,Matches!$Q$9:$Q$1954,1)+COUNTIFS(Matches!$C$9:$C$1954,D1198,Matches!$D$9:$D$1954,C1198,Matches!$Q$9:$Q$1954,1))))</f>
        <v>0.63636363636363635</v>
      </c>
      <c r="V1198" s="9">
        <f>IF(Q1198=0,0,INDEX('RPI calculation'!$K$9:$K$356,P1198))</f>
        <v>0.50915750915750912</v>
      </c>
      <c r="W1198" s="9">
        <f>IF(Q1198=0,0,INDEX('RPI calculation'!$K$9:$K$356,O1198))</f>
        <v>0.52163299663299656</v>
      </c>
      <c r="X1198" s="1">
        <f>IF(G1198="D1",INDEX('RPI calculation'!$N$9:$N$356,O1198),0)</f>
        <v>93</v>
      </c>
      <c r="Y1198" s="1">
        <f>IF(H1198="D1",INDEX('RPI calculation'!$N$9:$N$356,P1198),0)</f>
        <v>185</v>
      </c>
    </row>
    <row r="1199" spans="1:25" ht="25">
      <c r="A1199" s="1" t="s">
        <v>3433</v>
      </c>
      <c r="B1199" s="12">
        <v>46276</v>
      </c>
      <c r="C1199" s="1" t="s">
        <v>65</v>
      </c>
      <c r="D1199" s="1" t="s">
        <v>147</v>
      </c>
      <c r="E1199" s="1">
        <v>0</v>
      </c>
      <c r="F1199" s="1">
        <v>3</v>
      </c>
      <c r="G1199" s="1" t="s">
        <v>584</v>
      </c>
      <c r="H1199" s="1" t="s">
        <v>584</v>
      </c>
      <c r="I1199" s="1">
        <v>2</v>
      </c>
      <c r="J1199" s="14" t="s">
        <v>795</v>
      </c>
      <c r="K1199" s="14" t="s">
        <v>3434</v>
      </c>
      <c r="L1199" s="14"/>
      <c r="M1199" s="1" t="s">
        <v>5986</v>
      </c>
      <c r="N1199" s="14" t="s">
        <v>5989</v>
      </c>
      <c r="O1199" s="1">
        <f>IF(G1199="D1",MATCH(C1199,'RPI calculation'!$A$9:$A$356,0),0)</f>
        <v>115</v>
      </c>
      <c r="P1199" s="1">
        <f>IF(H1199="D1",MATCH(D1199,'RPI calculation'!$A$9:$A$356,0),0)</f>
        <v>152</v>
      </c>
      <c r="Q1199" s="1">
        <f t="shared" si="54"/>
        <v>1</v>
      </c>
      <c r="R1199" s="1">
        <f t="shared" si="55"/>
        <v>0</v>
      </c>
      <c r="S1199" s="1">
        <f t="shared" si="56"/>
        <v>1</v>
      </c>
      <c r="T1199" s="9">
        <f>IF(Q1199=0,0,(INDEX('RPI calculation'!$H$9:$H$356,P1199)-(COUNTIFS(Matches!$C$9:$C$1954,C1199,Matches!$D$9:$D$1954,D1199,Matches!$Q$9:$Q$1954,1,Matches!$F$9:$F$1954,3)+COUNTIFS(Matches!$C$9:$C$1954,D1199,Matches!$D$9:$D$1954,C1199,Matches!$Q$9:$Q$1954,1,Matches!$E$9:$E$1954,3)))/((INDEX('RPI calculation'!$H$9:$H$356,P1199)+INDEX('RPI calculation'!$I$9:$I$356,P1199))-(COUNTIFS(Matches!$C$9:$C$1954,C1199,Matches!$D$9:$D$1954,D1199,Matches!$Q$9:$Q$1954,1)+COUNTIFS(Matches!$C$9:$C$1954,D1199,Matches!$D$9:$D$1954,C1199,Matches!$Q$9:$Q$1954,1))))</f>
        <v>0.5</v>
      </c>
      <c r="U1199" s="9">
        <f>IF(Q1199=0,0,(INDEX('RPI calculation'!$H$9:$H$356,O1199)-(COUNTIFS(Matches!$C$9:$C$1954,C1199,Matches!$D$9:$D$1954,D1199,Matches!$Q$9:$Q$1954,1,Matches!$E$9:$E$1954,3)+COUNTIFS(Matches!$C$9:$C$1954,D1199,Matches!$D$9:$D$1954,C1199,Matches!$Q$9:$Q$1954,1,Matches!$F$9:$F$1954,3)))/((INDEX('RPI calculation'!$H$9:$H$356,O1199)+INDEX('RPI calculation'!$I$9:$I$356,O1199))-(COUNTIFS(Matches!$C$9:$C$1954,C1199,Matches!$D$9:$D$1954,D1199,Matches!$Q$9:$Q$1954,1)+COUNTIFS(Matches!$C$9:$C$1954,D1199,Matches!$D$9:$D$1954,C1199,Matches!$Q$9:$Q$1954,1))))</f>
        <v>0.77777777777777779</v>
      </c>
      <c r="V1199" s="9">
        <f>IF(Q1199=0,0,INDEX('RPI calculation'!$K$9:$K$356,P1199))</f>
        <v>0.52063492063492056</v>
      </c>
      <c r="W1199" s="9">
        <f>IF(Q1199=0,0,INDEX('RPI calculation'!$K$9:$K$356,O1199))</f>
        <v>0.58087695133149675</v>
      </c>
      <c r="X1199" s="1">
        <f>IF(G1199="D1",INDEX('RPI calculation'!$N$9:$N$356,O1199),0)</f>
        <v>42</v>
      </c>
      <c r="Y1199" s="1">
        <f>IF(H1199="D1",INDEX('RPI calculation'!$N$9:$N$356,P1199),0)</f>
        <v>124</v>
      </c>
    </row>
    <row r="1200" spans="1:25" ht="25">
      <c r="A1200" s="1" t="s">
        <v>3435</v>
      </c>
      <c r="B1200" s="12">
        <v>46276</v>
      </c>
      <c r="C1200" s="1" t="s">
        <v>206</v>
      </c>
      <c r="D1200" s="1" t="s">
        <v>337</v>
      </c>
      <c r="E1200" s="1">
        <v>3</v>
      </c>
      <c r="F1200" s="1">
        <v>0</v>
      </c>
      <c r="G1200" s="1" t="s">
        <v>584</v>
      </c>
      <c r="H1200" s="1" t="s">
        <v>584</v>
      </c>
      <c r="I1200" s="1">
        <v>2</v>
      </c>
      <c r="J1200" s="14" t="s">
        <v>982</v>
      </c>
      <c r="K1200" s="14" t="s">
        <v>3436</v>
      </c>
      <c r="L1200" s="14"/>
      <c r="M1200" s="1" t="s">
        <v>5986</v>
      </c>
      <c r="N1200" s="14" t="s">
        <v>5989</v>
      </c>
      <c r="O1200" s="1">
        <f>IF(G1200="D1",MATCH(C1200,'RPI calculation'!$A$9:$A$356,0),0)</f>
        <v>116</v>
      </c>
      <c r="P1200" s="1">
        <f>IF(H1200="D1",MATCH(D1200,'RPI calculation'!$A$9:$A$356,0),0)</f>
        <v>336</v>
      </c>
      <c r="Q1200" s="1">
        <f t="shared" si="54"/>
        <v>1</v>
      </c>
      <c r="R1200" s="1">
        <f t="shared" si="55"/>
        <v>1</v>
      </c>
      <c r="S1200" s="1">
        <f t="shared" si="56"/>
        <v>0</v>
      </c>
      <c r="T1200" s="9">
        <f>IF(Q1200=0,0,(INDEX('RPI calculation'!$H$9:$H$356,P1200)-(COUNTIFS(Matches!$C$9:$C$1954,C1200,Matches!$D$9:$D$1954,D1200,Matches!$Q$9:$Q$1954,1,Matches!$F$9:$F$1954,3)+COUNTIFS(Matches!$C$9:$C$1954,D1200,Matches!$D$9:$D$1954,C1200,Matches!$Q$9:$Q$1954,1,Matches!$E$9:$E$1954,3)))/((INDEX('RPI calculation'!$H$9:$H$356,P1200)+INDEX('RPI calculation'!$I$9:$I$356,P1200))-(COUNTIFS(Matches!$C$9:$C$1954,C1200,Matches!$D$9:$D$1954,D1200,Matches!$Q$9:$Q$1954,1)+COUNTIFS(Matches!$C$9:$C$1954,D1200,Matches!$D$9:$D$1954,C1200,Matches!$Q$9:$Q$1954,1))))</f>
        <v>0</v>
      </c>
      <c r="U1200" s="9">
        <f>IF(Q1200=0,0,(INDEX('RPI calculation'!$H$9:$H$356,O1200)-(COUNTIFS(Matches!$C$9:$C$1954,C1200,Matches!$D$9:$D$1954,D1200,Matches!$Q$9:$Q$1954,1,Matches!$E$9:$E$1954,3)+COUNTIFS(Matches!$C$9:$C$1954,D1200,Matches!$D$9:$D$1954,C1200,Matches!$Q$9:$Q$1954,1,Matches!$F$9:$F$1954,3)))/((INDEX('RPI calculation'!$H$9:$H$356,O1200)+INDEX('RPI calculation'!$I$9:$I$356,O1200))-(COUNTIFS(Matches!$C$9:$C$1954,C1200,Matches!$D$9:$D$1954,D1200,Matches!$Q$9:$Q$1954,1)+COUNTIFS(Matches!$C$9:$C$1954,D1200,Matches!$D$9:$D$1954,C1200,Matches!$Q$9:$Q$1954,1))))</f>
        <v>0.8</v>
      </c>
      <c r="V1200" s="9">
        <f>IF(Q1200=0,0,INDEX('RPI calculation'!$K$9:$K$356,P1200))</f>
        <v>0.55641414141414136</v>
      </c>
      <c r="W1200" s="9">
        <f>IF(Q1200=0,0,INDEX('RPI calculation'!$K$9:$K$356,O1200))</f>
        <v>0.32379741470650564</v>
      </c>
      <c r="X1200" s="1">
        <f>IF(G1200="D1",INDEX('RPI calculation'!$N$9:$N$356,O1200),0)</f>
        <v>183</v>
      </c>
      <c r="Y1200" s="1">
        <f>IF(H1200="D1",INDEX('RPI calculation'!$N$9:$N$356,P1200),0)</f>
        <v>314</v>
      </c>
    </row>
    <row r="1201" spans="1:25" ht="25">
      <c r="A1201" s="1" t="s">
        <v>3437</v>
      </c>
      <c r="B1201" s="12">
        <v>46276</v>
      </c>
      <c r="C1201" s="1" t="s">
        <v>174</v>
      </c>
      <c r="D1201" s="1" t="s">
        <v>158</v>
      </c>
      <c r="E1201" s="1">
        <v>1</v>
      </c>
      <c r="F1201" s="1">
        <v>3</v>
      </c>
      <c r="G1201" s="1" t="s">
        <v>584</v>
      </c>
      <c r="H1201" s="1" t="s">
        <v>584</v>
      </c>
      <c r="I1201" s="1">
        <v>2</v>
      </c>
      <c r="J1201" s="14" t="s">
        <v>844</v>
      </c>
      <c r="K1201" s="14" t="s">
        <v>3132</v>
      </c>
      <c r="L1201" s="14"/>
      <c r="M1201" s="1" t="s">
        <v>5986</v>
      </c>
      <c r="N1201" s="14" t="s">
        <v>5989</v>
      </c>
      <c r="O1201" s="1">
        <f>IF(G1201="D1",MATCH(C1201,'RPI calculation'!$A$9:$A$356,0),0)</f>
        <v>118</v>
      </c>
      <c r="P1201" s="1">
        <f>IF(H1201="D1",MATCH(D1201,'RPI calculation'!$A$9:$A$356,0),0)</f>
        <v>165</v>
      </c>
      <c r="Q1201" s="1">
        <f t="shared" si="54"/>
        <v>1</v>
      </c>
      <c r="R1201" s="1">
        <f t="shared" si="55"/>
        <v>0</v>
      </c>
      <c r="S1201" s="1">
        <f t="shared" si="56"/>
        <v>1</v>
      </c>
      <c r="T1201" s="9">
        <f>IF(Q1201=0,0,(INDEX('RPI calculation'!$H$9:$H$356,P1201)-(COUNTIFS(Matches!$C$9:$C$1954,C1201,Matches!$D$9:$D$1954,D1201,Matches!$Q$9:$Q$1954,1,Matches!$F$9:$F$1954,3)+COUNTIFS(Matches!$C$9:$C$1954,D1201,Matches!$D$9:$D$1954,C1201,Matches!$Q$9:$Q$1954,1,Matches!$E$9:$E$1954,3)))/((INDEX('RPI calculation'!$H$9:$H$356,P1201)+INDEX('RPI calculation'!$I$9:$I$356,P1201))-(COUNTIFS(Matches!$C$9:$C$1954,C1201,Matches!$D$9:$D$1954,D1201,Matches!$Q$9:$Q$1954,1)+COUNTIFS(Matches!$C$9:$C$1954,D1201,Matches!$D$9:$D$1954,C1201,Matches!$Q$9:$Q$1954,1))))</f>
        <v>0.33333333333333331</v>
      </c>
      <c r="U1201" s="9">
        <f>IF(Q1201=0,0,(INDEX('RPI calculation'!$H$9:$H$356,O1201)-(COUNTIFS(Matches!$C$9:$C$1954,C1201,Matches!$D$9:$D$1954,D1201,Matches!$Q$9:$Q$1954,1,Matches!$E$9:$E$1954,3)+COUNTIFS(Matches!$C$9:$C$1954,D1201,Matches!$D$9:$D$1954,C1201,Matches!$Q$9:$Q$1954,1,Matches!$F$9:$F$1954,3)))/((INDEX('RPI calculation'!$H$9:$H$356,O1201)+INDEX('RPI calculation'!$I$9:$I$356,O1201))-(COUNTIFS(Matches!$C$9:$C$1954,C1201,Matches!$D$9:$D$1954,D1201,Matches!$Q$9:$Q$1954,1)+COUNTIFS(Matches!$C$9:$C$1954,D1201,Matches!$D$9:$D$1954,C1201,Matches!$Q$9:$Q$1954,1))))</f>
        <v>0.66666666666666663</v>
      </c>
      <c r="V1201" s="9">
        <f>IF(Q1201=0,0,INDEX('RPI calculation'!$K$9:$K$356,P1201))</f>
        <v>0.54641873278236919</v>
      </c>
      <c r="W1201" s="9">
        <f>IF(Q1201=0,0,INDEX('RPI calculation'!$K$9:$K$356,O1201))</f>
        <v>0.52078577987668906</v>
      </c>
      <c r="X1201" s="1">
        <f>IF(G1201="D1",INDEX('RPI calculation'!$N$9:$N$356,O1201),0)</f>
        <v>151</v>
      </c>
      <c r="Y1201" s="1">
        <f>IF(H1201="D1",INDEX('RPI calculation'!$N$9:$N$356,P1201),0)</f>
        <v>135</v>
      </c>
    </row>
    <row r="1202" spans="1:25" ht="25">
      <c r="A1202" s="1" t="s">
        <v>3438</v>
      </c>
      <c r="B1202" s="12">
        <v>46276</v>
      </c>
      <c r="C1202" s="1" t="s">
        <v>333</v>
      </c>
      <c r="D1202" s="1" t="s">
        <v>358</v>
      </c>
      <c r="E1202" s="1">
        <v>3</v>
      </c>
      <c r="F1202" s="1">
        <v>1</v>
      </c>
      <c r="G1202" s="1" t="s">
        <v>584</v>
      </c>
      <c r="H1202" s="1" t="s">
        <v>584</v>
      </c>
      <c r="I1202" s="1">
        <v>2</v>
      </c>
      <c r="J1202" s="14" t="s">
        <v>1522</v>
      </c>
      <c r="K1202" s="14" t="s">
        <v>3439</v>
      </c>
      <c r="L1202" s="14"/>
      <c r="M1202" s="1" t="s">
        <v>5986</v>
      </c>
      <c r="N1202" s="14" t="s">
        <v>5989</v>
      </c>
      <c r="O1202" s="1">
        <f>IF(G1202="D1",MATCH(C1202,'RPI calculation'!$A$9:$A$356,0),0)</f>
        <v>119</v>
      </c>
      <c r="P1202" s="1">
        <f>IF(H1202="D1",MATCH(D1202,'RPI calculation'!$A$9:$A$356,0),0)</f>
        <v>190</v>
      </c>
      <c r="Q1202" s="1">
        <f t="shared" si="54"/>
        <v>1</v>
      </c>
      <c r="R1202" s="1">
        <f t="shared" si="55"/>
        <v>1</v>
      </c>
      <c r="S1202" s="1">
        <f t="shared" si="56"/>
        <v>0</v>
      </c>
      <c r="T1202" s="9">
        <f>IF(Q1202=0,0,(INDEX('RPI calculation'!$H$9:$H$356,P1202)-(COUNTIFS(Matches!$C$9:$C$1954,C1202,Matches!$D$9:$D$1954,D1202,Matches!$Q$9:$Q$1954,1,Matches!$F$9:$F$1954,3)+COUNTIFS(Matches!$C$9:$C$1954,D1202,Matches!$D$9:$D$1954,C1202,Matches!$Q$9:$Q$1954,1,Matches!$E$9:$E$1954,3)))/((INDEX('RPI calculation'!$H$9:$H$356,P1202)+INDEX('RPI calculation'!$I$9:$I$356,P1202))-(COUNTIFS(Matches!$C$9:$C$1954,C1202,Matches!$D$9:$D$1954,D1202,Matches!$Q$9:$Q$1954,1)+COUNTIFS(Matches!$C$9:$C$1954,D1202,Matches!$D$9:$D$1954,C1202,Matches!$Q$9:$Q$1954,1))))</f>
        <v>8.3333333333333329E-2</v>
      </c>
      <c r="U1202" s="9">
        <f>IF(Q1202=0,0,(INDEX('RPI calculation'!$H$9:$H$356,O1202)-(COUNTIFS(Matches!$C$9:$C$1954,C1202,Matches!$D$9:$D$1954,D1202,Matches!$Q$9:$Q$1954,1,Matches!$E$9:$E$1954,3)+COUNTIFS(Matches!$C$9:$C$1954,D1202,Matches!$D$9:$D$1954,C1202,Matches!$Q$9:$Q$1954,1,Matches!$F$9:$F$1954,3)))/((INDEX('RPI calculation'!$H$9:$H$356,O1202)+INDEX('RPI calculation'!$I$9:$I$356,O1202))-(COUNTIFS(Matches!$C$9:$C$1954,C1202,Matches!$D$9:$D$1954,D1202,Matches!$Q$9:$Q$1954,1)+COUNTIFS(Matches!$C$9:$C$1954,D1202,Matches!$D$9:$D$1954,C1202,Matches!$Q$9:$Q$1954,1))))</f>
        <v>0.3</v>
      </c>
      <c r="V1202" s="9">
        <f>IF(Q1202=0,0,INDEX('RPI calculation'!$K$9:$K$356,P1202))</f>
        <v>0.41435786435786437</v>
      </c>
      <c r="W1202" s="9">
        <f>IF(Q1202=0,0,INDEX('RPI calculation'!$K$9:$K$356,O1202))</f>
        <v>0.36137820512820512</v>
      </c>
      <c r="X1202" s="1">
        <f>IF(G1202="D1",INDEX('RPI calculation'!$N$9:$N$356,O1202),0)</f>
        <v>310</v>
      </c>
      <c r="Y1202" s="1">
        <f>IF(H1202="D1",INDEX('RPI calculation'!$N$9:$N$356,P1202),0)</f>
        <v>335</v>
      </c>
    </row>
    <row r="1203" spans="1:25" ht="25">
      <c r="A1203" s="1" t="s">
        <v>3440</v>
      </c>
      <c r="B1203" s="12">
        <v>46276</v>
      </c>
      <c r="C1203" s="1" t="s">
        <v>60</v>
      </c>
      <c r="D1203" s="1" t="s">
        <v>195</v>
      </c>
      <c r="E1203" s="1">
        <v>3</v>
      </c>
      <c r="F1203" s="1">
        <v>1</v>
      </c>
      <c r="G1203" s="1" t="s">
        <v>584</v>
      </c>
      <c r="H1203" s="1" t="s">
        <v>584</v>
      </c>
      <c r="I1203" s="1">
        <v>2</v>
      </c>
      <c r="J1203" s="14" t="s">
        <v>2685</v>
      </c>
      <c r="K1203" s="14" t="s">
        <v>3441</v>
      </c>
      <c r="L1203" s="14"/>
      <c r="M1203" s="1" t="s">
        <v>5986</v>
      </c>
      <c r="N1203" s="14" t="s">
        <v>5989</v>
      </c>
      <c r="O1203" s="1">
        <f>IF(G1203="D1",MATCH(C1203,'RPI calculation'!$A$9:$A$356,0),0)</f>
        <v>120</v>
      </c>
      <c r="P1203" s="1">
        <f>IF(H1203="D1",MATCH(D1203,'RPI calculation'!$A$9:$A$356,0),0)</f>
        <v>303</v>
      </c>
      <c r="Q1203" s="1">
        <f t="shared" si="54"/>
        <v>1</v>
      </c>
      <c r="R1203" s="1">
        <f t="shared" si="55"/>
        <v>1</v>
      </c>
      <c r="S1203" s="1">
        <f t="shared" si="56"/>
        <v>0</v>
      </c>
      <c r="T1203" s="9">
        <f>IF(Q1203=0,0,(INDEX('RPI calculation'!$H$9:$H$356,P1203)-(COUNTIFS(Matches!$C$9:$C$1954,C1203,Matches!$D$9:$D$1954,D1203,Matches!$Q$9:$Q$1954,1,Matches!$F$9:$F$1954,3)+COUNTIFS(Matches!$C$9:$C$1954,D1203,Matches!$D$9:$D$1954,C1203,Matches!$Q$9:$Q$1954,1,Matches!$E$9:$E$1954,3)))/((INDEX('RPI calculation'!$H$9:$H$356,P1203)+INDEX('RPI calculation'!$I$9:$I$356,P1203))-(COUNTIFS(Matches!$C$9:$C$1954,C1203,Matches!$D$9:$D$1954,D1203,Matches!$Q$9:$Q$1954,1)+COUNTIFS(Matches!$C$9:$C$1954,D1203,Matches!$D$9:$D$1954,C1203,Matches!$Q$9:$Q$1954,1))))</f>
        <v>0.25</v>
      </c>
      <c r="U1203" s="9">
        <f>IF(Q1203=0,0,(INDEX('RPI calculation'!$H$9:$H$356,O1203)-(COUNTIFS(Matches!$C$9:$C$1954,C1203,Matches!$D$9:$D$1954,D1203,Matches!$Q$9:$Q$1954,1,Matches!$E$9:$E$1954,3)+COUNTIFS(Matches!$C$9:$C$1954,D1203,Matches!$D$9:$D$1954,C1203,Matches!$Q$9:$Q$1954,1,Matches!$F$9:$F$1954,3)))/((INDEX('RPI calculation'!$H$9:$H$356,O1203)+INDEX('RPI calculation'!$I$9:$I$356,O1203))-(COUNTIFS(Matches!$C$9:$C$1954,C1203,Matches!$D$9:$D$1954,D1203,Matches!$Q$9:$Q$1954,1)+COUNTIFS(Matches!$C$9:$C$1954,D1203,Matches!$D$9:$D$1954,C1203,Matches!$Q$9:$Q$1954,1))))</f>
        <v>0.75</v>
      </c>
      <c r="V1203" s="9">
        <f>IF(Q1203=0,0,INDEX('RPI calculation'!$K$9:$K$356,P1203))</f>
        <v>0.63709315375982045</v>
      </c>
      <c r="W1203" s="9">
        <f>IF(Q1203=0,0,INDEX('RPI calculation'!$K$9:$K$356,O1203))</f>
        <v>0.59353146853146854</v>
      </c>
      <c r="X1203" s="1">
        <f>IF(G1203="D1",INDEX('RPI calculation'!$N$9:$N$356,O1203),0)</f>
        <v>37</v>
      </c>
      <c r="Y1203" s="1">
        <f>IF(H1203="D1",INDEX('RPI calculation'!$N$9:$N$356,P1203),0)</f>
        <v>172</v>
      </c>
    </row>
    <row r="1204" spans="1:25" ht="25">
      <c r="A1204" s="1" t="s">
        <v>3442</v>
      </c>
      <c r="B1204" s="12">
        <v>46276</v>
      </c>
      <c r="C1204" s="1" t="s">
        <v>137</v>
      </c>
      <c r="D1204" s="1" t="s">
        <v>99</v>
      </c>
      <c r="E1204" s="1">
        <v>3</v>
      </c>
      <c r="F1204" s="1">
        <v>0</v>
      </c>
      <c r="G1204" s="1" t="s">
        <v>584</v>
      </c>
      <c r="H1204" s="1" t="s">
        <v>584</v>
      </c>
      <c r="I1204" s="1">
        <v>2</v>
      </c>
      <c r="J1204" s="14" t="s">
        <v>2125</v>
      </c>
      <c r="K1204" s="14" t="s">
        <v>3443</v>
      </c>
      <c r="L1204" s="14"/>
      <c r="M1204" s="1" t="s">
        <v>5986</v>
      </c>
      <c r="N1204" s="14" t="s">
        <v>5989</v>
      </c>
      <c r="O1204" s="1">
        <f>IF(G1204="D1",MATCH(C1204,'RPI calculation'!$A$9:$A$356,0),0)</f>
        <v>121</v>
      </c>
      <c r="P1204" s="1">
        <f>IF(H1204="D1",MATCH(D1204,'RPI calculation'!$A$9:$A$356,0),0)</f>
        <v>325</v>
      </c>
      <c r="Q1204" s="1">
        <f t="shared" si="54"/>
        <v>1</v>
      </c>
      <c r="R1204" s="1">
        <f t="shared" si="55"/>
        <v>1</v>
      </c>
      <c r="S1204" s="1">
        <f t="shared" si="56"/>
        <v>0</v>
      </c>
      <c r="T1204" s="9">
        <f>IF(Q1204=0,0,(INDEX('RPI calculation'!$H$9:$H$356,P1204)-(COUNTIFS(Matches!$C$9:$C$1954,C1204,Matches!$D$9:$D$1954,D1204,Matches!$Q$9:$Q$1954,1,Matches!$F$9:$F$1954,3)+COUNTIFS(Matches!$C$9:$C$1954,D1204,Matches!$D$9:$D$1954,C1204,Matches!$Q$9:$Q$1954,1,Matches!$E$9:$E$1954,3)))/((INDEX('RPI calculation'!$H$9:$H$356,P1204)+INDEX('RPI calculation'!$I$9:$I$356,P1204))-(COUNTIFS(Matches!$C$9:$C$1954,C1204,Matches!$D$9:$D$1954,D1204,Matches!$Q$9:$Q$1954,1)+COUNTIFS(Matches!$C$9:$C$1954,D1204,Matches!$D$9:$D$1954,C1204,Matches!$Q$9:$Q$1954,1))))</f>
        <v>0.7</v>
      </c>
      <c r="U1204" s="9">
        <f>IF(Q1204=0,0,(INDEX('RPI calculation'!$H$9:$H$356,O1204)-(COUNTIFS(Matches!$C$9:$C$1954,C1204,Matches!$D$9:$D$1954,D1204,Matches!$Q$9:$Q$1954,1,Matches!$E$9:$E$1954,3)+COUNTIFS(Matches!$C$9:$C$1954,D1204,Matches!$D$9:$D$1954,C1204,Matches!$Q$9:$Q$1954,1,Matches!$F$9:$F$1954,3)))/((INDEX('RPI calculation'!$H$9:$H$356,O1204)+INDEX('RPI calculation'!$I$9:$I$356,O1204))-(COUNTIFS(Matches!$C$9:$C$1954,C1204,Matches!$D$9:$D$1954,D1204,Matches!$Q$9:$Q$1954,1)+COUNTIFS(Matches!$C$9:$C$1954,D1204,Matches!$D$9:$D$1954,C1204,Matches!$Q$9:$Q$1954,1))))</f>
        <v>0.5</v>
      </c>
      <c r="V1204" s="9">
        <f>IF(Q1204=0,0,INDEX('RPI calculation'!$K$9:$K$356,P1204))</f>
        <v>0.55858585858585852</v>
      </c>
      <c r="W1204" s="9">
        <f>IF(Q1204=0,0,INDEX('RPI calculation'!$K$9:$K$356,O1204))</f>
        <v>0.53787878787878796</v>
      </c>
      <c r="X1204" s="1">
        <f>IF(G1204="D1",INDEX('RPI calculation'!$N$9:$N$356,O1204),0)</f>
        <v>114</v>
      </c>
      <c r="Y1204" s="1">
        <f>IF(H1204="D1",INDEX('RPI calculation'!$N$9:$N$356,P1204),0)</f>
        <v>76</v>
      </c>
    </row>
    <row r="1205" spans="1:25" ht="25">
      <c r="A1205" s="1" t="s">
        <v>3444</v>
      </c>
      <c r="B1205" s="12">
        <v>46276</v>
      </c>
      <c r="C1205" s="1" t="s">
        <v>213</v>
      </c>
      <c r="D1205" s="1" t="s">
        <v>21</v>
      </c>
      <c r="E1205" s="1">
        <v>0</v>
      </c>
      <c r="F1205" s="1">
        <v>3</v>
      </c>
      <c r="G1205" s="1" t="s">
        <v>584</v>
      </c>
      <c r="H1205" s="1" t="s">
        <v>584</v>
      </c>
      <c r="I1205" s="1">
        <v>2</v>
      </c>
      <c r="J1205" s="14" t="s">
        <v>1323</v>
      </c>
      <c r="K1205" s="14" t="s">
        <v>3445</v>
      </c>
      <c r="L1205" s="14"/>
      <c r="M1205" s="1" t="s">
        <v>5986</v>
      </c>
      <c r="N1205" s="14" t="s">
        <v>5989</v>
      </c>
      <c r="O1205" s="1">
        <f>IF(G1205="D1",MATCH(C1205,'RPI calculation'!$A$9:$A$356,0),0)</f>
        <v>124</v>
      </c>
      <c r="P1205" s="1">
        <f>IF(H1205="D1",MATCH(D1205,'RPI calculation'!$A$9:$A$356,0),0)</f>
        <v>219</v>
      </c>
      <c r="Q1205" s="1">
        <f t="shared" si="54"/>
        <v>1</v>
      </c>
      <c r="R1205" s="1">
        <f t="shared" si="55"/>
        <v>0</v>
      </c>
      <c r="S1205" s="1">
        <f t="shared" si="56"/>
        <v>1</v>
      </c>
      <c r="T1205" s="9">
        <f>IF(Q1205=0,0,(INDEX('RPI calculation'!$H$9:$H$356,P1205)-(COUNTIFS(Matches!$C$9:$C$1954,C1205,Matches!$D$9:$D$1954,D1205,Matches!$Q$9:$Q$1954,1,Matches!$F$9:$F$1954,3)+COUNTIFS(Matches!$C$9:$C$1954,D1205,Matches!$D$9:$D$1954,C1205,Matches!$Q$9:$Q$1954,1,Matches!$E$9:$E$1954,3)))/((INDEX('RPI calculation'!$H$9:$H$356,P1205)+INDEX('RPI calculation'!$I$9:$I$356,P1205))-(COUNTIFS(Matches!$C$9:$C$1954,C1205,Matches!$D$9:$D$1954,D1205,Matches!$Q$9:$Q$1954,1)+COUNTIFS(Matches!$C$9:$C$1954,D1205,Matches!$D$9:$D$1954,C1205,Matches!$Q$9:$Q$1954,1))))</f>
        <v>1</v>
      </c>
      <c r="U1205" s="9">
        <f>IF(Q1205=0,0,(INDEX('RPI calculation'!$H$9:$H$356,O1205)-(COUNTIFS(Matches!$C$9:$C$1954,C1205,Matches!$D$9:$D$1954,D1205,Matches!$Q$9:$Q$1954,1,Matches!$E$9:$E$1954,3)+COUNTIFS(Matches!$C$9:$C$1954,D1205,Matches!$D$9:$D$1954,C1205,Matches!$Q$9:$Q$1954,1,Matches!$F$9:$F$1954,3)))/((INDEX('RPI calculation'!$H$9:$H$356,O1205)+INDEX('RPI calculation'!$I$9:$I$356,O1205))-(COUNTIFS(Matches!$C$9:$C$1954,C1205,Matches!$D$9:$D$1954,D1205,Matches!$Q$9:$Q$1954,1)+COUNTIFS(Matches!$C$9:$C$1954,D1205,Matches!$D$9:$D$1954,C1205,Matches!$Q$9:$Q$1954,1))))</f>
        <v>0.54545454545454541</v>
      </c>
      <c r="V1205" s="9">
        <f>IF(Q1205=0,0,INDEX('RPI calculation'!$K$9:$K$356,P1205))</f>
        <v>0.76010101010101006</v>
      </c>
      <c r="W1205" s="9">
        <f>IF(Q1205=0,0,INDEX('RPI calculation'!$K$9:$K$356,O1205))</f>
        <v>0.47944023569023564</v>
      </c>
      <c r="X1205" s="1">
        <f>IF(G1205="D1",INDEX('RPI calculation'!$N$9:$N$356,O1205),0)</f>
        <v>190</v>
      </c>
      <c r="Y1205" s="1">
        <f>IF(H1205="D1",INDEX('RPI calculation'!$N$9:$N$356,P1205),0)</f>
        <v>1</v>
      </c>
    </row>
    <row r="1206" spans="1:25" ht="25">
      <c r="A1206" s="1" t="s">
        <v>3446</v>
      </c>
      <c r="B1206" s="12">
        <v>46276</v>
      </c>
      <c r="C1206" s="1" t="s">
        <v>136</v>
      </c>
      <c r="D1206" s="1" t="s">
        <v>82</v>
      </c>
      <c r="E1206" s="1">
        <v>2</v>
      </c>
      <c r="F1206" s="1">
        <v>3</v>
      </c>
      <c r="G1206" s="1" t="s">
        <v>584</v>
      </c>
      <c r="H1206" s="1" t="s">
        <v>584</v>
      </c>
      <c r="I1206" s="1">
        <v>2</v>
      </c>
      <c r="J1206" s="14" t="s">
        <v>1434</v>
      </c>
      <c r="K1206" s="14" t="s">
        <v>3447</v>
      </c>
      <c r="L1206" s="14"/>
      <c r="M1206" s="1" t="s">
        <v>5986</v>
      </c>
      <c r="N1206" s="14" t="s">
        <v>5989</v>
      </c>
      <c r="O1206" s="1">
        <f>IF(G1206="D1",MATCH(C1206,'RPI calculation'!$A$9:$A$356,0),0)</f>
        <v>126</v>
      </c>
      <c r="P1206" s="1">
        <f>IF(H1206="D1",MATCH(D1206,'RPI calculation'!$A$9:$A$356,0),0)</f>
        <v>337</v>
      </c>
      <c r="Q1206" s="1">
        <f t="shared" si="54"/>
        <v>1</v>
      </c>
      <c r="R1206" s="1">
        <f t="shared" si="55"/>
        <v>0</v>
      </c>
      <c r="S1206" s="1">
        <f t="shared" si="56"/>
        <v>1</v>
      </c>
      <c r="T1206" s="9">
        <f>IF(Q1206=0,0,(INDEX('RPI calculation'!$H$9:$H$356,P1206)-(COUNTIFS(Matches!$C$9:$C$1954,C1206,Matches!$D$9:$D$1954,D1206,Matches!$Q$9:$Q$1954,1,Matches!$F$9:$F$1954,3)+COUNTIFS(Matches!$C$9:$C$1954,D1206,Matches!$D$9:$D$1954,C1206,Matches!$Q$9:$Q$1954,1,Matches!$E$9:$E$1954,3)))/((INDEX('RPI calculation'!$H$9:$H$356,P1206)+INDEX('RPI calculation'!$I$9:$I$356,P1206))-(COUNTIFS(Matches!$C$9:$C$1954,C1206,Matches!$D$9:$D$1954,D1206,Matches!$Q$9:$Q$1954,1)+COUNTIFS(Matches!$C$9:$C$1954,D1206,Matches!$D$9:$D$1954,C1206,Matches!$Q$9:$Q$1954,1))))</f>
        <v>0.45454545454545453</v>
      </c>
      <c r="U1206" s="9">
        <f>IF(Q1206=0,0,(INDEX('RPI calculation'!$H$9:$H$356,O1206)-(COUNTIFS(Matches!$C$9:$C$1954,C1206,Matches!$D$9:$D$1954,D1206,Matches!$Q$9:$Q$1954,1,Matches!$E$9:$E$1954,3)+COUNTIFS(Matches!$C$9:$C$1954,D1206,Matches!$D$9:$D$1954,C1206,Matches!$Q$9:$Q$1954,1,Matches!$F$9:$F$1954,3)))/((INDEX('RPI calculation'!$H$9:$H$356,O1206)+INDEX('RPI calculation'!$I$9:$I$356,O1206))-(COUNTIFS(Matches!$C$9:$C$1954,C1206,Matches!$D$9:$D$1954,D1206,Matches!$Q$9:$Q$1954,1)+COUNTIFS(Matches!$C$9:$C$1954,D1206,Matches!$D$9:$D$1954,C1206,Matches!$Q$9:$Q$1954,1))))</f>
        <v>0.55555555555555558</v>
      </c>
      <c r="V1206" s="9">
        <f>IF(Q1206=0,0,INDEX('RPI calculation'!$K$9:$K$356,P1206))</f>
        <v>0.67020202020202024</v>
      </c>
      <c r="W1206" s="9">
        <f>IF(Q1206=0,0,INDEX('RPI calculation'!$K$9:$K$356,O1206))</f>
        <v>0.58047619047619048</v>
      </c>
      <c r="X1206" s="1">
        <f>IF(G1206="D1",INDEX('RPI calculation'!$N$9:$N$356,O1206),0)</f>
        <v>113</v>
      </c>
      <c r="Y1206" s="1">
        <f>IF(H1206="D1",INDEX('RPI calculation'!$N$9:$N$356,P1206),0)</f>
        <v>59</v>
      </c>
    </row>
    <row r="1207" spans="1:25" ht="25">
      <c r="A1207" s="1" t="s">
        <v>3448</v>
      </c>
      <c r="B1207" s="12">
        <v>46276</v>
      </c>
      <c r="C1207" s="1" t="s">
        <v>59</v>
      </c>
      <c r="D1207" s="1" t="s">
        <v>138</v>
      </c>
      <c r="E1207" s="1">
        <v>3</v>
      </c>
      <c r="F1207" s="1">
        <v>0</v>
      </c>
      <c r="G1207" s="1" t="s">
        <v>584</v>
      </c>
      <c r="H1207" s="1" t="s">
        <v>584</v>
      </c>
      <c r="I1207" s="1">
        <v>2</v>
      </c>
      <c r="J1207" s="14" t="s">
        <v>1599</v>
      </c>
      <c r="K1207" s="14" t="s">
        <v>3449</v>
      </c>
      <c r="L1207" s="14"/>
      <c r="M1207" s="1" t="s">
        <v>5986</v>
      </c>
      <c r="N1207" s="14" t="s">
        <v>5989</v>
      </c>
      <c r="O1207" s="1">
        <f>IF(G1207="D1",MATCH(C1207,'RPI calculation'!$A$9:$A$356,0),0)</f>
        <v>127</v>
      </c>
      <c r="P1207" s="1">
        <f>IF(H1207="D1",MATCH(D1207,'RPI calculation'!$A$9:$A$356,0),0)</f>
        <v>258</v>
      </c>
      <c r="Q1207" s="1">
        <f t="shared" si="54"/>
        <v>1</v>
      </c>
      <c r="R1207" s="1">
        <f t="shared" si="55"/>
        <v>1</v>
      </c>
      <c r="S1207" s="1">
        <f t="shared" si="56"/>
        <v>0</v>
      </c>
      <c r="T1207" s="9">
        <f>IF(Q1207=0,0,(INDEX('RPI calculation'!$H$9:$H$356,P1207)-(COUNTIFS(Matches!$C$9:$C$1954,C1207,Matches!$D$9:$D$1954,D1207,Matches!$Q$9:$Q$1954,1,Matches!$F$9:$F$1954,3)+COUNTIFS(Matches!$C$9:$C$1954,D1207,Matches!$D$9:$D$1954,C1207,Matches!$Q$9:$Q$1954,1,Matches!$E$9:$E$1954,3)))/((INDEX('RPI calculation'!$H$9:$H$356,P1207)+INDEX('RPI calculation'!$I$9:$I$356,P1207))-(COUNTIFS(Matches!$C$9:$C$1954,C1207,Matches!$D$9:$D$1954,D1207,Matches!$Q$9:$Q$1954,1)+COUNTIFS(Matches!$C$9:$C$1954,D1207,Matches!$D$9:$D$1954,C1207,Matches!$Q$9:$Q$1954,1))))</f>
        <v>0.4</v>
      </c>
      <c r="U1207" s="9">
        <f>IF(Q1207=0,0,(INDEX('RPI calculation'!$H$9:$H$356,O1207)-(COUNTIFS(Matches!$C$9:$C$1954,C1207,Matches!$D$9:$D$1954,D1207,Matches!$Q$9:$Q$1954,1,Matches!$E$9:$E$1954,3)+COUNTIFS(Matches!$C$9:$C$1954,D1207,Matches!$D$9:$D$1954,C1207,Matches!$Q$9:$Q$1954,1,Matches!$F$9:$F$1954,3)))/((INDEX('RPI calculation'!$H$9:$H$356,O1207)+INDEX('RPI calculation'!$I$9:$I$356,O1207))-(COUNTIFS(Matches!$C$9:$C$1954,C1207,Matches!$D$9:$D$1954,D1207,Matches!$Q$9:$Q$1954,1)+COUNTIFS(Matches!$C$9:$C$1954,D1207,Matches!$D$9:$D$1954,C1207,Matches!$Q$9:$Q$1954,1))))</f>
        <v>0.66666666666666663</v>
      </c>
      <c r="V1207" s="9">
        <f>IF(Q1207=0,0,INDEX('RPI calculation'!$K$9:$K$356,P1207))</f>
        <v>0.63380558835104284</v>
      </c>
      <c r="W1207" s="9">
        <f>IF(Q1207=0,0,INDEX('RPI calculation'!$K$9:$K$356,O1207))</f>
        <v>0.58611111111111103</v>
      </c>
      <c r="X1207" s="1">
        <f>IF(G1207="D1",INDEX('RPI calculation'!$N$9:$N$356,O1207),0)</f>
        <v>36</v>
      </c>
      <c r="Y1207" s="1">
        <f>IF(H1207="D1",INDEX('RPI calculation'!$N$9:$N$356,P1207),0)</f>
        <v>115</v>
      </c>
    </row>
    <row r="1208" spans="1:25" ht="25">
      <c r="A1208" s="1" t="s">
        <v>3450</v>
      </c>
      <c r="B1208" s="12">
        <v>46276</v>
      </c>
      <c r="C1208" s="1" t="s">
        <v>239</v>
      </c>
      <c r="D1208" s="1" t="s">
        <v>304</v>
      </c>
      <c r="E1208" s="1">
        <v>3</v>
      </c>
      <c r="F1208" s="1">
        <v>1</v>
      </c>
      <c r="G1208" s="1" t="s">
        <v>584</v>
      </c>
      <c r="H1208" s="1" t="s">
        <v>584</v>
      </c>
      <c r="I1208" s="1">
        <v>2</v>
      </c>
      <c r="J1208" s="14" t="s">
        <v>3451</v>
      </c>
      <c r="K1208" s="14" t="s">
        <v>3452</v>
      </c>
      <c r="L1208" s="14"/>
      <c r="M1208" s="1" t="s">
        <v>5986</v>
      </c>
      <c r="N1208" s="14" t="s">
        <v>5989</v>
      </c>
      <c r="O1208" s="1">
        <f>IF(G1208="D1",MATCH(C1208,'RPI calculation'!$A$9:$A$356,0),0)</f>
        <v>128</v>
      </c>
      <c r="P1208" s="1">
        <f>IF(H1208="D1",MATCH(D1208,'RPI calculation'!$A$9:$A$356,0),0)</f>
        <v>230</v>
      </c>
      <c r="Q1208" s="1">
        <f t="shared" si="54"/>
        <v>1</v>
      </c>
      <c r="R1208" s="1">
        <f t="shared" si="55"/>
        <v>1</v>
      </c>
      <c r="S1208" s="1">
        <f t="shared" si="56"/>
        <v>0</v>
      </c>
      <c r="T1208" s="9">
        <f>IF(Q1208=0,0,(INDEX('RPI calculation'!$H$9:$H$356,P1208)-(COUNTIFS(Matches!$C$9:$C$1954,C1208,Matches!$D$9:$D$1954,D1208,Matches!$Q$9:$Q$1954,1,Matches!$F$9:$F$1954,3)+COUNTIFS(Matches!$C$9:$C$1954,D1208,Matches!$D$9:$D$1954,C1208,Matches!$Q$9:$Q$1954,1,Matches!$E$9:$E$1954,3)))/((INDEX('RPI calculation'!$H$9:$H$356,P1208)+INDEX('RPI calculation'!$I$9:$I$356,P1208))-(COUNTIFS(Matches!$C$9:$C$1954,C1208,Matches!$D$9:$D$1954,D1208,Matches!$Q$9:$Q$1954,1)+COUNTIFS(Matches!$C$9:$C$1954,D1208,Matches!$D$9:$D$1954,C1208,Matches!$Q$9:$Q$1954,1))))</f>
        <v>0.46153846153846156</v>
      </c>
      <c r="U1208" s="9">
        <f>IF(Q1208=0,0,(INDEX('RPI calculation'!$H$9:$H$356,O1208)-(COUNTIFS(Matches!$C$9:$C$1954,C1208,Matches!$D$9:$D$1954,D1208,Matches!$Q$9:$Q$1954,1,Matches!$E$9:$E$1954,3)+COUNTIFS(Matches!$C$9:$C$1954,D1208,Matches!$D$9:$D$1954,C1208,Matches!$Q$9:$Q$1954,1,Matches!$F$9:$F$1954,3)))/((INDEX('RPI calculation'!$H$9:$H$356,O1208)+INDEX('RPI calculation'!$I$9:$I$356,O1208))-(COUNTIFS(Matches!$C$9:$C$1954,C1208,Matches!$D$9:$D$1954,D1208,Matches!$Q$9:$Q$1954,1)+COUNTIFS(Matches!$C$9:$C$1954,D1208,Matches!$D$9:$D$1954,C1208,Matches!$Q$9:$Q$1954,1))))</f>
        <v>0.45454545454545453</v>
      </c>
      <c r="V1208" s="9">
        <f>IF(Q1208=0,0,INDEX('RPI calculation'!$K$9:$K$356,P1208))</f>
        <v>0.39523809523809517</v>
      </c>
      <c r="W1208" s="9">
        <f>IF(Q1208=0,0,INDEX('RPI calculation'!$K$9:$K$356,O1208))</f>
        <v>0.46106254856254852</v>
      </c>
      <c r="X1208" s="1">
        <f>IF(G1208="D1",INDEX('RPI calculation'!$N$9:$N$356,O1208),0)</f>
        <v>216</v>
      </c>
      <c r="Y1208" s="1">
        <f>IF(H1208="D1",INDEX('RPI calculation'!$N$9:$N$356,P1208),0)</f>
        <v>281</v>
      </c>
    </row>
    <row r="1209" spans="1:25" ht="25">
      <c r="A1209" s="1" t="s">
        <v>3453</v>
      </c>
      <c r="B1209" s="12">
        <v>46276</v>
      </c>
      <c r="C1209" s="1" t="s">
        <v>239</v>
      </c>
      <c r="D1209" s="1" t="s">
        <v>305</v>
      </c>
      <c r="E1209" s="1">
        <v>2</v>
      </c>
      <c r="F1209" s="1">
        <v>3</v>
      </c>
      <c r="G1209" s="1" t="s">
        <v>584</v>
      </c>
      <c r="H1209" s="1" t="s">
        <v>584</v>
      </c>
      <c r="I1209" s="1">
        <v>2</v>
      </c>
      <c r="J1209" s="14" t="s">
        <v>1107</v>
      </c>
      <c r="K1209" s="14" t="s">
        <v>3454</v>
      </c>
      <c r="L1209" s="14"/>
      <c r="M1209" s="1" t="s">
        <v>5986</v>
      </c>
      <c r="N1209" s="14" t="s">
        <v>5989</v>
      </c>
      <c r="O1209" s="1">
        <f>IF(G1209="D1",MATCH(C1209,'RPI calculation'!$A$9:$A$356,0),0)</f>
        <v>128</v>
      </c>
      <c r="P1209" s="1">
        <f>IF(H1209="D1",MATCH(D1209,'RPI calculation'!$A$9:$A$356,0),0)</f>
        <v>318</v>
      </c>
      <c r="Q1209" s="1">
        <f t="shared" si="54"/>
        <v>1</v>
      </c>
      <c r="R1209" s="1">
        <f t="shared" si="55"/>
        <v>0</v>
      </c>
      <c r="S1209" s="1">
        <f t="shared" si="56"/>
        <v>1</v>
      </c>
      <c r="T1209" s="9">
        <f>IF(Q1209=0,0,(INDEX('RPI calculation'!$H$9:$H$356,P1209)-(COUNTIFS(Matches!$C$9:$C$1954,C1209,Matches!$D$9:$D$1954,D1209,Matches!$Q$9:$Q$1954,1,Matches!$F$9:$F$1954,3)+COUNTIFS(Matches!$C$9:$C$1954,D1209,Matches!$D$9:$D$1954,C1209,Matches!$Q$9:$Q$1954,1,Matches!$E$9:$E$1954,3)))/((INDEX('RPI calculation'!$H$9:$H$356,P1209)+INDEX('RPI calculation'!$I$9:$I$356,P1209))-(COUNTIFS(Matches!$C$9:$C$1954,C1209,Matches!$D$9:$D$1954,D1209,Matches!$Q$9:$Q$1954,1)+COUNTIFS(Matches!$C$9:$C$1954,D1209,Matches!$D$9:$D$1954,C1209,Matches!$Q$9:$Q$1954,1))))</f>
        <v>9.0909090909090912E-2</v>
      </c>
      <c r="U1209" s="9">
        <f>IF(Q1209=0,0,(INDEX('RPI calculation'!$H$9:$H$356,O1209)-(COUNTIFS(Matches!$C$9:$C$1954,C1209,Matches!$D$9:$D$1954,D1209,Matches!$Q$9:$Q$1954,1,Matches!$E$9:$E$1954,3)+COUNTIFS(Matches!$C$9:$C$1954,D1209,Matches!$D$9:$D$1954,C1209,Matches!$Q$9:$Q$1954,1,Matches!$F$9:$F$1954,3)))/((INDEX('RPI calculation'!$H$9:$H$356,O1209)+INDEX('RPI calculation'!$I$9:$I$356,O1209))-(COUNTIFS(Matches!$C$9:$C$1954,C1209,Matches!$D$9:$D$1954,D1209,Matches!$Q$9:$Q$1954,1)+COUNTIFS(Matches!$C$9:$C$1954,D1209,Matches!$D$9:$D$1954,C1209,Matches!$Q$9:$Q$1954,1))))</f>
        <v>0.54545454545454541</v>
      </c>
      <c r="V1209" s="9">
        <f>IF(Q1209=0,0,INDEX('RPI calculation'!$K$9:$K$356,P1209))</f>
        <v>0.5065802253302254</v>
      </c>
      <c r="W1209" s="9">
        <f>IF(Q1209=0,0,INDEX('RPI calculation'!$K$9:$K$356,O1209))</f>
        <v>0.46106254856254852</v>
      </c>
      <c r="X1209" s="1">
        <f>IF(G1209="D1",INDEX('RPI calculation'!$N$9:$N$356,O1209),0)</f>
        <v>216</v>
      </c>
      <c r="Y1209" s="1">
        <f>IF(H1209="D1",INDEX('RPI calculation'!$N$9:$N$356,P1209),0)</f>
        <v>282</v>
      </c>
    </row>
    <row r="1210" spans="1:25" ht="25">
      <c r="A1210" s="1" t="s">
        <v>3455</v>
      </c>
      <c r="B1210" s="12">
        <v>46276</v>
      </c>
      <c r="C1210" s="1" t="s">
        <v>58</v>
      </c>
      <c r="D1210" s="1" t="s">
        <v>144</v>
      </c>
      <c r="E1210" s="1">
        <v>3</v>
      </c>
      <c r="F1210" s="1">
        <v>1</v>
      </c>
      <c r="G1210" s="1" t="s">
        <v>584</v>
      </c>
      <c r="H1210" s="1" t="s">
        <v>584</v>
      </c>
      <c r="I1210" s="1">
        <v>2</v>
      </c>
      <c r="J1210" s="14" t="s">
        <v>1625</v>
      </c>
      <c r="K1210" s="14" t="s">
        <v>3456</v>
      </c>
      <c r="L1210" s="14"/>
      <c r="M1210" s="1" t="s">
        <v>5986</v>
      </c>
      <c r="N1210" s="14" t="s">
        <v>5989</v>
      </c>
      <c r="O1210" s="1">
        <f>IF(G1210="D1",MATCH(C1210,'RPI calculation'!$A$9:$A$356,0),0)</f>
        <v>129</v>
      </c>
      <c r="P1210" s="1">
        <f>IF(H1210="D1",MATCH(D1210,'RPI calculation'!$A$9:$A$356,0),0)</f>
        <v>331</v>
      </c>
      <c r="Q1210" s="1">
        <f t="shared" si="54"/>
        <v>1</v>
      </c>
      <c r="R1210" s="1">
        <f t="shared" si="55"/>
        <v>1</v>
      </c>
      <c r="S1210" s="1">
        <f t="shared" si="56"/>
        <v>0</v>
      </c>
      <c r="T1210" s="9">
        <f>IF(Q1210=0,0,(INDEX('RPI calculation'!$H$9:$H$356,P1210)-(COUNTIFS(Matches!$C$9:$C$1954,C1210,Matches!$D$9:$D$1954,D1210,Matches!$Q$9:$Q$1954,1,Matches!$F$9:$F$1954,3)+COUNTIFS(Matches!$C$9:$C$1954,D1210,Matches!$D$9:$D$1954,C1210,Matches!$Q$9:$Q$1954,1,Matches!$E$9:$E$1954,3)))/((INDEX('RPI calculation'!$H$9:$H$356,P1210)+INDEX('RPI calculation'!$I$9:$I$356,P1210))-(COUNTIFS(Matches!$C$9:$C$1954,C1210,Matches!$D$9:$D$1954,D1210,Matches!$Q$9:$Q$1954,1)+COUNTIFS(Matches!$C$9:$C$1954,D1210,Matches!$D$9:$D$1954,C1210,Matches!$Q$9:$Q$1954,1))))</f>
        <v>0.77777777777777779</v>
      </c>
      <c r="U1210" s="9">
        <f>IF(Q1210=0,0,(INDEX('RPI calculation'!$H$9:$H$356,O1210)-(COUNTIFS(Matches!$C$9:$C$1954,C1210,Matches!$D$9:$D$1954,D1210,Matches!$Q$9:$Q$1954,1,Matches!$E$9:$E$1954,3)+COUNTIFS(Matches!$C$9:$C$1954,D1210,Matches!$D$9:$D$1954,C1210,Matches!$Q$9:$Q$1954,1,Matches!$F$9:$F$1954,3)))/((INDEX('RPI calculation'!$H$9:$H$356,O1210)+INDEX('RPI calculation'!$I$9:$I$356,O1210))-(COUNTIFS(Matches!$C$9:$C$1954,C1210,Matches!$D$9:$D$1954,D1210,Matches!$Q$9:$Q$1954,1)+COUNTIFS(Matches!$C$9:$C$1954,D1210,Matches!$D$9:$D$1954,C1210,Matches!$Q$9:$Q$1954,1))))</f>
        <v>1</v>
      </c>
      <c r="V1210" s="9">
        <f>IF(Q1210=0,0,INDEX('RPI calculation'!$K$9:$K$356,P1210))</f>
        <v>0.46568181818181814</v>
      </c>
      <c r="W1210" s="9">
        <f>IF(Q1210=0,0,INDEX('RPI calculation'!$K$9:$K$356,O1210))</f>
        <v>0.45530303030303032</v>
      </c>
      <c r="X1210" s="1">
        <f>IF(G1210="D1",INDEX('RPI calculation'!$N$9:$N$356,O1210),0)</f>
        <v>35</v>
      </c>
      <c r="Y1210" s="1">
        <f>IF(H1210="D1",INDEX('RPI calculation'!$N$9:$N$356,P1210),0)</f>
        <v>121</v>
      </c>
    </row>
    <row r="1211" spans="1:25" ht="25">
      <c r="A1211" s="1" t="s">
        <v>3457</v>
      </c>
      <c r="B1211" s="12">
        <v>46276</v>
      </c>
      <c r="C1211" s="1" t="s">
        <v>225</v>
      </c>
      <c r="D1211" s="1" t="s">
        <v>131</v>
      </c>
      <c r="E1211" s="1">
        <v>2</v>
      </c>
      <c r="F1211" s="1">
        <v>3</v>
      </c>
      <c r="G1211" s="1" t="s">
        <v>584</v>
      </c>
      <c r="H1211" s="1" t="s">
        <v>584</v>
      </c>
      <c r="I1211" s="1">
        <v>2</v>
      </c>
      <c r="J1211" s="14" t="s">
        <v>1434</v>
      </c>
      <c r="K1211" s="14" t="s">
        <v>3458</v>
      </c>
      <c r="L1211" s="14"/>
      <c r="M1211" s="1" t="s">
        <v>5986</v>
      </c>
      <c r="N1211" s="14" t="s">
        <v>5989</v>
      </c>
      <c r="O1211" s="1">
        <f>IF(G1211="D1",MATCH(C1211,'RPI calculation'!$A$9:$A$356,0),0)</f>
        <v>130</v>
      </c>
      <c r="P1211" s="1">
        <f>IF(H1211="D1",MATCH(D1211,'RPI calculation'!$A$9:$A$356,0),0)</f>
        <v>254</v>
      </c>
      <c r="Q1211" s="1">
        <f t="shared" si="54"/>
        <v>1</v>
      </c>
      <c r="R1211" s="1">
        <f t="shared" si="55"/>
        <v>0</v>
      </c>
      <c r="S1211" s="1">
        <f t="shared" si="56"/>
        <v>1</v>
      </c>
      <c r="T1211" s="9">
        <f>IF(Q1211=0,0,(INDEX('RPI calculation'!$H$9:$H$356,P1211)-(COUNTIFS(Matches!$C$9:$C$1954,C1211,Matches!$D$9:$D$1954,D1211,Matches!$Q$9:$Q$1954,1,Matches!$F$9:$F$1954,3)+COUNTIFS(Matches!$C$9:$C$1954,D1211,Matches!$D$9:$D$1954,C1211,Matches!$Q$9:$Q$1954,1,Matches!$E$9:$E$1954,3)))/((INDEX('RPI calculation'!$H$9:$H$356,P1211)+INDEX('RPI calculation'!$I$9:$I$356,P1211))-(COUNTIFS(Matches!$C$9:$C$1954,C1211,Matches!$D$9:$D$1954,D1211,Matches!$Q$9:$Q$1954,1)+COUNTIFS(Matches!$C$9:$C$1954,D1211,Matches!$D$9:$D$1954,C1211,Matches!$Q$9:$Q$1954,1))))</f>
        <v>0.36363636363636365</v>
      </c>
      <c r="U1211" s="9">
        <f>IF(Q1211=0,0,(INDEX('RPI calculation'!$H$9:$H$356,O1211)-(COUNTIFS(Matches!$C$9:$C$1954,C1211,Matches!$D$9:$D$1954,D1211,Matches!$Q$9:$Q$1954,1,Matches!$E$9:$E$1954,3)+COUNTIFS(Matches!$C$9:$C$1954,D1211,Matches!$D$9:$D$1954,C1211,Matches!$Q$9:$Q$1954,1,Matches!$F$9:$F$1954,3)))/((INDEX('RPI calculation'!$H$9:$H$356,O1211)+INDEX('RPI calculation'!$I$9:$I$356,O1211))-(COUNTIFS(Matches!$C$9:$C$1954,C1211,Matches!$D$9:$D$1954,D1211,Matches!$Q$9:$Q$1954,1)+COUNTIFS(Matches!$C$9:$C$1954,D1211,Matches!$D$9:$D$1954,C1211,Matches!$Q$9:$Q$1954,1))))</f>
        <v>0.54545454545454541</v>
      </c>
      <c r="V1211" s="9">
        <f>IF(Q1211=0,0,INDEX('RPI calculation'!$K$9:$K$356,P1211))</f>
        <v>0.61630892255892256</v>
      </c>
      <c r="W1211" s="9">
        <f>IF(Q1211=0,0,INDEX('RPI calculation'!$K$9:$K$356,O1211))</f>
        <v>0.47053872053872053</v>
      </c>
      <c r="X1211" s="1">
        <f>IF(G1211="D1",INDEX('RPI calculation'!$N$9:$N$356,O1211),0)</f>
        <v>202</v>
      </c>
      <c r="Y1211" s="1">
        <f>IF(H1211="D1",INDEX('RPI calculation'!$N$9:$N$356,P1211),0)</f>
        <v>108</v>
      </c>
    </row>
    <row r="1212" spans="1:25" ht="25">
      <c r="A1212" s="1" t="s">
        <v>3459</v>
      </c>
      <c r="B1212" s="12">
        <v>46276</v>
      </c>
      <c r="C1212" s="1" t="s">
        <v>233</v>
      </c>
      <c r="D1212" s="1" t="s">
        <v>326</v>
      </c>
      <c r="E1212" s="1">
        <v>3</v>
      </c>
      <c r="F1212" s="1">
        <v>2</v>
      </c>
      <c r="G1212" s="1" t="s">
        <v>584</v>
      </c>
      <c r="H1212" s="1" t="s">
        <v>584</v>
      </c>
      <c r="I1212" s="1">
        <v>2</v>
      </c>
      <c r="J1212" s="14" t="s">
        <v>2209</v>
      </c>
      <c r="K1212" s="14" t="s">
        <v>3460</v>
      </c>
      <c r="L1212" s="14"/>
      <c r="M1212" s="1" t="s">
        <v>5986</v>
      </c>
      <c r="N1212" s="14" t="s">
        <v>5989</v>
      </c>
      <c r="O1212" s="1">
        <f>IF(G1212="D1",MATCH(C1212,'RPI calculation'!$A$9:$A$356,0),0)</f>
        <v>131</v>
      </c>
      <c r="P1212" s="1">
        <f>IF(H1212="D1",MATCH(D1212,'RPI calculation'!$A$9:$A$356,0),0)</f>
        <v>158</v>
      </c>
      <c r="Q1212" s="1">
        <f t="shared" si="54"/>
        <v>1</v>
      </c>
      <c r="R1212" s="1">
        <f t="shared" si="55"/>
        <v>1</v>
      </c>
      <c r="S1212" s="1">
        <f t="shared" si="56"/>
        <v>0</v>
      </c>
      <c r="T1212" s="9">
        <f>IF(Q1212=0,0,(INDEX('RPI calculation'!$H$9:$H$356,P1212)-(COUNTIFS(Matches!$C$9:$C$1954,C1212,Matches!$D$9:$D$1954,D1212,Matches!$Q$9:$Q$1954,1,Matches!$F$9:$F$1954,3)+COUNTIFS(Matches!$C$9:$C$1954,D1212,Matches!$D$9:$D$1954,C1212,Matches!$Q$9:$Q$1954,1,Matches!$E$9:$E$1954,3)))/((INDEX('RPI calculation'!$H$9:$H$356,P1212)+INDEX('RPI calculation'!$I$9:$I$356,P1212))-(COUNTIFS(Matches!$C$9:$C$1954,C1212,Matches!$D$9:$D$1954,D1212,Matches!$Q$9:$Q$1954,1)+COUNTIFS(Matches!$C$9:$C$1954,D1212,Matches!$D$9:$D$1954,C1212,Matches!$Q$9:$Q$1954,1))))</f>
        <v>0.36363636363636365</v>
      </c>
      <c r="U1212" s="9">
        <f>IF(Q1212=0,0,(INDEX('RPI calculation'!$H$9:$H$356,O1212)-(COUNTIFS(Matches!$C$9:$C$1954,C1212,Matches!$D$9:$D$1954,D1212,Matches!$Q$9:$Q$1954,1,Matches!$E$9:$E$1954,3)+COUNTIFS(Matches!$C$9:$C$1954,D1212,Matches!$D$9:$D$1954,C1212,Matches!$Q$9:$Q$1954,1,Matches!$F$9:$F$1954,3)))/((INDEX('RPI calculation'!$H$9:$H$356,O1212)+INDEX('RPI calculation'!$I$9:$I$356,O1212))-(COUNTIFS(Matches!$C$9:$C$1954,C1212,Matches!$D$9:$D$1954,D1212,Matches!$Q$9:$Q$1954,1)+COUNTIFS(Matches!$C$9:$C$1954,D1212,Matches!$D$9:$D$1954,C1212,Matches!$Q$9:$Q$1954,1))))</f>
        <v>0.5</v>
      </c>
      <c r="V1212" s="9">
        <f>IF(Q1212=0,0,INDEX('RPI calculation'!$K$9:$K$356,P1212))</f>
        <v>0.41058224183224185</v>
      </c>
      <c r="W1212" s="9">
        <f>IF(Q1212=0,0,INDEX('RPI calculation'!$K$9:$K$356,O1212))</f>
        <v>0.44494293585202677</v>
      </c>
      <c r="X1212" s="1">
        <f>IF(G1212="D1",INDEX('RPI calculation'!$N$9:$N$356,O1212),0)</f>
        <v>210</v>
      </c>
      <c r="Y1212" s="1">
        <f>IF(H1212="D1",INDEX('RPI calculation'!$N$9:$N$356,P1212),0)</f>
        <v>303</v>
      </c>
    </row>
    <row r="1213" spans="1:25" ht="25">
      <c r="A1213" s="1" t="s">
        <v>3461</v>
      </c>
      <c r="B1213" s="12">
        <v>46276</v>
      </c>
      <c r="C1213" s="1" t="s">
        <v>233</v>
      </c>
      <c r="D1213" s="1" t="s">
        <v>348</v>
      </c>
      <c r="E1213" s="1">
        <v>3</v>
      </c>
      <c r="F1213" s="1">
        <v>0</v>
      </c>
      <c r="G1213" s="1" t="s">
        <v>584</v>
      </c>
      <c r="H1213" s="1" t="s">
        <v>584</v>
      </c>
      <c r="I1213" s="1">
        <v>2</v>
      </c>
      <c r="J1213" s="14" t="s">
        <v>1044</v>
      </c>
      <c r="K1213" s="14" t="s">
        <v>3462</v>
      </c>
      <c r="L1213" s="14"/>
      <c r="M1213" s="1" t="s">
        <v>5986</v>
      </c>
      <c r="N1213" s="14" t="s">
        <v>5989</v>
      </c>
      <c r="O1213" s="1">
        <f>IF(G1213="D1",MATCH(C1213,'RPI calculation'!$A$9:$A$356,0),0)</f>
        <v>131</v>
      </c>
      <c r="P1213" s="1">
        <f>IF(H1213="D1",MATCH(D1213,'RPI calculation'!$A$9:$A$356,0),0)</f>
        <v>187</v>
      </c>
      <c r="Q1213" s="1">
        <f t="shared" si="54"/>
        <v>1</v>
      </c>
      <c r="R1213" s="1">
        <f t="shared" si="55"/>
        <v>1</v>
      </c>
      <c r="S1213" s="1">
        <f t="shared" si="56"/>
        <v>0</v>
      </c>
      <c r="T1213" s="9">
        <f>IF(Q1213=0,0,(INDEX('RPI calculation'!$H$9:$H$356,P1213)-(COUNTIFS(Matches!$C$9:$C$1954,C1213,Matches!$D$9:$D$1954,D1213,Matches!$Q$9:$Q$1954,1,Matches!$F$9:$F$1954,3)+COUNTIFS(Matches!$C$9:$C$1954,D1213,Matches!$D$9:$D$1954,C1213,Matches!$Q$9:$Q$1954,1,Matches!$E$9:$E$1954,3)))/((INDEX('RPI calculation'!$H$9:$H$356,P1213)+INDEX('RPI calculation'!$I$9:$I$356,P1213))-(COUNTIFS(Matches!$C$9:$C$1954,C1213,Matches!$D$9:$D$1954,D1213,Matches!$Q$9:$Q$1954,1)+COUNTIFS(Matches!$C$9:$C$1954,D1213,Matches!$D$9:$D$1954,C1213,Matches!$Q$9:$Q$1954,1))))</f>
        <v>0.14285714285714285</v>
      </c>
      <c r="U1213" s="9">
        <f>IF(Q1213=0,0,(INDEX('RPI calculation'!$H$9:$H$356,O1213)-(COUNTIFS(Matches!$C$9:$C$1954,C1213,Matches!$D$9:$D$1954,D1213,Matches!$Q$9:$Q$1954,1,Matches!$E$9:$E$1954,3)+COUNTIFS(Matches!$C$9:$C$1954,D1213,Matches!$D$9:$D$1954,C1213,Matches!$Q$9:$Q$1954,1,Matches!$F$9:$F$1954,3)))/((INDEX('RPI calculation'!$H$9:$H$356,O1213)+INDEX('RPI calculation'!$I$9:$I$356,O1213))-(COUNTIFS(Matches!$C$9:$C$1954,C1213,Matches!$D$9:$D$1954,D1213,Matches!$Q$9:$Q$1954,1)+COUNTIFS(Matches!$C$9:$C$1954,D1213,Matches!$D$9:$D$1954,C1213,Matches!$Q$9:$Q$1954,1))))</f>
        <v>0.5</v>
      </c>
      <c r="V1213" s="9">
        <f>IF(Q1213=0,0,INDEX('RPI calculation'!$K$9:$K$356,P1213))</f>
        <v>0.4542613636363636</v>
      </c>
      <c r="W1213" s="9">
        <f>IF(Q1213=0,0,INDEX('RPI calculation'!$K$9:$K$356,O1213))</f>
        <v>0.44494293585202677</v>
      </c>
      <c r="X1213" s="1">
        <f>IF(G1213="D1",INDEX('RPI calculation'!$N$9:$N$356,O1213),0)</f>
        <v>210</v>
      </c>
      <c r="Y1213" s="1">
        <f>IF(H1213="D1",INDEX('RPI calculation'!$N$9:$N$356,P1213),0)</f>
        <v>325</v>
      </c>
    </row>
    <row r="1214" spans="1:25" ht="25">
      <c r="A1214" s="1" t="s">
        <v>3463</v>
      </c>
      <c r="B1214" s="12">
        <v>46276</v>
      </c>
      <c r="C1214" s="1" t="s">
        <v>317</v>
      </c>
      <c r="D1214" s="1" t="s">
        <v>226</v>
      </c>
      <c r="E1214" s="1">
        <v>1</v>
      </c>
      <c r="F1214" s="1">
        <v>3</v>
      </c>
      <c r="G1214" s="1" t="s">
        <v>584</v>
      </c>
      <c r="H1214" s="1" t="s">
        <v>584</v>
      </c>
      <c r="I1214" s="1">
        <v>2</v>
      </c>
      <c r="J1214" s="14" t="s">
        <v>1407</v>
      </c>
      <c r="K1214" s="14" t="s">
        <v>3464</v>
      </c>
      <c r="L1214" s="14"/>
      <c r="M1214" s="1" t="s">
        <v>5986</v>
      </c>
      <c r="N1214" s="14" t="s">
        <v>5989</v>
      </c>
      <c r="O1214" s="1">
        <f>IF(G1214="D1",MATCH(C1214,'RPI calculation'!$A$9:$A$356,0),0)</f>
        <v>134</v>
      </c>
      <c r="P1214" s="1">
        <f>IF(H1214="D1",MATCH(D1214,'RPI calculation'!$A$9:$A$356,0),0)</f>
        <v>265</v>
      </c>
      <c r="Q1214" s="1">
        <f t="shared" si="54"/>
        <v>1</v>
      </c>
      <c r="R1214" s="1">
        <f t="shared" si="55"/>
        <v>0</v>
      </c>
      <c r="S1214" s="1">
        <f t="shared" si="56"/>
        <v>1</v>
      </c>
      <c r="T1214" s="9">
        <f>IF(Q1214=0,0,(INDEX('RPI calculation'!$H$9:$H$356,P1214)-(COUNTIFS(Matches!$C$9:$C$1954,C1214,Matches!$D$9:$D$1954,D1214,Matches!$Q$9:$Q$1954,1,Matches!$F$9:$F$1954,3)+COUNTIFS(Matches!$C$9:$C$1954,D1214,Matches!$D$9:$D$1954,C1214,Matches!$Q$9:$Q$1954,1,Matches!$E$9:$E$1954,3)))/((INDEX('RPI calculation'!$H$9:$H$356,P1214)+INDEX('RPI calculation'!$I$9:$I$356,P1214))-(COUNTIFS(Matches!$C$9:$C$1954,C1214,Matches!$D$9:$D$1954,D1214,Matches!$Q$9:$Q$1954,1)+COUNTIFS(Matches!$C$9:$C$1954,D1214,Matches!$D$9:$D$1954,C1214,Matches!$Q$9:$Q$1954,1))))</f>
        <v>0.8</v>
      </c>
      <c r="U1214" s="9">
        <f>IF(Q1214=0,0,(INDEX('RPI calculation'!$H$9:$H$356,O1214)-(COUNTIFS(Matches!$C$9:$C$1954,C1214,Matches!$D$9:$D$1954,D1214,Matches!$Q$9:$Q$1954,1,Matches!$E$9:$E$1954,3)+COUNTIFS(Matches!$C$9:$C$1954,D1214,Matches!$D$9:$D$1954,C1214,Matches!$Q$9:$Q$1954,1,Matches!$F$9:$F$1954,3)))/((INDEX('RPI calculation'!$H$9:$H$356,O1214)+INDEX('RPI calculation'!$I$9:$I$356,O1214))-(COUNTIFS(Matches!$C$9:$C$1954,C1214,Matches!$D$9:$D$1954,D1214,Matches!$Q$9:$Q$1954,1)+COUNTIFS(Matches!$C$9:$C$1954,D1214,Matches!$D$9:$D$1954,C1214,Matches!$Q$9:$Q$1954,1))))</f>
        <v>0.25</v>
      </c>
      <c r="V1214" s="9">
        <f>IF(Q1214=0,0,INDEX('RPI calculation'!$K$9:$K$356,P1214))</f>
        <v>0.29807162534435261</v>
      </c>
      <c r="W1214" s="9">
        <f>IF(Q1214=0,0,INDEX('RPI calculation'!$K$9:$K$356,O1214))</f>
        <v>0.47202797202797203</v>
      </c>
      <c r="X1214" s="1">
        <f>IF(G1214="D1",INDEX('RPI calculation'!$N$9:$N$356,O1214),0)</f>
        <v>294</v>
      </c>
      <c r="Y1214" s="1">
        <f>IF(H1214="D1",INDEX('RPI calculation'!$N$9:$N$356,P1214),0)</f>
        <v>203</v>
      </c>
    </row>
    <row r="1215" spans="1:25" ht="25">
      <c r="A1215" s="1" t="s">
        <v>3465</v>
      </c>
      <c r="B1215" s="12">
        <v>46276</v>
      </c>
      <c r="C1215" s="1" t="s">
        <v>317</v>
      </c>
      <c r="D1215" s="1" t="s">
        <v>361</v>
      </c>
      <c r="E1215" s="1">
        <v>3</v>
      </c>
      <c r="F1215" s="1">
        <v>0</v>
      </c>
      <c r="G1215" s="1" t="s">
        <v>584</v>
      </c>
      <c r="H1215" s="1" t="s">
        <v>584</v>
      </c>
      <c r="I1215" s="1">
        <v>2</v>
      </c>
      <c r="J1215" s="14" t="s">
        <v>632</v>
      </c>
      <c r="K1215" s="14" t="s">
        <v>3466</v>
      </c>
      <c r="L1215" s="14"/>
      <c r="M1215" s="1" t="s">
        <v>5986</v>
      </c>
      <c r="N1215" s="14" t="s">
        <v>5989</v>
      </c>
      <c r="O1215" s="1">
        <f>IF(G1215="D1",MATCH(C1215,'RPI calculation'!$A$9:$A$356,0),0)</f>
        <v>134</v>
      </c>
      <c r="P1215" s="1">
        <f>IF(H1215="D1",MATCH(D1215,'RPI calculation'!$A$9:$A$356,0),0)</f>
        <v>266</v>
      </c>
      <c r="Q1215" s="1">
        <f t="shared" si="54"/>
        <v>1</v>
      </c>
      <c r="R1215" s="1">
        <f t="shared" si="55"/>
        <v>1</v>
      </c>
      <c r="S1215" s="1">
        <f t="shared" si="56"/>
        <v>0</v>
      </c>
      <c r="T1215" s="9">
        <f>IF(Q1215=0,0,(INDEX('RPI calculation'!$H$9:$H$356,P1215)-(COUNTIFS(Matches!$C$9:$C$1954,C1215,Matches!$D$9:$D$1954,D1215,Matches!$Q$9:$Q$1954,1,Matches!$F$9:$F$1954,3)+COUNTIFS(Matches!$C$9:$C$1954,D1215,Matches!$D$9:$D$1954,C1215,Matches!$Q$9:$Q$1954,1,Matches!$E$9:$E$1954,3)))/((INDEX('RPI calculation'!$H$9:$H$356,P1215)+INDEX('RPI calculation'!$I$9:$I$356,P1215))-(COUNTIFS(Matches!$C$9:$C$1954,C1215,Matches!$D$9:$D$1954,D1215,Matches!$Q$9:$Q$1954,1)+COUNTIFS(Matches!$C$9:$C$1954,D1215,Matches!$D$9:$D$1954,C1215,Matches!$Q$9:$Q$1954,1))))</f>
        <v>0.1111111111111111</v>
      </c>
      <c r="U1215" s="9">
        <f>IF(Q1215=0,0,(INDEX('RPI calculation'!$H$9:$H$356,O1215)-(COUNTIFS(Matches!$C$9:$C$1954,C1215,Matches!$D$9:$D$1954,D1215,Matches!$Q$9:$Q$1954,1,Matches!$E$9:$E$1954,3)+COUNTIFS(Matches!$C$9:$C$1954,D1215,Matches!$D$9:$D$1954,C1215,Matches!$Q$9:$Q$1954,1,Matches!$F$9:$F$1954,3)))/((INDEX('RPI calculation'!$H$9:$H$356,O1215)+INDEX('RPI calculation'!$I$9:$I$356,O1215))-(COUNTIFS(Matches!$C$9:$C$1954,C1215,Matches!$D$9:$D$1954,D1215,Matches!$Q$9:$Q$1954,1)+COUNTIFS(Matches!$C$9:$C$1954,D1215,Matches!$D$9:$D$1954,C1215,Matches!$Q$9:$Q$1954,1))))</f>
        <v>0.16666666666666666</v>
      </c>
      <c r="V1215" s="9">
        <f>IF(Q1215=0,0,INDEX('RPI calculation'!$K$9:$K$356,P1215))</f>
        <v>0.40472222222222226</v>
      </c>
      <c r="W1215" s="9">
        <f>IF(Q1215=0,0,INDEX('RPI calculation'!$K$9:$K$356,O1215))</f>
        <v>0.47202797202797203</v>
      </c>
      <c r="X1215" s="1">
        <f>IF(G1215="D1",INDEX('RPI calculation'!$N$9:$N$356,O1215),0)</f>
        <v>294</v>
      </c>
      <c r="Y1215" s="1">
        <f>IF(H1215="D1",INDEX('RPI calculation'!$N$9:$N$356,P1215),0)</f>
        <v>338</v>
      </c>
    </row>
    <row r="1216" spans="1:25" ht="25">
      <c r="A1216" s="1" t="s">
        <v>3467</v>
      </c>
      <c r="B1216" s="12">
        <v>46276</v>
      </c>
      <c r="C1216" s="1" t="s">
        <v>366</v>
      </c>
      <c r="D1216" s="1" t="s">
        <v>344</v>
      </c>
      <c r="E1216" s="1">
        <v>0</v>
      </c>
      <c r="F1216" s="1">
        <v>3</v>
      </c>
      <c r="G1216" s="1" t="s">
        <v>584</v>
      </c>
      <c r="H1216" s="1" t="s">
        <v>584</v>
      </c>
      <c r="I1216" s="1">
        <v>2</v>
      </c>
      <c r="J1216" s="14" t="s">
        <v>745</v>
      </c>
      <c r="K1216" s="14" t="s">
        <v>3468</v>
      </c>
      <c r="L1216" s="14"/>
      <c r="M1216" s="1" t="s">
        <v>5986</v>
      </c>
      <c r="N1216" s="14" t="s">
        <v>5989</v>
      </c>
      <c r="O1216" s="1">
        <f>IF(G1216="D1",MATCH(C1216,'RPI calculation'!$A$9:$A$356,0),0)</f>
        <v>135</v>
      </c>
      <c r="P1216" s="1">
        <f>IF(H1216="D1",MATCH(D1216,'RPI calculation'!$A$9:$A$356,0),0)</f>
        <v>251</v>
      </c>
      <c r="Q1216" s="1">
        <f t="shared" si="54"/>
        <v>1</v>
      </c>
      <c r="R1216" s="1">
        <f t="shared" si="55"/>
        <v>0</v>
      </c>
      <c r="S1216" s="1">
        <f t="shared" si="56"/>
        <v>1</v>
      </c>
      <c r="T1216" s="9">
        <f>IF(Q1216=0,0,(INDEX('RPI calculation'!$H$9:$H$356,P1216)-(COUNTIFS(Matches!$C$9:$C$1954,C1216,Matches!$D$9:$D$1954,D1216,Matches!$Q$9:$Q$1954,1,Matches!$F$9:$F$1954,3)+COUNTIFS(Matches!$C$9:$C$1954,D1216,Matches!$D$9:$D$1954,C1216,Matches!$Q$9:$Q$1954,1,Matches!$E$9:$E$1954,3)))/((INDEX('RPI calculation'!$H$9:$H$356,P1216)+INDEX('RPI calculation'!$I$9:$I$356,P1216))-(COUNTIFS(Matches!$C$9:$C$1954,C1216,Matches!$D$9:$D$1954,D1216,Matches!$Q$9:$Q$1954,1)+COUNTIFS(Matches!$C$9:$C$1954,D1216,Matches!$D$9:$D$1954,C1216,Matches!$Q$9:$Q$1954,1))))</f>
        <v>0.36363636363636365</v>
      </c>
      <c r="U1216" s="9">
        <f>IF(Q1216=0,0,(INDEX('RPI calculation'!$H$9:$H$356,O1216)-(COUNTIFS(Matches!$C$9:$C$1954,C1216,Matches!$D$9:$D$1954,D1216,Matches!$Q$9:$Q$1954,1,Matches!$E$9:$E$1954,3)+COUNTIFS(Matches!$C$9:$C$1954,D1216,Matches!$D$9:$D$1954,C1216,Matches!$Q$9:$Q$1954,1,Matches!$F$9:$F$1954,3)))/((INDEX('RPI calculation'!$H$9:$H$356,O1216)+INDEX('RPI calculation'!$I$9:$I$356,O1216))-(COUNTIFS(Matches!$C$9:$C$1954,C1216,Matches!$D$9:$D$1954,D1216,Matches!$Q$9:$Q$1954,1)+COUNTIFS(Matches!$C$9:$C$1954,D1216,Matches!$D$9:$D$1954,C1216,Matches!$Q$9:$Q$1954,1))))</f>
        <v>0</v>
      </c>
      <c r="V1216" s="9">
        <f>IF(Q1216=0,0,INDEX('RPI calculation'!$K$9:$K$356,P1216))</f>
        <v>0.32662198912198914</v>
      </c>
      <c r="W1216" s="9">
        <f>IF(Q1216=0,0,INDEX('RPI calculation'!$K$9:$K$356,O1216))</f>
        <v>0.37865013774104683</v>
      </c>
      <c r="X1216" s="1">
        <f>IF(G1216="D1",INDEX('RPI calculation'!$N$9:$N$356,O1216),0)</f>
        <v>343</v>
      </c>
      <c r="Y1216" s="1">
        <f>IF(H1216="D1",INDEX('RPI calculation'!$N$9:$N$356,P1216),0)</f>
        <v>321</v>
      </c>
    </row>
    <row r="1217" spans="1:25" ht="25">
      <c r="A1217" s="1" t="s">
        <v>3469</v>
      </c>
      <c r="B1217" s="12">
        <v>46276</v>
      </c>
      <c r="C1217" s="1" t="s">
        <v>108</v>
      </c>
      <c r="D1217" s="1" t="s">
        <v>113</v>
      </c>
      <c r="E1217" s="1">
        <v>3</v>
      </c>
      <c r="F1217" s="1">
        <v>2</v>
      </c>
      <c r="G1217" s="1" t="s">
        <v>584</v>
      </c>
      <c r="H1217" s="1" t="s">
        <v>584</v>
      </c>
      <c r="I1217" s="1">
        <v>2</v>
      </c>
      <c r="J1217" s="14" t="s">
        <v>1975</v>
      </c>
      <c r="K1217" s="14" t="s">
        <v>3470</v>
      </c>
      <c r="L1217" s="14"/>
      <c r="M1217" s="1" t="s">
        <v>5986</v>
      </c>
      <c r="N1217" s="14" t="s">
        <v>5989</v>
      </c>
      <c r="O1217" s="1">
        <f>IF(G1217="D1",MATCH(C1217,'RPI calculation'!$A$9:$A$356,0),0)</f>
        <v>136</v>
      </c>
      <c r="P1217" s="1">
        <f>IF(H1217="D1",MATCH(D1217,'RPI calculation'!$A$9:$A$356,0),0)</f>
        <v>334</v>
      </c>
      <c r="Q1217" s="1">
        <f t="shared" si="54"/>
        <v>1</v>
      </c>
      <c r="R1217" s="1">
        <f t="shared" si="55"/>
        <v>1</v>
      </c>
      <c r="S1217" s="1">
        <f t="shared" si="56"/>
        <v>0</v>
      </c>
      <c r="T1217" s="9">
        <f>IF(Q1217=0,0,(INDEX('RPI calculation'!$H$9:$H$356,P1217)-(COUNTIFS(Matches!$C$9:$C$1954,C1217,Matches!$D$9:$D$1954,D1217,Matches!$Q$9:$Q$1954,1,Matches!$F$9:$F$1954,3)+COUNTIFS(Matches!$C$9:$C$1954,D1217,Matches!$D$9:$D$1954,C1217,Matches!$Q$9:$Q$1954,1,Matches!$E$9:$E$1954,3)))/((INDEX('RPI calculation'!$H$9:$H$356,P1217)+INDEX('RPI calculation'!$I$9:$I$356,P1217))-(COUNTIFS(Matches!$C$9:$C$1954,C1217,Matches!$D$9:$D$1954,D1217,Matches!$Q$9:$Q$1954,1)+COUNTIFS(Matches!$C$9:$C$1954,D1217,Matches!$D$9:$D$1954,C1217,Matches!$Q$9:$Q$1954,1))))</f>
        <v>0.77777777777777779</v>
      </c>
      <c r="U1217" s="9">
        <f>IF(Q1217=0,0,(INDEX('RPI calculation'!$H$9:$H$356,O1217)-(COUNTIFS(Matches!$C$9:$C$1954,C1217,Matches!$D$9:$D$1954,D1217,Matches!$Q$9:$Q$1954,1,Matches!$E$9:$E$1954,3)+COUNTIFS(Matches!$C$9:$C$1954,D1217,Matches!$D$9:$D$1954,C1217,Matches!$Q$9:$Q$1954,1,Matches!$F$9:$F$1954,3)))/((INDEX('RPI calculation'!$H$9:$H$356,O1217)+INDEX('RPI calculation'!$I$9:$I$356,O1217))-(COUNTIFS(Matches!$C$9:$C$1954,C1217,Matches!$D$9:$D$1954,D1217,Matches!$Q$9:$Q$1954,1)+COUNTIFS(Matches!$C$9:$C$1954,D1217,Matches!$D$9:$D$1954,C1217,Matches!$Q$9:$Q$1954,1))))</f>
        <v>0.88888888888888884</v>
      </c>
      <c r="V1217" s="9">
        <f>IF(Q1217=0,0,INDEX('RPI calculation'!$K$9:$K$356,P1217))</f>
        <v>0.52940476190476193</v>
      </c>
      <c r="W1217" s="9">
        <f>IF(Q1217=0,0,INDEX('RPI calculation'!$K$9:$K$356,O1217))</f>
        <v>0.45855089355089351</v>
      </c>
      <c r="X1217" s="1">
        <f>IF(G1217="D1",INDEX('RPI calculation'!$N$9:$N$356,O1217),0)</f>
        <v>85</v>
      </c>
      <c r="Y1217" s="1">
        <f>IF(H1217="D1",INDEX('RPI calculation'!$N$9:$N$356,P1217),0)</f>
        <v>90</v>
      </c>
    </row>
    <row r="1218" spans="1:25" ht="25">
      <c r="A1218" s="1" t="s">
        <v>3471</v>
      </c>
      <c r="B1218" s="12">
        <v>46276</v>
      </c>
      <c r="C1218" s="1" t="s">
        <v>86</v>
      </c>
      <c r="D1218" s="1" t="s">
        <v>202</v>
      </c>
      <c r="E1218" s="1">
        <v>3</v>
      </c>
      <c r="F1218" s="1">
        <v>0</v>
      </c>
      <c r="G1218" s="1" t="s">
        <v>584</v>
      </c>
      <c r="H1218" s="1" t="s">
        <v>584</v>
      </c>
      <c r="I1218" s="1">
        <v>2</v>
      </c>
      <c r="J1218" s="14" t="s">
        <v>1335</v>
      </c>
      <c r="K1218" s="14" t="s">
        <v>3472</v>
      </c>
      <c r="L1218" s="14"/>
      <c r="M1218" s="1" t="s">
        <v>5986</v>
      </c>
      <c r="N1218" s="14" t="s">
        <v>5989</v>
      </c>
      <c r="O1218" s="1">
        <f>IF(G1218="D1",MATCH(C1218,'RPI calculation'!$A$9:$A$356,0),0)</f>
        <v>138</v>
      </c>
      <c r="P1218" s="1">
        <f>IF(H1218="D1",MATCH(D1218,'RPI calculation'!$A$9:$A$356,0),0)</f>
        <v>227</v>
      </c>
      <c r="Q1218" s="1">
        <f t="shared" si="54"/>
        <v>1</v>
      </c>
      <c r="R1218" s="1">
        <f t="shared" si="55"/>
        <v>1</v>
      </c>
      <c r="S1218" s="1">
        <f t="shared" si="56"/>
        <v>0</v>
      </c>
      <c r="T1218" s="9">
        <f>IF(Q1218=0,0,(INDEX('RPI calculation'!$H$9:$H$356,P1218)-(COUNTIFS(Matches!$C$9:$C$1954,C1218,Matches!$D$9:$D$1954,D1218,Matches!$Q$9:$Q$1954,1,Matches!$F$9:$F$1954,3)+COUNTIFS(Matches!$C$9:$C$1954,D1218,Matches!$D$9:$D$1954,C1218,Matches!$Q$9:$Q$1954,1,Matches!$E$9:$E$1954,3)))/((INDEX('RPI calculation'!$H$9:$H$356,P1218)+INDEX('RPI calculation'!$I$9:$I$356,P1218))-(COUNTIFS(Matches!$C$9:$C$1954,C1218,Matches!$D$9:$D$1954,D1218,Matches!$Q$9:$Q$1954,1)+COUNTIFS(Matches!$C$9:$C$1954,D1218,Matches!$D$9:$D$1954,C1218,Matches!$Q$9:$Q$1954,1))))</f>
        <v>0.5</v>
      </c>
      <c r="U1218" s="9">
        <f>IF(Q1218=0,0,(INDEX('RPI calculation'!$H$9:$H$356,O1218)-(COUNTIFS(Matches!$C$9:$C$1954,C1218,Matches!$D$9:$D$1954,D1218,Matches!$Q$9:$Q$1954,1,Matches!$E$9:$E$1954,3)+COUNTIFS(Matches!$C$9:$C$1954,D1218,Matches!$D$9:$D$1954,C1218,Matches!$Q$9:$Q$1954,1,Matches!$F$9:$F$1954,3)))/((INDEX('RPI calculation'!$H$9:$H$356,O1218)+INDEX('RPI calculation'!$I$9:$I$356,O1218))-(COUNTIFS(Matches!$C$9:$C$1954,C1218,Matches!$D$9:$D$1954,D1218,Matches!$Q$9:$Q$1954,1)+COUNTIFS(Matches!$C$9:$C$1954,D1218,Matches!$D$9:$D$1954,C1218,Matches!$Q$9:$Q$1954,1))))</f>
        <v>0.81818181818181823</v>
      </c>
      <c r="V1218" s="9">
        <f>IF(Q1218=0,0,INDEX('RPI calculation'!$K$9:$K$356,P1218))</f>
        <v>0.53330558330558331</v>
      </c>
      <c r="W1218" s="9">
        <f>IF(Q1218=0,0,INDEX('RPI calculation'!$K$9:$K$356,O1218))</f>
        <v>0.52916666666666667</v>
      </c>
      <c r="X1218" s="1">
        <f>IF(G1218="D1",INDEX('RPI calculation'!$N$9:$N$356,O1218),0)</f>
        <v>63</v>
      </c>
      <c r="Y1218" s="1">
        <f>IF(H1218="D1",INDEX('RPI calculation'!$N$9:$N$356,P1218),0)</f>
        <v>179</v>
      </c>
    </row>
    <row r="1219" spans="1:25" ht="25">
      <c r="A1219" s="1" t="s">
        <v>3473</v>
      </c>
      <c r="B1219" s="12">
        <v>46276</v>
      </c>
      <c r="C1219" s="1" t="s">
        <v>45</v>
      </c>
      <c r="D1219" s="1" t="s">
        <v>148</v>
      </c>
      <c r="E1219" s="1">
        <v>3</v>
      </c>
      <c r="F1219" s="1">
        <v>2</v>
      </c>
      <c r="G1219" s="1" t="s">
        <v>584</v>
      </c>
      <c r="H1219" s="1" t="s">
        <v>584</v>
      </c>
      <c r="I1219" s="1">
        <v>2</v>
      </c>
      <c r="J1219" s="14" t="s">
        <v>3474</v>
      </c>
      <c r="K1219" s="14" t="s">
        <v>3475</v>
      </c>
      <c r="L1219" s="14"/>
      <c r="M1219" s="1" t="s">
        <v>5986</v>
      </c>
      <c r="N1219" s="14" t="s">
        <v>5989</v>
      </c>
      <c r="O1219" s="1">
        <f>IF(G1219="D1",MATCH(C1219,'RPI calculation'!$A$9:$A$356,0),0)</f>
        <v>139</v>
      </c>
      <c r="P1219" s="1">
        <f>IF(H1219="D1",MATCH(D1219,'RPI calculation'!$A$9:$A$356,0),0)</f>
        <v>330</v>
      </c>
      <c r="Q1219" s="1">
        <f t="shared" si="54"/>
        <v>1</v>
      </c>
      <c r="R1219" s="1">
        <f t="shared" si="55"/>
        <v>1</v>
      </c>
      <c r="S1219" s="1">
        <f t="shared" si="56"/>
        <v>0</v>
      </c>
      <c r="T1219" s="9">
        <f>IF(Q1219=0,0,(INDEX('RPI calculation'!$H$9:$H$356,P1219)-(COUNTIFS(Matches!$C$9:$C$1954,C1219,Matches!$D$9:$D$1954,D1219,Matches!$Q$9:$Q$1954,1,Matches!$F$9:$F$1954,3)+COUNTIFS(Matches!$C$9:$C$1954,D1219,Matches!$D$9:$D$1954,C1219,Matches!$Q$9:$Q$1954,1,Matches!$E$9:$E$1954,3)))/((INDEX('RPI calculation'!$H$9:$H$356,P1219)+INDEX('RPI calculation'!$I$9:$I$356,P1219))-(COUNTIFS(Matches!$C$9:$C$1954,C1219,Matches!$D$9:$D$1954,D1219,Matches!$Q$9:$Q$1954,1)+COUNTIFS(Matches!$C$9:$C$1954,D1219,Matches!$D$9:$D$1954,C1219,Matches!$Q$9:$Q$1954,1))))</f>
        <v>0.55555555555555558</v>
      </c>
      <c r="U1219" s="9">
        <f>IF(Q1219=0,0,(INDEX('RPI calculation'!$H$9:$H$356,O1219)-(COUNTIFS(Matches!$C$9:$C$1954,C1219,Matches!$D$9:$D$1954,D1219,Matches!$Q$9:$Q$1954,1,Matches!$E$9:$E$1954,3)+COUNTIFS(Matches!$C$9:$C$1954,D1219,Matches!$D$9:$D$1954,C1219,Matches!$Q$9:$Q$1954,1,Matches!$F$9:$F$1954,3)))/((INDEX('RPI calculation'!$H$9:$H$356,O1219)+INDEX('RPI calculation'!$I$9:$I$356,O1219))-(COUNTIFS(Matches!$C$9:$C$1954,C1219,Matches!$D$9:$D$1954,D1219,Matches!$Q$9:$Q$1954,1)+COUNTIFS(Matches!$C$9:$C$1954,D1219,Matches!$D$9:$D$1954,C1219,Matches!$Q$9:$Q$1954,1))))</f>
        <v>0.625</v>
      </c>
      <c r="V1219" s="9">
        <f>IF(Q1219=0,0,INDEX('RPI calculation'!$K$9:$K$356,P1219))</f>
        <v>0.55249999999999999</v>
      </c>
      <c r="W1219" s="9">
        <f>IF(Q1219=0,0,INDEX('RPI calculation'!$K$9:$K$356,O1219))</f>
        <v>0.66015712682379357</v>
      </c>
      <c r="X1219" s="1">
        <f>IF(G1219="D1",INDEX('RPI calculation'!$N$9:$N$356,O1219),0)</f>
        <v>22</v>
      </c>
      <c r="Y1219" s="1">
        <f>IF(H1219="D1",INDEX('RPI calculation'!$N$9:$N$356,P1219),0)</f>
        <v>125</v>
      </c>
    </row>
    <row r="1220" spans="1:25">
      <c r="A1220" s="1" t="s">
        <v>3476</v>
      </c>
      <c r="B1220" s="12">
        <v>46276</v>
      </c>
      <c r="C1220" s="1" t="s">
        <v>89</v>
      </c>
      <c r="D1220" s="1" t="s">
        <v>328</v>
      </c>
      <c r="E1220" s="1">
        <v>3</v>
      </c>
      <c r="F1220" s="1">
        <v>2</v>
      </c>
      <c r="G1220" s="1" t="s">
        <v>584</v>
      </c>
      <c r="H1220" s="1" t="s">
        <v>584</v>
      </c>
      <c r="I1220" s="1">
        <v>1</v>
      </c>
      <c r="J1220" s="14" t="s">
        <v>727</v>
      </c>
      <c r="K1220" s="14" t="s">
        <v>3477</v>
      </c>
      <c r="L1220" s="14"/>
      <c r="M1220" s="1" t="s">
        <v>5986</v>
      </c>
      <c r="N1220" s="14" t="s">
        <v>5989</v>
      </c>
      <c r="O1220" s="1">
        <f>IF(G1220="D1",MATCH(C1220,'RPI calculation'!$A$9:$A$356,0),0)</f>
        <v>142</v>
      </c>
      <c r="P1220" s="1">
        <f>IF(H1220="D1",MATCH(D1220,'RPI calculation'!$A$9:$A$356,0),0)</f>
        <v>295</v>
      </c>
      <c r="Q1220" s="1">
        <f t="shared" si="54"/>
        <v>1</v>
      </c>
      <c r="R1220" s="1">
        <f t="shared" si="55"/>
        <v>1</v>
      </c>
      <c r="S1220" s="1">
        <f t="shared" si="56"/>
        <v>0</v>
      </c>
      <c r="T1220" s="9">
        <f>IF(Q1220=0,0,(INDEX('RPI calculation'!$H$9:$H$356,P1220)-(COUNTIFS(Matches!$C$9:$C$1954,C1220,Matches!$D$9:$D$1954,D1220,Matches!$Q$9:$Q$1954,1,Matches!$F$9:$F$1954,3)+COUNTIFS(Matches!$C$9:$C$1954,D1220,Matches!$D$9:$D$1954,C1220,Matches!$Q$9:$Q$1954,1,Matches!$E$9:$E$1954,3)))/((INDEX('RPI calculation'!$H$9:$H$356,P1220)+INDEX('RPI calculation'!$I$9:$I$356,P1220))-(COUNTIFS(Matches!$C$9:$C$1954,C1220,Matches!$D$9:$D$1954,D1220,Matches!$Q$9:$Q$1954,1)+COUNTIFS(Matches!$C$9:$C$1954,D1220,Matches!$D$9:$D$1954,C1220,Matches!$Q$9:$Q$1954,1))))</f>
        <v>0.2</v>
      </c>
      <c r="U1220" s="9">
        <f>IF(Q1220=0,0,(INDEX('RPI calculation'!$H$9:$H$356,O1220)-(COUNTIFS(Matches!$C$9:$C$1954,C1220,Matches!$D$9:$D$1954,D1220,Matches!$Q$9:$Q$1954,1,Matches!$E$9:$E$1954,3)+COUNTIFS(Matches!$C$9:$C$1954,D1220,Matches!$D$9:$D$1954,C1220,Matches!$Q$9:$Q$1954,1,Matches!$F$9:$F$1954,3)))/((INDEX('RPI calculation'!$H$9:$H$356,O1220)+INDEX('RPI calculation'!$I$9:$I$356,O1220))-(COUNTIFS(Matches!$C$9:$C$1954,C1220,Matches!$D$9:$D$1954,D1220,Matches!$Q$9:$Q$1954,1)+COUNTIFS(Matches!$C$9:$C$1954,D1220,Matches!$D$9:$D$1954,C1220,Matches!$Q$9:$Q$1954,1))))</f>
        <v>0.8</v>
      </c>
      <c r="V1220" s="9">
        <f>IF(Q1220=0,0,INDEX('RPI calculation'!$K$9:$K$356,P1220))</f>
        <v>0.47323232323232317</v>
      </c>
      <c r="W1220" s="9">
        <f>IF(Q1220=0,0,INDEX('RPI calculation'!$K$9:$K$356,O1220))</f>
        <v>0.5116030434212252</v>
      </c>
      <c r="X1220" s="1">
        <f>IF(G1220="D1",INDEX('RPI calculation'!$N$9:$N$356,O1220),0)</f>
        <v>66</v>
      </c>
      <c r="Y1220" s="1">
        <f>IF(H1220="D1",INDEX('RPI calculation'!$N$9:$N$356,P1220),0)</f>
        <v>305</v>
      </c>
    </row>
    <row r="1221" spans="1:25" ht="25">
      <c r="A1221" s="1" t="s">
        <v>3478</v>
      </c>
      <c r="B1221" s="12">
        <v>46276</v>
      </c>
      <c r="C1221" s="1" t="s">
        <v>329</v>
      </c>
      <c r="D1221" s="1" t="s">
        <v>371</v>
      </c>
      <c r="E1221" s="1">
        <v>3</v>
      </c>
      <c r="F1221" s="1">
        <v>0</v>
      </c>
      <c r="G1221" s="1" t="s">
        <v>584</v>
      </c>
      <c r="H1221" s="1" t="s">
        <v>584</v>
      </c>
      <c r="I1221" s="1">
        <v>2</v>
      </c>
      <c r="J1221" s="14" t="s">
        <v>1130</v>
      </c>
      <c r="K1221" s="14" t="s">
        <v>3479</v>
      </c>
      <c r="L1221" s="14"/>
      <c r="M1221" s="1" t="s">
        <v>5986</v>
      </c>
      <c r="N1221" s="14" t="s">
        <v>5989</v>
      </c>
      <c r="O1221" s="1">
        <f>IF(G1221="D1",MATCH(C1221,'RPI calculation'!$A$9:$A$356,0),0)</f>
        <v>145</v>
      </c>
      <c r="P1221" s="1">
        <f>IF(H1221="D1",MATCH(D1221,'RPI calculation'!$A$9:$A$356,0),0)</f>
        <v>168</v>
      </c>
      <c r="Q1221" s="1">
        <f t="shared" si="54"/>
        <v>1</v>
      </c>
      <c r="R1221" s="1">
        <f t="shared" si="55"/>
        <v>1</v>
      </c>
      <c r="S1221" s="1">
        <f t="shared" si="56"/>
        <v>0</v>
      </c>
      <c r="T1221" s="9">
        <f>IF(Q1221=0,0,(INDEX('RPI calculation'!$H$9:$H$356,P1221)-(COUNTIFS(Matches!$C$9:$C$1954,C1221,Matches!$D$9:$D$1954,D1221,Matches!$Q$9:$Q$1954,1,Matches!$F$9:$F$1954,3)+COUNTIFS(Matches!$C$9:$C$1954,D1221,Matches!$D$9:$D$1954,C1221,Matches!$Q$9:$Q$1954,1,Matches!$E$9:$E$1954,3)))/((INDEX('RPI calculation'!$H$9:$H$356,P1221)+INDEX('RPI calculation'!$I$9:$I$356,P1221))-(COUNTIFS(Matches!$C$9:$C$1954,C1221,Matches!$D$9:$D$1954,D1221,Matches!$Q$9:$Q$1954,1)+COUNTIFS(Matches!$C$9:$C$1954,D1221,Matches!$D$9:$D$1954,C1221,Matches!$Q$9:$Q$1954,1))))</f>
        <v>0</v>
      </c>
      <c r="U1221" s="9">
        <f>IF(Q1221=0,0,(INDEX('RPI calculation'!$H$9:$H$356,O1221)-(COUNTIFS(Matches!$C$9:$C$1954,C1221,Matches!$D$9:$D$1954,D1221,Matches!$Q$9:$Q$1954,1,Matches!$E$9:$E$1954,3)+COUNTIFS(Matches!$C$9:$C$1954,D1221,Matches!$D$9:$D$1954,C1221,Matches!$Q$9:$Q$1954,1,Matches!$F$9:$F$1954,3)))/((INDEX('RPI calculation'!$H$9:$H$356,O1221)+INDEX('RPI calculation'!$I$9:$I$356,O1221))-(COUNTIFS(Matches!$C$9:$C$1954,C1221,Matches!$D$9:$D$1954,D1221,Matches!$Q$9:$Q$1954,1)+COUNTIFS(Matches!$C$9:$C$1954,D1221,Matches!$D$9:$D$1954,C1221,Matches!$Q$9:$Q$1954,1))))</f>
        <v>0.46153846153846156</v>
      </c>
      <c r="V1221" s="9">
        <f>IF(Q1221=0,0,INDEX('RPI calculation'!$K$9:$K$356,P1221))</f>
        <v>0.33325008325008326</v>
      </c>
      <c r="W1221" s="9">
        <f>IF(Q1221=0,0,INDEX('RPI calculation'!$K$9:$K$356,O1221))</f>
        <v>0.32139249639249634</v>
      </c>
      <c r="X1221" s="1">
        <f>IF(G1221="D1",INDEX('RPI calculation'!$N$9:$N$356,O1221),0)</f>
        <v>306</v>
      </c>
      <c r="Y1221" s="1">
        <f>IF(H1221="D1",INDEX('RPI calculation'!$N$9:$N$356,P1221),0)</f>
        <v>348</v>
      </c>
    </row>
    <row r="1222" spans="1:25" ht="25">
      <c r="A1222" s="1" t="s">
        <v>3480</v>
      </c>
      <c r="B1222" s="12">
        <v>46276</v>
      </c>
      <c r="C1222" s="1" t="s">
        <v>29</v>
      </c>
      <c r="D1222" s="1" t="s">
        <v>90</v>
      </c>
      <c r="E1222" s="1">
        <v>3</v>
      </c>
      <c r="F1222" s="1">
        <v>1</v>
      </c>
      <c r="G1222" s="1" t="s">
        <v>584</v>
      </c>
      <c r="H1222" s="1" t="s">
        <v>584</v>
      </c>
      <c r="I1222" s="1">
        <v>2</v>
      </c>
      <c r="J1222" s="14" t="s">
        <v>2010</v>
      </c>
      <c r="K1222" s="14" t="s">
        <v>3481</v>
      </c>
      <c r="L1222" s="14"/>
      <c r="M1222" s="1" t="s">
        <v>5986</v>
      </c>
      <c r="N1222" s="14" t="s">
        <v>5989</v>
      </c>
      <c r="O1222" s="1">
        <f>IF(G1222="D1",MATCH(C1222,'RPI calculation'!$A$9:$A$356,0),0)</f>
        <v>146</v>
      </c>
      <c r="P1222" s="1">
        <f>IF(H1222="D1",MATCH(D1222,'RPI calculation'!$A$9:$A$356,0),0)</f>
        <v>232</v>
      </c>
      <c r="Q1222" s="1">
        <f t="shared" si="54"/>
        <v>1</v>
      </c>
      <c r="R1222" s="1">
        <f t="shared" si="55"/>
        <v>1</v>
      </c>
      <c r="S1222" s="1">
        <f t="shared" si="56"/>
        <v>0</v>
      </c>
      <c r="T1222" s="9">
        <f>IF(Q1222=0,0,(INDEX('RPI calculation'!$H$9:$H$356,P1222)-(COUNTIFS(Matches!$C$9:$C$1954,C1222,Matches!$D$9:$D$1954,D1222,Matches!$Q$9:$Q$1954,1,Matches!$F$9:$F$1954,3)+COUNTIFS(Matches!$C$9:$C$1954,D1222,Matches!$D$9:$D$1954,C1222,Matches!$Q$9:$Q$1954,1,Matches!$E$9:$E$1954,3)))/((INDEX('RPI calculation'!$H$9:$H$356,P1222)+INDEX('RPI calculation'!$I$9:$I$356,P1222))-(COUNTIFS(Matches!$C$9:$C$1954,C1222,Matches!$D$9:$D$1954,D1222,Matches!$Q$9:$Q$1954,1)+COUNTIFS(Matches!$C$9:$C$1954,D1222,Matches!$D$9:$D$1954,C1222,Matches!$Q$9:$Q$1954,1))))</f>
        <v>0.6</v>
      </c>
      <c r="U1222" s="9">
        <f>IF(Q1222=0,0,(INDEX('RPI calculation'!$H$9:$H$356,O1222)-(COUNTIFS(Matches!$C$9:$C$1954,C1222,Matches!$D$9:$D$1954,D1222,Matches!$Q$9:$Q$1954,1,Matches!$E$9:$E$1954,3)+COUNTIFS(Matches!$C$9:$C$1954,D1222,Matches!$D$9:$D$1954,C1222,Matches!$Q$9:$Q$1954,1,Matches!$F$9:$F$1954,3)))/((INDEX('RPI calculation'!$H$9:$H$356,O1222)+INDEX('RPI calculation'!$I$9:$I$356,O1222))-(COUNTIFS(Matches!$C$9:$C$1954,C1222,Matches!$D$9:$D$1954,D1222,Matches!$Q$9:$Q$1954,1)+COUNTIFS(Matches!$C$9:$C$1954,D1222,Matches!$D$9:$D$1954,C1222,Matches!$Q$9:$Q$1954,1))))</f>
        <v>0.81818181818181823</v>
      </c>
      <c r="V1222" s="9">
        <f>IF(Q1222=0,0,INDEX('RPI calculation'!$K$9:$K$356,P1222))</f>
        <v>0.61671258034894405</v>
      </c>
      <c r="W1222" s="9">
        <f>IF(Q1222=0,0,INDEX('RPI calculation'!$K$9:$K$356,O1222))</f>
        <v>0.65386904761904752</v>
      </c>
      <c r="X1222" s="1">
        <f>IF(G1222="D1",INDEX('RPI calculation'!$N$9:$N$356,O1222),0)</f>
        <v>6</v>
      </c>
      <c r="Y1222" s="1">
        <f>IF(H1222="D1",INDEX('RPI calculation'!$N$9:$N$356,P1222),0)</f>
        <v>67</v>
      </c>
    </row>
    <row r="1223" spans="1:25" ht="25">
      <c r="A1223" s="1" t="s">
        <v>3482</v>
      </c>
      <c r="B1223" s="12">
        <v>46276</v>
      </c>
      <c r="C1223" s="1" t="s">
        <v>359</v>
      </c>
      <c r="D1223" s="1" t="s">
        <v>204</v>
      </c>
      <c r="E1223" s="1">
        <v>0</v>
      </c>
      <c r="F1223" s="1">
        <v>3</v>
      </c>
      <c r="G1223" s="1" t="s">
        <v>584</v>
      </c>
      <c r="H1223" s="1" t="s">
        <v>584</v>
      </c>
      <c r="I1223" s="1">
        <v>2</v>
      </c>
      <c r="J1223" s="14" t="s">
        <v>1090</v>
      </c>
      <c r="K1223" s="14" t="s">
        <v>3483</v>
      </c>
      <c r="L1223" s="14"/>
      <c r="M1223" s="1" t="s">
        <v>5986</v>
      </c>
      <c r="N1223" s="14" t="s">
        <v>5989</v>
      </c>
      <c r="O1223" s="1">
        <f>IF(G1223="D1",MATCH(C1223,'RPI calculation'!$A$9:$A$356,0),0)</f>
        <v>150</v>
      </c>
      <c r="P1223" s="1">
        <f>IF(H1223="D1",MATCH(D1223,'RPI calculation'!$A$9:$A$356,0),0)</f>
        <v>225</v>
      </c>
      <c r="Q1223" s="1">
        <f t="shared" si="54"/>
        <v>1</v>
      </c>
      <c r="R1223" s="1">
        <f t="shared" si="55"/>
        <v>0</v>
      </c>
      <c r="S1223" s="1">
        <f t="shared" si="56"/>
        <v>1</v>
      </c>
      <c r="T1223" s="9">
        <f>IF(Q1223=0,0,(INDEX('RPI calculation'!$H$9:$H$356,P1223)-(COUNTIFS(Matches!$C$9:$C$1954,C1223,Matches!$D$9:$D$1954,D1223,Matches!$Q$9:$Q$1954,1,Matches!$F$9:$F$1954,3)+COUNTIFS(Matches!$C$9:$C$1954,D1223,Matches!$D$9:$D$1954,C1223,Matches!$Q$9:$Q$1954,1,Matches!$E$9:$E$1954,3)))/((INDEX('RPI calculation'!$H$9:$H$356,P1223)+INDEX('RPI calculation'!$I$9:$I$356,P1223))-(COUNTIFS(Matches!$C$9:$C$1954,C1223,Matches!$D$9:$D$1954,D1223,Matches!$Q$9:$Q$1954,1)+COUNTIFS(Matches!$C$9:$C$1954,D1223,Matches!$D$9:$D$1954,C1223,Matches!$Q$9:$Q$1954,1))))</f>
        <v>0.7</v>
      </c>
      <c r="U1223" s="9">
        <f>IF(Q1223=0,0,(INDEX('RPI calculation'!$H$9:$H$356,O1223)-(COUNTIFS(Matches!$C$9:$C$1954,C1223,Matches!$D$9:$D$1954,D1223,Matches!$Q$9:$Q$1954,1,Matches!$E$9:$E$1954,3)+COUNTIFS(Matches!$C$9:$C$1954,D1223,Matches!$D$9:$D$1954,C1223,Matches!$Q$9:$Q$1954,1,Matches!$F$9:$F$1954,3)))/((INDEX('RPI calculation'!$H$9:$H$356,O1223)+INDEX('RPI calculation'!$I$9:$I$356,O1223))-(COUNTIFS(Matches!$C$9:$C$1954,C1223,Matches!$D$9:$D$1954,D1223,Matches!$Q$9:$Q$1954,1)+COUNTIFS(Matches!$C$9:$C$1954,D1223,Matches!$D$9:$D$1954,C1223,Matches!$Q$9:$Q$1954,1))))</f>
        <v>0.1</v>
      </c>
      <c r="V1223" s="9">
        <f>IF(Q1223=0,0,INDEX('RPI calculation'!$K$9:$K$356,P1223))</f>
        <v>0.40504344140707771</v>
      </c>
      <c r="W1223" s="9">
        <f>IF(Q1223=0,0,INDEX('RPI calculation'!$K$9:$K$356,O1223))</f>
        <v>0.39511851784579055</v>
      </c>
      <c r="X1223" s="1">
        <f>IF(G1223="D1",INDEX('RPI calculation'!$N$9:$N$356,O1223),0)</f>
        <v>336</v>
      </c>
      <c r="Y1223" s="1">
        <f>IF(H1223="D1",INDEX('RPI calculation'!$N$9:$N$356,P1223),0)</f>
        <v>181</v>
      </c>
    </row>
    <row r="1224" spans="1:25" ht="25">
      <c r="A1224" s="1" t="s">
        <v>3484</v>
      </c>
      <c r="B1224" s="12">
        <v>46276</v>
      </c>
      <c r="C1224" s="1" t="s">
        <v>91</v>
      </c>
      <c r="D1224" s="1" t="s">
        <v>252</v>
      </c>
      <c r="E1224" s="1">
        <v>3</v>
      </c>
      <c r="F1224" s="1">
        <v>0</v>
      </c>
      <c r="G1224" s="1" t="s">
        <v>584</v>
      </c>
      <c r="H1224" s="1" t="s">
        <v>584</v>
      </c>
      <c r="I1224" s="1">
        <v>2</v>
      </c>
      <c r="J1224" s="14" t="s">
        <v>795</v>
      </c>
      <c r="K1224" s="14" t="s">
        <v>3485</v>
      </c>
      <c r="L1224" s="14"/>
      <c r="M1224" s="1" t="s">
        <v>5986</v>
      </c>
      <c r="N1224" s="14" t="s">
        <v>5989</v>
      </c>
      <c r="O1224" s="1">
        <f>IF(G1224="D1",MATCH(C1224,'RPI calculation'!$A$9:$A$356,0),0)</f>
        <v>154</v>
      </c>
      <c r="P1224" s="1">
        <f>IF(H1224="D1",MATCH(D1224,'RPI calculation'!$A$9:$A$356,0),0)</f>
        <v>249</v>
      </c>
      <c r="Q1224" s="1">
        <f t="shared" si="54"/>
        <v>1</v>
      </c>
      <c r="R1224" s="1">
        <f t="shared" si="55"/>
        <v>1</v>
      </c>
      <c r="S1224" s="1">
        <f t="shared" si="56"/>
        <v>0</v>
      </c>
      <c r="T1224" s="9">
        <f>IF(Q1224=0,0,(INDEX('RPI calculation'!$H$9:$H$356,P1224)-(COUNTIFS(Matches!$C$9:$C$1954,C1224,Matches!$D$9:$D$1954,D1224,Matches!$Q$9:$Q$1954,1,Matches!$F$9:$F$1954,3)+COUNTIFS(Matches!$C$9:$C$1954,D1224,Matches!$D$9:$D$1954,C1224,Matches!$Q$9:$Q$1954,1,Matches!$E$9:$E$1954,3)))/((INDEX('RPI calculation'!$H$9:$H$356,P1224)+INDEX('RPI calculation'!$I$9:$I$356,P1224))-(COUNTIFS(Matches!$C$9:$C$1954,C1224,Matches!$D$9:$D$1954,D1224,Matches!$Q$9:$Q$1954,1)+COUNTIFS(Matches!$C$9:$C$1954,D1224,Matches!$D$9:$D$1954,C1224,Matches!$Q$9:$Q$1954,1))))</f>
        <v>0.72727272727272729</v>
      </c>
      <c r="U1224" s="9">
        <f>IF(Q1224=0,0,(INDEX('RPI calculation'!$H$9:$H$356,O1224)-(COUNTIFS(Matches!$C$9:$C$1954,C1224,Matches!$D$9:$D$1954,D1224,Matches!$Q$9:$Q$1954,1,Matches!$E$9:$E$1954,3)+COUNTIFS(Matches!$C$9:$C$1954,D1224,Matches!$D$9:$D$1954,C1224,Matches!$Q$9:$Q$1954,1,Matches!$F$9:$F$1954,3)))/((INDEX('RPI calculation'!$H$9:$H$356,O1224)+INDEX('RPI calculation'!$I$9:$I$356,O1224))-(COUNTIFS(Matches!$C$9:$C$1954,C1224,Matches!$D$9:$D$1954,D1224,Matches!$Q$9:$Q$1954,1)+COUNTIFS(Matches!$C$9:$C$1954,D1224,Matches!$D$9:$D$1954,C1224,Matches!$Q$9:$Q$1954,1))))</f>
        <v>0.9</v>
      </c>
      <c r="V1224" s="9">
        <f>IF(Q1224=0,0,INDEX('RPI calculation'!$K$9:$K$356,P1224))</f>
        <v>0.36300227550227548</v>
      </c>
      <c r="W1224" s="9">
        <f>IF(Q1224=0,0,INDEX('RPI calculation'!$K$9:$K$356,O1224))</f>
        <v>0.47060212514757976</v>
      </c>
      <c r="X1224" s="1">
        <f>IF(G1224="D1",INDEX('RPI calculation'!$N$9:$N$356,O1224),0)</f>
        <v>68</v>
      </c>
      <c r="Y1224" s="1">
        <f>IF(H1224="D1",INDEX('RPI calculation'!$N$9:$N$356,P1224),0)</f>
        <v>229</v>
      </c>
    </row>
    <row r="1225" spans="1:25" ht="25">
      <c r="A1225" s="1" t="s">
        <v>3486</v>
      </c>
      <c r="B1225" s="12">
        <v>46276</v>
      </c>
      <c r="C1225" s="1" t="s">
        <v>224</v>
      </c>
      <c r="D1225" s="1" t="s">
        <v>352</v>
      </c>
      <c r="E1225" s="1">
        <v>3</v>
      </c>
      <c r="F1225" s="1">
        <v>0</v>
      </c>
      <c r="G1225" s="1" t="s">
        <v>584</v>
      </c>
      <c r="H1225" s="1" t="s">
        <v>584</v>
      </c>
      <c r="I1225" s="1">
        <v>2</v>
      </c>
      <c r="J1225" s="14" t="s">
        <v>3487</v>
      </c>
      <c r="K1225" s="14" t="s">
        <v>3488</v>
      </c>
      <c r="L1225" s="14"/>
      <c r="M1225" s="1" t="s">
        <v>5986</v>
      </c>
      <c r="N1225" s="14" t="s">
        <v>5989</v>
      </c>
      <c r="O1225" s="1">
        <f>IF(G1225="D1",MATCH(C1225,'RPI calculation'!$A$9:$A$356,0),0)</f>
        <v>157</v>
      </c>
      <c r="P1225" s="1">
        <f>IF(H1225="D1",MATCH(D1225,'RPI calculation'!$A$9:$A$356,0),0)</f>
        <v>186</v>
      </c>
      <c r="Q1225" s="1">
        <f t="shared" ref="Q1225:Q1288" si="57">IF(AND(G1225="D1",H1225="D1"),1,0)</f>
        <v>1</v>
      </c>
      <c r="R1225" s="1">
        <f t="shared" ref="R1225:R1288" si="58">IF(E1225&gt;F1225,1,0)</f>
        <v>1</v>
      </c>
      <c r="S1225" s="1">
        <f t="shared" ref="S1225:S1288" si="59">IF(F1225&gt;E1225,1,0)</f>
        <v>0</v>
      </c>
      <c r="T1225" s="9">
        <f>IF(Q1225=0,0,(INDEX('RPI calculation'!$H$9:$H$356,P1225)-(COUNTIFS(Matches!$C$9:$C$1954,C1225,Matches!$D$9:$D$1954,D1225,Matches!$Q$9:$Q$1954,1,Matches!$F$9:$F$1954,3)+COUNTIFS(Matches!$C$9:$C$1954,D1225,Matches!$D$9:$D$1954,C1225,Matches!$Q$9:$Q$1954,1,Matches!$E$9:$E$1954,3)))/((INDEX('RPI calculation'!$H$9:$H$356,P1225)+INDEX('RPI calculation'!$I$9:$I$356,P1225))-(COUNTIFS(Matches!$C$9:$C$1954,C1225,Matches!$D$9:$D$1954,D1225,Matches!$Q$9:$Q$1954,1)+COUNTIFS(Matches!$C$9:$C$1954,D1225,Matches!$D$9:$D$1954,C1225,Matches!$Q$9:$Q$1954,1))))</f>
        <v>0.16666666666666666</v>
      </c>
      <c r="U1225" s="9">
        <f>IF(Q1225=0,0,(INDEX('RPI calculation'!$H$9:$H$356,O1225)-(COUNTIFS(Matches!$C$9:$C$1954,C1225,Matches!$D$9:$D$1954,D1225,Matches!$Q$9:$Q$1954,1,Matches!$E$9:$E$1954,3)+COUNTIFS(Matches!$C$9:$C$1954,D1225,Matches!$D$9:$D$1954,C1225,Matches!$Q$9:$Q$1954,1,Matches!$F$9:$F$1954,3)))/((INDEX('RPI calculation'!$H$9:$H$356,O1225)+INDEX('RPI calculation'!$I$9:$I$356,O1225))-(COUNTIFS(Matches!$C$9:$C$1954,C1225,Matches!$D$9:$D$1954,D1225,Matches!$Q$9:$Q$1954,1)+COUNTIFS(Matches!$C$9:$C$1954,D1225,Matches!$D$9:$D$1954,C1225,Matches!$Q$9:$Q$1954,1))))</f>
        <v>0.45454545454545453</v>
      </c>
      <c r="V1225" s="9">
        <f>IF(Q1225=0,0,INDEX('RPI calculation'!$K$9:$K$356,P1225))</f>
        <v>0.404967254967255</v>
      </c>
      <c r="W1225" s="9">
        <f>IF(Q1225=0,0,INDEX('RPI calculation'!$K$9:$K$356,O1225))</f>
        <v>0.48918350168350172</v>
      </c>
      <c r="X1225" s="1">
        <f>IF(G1225="D1",INDEX('RPI calculation'!$N$9:$N$356,O1225),0)</f>
        <v>201</v>
      </c>
      <c r="Y1225" s="1">
        <f>IF(H1225="D1",INDEX('RPI calculation'!$N$9:$N$356,P1225),0)</f>
        <v>329</v>
      </c>
    </row>
    <row r="1226" spans="1:25" ht="25">
      <c r="A1226" s="1" t="s">
        <v>3489</v>
      </c>
      <c r="B1226" s="12">
        <v>46276</v>
      </c>
      <c r="C1226" s="1" t="s">
        <v>122</v>
      </c>
      <c r="D1226" s="1" t="s">
        <v>51</v>
      </c>
      <c r="E1226" s="1">
        <v>0</v>
      </c>
      <c r="F1226" s="1">
        <v>3</v>
      </c>
      <c r="G1226" s="1" t="s">
        <v>584</v>
      </c>
      <c r="H1226" s="1" t="s">
        <v>584</v>
      </c>
      <c r="I1226" s="1">
        <v>2</v>
      </c>
      <c r="J1226" s="14" t="s">
        <v>594</v>
      </c>
      <c r="K1226" s="14" t="s">
        <v>3490</v>
      </c>
      <c r="L1226" s="14"/>
      <c r="M1226" s="1" t="s">
        <v>5986</v>
      </c>
      <c r="N1226" s="14" t="s">
        <v>5989</v>
      </c>
      <c r="O1226" s="1">
        <f>IF(G1226="D1",MATCH(C1226,'RPI calculation'!$A$9:$A$356,0),0)</f>
        <v>160</v>
      </c>
      <c r="P1226" s="1">
        <f>IF(H1226="D1",MATCH(D1226,'RPI calculation'!$A$9:$A$356,0),0)</f>
        <v>166</v>
      </c>
      <c r="Q1226" s="1">
        <f t="shared" si="57"/>
        <v>1</v>
      </c>
      <c r="R1226" s="1">
        <f t="shared" si="58"/>
        <v>0</v>
      </c>
      <c r="S1226" s="1">
        <f t="shared" si="59"/>
        <v>1</v>
      </c>
      <c r="T1226" s="9">
        <f>IF(Q1226=0,0,(INDEX('RPI calculation'!$H$9:$H$356,P1226)-(COUNTIFS(Matches!$C$9:$C$1954,C1226,Matches!$D$9:$D$1954,D1226,Matches!$Q$9:$Q$1954,1,Matches!$F$9:$F$1954,3)+COUNTIFS(Matches!$C$9:$C$1954,D1226,Matches!$D$9:$D$1954,C1226,Matches!$Q$9:$Q$1954,1,Matches!$E$9:$E$1954,3)))/((INDEX('RPI calculation'!$H$9:$H$356,P1226)+INDEX('RPI calculation'!$I$9:$I$356,P1226))-(COUNTIFS(Matches!$C$9:$C$1954,C1226,Matches!$D$9:$D$1954,D1226,Matches!$Q$9:$Q$1954,1)+COUNTIFS(Matches!$C$9:$C$1954,D1226,Matches!$D$9:$D$1954,C1226,Matches!$Q$9:$Q$1954,1))))</f>
        <v>0.7142857142857143</v>
      </c>
      <c r="U1226" s="9">
        <f>IF(Q1226=0,0,(INDEX('RPI calculation'!$H$9:$H$356,O1226)-(COUNTIFS(Matches!$C$9:$C$1954,C1226,Matches!$D$9:$D$1954,D1226,Matches!$Q$9:$Q$1954,1,Matches!$E$9:$E$1954,3)+COUNTIFS(Matches!$C$9:$C$1954,D1226,Matches!$D$9:$D$1954,C1226,Matches!$Q$9:$Q$1954,1,Matches!$F$9:$F$1954,3)))/((INDEX('RPI calculation'!$H$9:$H$356,O1226)+INDEX('RPI calculation'!$I$9:$I$356,O1226))-(COUNTIFS(Matches!$C$9:$C$1954,C1226,Matches!$D$9:$D$1954,D1226,Matches!$Q$9:$Q$1954,1)+COUNTIFS(Matches!$C$9:$C$1954,D1226,Matches!$D$9:$D$1954,C1226,Matches!$Q$9:$Q$1954,1))))</f>
        <v>0.25</v>
      </c>
      <c r="V1226" s="9">
        <f>IF(Q1226=0,0,INDEX('RPI calculation'!$K$9:$K$356,P1226))</f>
        <v>0.57982954545454546</v>
      </c>
      <c r="W1226" s="9">
        <f>IF(Q1226=0,0,INDEX('RPI calculation'!$K$9:$K$356,O1226))</f>
        <v>0.72164902998236324</v>
      </c>
      <c r="X1226" s="1">
        <f>IF(G1226="D1",INDEX('RPI calculation'!$N$9:$N$356,O1226),0)</f>
        <v>99</v>
      </c>
      <c r="Y1226" s="1">
        <f>IF(H1226="D1",INDEX('RPI calculation'!$N$9:$N$356,P1226),0)</f>
        <v>28</v>
      </c>
    </row>
    <row r="1227" spans="1:25" ht="25">
      <c r="A1227" s="1" t="s">
        <v>3491</v>
      </c>
      <c r="B1227" s="12">
        <v>46276</v>
      </c>
      <c r="C1227" s="1" t="s">
        <v>205</v>
      </c>
      <c r="D1227" s="1" t="s">
        <v>363</v>
      </c>
      <c r="E1227" s="1">
        <v>3</v>
      </c>
      <c r="F1227" s="1">
        <v>0</v>
      </c>
      <c r="G1227" s="1" t="s">
        <v>584</v>
      </c>
      <c r="H1227" s="1" t="s">
        <v>584</v>
      </c>
      <c r="I1227" s="1">
        <v>2</v>
      </c>
      <c r="J1227" s="14" t="s">
        <v>1003</v>
      </c>
      <c r="K1227" s="14" t="s">
        <v>3492</v>
      </c>
      <c r="L1227" s="14"/>
      <c r="M1227" s="1" t="s">
        <v>5986</v>
      </c>
      <c r="N1227" s="14" t="s">
        <v>5989</v>
      </c>
      <c r="O1227" s="1">
        <f>IF(G1227="D1",MATCH(C1227,'RPI calculation'!$A$9:$A$356,0),0)</f>
        <v>161</v>
      </c>
      <c r="P1227" s="1">
        <f>IF(H1227="D1",MATCH(D1227,'RPI calculation'!$A$9:$A$356,0),0)</f>
        <v>188</v>
      </c>
      <c r="Q1227" s="1">
        <f t="shared" si="57"/>
        <v>1</v>
      </c>
      <c r="R1227" s="1">
        <f t="shared" si="58"/>
        <v>1</v>
      </c>
      <c r="S1227" s="1">
        <f t="shared" si="59"/>
        <v>0</v>
      </c>
      <c r="T1227" s="9">
        <f>IF(Q1227=0,0,(INDEX('RPI calculation'!$H$9:$H$356,P1227)-(COUNTIFS(Matches!$C$9:$C$1954,C1227,Matches!$D$9:$D$1954,D1227,Matches!$Q$9:$Q$1954,1,Matches!$F$9:$F$1954,3)+COUNTIFS(Matches!$C$9:$C$1954,D1227,Matches!$D$9:$D$1954,C1227,Matches!$Q$9:$Q$1954,1,Matches!$E$9:$E$1954,3)))/((INDEX('RPI calculation'!$H$9:$H$356,P1227)+INDEX('RPI calculation'!$I$9:$I$356,P1227))-(COUNTIFS(Matches!$C$9:$C$1954,C1227,Matches!$D$9:$D$1954,D1227,Matches!$Q$9:$Q$1954,1)+COUNTIFS(Matches!$C$9:$C$1954,D1227,Matches!$D$9:$D$1954,C1227,Matches!$Q$9:$Q$1954,1))))</f>
        <v>0.54545454545454541</v>
      </c>
      <c r="U1227" s="9">
        <f>IF(Q1227=0,0,(INDEX('RPI calculation'!$H$9:$H$356,O1227)-(COUNTIFS(Matches!$C$9:$C$1954,C1227,Matches!$D$9:$D$1954,D1227,Matches!$Q$9:$Q$1954,1,Matches!$E$9:$E$1954,3)+COUNTIFS(Matches!$C$9:$C$1954,D1227,Matches!$D$9:$D$1954,C1227,Matches!$Q$9:$Q$1954,1,Matches!$F$9:$F$1954,3)))/((INDEX('RPI calculation'!$H$9:$H$356,O1227)+INDEX('RPI calculation'!$I$9:$I$356,O1227))-(COUNTIFS(Matches!$C$9:$C$1954,C1227,Matches!$D$9:$D$1954,D1227,Matches!$Q$9:$Q$1954,1)+COUNTIFS(Matches!$C$9:$C$1954,D1227,Matches!$D$9:$D$1954,C1227,Matches!$Q$9:$Q$1954,1))))</f>
        <v>0.7</v>
      </c>
      <c r="V1227" s="9">
        <f>IF(Q1227=0,0,INDEX('RPI calculation'!$K$9:$K$356,P1227))</f>
        <v>0.17606421356421356</v>
      </c>
      <c r="W1227" s="9">
        <f>IF(Q1227=0,0,INDEX('RPI calculation'!$K$9:$K$356,O1227))</f>
        <v>0.3891184573002755</v>
      </c>
      <c r="X1227" s="1">
        <f>IF(G1227="D1",INDEX('RPI calculation'!$N$9:$N$356,O1227),0)</f>
        <v>182</v>
      </c>
      <c r="Y1227" s="1">
        <f>IF(H1227="D1",INDEX('RPI calculation'!$N$9:$N$356,P1227),0)</f>
        <v>340</v>
      </c>
    </row>
    <row r="1228" spans="1:25" ht="25">
      <c r="A1228" s="1" t="s">
        <v>3493</v>
      </c>
      <c r="B1228" s="12">
        <v>46276</v>
      </c>
      <c r="C1228" s="1" t="s">
        <v>56</v>
      </c>
      <c r="D1228" s="1" t="s">
        <v>30</v>
      </c>
      <c r="E1228" s="1">
        <v>1</v>
      </c>
      <c r="F1228" s="1">
        <v>3</v>
      </c>
      <c r="G1228" s="1" t="s">
        <v>584</v>
      </c>
      <c r="H1228" s="1" t="s">
        <v>584</v>
      </c>
      <c r="I1228" s="1">
        <v>2</v>
      </c>
      <c r="J1228" s="14" t="s">
        <v>644</v>
      </c>
      <c r="K1228" s="14" t="s">
        <v>3494</v>
      </c>
      <c r="L1228" s="14"/>
      <c r="M1228" s="1" t="s">
        <v>5986</v>
      </c>
      <c r="N1228" s="14" t="s">
        <v>5989</v>
      </c>
      <c r="O1228" s="1">
        <f>IF(G1228="D1",MATCH(C1228,'RPI calculation'!$A$9:$A$356,0),0)</f>
        <v>162</v>
      </c>
      <c r="P1228" s="1">
        <f>IF(H1228="D1",MATCH(D1228,'RPI calculation'!$A$9:$A$356,0),0)</f>
        <v>276</v>
      </c>
      <c r="Q1228" s="1">
        <f t="shared" si="57"/>
        <v>1</v>
      </c>
      <c r="R1228" s="1">
        <f t="shared" si="58"/>
        <v>0</v>
      </c>
      <c r="S1228" s="1">
        <f t="shared" si="59"/>
        <v>1</v>
      </c>
      <c r="T1228" s="9">
        <f>IF(Q1228=0,0,(INDEX('RPI calculation'!$H$9:$H$356,P1228)-(COUNTIFS(Matches!$C$9:$C$1954,C1228,Matches!$D$9:$D$1954,D1228,Matches!$Q$9:$Q$1954,1,Matches!$F$9:$F$1954,3)+COUNTIFS(Matches!$C$9:$C$1954,D1228,Matches!$D$9:$D$1954,C1228,Matches!$Q$9:$Q$1954,1,Matches!$E$9:$E$1954,3)))/((INDEX('RPI calculation'!$H$9:$H$356,P1228)+INDEX('RPI calculation'!$I$9:$I$356,P1228))-(COUNTIFS(Matches!$C$9:$C$1954,C1228,Matches!$D$9:$D$1954,D1228,Matches!$Q$9:$Q$1954,1)+COUNTIFS(Matches!$C$9:$C$1954,D1228,Matches!$D$9:$D$1954,C1228,Matches!$Q$9:$Q$1954,1))))</f>
        <v>0.8</v>
      </c>
      <c r="U1228" s="9">
        <f>IF(Q1228=0,0,(INDEX('RPI calculation'!$H$9:$H$356,O1228)-(COUNTIFS(Matches!$C$9:$C$1954,C1228,Matches!$D$9:$D$1954,D1228,Matches!$Q$9:$Q$1954,1,Matches!$E$9:$E$1954,3)+COUNTIFS(Matches!$C$9:$C$1954,D1228,Matches!$D$9:$D$1954,C1228,Matches!$Q$9:$Q$1954,1,Matches!$F$9:$F$1954,3)))/((INDEX('RPI calculation'!$H$9:$H$356,O1228)+INDEX('RPI calculation'!$I$9:$I$356,O1228))-(COUNTIFS(Matches!$C$9:$C$1954,C1228,Matches!$D$9:$D$1954,D1228,Matches!$Q$9:$Q$1954,1)+COUNTIFS(Matches!$C$9:$C$1954,D1228,Matches!$D$9:$D$1954,C1228,Matches!$Q$9:$Q$1954,1))))</f>
        <v>0.9</v>
      </c>
      <c r="V1228" s="9">
        <f>IF(Q1228=0,0,INDEX('RPI calculation'!$K$9:$K$356,P1228))</f>
        <v>0.66777843368752454</v>
      </c>
      <c r="W1228" s="9">
        <f>IF(Q1228=0,0,INDEX('RPI calculation'!$K$9:$K$356,O1228))</f>
        <v>0.54358848222484579</v>
      </c>
      <c r="X1228" s="1">
        <f>IF(G1228="D1",INDEX('RPI calculation'!$N$9:$N$356,O1228),0)</f>
        <v>33</v>
      </c>
      <c r="Y1228" s="1">
        <f>IF(H1228="D1",INDEX('RPI calculation'!$N$9:$N$356,P1228),0)</f>
        <v>7</v>
      </c>
    </row>
    <row r="1229" spans="1:25" ht="25">
      <c r="A1229" s="1" t="s">
        <v>3495</v>
      </c>
      <c r="B1229" s="12">
        <v>46276</v>
      </c>
      <c r="C1229" s="1" t="s">
        <v>132</v>
      </c>
      <c r="D1229" s="1" t="s">
        <v>248</v>
      </c>
      <c r="E1229" s="1">
        <v>3</v>
      </c>
      <c r="F1229" s="1">
        <v>1</v>
      </c>
      <c r="G1229" s="1" t="s">
        <v>584</v>
      </c>
      <c r="H1229" s="1" t="s">
        <v>584</v>
      </c>
      <c r="I1229" s="1">
        <v>2</v>
      </c>
      <c r="J1229" s="14" t="s">
        <v>928</v>
      </c>
      <c r="K1229" s="14" t="s">
        <v>3496</v>
      </c>
      <c r="L1229" s="14"/>
      <c r="M1229" s="1" t="s">
        <v>5986</v>
      </c>
      <c r="N1229" s="14" t="s">
        <v>5989</v>
      </c>
      <c r="O1229" s="1">
        <f>IF(G1229="D1",MATCH(C1229,'RPI calculation'!$A$9:$A$356,0),0)</f>
        <v>164</v>
      </c>
      <c r="P1229" s="1">
        <f>IF(H1229="D1",MATCH(D1229,'RPI calculation'!$A$9:$A$356,0),0)</f>
        <v>200</v>
      </c>
      <c r="Q1229" s="1">
        <f t="shared" si="57"/>
        <v>1</v>
      </c>
      <c r="R1229" s="1">
        <f t="shared" si="58"/>
        <v>1</v>
      </c>
      <c r="S1229" s="1">
        <f t="shared" si="59"/>
        <v>0</v>
      </c>
      <c r="T1229" s="9">
        <f>IF(Q1229=0,0,(INDEX('RPI calculation'!$H$9:$H$356,P1229)-(COUNTIFS(Matches!$C$9:$C$1954,C1229,Matches!$D$9:$D$1954,D1229,Matches!$Q$9:$Q$1954,1,Matches!$F$9:$F$1954,3)+COUNTIFS(Matches!$C$9:$C$1954,D1229,Matches!$D$9:$D$1954,C1229,Matches!$Q$9:$Q$1954,1,Matches!$E$9:$E$1954,3)))/((INDEX('RPI calculation'!$H$9:$H$356,P1229)+INDEX('RPI calculation'!$I$9:$I$356,P1229))-(COUNTIFS(Matches!$C$9:$C$1954,C1229,Matches!$D$9:$D$1954,D1229,Matches!$Q$9:$Q$1954,1)+COUNTIFS(Matches!$C$9:$C$1954,D1229,Matches!$D$9:$D$1954,C1229,Matches!$Q$9:$Q$1954,1))))</f>
        <v>0.4</v>
      </c>
      <c r="U1229" s="9">
        <f>IF(Q1229=0,0,(INDEX('RPI calculation'!$H$9:$H$356,O1229)-(COUNTIFS(Matches!$C$9:$C$1954,C1229,Matches!$D$9:$D$1954,D1229,Matches!$Q$9:$Q$1954,1,Matches!$E$9:$E$1954,3)+COUNTIFS(Matches!$C$9:$C$1954,D1229,Matches!$D$9:$D$1954,C1229,Matches!$Q$9:$Q$1954,1,Matches!$F$9:$F$1954,3)))/((INDEX('RPI calculation'!$H$9:$H$356,O1229)+INDEX('RPI calculation'!$I$9:$I$356,O1229))-(COUNTIFS(Matches!$C$9:$C$1954,C1229,Matches!$D$9:$D$1954,D1229,Matches!$Q$9:$Q$1954,1)+COUNTIFS(Matches!$C$9:$C$1954,D1229,Matches!$D$9:$D$1954,C1229,Matches!$Q$9:$Q$1954,1))))</f>
        <v>0.72727272727272729</v>
      </c>
      <c r="V1229" s="9">
        <f>IF(Q1229=0,0,INDEX('RPI calculation'!$K$9:$K$356,P1229))</f>
        <v>0.48539944903581261</v>
      </c>
      <c r="W1229" s="9">
        <f>IF(Q1229=0,0,INDEX('RPI calculation'!$K$9:$K$356,O1229))</f>
        <v>0.44296259296259288</v>
      </c>
      <c r="X1229" s="1">
        <f>IF(G1229="D1",INDEX('RPI calculation'!$N$9:$N$356,O1229),0)</f>
        <v>109</v>
      </c>
      <c r="Y1229" s="1">
        <f>IF(H1229="D1",INDEX('RPI calculation'!$N$9:$N$356,P1229),0)</f>
        <v>225</v>
      </c>
    </row>
    <row r="1230" spans="1:25" ht="25">
      <c r="A1230" s="1" t="s">
        <v>3497</v>
      </c>
      <c r="B1230" s="12">
        <v>46276</v>
      </c>
      <c r="C1230" s="1" t="s">
        <v>107</v>
      </c>
      <c r="D1230" s="1" t="s">
        <v>265</v>
      </c>
      <c r="E1230" s="1">
        <v>3</v>
      </c>
      <c r="F1230" s="1">
        <v>0</v>
      </c>
      <c r="G1230" s="1" t="s">
        <v>584</v>
      </c>
      <c r="H1230" s="1" t="s">
        <v>584</v>
      </c>
      <c r="I1230" s="1">
        <v>2</v>
      </c>
      <c r="J1230" s="14" t="s">
        <v>2688</v>
      </c>
      <c r="K1230" s="14" t="s">
        <v>3498</v>
      </c>
      <c r="L1230" s="14"/>
      <c r="M1230" s="1" t="s">
        <v>5986</v>
      </c>
      <c r="N1230" s="14" t="s">
        <v>5989</v>
      </c>
      <c r="O1230" s="1">
        <f>IF(G1230="D1",MATCH(C1230,'RPI calculation'!$A$9:$A$356,0),0)</f>
        <v>170</v>
      </c>
      <c r="P1230" s="1">
        <f>IF(H1230="D1",MATCH(D1230,'RPI calculation'!$A$9:$A$356,0),0)</f>
        <v>263</v>
      </c>
      <c r="Q1230" s="1">
        <f t="shared" si="57"/>
        <v>1</v>
      </c>
      <c r="R1230" s="1">
        <f t="shared" si="58"/>
        <v>1</v>
      </c>
      <c r="S1230" s="1">
        <f t="shared" si="59"/>
        <v>0</v>
      </c>
      <c r="T1230" s="9">
        <f>IF(Q1230=0,0,(INDEX('RPI calculation'!$H$9:$H$356,P1230)-(COUNTIFS(Matches!$C$9:$C$1954,C1230,Matches!$D$9:$D$1954,D1230,Matches!$Q$9:$Q$1954,1,Matches!$F$9:$F$1954,3)+COUNTIFS(Matches!$C$9:$C$1954,D1230,Matches!$D$9:$D$1954,C1230,Matches!$Q$9:$Q$1954,1,Matches!$E$9:$E$1954,3)))/((INDEX('RPI calculation'!$H$9:$H$356,P1230)+INDEX('RPI calculation'!$I$9:$I$356,P1230))-(COUNTIFS(Matches!$C$9:$C$1954,C1230,Matches!$D$9:$D$1954,D1230,Matches!$Q$9:$Q$1954,1)+COUNTIFS(Matches!$C$9:$C$1954,D1230,Matches!$D$9:$D$1954,C1230,Matches!$Q$9:$Q$1954,1))))</f>
        <v>0.54545454545454541</v>
      </c>
      <c r="U1230" s="9">
        <f>IF(Q1230=0,0,(INDEX('RPI calculation'!$H$9:$H$356,O1230)-(COUNTIFS(Matches!$C$9:$C$1954,C1230,Matches!$D$9:$D$1954,D1230,Matches!$Q$9:$Q$1954,1,Matches!$E$9:$E$1954,3)+COUNTIFS(Matches!$C$9:$C$1954,D1230,Matches!$D$9:$D$1954,C1230,Matches!$Q$9:$Q$1954,1,Matches!$F$9:$F$1954,3)))/((INDEX('RPI calculation'!$H$9:$H$356,O1230)+INDEX('RPI calculation'!$I$9:$I$356,O1230))-(COUNTIFS(Matches!$C$9:$C$1954,C1230,Matches!$D$9:$D$1954,D1230,Matches!$Q$9:$Q$1954,1)+COUNTIFS(Matches!$C$9:$C$1954,D1230,Matches!$D$9:$D$1954,C1230,Matches!$Q$9:$Q$1954,1))))</f>
        <v>0.72727272727272729</v>
      </c>
      <c r="V1230" s="9">
        <f>IF(Q1230=0,0,INDEX('RPI calculation'!$K$9:$K$356,P1230))</f>
        <v>0.41875000000000001</v>
      </c>
      <c r="W1230" s="9">
        <f>IF(Q1230=0,0,INDEX('RPI calculation'!$K$9:$K$356,O1230))</f>
        <v>0.51668470418470414</v>
      </c>
      <c r="X1230" s="1">
        <f>IF(G1230="D1",INDEX('RPI calculation'!$N$9:$N$356,O1230),0)</f>
        <v>84</v>
      </c>
      <c r="Y1230" s="1">
        <f>IF(H1230="D1",INDEX('RPI calculation'!$N$9:$N$356,P1230),0)</f>
        <v>242</v>
      </c>
    </row>
    <row r="1231" spans="1:25" ht="25">
      <c r="A1231" s="1" t="s">
        <v>3499</v>
      </c>
      <c r="B1231" s="12">
        <v>46276</v>
      </c>
      <c r="C1231" s="1" t="s">
        <v>323</v>
      </c>
      <c r="D1231" s="1" t="s">
        <v>192</v>
      </c>
      <c r="E1231" s="1">
        <v>0</v>
      </c>
      <c r="F1231" s="1">
        <v>3</v>
      </c>
      <c r="G1231" s="1" t="s">
        <v>584</v>
      </c>
      <c r="H1231" s="1" t="s">
        <v>584</v>
      </c>
      <c r="I1231" s="1">
        <v>2</v>
      </c>
      <c r="J1231" s="14" t="s">
        <v>2396</v>
      </c>
      <c r="K1231" s="14" t="s">
        <v>3500</v>
      </c>
      <c r="L1231" s="14"/>
      <c r="M1231" s="1" t="s">
        <v>5986</v>
      </c>
      <c r="N1231" s="14" t="s">
        <v>5989</v>
      </c>
      <c r="O1231" s="1">
        <f>IF(G1231="D1",MATCH(C1231,'RPI calculation'!$A$9:$A$356,0),0)</f>
        <v>171</v>
      </c>
      <c r="P1231" s="1">
        <f>IF(H1231="D1",MATCH(D1231,'RPI calculation'!$A$9:$A$356,0),0)</f>
        <v>205</v>
      </c>
      <c r="Q1231" s="1">
        <f t="shared" si="57"/>
        <v>1</v>
      </c>
      <c r="R1231" s="1">
        <f t="shared" si="58"/>
        <v>0</v>
      </c>
      <c r="S1231" s="1">
        <f t="shared" si="59"/>
        <v>1</v>
      </c>
      <c r="T1231" s="9">
        <f>IF(Q1231=0,0,(INDEX('RPI calculation'!$H$9:$H$356,P1231)-(COUNTIFS(Matches!$C$9:$C$1954,C1231,Matches!$D$9:$D$1954,D1231,Matches!$Q$9:$Q$1954,1,Matches!$F$9:$F$1954,3)+COUNTIFS(Matches!$C$9:$C$1954,D1231,Matches!$D$9:$D$1954,C1231,Matches!$Q$9:$Q$1954,1,Matches!$E$9:$E$1954,3)))/((INDEX('RPI calculation'!$H$9:$H$356,P1231)+INDEX('RPI calculation'!$I$9:$I$356,P1231))-(COUNTIFS(Matches!$C$9:$C$1954,C1231,Matches!$D$9:$D$1954,D1231,Matches!$Q$9:$Q$1954,1)+COUNTIFS(Matches!$C$9:$C$1954,D1231,Matches!$D$9:$D$1954,C1231,Matches!$Q$9:$Q$1954,1))))</f>
        <v>0.36363636363636365</v>
      </c>
      <c r="U1231" s="9">
        <f>IF(Q1231=0,0,(INDEX('RPI calculation'!$H$9:$H$356,O1231)-(COUNTIFS(Matches!$C$9:$C$1954,C1231,Matches!$D$9:$D$1954,D1231,Matches!$Q$9:$Q$1954,1,Matches!$E$9:$E$1954,3)+COUNTIFS(Matches!$C$9:$C$1954,D1231,Matches!$D$9:$D$1954,C1231,Matches!$Q$9:$Q$1954,1,Matches!$F$9:$F$1954,3)))/((INDEX('RPI calculation'!$H$9:$H$356,O1231)+INDEX('RPI calculation'!$I$9:$I$356,O1231))-(COUNTIFS(Matches!$C$9:$C$1954,C1231,Matches!$D$9:$D$1954,D1231,Matches!$Q$9:$Q$1954,1)+COUNTIFS(Matches!$C$9:$C$1954,D1231,Matches!$D$9:$D$1954,C1231,Matches!$Q$9:$Q$1954,1))))</f>
        <v>0.4</v>
      </c>
      <c r="V1231" s="9">
        <f>IF(Q1231=0,0,INDEX('RPI calculation'!$K$9:$K$356,P1231))</f>
        <v>0.56127946127946127</v>
      </c>
      <c r="W1231" s="9">
        <f>IF(Q1231=0,0,INDEX('RPI calculation'!$K$9:$K$356,O1231))</f>
        <v>0.3916896235078054</v>
      </c>
      <c r="X1231" s="1">
        <f>IF(G1231="D1",INDEX('RPI calculation'!$N$9:$N$356,O1231),0)</f>
        <v>300</v>
      </c>
      <c r="Y1231" s="1">
        <f>IF(H1231="D1",INDEX('RPI calculation'!$N$9:$N$356,P1231),0)</f>
        <v>169</v>
      </c>
    </row>
    <row r="1232" spans="1:25" ht="25">
      <c r="A1232" s="1" t="s">
        <v>3501</v>
      </c>
      <c r="B1232" s="12">
        <v>46276</v>
      </c>
      <c r="C1232" s="1" t="s">
        <v>327</v>
      </c>
      <c r="D1232" s="1" t="s">
        <v>248</v>
      </c>
      <c r="E1232" s="1">
        <v>2</v>
      </c>
      <c r="F1232" s="1">
        <v>3</v>
      </c>
      <c r="G1232" s="1" t="s">
        <v>584</v>
      </c>
      <c r="H1232" s="1" t="s">
        <v>584</v>
      </c>
      <c r="I1232" s="1">
        <v>2</v>
      </c>
      <c r="J1232" s="14" t="s">
        <v>1227</v>
      </c>
      <c r="K1232" s="14" t="s">
        <v>3502</v>
      </c>
      <c r="L1232" s="14"/>
      <c r="M1232" s="1" t="s">
        <v>5986</v>
      </c>
      <c r="N1232" s="14" t="s">
        <v>5989</v>
      </c>
      <c r="O1232" s="1">
        <f>IF(G1232="D1",MATCH(C1232,'RPI calculation'!$A$9:$A$356,0),0)</f>
        <v>175</v>
      </c>
      <c r="P1232" s="1">
        <f>IF(H1232="D1",MATCH(D1232,'RPI calculation'!$A$9:$A$356,0),0)</f>
        <v>200</v>
      </c>
      <c r="Q1232" s="1">
        <f t="shared" si="57"/>
        <v>1</v>
      </c>
      <c r="R1232" s="1">
        <f t="shared" si="58"/>
        <v>0</v>
      </c>
      <c r="S1232" s="1">
        <f t="shared" si="59"/>
        <v>1</v>
      </c>
      <c r="T1232" s="9">
        <f>IF(Q1232=0,0,(INDEX('RPI calculation'!$H$9:$H$356,P1232)-(COUNTIFS(Matches!$C$9:$C$1954,C1232,Matches!$D$9:$D$1954,D1232,Matches!$Q$9:$Q$1954,1,Matches!$F$9:$F$1954,3)+COUNTIFS(Matches!$C$9:$C$1954,D1232,Matches!$D$9:$D$1954,C1232,Matches!$Q$9:$Q$1954,1,Matches!$E$9:$E$1954,3)))/((INDEX('RPI calculation'!$H$9:$H$356,P1232)+INDEX('RPI calculation'!$I$9:$I$356,P1232))-(COUNTIFS(Matches!$C$9:$C$1954,C1232,Matches!$D$9:$D$1954,D1232,Matches!$Q$9:$Q$1954,1)+COUNTIFS(Matches!$C$9:$C$1954,D1232,Matches!$D$9:$D$1954,C1232,Matches!$Q$9:$Q$1954,1))))</f>
        <v>0.3</v>
      </c>
      <c r="U1232" s="9">
        <f>IF(Q1232=0,0,(INDEX('RPI calculation'!$H$9:$H$356,O1232)-(COUNTIFS(Matches!$C$9:$C$1954,C1232,Matches!$D$9:$D$1954,D1232,Matches!$Q$9:$Q$1954,1,Matches!$E$9:$E$1954,3)+COUNTIFS(Matches!$C$9:$C$1954,D1232,Matches!$D$9:$D$1954,C1232,Matches!$Q$9:$Q$1954,1,Matches!$F$9:$F$1954,3)))/((INDEX('RPI calculation'!$H$9:$H$356,O1232)+INDEX('RPI calculation'!$I$9:$I$356,O1232))-(COUNTIFS(Matches!$C$9:$C$1954,C1232,Matches!$D$9:$D$1954,D1232,Matches!$Q$9:$Q$1954,1)+COUNTIFS(Matches!$C$9:$C$1954,D1232,Matches!$D$9:$D$1954,C1232,Matches!$Q$9:$Q$1954,1))))</f>
        <v>0.18181818181818182</v>
      </c>
      <c r="V1232" s="9">
        <f>IF(Q1232=0,0,INDEX('RPI calculation'!$K$9:$K$356,P1232))</f>
        <v>0.48539944903581261</v>
      </c>
      <c r="W1232" s="9">
        <f>IF(Q1232=0,0,INDEX('RPI calculation'!$K$9:$K$356,O1232))</f>
        <v>0.49507575757575761</v>
      </c>
      <c r="X1232" s="1">
        <f>IF(G1232="D1",INDEX('RPI calculation'!$N$9:$N$356,O1232),0)</f>
        <v>304</v>
      </c>
      <c r="Y1232" s="1">
        <f>IF(H1232="D1",INDEX('RPI calculation'!$N$9:$N$356,P1232),0)</f>
        <v>225</v>
      </c>
    </row>
    <row r="1233" spans="1:25" ht="25">
      <c r="A1233" s="1" t="s">
        <v>3503</v>
      </c>
      <c r="B1233" s="12">
        <v>46276</v>
      </c>
      <c r="C1233" s="1" t="s">
        <v>264</v>
      </c>
      <c r="D1233" s="1" t="s">
        <v>139</v>
      </c>
      <c r="E1233" s="1">
        <v>1</v>
      </c>
      <c r="F1233" s="1">
        <v>3</v>
      </c>
      <c r="G1233" s="1" t="s">
        <v>584</v>
      </c>
      <c r="H1233" s="1" t="s">
        <v>584</v>
      </c>
      <c r="I1233" s="1">
        <v>2</v>
      </c>
      <c r="J1233" s="14" t="s">
        <v>1544</v>
      </c>
      <c r="K1233" s="14" t="s">
        <v>3504</v>
      </c>
      <c r="L1233" s="14"/>
      <c r="M1233" s="1" t="s">
        <v>5986</v>
      </c>
      <c r="N1233" s="14" t="s">
        <v>5989</v>
      </c>
      <c r="O1233" s="1">
        <f>IF(G1233="D1",MATCH(C1233,'RPI calculation'!$A$9:$A$356,0),0)</f>
        <v>176</v>
      </c>
      <c r="P1233" s="1">
        <f>IF(H1233="D1",MATCH(D1233,'RPI calculation'!$A$9:$A$356,0),0)</f>
        <v>308</v>
      </c>
      <c r="Q1233" s="1">
        <f t="shared" si="57"/>
        <v>1</v>
      </c>
      <c r="R1233" s="1">
        <f t="shared" si="58"/>
        <v>0</v>
      </c>
      <c r="S1233" s="1">
        <f t="shared" si="59"/>
        <v>1</v>
      </c>
      <c r="T1233" s="9">
        <f>IF(Q1233=0,0,(INDEX('RPI calculation'!$H$9:$H$356,P1233)-(COUNTIFS(Matches!$C$9:$C$1954,C1233,Matches!$D$9:$D$1954,D1233,Matches!$Q$9:$Q$1954,1,Matches!$F$9:$F$1954,3)+COUNTIFS(Matches!$C$9:$C$1954,D1233,Matches!$D$9:$D$1954,C1233,Matches!$Q$9:$Q$1954,1,Matches!$E$9:$E$1954,3)))/((INDEX('RPI calculation'!$H$9:$H$356,P1233)+INDEX('RPI calculation'!$I$9:$I$356,P1233))-(COUNTIFS(Matches!$C$9:$C$1954,C1233,Matches!$D$9:$D$1954,D1233,Matches!$Q$9:$Q$1954,1)+COUNTIFS(Matches!$C$9:$C$1954,D1233,Matches!$D$9:$D$1954,C1233,Matches!$Q$9:$Q$1954,1))))</f>
        <v>0.6</v>
      </c>
      <c r="U1233" s="9">
        <f>IF(Q1233=0,0,(INDEX('RPI calculation'!$H$9:$H$356,O1233)-(COUNTIFS(Matches!$C$9:$C$1954,C1233,Matches!$D$9:$D$1954,D1233,Matches!$Q$9:$Q$1954,1,Matches!$E$9:$E$1954,3)+COUNTIFS(Matches!$C$9:$C$1954,D1233,Matches!$D$9:$D$1954,C1233,Matches!$Q$9:$Q$1954,1,Matches!$F$9:$F$1954,3)))/((INDEX('RPI calculation'!$H$9:$H$356,O1233)+INDEX('RPI calculation'!$I$9:$I$356,O1233))-(COUNTIFS(Matches!$C$9:$C$1954,C1233,Matches!$D$9:$D$1954,D1233,Matches!$Q$9:$Q$1954,1)+COUNTIFS(Matches!$C$9:$C$1954,D1233,Matches!$D$9:$D$1954,C1233,Matches!$Q$9:$Q$1954,1))))</f>
        <v>0.5</v>
      </c>
      <c r="V1233" s="9">
        <f>IF(Q1233=0,0,INDEX('RPI calculation'!$K$9:$K$356,P1233))</f>
        <v>0.51424030514939612</v>
      </c>
      <c r="W1233" s="9">
        <f>IF(Q1233=0,0,INDEX('RPI calculation'!$K$9:$K$356,O1233))</f>
        <v>0.4349720986084622</v>
      </c>
      <c r="X1233" s="1">
        <f>IF(G1233="D1",INDEX('RPI calculation'!$N$9:$N$356,O1233),0)</f>
        <v>241</v>
      </c>
      <c r="Y1233" s="1">
        <f>IF(H1233="D1",INDEX('RPI calculation'!$N$9:$N$356,P1233),0)</f>
        <v>116</v>
      </c>
    </row>
    <row r="1234" spans="1:25" ht="25">
      <c r="A1234" s="1" t="s">
        <v>3505</v>
      </c>
      <c r="B1234" s="12">
        <v>46276</v>
      </c>
      <c r="C1234" s="1" t="s">
        <v>340</v>
      </c>
      <c r="D1234" s="1" t="s">
        <v>238</v>
      </c>
      <c r="E1234" s="1">
        <v>0</v>
      </c>
      <c r="F1234" s="1">
        <v>3</v>
      </c>
      <c r="G1234" s="1" t="s">
        <v>584</v>
      </c>
      <c r="H1234" s="1" t="s">
        <v>584</v>
      </c>
      <c r="I1234" s="1">
        <v>2</v>
      </c>
      <c r="J1234" s="14" t="s">
        <v>1053</v>
      </c>
      <c r="K1234" s="14" t="s">
        <v>3506</v>
      </c>
      <c r="L1234" s="14"/>
      <c r="M1234" s="1" t="s">
        <v>5986</v>
      </c>
      <c r="N1234" s="14" t="s">
        <v>5989</v>
      </c>
      <c r="O1234" s="1">
        <f>IF(G1234="D1",MATCH(C1234,'RPI calculation'!$A$9:$A$356,0),0)</f>
        <v>177</v>
      </c>
      <c r="P1234" s="1">
        <f>IF(H1234="D1",MATCH(D1234,'RPI calculation'!$A$9:$A$356,0),0)</f>
        <v>312</v>
      </c>
      <c r="Q1234" s="1">
        <f t="shared" si="57"/>
        <v>1</v>
      </c>
      <c r="R1234" s="1">
        <f t="shared" si="58"/>
        <v>0</v>
      </c>
      <c r="S1234" s="1">
        <f t="shared" si="59"/>
        <v>1</v>
      </c>
      <c r="T1234" s="9">
        <f>IF(Q1234=0,0,(INDEX('RPI calculation'!$H$9:$H$356,P1234)-(COUNTIFS(Matches!$C$9:$C$1954,C1234,Matches!$D$9:$D$1954,D1234,Matches!$Q$9:$Q$1954,1,Matches!$F$9:$F$1954,3)+COUNTIFS(Matches!$C$9:$C$1954,D1234,Matches!$D$9:$D$1954,C1234,Matches!$Q$9:$Q$1954,1,Matches!$E$9:$E$1954,3)))/((INDEX('RPI calculation'!$H$9:$H$356,P1234)+INDEX('RPI calculation'!$I$9:$I$356,P1234))-(COUNTIFS(Matches!$C$9:$C$1954,C1234,Matches!$D$9:$D$1954,D1234,Matches!$Q$9:$Q$1954,1)+COUNTIFS(Matches!$C$9:$C$1954,D1234,Matches!$D$9:$D$1954,C1234,Matches!$Q$9:$Q$1954,1))))</f>
        <v>0.6</v>
      </c>
      <c r="U1234" s="9">
        <f>IF(Q1234=0,0,(INDEX('RPI calculation'!$H$9:$H$356,O1234)-(COUNTIFS(Matches!$C$9:$C$1954,C1234,Matches!$D$9:$D$1954,D1234,Matches!$Q$9:$Q$1954,1,Matches!$E$9:$E$1954,3)+COUNTIFS(Matches!$C$9:$C$1954,D1234,Matches!$D$9:$D$1954,C1234,Matches!$Q$9:$Q$1954,1,Matches!$F$9:$F$1954,3)))/((INDEX('RPI calculation'!$H$9:$H$356,O1234)+INDEX('RPI calculation'!$I$9:$I$356,O1234))-(COUNTIFS(Matches!$C$9:$C$1954,C1234,Matches!$D$9:$D$1954,D1234,Matches!$Q$9:$Q$1954,1)+COUNTIFS(Matches!$C$9:$C$1954,D1234,Matches!$D$9:$D$1954,C1234,Matches!$Q$9:$Q$1954,1))))</f>
        <v>0.2</v>
      </c>
      <c r="V1234" s="9">
        <f>IF(Q1234=0,0,INDEX('RPI calculation'!$K$9:$K$356,P1234))</f>
        <v>0.37754820936639122</v>
      </c>
      <c r="W1234" s="9">
        <f>IF(Q1234=0,0,INDEX('RPI calculation'!$K$9:$K$356,O1234))</f>
        <v>0.476589319771138</v>
      </c>
      <c r="X1234" s="1">
        <f>IF(G1234="D1",INDEX('RPI calculation'!$N$9:$N$356,O1234),0)</f>
        <v>317</v>
      </c>
      <c r="Y1234" s="1">
        <f>IF(H1234="D1",INDEX('RPI calculation'!$N$9:$N$356,P1234),0)</f>
        <v>215</v>
      </c>
    </row>
    <row r="1235" spans="1:25" ht="25">
      <c r="A1235" s="1" t="s">
        <v>3507</v>
      </c>
      <c r="B1235" s="12">
        <v>46276</v>
      </c>
      <c r="C1235" s="1" t="s">
        <v>223</v>
      </c>
      <c r="D1235" s="1" t="s">
        <v>302</v>
      </c>
      <c r="E1235" s="1">
        <v>0</v>
      </c>
      <c r="F1235" s="1">
        <v>3</v>
      </c>
      <c r="G1235" s="1" t="s">
        <v>584</v>
      </c>
      <c r="H1235" s="1" t="s">
        <v>584</v>
      </c>
      <c r="I1235" s="1">
        <v>2</v>
      </c>
      <c r="J1235" s="14" t="s">
        <v>710</v>
      </c>
      <c r="K1235" s="14" t="s">
        <v>3508</v>
      </c>
      <c r="L1235" s="14"/>
      <c r="M1235" s="1" t="s">
        <v>5986</v>
      </c>
      <c r="N1235" s="14" t="s">
        <v>5989</v>
      </c>
      <c r="O1235" s="1">
        <f>IF(G1235="D1",MATCH(C1235,'RPI calculation'!$A$9:$A$356,0),0)</f>
        <v>178</v>
      </c>
      <c r="P1235" s="1">
        <f>IF(H1235="D1",MATCH(D1235,'RPI calculation'!$A$9:$A$356,0),0)</f>
        <v>209</v>
      </c>
      <c r="Q1235" s="1">
        <f t="shared" si="57"/>
        <v>1</v>
      </c>
      <c r="R1235" s="1">
        <f t="shared" si="58"/>
        <v>0</v>
      </c>
      <c r="S1235" s="1">
        <f t="shared" si="59"/>
        <v>1</v>
      </c>
      <c r="T1235" s="9">
        <f>IF(Q1235=0,0,(INDEX('RPI calculation'!$H$9:$H$356,P1235)-(COUNTIFS(Matches!$C$9:$C$1954,C1235,Matches!$D$9:$D$1954,D1235,Matches!$Q$9:$Q$1954,1,Matches!$F$9:$F$1954,3)+COUNTIFS(Matches!$C$9:$C$1954,D1235,Matches!$D$9:$D$1954,C1235,Matches!$Q$9:$Q$1954,1,Matches!$E$9:$E$1954,3)))/((INDEX('RPI calculation'!$H$9:$H$356,P1235)+INDEX('RPI calculation'!$I$9:$I$356,P1235))-(COUNTIFS(Matches!$C$9:$C$1954,C1235,Matches!$D$9:$D$1954,D1235,Matches!$Q$9:$Q$1954,1)+COUNTIFS(Matches!$C$9:$C$1954,D1235,Matches!$D$9:$D$1954,C1235,Matches!$Q$9:$Q$1954,1))))</f>
        <v>0.3</v>
      </c>
      <c r="U1235" s="9">
        <f>IF(Q1235=0,0,(INDEX('RPI calculation'!$H$9:$H$356,O1235)-(COUNTIFS(Matches!$C$9:$C$1954,C1235,Matches!$D$9:$D$1954,D1235,Matches!$Q$9:$Q$1954,1,Matches!$E$9:$E$1954,3)+COUNTIFS(Matches!$C$9:$C$1954,D1235,Matches!$D$9:$D$1954,C1235,Matches!$Q$9:$Q$1954,1,Matches!$F$9:$F$1954,3)))/((INDEX('RPI calculation'!$H$9:$H$356,O1235)+INDEX('RPI calculation'!$I$9:$I$356,O1235))-(COUNTIFS(Matches!$C$9:$C$1954,C1235,Matches!$D$9:$D$1954,D1235,Matches!$Q$9:$Q$1954,1)+COUNTIFS(Matches!$C$9:$C$1954,D1235,Matches!$D$9:$D$1954,C1235,Matches!$Q$9:$Q$1954,1))))</f>
        <v>0.44444444444444442</v>
      </c>
      <c r="V1235" s="9">
        <f>IF(Q1235=0,0,INDEX('RPI calculation'!$K$9:$K$356,P1235))</f>
        <v>0.43000459136822772</v>
      </c>
      <c r="W1235" s="9">
        <f>IF(Q1235=0,0,INDEX('RPI calculation'!$K$9:$K$356,O1235))</f>
        <v>0.53423465423465422</v>
      </c>
      <c r="X1235" s="1">
        <f>IF(G1235="D1",INDEX('RPI calculation'!$N$9:$N$356,O1235),0)</f>
        <v>200</v>
      </c>
      <c r="Y1235" s="1">
        <f>IF(H1235="D1",INDEX('RPI calculation'!$N$9:$N$356,P1235),0)</f>
        <v>279</v>
      </c>
    </row>
    <row r="1236" spans="1:25" ht="25">
      <c r="A1236" s="1" t="s">
        <v>3509</v>
      </c>
      <c r="B1236" s="12">
        <v>46276</v>
      </c>
      <c r="C1236" s="1" t="s">
        <v>157</v>
      </c>
      <c r="D1236" s="1" t="s">
        <v>183</v>
      </c>
      <c r="E1236" s="1">
        <v>0</v>
      </c>
      <c r="F1236" s="1">
        <v>3</v>
      </c>
      <c r="G1236" s="1" t="s">
        <v>584</v>
      </c>
      <c r="H1236" s="1" t="s">
        <v>584</v>
      </c>
      <c r="I1236" s="1">
        <v>2</v>
      </c>
      <c r="J1236" s="14" t="s">
        <v>1519</v>
      </c>
      <c r="K1236" s="14" t="s">
        <v>3510</v>
      </c>
      <c r="L1236" s="14"/>
      <c r="M1236" s="1" t="s">
        <v>5986</v>
      </c>
      <c r="N1236" s="14" t="s">
        <v>5989</v>
      </c>
      <c r="O1236" s="1">
        <f>IF(G1236="D1",MATCH(C1236,'RPI calculation'!$A$9:$A$356,0),0)</f>
        <v>182</v>
      </c>
      <c r="P1236" s="1">
        <f>IF(H1236="D1",MATCH(D1236,'RPI calculation'!$A$9:$A$356,0),0)</f>
        <v>301</v>
      </c>
      <c r="Q1236" s="1">
        <f t="shared" si="57"/>
        <v>1</v>
      </c>
      <c r="R1236" s="1">
        <f t="shared" si="58"/>
        <v>0</v>
      </c>
      <c r="S1236" s="1">
        <f t="shared" si="59"/>
        <v>1</v>
      </c>
      <c r="T1236" s="9">
        <f>IF(Q1236=0,0,(INDEX('RPI calculation'!$H$9:$H$356,P1236)-(COUNTIFS(Matches!$C$9:$C$1954,C1236,Matches!$D$9:$D$1954,D1236,Matches!$Q$9:$Q$1954,1,Matches!$F$9:$F$1954,3)+COUNTIFS(Matches!$C$9:$C$1954,D1236,Matches!$D$9:$D$1954,C1236,Matches!$Q$9:$Q$1954,1,Matches!$E$9:$E$1954,3)))/((INDEX('RPI calculation'!$H$9:$H$356,P1236)+INDEX('RPI calculation'!$I$9:$I$356,P1236))-(COUNTIFS(Matches!$C$9:$C$1954,C1236,Matches!$D$9:$D$1954,D1236,Matches!$Q$9:$Q$1954,1)+COUNTIFS(Matches!$C$9:$C$1954,D1236,Matches!$D$9:$D$1954,C1236,Matches!$Q$9:$Q$1954,1))))</f>
        <v>0.5</v>
      </c>
      <c r="U1236" s="9">
        <f>IF(Q1236=0,0,(INDEX('RPI calculation'!$H$9:$H$356,O1236)-(COUNTIFS(Matches!$C$9:$C$1954,C1236,Matches!$D$9:$D$1954,D1236,Matches!$Q$9:$Q$1954,1,Matches!$E$9:$E$1954,3)+COUNTIFS(Matches!$C$9:$C$1954,D1236,Matches!$D$9:$D$1954,C1236,Matches!$Q$9:$Q$1954,1,Matches!$F$9:$F$1954,3)))/((INDEX('RPI calculation'!$H$9:$H$356,O1236)+INDEX('RPI calculation'!$I$9:$I$356,O1236))-(COUNTIFS(Matches!$C$9:$C$1954,C1236,Matches!$D$9:$D$1954,D1236,Matches!$Q$9:$Q$1954,1)+COUNTIFS(Matches!$C$9:$C$1954,D1236,Matches!$D$9:$D$1954,C1236,Matches!$Q$9:$Q$1954,1))))</f>
        <v>0.81818181818181823</v>
      </c>
      <c r="V1236" s="9">
        <f>IF(Q1236=0,0,INDEX('RPI calculation'!$K$9:$K$356,P1236))</f>
        <v>0.49608724608724608</v>
      </c>
      <c r="W1236" s="9">
        <f>IF(Q1236=0,0,INDEX('RPI calculation'!$K$9:$K$356,O1236))</f>
        <v>0.43116883116883115</v>
      </c>
      <c r="X1236" s="1">
        <f>IF(G1236="D1",INDEX('RPI calculation'!$N$9:$N$356,O1236),0)</f>
        <v>134</v>
      </c>
      <c r="Y1236" s="1">
        <f>IF(H1236="D1",INDEX('RPI calculation'!$N$9:$N$356,P1236),0)</f>
        <v>160</v>
      </c>
    </row>
    <row r="1237" spans="1:25" ht="25">
      <c r="A1237" s="1" t="s">
        <v>3511</v>
      </c>
      <c r="B1237" s="12">
        <v>46276</v>
      </c>
      <c r="C1237" s="1" t="s">
        <v>312</v>
      </c>
      <c r="D1237" s="1" t="s">
        <v>231</v>
      </c>
      <c r="E1237" s="1">
        <v>0</v>
      </c>
      <c r="F1237" s="1">
        <v>3</v>
      </c>
      <c r="G1237" s="1" t="s">
        <v>584</v>
      </c>
      <c r="H1237" s="1" t="s">
        <v>584</v>
      </c>
      <c r="I1237" s="1">
        <v>2</v>
      </c>
      <c r="J1237" s="14" t="s">
        <v>3512</v>
      </c>
      <c r="K1237" s="14" t="s">
        <v>3513</v>
      </c>
      <c r="L1237" s="14"/>
      <c r="M1237" s="1" t="s">
        <v>5986</v>
      </c>
      <c r="N1237" s="14" t="s">
        <v>5989</v>
      </c>
      <c r="O1237" s="1">
        <f>IF(G1237="D1",MATCH(C1237,'RPI calculation'!$A$9:$A$356,0),0)</f>
        <v>183</v>
      </c>
      <c r="P1237" s="1">
        <f>IF(H1237="D1",MATCH(D1237,'RPI calculation'!$A$9:$A$356,0),0)</f>
        <v>277</v>
      </c>
      <c r="Q1237" s="1">
        <f t="shared" si="57"/>
        <v>1</v>
      </c>
      <c r="R1237" s="1">
        <f t="shared" si="58"/>
        <v>0</v>
      </c>
      <c r="S1237" s="1">
        <f t="shared" si="59"/>
        <v>1</v>
      </c>
      <c r="T1237" s="9">
        <f>IF(Q1237=0,0,(INDEX('RPI calculation'!$H$9:$H$356,P1237)-(COUNTIFS(Matches!$C$9:$C$1954,C1237,Matches!$D$9:$D$1954,D1237,Matches!$Q$9:$Q$1954,1,Matches!$F$9:$F$1954,3)+COUNTIFS(Matches!$C$9:$C$1954,D1237,Matches!$D$9:$D$1954,C1237,Matches!$Q$9:$Q$1954,1,Matches!$E$9:$E$1954,3)))/((INDEX('RPI calculation'!$H$9:$H$356,P1237)+INDEX('RPI calculation'!$I$9:$I$356,P1237))-(COUNTIFS(Matches!$C$9:$C$1954,C1237,Matches!$D$9:$D$1954,D1237,Matches!$Q$9:$Q$1954,1)+COUNTIFS(Matches!$C$9:$C$1954,D1237,Matches!$D$9:$D$1954,C1237,Matches!$Q$9:$Q$1954,1))))</f>
        <v>0.6</v>
      </c>
      <c r="U1237" s="9">
        <f>IF(Q1237=0,0,(INDEX('RPI calculation'!$H$9:$H$356,O1237)-(COUNTIFS(Matches!$C$9:$C$1954,C1237,Matches!$D$9:$D$1954,D1237,Matches!$Q$9:$Q$1954,1,Matches!$E$9:$E$1954,3)+COUNTIFS(Matches!$C$9:$C$1954,D1237,Matches!$D$9:$D$1954,C1237,Matches!$Q$9:$Q$1954,1,Matches!$F$9:$F$1954,3)))/((INDEX('RPI calculation'!$H$9:$H$356,O1237)+INDEX('RPI calculation'!$I$9:$I$356,O1237))-(COUNTIFS(Matches!$C$9:$C$1954,C1237,Matches!$D$9:$D$1954,D1237,Matches!$Q$9:$Q$1954,1)+COUNTIFS(Matches!$C$9:$C$1954,D1237,Matches!$D$9:$D$1954,C1237,Matches!$Q$9:$Q$1954,1))))</f>
        <v>0.33333333333333331</v>
      </c>
      <c r="V1237" s="9">
        <f>IF(Q1237=0,0,INDEX('RPI calculation'!$K$9:$K$356,P1237))</f>
        <v>0.39594647776465963</v>
      </c>
      <c r="W1237" s="9">
        <f>IF(Q1237=0,0,INDEX('RPI calculation'!$K$9:$K$356,O1237))</f>
        <v>0.47126441934134244</v>
      </c>
      <c r="X1237" s="1">
        <f>IF(G1237="D1",INDEX('RPI calculation'!$N$9:$N$356,O1237),0)</f>
        <v>289</v>
      </c>
      <c r="Y1237" s="1">
        <f>IF(H1237="D1",INDEX('RPI calculation'!$N$9:$N$356,P1237),0)</f>
        <v>208</v>
      </c>
    </row>
    <row r="1238" spans="1:25" ht="25">
      <c r="A1238" s="1" t="s">
        <v>3514</v>
      </c>
      <c r="B1238" s="12">
        <v>46276</v>
      </c>
      <c r="C1238" s="1" t="s">
        <v>244</v>
      </c>
      <c r="D1238" s="1" t="s">
        <v>221</v>
      </c>
      <c r="E1238" s="1">
        <v>3</v>
      </c>
      <c r="F1238" s="1">
        <v>2</v>
      </c>
      <c r="G1238" s="1" t="s">
        <v>584</v>
      </c>
      <c r="H1238" s="1" t="s">
        <v>584</v>
      </c>
      <c r="I1238" s="1">
        <v>2</v>
      </c>
      <c r="J1238" s="14" t="s">
        <v>733</v>
      </c>
      <c r="K1238" s="14" t="s">
        <v>3515</v>
      </c>
      <c r="L1238" s="14"/>
      <c r="M1238" s="1" t="s">
        <v>5986</v>
      </c>
      <c r="N1238" s="14" t="s">
        <v>5989</v>
      </c>
      <c r="O1238" s="1">
        <f>IF(G1238="D1",MATCH(C1238,'RPI calculation'!$A$9:$A$356,0),0)</f>
        <v>185</v>
      </c>
      <c r="P1238" s="1">
        <f>IF(H1238="D1",MATCH(D1238,'RPI calculation'!$A$9:$A$356,0),0)</f>
        <v>297</v>
      </c>
      <c r="Q1238" s="1">
        <f t="shared" si="57"/>
        <v>1</v>
      </c>
      <c r="R1238" s="1">
        <f t="shared" si="58"/>
        <v>1</v>
      </c>
      <c r="S1238" s="1">
        <f t="shared" si="59"/>
        <v>0</v>
      </c>
      <c r="T1238" s="9">
        <f>IF(Q1238=0,0,(INDEX('RPI calculation'!$H$9:$H$356,P1238)-(COUNTIFS(Matches!$C$9:$C$1954,C1238,Matches!$D$9:$D$1954,D1238,Matches!$Q$9:$Q$1954,1,Matches!$F$9:$F$1954,3)+COUNTIFS(Matches!$C$9:$C$1954,D1238,Matches!$D$9:$D$1954,C1238,Matches!$Q$9:$Q$1954,1,Matches!$E$9:$E$1954,3)))/((INDEX('RPI calculation'!$H$9:$H$356,P1238)+INDEX('RPI calculation'!$I$9:$I$356,P1238))-(COUNTIFS(Matches!$C$9:$C$1954,C1238,Matches!$D$9:$D$1954,D1238,Matches!$Q$9:$Q$1954,1)+COUNTIFS(Matches!$C$9:$C$1954,D1238,Matches!$D$9:$D$1954,C1238,Matches!$Q$9:$Q$1954,1))))</f>
        <v>0.4</v>
      </c>
      <c r="U1238" s="9">
        <f>IF(Q1238=0,0,(INDEX('RPI calculation'!$H$9:$H$356,O1238)-(COUNTIFS(Matches!$C$9:$C$1954,C1238,Matches!$D$9:$D$1954,D1238,Matches!$Q$9:$Q$1954,1,Matches!$E$9:$E$1954,3)+COUNTIFS(Matches!$C$9:$C$1954,D1238,Matches!$D$9:$D$1954,C1238,Matches!$Q$9:$Q$1954,1,Matches!$F$9:$F$1954,3)))/((INDEX('RPI calculation'!$H$9:$H$356,O1238)+INDEX('RPI calculation'!$I$9:$I$356,O1238))-(COUNTIFS(Matches!$C$9:$C$1954,C1238,Matches!$D$9:$D$1954,D1238,Matches!$Q$9:$Q$1954,1)+COUNTIFS(Matches!$C$9:$C$1954,D1238,Matches!$D$9:$D$1954,C1238,Matches!$Q$9:$Q$1954,1))))</f>
        <v>0.5</v>
      </c>
      <c r="V1238" s="9">
        <f>IF(Q1238=0,0,INDEX('RPI calculation'!$K$9:$K$356,P1238))</f>
        <v>0.5535812672176309</v>
      </c>
      <c r="W1238" s="9">
        <f>IF(Q1238=0,0,INDEX('RPI calculation'!$K$9:$K$356,O1238))</f>
        <v>0.43014763014763019</v>
      </c>
      <c r="X1238" s="1">
        <f>IF(G1238="D1",INDEX('RPI calculation'!$N$9:$N$356,O1238),0)</f>
        <v>221</v>
      </c>
      <c r="Y1238" s="1">
        <f>IF(H1238="D1",INDEX('RPI calculation'!$N$9:$N$356,P1238),0)</f>
        <v>198</v>
      </c>
    </row>
    <row r="1239" spans="1:25" ht="25">
      <c r="A1239" s="1" t="s">
        <v>3516</v>
      </c>
      <c r="B1239" s="12">
        <v>46276</v>
      </c>
      <c r="C1239" s="1" t="s">
        <v>352</v>
      </c>
      <c r="D1239" s="1" t="s">
        <v>339</v>
      </c>
      <c r="E1239" s="1">
        <v>0</v>
      </c>
      <c r="F1239" s="1">
        <v>3</v>
      </c>
      <c r="G1239" s="1" t="s">
        <v>584</v>
      </c>
      <c r="H1239" s="1" t="s">
        <v>584</v>
      </c>
      <c r="I1239" s="1">
        <v>2</v>
      </c>
      <c r="J1239" s="14" t="s">
        <v>612</v>
      </c>
      <c r="K1239" s="14" t="s">
        <v>3517</v>
      </c>
      <c r="L1239" s="14"/>
      <c r="M1239" s="1" t="s">
        <v>5986</v>
      </c>
      <c r="N1239" s="14" t="s">
        <v>5989</v>
      </c>
      <c r="O1239" s="1">
        <f>IF(G1239="D1",MATCH(C1239,'RPI calculation'!$A$9:$A$356,0),0)</f>
        <v>186</v>
      </c>
      <c r="P1239" s="1">
        <f>IF(H1239="D1",MATCH(D1239,'RPI calculation'!$A$9:$A$356,0),0)</f>
        <v>333</v>
      </c>
      <c r="Q1239" s="1">
        <f t="shared" si="57"/>
        <v>1</v>
      </c>
      <c r="R1239" s="1">
        <f t="shared" si="58"/>
        <v>0</v>
      </c>
      <c r="S1239" s="1">
        <f t="shared" si="59"/>
        <v>1</v>
      </c>
      <c r="T1239" s="9">
        <f>IF(Q1239=0,0,(INDEX('RPI calculation'!$H$9:$H$356,P1239)-(COUNTIFS(Matches!$C$9:$C$1954,C1239,Matches!$D$9:$D$1954,D1239,Matches!$Q$9:$Q$1954,1,Matches!$F$9:$F$1954,3)+COUNTIFS(Matches!$C$9:$C$1954,D1239,Matches!$D$9:$D$1954,C1239,Matches!$Q$9:$Q$1954,1,Matches!$E$9:$E$1954,3)))/((INDEX('RPI calculation'!$H$9:$H$356,P1239)+INDEX('RPI calculation'!$I$9:$I$356,P1239))-(COUNTIFS(Matches!$C$9:$C$1954,C1239,Matches!$D$9:$D$1954,D1239,Matches!$Q$9:$Q$1954,1)+COUNTIFS(Matches!$C$9:$C$1954,D1239,Matches!$D$9:$D$1954,C1239,Matches!$Q$9:$Q$1954,1))))</f>
        <v>0.27272727272727271</v>
      </c>
      <c r="U1239" s="9">
        <f>IF(Q1239=0,0,(INDEX('RPI calculation'!$H$9:$H$356,O1239)-(COUNTIFS(Matches!$C$9:$C$1954,C1239,Matches!$D$9:$D$1954,D1239,Matches!$Q$9:$Q$1954,1,Matches!$E$9:$E$1954,3)+COUNTIFS(Matches!$C$9:$C$1954,D1239,Matches!$D$9:$D$1954,C1239,Matches!$Q$9:$Q$1954,1,Matches!$F$9:$F$1954,3)))/((INDEX('RPI calculation'!$H$9:$H$356,O1239)+INDEX('RPI calculation'!$I$9:$I$356,O1239))-(COUNTIFS(Matches!$C$9:$C$1954,C1239,Matches!$D$9:$D$1954,D1239,Matches!$Q$9:$Q$1954,1)+COUNTIFS(Matches!$C$9:$C$1954,D1239,Matches!$D$9:$D$1954,C1239,Matches!$Q$9:$Q$1954,1))))</f>
        <v>0.16666666666666666</v>
      </c>
      <c r="V1239" s="9">
        <f>IF(Q1239=0,0,INDEX('RPI calculation'!$K$9:$K$356,P1239))</f>
        <v>0.39747335997335992</v>
      </c>
      <c r="W1239" s="9">
        <f>IF(Q1239=0,0,INDEX('RPI calculation'!$K$9:$K$356,O1239))</f>
        <v>0.404967254967255</v>
      </c>
      <c r="X1239" s="1">
        <f>IF(G1239="D1",INDEX('RPI calculation'!$N$9:$N$356,O1239),0)</f>
        <v>329</v>
      </c>
      <c r="Y1239" s="1">
        <f>IF(H1239="D1",INDEX('RPI calculation'!$N$9:$N$356,P1239),0)</f>
        <v>316</v>
      </c>
    </row>
    <row r="1240" spans="1:25">
      <c r="A1240" s="1" t="s">
        <v>3518</v>
      </c>
      <c r="B1240" s="12">
        <v>46276</v>
      </c>
      <c r="C1240" s="1" t="s">
        <v>363</v>
      </c>
      <c r="D1240" s="1" t="s">
        <v>368</v>
      </c>
      <c r="E1240" s="1">
        <v>3</v>
      </c>
      <c r="F1240" s="1">
        <v>0</v>
      </c>
      <c r="G1240" s="1" t="s">
        <v>584</v>
      </c>
      <c r="H1240" s="1" t="s">
        <v>584</v>
      </c>
      <c r="I1240" s="1">
        <v>1</v>
      </c>
      <c r="J1240" s="14" t="s">
        <v>3519</v>
      </c>
      <c r="K1240" s="14" t="s">
        <v>3520</v>
      </c>
      <c r="L1240" s="14" t="s">
        <v>1317</v>
      </c>
      <c r="M1240" s="1" t="s">
        <v>5986</v>
      </c>
      <c r="N1240" s="14" t="s">
        <v>5991</v>
      </c>
      <c r="O1240" s="1">
        <f>IF(G1240="D1",MATCH(C1240,'RPI calculation'!$A$9:$A$356,0),0)</f>
        <v>188</v>
      </c>
      <c r="P1240" s="1">
        <f>IF(H1240="D1",MATCH(D1240,'RPI calculation'!$A$9:$A$356,0),0)</f>
        <v>256</v>
      </c>
      <c r="Q1240" s="1">
        <f t="shared" si="57"/>
        <v>1</v>
      </c>
      <c r="R1240" s="1">
        <f t="shared" si="58"/>
        <v>1</v>
      </c>
      <c r="S1240" s="1">
        <f t="shared" si="59"/>
        <v>0</v>
      </c>
      <c r="T1240" s="9">
        <f>IF(Q1240=0,0,(INDEX('RPI calculation'!$H$9:$H$356,P1240)-(COUNTIFS(Matches!$C$9:$C$1954,C1240,Matches!$D$9:$D$1954,D1240,Matches!$Q$9:$Q$1954,1,Matches!$F$9:$F$1954,3)+COUNTIFS(Matches!$C$9:$C$1954,D1240,Matches!$D$9:$D$1954,C1240,Matches!$Q$9:$Q$1954,1,Matches!$E$9:$E$1954,3)))/((INDEX('RPI calculation'!$H$9:$H$356,P1240)+INDEX('RPI calculation'!$I$9:$I$356,P1240))-(COUNTIFS(Matches!$C$9:$C$1954,C1240,Matches!$D$9:$D$1954,D1240,Matches!$Q$9:$Q$1954,1)+COUNTIFS(Matches!$C$9:$C$1954,D1240,Matches!$D$9:$D$1954,C1240,Matches!$Q$9:$Q$1954,1))))</f>
        <v>0.1</v>
      </c>
      <c r="U1240" s="9">
        <f>IF(Q1240=0,0,(INDEX('RPI calculation'!$H$9:$H$356,O1240)-(COUNTIFS(Matches!$C$9:$C$1954,C1240,Matches!$D$9:$D$1954,D1240,Matches!$Q$9:$Q$1954,1,Matches!$E$9:$E$1954,3)+COUNTIFS(Matches!$C$9:$C$1954,D1240,Matches!$D$9:$D$1954,C1240,Matches!$Q$9:$Q$1954,1,Matches!$F$9:$F$1954,3)))/((INDEX('RPI calculation'!$H$9:$H$356,O1240)+INDEX('RPI calculation'!$I$9:$I$356,O1240))-(COUNTIFS(Matches!$C$9:$C$1954,C1240,Matches!$D$9:$D$1954,D1240,Matches!$Q$9:$Q$1954,1)+COUNTIFS(Matches!$C$9:$C$1954,D1240,Matches!$D$9:$D$1954,C1240,Matches!$Q$9:$Q$1954,1))))</f>
        <v>0.45454545454545453</v>
      </c>
      <c r="V1240" s="9">
        <f>IF(Q1240=0,0,INDEX('RPI calculation'!$K$9:$K$356,P1240))</f>
        <v>0.35117079889807168</v>
      </c>
      <c r="W1240" s="9">
        <f>IF(Q1240=0,0,INDEX('RPI calculation'!$K$9:$K$356,O1240))</f>
        <v>0.17606421356421356</v>
      </c>
      <c r="X1240" s="1">
        <f>IF(G1240="D1",INDEX('RPI calculation'!$N$9:$N$356,O1240),0)</f>
        <v>340</v>
      </c>
      <c r="Y1240" s="1">
        <f>IF(H1240="D1",INDEX('RPI calculation'!$N$9:$N$356,P1240),0)</f>
        <v>345</v>
      </c>
    </row>
    <row r="1241" spans="1:25" ht="25">
      <c r="A1241" s="1" t="s">
        <v>3521</v>
      </c>
      <c r="B1241" s="12">
        <v>46276</v>
      </c>
      <c r="C1241" s="1" t="s">
        <v>338</v>
      </c>
      <c r="D1241" s="1" t="s">
        <v>283</v>
      </c>
      <c r="E1241" s="1">
        <v>1</v>
      </c>
      <c r="F1241" s="1">
        <v>3</v>
      </c>
      <c r="G1241" s="1" t="s">
        <v>584</v>
      </c>
      <c r="H1241" s="1" t="s">
        <v>584</v>
      </c>
      <c r="I1241" s="1">
        <v>2</v>
      </c>
      <c r="J1241" s="14" t="s">
        <v>792</v>
      </c>
      <c r="K1241" s="14" t="s">
        <v>3522</v>
      </c>
      <c r="L1241" s="14"/>
      <c r="M1241" s="1" t="s">
        <v>5986</v>
      </c>
      <c r="N1241" s="14" t="s">
        <v>5989</v>
      </c>
      <c r="O1241" s="1">
        <f>IF(G1241="D1",MATCH(C1241,'RPI calculation'!$A$9:$A$356,0),0)</f>
        <v>191</v>
      </c>
      <c r="P1241" s="1">
        <f>IF(H1241="D1",MATCH(D1241,'RPI calculation'!$A$9:$A$356,0),0)</f>
        <v>309</v>
      </c>
      <c r="Q1241" s="1">
        <f t="shared" si="57"/>
        <v>1</v>
      </c>
      <c r="R1241" s="1">
        <f t="shared" si="58"/>
        <v>0</v>
      </c>
      <c r="S1241" s="1">
        <f t="shared" si="59"/>
        <v>1</v>
      </c>
      <c r="T1241" s="9">
        <f>IF(Q1241=0,0,(INDEX('RPI calculation'!$H$9:$H$356,P1241)-(COUNTIFS(Matches!$C$9:$C$1954,C1241,Matches!$D$9:$D$1954,D1241,Matches!$Q$9:$Q$1954,1,Matches!$F$9:$F$1954,3)+COUNTIFS(Matches!$C$9:$C$1954,D1241,Matches!$D$9:$D$1954,C1241,Matches!$Q$9:$Q$1954,1,Matches!$E$9:$E$1954,3)))/((INDEX('RPI calculation'!$H$9:$H$356,P1241)+INDEX('RPI calculation'!$I$9:$I$356,P1241))-(COUNTIFS(Matches!$C$9:$C$1954,C1241,Matches!$D$9:$D$1954,D1241,Matches!$Q$9:$Q$1954,1)+COUNTIFS(Matches!$C$9:$C$1954,D1241,Matches!$D$9:$D$1954,C1241,Matches!$Q$9:$Q$1954,1))))</f>
        <v>0.36363636363636365</v>
      </c>
      <c r="U1241" s="9">
        <f>IF(Q1241=0,0,(INDEX('RPI calculation'!$H$9:$H$356,O1241)-(COUNTIFS(Matches!$C$9:$C$1954,C1241,Matches!$D$9:$D$1954,D1241,Matches!$Q$9:$Q$1954,1,Matches!$E$9:$E$1954,3)+COUNTIFS(Matches!$C$9:$C$1954,D1241,Matches!$D$9:$D$1954,C1241,Matches!$Q$9:$Q$1954,1,Matches!$F$9:$F$1954,3)))/((INDEX('RPI calculation'!$H$9:$H$356,O1241)+INDEX('RPI calculation'!$I$9:$I$356,O1241))-(COUNTIFS(Matches!$C$9:$C$1954,C1241,Matches!$D$9:$D$1954,D1241,Matches!$Q$9:$Q$1954,1)+COUNTIFS(Matches!$C$9:$C$1954,D1241,Matches!$D$9:$D$1954,C1241,Matches!$Q$9:$Q$1954,1))))</f>
        <v>0.2</v>
      </c>
      <c r="V1241" s="9">
        <f>IF(Q1241=0,0,INDEX('RPI calculation'!$K$9:$K$356,P1241))</f>
        <v>0.45635545010545009</v>
      </c>
      <c r="W1241" s="9">
        <f>IF(Q1241=0,0,INDEX('RPI calculation'!$K$9:$K$356,O1241))</f>
        <v>0.45944055944055945</v>
      </c>
      <c r="X1241" s="1">
        <f>IF(G1241="D1",INDEX('RPI calculation'!$N$9:$N$356,O1241),0)</f>
        <v>315</v>
      </c>
      <c r="Y1241" s="1">
        <f>IF(H1241="D1",INDEX('RPI calculation'!$N$9:$N$356,P1241),0)</f>
        <v>260</v>
      </c>
    </row>
    <row r="1242" spans="1:25" ht="25">
      <c r="A1242" s="1" t="s">
        <v>3523</v>
      </c>
      <c r="B1242" s="12">
        <v>46276</v>
      </c>
      <c r="C1242" s="1" t="s">
        <v>159</v>
      </c>
      <c r="D1242" s="1" t="s">
        <v>199</v>
      </c>
      <c r="E1242" s="1">
        <v>3</v>
      </c>
      <c r="F1242" s="1">
        <v>2</v>
      </c>
      <c r="G1242" s="1" t="s">
        <v>584</v>
      </c>
      <c r="H1242" s="1" t="s">
        <v>584</v>
      </c>
      <c r="I1242" s="1">
        <v>2</v>
      </c>
      <c r="J1242" s="14" t="s">
        <v>1769</v>
      </c>
      <c r="K1242" s="14" t="s">
        <v>3524</v>
      </c>
      <c r="L1242" s="14"/>
      <c r="M1242" s="1" t="s">
        <v>5986</v>
      </c>
      <c r="N1242" s="14" t="s">
        <v>5989</v>
      </c>
      <c r="O1242" s="1">
        <f>IF(G1242="D1",MATCH(C1242,'RPI calculation'!$A$9:$A$356,0),0)</f>
        <v>192</v>
      </c>
      <c r="P1242" s="1">
        <f>IF(H1242="D1",MATCH(D1242,'RPI calculation'!$A$9:$A$356,0),0)</f>
        <v>242</v>
      </c>
      <c r="Q1242" s="1">
        <f t="shared" si="57"/>
        <v>1</v>
      </c>
      <c r="R1242" s="1">
        <f t="shared" si="58"/>
        <v>1</v>
      </c>
      <c r="S1242" s="1">
        <f t="shared" si="59"/>
        <v>0</v>
      </c>
      <c r="T1242" s="9">
        <f>IF(Q1242=0,0,(INDEX('RPI calculation'!$H$9:$H$356,P1242)-(COUNTIFS(Matches!$C$9:$C$1954,C1242,Matches!$D$9:$D$1954,D1242,Matches!$Q$9:$Q$1954,1,Matches!$F$9:$F$1954,3)+COUNTIFS(Matches!$C$9:$C$1954,D1242,Matches!$D$9:$D$1954,C1242,Matches!$Q$9:$Q$1954,1,Matches!$E$9:$E$1954,3)))/((INDEX('RPI calculation'!$H$9:$H$356,P1242)+INDEX('RPI calculation'!$I$9:$I$356,P1242))-(COUNTIFS(Matches!$C$9:$C$1954,C1242,Matches!$D$9:$D$1954,D1242,Matches!$Q$9:$Q$1954,1)+COUNTIFS(Matches!$C$9:$C$1954,D1242,Matches!$D$9:$D$1954,C1242,Matches!$Q$9:$Q$1954,1))))</f>
        <v>0.33333333333333331</v>
      </c>
      <c r="U1242" s="9">
        <f>IF(Q1242=0,0,(INDEX('RPI calculation'!$H$9:$H$356,O1242)-(COUNTIFS(Matches!$C$9:$C$1954,C1242,Matches!$D$9:$D$1954,D1242,Matches!$Q$9:$Q$1954,1,Matches!$E$9:$E$1954,3)+COUNTIFS(Matches!$C$9:$C$1954,D1242,Matches!$D$9:$D$1954,C1242,Matches!$Q$9:$Q$1954,1,Matches!$F$9:$F$1954,3)))/((INDEX('RPI calculation'!$H$9:$H$356,O1242)+INDEX('RPI calculation'!$I$9:$I$356,O1242))-(COUNTIFS(Matches!$C$9:$C$1954,C1242,Matches!$D$9:$D$1954,D1242,Matches!$Q$9:$Q$1954,1)+COUNTIFS(Matches!$C$9:$C$1954,D1242,Matches!$D$9:$D$1954,C1242,Matches!$Q$9:$Q$1954,1))))</f>
        <v>0.75</v>
      </c>
      <c r="V1242" s="9">
        <f>IF(Q1242=0,0,INDEX('RPI calculation'!$K$9:$K$356,P1242))</f>
        <v>0.59522727272727272</v>
      </c>
      <c r="W1242" s="9">
        <f>IF(Q1242=0,0,INDEX('RPI calculation'!$K$9:$K$356,O1242))</f>
        <v>0.4135003885003885</v>
      </c>
      <c r="X1242" s="1">
        <f>IF(G1242="D1",INDEX('RPI calculation'!$N$9:$N$356,O1242),0)</f>
        <v>136</v>
      </c>
      <c r="Y1242" s="1">
        <f>IF(H1242="D1",INDEX('RPI calculation'!$N$9:$N$356,P1242),0)</f>
        <v>176</v>
      </c>
    </row>
    <row r="1243" spans="1:25" ht="25">
      <c r="A1243" s="1" t="s">
        <v>3525</v>
      </c>
      <c r="B1243" s="12">
        <v>46276</v>
      </c>
      <c r="C1243" s="1" t="s">
        <v>263</v>
      </c>
      <c r="D1243" s="1" t="s">
        <v>175</v>
      </c>
      <c r="E1243" s="1">
        <v>3</v>
      </c>
      <c r="F1243" s="1">
        <v>2</v>
      </c>
      <c r="G1243" s="1" t="s">
        <v>584</v>
      </c>
      <c r="H1243" s="1" t="s">
        <v>584</v>
      </c>
      <c r="I1243" s="1">
        <v>2</v>
      </c>
      <c r="J1243" s="14" t="s">
        <v>3526</v>
      </c>
      <c r="K1243" s="14" t="s">
        <v>3527</v>
      </c>
      <c r="L1243" s="14"/>
      <c r="M1243" s="1" t="s">
        <v>5986</v>
      </c>
      <c r="N1243" s="14" t="s">
        <v>5989</v>
      </c>
      <c r="O1243" s="1">
        <f>IF(G1243="D1",MATCH(C1243,'RPI calculation'!$A$9:$A$356,0),0)</f>
        <v>194</v>
      </c>
      <c r="P1243" s="1">
        <f>IF(H1243="D1",MATCH(D1243,'RPI calculation'!$A$9:$A$356,0),0)</f>
        <v>237</v>
      </c>
      <c r="Q1243" s="1">
        <f t="shared" si="57"/>
        <v>1</v>
      </c>
      <c r="R1243" s="1">
        <f t="shared" si="58"/>
        <v>1</v>
      </c>
      <c r="S1243" s="1">
        <f t="shared" si="59"/>
        <v>0</v>
      </c>
      <c r="T1243" s="9">
        <f>IF(Q1243=0,0,(INDEX('RPI calculation'!$H$9:$H$356,P1243)-(COUNTIFS(Matches!$C$9:$C$1954,C1243,Matches!$D$9:$D$1954,D1243,Matches!$Q$9:$Q$1954,1,Matches!$F$9:$F$1954,3)+COUNTIFS(Matches!$C$9:$C$1954,D1243,Matches!$D$9:$D$1954,C1243,Matches!$Q$9:$Q$1954,1,Matches!$E$9:$E$1954,3)))/((INDEX('RPI calculation'!$H$9:$H$356,P1243)+INDEX('RPI calculation'!$I$9:$I$356,P1243))-(COUNTIFS(Matches!$C$9:$C$1954,C1243,Matches!$D$9:$D$1954,D1243,Matches!$Q$9:$Q$1954,1)+COUNTIFS(Matches!$C$9:$C$1954,D1243,Matches!$D$9:$D$1954,C1243,Matches!$Q$9:$Q$1954,1))))</f>
        <v>0.63636363636363635</v>
      </c>
      <c r="U1243" s="9">
        <f>IF(Q1243=0,0,(INDEX('RPI calculation'!$H$9:$H$356,O1243)-(COUNTIFS(Matches!$C$9:$C$1954,C1243,Matches!$D$9:$D$1954,D1243,Matches!$Q$9:$Q$1954,1,Matches!$E$9:$E$1954,3)+COUNTIFS(Matches!$C$9:$C$1954,D1243,Matches!$D$9:$D$1954,C1243,Matches!$Q$9:$Q$1954,1,Matches!$F$9:$F$1954,3)))/((INDEX('RPI calculation'!$H$9:$H$356,O1243)+INDEX('RPI calculation'!$I$9:$I$356,O1243))-(COUNTIFS(Matches!$C$9:$C$1954,C1243,Matches!$D$9:$D$1954,D1243,Matches!$Q$9:$Q$1954,1)+COUNTIFS(Matches!$C$9:$C$1954,D1243,Matches!$D$9:$D$1954,C1243,Matches!$Q$9:$Q$1954,1))))</f>
        <v>0.5</v>
      </c>
      <c r="V1243" s="9">
        <f>IF(Q1243=0,0,INDEX('RPI calculation'!$K$9:$K$356,P1243))</f>
        <v>0.50441919191919193</v>
      </c>
      <c r="W1243" s="9">
        <f>IF(Q1243=0,0,INDEX('RPI calculation'!$K$9:$K$356,O1243))</f>
        <v>0.42488521579430666</v>
      </c>
      <c r="X1243" s="1">
        <f>IF(G1243="D1",INDEX('RPI calculation'!$N$9:$N$356,O1243),0)</f>
        <v>240</v>
      </c>
      <c r="Y1243" s="1">
        <f>IF(H1243="D1",INDEX('RPI calculation'!$N$9:$N$356,P1243),0)</f>
        <v>152</v>
      </c>
    </row>
    <row r="1244" spans="1:25" ht="25">
      <c r="A1244" s="1" t="s">
        <v>3528</v>
      </c>
      <c r="B1244" s="12">
        <v>46276</v>
      </c>
      <c r="C1244" s="1" t="s">
        <v>66</v>
      </c>
      <c r="D1244" s="1" t="s">
        <v>125</v>
      </c>
      <c r="E1244" s="1">
        <v>3</v>
      </c>
      <c r="F1244" s="1">
        <v>0</v>
      </c>
      <c r="G1244" s="1" t="s">
        <v>584</v>
      </c>
      <c r="H1244" s="1" t="s">
        <v>584</v>
      </c>
      <c r="I1244" s="1">
        <v>2</v>
      </c>
      <c r="J1244" s="14" t="s">
        <v>1566</v>
      </c>
      <c r="K1244" s="14" t="s">
        <v>3529</v>
      </c>
      <c r="L1244" s="14"/>
      <c r="M1244" s="1" t="s">
        <v>5986</v>
      </c>
      <c r="N1244" s="14" t="s">
        <v>5989</v>
      </c>
      <c r="O1244" s="1">
        <f>IF(G1244="D1",MATCH(C1244,'RPI calculation'!$A$9:$A$356,0),0)</f>
        <v>195</v>
      </c>
      <c r="P1244" s="1">
        <f>IF(H1244="D1",MATCH(D1244,'RPI calculation'!$A$9:$A$356,0),0)</f>
        <v>220</v>
      </c>
      <c r="Q1244" s="1">
        <f t="shared" si="57"/>
        <v>1</v>
      </c>
      <c r="R1244" s="1">
        <f t="shared" si="58"/>
        <v>1</v>
      </c>
      <c r="S1244" s="1">
        <f t="shared" si="59"/>
        <v>0</v>
      </c>
      <c r="T1244" s="9">
        <f>IF(Q1244=0,0,(INDEX('RPI calculation'!$H$9:$H$356,P1244)-(COUNTIFS(Matches!$C$9:$C$1954,C1244,Matches!$D$9:$D$1954,D1244,Matches!$Q$9:$Q$1954,1,Matches!$F$9:$F$1954,3)+COUNTIFS(Matches!$C$9:$C$1954,D1244,Matches!$D$9:$D$1954,C1244,Matches!$Q$9:$Q$1954,1,Matches!$E$9:$E$1954,3)))/((INDEX('RPI calculation'!$H$9:$H$356,P1244)+INDEX('RPI calculation'!$I$9:$I$356,P1244))-(COUNTIFS(Matches!$C$9:$C$1954,C1244,Matches!$D$9:$D$1954,D1244,Matches!$Q$9:$Q$1954,1)+COUNTIFS(Matches!$C$9:$C$1954,D1244,Matches!$D$9:$D$1954,C1244,Matches!$Q$9:$Q$1954,1))))</f>
        <v>0.875</v>
      </c>
      <c r="U1244" s="9">
        <f>IF(Q1244=0,0,(INDEX('RPI calculation'!$H$9:$H$356,O1244)-(COUNTIFS(Matches!$C$9:$C$1954,C1244,Matches!$D$9:$D$1954,D1244,Matches!$Q$9:$Q$1954,1,Matches!$E$9:$E$1954,3)+COUNTIFS(Matches!$C$9:$C$1954,D1244,Matches!$D$9:$D$1954,C1244,Matches!$Q$9:$Q$1954,1,Matches!$F$9:$F$1954,3)))/((INDEX('RPI calculation'!$H$9:$H$356,O1244)+INDEX('RPI calculation'!$I$9:$I$356,O1244))-(COUNTIFS(Matches!$C$9:$C$1954,C1244,Matches!$D$9:$D$1954,D1244,Matches!$Q$9:$Q$1954,1)+COUNTIFS(Matches!$C$9:$C$1954,D1244,Matches!$D$9:$D$1954,C1244,Matches!$Q$9:$Q$1954,1))))</f>
        <v>0.77777777777777779</v>
      </c>
      <c r="V1244" s="9">
        <f>IF(Q1244=0,0,INDEX('RPI calculation'!$K$9:$K$356,P1244))</f>
        <v>0.46419753086419746</v>
      </c>
      <c r="W1244" s="9">
        <f>IF(Q1244=0,0,INDEX('RPI calculation'!$K$9:$K$356,O1244))</f>
        <v>0.56623737373737382</v>
      </c>
      <c r="X1244" s="1">
        <f>IF(G1244="D1",INDEX('RPI calculation'!$N$9:$N$356,O1244),0)</f>
        <v>43</v>
      </c>
      <c r="Y1244" s="1">
        <f>IF(H1244="D1",INDEX('RPI calculation'!$N$9:$N$356,P1244),0)</f>
        <v>102</v>
      </c>
    </row>
    <row r="1245" spans="1:25" ht="25">
      <c r="A1245" s="1" t="s">
        <v>3530</v>
      </c>
      <c r="B1245" s="12">
        <v>46276</v>
      </c>
      <c r="C1245" s="1" t="s">
        <v>117</v>
      </c>
      <c r="D1245" s="1" t="s">
        <v>259</v>
      </c>
      <c r="E1245" s="1">
        <v>3</v>
      </c>
      <c r="F1245" s="1">
        <v>0</v>
      </c>
      <c r="G1245" s="1" t="s">
        <v>584</v>
      </c>
      <c r="H1245" s="1" t="s">
        <v>584</v>
      </c>
      <c r="I1245" s="1">
        <v>2</v>
      </c>
      <c r="J1245" s="14" t="s">
        <v>878</v>
      </c>
      <c r="K1245" s="14" t="s">
        <v>3531</v>
      </c>
      <c r="L1245" s="14"/>
      <c r="M1245" s="1" t="s">
        <v>5986</v>
      </c>
      <c r="N1245" s="14" t="s">
        <v>5989</v>
      </c>
      <c r="O1245" s="1">
        <f>IF(G1245="D1",MATCH(C1245,'RPI calculation'!$A$9:$A$356,0),0)</f>
        <v>196</v>
      </c>
      <c r="P1245" s="1">
        <f>IF(H1245="D1",MATCH(D1245,'RPI calculation'!$A$9:$A$356,0),0)</f>
        <v>335</v>
      </c>
      <c r="Q1245" s="1">
        <f t="shared" si="57"/>
        <v>1</v>
      </c>
      <c r="R1245" s="1">
        <f t="shared" si="58"/>
        <v>1</v>
      </c>
      <c r="S1245" s="1">
        <f t="shared" si="59"/>
        <v>0</v>
      </c>
      <c r="T1245" s="9">
        <f>IF(Q1245=0,0,(INDEX('RPI calculation'!$H$9:$H$356,P1245)-(COUNTIFS(Matches!$C$9:$C$1954,C1245,Matches!$D$9:$D$1954,D1245,Matches!$Q$9:$Q$1954,1,Matches!$F$9:$F$1954,3)+COUNTIFS(Matches!$C$9:$C$1954,D1245,Matches!$D$9:$D$1954,C1245,Matches!$Q$9:$Q$1954,1,Matches!$E$9:$E$1954,3)))/((INDEX('RPI calculation'!$H$9:$H$356,P1245)+INDEX('RPI calculation'!$I$9:$I$356,P1245))-(COUNTIFS(Matches!$C$9:$C$1954,C1245,Matches!$D$9:$D$1954,D1245,Matches!$Q$9:$Q$1954,1)+COUNTIFS(Matches!$C$9:$C$1954,D1245,Matches!$D$9:$D$1954,C1245,Matches!$Q$9:$Q$1954,1))))</f>
        <v>0.33333333333333331</v>
      </c>
      <c r="U1245" s="9">
        <f>IF(Q1245=0,0,(INDEX('RPI calculation'!$H$9:$H$356,O1245)-(COUNTIFS(Matches!$C$9:$C$1954,C1245,Matches!$D$9:$D$1954,D1245,Matches!$Q$9:$Q$1954,1,Matches!$E$9:$E$1954,3)+COUNTIFS(Matches!$C$9:$C$1954,D1245,Matches!$D$9:$D$1954,C1245,Matches!$Q$9:$Q$1954,1,Matches!$F$9:$F$1954,3)))/((INDEX('RPI calculation'!$H$9:$H$356,O1245)+INDEX('RPI calculation'!$I$9:$I$356,O1245))-(COUNTIFS(Matches!$C$9:$C$1954,C1245,Matches!$D$9:$D$1954,D1245,Matches!$Q$9:$Q$1954,1)+COUNTIFS(Matches!$C$9:$C$1954,D1245,Matches!$D$9:$D$1954,C1245,Matches!$Q$9:$Q$1954,1))))</f>
        <v>0.54545454545454541</v>
      </c>
      <c r="V1245" s="9">
        <f>IF(Q1245=0,0,INDEX('RPI calculation'!$K$9:$K$356,P1245))</f>
        <v>0.54145000298846457</v>
      </c>
      <c r="W1245" s="9">
        <f>IF(Q1245=0,0,INDEX('RPI calculation'!$K$9:$K$356,O1245))</f>
        <v>0.58262432012432008</v>
      </c>
      <c r="X1245" s="1">
        <f>IF(G1245="D1",INDEX('RPI calculation'!$N$9:$N$356,O1245),0)</f>
        <v>94</v>
      </c>
      <c r="Y1245" s="1">
        <f>IF(H1245="D1",INDEX('RPI calculation'!$N$9:$N$356,P1245),0)</f>
        <v>236</v>
      </c>
    </row>
    <row r="1246" spans="1:25" ht="25">
      <c r="A1246" s="1" t="s">
        <v>3532</v>
      </c>
      <c r="B1246" s="12">
        <v>46276</v>
      </c>
      <c r="C1246" s="1" t="s">
        <v>112</v>
      </c>
      <c r="D1246" s="1" t="s">
        <v>194</v>
      </c>
      <c r="E1246" s="1">
        <v>3</v>
      </c>
      <c r="F1246" s="1">
        <v>1</v>
      </c>
      <c r="G1246" s="1" t="s">
        <v>584</v>
      </c>
      <c r="H1246" s="1" t="s">
        <v>584</v>
      </c>
      <c r="I1246" s="1">
        <v>2</v>
      </c>
      <c r="J1246" s="14" t="s">
        <v>1118</v>
      </c>
      <c r="K1246" s="14" t="s">
        <v>3533</v>
      </c>
      <c r="L1246" s="14"/>
      <c r="M1246" s="1" t="s">
        <v>5986</v>
      </c>
      <c r="N1246" s="14" t="s">
        <v>5989</v>
      </c>
      <c r="O1246" s="1">
        <f>IF(G1246="D1",MATCH(C1246,'RPI calculation'!$A$9:$A$356,0),0)</f>
        <v>197</v>
      </c>
      <c r="P1246" s="1">
        <f>IF(H1246="D1",MATCH(D1246,'RPI calculation'!$A$9:$A$356,0),0)</f>
        <v>250</v>
      </c>
      <c r="Q1246" s="1">
        <f t="shared" si="57"/>
        <v>1</v>
      </c>
      <c r="R1246" s="1">
        <f t="shared" si="58"/>
        <v>1</v>
      </c>
      <c r="S1246" s="1">
        <f t="shared" si="59"/>
        <v>0</v>
      </c>
      <c r="T1246" s="9">
        <f>IF(Q1246=0,0,(INDEX('RPI calculation'!$H$9:$H$356,P1246)-(COUNTIFS(Matches!$C$9:$C$1954,C1246,Matches!$D$9:$D$1954,D1246,Matches!$Q$9:$Q$1954,1,Matches!$F$9:$F$1954,3)+COUNTIFS(Matches!$C$9:$C$1954,D1246,Matches!$D$9:$D$1954,C1246,Matches!$Q$9:$Q$1954,1,Matches!$E$9:$E$1954,3)))/((INDEX('RPI calculation'!$H$9:$H$356,P1246)+INDEX('RPI calculation'!$I$9:$I$356,P1246))-(COUNTIFS(Matches!$C$9:$C$1954,C1246,Matches!$D$9:$D$1954,D1246,Matches!$Q$9:$Q$1954,1)+COUNTIFS(Matches!$C$9:$C$1954,D1246,Matches!$D$9:$D$1954,C1246,Matches!$Q$9:$Q$1954,1))))</f>
        <v>0.5</v>
      </c>
      <c r="U1246" s="9">
        <f>IF(Q1246=0,0,(INDEX('RPI calculation'!$H$9:$H$356,O1246)-(COUNTIFS(Matches!$C$9:$C$1954,C1246,Matches!$D$9:$D$1954,D1246,Matches!$Q$9:$Q$1954,1,Matches!$E$9:$E$1954,3)+COUNTIFS(Matches!$C$9:$C$1954,D1246,Matches!$D$9:$D$1954,C1246,Matches!$Q$9:$Q$1954,1,Matches!$F$9:$F$1954,3)))/((INDEX('RPI calculation'!$H$9:$H$356,O1246)+INDEX('RPI calculation'!$I$9:$I$356,O1246))-(COUNTIFS(Matches!$C$9:$C$1954,C1246,Matches!$D$9:$D$1954,D1246,Matches!$Q$9:$Q$1954,1)+COUNTIFS(Matches!$C$9:$C$1954,D1246,Matches!$D$9:$D$1954,C1246,Matches!$Q$9:$Q$1954,1))))</f>
        <v>0.6</v>
      </c>
      <c r="V1246" s="9">
        <f>IF(Q1246=0,0,INDEX('RPI calculation'!$K$9:$K$356,P1246))</f>
        <v>0.52615205307513002</v>
      </c>
      <c r="W1246" s="9">
        <f>IF(Q1246=0,0,INDEX('RPI calculation'!$K$9:$K$356,O1246))</f>
        <v>0.54901285583103765</v>
      </c>
      <c r="X1246" s="1">
        <f>IF(G1246="D1",INDEX('RPI calculation'!$N$9:$N$356,O1246),0)</f>
        <v>89</v>
      </c>
      <c r="Y1246" s="1">
        <f>IF(H1246="D1",INDEX('RPI calculation'!$N$9:$N$356,P1246),0)</f>
        <v>171</v>
      </c>
    </row>
    <row r="1247" spans="1:25" ht="25">
      <c r="A1247" s="1" t="s">
        <v>3534</v>
      </c>
      <c r="B1247" s="12">
        <v>46276</v>
      </c>
      <c r="C1247" s="1" t="s">
        <v>109</v>
      </c>
      <c r="D1247" s="1" t="s">
        <v>176</v>
      </c>
      <c r="E1247" s="1">
        <v>3</v>
      </c>
      <c r="F1247" s="1">
        <v>1</v>
      </c>
      <c r="G1247" s="1" t="s">
        <v>584</v>
      </c>
      <c r="H1247" s="1" t="s">
        <v>584</v>
      </c>
      <c r="I1247" s="1">
        <v>2</v>
      </c>
      <c r="J1247" s="14" t="s">
        <v>1510</v>
      </c>
      <c r="K1247" s="14" t="s">
        <v>3535</v>
      </c>
      <c r="L1247" s="14"/>
      <c r="M1247" s="1" t="s">
        <v>5986</v>
      </c>
      <c r="N1247" s="14" t="s">
        <v>5989</v>
      </c>
      <c r="O1247" s="1">
        <f>IF(G1247="D1",MATCH(C1247,'RPI calculation'!$A$9:$A$356,0),0)</f>
        <v>201</v>
      </c>
      <c r="P1247" s="1">
        <f>IF(H1247="D1",MATCH(D1247,'RPI calculation'!$A$9:$A$356,0),0)</f>
        <v>204</v>
      </c>
      <c r="Q1247" s="1">
        <f t="shared" si="57"/>
        <v>1</v>
      </c>
      <c r="R1247" s="1">
        <f t="shared" si="58"/>
        <v>1</v>
      </c>
      <c r="S1247" s="1">
        <f t="shared" si="59"/>
        <v>0</v>
      </c>
      <c r="T1247" s="9">
        <f>IF(Q1247=0,0,(INDEX('RPI calculation'!$H$9:$H$356,P1247)-(COUNTIFS(Matches!$C$9:$C$1954,C1247,Matches!$D$9:$D$1954,D1247,Matches!$Q$9:$Q$1954,1,Matches!$F$9:$F$1954,3)+COUNTIFS(Matches!$C$9:$C$1954,D1247,Matches!$D$9:$D$1954,C1247,Matches!$Q$9:$Q$1954,1,Matches!$E$9:$E$1954,3)))/((INDEX('RPI calculation'!$H$9:$H$356,P1247)+INDEX('RPI calculation'!$I$9:$I$356,P1247))-(COUNTIFS(Matches!$C$9:$C$1954,C1247,Matches!$D$9:$D$1954,D1247,Matches!$Q$9:$Q$1954,1)+COUNTIFS(Matches!$C$9:$C$1954,D1247,Matches!$D$9:$D$1954,C1247,Matches!$Q$9:$Q$1954,1))))</f>
        <v>0.375</v>
      </c>
      <c r="U1247" s="9">
        <f>IF(Q1247=0,0,(INDEX('RPI calculation'!$H$9:$H$356,O1247)-(COUNTIFS(Matches!$C$9:$C$1954,C1247,Matches!$D$9:$D$1954,D1247,Matches!$Q$9:$Q$1954,1,Matches!$E$9:$E$1954,3)+COUNTIFS(Matches!$C$9:$C$1954,D1247,Matches!$D$9:$D$1954,C1247,Matches!$Q$9:$Q$1954,1,Matches!$F$9:$F$1954,3)))/((INDEX('RPI calculation'!$H$9:$H$356,O1247)+INDEX('RPI calculation'!$I$9:$I$356,O1247))-(COUNTIFS(Matches!$C$9:$C$1954,C1247,Matches!$D$9:$D$1954,D1247,Matches!$Q$9:$Q$1954,1)+COUNTIFS(Matches!$C$9:$C$1954,D1247,Matches!$D$9:$D$1954,C1247,Matches!$Q$9:$Q$1954,1))))</f>
        <v>0.4</v>
      </c>
      <c r="V1247" s="9">
        <f>IF(Q1247=0,0,INDEX('RPI calculation'!$K$9:$K$356,P1247))</f>
        <v>0.58967452300785639</v>
      </c>
      <c r="W1247" s="9">
        <f>IF(Q1247=0,0,INDEX('RPI calculation'!$K$9:$K$356,O1247))</f>
        <v>0.66099632690541776</v>
      </c>
      <c r="X1247" s="1">
        <f>IF(G1247="D1",INDEX('RPI calculation'!$N$9:$N$356,O1247),0)</f>
        <v>86</v>
      </c>
      <c r="Y1247" s="1">
        <f>IF(H1247="D1",INDEX('RPI calculation'!$N$9:$N$356,P1247),0)</f>
        <v>153</v>
      </c>
    </row>
    <row r="1248" spans="1:25" ht="25">
      <c r="A1248" s="1" t="s">
        <v>3536</v>
      </c>
      <c r="B1248" s="12">
        <v>46276</v>
      </c>
      <c r="C1248" s="1" t="s">
        <v>69</v>
      </c>
      <c r="D1248" s="1" t="s">
        <v>273</v>
      </c>
      <c r="E1248" s="1">
        <v>3</v>
      </c>
      <c r="F1248" s="1">
        <v>0</v>
      </c>
      <c r="G1248" s="1" t="s">
        <v>584</v>
      </c>
      <c r="H1248" s="1" t="s">
        <v>584</v>
      </c>
      <c r="I1248" s="1">
        <v>2</v>
      </c>
      <c r="J1248" s="14" t="s">
        <v>594</v>
      </c>
      <c r="K1248" s="14" t="s">
        <v>3537</v>
      </c>
      <c r="L1248" s="14"/>
      <c r="M1248" s="1" t="s">
        <v>5986</v>
      </c>
      <c r="N1248" s="14" t="s">
        <v>5989</v>
      </c>
      <c r="O1248" s="1">
        <f>IF(G1248="D1",MATCH(C1248,'RPI calculation'!$A$9:$A$356,0),0)</f>
        <v>202</v>
      </c>
      <c r="P1248" s="1">
        <f>IF(H1248="D1",MATCH(D1248,'RPI calculation'!$A$9:$A$356,0),0)</f>
        <v>327</v>
      </c>
      <c r="Q1248" s="1">
        <f t="shared" si="57"/>
        <v>1</v>
      </c>
      <c r="R1248" s="1">
        <f t="shared" si="58"/>
        <v>1</v>
      </c>
      <c r="S1248" s="1">
        <f t="shared" si="59"/>
        <v>0</v>
      </c>
      <c r="T1248" s="9">
        <f>IF(Q1248=0,0,(INDEX('RPI calculation'!$H$9:$H$356,P1248)-(COUNTIFS(Matches!$C$9:$C$1954,C1248,Matches!$D$9:$D$1954,D1248,Matches!$Q$9:$Q$1954,1,Matches!$F$9:$F$1954,3)+COUNTIFS(Matches!$C$9:$C$1954,D1248,Matches!$D$9:$D$1954,C1248,Matches!$Q$9:$Q$1954,1,Matches!$E$9:$E$1954,3)))/((INDEX('RPI calculation'!$H$9:$H$356,P1248)+INDEX('RPI calculation'!$I$9:$I$356,P1248))-(COUNTIFS(Matches!$C$9:$C$1954,C1248,Matches!$D$9:$D$1954,D1248,Matches!$Q$9:$Q$1954,1)+COUNTIFS(Matches!$C$9:$C$1954,D1248,Matches!$D$9:$D$1954,C1248,Matches!$Q$9:$Q$1954,1))))</f>
        <v>0.375</v>
      </c>
      <c r="U1248" s="9">
        <f>IF(Q1248=0,0,(INDEX('RPI calculation'!$H$9:$H$356,O1248)-(COUNTIFS(Matches!$C$9:$C$1954,C1248,Matches!$D$9:$D$1954,D1248,Matches!$Q$9:$Q$1954,1,Matches!$E$9:$E$1954,3)+COUNTIFS(Matches!$C$9:$C$1954,D1248,Matches!$D$9:$D$1954,C1248,Matches!$Q$9:$Q$1954,1,Matches!$F$9:$F$1954,3)))/((INDEX('RPI calculation'!$H$9:$H$356,O1248)+INDEX('RPI calculation'!$I$9:$I$356,O1248))-(COUNTIFS(Matches!$C$9:$C$1954,C1248,Matches!$D$9:$D$1954,D1248,Matches!$Q$9:$Q$1954,1)+COUNTIFS(Matches!$C$9:$C$1954,D1248,Matches!$D$9:$D$1954,C1248,Matches!$Q$9:$Q$1954,1))))</f>
        <v>0.6</v>
      </c>
      <c r="V1248" s="9">
        <f>IF(Q1248=0,0,INDEX('RPI calculation'!$K$9:$K$356,P1248))</f>
        <v>0.49228395061728392</v>
      </c>
      <c r="W1248" s="9">
        <f>IF(Q1248=0,0,INDEX('RPI calculation'!$K$9:$K$356,O1248))</f>
        <v>0.64607438016528917</v>
      </c>
      <c r="X1248" s="1">
        <f>IF(G1248="D1",INDEX('RPI calculation'!$N$9:$N$356,O1248),0)</f>
        <v>46</v>
      </c>
      <c r="Y1248" s="1">
        <f>IF(H1248="D1",INDEX('RPI calculation'!$N$9:$N$356,P1248),0)</f>
        <v>250</v>
      </c>
    </row>
    <row r="1249" spans="1:25" ht="25">
      <c r="A1249" s="1" t="s">
        <v>3538</v>
      </c>
      <c r="B1249" s="12">
        <v>46276</v>
      </c>
      <c r="C1249" s="1" t="s">
        <v>296</v>
      </c>
      <c r="D1249" s="1" t="s">
        <v>313</v>
      </c>
      <c r="E1249" s="1">
        <v>3</v>
      </c>
      <c r="F1249" s="1">
        <v>1</v>
      </c>
      <c r="G1249" s="1" t="s">
        <v>584</v>
      </c>
      <c r="H1249" s="1" t="s">
        <v>584</v>
      </c>
      <c r="I1249" s="1">
        <v>2</v>
      </c>
      <c r="J1249" s="14" t="s">
        <v>1407</v>
      </c>
      <c r="K1249" s="14" t="s">
        <v>1892</v>
      </c>
      <c r="L1249" s="14"/>
      <c r="M1249" s="1" t="s">
        <v>5986</v>
      </c>
      <c r="N1249" s="14" t="s">
        <v>5989</v>
      </c>
      <c r="O1249" s="1">
        <f>IF(G1249="D1",MATCH(C1249,'RPI calculation'!$A$9:$A$356,0),0)</f>
        <v>203</v>
      </c>
      <c r="P1249" s="1">
        <f>IF(H1249="D1",MATCH(D1249,'RPI calculation'!$A$9:$A$356,0),0)</f>
        <v>304</v>
      </c>
      <c r="Q1249" s="1">
        <f t="shared" si="57"/>
        <v>1</v>
      </c>
      <c r="R1249" s="1">
        <f t="shared" si="58"/>
        <v>1</v>
      </c>
      <c r="S1249" s="1">
        <f t="shared" si="59"/>
        <v>0</v>
      </c>
      <c r="T1249" s="9">
        <f>IF(Q1249=0,0,(INDEX('RPI calculation'!$H$9:$H$356,P1249)-(COUNTIFS(Matches!$C$9:$C$1954,C1249,Matches!$D$9:$D$1954,D1249,Matches!$Q$9:$Q$1954,1,Matches!$F$9:$F$1954,3)+COUNTIFS(Matches!$C$9:$C$1954,D1249,Matches!$D$9:$D$1954,C1249,Matches!$Q$9:$Q$1954,1,Matches!$E$9:$E$1954,3)))/((INDEX('RPI calculation'!$H$9:$H$356,P1249)+INDEX('RPI calculation'!$I$9:$I$356,P1249))-(COUNTIFS(Matches!$C$9:$C$1954,C1249,Matches!$D$9:$D$1954,D1249,Matches!$Q$9:$Q$1954,1)+COUNTIFS(Matches!$C$9:$C$1954,D1249,Matches!$D$9:$D$1954,C1249,Matches!$Q$9:$Q$1954,1))))</f>
        <v>0.36363636363636365</v>
      </c>
      <c r="U1249" s="9">
        <f>IF(Q1249=0,0,(INDEX('RPI calculation'!$H$9:$H$356,O1249)-(COUNTIFS(Matches!$C$9:$C$1954,C1249,Matches!$D$9:$D$1954,D1249,Matches!$Q$9:$Q$1954,1,Matches!$E$9:$E$1954,3)+COUNTIFS(Matches!$C$9:$C$1954,D1249,Matches!$D$9:$D$1954,C1249,Matches!$Q$9:$Q$1954,1,Matches!$F$9:$F$1954,3)))/((INDEX('RPI calculation'!$H$9:$H$356,O1249)+INDEX('RPI calculation'!$I$9:$I$356,O1249))-(COUNTIFS(Matches!$C$9:$C$1954,C1249,Matches!$D$9:$D$1954,D1249,Matches!$Q$9:$Q$1954,1)+COUNTIFS(Matches!$C$9:$C$1954,D1249,Matches!$D$9:$D$1954,C1249,Matches!$Q$9:$Q$1954,1))))</f>
        <v>0.53846153846153844</v>
      </c>
      <c r="V1249" s="9">
        <f>IF(Q1249=0,0,INDEX('RPI calculation'!$K$9:$K$356,P1249))</f>
        <v>0.42608032992648381</v>
      </c>
      <c r="W1249" s="9">
        <f>IF(Q1249=0,0,INDEX('RPI calculation'!$K$9:$K$356,O1249))</f>
        <v>0.37062937062937068</v>
      </c>
      <c r="X1249" s="1">
        <f>IF(G1249="D1",INDEX('RPI calculation'!$N$9:$N$356,O1249),0)</f>
        <v>273</v>
      </c>
      <c r="Y1249" s="1">
        <f>IF(H1249="D1",INDEX('RPI calculation'!$N$9:$N$356,P1249),0)</f>
        <v>290</v>
      </c>
    </row>
    <row r="1250" spans="1:25" ht="25">
      <c r="A1250" s="1" t="s">
        <v>3539</v>
      </c>
      <c r="B1250" s="12">
        <v>46276</v>
      </c>
      <c r="C1250" s="1" t="s">
        <v>192</v>
      </c>
      <c r="D1250" s="1" t="s">
        <v>255</v>
      </c>
      <c r="E1250" s="1">
        <v>1</v>
      </c>
      <c r="F1250" s="1">
        <v>3</v>
      </c>
      <c r="G1250" s="1" t="s">
        <v>584</v>
      </c>
      <c r="H1250" s="1" t="s">
        <v>584</v>
      </c>
      <c r="I1250" s="1">
        <v>2</v>
      </c>
      <c r="J1250" s="14" t="s">
        <v>3540</v>
      </c>
      <c r="K1250" s="14" t="s">
        <v>3541</v>
      </c>
      <c r="L1250" s="14"/>
      <c r="M1250" s="1" t="s">
        <v>5986</v>
      </c>
      <c r="N1250" s="14" t="s">
        <v>5989</v>
      </c>
      <c r="O1250" s="1">
        <f>IF(G1250="D1",MATCH(C1250,'RPI calculation'!$A$9:$A$356,0),0)</f>
        <v>205</v>
      </c>
      <c r="P1250" s="1">
        <f>IF(H1250="D1",MATCH(D1250,'RPI calculation'!$A$9:$A$356,0),0)</f>
        <v>292</v>
      </c>
      <c r="Q1250" s="1">
        <f t="shared" si="57"/>
        <v>1</v>
      </c>
      <c r="R1250" s="1">
        <f t="shared" si="58"/>
        <v>0</v>
      </c>
      <c r="S1250" s="1">
        <f t="shared" si="59"/>
        <v>1</v>
      </c>
      <c r="T1250" s="9">
        <f>IF(Q1250=0,0,(INDEX('RPI calculation'!$H$9:$H$356,P1250)-(COUNTIFS(Matches!$C$9:$C$1954,C1250,Matches!$D$9:$D$1954,D1250,Matches!$Q$9:$Q$1954,1,Matches!$F$9:$F$1954,3)+COUNTIFS(Matches!$C$9:$C$1954,D1250,Matches!$D$9:$D$1954,C1250,Matches!$Q$9:$Q$1954,1,Matches!$E$9:$E$1954,3)))/((INDEX('RPI calculation'!$H$9:$H$356,P1250)+INDEX('RPI calculation'!$I$9:$I$356,P1250))-(COUNTIFS(Matches!$C$9:$C$1954,C1250,Matches!$D$9:$D$1954,D1250,Matches!$Q$9:$Q$1954,1)+COUNTIFS(Matches!$C$9:$C$1954,D1250,Matches!$D$9:$D$1954,C1250,Matches!$Q$9:$Q$1954,1))))</f>
        <v>0.45454545454545453</v>
      </c>
      <c r="U1250" s="9">
        <f>IF(Q1250=0,0,(INDEX('RPI calculation'!$H$9:$H$356,O1250)-(COUNTIFS(Matches!$C$9:$C$1954,C1250,Matches!$D$9:$D$1954,D1250,Matches!$Q$9:$Q$1954,1,Matches!$E$9:$E$1954,3)+COUNTIFS(Matches!$C$9:$C$1954,D1250,Matches!$D$9:$D$1954,C1250,Matches!$Q$9:$Q$1954,1,Matches!$F$9:$F$1954,3)))/((INDEX('RPI calculation'!$H$9:$H$356,O1250)+INDEX('RPI calculation'!$I$9:$I$356,O1250))-(COUNTIFS(Matches!$C$9:$C$1954,C1250,Matches!$D$9:$D$1954,D1250,Matches!$Q$9:$Q$1954,1)+COUNTIFS(Matches!$C$9:$C$1954,D1250,Matches!$D$9:$D$1954,C1250,Matches!$Q$9:$Q$1954,1))))</f>
        <v>0.45454545454545453</v>
      </c>
      <c r="V1250" s="9">
        <f>IF(Q1250=0,0,INDEX('RPI calculation'!$K$9:$K$356,P1250))</f>
        <v>0.43221801346801353</v>
      </c>
      <c r="W1250" s="9">
        <f>IF(Q1250=0,0,INDEX('RPI calculation'!$K$9:$K$356,O1250))</f>
        <v>0.56127946127946127</v>
      </c>
      <c r="X1250" s="1">
        <f>IF(G1250="D1",INDEX('RPI calculation'!$N$9:$N$356,O1250),0)</f>
        <v>169</v>
      </c>
      <c r="Y1250" s="1">
        <f>IF(H1250="D1",INDEX('RPI calculation'!$N$9:$N$356,P1250),0)</f>
        <v>232</v>
      </c>
    </row>
    <row r="1251" spans="1:25" ht="25">
      <c r="A1251" s="1" t="s">
        <v>3542</v>
      </c>
      <c r="B1251" s="12">
        <v>46276</v>
      </c>
      <c r="C1251" s="1" t="s">
        <v>96</v>
      </c>
      <c r="D1251" s="1" t="s">
        <v>284</v>
      </c>
      <c r="E1251" s="1">
        <v>3</v>
      </c>
      <c r="F1251" s="1">
        <v>2</v>
      </c>
      <c r="G1251" s="1" t="s">
        <v>584</v>
      </c>
      <c r="H1251" s="1" t="s">
        <v>584</v>
      </c>
      <c r="I1251" s="1">
        <v>2</v>
      </c>
      <c r="J1251" s="14" t="s">
        <v>1728</v>
      </c>
      <c r="K1251" s="14" t="s">
        <v>3543</v>
      </c>
      <c r="L1251" s="14"/>
      <c r="M1251" s="1" t="s">
        <v>5986</v>
      </c>
      <c r="N1251" s="14" t="s">
        <v>5989</v>
      </c>
      <c r="O1251" s="1">
        <f>IF(G1251="D1",MATCH(C1251,'RPI calculation'!$A$9:$A$356,0),0)</f>
        <v>207</v>
      </c>
      <c r="P1251" s="1">
        <f>IF(H1251="D1",MATCH(D1251,'RPI calculation'!$A$9:$A$356,0),0)</f>
        <v>341</v>
      </c>
      <c r="Q1251" s="1">
        <f t="shared" si="57"/>
        <v>1</v>
      </c>
      <c r="R1251" s="1">
        <f t="shared" si="58"/>
        <v>1</v>
      </c>
      <c r="S1251" s="1">
        <f t="shared" si="59"/>
        <v>0</v>
      </c>
      <c r="T1251" s="9">
        <f>IF(Q1251=0,0,(INDEX('RPI calculation'!$H$9:$H$356,P1251)-(COUNTIFS(Matches!$C$9:$C$1954,C1251,Matches!$D$9:$D$1954,D1251,Matches!$Q$9:$Q$1954,1,Matches!$F$9:$F$1954,3)+COUNTIFS(Matches!$C$9:$C$1954,D1251,Matches!$D$9:$D$1954,C1251,Matches!$Q$9:$Q$1954,1,Matches!$E$9:$E$1954,3)))/((INDEX('RPI calculation'!$H$9:$H$356,P1251)+INDEX('RPI calculation'!$I$9:$I$356,P1251))-(COUNTIFS(Matches!$C$9:$C$1954,C1251,Matches!$D$9:$D$1954,D1251,Matches!$Q$9:$Q$1954,1)+COUNTIFS(Matches!$C$9:$C$1954,D1251,Matches!$D$9:$D$1954,C1251,Matches!$Q$9:$Q$1954,1))))</f>
        <v>0.5</v>
      </c>
      <c r="U1251" s="9">
        <f>IF(Q1251=0,0,(INDEX('RPI calculation'!$H$9:$H$356,O1251)-(COUNTIFS(Matches!$C$9:$C$1954,C1251,Matches!$D$9:$D$1954,D1251,Matches!$Q$9:$Q$1954,1,Matches!$E$9:$E$1954,3)+COUNTIFS(Matches!$C$9:$C$1954,D1251,Matches!$D$9:$D$1954,C1251,Matches!$Q$9:$Q$1954,1,Matches!$F$9:$F$1954,3)))/((INDEX('RPI calculation'!$H$9:$H$356,O1251)+INDEX('RPI calculation'!$I$9:$I$356,O1251))-(COUNTIFS(Matches!$C$9:$C$1954,C1251,Matches!$D$9:$D$1954,D1251,Matches!$Q$9:$Q$1954,1)+COUNTIFS(Matches!$C$9:$C$1954,D1251,Matches!$D$9:$D$1954,C1251,Matches!$Q$9:$Q$1954,1))))</f>
        <v>0.66666666666666663</v>
      </c>
      <c r="V1251" s="9">
        <f>IF(Q1251=0,0,INDEX('RPI calculation'!$K$9:$K$356,P1251))</f>
        <v>0.4288720538720539</v>
      </c>
      <c r="W1251" s="9">
        <f>IF(Q1251=0,0,INDEX('RPI calculation'!$K$9:$K$356,O1251))</f>
        <v>0.54474025974025975</v>
      </c>
      <c r="X1251" s="1">
        <f>IF(G1251="D1",INDEX('RPI calculation'!$N$9:$N$356,O1251),0)</f>
        <v>73</v>
      </c>
      <c r="Y1251" s="1">
        <f>IF(H1251="D1",INDEX('RPI calculation'!$N$9:$N$356,P1251),0)</f>
        <v>261</v>
      </c>
    </row>
    <row r="1252" spans="1:25" ht="25">
      <c r="A1252" s="1" t="s">
        <v>3544</v>
      </c>
      <c r="B1252" s="12">
        <v>46276</v>
      </c>
      <c r="C1252" s="1" t="s">
        <v>193</v>
      </c>
      <c r="D1252" s="1" t="s">
        <v>309</v>
      </c>
      <c r="E1252" s="1">
        <v>3</v>
      </c>
      <c r="F1252" s="1">
        <v>0</v>
      </c>
      <c r="G1252" s="1" t="s">
        <v>584</v>
      </c>
      <c r="H1252" s="1" t="s">
        <v>584</v>
      </c>
      <c r="I1252" s="1">
        <v>2</v>
      </c>
      <c r="J1252" s="14" t="s">
        <v>1107</v>
      </c>
      <c r="K1252" s="14" t="s">
        <v>3545</v>
      </c>
      <c r="L1252" s="14"/>
      <c r="M1252" s="1" t="s">
        <v>5986</v>
      </c>
      <c r="N1252" s="14" t="s">
        <v>5989</v>
      </c>
      <c r="O1252" s="1">
        <f>IF(G1252="D1",MATCH(C1252,'RPI calculation'!$A$9:$A$356,0),0)</f>
        <v>211</v>
      </c>
      <c r="P1252" s="1">
        <f>IF(H1252="D1",MATCH(D1252,'RPI calculation'!$A$9:$A$356,0),0)</f>
        <v>296</v>
      </c>
      <c r="Q1252" s="1">
        <f t="shared" si="57"/>
        <v>1</v>
      </c>
      <c r="R1252" s="1">
        <f t="shared" si="58"/>
        <v>1</v>
      </c>
      <c r="S1252" s="1">
        <f t="shared" si="59"/>
        <v>0</v>
      </c>
      <c r="T1252" s="9">
        <f>IF(Q1252=0,0,(INDEX('RPI calculation'!$H$9:$H$356,P1252)-(COUNTIFS(Matches!$C$9:$C$1954,C1252,Matches!$D$9:$D$1954,D1252,Matches!$Q$9:$Q$1954,1,Matches!$F$9:$F$1954,3)+COUNTIFS(Matches!$C$9:$C$1954,D1252,Matches!$D$9:$D$1954,C1252,Matches!$Q$9:$Q$1954,1,Matches!$E$9:$E$1954,3)))/((INDEX('RPI calculation'!$H$9:$H$356,P1252)+INDEX('RPI calculation'!$I$9:$I$356,P1252))-(COUNTIFS(Matches!$C$9:$C$1954,C1252,Matches!$D$9:$D$1954,D1252,Matches!$Q$9:$Q$1954,1)+COUNTIFS(Matches!$C$9:$C$1954,D1252,Matches!$D$9:$D$1954,C1252,Matches!$Q$9:$Q$1954,1))))</f>
        <v>0.4</v>
      </c>
      <c r="U1252" s="9">
        <f>IF(Q1252=0,0,(INDEX('RPI calculation'!$H$9:$H$356,O1252)-(COUNTIFS(Matches!$C$9:$C$1954,C1252,Matches!$D$9:$D$1954,D1252,Matches!$Q$9:$Q$1954,1,Matches!$E$9:$E$1954,3)+COUNTIFS(Matches!$C$9:$C$1954,D1252,Matches!$D$9:$D$1954,C1252,Matches!$Q$9:$Q$1954,1,Matches!$F$9:$F$1954,3)))/((INDEX('RPI calculation'!$H$9:$H$356,O1252)+INDEX('RPI calculation'!$I$9:$I$356,O1252))-(COUNTIFS(Matches!$C$9:$C$1954,C1252,Matches!$D$9:$D$1954,D1252,Matches!$Q$9:$Q$1954,1)+COUNTIFS(Matches!$C$9:$C$1954,D1252,Matches!$D$9:$D$1954,C1252,Matches!$Q$9:$Q$1954,1))))</f>
        <v>0.55555555555555558</v>
      </c>
      <c r="V1252" s="9">
        <f>IF(Q1252=0,0,INDEX('RPI calculation'!$K$9:$K$356,P1252))</f>
        <v>0.43422865013774103</v>
      </c>
      <c r="W1252" s="9">
        <f>IF(Q1252=0,0,INDEX('RPI calculation'!$K$9:$K$356,O1252))</f>
        <v>0.46829059829059821</v>
      </c>
      <c r="X1252" s="1">
        <f>IF(G1252="D1",INDEX('RPI calculation'!$N$9:$N$356,O1252),0)</f>
        <v>170</v>
      </c>
      <c r="Y1252" s="1">
        <f>IF(H1252="D1",INDEX('RPI calculation'!$N$9:$N$356,P1252),0)</f>
        <v>286</v>
      </c>
    </row>
    <row r="1253" spans="1:25" ht="25">
      <c r="A1253" s="1" t="s">
        <v>3546</v>
      </c>
      <c r="B1253" s="12">
        <v>46276</v>
      </c>
      <c r="C1253" s="1" t="s">
        <v>288</v>
      </c>
      <c r="D1253" s="1" t="s">
        <v>103</v>
      </c>
      <c r="E1253" s="1">
        <v>0</v>
      </c>
      <c r="F1253" s="1">
        <v>3</v>
      </c>
      <c r="G1253" s="1" t="s">
        <v>584</v>
      </c>
      <c r="H1253" s="1" t="s">
        <v>584</v>
      </c>
      <c r="I1253" s="1">
        <v>2</v>
      </c>
      <c r="J1253" s="14" t="s">
        <v>1516</v>
      </c>
      <c r="K1253" s="14" t="s">
        <v>3547</v>
      </c>
      <c r="L1253" s="14"/>
      <c r="M1253" s="1" t="s">
        <v>5986</v>
      </c>
      <c r="N1253" s="14" t="s">
        <v>5989</v>
      </c>
      <c r="O1253" s="1">
        <f>IF(G1253="D1",MATCH(C1253,'RPI calculation'!$A$9:$A$356,0),0)</f>
        <v>215</v>
      </c>
      <c r="P1253" s="1">
        <f>IF(H1253="D1",MATCH(D1253,'RPI calculation'!$A$9:$A$356,0),0)</f>
        <v>319</v>
      </c>
      <c r="Q1253" s="1">
        <f t="shared" si="57"/>
        <v>1</v>
      </c>
      <c r="R1253" s="1">
        <f t="shared" si="58"/>
        <v>0</v>
      </c>
      <c r="S1253" s="1">
        <f t="shared" si="59"/>
        <v>1</v>
      </c>
      <c r="T1253" s="9">
        <f>IF(Q1253=0,0,(INDEX('RPI calculation'!$H$9:$H$356,P1253)-(COUNTIFS(Matches!$C$9:$C$1954,C1253,Matches!$D$9:$D$1954,D1253,Matches!$Q$9:$Q$1954,1,Matches!$F$9:$F$1954,3)+COUNTIFS(Matches!$C$9:$C$1954,D1253,Matches!$D$9:$D$1954,C1253,Matches!$Q$9:$Q$1954,1,Matches!$E$9:$E$1954,3)))/((INDEX('RPI calculation'!$H$9:$H$356,P1253)+INDEX('RPI calculation'!$I$9:$I$356,P1253))-(COUNTIFS(Matches!$C$9:$C$1954,C1253,Matches!$D$9:$D$1954,D1253,Matches!$Q$9:$Q$1954,1)+COUNTIFS(Matches!$C$9:$C$1954,D1253,Matches!$D$9:$D$1954,C1253,Matches!$Q$9:$Q$1954,1))))</f>
        <v>0.7</v>
      </c>
      <c r="U1253" s="9">
        <f>IF(Q1253=0,0,(INDEX('RPI calculation'!$H$9:$H$356,O1253)-(COUNTIFS(Matches!$C$9:$C$1954,C1253,Matches!$D$9:$D$1954,D1253,Matches!$Q$9:$Q$1954,1,Matches!$E$9:$E$1954,3)+COUNTIFS(Matches!$C$9:$C$1954,D1253,Matches!$D$9:$D$1954,C1253,Matches!$Q$9:$Q$1954,1,Matches!$F$9:$F$1954,3)))/((INDEX('RPI calculation'!$H$9:$H$356,O1253)+INDEX('RPI calculation'!$I$9:$I$356,O1253))-(COUNTIFS(Matches!$C$9:$C$1954,C1253,Matches!$D$9:$D$1954,D1253,Matches!$Q$9:$Q$1954,1)+COUNTIFS(Matches!$C$9:$C$1954,D1253,Matches!$D$9:$D$1954,C1253,Matches!$Q$9:$Q$1954,1))))</f>
        <v>0.36363636363636365</v>
      </c>
      <c r="V1253" s="9">
        <f>IF(Q1253=0,0,INDEX('RPI calculation'!$K$9:$K$356,P1253))</f>
        <v>0.51694214876033062</v>
      </c>
      <c r="W1253" s="9">
        <f>IF(Q1253=0,0,INDEX('RPI calculation'!$K$9:$K$356,O1253))</f>
        <v>0.47933501683501684</v>
      </c>
      <c r="X1253" s="1">
        <f>IF(G1253="D1",INDEX('RPI calculation'!$N$9:$N$356,O1253),0)</f>
        <v>265</v>
      </c>
      <c r="Y1253" s="1">
        <f>IF(H1253="D1",INDEX('RPI calculation'!$N$9:$N$356,P1253),0)</f>
        <v>80</v>
      </c>
    </row>
    <row r="1254" spans="1:25" ht="25">
      <c r="A1254" s="1" t="s">
        <v>3548</v>
      </c>
      <c r="B1254" s="12">
        <v>46276</v>
      </c>
      <c r="C1254" s="1" t="s">
        <v>33</v>
      </c>
      <c r="D1254" s="1" t="s">
        <v>67</v>
      </c>
      <c r="E1254" s="1">
        <v>3</v>
      </c>
      <c r="F1254" s="1">
        <v>0</v>
      </c>
      <c r="G1254" s="1" t="s">
        <v>584</v>
      </c>
      <c r="H1254" s="1" t="s">
        <v>584</v>
      </c>
      <c r="I1254" s="1">
        <v>2</v>
      </c>
      <c r="J1254" s="14" t="s">
        <v>594</v>
      </c>
      <c r="K1254" s="14" t="s">
        <v>3549</v>
      </c>
      <c r="L1254" s="14"/>
      <c r="M1254" s="1" t="s">
        <v>5986</v>
      </c>
      <c r="N1254" s="14" t="s">
        <v>5989</v>
      </c>
      <c r="O1254" s="1">
        <f>IF(G1254="D1",MATCH(C1254,'RPI calculation'!$A$9:$A$356,0),0)</f>
        <v>217</v>
      </c>
      <c r="P1254" s="1">
        <f>IF(H1254="D1",MATCH(D1254,'RPI calculation'!$A$9:$A$356,0),0)</f>
        <v>270</v>
      </c>
      <c r="Q1254" s="1">
        <f t="shared" si="57"/>
        <v>1</v>
      </c>
      <c r="R1254" s="1">
        <f t="shared" si="58"/>
        <v>1</v>
      </c>
      <c r="S1254" s="1">
        <f t="shared" si="59"/>
        <v>0</v>
      </c>
      <c r="T1254" s="9">
        <f>IF(Q1254=0,0,(INDEX('RPI calculation'!$H$9:$H$356,P1254)-(COUNTIFS(Matches!$C$9:$C$1954,C1254,Matches!$D$9:$D$1954,D1254,Matches!$Q$9:$Q$1954,1,Matches!$F$9:$F$1954,3)+COUNTIFS(Matches!$C$9:$C$1954,D1254,Matches!$D$9:$D$1954,C1254,Matches!$Q$9:$Q$1954,1,Matches!$E$9:$E$1954,3)))/((INDEX('RPI calculation'!$H$9:$H$356,P1254)+INDEX('RPI calculation'!$I$9:$I$356,P1254))-(COUNTIFS(Matches!$C$9:$C$1954,C1254,Matches!$D$9:$D$1954,D1254,Matches!$Q$9:$Q$1954,1)+COUNTIFS(Matches!$C$9:$C$1954,D1254,Matches!$D$9:$D$1954,C1254,Matches!$Q$9:$Q$1954,1))))</f>
        <v>0.77777777777777779</v>
      </c>
      <c r="U1254" s="9">
        <f>IF(Q1254=0,0,(INDEX('RPI calculation'!$H$9:$H$356,O1254)-(COUNTIFS(Matches!$C$9:$C$1954,C1254,Matches!$D$9:$D$1954,D1254,Matches!$Q$9:$Q$1954,1,Matches!$E$9:$E$1954,3)+COUNTIFS(Matches!$C$9:$C$1954,D1254,Matches!$D$9:$D$1954,C1254,Matches!$Q$9:$Q$1954,1,Matches!$F$9:$F$1954,3)))/((INDEX('RPI calculation'!$H$9:$H$356,O1254)+INDEX('RPI calculation'!$I$9:$I$356,O1254))-(COUNTIFS(Matches!$C$9:$C$1954,C1254,Matches!$D$9:$D$1954,D1254,Matches!$Q$9:$Q$1954,1)+COUNTIFS(Matches!$C$9:$C$1954,D1254,Matches!$D$9:$D$1954,C1254,Matches!$Q$9:$Q$1954,1))))</f>
        <v>0.77777777777777779</v>
      </c>
      <c r="V1254" s="9">
        <f>IF(Q1254=0,0,INDEX('RPI calculation'!$K$9:$K$356,P1254))</f>
        <v>0.5696969696969697</v>
      </c>
      <c r="W1254" s="9">
        <f>IF(Q1254=0,0,INDEX('RPI calculation'!$K$9:$K$356,O1254))</f>
        <v>0.67833333333333334</v>
      </c>
      <c r="X1254" s="1">
        <f>IF(G1254="D1",INDEX('RPI calculation'!$N$9:$N$356,O1254),0)</f>
        <v>10</v>
      </c>
      <c r="Y1254" s="1">
        <f>IF(H1254="D1",INDEX('RPI calculation'!$N$9:$N$356,P1254),0)</f>
        <v>44</v>
      </c>
    </row>
    <row r="1255" spans="1:25" ht="25">
      <c r="A1255" s="1" t="s">
        <v>3550</v>
      </c>
      <c r="B1255" s="12">
        <v>46276</v>
      </c>
      <c r="C1255" s="1" t="s">
        <v>256</v>
      </c>
      <c r="D1255" s="1" t="s">
        <v>215</v>
      </c>
      <c r="E1255" s="1">
        <v>0</v>
      </c>
      <c r="F1255" s="1">
        <v>3</v>
      </c>
      <c r="G1255" s="1" t="s">
        <v>584</v>
      </c>
      <c r="H1255" s="1" t="s">
        <v>584</v>
      </c>
      <c r="I1255" s="1">
        <v>2</v>
      </c>
      <c r="J1255" s="14" t="s">
        <v>1625</v>
      </c>
      <c r="K1255" s="14" t="s">
        <v>3551</v>
      </c>
      <c r="L1255" s="14"/>
      <c r="M1255" s="1" t="s">
        <v>5986</v>
      </c>
      <c r="N1255" s="14" t="s">
        <v>5989</v>
      </c>
      <c r="O1255" s="1">
        <f>IF(G1255="D1",MATCH(C1255,'RPI calculation'!$A$9:$A$356,0),0)</f>
        <v>221</v>
      </c>
      <c r="P1255" s="1">
        <f>IF(H1255="D1",MATCH(D1255,'RPI calculation'!$A$9:$A$356,0),0)</f>
        <v>285</v>
      </c>
      <c r="Q1255" s="1">
        <f t="shared" si="57"/>
        <v>1</v>
      </c>
      <c r="R1255" s="1">
        <f t="shared" si="58"/>
        <v>0</v>
      </c>
      <c r="S1255" s="1">
        <f t="shared" si="59"/>
        <v>1</v>
      </c>
      <c r="T1255" s="9">
        <f>IF(Q1255=0,0,(INDEX('RPI calculation'!$H$9:$H$356,P1255)-(COUNTIFS(Matches!$C$9:$C$1954,C1255,Matches!$D$9:$D$1954,D1255,Matches!$Q$9:$Q$1954,1,Matches!$F$9:$F$1954,3)+COUNTIFS(Matches!$C$9:$C$1954,D1255,Matches!$D$9:$D$1954,C1255,Matches!$Q$9:$Q$1954,1,Matches!$E$9:$E$1954,3)))/((INDEX('RPI calculation'!$H$9:$H$356,P1255)+INDEX('RPI calculation'!$I$9:$I$356,P1255))-(COUNTIFS(Matches!$C$9:$C$1954,C1255,Matches!$D$9:$D$1954,D1255,Matches!$Q$9:$Q$1954,1)+COUNTIFS(Matches!$C$9:$C$1954,D1255,Matches!$D$9:$D$1954,C1255,Matches!$Q$9:$Q$1954,1))))</f>
        <v>0.63636363636363635</v>
      </c>
      <c r="U1255" s="9">
        <f>IF(Q1255=0,0,(INDEX('RPI calculation'!$H$9:$H$356,O1255)-(COUNTIFS(Matches!$C$9:$C$1954,C1255,Matches!$D$9:$D$1954,D1255,Matches!$Q$9:$Q$1954,1,Matches!$E$9:$E$1954,3)+COUNTIFS(Matches!$C$9:$C$1954,D1255,Matches!$D$9:$D$1954,C1255,Matches!$Q$9:$Q$1954,1,Matches!$F$9:$F$1954,3)))/((INDEX('RPI calculation'!$H$9:$H$356,O1255)+INDEX('RPI calculation'!$I$9:$I$356,O1255))-(COUNTIFS(Matches!$C$9:$C$1954,C1255,Matches!$D$9:$D$1954,D1255,Matches!$Q$9:$Q$1954,1)+COUNTIFS(Matches!$C$9:$C$1954,D1255,Matches!$D$9:$D$1954,C1255,Matches!$Q$9:$Q$1954,1))))</f>
        <v>0.4</v>
      </c>
      <c r="V1255" s="9">
        <f>IF(Q1255=0,0,INDEX('RPI calculation'!$K$9:$K$356,P1255))</f>
        <v>0.38417508417508417</v>
      </c>
      <c r="W1255" s="9">
        <f>IF(Q1255=0,0,INDEX('RPI calculation'!$K$9:$K$356,O1255))</f>
        <v>0.50482093663911853</v>
      </c>
      <c r="X1255" s="1">
        <f>IF(G1255="D1",INDEX('RPI calculation'!$N$9:$N$356,O1255),0)</f>
        <v>233</v>
      </c>
      <c r="Y1255" s="1">
        <f>IF(H1255="D1",INDEX('RPI calculation'!$N$9:$N$356,P1255),0)</f>
        <v>192</v>
      </c>
    </row>
    <row r="1256" spans="1:25" ht="25">
      <c r="A1256" s="1" t="s">
        <v>3552</v>
      </c>
      <c r="B1256" s="12">
        <v>46276</v>
      </c>
      <c r="C1256" s="1" t="s">
        <v>360</v>
      </c>
      <c r="D1256" s="1" t="s">
        <v>291</v>
      </c>
      <c r="E1256" s="1">
        <v>0</v>
      </c>
      <c r="F1256" s="1">
        <v>3</v>
      </c>
      <c r="G1256" s="1" t="s">
        <v>584</v>
      </c>
      <c r="H1256" s="1" t="s">
        <v>584</v>
      </c>
      <c r="I1256" s="1">
        <v>2</v>
      </c>
      <c r="J1256" s="14" t="s">
        <v>632</v>
      </c>
      <c r="K1256" s="14" t="s">
        <v>3553</v>
      </c>
      <c r="L1256" s="14"/>
      <c r="M1256" s="1" t="s">
        <v>5986</v>
      </c>
      <c r="N1256" s="14" t="s">
        <v>5989</v>
      </c>
      <c r="O1256" s="1">
        <f>IF(G1256="D1",MATCH(C1256,'RPI calculation'!$A$9:$A$356,0),0)</f>
        <v>222</v>
      </c>
      <c r="P1256" s="1">
        <f>IF(H1256="D1",MATCH(D1256,'RPI calculation'!$A$9:$A$356,0),0)</f>
        <v>320</v>
      </c>
      <c r="Q1256" s="1">
        <f t="shared" si="57"/>
        <v>1</v>
      </c>
      <c r="R1256" s="1">
        <f t="shared" si="58"/>
        <v>0</v>
      </c>
      <c r="S1256" s="1">
        <f t="shared" si="59"/>
        <v>1</v>
      </c>
      <c r="T1256" s="9">
        <f>IF(Q1256=0,0,(INDEX('RPI calculation'!$H$9:$H$356,P1256)-(COUNTIFS(Matches!$C$9:$C$1954,C1256,Matches!$D$9:$D$1954,D1256,Matches!$Q$9:$Q$1954,1,Matches!$F$9:$F$1954,3)+COUNTIFS(Matches!$C$9:$C$1954,D1256,Matches!$D$9:$D$1954,C1256,Matches!$Q$9:$Q$1954,1,Matches!$E$9:$E$1954,3)))/((INDEX('RPI calculation'!$H$9:$H$356,P1256)+INDEX('RPI calculation'!$I$9:$I$356,P1256))-(COUNTIFS(Matches!$C$9:$C$1954,C1256,Matches!$D$9:$D$1954,D1256,Matches!$Q$9:$Q$1954,1)+COUNTIFS(Matches!$C$9:$C$1954,D1256,Matches!$D$9:$D$1954,C1256,Matches!$Q$9:$Q$1954,1))))</f>
        <v>0.3</v>
      </c>
      <c r="U1256" s="9">
        <f>IF(Q1256=0,0,(INDEX('RPI calculation'!$H$9:$H$356,O1256)-(COUNTIFS(Matches!$C$9:$C$1954,C1256,Matches!$D$9:$D$1954,D1256,Matches!$Q$9:$Q$1954,1,Matches!$E$9:$E$1954,3)+COUNTIFS(Matches!$C$9:$C$1954,D1256,Matches!$D$9:$D$1954,C1256,Matches!$Q$9:$Q$1954,1,Matches!$F$9:$F$1954,3)))/((INDEX('RPI calculation'!$H$9:$H$356,O1256)+INDEX('RPI calculation'!$I$9:$I$356,O1256))-(COUNTIFS(Matches!$C$9:$C$1954,C1256,Matches!$D$9:$D$1954,D1256,Matches!$Q$9:$Q$1954,1)+COUNTIFS(Matches!$C$9:$C$1954,D1256,Matches!$D$9:$D$1954,C1256,Matches!$Q$9:$Q$1954,1))))</f>
        <v>0</v>
      </c>
      <c r="V1256" s="9">
        <f>IF(Q1256=0,0,INDEX('RPI calculation'!$K$9:$K$356,P1256))</f>
        <v>0.45764462809917356</v>
      </c>
      <c r="W1256" s="9">
        <f>IF(Q1256=0,0,INDEX('RPI calculation'!$K$9:$K$356,O1256))</f>
        <v>0.43385332616101846</v>
      </c>
      <c r="X1256" s="1">
        <f>IF(G1256="D1",INDEX('RPI calculation'!$N$9:$N$356,O1256),0)</f>
        <v>337</v>
      </c>
      <c r="Y1256" s="1">
        <f>IF(H1256="D1",INDEX('RPI calculation'!$N$9:$N$356,P1256),0)</f>
        <v>268</v>
      </c>
    </row>
    <row r="1257" spans="1:25" ht="25">
      <c r="A1257" s="1" t="s">
        <v>3554</v>
      </c>
      <c r="B1257" s="12">
        <v>46276</v>
      </c>
      <c r="C1257" s="1" t="s">
        <v>237</v>
      </c>
      <c r="D1257" s="1" t="s">
        <v>356</v>
      </c>
      <c r="E1257" s="1">
        <v>3</v>
      </c>
      <c r="F1257" s="1">
        <v>0</v>
      </c>
      <c r="G1257" s="1" t="s">
        <v>584</v>
      </c>
      <c r="H1257" s="1" t="s">
        <v>584</v>
      </c>
      <c r="I1257" s="1">
        <v>2</v>
      </c>
      <c r="J1257" s="14" t="s">
        <v>2196</v>
      </c>
      <c r="K1257" s="14" t="s">
        <v>3555</v>
      </c>
      <c r="L1257" s="14"/>
      <c r="M1257" s="1" t="s">
        <v>5986</v>
      </c>
      <c r="N1257" s="14" t="s">
        <v>5989</v>
      </c>
      <c r="O1257" s="1">
        <f>IF(G1257="D1",MATCH(C1257,'RPI calculation'!$A$9:$A$356,0),0)</f>
        <v>224</v>
      </c>
      <c r="P1257" s="1">
        <f>IF(H1257="D1",MATCH(D1257,'RPI calculation'!$A$9:$A$356,0),0)</f>
        <v>240</v>
      </c>
      <c r="Q1257" s="1">
        <f t="shared" si="57"/>
        <v>1</v>
      </c>
      <c r="R1257" s="1">
        <f t="shared" si="58"/>
        <v>1</v>
      </c>
      <c r="S1257" s="1">
        <f t="shared" si="59"/>
        <v>0</v>
      </c>
      <c r="T1257" s="9">
        <f>IF(Q1257=0,0,(INDEX('RPI calculation'!$H$9:$H$356,P1257)-(COUNTIFS(Matches!$C$9:$C$1954,C1257,Matches!$D$9:$D$1954,D1257,Matches!$Q$9:$Q$1954,1,Matches!$F$9:$F$1954,3)+COUNTIFS(Matches!$C$9:$C$1954,D1257,Matches!$D$9:$D$1954,C1257,Matches!$Q$9:$Q$1954,1,Matches!$E$9:$E$1954,3)))/((INDEX('RPI calculation'!$H$9:$H$356,P1257)+INDEX('RPI calculation'!$I$9:$I$356,P1257))-(COUNTIFS(Matches!$C$9:$C$1954,C1257,Matches!$D$9:$D$1954,D1257,Matches!$Q$9:$Q$1954,1)+COUNTIFS(Matches!$C$9:$C$1954,D1257,Matches!$D$9:$D$1954,C1257,Matches!$Q$9:$Q$1954,1))))</f>
        <v>0</v>
      </c>
      <c r="U1257" s="9">
        <f>IF(Q1257=0,0,(INDEX('RPI calculation'!$H$9:$H$356,O1257)-(COUNTIFS(Matches!$C$9:$C$1954,C1257,Matches!$D$9:$D$1954,D1257,Matches!$Q$9:$Q$1954,1,Matches!$E$9:$E$1954,3)+COUNTIFS(Matches!$C$9:$C$1954,D1257,Matches!$D$9:$D$1954,C1257,Matches!$Q$9:$Q$1954,1,Matches!$F$9:$F$1954,3)))/((INDEX('RPI calculation'!$H$9:$H$356,O1257)+INDEX('RPI calculation'!$I$9:$I$356,O1257))-(COUNTIFS(Matches!$C$9:$C$1954,C1257,Matches!$D$9:$D$1954,D1257,Matches!$Q$9:$Q$1954,1)+COUNTIFS(Matches!$C$9:$C$1954,D1257,Matches!$D$9:$D$1954,C1257,Matches!$Q$9:$Q$1954,1))))</f>
        <v>0.14285714285714285</v>
      </c>
      <c r="V1257" s="9">
        <f>IF(Q1257=0,0,INDEX('RPI calculation'!$K$9:$K$356,P1257))</f>
        <v>0.47509379509379512</v>
      </c>
      <c r="W1257" s="9">
        <f>IF(Q1257=0,0,INDEX('RPI calculation'!$K$9:$K$356,O1257))</f>
        <v>0.57979797979797987</v>
      </c>
      <c r="X1257" s="1">
        <f>IF(G1257="D1",INDEX('RPI calculation'!$N$9:$N$356,O1257),0)</f>
        <v>214</v>
      </c>
      <c r="Y1257" s="1">
        <f>IF(H1257="D1",INDEX('RPI calculation'!$N$9:$N$356,P1257),0)</f>
        <v>333</v>
      </c>
    </row>
    <row r="1258" spans="1:25" ht="25">
      <c r="A1258" s="1" t="s">
        <v>3556</v>
      </c>
      <c r="B1258" s="12">
        <v>46276</v>
      </c>
      <c r="C1258" s="1" t="s">
        <v>294</v>
      </c>
      <c r="D1258" s="1" t="s">
        <v>95</v>
      </c>
      <c r="E1258" s="1">
        <v>0</v>
      </c>
      <c r="F1258" s="1">
        <v>3</v>
      </c>
      <c r="G1258" s="1" t="s">
        <v>584</v>
      </c>
      <c r="H1258" s="1" t="s">
        <v>584</v>
      </c>
      <c r="I1258" s="1">
        <v>2</v>
      </c>
      <c r="J1258" s="14" t="s">
        <v>2646</v>
      </c>
      <c r="K1258" s="14" t="s">
        <v>3557</v>
      </c>
      <c r="L1258" s="14"/>
      <c r="M1258" s="1" t="s">
        <v>5986</v>
      </c>
      <c r="N1258" s="14" t="s">
        <v>5989</v>
      </c>
      <c r="O1258" s="1">
        <f>IF(G1258="D1",MATCH(C1258,'RPI calculation'!$A$9:$A$356,0),0)</f>
        <v>233</v>
      </c>
      <c r="P1258" s="1">
        <f>IF(H1258="D1",MATCH(D1258,'RPI calculation'!$A$9:$A$356,0),0)</f>
        <v>273</v>
      </c>
      <c r="Q1258" s="1">
        <f t="shared" si="57"/>
        <v>1</v>
      </c>
      <c r="R1258" s="1">
        <f t="shared" si="58"/>
        <v>0</v>
      </c>
      <c r="S1258" s="1">
        <f t="shared" si="59"/>
        <v>1</v>
      </c>
      <c r="T1258" s="9">
        <f>IF(Q1258=0,0,(INDEX('RPI calculation'!$H$9:$H$356,P1258)-(COUNTIFS(Matches!$C$9:$C$1954,C1258,Matches!$D$9:$D$1954,D1258,Matches!$Q$9:$Q$1954,1,Matches!$F$9:$F$1954,3)+COUNTIFS(Matches!$C$9:$C$1954,D1258,Matches!$D$9:$D$1954,C1258,Matches!$Q$9:$Q$1954,1,Matches!$E$9:$E$1954,3)))/((INDEX('RPI calculation'!$H$9:$H$356,P1258)+INDEX('RPI calculation'!$I$9:$I$356,P1258))-(COUNTIFS(Matches!$C$9:$C$1954,C1258,Matches!$D$9:$D$1954,D1258,Matches!$Q$9:$Q$1954,1)+COUNTIFS(Matches!$C$9:$C$1954,D1258,Matches!$D$9:$D$1954,C1258,Matches!$Q$9:$Q$1954,1))))</f>
        <v>0.63636363636363635</v>
      </c>
      <c r="U1258" s="9">
        <f>IF(Q1258=0,0,(INDEX('RPI calculation'!$H$9:$H$356,O1258)-(COUNTIFS(Matches!$C$9:$C$1954,C1258,Matches!$D$9:$D$1954,D1258,Matches!$Q$9:$Q$1954,1,Matches!$E$9:$E$1954,3)+COUNTIFS(Matches!$C$9:$C$1954,D1258,Matches!$D$9:$D$1954,C1258,Matches!$Q$9:$Q$1954,1,Matches!$F$9:$F$1954,3)))/((INDEX('RPI calculation'!$H$9:$H$356,O1258)+INDEX('RPI calculation'!$I$9:$I$356,O1258))-(COUNTIFS(Matches!$C$9:$C$1954,C1258,Matches!$D$9:$D$1954,D1258,Matches!$Q$9:$Q$1954,1)+COUNTIFS(Matches!$C$9:$C$1954,D1258,Matches!$D$9:$D$1954,C1258,Matches!$Q$9:$Q$1954,1))))</f>
        <v>0.125</v>
      </c>
      <c r="V1258" s="9">
        <f>IF(Q1258=0,0,INDEX('RPI calculation'!$K$9:$K$356,P1258))</f>
        <v>0.57912457912457915</v>
      </c>
      <c r="W1258" s="9">
        <f>IF(Q1258=0,0,INDEX('RPI calculation'!$K$9:$K$356,O1258))</f>
        <v>0.58967452300785639</v>
      </c>
      <c r="X1258" s="1">
        <f>IF(G1258="D1",INDEX('RPI calculation'!$N$9:$N$356,O1258),0)</f>
        <v>271</v>
      </c>
      <c r="Y1258" s="1">
        <f>IF(H1258="D1",INDEX('RPI calculation'!$N$9:$N$356,P1258),0)</f>
        <v>72</v>
      </c>
    </row>
    <row r="1259" spans="1:25" ht="25">
      <c r="A1259" s="1" t="s">
        <v>3558</v>
      </c>
      <c r="B1259" s="12">
        <v>46276</v>
      </c>
      <c r="C1259" s="1" t="s">
        <v>165</v>
      </c>
      <c r="D1259" s="1" t="s">
        <v>64</v>
      </c>
      <c r="E1259" s="1">
        <v>1</v>
      </c>
      <c r="F1259" s="1">
        <v>3</v>
      </c>
      <c r="G1259" s="1" t="s">
        <v>584</v>
      </c>
      <c r="H1259" s="1" t="s">
        <v>584</v>
      </c>
      <c r="I1259" s="1">
        <v>2</v>
      </c>
      <c r="J1259" s="14" t="s">
        <v>809</v>
      </c>
      <c r="K1259" s="14" t="s">
        <v>3559</v>
      </c>
      <c r="L1259" s="14"/>
      <c r="M1259" s="1" t="s">
        <v>5986</v>
      </c>
      <c r="N1259" s="14" t="s">
        <v>5989</v>
      </c>
      <c r="O1259" s="1">
        <f>IF(G1259="D1",MATCH(C1259,'RPI calculation'!$A$9:$A$356,0),0)</f>
        <v>238</v>
      </c>
      <c r="P1259" s="1">
        <f>IF(H1259="D1",MATCH(D1259,'RPI calculation'!$A$9:$A$356,0),0)</f>
        <v>346</v>
      </c>
      <c r="Q1259" s="1">
        <f t="shared" si="57"/>
        <v>1</v>
      </c>
      <c r="R1259" s="1">
        <f t="shared" si="58"/>
        <v>0</v>
      </c>
      <c r="S1259" s="1">
        <f t="shared" si="59"/>
        <v>1</v>
      </c>
      <c r="T1259" s="9">
        <f>IF(Q1259=0,0,(INDEX('RPI calculation'!$H$9:$H$356,P1259)-(COUNTIFS(Matches!$C$9:$C$1954,C1259,Matches!$D$9:$D$1954,D1259,Matches!$Q$9:$Q$1954,1,Matches!$F$9:$F$1954,3)+COUNTIFS(Matches!$C$9:$C$1954,D1259,Matches!$D$9:$D$1954,C1259,Matches!$Q$9:$Q$1954,1,Matches!$E$9:$E$1954,3)))/((INDEX('RPI calculation'!$H$9:$H$356,P1259)+INDEX('RPI calculation'!$I$9:$I$356,P1259))-(COUNTIFS(Matches!$C$9:$C$1954,C1259,Matches!$D$9:$D$1954,D1259,Matches!$Q$9:$Q$1954,1)+COUNTIFS(Matches!$C$9:$C$1954,D1259,Matches!$D$9:$D$1954,C1259,Matches!$Q$9:$Q$1954,1))))</f>
        <v>0.6</v>
      </c>
      <c r="U1259" s="9">
        <f>IF(Q1259=0,0,(INDEX('RPI calculation'!$H$9:$H$356,O1259)-(COUNTIFS(Matches!$C$9:$C$1954,C1259,Matches!$D$9:$D$1954,D1259,Matches!$Q$9:$Q$1954,1,Matches!$E$9:$E$1954,3)+COUNTIFS(Matches!$C$9:$C$1954,D1259,Matches!$D$9:$D$1954,C1259,Matches!$Q$9:$Q$1954,1,Matches!$F$9:$F$1954,3)))/((INDEX('RPI calculation'!$H$9:$H$356,O1259)+INDEX('RPI calculation'!$I$9:$I$356,O1259))-(COUNTIFS(Matches!$C$9:$C$1954,C1259,Matches!$D$9:$D$1954,D1259,Matches!$Q$9:$Q$1954,1)+COUNTIFS(Matches!$C$9:$C$1954,D1259,Matches!$D$9:$D$1954,C1259,Matches!$Q$9:$Q$1954,1))))</f>
        <v>0.5</v>
      </c>
      <c r="V1259" s="9">
        <f>IF(Q1259=0,0,INDEX('RPI calculation'!$K$9:$K$356,P1259))</f>
        <v>0.61976584022038572</v>
      </c>
      <c r="W1259" s="9">
        <f>IF(Q1259=0,0,INDEX('RPI calculation'!$K$9:$K$356,O1259))</f>
        <v>0.56212121212121202</v>
      </c>
      <c r="X1259" s="1">
        <f>IF(G1259="D1",INDEX('RPI calculation'!$N$9:$N$356,O1259),0)</f>
        <v>142</v>
      </c>
      <c r="Y1259" s="1">
        <f>IF(H1259="D1",INDEX('RPI calculation'!$N$9:$N$356,P1259),0)</f>
        <v>41</v>
      </c>
    </row>
    <row r="1260" spans="1:25" ht="25">
      <c r="A1260" s="1" t="s">
        <v>3560</v>
      </c>
      <c r="B1260" s="12">
        <v>46276</v>
      </c>
      <c r="C1260" s="1" t="s">
        <v>74</v>
      </c>
      <c r="D1260" s="1" t="s">
        <v>146</v>
      </c>
      <c r="E1260" s="1">
        <v>3</v>
      </c>
      <c r="F1260" s="1">
        <v>2</v>
      </c>
      <c r="G1260" s="1" t="s">
        <v>584</v>
      </c>
      <c r="H1260" s="1" t="s">
        <v>584</v>
      </c>
      <c r="I1260" s="1">
        <v>2</v>
      </c>
      <c r="J1260" s="14" t="s">
        <v>1516</v>
      </c>
      <c r="K1260" s="14" t="s">
        <v>3561</v>
      </c>
      <c r="L1260" s="14"/>
      <c r="M1260" s="1" t="s">
        <v>5986</v>
      </c>
      <c r="N1260" s="14" t="s">
        <v>5989</v>
      </c>
      <c r="O1260" s="1">
        <f>IF(G1260="D1",MATCH(C1260,'RPI calculation'!$A$9:$A$356,0),0)</f>
        <v>243</v>
      </c>
      <c r="P1260" s="1">
        <f>IF(H1260="D1",MATCH(D1260,'RPI calculation'!$A$9:$A$356,0),0)</f>
        <v>294</v>
      </c>
      <c r="Q1260" s="1">
        <f t="shared" si="57"/>
        <v>1</v>
      </c>
      <c r="R1260" s="1">
        <f t="shared" si="58"/>
        <v>1</v>
      </c>
      <c r="S1260" s="1">
        <f t="shared" si="59"/>
        <v>0</v>
      </c>
      <c r="T1260" s="9">
        <f>IF(Q1260=0,0,(INDEX('RPI calculation'!$H$9:$H$356,P1260)-(COUNTIFS(Matches!$C$9:$C$1954,C1260,Matches!$D$9:$D$1954,D1260,Matches!$Q$9:$Q$1954,1,Matches!$F$9:$F$1954,3)+COUNTIFS(Matches!$C$9:$C$1954,D1260,Matches!$D$9:$D$1954,C1260,Matches!$Q$9:$Q$1954,1,Matches!$E$9:$E$1954,3)))/((INDEX('RPI calculation'!$H$9:$H$356,P1260)+INDEX('RPI calculation'!$I$9:$I$356,P1260))-(COUNTIFS(Matches!$C$9:$C$1954,C1260,Matches!$D$9:$D$1954,D1260,Matches!$Q$9:$Q$1954,1)+COUNTIFS(Matches!$C$9:$C$1954,D1260,Matches!$D$9:$D$1954,C1260,Matches!$Q$9:$Q$1954,1))))</f>
        <v>0.4</v>
      </c>
      <c r="U1260" s="9">
        <f>IF(Q1260=0,0,(INDEX('RPI calculation'!$H$9:$H$356,O1260)-(COUNTIFS(Matches!$C$9:$C$1954,C1260,Matches!$D$9:$D$1954,D1260,Matches!$Q$9:$Q$1954,1,Matches!$E$9:$E$1954,3)+COUNTIFS(Matches!$C$9:$C$1954,D1260,Matches!$D$9:$D$1954,C1260,Matches!$Q$9:$Q$1954,1,Matches!$F$9:$F$1954,3)))/((INDEX('RPI calculation'!$H$9:$H$356,O1260)+INDEX('RPI calculation'!$I$9:$I$356,O1260))-(COUNTIFS(Matches!$C$9:$C$1954,C1260,Matches!$D$9:$D$1954,D1260,Matches!$Q$9:$Q$1954,1)+COUNTIFS(Matches!$C$9:$C$1954,D1260,Matches!$D$9:$D$1954,C1260,Matches!$Q$9:$Q$1954,1))))</f>
        <v>0.44444444444444442</v>
      </c>
      <c r="V1260" s="9">
        <f>IF(Q1260=0,0,INDEX('RPI calculation'!$K$9:$K$356,P1260))</f>
        <v>0.62020202020202031</v>
      </c>
      <c r="W1260" s="9">
        <f>IF(Q1260=0,0,INDEX('RPI calculation'!$K$9:$K$356,O1260))</f>
        <v>0.67272727272727262</v>
      </c>
      <c r="X1260" s="1">
        <f>IF(G1260="D1",INDEX('RPI calculation'!$N$9:$N$356,O1260),0)</f>
        <v>51</v>
      </c>
      <c r="Y1260" s="1">
        <f>IF(H1260="D1",INDEX('RPI calculation'!$N$9:$N$356,P1260),0)</f>
        <v>123</v>
      </c>
    </row>
    <row r="1261" spans="1:25" ht="25">
      <c r="A1261" s="1" t="s">
        <v>3562</v>
      </c>
      <c r="B1261" s="12">
        <v>46276</v>
      </c>
      <c r="C1261" s="1" t="s">
        <v>196</v>
      </c>
      <c r="D1261" s="1" t="s">
        <v>241</v>
      </c>
      <c r="E1261" s="1">
        <v>3</v>
      </c>
      <c r="F1261" s="1">
        <v>0</v>
      </c>
      <c r="G1261" s="1" t="s">
        <v>584</v>
      </c>
      <c r="H1261" s="1" t="s">
        <v>584</v>
      </c>
      <c r="I1261" s="1">
        <v>2</v>
      </c>
      <c r="J1261" s="14" t="s">
        <v>1388</v>
      </c>
      <c r="K1261" s="14" t="s">
        <v>3563</v>
      </c>
      <c r="L1261" s="14"/>
      <c r="M1261" s="1" t="s">
        <v>5986</v>
      </c>
      <c r="N1261" s="14" t="s">
        <v>5989</v>
      </c>
      <c r="O1261" s="1">
        <f>IF(G1261="D1",MATCH(C1261,'RPI calculation'!$A$9:$A$356,0),0)</f>
        <v>244</v>
      </c>
      <c r="P1261" s="1">
        <f>IF(H1261="D1",MATCH(D1261,'RPI calculation'!$A$9:$A$356,0),0)</f>
        <v>247</v>
      </c>
      <c r="Q1261" s="1">
        <f t="shared" si="57"/>
        <v>1</v>
      </c>
      <c r="R1261" s="1">
        <f t="shared" si="58"/>
        <v>1</v>
      </c>
      <c r="S1261" s="1">
        <f t="shared" si="59"/>
        <v>0</v>
      </c>
      <c r="T1261" s="9">
        <f>IF(Q1261=0,0,(INDEX('RPI calculation'!$H$9:$H$356,P1261)-(COUNTIFS(Matches!$C$9:$C$1954,C1261,Matches!$D$9:$D$1954,D1261,Matches!$Q$9:$Q$1954,1,Matches!$F$9:$F$1954,3)+COUNTIFS(Matches!$C$9:$C$1954,D1261,Matches!$D$9:$D$1954,C1261,Matches!$Q$9:$Q$1954,1,Matches!$E$9:$E$1954,3)))/((INDEX('RPI calculation'!$H$9:$H$356,P1261)+INDEX('RPI calculation'!$I$9:$I$356,P1261))-(COUNTIFS(Matches!$C$9:$C$1954,C1261,Matches!$D$9:$D$1954,D1261,Matches!$Q$9:$Q$1954,1)+COUNTIFS(Matches!$C$9:$C$1954,D1261,Matches!$D$9:$D$1954,C1261,Matches!$Q$9:$Q$1954,1))))</f>
        <v>0.36363636363636365</v>
      </c>
      <c r="U1261" s="9">
        <f>IF(Q1261=0,0,(INDEX('RPI calculation'!$H$9:$H$356,O1261)-(COUNTIFS(Matches!$C$9:$C$1954,C1261,Matches!$D$9:$D$1954,D1261,Matches!$Q$9:$Q$1954,1,Matches!$E$9:$E$1954,3)+COUNTIFS(Matches!$C$9:$C$1954,D1261,Matches!$D$9:$D$1954,C1261,Matches!$Q$9:$Q$1954,1,Matches!$F$9:$F$1954,3)))/((INDEX('RPI calculation'!$H$9:$H$356,O1261)+INDEX('RPI calculation'!$I$9:$I$356,O1261))-(COUNTIFS(Matches!$C$9:$C$1954,C1261,Matches!$D$9:$D$1954,D1261,Matches!$Q$9:$Q$1954,1)+COUNTIFS(Matches!$C$9:$C$1954,D1261,Matches!$D$9:$D$1954,C1261,Matches!$Q$9:$Q$1954,1))))</f>
        <v>0.44444444444444442</v>
      </c>
      <c r="V1261" s="9">
        <f>IF(Q1261=0,0,INDEX('RPI calculation'!$K$9:$K$356,P1261))</f>
        <v>0.51638407888407889</v>
      </c>
      <c r="W1261" s="9">
        <f>IF(Q1261=0,0,INDEX('RPI calculation'!$K$9:$K$356,O1261))</f>
        <v>0.48459595959595958</v>
      </c>
      <c r="X1261" s="1">
        <f>IF(G1261="D1",INDEX('RPI calculation'!$N$9:$N$356,O1261),0)</f>
        <v>173</v>
      </c>
      <c r="Y1261" s="1">
        <f>IF(H1261="D1",INDEX('RPI calculation'!$N$9:$N$356,P1261),0)</f>
        <v>218</v>
      </c>
    </row>
    <row r="1262" spans="1:25" ht="25">
      <c r="A1262" s="1" t="s">
        <v>3564</v>
      </c>
      <c r="B1262" s="12">
        <v>46276</v>
      </c>
      <c r="C1262" s="1" t="s">
        <v>191</v>
      </c>
      <c r="D1262" s="1" t="s">
        <v>166</v>
      </c>
      <c r="E1262" s="1">
        <v>0</v>
      </c>
      <c r="F1262" s="1">
        <v>3</v>
      </c>
      <c r="G1262" s="1" t="s">
        <v>584</v>
      </c>
      <c r="H1262" s="1" t="s">
        <v>584</v>
      </c>
      <c r="I1262" s="1">
        <v>2</v>
      </c>
      <c r="J1262" s="14" t="s">
        <v>1550</v>
      </c>
      <c r="K1262" s="14" t="s">
        <v>3565</v>
      </c>
      <c r="L1262" s="14"/>
      <c r="M1262" s="1" t="s">
        <v>5986</v>
      </c>
      <c r="N1262" s="14" t="s">
        <v>5989</v>
      </c>
      <c r="O1262" s="1">
        <f>IF(G1262="D1",MATCH(C1262,'RPI calculation'!$A$9:$A$356,0),0)</f>
        <v>246</v>
      </c>
      <c r="P1262" s="1">
        <f>IF(H1262="D1",MATCH(D1262,'RPI calculation'!$A$9:$A$356,0),0)</f>
        <v>317</v>
      </c>
      <c r="Q1262" s="1">
        <f t="shared" si="57"/>
        <v>1</v>
      </c>
      <c r="R1262" s="1">
        <f t="shared" si="58"/>
        <v>0</v>
      </c>
      <c r="S1262" s="1">
        <f t="shared" si="59"/>
        <v>1</v>
      </c>
      <c r="T1262" s="9">
        <f>IF(Q1262=0,0,(INDEX('RPI calculation'!$H$9:$H$356,P1262)-(COUNTIFS(Matches!$C$9:$C$1954,C1262,Matches!$D$9:$D$1954,D1262,Matches!$Q$9:$Q$1954,1,Matches!$F$9:$F$1954,3)+COUNTIFS(Matches!$C$9:$C$1954,D1262,Matches!$D$9:$D$1954,C1262,Matches!$Q$9:$Q$1954,1,Matches!$E$9:$E$1954,3)))/((INDEX('RPI calculation'!$H$9:$H$356,P1262)+INDEX('RPI calculation'!$I$9:$I$356,P1262))-(COUNTIFS(Matches!$C$9:$C$1954,C1262,Matches!$D$9:$D$1954,D1262,Matches!$Q$9:$Q$1954,1)+COUNTIFS(Matches!$C$9:$C$1954,D1262,Matches!$D$9:$D$1954,C1262,Matches!$Q$9:$Q$1954,1))))</f>
        <v>0.66666666666666663</v>
      </c>
      <c r="U1262" s="9">
        <f>IF(Q1262=0,0,(INDEX('RPI calculation'!$H$9:$H$356,O1262)-(COUNTIFS(Matches!$C$9:$C$1954,C1262,Matches!$D$9:$D$1954,D1262,Matches!$Q$9:$Q$1954,1,Matches!$E$9:$E$1954,3)+COUNTIFS(Matches!$C$9:$C$1954,D1262,Matches!$D$9:$D$1954,C1262,Matches!$Q$9:$Q$1954,1,Matches!$F$9:$F$1954,3)))/((INDEX('RPI calculation'!$H$9:$H$356,O1262)+INDEX('RPI calculation'!$I$9:$I$356,O1262))-(COUNTIFS(Matches!$C$9:$C$1954,C1262,Matches!$D$9:$D$1954,D1262,Matches!$Q$9:$Q$1954,1)+COUNTIFS(Matches!$C$9:$C$1954,D1262,Matches!$D$9:$D$1954,C1262,Matches!$Q$9:$Q$1954,1))))</f>
        <v>0.5</v>
      </c>
      <c r="V1262" s="9">
        <f>IF(Q1262=0,0,INDEX('RPI calculation'!$K$9:$K$356,P1262))</f>
        <v>0.43818181818181817</v>
      </c>
      <c r="W1262" s="9">
        <f>IF(Q1262=0,0,INDEX('RPI calculation'!$K$9:$K$356,O1262))</f>
        <v>0.53482552800734617</v>
      </c>
      <c r="X1262" s="1">
        <f>IF(G1262="D1",INDEX('RPI calculation'!$N$9:$N$356,O1262),0)</f>
        <v>168</v>
      </c>
      <c r="Y1262" s="1">
        <f>IF(H1262="D1",INDEX('RPI calculation'!$N$9:$N$356,P1262),0)</f>
        <v>143</v>
      </c>
    </row>
    <row r="1263" spans="1:25">
      <c r="A1263" s="1" t="s">
        <v>3566</v>
      </c>
      <c r="B1263" s="12">
        <v>46276</v>
      </c>
      <c r="C1263" s="1" t="s">
        <v>355</v>
      </c>
      <c r="D1263" s="1" t="s">
        <v>370</v>
      </c>
      <c r="E1263" s="1">
        <v>3</v>
      </c>
      <c r="F1263" s="1">
        <v>1</v>
      </c>
      <c r="G1263" s="1" t="s">
        <v>584</v>
      </c>
      <c r="H1263" s="1" t="s">
        <v>584</v>
      </c>
      <c r="I1263" s="1">
        <v>1</v>
      </c>
      <c r="J1263" s="14" t="s">
        <v>990</v>
      </c>
      <c r="K1263" s="14" t="s">
        <v>3567</v>
      </c>
      <c r="L1263" s="14"/>
      <c r="M1263" s="1" t="s">
        <v>5986</v>
      </c>
      <c r="N1263" s="14" t="s">
        <v>5989</v>
      </c>
      <c r="O1263" s="1">
        <f>IF(G1263="D1",MATCH(C1263,'RPI calculation'!$A$9:$A$356,0),0)</f>
        <v>248</v>
      </c>
      <c r="P1263" s="1">
        <f>IF(H1263="D1",MATCH(D1263,'RPI calculation'!$A$9:$A$356,0),0)</f>
        <v>267</v>
      </c>
      <c r="Q1263" s="1">
        <f t="shared" si="57"/>
        <v>1</v>
      </c>
      <c r="R1263" s="1">
        <f t="shared" si="58"/>
        <v>1</v>
      </c>
      <c r="S1263" s="1">
        <f t="shared" si="59"/>
        <v>0</v>
      </c>
      <c r="T1263" s="9">
        <f>IF(Q1263=0,0,(INDEX('RPI calculation'!$H$9:$H$356,P1263)-(COUNTIFS(Matches!$C$9:$C$1954,C1263,Matches!$D$9:$D$1954,D1263,Matches!$Q$9:$Q$1954,1,Matches!$F$9:$F$1954,3)+COUNTIFS(Matches!$C$9:$C$1954,D1263,Matches!$D$9:$D$1954,C1263,Matches!$Q$9:$Q$1954,1,Matches!$E$9:$E$1954,3)))/((INDEX('RPI calculation'!$H$9:$H$356,P1263)+INDEX('RPI calculation'!$I$9:$I$356,P1263))-(COUNTIFS(Matches!$C$9:$C$1954,C1263,Matches!$D$9:$D$1954,D1263,Matches!$Q$9:$Q$1954,1)+COUNTIFS(Matches!$C$9:$C$1954,D1263,Matches!$D$9:$D$1954,C1263,Matches!$Q$9:$Q$1954,1))))</f>
        <v>0.1111111111111111</v>
      </c>
      <c r="U1263" s="9">
        <f>IF(Q1263=0,0,(INDEX('RPI calculation'!$H$9:$H$356,O1263)-(COUNTIFS(Matches!$C$9:$C$1954,C1263,Matches!$D$9:$D$1954,D1263,Matches!$Q$9:$Q$1954,1,Matches!$E$9:$E$1954,3)+COUNTIFS(Matches!$C$9:$C$1954,D1263,Matches!$D$9:$D$1954,C1263,Matches!$Q$9:$Q$1954,1,Matches!$F$9:$F$1954,3)))/((INDEX('RPI calculation'!$H$9:$H$356,O1263)+INDEX('RPI calculation'!$I$9:$I$356,O1263))-(COUNTIFS(Matches!$C$9:$C$1954,C1263,Matches!$D$9:$D$1954,D1263,Matches!$Q$9:$Q$1954,1)+COUNTIFS(Matches!$C$9:$C$1954,D1263,Matches!$D$9:$D$1954,C1263,Matches!$Q$9:$Q$1954,1))))</f>
        <v>0.22222222222222221</v>
      </c>
      <c r="V1263" s="9">
        <f>IF(Q1263=0,0,INDEX('RPI calculation'!$K$9:$K$356,P1263))</f>
        <v>0.29666666666666669</v>
      </c>
      <c r="W1263" s="9">
        <f>IF(Q1263=0,0,INDEX('RPI calculation'!$K$9:$K$356,O1263))</f>
        <v>0.33515151515151514</v>
      </c>
      <c r="X1263" s="1">
        <f>IF(G1263="D1",INDEX('RPI calculation'!$N$9:$N$356,O1263),0)</f>
        <v>332</v>
      </c>
      <c r="Y1263" s="1">
        <f>IF(H1263="D1",INDEX('RPI calculation'!$N$9:$N$356,P1263),0)</f>
        <v>347</v>
      </c>
    </row>
    <row r="1264" spans="1:25" ht="25">
      <c r="A1264" s="1" t="s">
        <v>3568</v>
      </c>
      <c r="B1264" s="12">
        <v>46276</v>
      </c>
      <c r="C1264" s="1" t="s">
        <v>98</v>
      </c>
      <c r="D1264" s="1" t="s">
        <v>114</v>
      </c>
      <c r="E1264" s="1">
        <v>3</v>
      </c>
      <c r="F1264" s="1">
        <v>1</v>
      </c>
      <c r="G1264" s="1" t="s">
        <v>584</v>
      </c>
      <c r="H1264" s="1" t="s">
        <v>584</v>
      </c>
      <c r="I1264" s="1">
        <v>2</v>
      </c>
      <c r="J1264" s="14" t="s">
        <v>1832</v>
      </c>
      <c r="K1264" s="14" t="s">
        <v>3569</v>
      </c>
      <c r="L1264" s="14"/>
      <c r="M1264" s="1" t="s">
        <v>5986</v>
      </c>
      <c r="N1264" s="14" t="s">
        <v>5989</v>
      </c>
      <c r="O1264" s="1">
        <f>IF(G1264="D1",MATCH(C1264,'RPI calculation'!$A$9:$A$356,0),0)</f>
        <v>257</v>
      </c>
      <c r="P1264" s="1">
        <f>IF(H1264="D1",MATCH(D1264,'RPI calculation'!$A$9:$A$356,0),0)</f>
        <v>345</v>
      </c>
      <c r="Q1264" s="1">
        <f t="shared" si="57"/>
        <v>1</v>
      </c>
      <c r="R1264" s="1">
        <f t="shared" si="58"/>
        <v>1</v>
      </c>
      <c r="S1264" s="1">
        <f t="shared" si="59"/>
        <v>0</v>
      </c>
      <c r="T1264" s="9">
        <f>IF(Q1264=0,0,(INDEX('RPI calculation'!$H$9:$H$356,P1264)-(COUNTIFS(Matches!$C$9:$C$1954,C1264,Matches!$D$9:$D$1954,D1264,Matches!$Q$9:$Q$1954,1,Matches!$F$9:$F$1954,3)+COUNTIFS(Matches!$C$9:$C$1954,D1264,Matches!$D$9:$D$1954,C1264,Matches!$Q$9:$Q$1954,1,Matches!$E$9:$E$1954,3)))/((INDEX('RPI calculation'!$H$9:$H$356,P1264)+INDEX('RPI calculation'!$I$9:$I$356,P1264))-(COUNTIFS(Matches!$C$9:$C$1954,C1264,Matches!$D$9:$D$1954,D1264,Matches!$Q$9:$Q$1954,1)+COUNTIFS(Matches!$C$9:$C$1954,D1264,Matches!$D$9:$D$1954,C1264,Matches!$Q$9:$Q$1954,1))))</f>
        <v>0.7</v>
      </c>
      <c r="U1264" s="9">
        <f>IF(Q1264=0,0,(INDEX('RPI calculation'!$H$9:$H$356,O1264)-(COUNTIFS(Matches!$C$9:$C$1954,C1264,Matches!$D$9:$D$1954,D1264,Matches!$Q$9:$Q$1954,1,Matches!$E$9:$E$1954,3)+COUNTIFS(Matches!$C$9:$C$1954,D1264,Matches!$D$9:$D$1954,C1264,Matches!$Q$9:$Q$1954,1,Matches!$F$9:$F$1954,3)))/((INDEX('RPI calculation'!$H$9:$H$356,O1264)+INDEX('RPI calculation'!$I$9:$I$356,O1264))-(COUNTIFS(Matches!$C$9:$C$1954,C1264,Matches!$D$9:$D$1954,D1264,Matches!$Q$9:$Q$1954,1)+COUNTIFS(Matches!$C$9:$C$1954,D1264,Matches!$D$9:$D$1954,C1264,Matches!$Q$9:$Q$1954,1))))</f>
        <v>0.6</v>
      </c>
      <c r="V1264" s="9">
        <f>IF(Q1264=0,0,INDEX('RPI calculation'!$K$9:$K$356,P1264))</f>
        <v>0.54357208448117544</v>
      </c>
      <c r="W1264" s="9">
        <f>IF(Q1264=0,0,INDEX('RPI calculation'!$K$9:$K$356,O1264))</f>
        <v>0.5743014561196379</v>
      </c>
      <c r="X1264" s="1">
        <f>IF(G1264="D1",INDEX('RPI calculation'!$N$9:$N$356,O1264),0)</f>
        <v>75</v>
      </c>
      <c r="Y1264" s="1">
        <f>IF(H1264="D1",INDEX('RPI calculation'!$N$9:$N$356,P1264),0)</f>
        <v>91</v>
      </c>
    </row>
    <row r="1265" spans="1:25" ht="25">
      <c r="A1265" s="1" t="s">
        <v>3570</v>
      </c>
      <c r="B1265" s="12">
        <v>46276</v>
      </c>
      <c r="C1265" s="1" t="s">
        <v>354</v>
      </c>
      <c r="D1265" s="1" t="s">
        <v>365</v>
      </c>
      <c r="E1265" s="1">
        <v>3</v>
      </c>
      <c r="F1265" s="1">
        <v>0</v>
      </c>
      <c r="G1265" s="1" t="s">
        <v>584</v>
      </c>
      <c r="H1265" s="1" t="s">
        <v>584</v>
      </c>
      <c r="I1265" s="1">
        <v>2</v>
      </c>
      <c r="J1265" s="14" t="s">
        <v>632</v>
      </c>
      <c r="K1265" s="14" t="s">
        <v>3571</v>
      </c>
      <c r="L1265" s="14"/>
      <c r="M1265" s="1" t="s">
        <v>5986</v>
      </c>
      <c r="N1265" s="14" t="s">
        <v>5989</v>
      </c>
      <c r="O1265" s="1">
        <f>IF(G1265="D1",MATCH(C1265,'RPI calculation'!$A$9:$A$356,0),0)</f>
        <v>261</v>
      </c>
      <c r="P1265" s="1">
        <f>IF(H1265="D1",MATCH(D1265,'RPI calculation'!$A$9:$A$356,0),0)</f>
        <v>283</v>
      </c>
      <c r="Q1265" s="1">
        <f t="shared" si="57"/>
        <v>1</v>
      </c>
      <c r="R1265" s="1">
        <f t="shared" si="58"/>
        <v>1</v>
      </c>
      <c r="S1265" s="1">
        <f t="shared" si="59"/>
        <v>0</v>
      </c>
      <c r="T1265" s="9">
        <f>IF(Q1265=0,0,(INDEX('RPI calculation'!$H$9:$H$356,P1265)-(COUNTIFS(Matches!$C$9:$C$1954,C1265,Matches!$D$9:$D$1954,D1265,Matches!$Q$9:$Q$1954,1,Matches!$F$9:$F$1954,3)+COUNTIFS(Matches!$C$9:$C$1954,D1265,Matches!$D$9:$D$1954,C1265,Matches!$Q$9:$Q$1954,1,Matches!$E$9:$E$1954,3)))/((INDEX('RPI calculation'!$H$9:$H$356,P1265)+INDEX('RPI calculation'!$I$9:$I$356,P1265))-(COUNTIFS(Matches!$C$9:$C$1954,C1265,Matches!$D$9:$D$1954,D1265,Matches!$Q$9:$Q$1954,1)+COUNTIFS(Matches!$C$9:$C$1954,D1265,Matches!$D$9:$D$1954,C1265,Matches!$Q$9:$Q$1954,1))))</f>
        <v>9.0909090909090912E-2</v>
      </c>
      <c r="U1265" s="9">
        <f>IF(Q1265=0,0,(INDEX('RPI calculation'!$H$9:$H$356,O1265)-(COUNTIFS(Matches!$C$9:$C$1954,C1265,Matches!$D$9:$D$1954,D1265,Matches!$Q$9:$Q$1954,1,Matches!$E$9:$E$1954,3)+COUNTIFS(Matches!$C$9:$C$1954,D1265,Matches!$D$9:$D$1954,C1265,Matches!$Q$9:$Q$1954,1,Matches!$F$9:$F$1954,3)))/((INDEX('RPI calculation'!$H$9:$H$356,O1265)+INDEX('RPI calculation'!$I$9:$I$356,O1265))-(COUNTIFS(Matches!$C$9:$C$1954,C1265,Matches!$D$9:$D$1954,D1265,Matches!$Q$9:$Q$1954,1)+COUNTIFS(Matches!$C$9:$C$1954,D1265,Matches!$D$9:$D$1954,C1265,Matches!$Q$9:$Q$1954,1))))</f>
        <v>0.16666666666666666</v>
      </c>
      <c r="V1265" s="9">
        <f>IF(Q1265=0,0,INDEX('RPI calculation'!$K$9:$K$356,P1265))</f>
        <v>0.38560606060606056</v>
      </c>
      <c r="W1265" s="9">
        <f>IF(Q1265=0,0,INDEX('RPI calculation'!$K$9:$K$356,O1265))</f>
        <v>0.34475524475524472</v>
      </c>
      <c r="X1265" s="1">
        <f>IF(G1265="D1",INDEX('RPI calculation'!$N$9:$N$356,O1265),0)</f>
        <v>331</v>
      </c>
      <c r="Y1265" s="1">
        <f>IF(H1265="D1",INDEX('RPI calculation'!$N$9:$N$356,P1265),0)</f>
        <v>342</v>
      </c>
    </row>
    <row r="1266" spans="1:25" ht="25">
      <c r="A1266" s="1" t="s">
        <v>3572</v>
      </c>
      <c r="B1266" s="12">
        <v>46276</v>
      </c>
      <c r="C1266" s="1" t="s">
        <v>265</v>
      </c>
      <c r="D1266" s="1" t="s">
        <v>195</v>
      </c>
      <c r="E1266" s="1">
        <v>0</v>
      </c>
      <c r="F1266" s="1">
        <v>3</v>
      </c>
      <c r="G1266" s="1" t="s">
        <v>584</v>
      </c>
      <c r="H1266" s="1" t="s">
        <v>584</v>
      </c>
      <c r="I1266" s="1">
        <v>2</v>
      </c>
      <c r="J1266" s="14" t="s">
        <v>1332</v>
      </c>
      <c r="K1266" s="14" t="s">
        <v>3573</v>
      </c>
      <c r="L1266" s="14"/>
      <c r="M1266" s="1" t="s">
        <v>5986</v>
      </c>
      <c r="N1266" s="14" t="s">
        <v>5989</v>
      </c>
      <c r="O1266" s="1">
        <f>IF(G1266="D1",MATCH(C1266,'RPI calculation'!$A$9:$A$356,0),0)</f>
        <v>263</v>
      </c>
      <c r="P1266" s="1">
        <f>IF(H1266="D1",MATCH(D1266,'RPI calculation'!$A$9:$A$356,0),0)</f>
        <v>303</v>
      </c>
      <c r="Q1266" s="1">
        <f t="shared" si="57"/>
        <v>1</v>
      </c>
      <c r="R1266" s="1">
        <f t="shared" si="58"/>
        <v>0</v>
      </c>
      <c r="S1266" s="1">
        <f t="shared" si="59"/>
        <v>1</v>
      </c>
      <c r="T1266" s="9">
        <f>IF(Q1266=0,0,(INDEX('RPI calculation'!$H$9:$H$356,P1266)-(COUNTIFS(Matches!$C$9:$C$1954,C1266,Matches!$D$9:$D$1954,D1266,Matches!$Q$9:$Q$1954,1,Matches!$F$9:$F$1954,3)+COUNTIFS(Matches!$C$9:$C$1954,D1266,Matches!$D$9:$D$1954,C1266,Matches!$Q$9:$Q$1954,1,Matches!$E$9:$E$1954,3)))/((INDEX('RPI calculation'!$H$9:$H$356,P1266)+INDEX('RPI calculation'!$I$9:$I$356,P1266))-(COUNTIFS(Matches!$C$9:$C$1954,C1266,Matches!$D$9:$D$1954,D1266,Matches!$Q$9:$Q$1954,1)+COUNTIFS(Matches!$C$9:$C$1954,D1266,Matches!$D$9:$D$1954,C1266,Matches!$Q$9:$Q$1954,1))))</f>
        <v>0.125</v>
      </c>
      <c r="U1266" s="9">
        <f>IF(Q1266=0,0,(INDEX('RPI calculation'!$H$9:$H$356,O1266)-(COUNTIFS(Matches!$C$9:$C$1954,C1266,Matches!$D$9:$D$1954,D1266,Matches!$Q$9:$Q$1954,1,Matches!$E$9:$E$1954,3)+COUNTIFS(Matches!$C$9:$C$1954,D1266,Matches!$D$9:$D$1954,C1266,Matches!$Q$9:$Q$1954,1,Matches!$F$9:$F$1954,3)))/((INDEX('RPI calculation'!$H$9:$H$356,O1266)+INDEX('RPI calculation'!$I$9:$I$356,O1266))-(COUNTIFS(Matches!$C$9:$C$1954,C1266,Matches!$D$9:$D$1954,D1266,Matches!$Q$9:$Q$1954,1)+COUNTIFS(Matches!$C$9:$C$1954,D1266,Matches!$D$9:$D$1954,C1266,Matches!$Q$9:$Q$1954,1))))</f>
        <v>0.54545454545454541</v>
      </c>
      <c r="V1266" s="9">
        <f>IF(Q1266=0,0,INDEX('RPI calculation'!$K$9:$K$356,P1266))</f>
        <v>0.63709315375982045</v>
      </c>
      <c r="W1266" s="9">
        <f>IF(Q1266=0,0,INDEX('RPI calculation'!$K$9:$K$356,O1266))</f>
        <v>0.41875000000000001</v>
      </c>
      <c r="X1266" s="1">
        <f>IF(G1266="D1",INDEX('RPI calculation'!$N$9:$N$356,O1266),0)</f>
        <v>242</v>
      </c>
      <c r="Y1266" s="1">
        <f>IF(H1266="D1",INDEX('RPI calculation'!$N$9:$N$356,P1266),0)</f>
        <v>172</v>
      </c>
    </row>
    <row r="1267" spans="1:25" ht="25">
      <c r="A1267" s="1" t="s">
        <v>3574</v>
      </c>
      <c r="B1267" s="12">
        <v>46276</v>
      </c>
      <c r="C1267" s="1" t="s">
        <v>253</v>
      </c>
      <c r="D1267" s="1" t="s">
        <v>274</v>
      </c>
      <c r="E1267" s="1">
        <v>3</v>
      </c>
      <c r="F1267" s="1">
        <v>1</v>
      </c>
      <c r="G1267" s="1" t="s">
        <v>584</v>
      </c>
      <c r="H1267" s="1" t="s">
        <v>584</v>
      </c>
      <c r="I1267" s="1">
        <v>2</v>
      </c>
      <c r="J1267" s="14" t="s">
        <v>1335</v>
      </c>
      <c r="K1267" s="14" t="s">
        <v>3575</v>
      </c>
      <c r="L1267" s="14"/>
      <c r="M1267" s="1" t="s">
        <v>5986</v>
      </c>
      <c r="N1267" s="14" t="s">
        <v>5989</v>
      </c>
      <c r="O1267" s="1">
        <f>IF(G1267="D1",MATCH(C1267,'RPI calculation'!$A$9:$A$356,0),0)</f>
        <v>264</v>
      </c>
      <c r="P1267" s="1">
        <f>IF(H1267="D1",MATCH(D1267,'RPI calculation'!$A$9:$A$356,0),0)</f>
        <v>348</v>
      </c>
      <c r="Q1267" s="1">
        <f t="shared" si="57"/>
        <v>1</v>
      </c>
      <c r="R1267" s="1">
        <f t="shared" si="58"/>
        <v>1</v>
      </c>
      <c r="S1267" s="1">
        <f t="shared" si="59"/>
        <v>0</v>
      </c>
      <c r="T1267" s="9">
        <f>IF(Q1267=0,0,(INDEX('RPI calculation'!$H$9:$H$356,P1267)-(COUNTIFS(Matches!$C$9:$C$1954,C1267,Matches!$D$9:$D$1954,D1267,Matches!$Q$9:$Q$1954,1,Matches!$F$9:$F$1954,3)+COUNTIFS(Matches!$C$9:$C$1954,D1267,Matches!$D$9:$D$1954,C1267,Matches!$Q$9:$Q$1954,1,Matches!$E$9:$E$1954,3)))/((INDEX('RPI calculation'!$H$9:$H$356,P1267)+INDEX('RPI calculation'!$I$9:$I$356,P1267))-(COUNTIFS(Matches!$C$9:$C$1954,C1267,Matches!$D$9:$D$1954,D1267,Matches!$Q$9:$Q$1954,1)+COUNTIFS(Matches!$C$9:$C$1954,D1267,Matches!$D$9:$D$1954,C1267,Matches!$Q$9:$Q$1954,1))))</f>
        <v>0.4</v>
      </c>
      <c r="U1267" s="9">
        <f>IF(Q1267=0,0,(INDEX('RPI calculation'!$H$9:$H$356,O1267)-(COUNTIFS(Matches!$C$9:$C$1954,C1267,Matches!$D$9:$D$1954,D1267,Matches!$Q$9:$Q$1954,1,Matches!$E$9:$E$1954,3)+COUNTIFS(Matches!$C$9:$C$1954,D1267,Matches!$D$9:$D$1954,C1267,Matches!$Q$9:$Q$1954,1,Matches!$F$9:$F$1954,3)))/((INDEX('RPI calculation'!$H$9:$H$356,O1267)+INDEX('RPI calculation'!$I$9:$I$356,O1267))-(COUNTIFS(Matches!$C$9:$C$1954,C1267,Matches!$D$9:$D$1954,D1267,Matches!$Q$9:$Q$1954,1)+COUNTIFS(Matches!$C$9:$C$1954,D1267,Matches!$D$9:$D$1954,C1267,Matches!$Q$9:$Q$1954,1))))</f>
        <v>0.36363636363636365</v>
      </c>
      <c r="V1267" s="9">
        <f>IF(Q1267=0,0,INDEX('RPI calculation'!$K$9:$K$356,P1267))</f>
        <v>0.49302112029384754</v>
      </c>
      <c r="W1267" s="9">
        <f>IF(Q1267=0,0,INDEX('RPI calculation'!$K$9:$K$356,O1267))</f>
        <v>0.46830808080808078</v>
      </c>
      <c r="X1267" s="1">
        <f>IF(G1267="D1",INDEX('RPI calculation'!$N$9:$N$356,O1267),0)</f>
        <v>230</v>
      </c>
      <c r="Y1267" s="1">
        <f>IF(H1267="D1",INDEX('RPI calculation'!$N$9:$N$356,P1267),0)</f>
        <v>251</v>
      </c>
    </row>
    <row r="1268" spans="1:25" ht="25">
      <c r="A1268" s="1" t="s">
        <v>3576</v>
      </c>
      <c r="B1268" s="12">
        <v>46276</v>
      </c>
      <c r="C1268" s="1" t="s">
        <v>78</v>
      </c>
      <c r="D1268" s="1" t="s">
        <v>36</v>
      </c>
      <c r="E1268" s="1">
        <v>2</v>
      </c>
      <c r="F1268" s="1">
        <v>3</v>
      </c>
      <c r="G1268" s="1" t="s">
        <v>584</v>
      </c>
      <c r="H1268" s="1" t="s">
        <v>584</v>
      </c>
      <c r="I1268" s="1">
        <v>2</v>
      </c>
      <c r="J1268" s="14" t="s">
        <v>3577</v>
      </c>
      <c r="K1268" s="14" t="s">
        <v>3578</v>
      </c>
      <c r="L1268" s="14"/>
      <c r="M1268" s="1" t="s">
        <v>5986</v>
      </c>
      <c r="N1268" s="14" t="s">
        <v>5987</v>
      </c>
      <c r="O1268" s="1">
        <f>IF(G1268="D1",MATCH(C1268,'RPI calculation'!$A$9:$A$356,0),0)</f>
        <v>282</v>
      </c>
      <c r="P1268" s="1">
        <f>IF(H1268="D1",MATCH(D1268,'RPI calculation'!$A$9:$A$356,0),0)</f>
        <v>342</v>
      </c>
      <c r="Q1268" s="1">
        <f t="shared" si="57"/>
        <v>1</v>
      </c>
      <c r="R1268" s="1">
        <f t="shared" si="58"/>
        <v>0</v>
      </c>
      <c r="S1268" s="1">
        <f t="shared" si="59"/>
        <v>1</v>
      </c>
      <c r="T1268" s="9">
        <f>IF(Q1268=0,0,(INDEX('RPI calculation'!$H$9:$H$356,P1268)-(COUNTIFS(Matches!$C$9:$C$1954,C1268,Matches!$D$9:$D$1954,D1268,Matches!$Q$9:$Q$1954,1,Matches!$F$9:$F$1954,3)+COUNTIFS(Matches!$C$9:$C$1954,D1268,Matches!$D$9:$D$1954,C1268,Matches!$Q$9:$Q$1954,1,Matches!$E$9:$E$1954,3)))/((INDEX('RPI calculation'!$H$9:$H$356,P1268)+INDEX('RPI calculation'!$I$9:$I$356,P1268))-(COUNTIFS(Matches!$C$9:$C$1954,C1268,Matches!$D$9:$D$1954,D1268,Matches!$Q$9:$Q$1954,1)+COUNTIFS(Matches!$C$9:$C$1954,D1268,Matches!$D$9:$D$1954,C1268,Matches!$Q$9:$Q$1954,1))))</f>
        <v>0.55555555555555558</v>
      </c>
      <c r="U1268" s="9">
        <f>IF(Q1268=0,0,(INDEX('RPI calculation'!$H$9:$H$356,O1268)-(COUNTIFS(Matches!$C$9:$C$1954,C1268,Matches!$D$9:$D$1954,D1268,Matches!$Q$9:$Q$1954,1,Matches!$E$9:$E$1954,3)+COUNTIFS(Matches!$C$9:$C$1954,D1268,Matches!$D$9:$D$1954,C1268,Matches!$Q$9:$Q$1954,1,Matches!$F$9:$F$1954,3)))/((INDEX('RPI calculation'!$H$9:$H$356,O1268)+INDEX('RPI calculation'!$I$9:$I$356,O1268))-(COUNTIFS(Matches!$C$9:$C$1954,C1268,Matches!$D$9:$D$1954,D1268,Matches!$Q$9:$Q$1954,1)+COUNTIFS(Matches!$C$9:$C$1954,D1268,Matches!$D$9:$D$1954,C1268,Matches!$Q$9:$Q$1954,1))))</f>
        <v>0.6</v>
      </c>
      <c r="V1268" s="9">
        <f>IF(Q1268=0,0,INDEX('RPI calculation'!$K$9:$K$356,P1268))</f>
        <v>0.73467532467532459</v>
      </c>
      <c r="W1268" s="9">
        <f>IF(Q1268=0,0,INDEX('RPI calculation'!$K$9:$K$356,O1268))</f>
        <v>0.62075298438934801</v>
      </c>
      <c r="X1268" s="1">
        <f>IF(G1268="D1",INDEX('RPI calculation'!$N$9:$N$356,O1268),0)</f>
        <v>55</v>
      </c>
      <c r="Y1268" s="1">
        <f>IF(H1268="D1",INDEX('RPI calculation'!$N$9:$N$356,P1268),0)</f>
        <v>13</v>
      </c>
    </row>
    <row r="1269" spans="1:25" ht="25">
      <c r="A1269" s="1" t="s">
        <v>3579</v>
      </c>
      <c r="B1269" s="12">
        <v>46276</v>
      </c>
      <c r="C1269" s="1" t="s">
        <v>203</v>
      </c>
      <c r="D1269" s="1" t="s">
        <v>151</v>
      </c>
      <c r="E1269" s="1">
        <v>3</v>
      </c>
      <c r="F1269" s="1">
        <v>2</v>
      </c>
      <c r="G1269" s="1" t="s">
        <v>584</v>
      </c>
      <c r="H1269" s="1" t="s">
        <v>584</v>
      </c>
      <c r="I1269" s="1">
        <v>2</v>
      </c>
      <c r="J1269" s="14" t="s">
        <v>1338</v>
      </c>
      <c r="K1269" s="14" t="s">
        <v>3580</v>
      </c>
      <c r="L1269" s="14"/>
      <c r="M1269" s="1" t="s">
        <v>5986</v>
      </c>
      <c r="N1269" s="14" t="s">
        <v>5989</v>
      </c>
      <c r="O1269" s="1">
        <f>IF(G1269="D1",MATCH(C1269,'RPI calculation'!$A$9:$A$356,0),0)</f>
        <v>284</v>
      </c>
      <c r="P1269" s="1">
        <f>IF(H1269="D1",MATCH(D1269,'RPI calculation'!$A$9:$A$356,0),0)</f>
        <v>313</v>
      </c>
      <c r="Q1269" s="1">
        <f t="shared" si="57"/>
        <v>1</v>
      </c>
      <c r="R1269" s="1">
        <f t="shared" si="58"/>
        <v>1</v>
      </c>
      <c r="S1269" s="1">
        <f t="shared" si="59"/>
        <v>0</v>
      </c>
      <c r="T1269" s="9">
        <f>IF(Q1269=0,0,(INDEX('RPI calculation'!$H$9:$H$356,P1269)-(COUNTIFS(Matches!$C$9:$C$1954,C1269,Matches!$D$9:$D$1954,D1269,Matches!$Q$9:$Q$1954,1,Matches!$F$9:$F$1954,3)+COUNTIFS(Matches!$C$9:$C$1954,D1269,Matches!$D$9:$D$1954,C1269,Matches!$Q$9:$Q$1954,1,Matches!$E$9:$E$1954,3)))/((INDEX('RPI calculation'!$H$9:$H$356,P1269)+INDEX('RPI calculation'!$I$9:$I$356,P1269))-(COUNTIFS(Matches!$C$9:$C$1954,C1269,Matches!$D$9:$D$1954,D1269,Matches!$Q$9:$Q$1954,1)+COUNTIFS(Matches!$C$9:$C$1954,D1269,Matches!$D$9:$D$1954,C1269,Matches!$Q$9:$Q$1954,1))))</f>
        <v>0.54545454545454541</v>
      </c>
      <c r="U1269" s="9">
        <f>IF(Q1269=0,0,(INDEX('RPI calculation'!$H$9:$H$356,O1269)-(COUNTIFS(Matches!$C$9:$C$1954,C1269,Matches!$D$9:$D$1954,D1269,Matches!$Q$9:$Q$1954,1,Matches!$E$9:$E$1954,3)+COUNTIFS(Matches!$C$9:$C$1954,D1269,Matches!$D$9:$D$1954,C1269,Matches!$Q$9:$Q$1954,1,Matches!$F$9:$F$1954,3)))/((INDEX('RPI calculation'!$H$9:$H$356,O1269)+INDEX('RPI calculation'!$I$9:$I$356,O1269))-(COUNTIFS(Matches!$C$9:$C$1954,C1269,Matches!$D$9:$D$1954,D1269,Matches!$Q$9:$Q$1954,1)+COUNTIFS(Matches!$C$9:$C$1954,D1269,Matches!$D$9:$D$1954,C1269,Matches!$Q$9:$Q$1954,1))))</f>
        <v>0.4</v>
      </c>
      <c r="V1269" s="9">
        <f>IF(Q1269=0,0,INDEX('RPI calculation'!$K$9:$K$356,P1269))</f>
        <v>0.56792929292929295</v>
      </c>
      <c r="W1269" s="9">
        <f>IF(Q1269=0,0,INDEX('RPI calculation'!$K$9:$K$356,O1269))</f>
        <v>0.51056014692378326</v>
      </c>
      <c r="X1269" s="1">
        <f>IF(G1269="D1",INDEX('RPI calculation'!$N$9:$N$356,O1269),0)</f>
        <v>180</v>
      </c>
      <c r="Y1269" s="1">
        <f>IF(H1269="D1",INDEX('RPI calculation'!$N$9:$N$356,P1269),0)</f>
        <v>128</v>
      </c>
    </row>
    <row r="1270" spans="1:25" ht="25">
      <c r="A1270" s="1" t="s">
        <v>3581</v>
      </c>
      <c r="B1270" s="12">
        <v>46276</v>
      </c>
      <c r="C1270" s="1" t="s">
        <v>61</v>
      </c>
      <c r="D1270" s="1" t="s">
        <v>300</v>
      </c>
      <c r="E1270" s="1">
        <v>3</v>
      </c>
      <c r="F1270" s="1">
        <v>0</v>
      </c>
      <c r="G1270" s="1" t="s">
        <v>584</v>
      </c>
      <c r="H1270" s="1" t="s">
        <v>584</v>
      </c>
      <c r="I1270" s="1">
        <v>2</v>
      </c>
      <c r="J1270" s="14" t="s">
        <v>716</v>
      </c>
      <c r="K1270" s="14" t="s">
        <v>3582</v>
      </c>
      <c r="L1270" s="14"/>
      <c r="M1270" s="1" t="s">
        <v>5986</v>
      </c>
      <c r="N1270" s="14" t="s">
        <v>5989</v>
      </c>
      <c r="O1270" s="1">
        <f>IF(G1270="D1",MATCH(C1270,'RPI calculation'!$A$9:$A$356,0),0)</f>
        <v>287</v>
      </c>
      <c r="P1270" s="1">
        <f>IF(H1270="D1",MATCH(D1270,'RPI calculation'!$A$9:$A$356,0),0)</f>
        <v>324</v>
      </c>
      <c r="Q1270" s="1">
        <f t="shared" si="57"/>
        <v>1</v>
      </c>
      <c r="R1270" s="1">
        <f t="shared" si="58"/>
        <v>1</v>
      </c>
      <c r="S1270" s="1">
        <f t="shared" si="59"/>
        <v>0</v>
      </c>
      <c r="T1270" s="9">
        <f>IF(Q1270=0,0,(INDEX('RPI calculation'!$H$9:$H$356,P1270)-(COUNTIFS(Matches!$C$9:$C$1954,C1270,Matches!$D$9:$D$1954,D1270,Matches!$Q$9:$Q$1954,1,Matches!$F$9:$F$1954,3)+COUNTIFS(Matches!$C$9:$C$1954,D1270,Matches!$D$9:$D$1954,C1270,Matches!$Q$9:$Q$1954,1,Matches!$E$9:$E$1954,3)))/((INDEX('RPI calculation'!$H$9:$H$356,P1270)+INDEX('RPI calculation'!$I$9:$I$356,P1270))-(COUNTIFS(Matches!$C$9:$C$1954,C1270,Matches!$D$9:$D$1954,D1270,Matches!$Q$9:$Q$1954,1)+COUNTIFS(Matches!$C$9:$C$1954,D1270,Matches!$D$9:$D$1954,C1270,Matches!$Q$9:$Q$1954,1))))</f>
        <v>0.2857142857142857</v>
      </c>
      <c r="U1270" s="9">
        <f>IF(Q1270=0,0,(INDEX('RPI calculation'!$H$9:$H$356,O1270)-(COUNTIFS(Matches!$C$9:$C$1954,C1270,Matches!$D$9:$D$1954,D1270,Matches!$Q$9:$Q$1954,1,Matches!$E$9:$E$1954,3)+COUNTIFS(Matches!$C$9:$C$1954,D1270,Matches!$D$9:$D$1954,C1270,Matches!$Q$9:$Q$1954,1,Matches!$F$9:$F$1954,3)))/((INDEX('RPI calculation'!$H$9:$H$356,O1270)+INDEX('RPI calculation'!$I$9:$I$356,O1270))-(COUNTIFS(Matches!$C$9:$C$1954,C1270,Matches!$D$9:$D$1954,D1270,Matches!$Q$9:$Q$1954,1)+COUNTIFS(Matches!$C$9:$C$1954,D1270,Matches!$D$9:$D$1954,C1270,Matches!$Q$9:$Q$1954,1))))</f>
        <v>0.77777777777777779</v>
      </c>
      <c r="V1270" s="9">
        <f>IF(Q1270=0,0,INDEX('RPI calculation'!$K$9:$K$356,P1270))</f>
        <v>0.46076388888888886</v>
      </c>
      <c r="W1270" s="9">
        <f>IF(Q1270=0,0,INDEX('RPI calculation'!$K$9:$K$356,O1270))</f>
        <v>0.57331890331890334</v>
      </c>
      <c r="X1270" s="1">
        <f>IF(G1270="D1",INDEX('RPI calculation'!$N$9:$N$356,O1270),0)</f>
        <v>38</v>
      </c>
      <c r="Y1270" s="1">
        <f>IF(H1270="D1",INDEX('RPI calculation'!$N$9:$N$356,P1270),0)</f>
        <v>277</v>
      </c>
    </row>
    <row r="1271" spans="1:25" ht="25">
      <c r="A1271" s="1" t="s">
        <v>3583</v>
      </c>
      <c r="B1271" s="12">
        <v>46276</v>
      </c>
      <c r="C1271" s="1" t="s">
        <v>61</v>
      </c>
      <c r="D1271" s="1" t="s">
        <v>113</v>
      </c>
      <c r="E1271" s="1">
        <v>3</v>
      </c>
      <c r="F1271" s="1">
        <v>2</v>
      </c>
      <c r="G1271" s="1" t="s">
        <v>584</v>
      </c>
      <c r="H1271" s="1" t="s">
        <v>584</v>
      </c>
      <c r="I1271" s="1">
        <v>2</v>
      </c>
      <c r="J1271" s="14" t="s">
        <v>3584</v>
      </c>
      <c r="K1271" s="14" t="s">
        <v>3585</v>
      </c>
      <c r="L1271" s="14"/>
      <c r="M1271" s="1" t="s">
        <v>5986</v>
      </c>
      <c r="N1271" s="14" t="s">
        <v>5989</v>
      </c>
      <c r="O1271" s="1">
        <f>IF(G1271="D1",MATCH(C1271,'RPI calculation'!$A$9:$A$356,0),0)</f>
        <v>287</v>
      </c>
      <c r="P1271" s="1">
        <f>IF(H1271="D1",MATCH(D1271,'RPI calculation'!$A$9:$A$356,0),0)</f>
        <v>334</v>
      </c>
      <c r="Q1271" s="1">
        <f t="shared" si="57"/>
        <v>1</v>
      </c>
      <c r="R1271" s="1">
        <f t="shared" si="58"/>
        <v>1</v>
      </c>
      <c r="S1271" s="1">
        <f t="shared" si="59"/>
        <v>0</v>
      </c>
      <c r="T1271" s="9">
        <f>IF(Q1271=0,0,(INDEX('RPI calculation'!$H$9:$H$356,P1271)-(COUNTIFS(Matches!$C$9:$C$1954,C1271,Matches!$D$9:$D$1954,D1271,Matches!$Q$9:$Q$1954,1,Matches!$F$9:$F$1954,3)+COUNTIFS(Matches!$C$9:$C$1954,D1271,Matches!$D$9:$D$1954,C1271,Matches!$Q$9:$Q$1954,1,Matches!$E$9:$E$1954,3)))/((INDEX('RPI calculation'!$H$9:$H$356,P1271)+INDEX('RPI calculation'!$I$9:$I$356,P1271))-(COUNTIFS(Matches!$C$9:$C$1954,C1271,Matches!$D$9:$D$1954,D1271,Matches!$Q$9:$Q$1954,1)+COUNTIFS(Matches!$C$9:$C$1954,D1271,Matches!$D$9:$D$1954,C1271,Matches!$Q$9:$Q$1954,1))))</f>
        <v>0.77777777777777779</v>
      </c>
      <c r="U1271" s="9">
        <f>IF(Q1271=0,0,(INDEX('RPI calculation'!$H$9:$H$356,O1271)-(COUNTIFS(Matches!$C$9:$C$1954,C1271,Matches!$D$9:$D$1954,D1271,Matches!$Q$9:$Q$1954,1,Matches!$E$9:$E$1954,3)+COUNTIFS(Matches!$C$9:$C$1954,D1271,Matches!$D$9:$D$1954,C1271,Matches!$Q$9:$Q$1954,1,Matches!$F$9:$F$1954,3)))/((INDEX('RPI calculation'!$H$9:$H$356,O1271)+INDEX('RPI calculation'!$I$9:$I$356,O1271))-(COUNTIFS(Matches!$C$9:$C$1954,C1271,Matches!$D$9:$D$1954,D1271,Matches!$Q$9:$Q$1954,1)+COUNTIFS(Matches!$C$9:$C$1954,D1271,Matches!$D$9:$D$1954,C1271,Matches!$Q$9:$Q$1954,1))))</f>
        <v>0.77777777777777779</v>
      </c>
      <c r="V1271" s="9">
        <f>IF(Q1271=0,0,INDEX('RPI calculation'!$K$9:$K$356,P1271))</f>
        <v>0.52940476190476193</v>
      </c>
      <c r="W1271" s="9">
        <f>IF(Q1271=0,0,INDEX('RPI calculation'!$K$9:$K$356,O1271))</f>
        <v>0.57331890331890334</v>
      </c>
      <c r="X1271" s="1">
        <f>IF(G1271="D1",INDEX('RPI calculation'!$N$9:$N$356,O1271),0)</f>
        <v>38</v>
      </c>
      <c r="Y1271" s="1">
        <f>IF(H1271="D1",INDEX('RPI calculation'!$N$9:$N$356,P1271),0)</f>
        <v>90</v>
      </c>
    </row>
    <row r="1272" spans="1:25" ht="25">
      <c r="A1272" s="1" t="s">
        <v>3586</v>
      </c>
      <c r="B1272" s="12">
        <v>46276</v>
      </c>
      <c r="C1272" s="1" t="s">
        <v>129</v>
      </c>
      <c r="D1272" s="1" t="s">
        <v>283</v>
      </c>
      <c r="E1272" s="1">
        <v>3</v>
      </c>
      <c r="F1272" s="1">
        <v>2</v>
      </c>
      <c r="G1272" s="1" t="s">
        <v>584</v>
      </c>
      <c r="H1272" s="1" t="s">
        <v>584</v>
      </c>
      <c r="I1272" s="1">
        <v>2</v>
      </c>
      <c r="J1272" s="14" t="s">
        <v>1395</v>
      </c>
      <c r="K1272" s="14" t="s">
        <v>3587</v>
      </c>
      <c r="L1272" s="14"/>
      <c r="M1272" s="1" t="s">
        <v>5986</v>
      </c>
      <c r="N1272" s="14" t="s">
        <v>5989</v>
      </c>
      <c r="O1272" s="1">
        <f>IF(G1272="D1",MATCH(C1272,'RPI calculation'!$A$9:$A$356,0),0)</f>
        <v>307</v>
      </c>
      <c r="P1272" s="1">
        <f>IF(H1272="D1",MATCH(D1272,'RPI calculation'!$A$9:$A$356,0),0)</f>
        <v>309</v>
      </c>
      <c r="Q1272" s="1">
        <f t="shared" si="57"/>
        <v>1</v>
      </c>
      <c r="R1272" s="1">
        <f t="shared" si="58"/>
        <v>1</v>
      </c>
      <c r="S1272" s="1">
        <f t="shared" si="59"/>
        <v>0</v>
      </c>
      <c r="T1272" s="9">
        <f>IF(Q1272=0,0,(INDEX('RPI calculation'!$H$9:$H$356,P1272)-(COUNTIFS(Matches!$C$9:$C$1954,C1272,Matches!$D$9:$D$1954,D1272,Matches!$Q$9:$Q$1954,1,Matches!$F$9:$F$1954,3)+COUNTIFS(Matches!$C$9:$C$1954,D1272,Matches!$D$9:$D$1954,C1272,Matches!$Q$9:$Q$1954,1,Matches!$E$9:$E$1954,3)))/((INDEX('RPI calculation'!$H$9:$H$356,P1272)+INDEX('RPI calculation'!$I$9:$I$356,P1272))-(COUNTIFS(Matches!$C$9:$C$1954,C1272,Matches!$D$9:$D$1954,D1272,Matches!$Q$9:$Q$1954,1)+COUNTIFS(Matches!$C$9:$C$1954,D1272,Matches!$D$9:$D$1954,C1272,Matches!$Q$9:$Q$1954,1))))</f>
        <v>0.45454545454545453</v>
      </c>
      <c r="U1272" s="9">
        <f>IF(Q1272=0,0,(INDEX('RPI calculation'!$H$9:$H$356,O1272)-(COUNTIFS(Matches!$C$9:$C$1954,C1272,Matches!$D$9:$D$1954,D1272,Matches!$Q$9:$Q$1954,1,Matches!$E$9:$E$1954,3)+COUNTIFS(Matches!$C$9:$C$1954,D1272,Matches!$D$9:$D$1954,C1272,Matches!$Q$9:$Q$1954,1,Matches!$F$9:$F$1954,3)))/((INDEX('RPI calculation'!$H$9:$H$356,O1272)+INDEX('RPI calculation'!$I$9:$I$356,O1272))-(COUNTIFS(Matches!$C$9:$C$1954,C1272,Matches!$D$9:$D$1954,D1272,Matches!$Q$9:$Q$1954,1)+COUNTIFS(Matches!$C$9:$C$1954,D1272,Matches!$D$9:$D$1954,C1272,Matches!$Q$9:$Q$1954,1))))</f>
        <v>0.76923076923076927</v>
      </c>
      <c r="V1272" s="9">
        <f>IF(Q1272=0,0,INDEX('RPI calculation'!$K$9:$K$356,P1272))</f>
        <v>0.45635545010545009</v>
      </c>
      <c r="W1272" s="9">
        <f>IF(Q1272=0,0,INDEX('RPI calculation'!$K$9:$K$356,O1272))</f>
        <v>0.46547619047619049</v>
      </c>
      <c r="X1272" s="1">
        <f>IF(G1272="D1",INDEX('RPI calculation'!$N$9:$N$356,O1272),0)</f>
        <v>106</v>
      </c>
      <c r="Y1272" s="1">
        <f>IF(H1272="D1",INDEX('RPI calculation'!$N$9:$N$356,P1272),0)</f>
        <v>260</v>
      </c>
    </row>
    <row r="1273" spans="1:25" ht="25">
      <c r="A1273" s="1" t="s">
        <v>3588</v>
      </c>
      <c r="B1273" s="12">
        <v>46276</v>
      </c>
      <c r="C1273" s="1" t="s">
        <v>72</v>
      </c>
      <c r="D1273" s="1" t="s">
        <v>289</v>
      </c>
      <c r="E1273" s="1">
        <v>3</v>
      </c>
      <c r="F1273" s="1">
        <v>0</v>
      </c>
      <c r="G1273" s="1" t="s">
        <v>584</v>
      </c>
      <c r="H1273" s="1" t="s">
        <v>584</v>
      </c>
      <c r="I1273" s="1">
        <v>2</v>
      </c>
      <c r="J1273" s="14" t="s">
        <v>1802</v>
      </c>
      <c r="K1273" s="14" t="s">
        <v>3589</v>
      </c>
      <c r="L1273" s="14"/>
      <c r="M1273" s="1" t="s">
        <v>5986</v>
      </c>
      <c r="N1273" s="14" t="s">
        <v>5989</v>
      </c>
      <c r="O1273" s="1">
        <f>IF(G1273="D1",MATCH(C1273,'RPI calculation'!$A$9:$A$356,0),0)</f>
        <v>315</v>
      </c>
      <c r="P1273" s="1">
        <f>IF(H1273="D1",MATCH(D1273,'RPI calculation'!$A$9:$A$356,0),0)</f>
        <v>316</v>
      </c>
      <c r="Q1273" s="1">
        <f t="shared" si="57"/>
        <v>1</v>
      </c>
      <c r="R1273" s="1">
        <f t="shared" si="58"/>
        <v>1</v>
      </c>
      <c r="S1273" s="1">
        <f t="shared" si="59"/>
        <v>0</v>
      </c>
      <c r="T1273" s="9">
        <f>IF(Q1273=0,0,(INDEX('RPI calculation'!$H$9:$H$356,P1273)-(COUNTIFS(Matches!$C$9:$C$1954,C1273,Matches!$D$9:$D$1954,D1273,Matches!$Q$9:$Q$1954,1,Matches!$F$9:$F$1954,3)+COUNTIFS(Matches!$C$9:$C$1954,D1273,Matches!$D$9:$D$1954,C1273,Matches!$Q$9:$Q$1954,1,Matches!$E$9:$E$1954,3)))/((INDEX('RPI calculation'!$H$9:$H$356,P1273)+INDEX('RPI calculation'!$I$9:$I$356,P1273))-(COUNTIFS(Matches!$C$9:$C$1954,C1273,Matches!$D$9:$D$1954,D1273,Matches!$Q$9:$Q$1954,1)+COUNTIFS(Matches!$C$9:$C$1954,D1273,Matches!$D$9:$D$1954,C1273,Matches!$Q$9:$Q$1954,1))))</f>
        <v>0.1111111111111111</v>
      </c>
      <c r="U1273" s="9">
        <f>IF(Q1273=0,0,(INDEX('RPI calculation'!$H$9:$H$356,O1273)-(COUNTIFS(Matches!$C$9:$C$1954,C1273,Matches!$D$9:$D$1954,D1273,Matches!$Q$9:$Q$1954,1,Matches!$E$9:$E$1954,3)+COUNTIFS(Matches!$C$9:$C$1954,D1273,Matches!$D$9:$D$1954,C1273,Matches!$Q$9:$Q$1954,1,Matches!$F$9:$F$1954,3)))/((INDEX('RPI calculation'!$H$9:$H$356,O1273)+INDEX('RPI calculation'!$I$9:$I$356,O1273))-(COUNTIFS(Matches!$C$9:$C$1954,C1273,Matches!$D$9:$D$1954,D1273,Matches!$Q$9:$Q$1954,1)+COUNTIFS(Matches!$C$9:$C$1954,D1273,Matches!$D$9:$D$1954,C1273,Matches!$Q$9:$Q$1954,1))))</f>
        <v>0.7</v>
      </c>
      <c r="V1273" s="9">
        <f>IF(Q1273=0,0,INDEX('RPI calculation'!$K$9:$K$356,P1273))</f>
        <v>0.56194444444444447</v>
      </c>
      <c r="W1273" s="9">
        <f>IF(Q1273=0,0,INDEX('RPI calculation'!$K$9:$K$356,O1273))</f>
        <v>0.57134986225895323</v>
      </c>
      <c r="X1273" s="1">
        <f>IF(G1273="D1",INDEX('RPI calculation'!$N$9:$N$356,O1273),0)</f>
        <v>49</v>
      </c>
      <c r="Y1273" s="1">
        <f>IF(H1273="D1",INDEX('RPI calculation'!$N$9:$N$356,P1273),0)</f>
        <v>266</v>
      </c>
    </row>
    <row r="1274" spans="1:25" ht="25">
      <c r="A1274" s="1" t="s">
        <v>3590</v>
      </c>
      <c r="B1274" s="12">
        <v>46277</v>
      </c>
      <c r="C1274" s="1" t="s">
        <v>229</v>
      </c>
      <c r="D1274" s="1" t="s">
        <v>297</v>
      </c>
      <c r="E1274" s="1">
        <v>3</v>
      </c>
      <c r="F1274" s="1">
        <v>0</v>
      </c>
      <c r="G1274" s="1" t="s">
        <v>584</v>
      </c>
      <c r="H1274" s="1" t="s">
        <v>584</v>
      </c>
      <c r="I1274" s="1">
        <v>2</v>
      </c>
      <c r="J1274" s="14" t="s">
        <v>612</v>
      </c>
      <c r="K1274" s="14" t="s">
        <v>3591</v>
      </c>
      <c r="L1274" s="14"/>
      <c r="M1274" s="1" t="s">
        <v>5986</v>
      </c>
      <c r="N1274" s="14" t="s">
        <v>5989</v>
      </c>
      <c r="O1274" s="1">
        <f>IF(G1274="D1",MATCH(C1274,'RPI calculation'!$A$9:$A$356,0),0)</f>
        <v>1</v>
      </c>
      <c r="P1274" s="1">
        <f>IF(H1274="D1",MATCH(D1274,'RPI calculation'!$A$9:$A$356,0),0)</f>
        <v>275</v>
      </c>
      <c r="Q1274" s="1">
        <f t="shared" si="57"/>
        <v>1</v>
      </c>
      <c r="R1274" s="1">
        <f t="shared" si="58"/>
        <v>1</v>
      </c>
      <c r="S1274" s="1">
        <f t="shared" si="59"/>
        <v>0</v>
      </c>
      <c r="T1274" s="9">
        <f>IF(Q1274=0,0,(INDEX('RPI calculation'!$H$9:$H$356,P1274)-(COUNTIFS(Matches!$C$9:$C$1954,C1274,Matches!$D$9:$D$1954,D1274,Matches!$Q$9:$Q$1954,1,Matches!$F$9:$F$1954,3)+COUNTIFS(Matches!$C$9:$C$1954,D1274,Matches!$D$9:$D$1954,C1274,Matches!$Q$9:$Q$1954,1,Matches!$E$9:$E$1954,3)))/((INDEX('RPI calculation'!$H$9:$H$356,P1274)+INDEX('RPI calculation'!$I$9:$I$356,P1274))-(COUNTIFS(Matches!$C$9:$C$1954,C1274,Matches!$D$9:$D$1954,D1274,Matches!$Q$9:$Q$1954,1)+COUNTIFS(Matches!$C$9:$C$1954,D1274,Matches!$D$9:$D$1954,C1274,Matches!$Q$9:$Q$1954,1))))</f>
        <v>0.33333333333333331</v>
      </c>
      <c r="U1274" s="9">
        <f>IF(Q1274=0,0,(INDEX('RPI calculation'!$H$9:$H$356,O1274)-(COUNTIFS(Matches!$C$9:$C$1954,C1274,Matches!$D$9:$D$1954,D1274,Matches!$Q$9:$Q$1954,1,Matches!$E$9:$E$1954,3)+COUNTIFS(Matches!$C$9:$C$1954,D1274,Matches!$D$9:$D$1954,C1274,Matches!$Q$9:$Q$1954,1,Matches!$F$9:$F$1954,3)))/((INDEX('RPI calculation'!$H$9:$H$356,O1274)+INDEX('RPI calculation'!$I$9:$I$356,O1274))-(COUNTIFS(Matches!$C$9:$C$1954,C1274,Matches!$D$9:$D$1954,D1274,Matches!$Q$9:$Q$1954,1)+COUNTIFS(Matches!$C$9:$C$1954,D1274,Matches!$D$9:$D$1954,C1274,Matches!$Q$9:$Q$1954,1))))</f>
        <v>0.1111111111111111</v>
      </c>
      <c r="V1274" s="9">
        <f>IF(Q1274=0,0,INDEX('RPI calculation'!$K$9:$K$356,P1274))</f>
        <v>0.45837218337218333</v>
      </c>
      <c r="W1274" s="9">
        <f>IF(Q1274=0,0,INDEX('RPI calculation'!$K$9:$K$356,O1274))</f>
        <v>0.60363636363636364</v>
      </c>
      <c r="X1274" s="1">
        <f>IF(G1274="D1",INDEX('RPI calculation'!$N$9:$N$356,O1274),0)</f>
        <v>206</v>
      </c>
      <c r="Y1274" s="1">
        <f>IF(H1274="D1",INDEX('RPI calculation'!$N$9:$N$356,P1274),0)</f>
        <v>274</v>
      </c>
    </row>
    <row r="1275" spans="1:25" ht="25">
      <c r="A1275" s="1" t="s">
        <v>3592</v>
      </c>
      <c r="B1275" s="12">
        <v>46277</v>
      </c>
      <c r="C1275" s="1" t="s">
        <v>197</v>
      </c>
      <c r="D1275" s="1" t="s">
        <v>262</v>
      </c>
      <c r="E1275" s="1">
        <v>3</v>
      </c>
      <c r="F1275" s="1">
        <v>0</v>
      </c>
      <c r="G1275" s="1" t="s">
        <v>584</v>
      </c>
      <c r="H1275" s="1" t="s">
        <v>584</v>
      </c>
      <c r="I1275" s="1">
        <v>2</v>
      </c>
      <c r="J1275" s="14" t="s">
        <v>1210</v>
      </c>
      <c r="K1275" s="14" t="s">
        <v>3190</v>
      </c>
      <c r="L1275" s="14"/>
      <c r="M1275" s="1" t="s">
        <v>5986</v>
      </c>
      <c r="N1275" s="14" t="s">
        <v>5989</v>
      </c>
      <c r="O1275" s="1">
        <f>IF(G1275="D1",MATCH(C1275,'RPI calculation'!$A$9:$A$356,0),0)</f>
        <v>2</v>
      </c>
      <c r="P1275" s="1">
        <f>IF(H1275="D1",MATCH(D1275,'RPI calculation'!$A$9:$A$356,0),0)</f>
        <v>212</v>
      </c>
      <c r="Q1275" s="1">
        <f t="shared" si="57"/>
        <v>1</v>
      </c>
      <c r="R1275" s="1">
        <f t="shared" si="58"/>
        <v>1</v>
      </c>
      <c r="S1275" s="1">
        <f t="shared" si="59"/>
        <v>0</v>
      </c>
      <c r="T1275" s="9">
        <f>IF(Q1275=0,0,(INDEX('RPI calculation'!$H$9:$H$356,P1275)-(COUNTIFS(Matches!$C$9:$C$1954,C1275,Matches!$D$9:$D$1954,D1275,Matches!$Q$9:$Q$1954,1,Matches!$F$9:$F$1954,3)+COUNTIFS(Matches!$C$9:$C$1954,D1275,Matches!$D$9:$D$1954,C1275,Matches!$Q$9:$Q$1954,1,Matches!$E$9:$E$1954,3)))/((INDEX('RPI calculation'!$H$9:$H$356,P1275)+INDEX('RPI calculation'!$I$9:$I$356,P1275))-(COUNTIFS(Matches!$C$9:$C$1954,C1275,Matches!$D$9:$D$1954,D1275,Matches!$Q$9:$Q$1954,1)+COUNTIFS(Matches!$C$9:$C$1954,D1275,Matches!$D$9:$D$1954,C1275,Matches!$Q$9:$Q$1954,1))))</f>
        <v>0.66666666666666663</v>
      </c>
      <c r="U1275" s="9">
        <f>IF(Q1275=0,0,(INDEX('RPI calculation'!$H$9:$H$356,O1275)-(COUNTIFS(Matches!$C$9:$C$1954,C1275,Matches!$D$9:$D$1954,D1275,Matches!$Q$9:$Q$1954,1,Matches!$E$9:$E$1954,3)+COUNTIFS(Matches!$C$9:$C$1954,D1275,Matches!$D$9:$D$1954,C1275,Matches!$Q$9:$Q$1954,1,Matches!$F$9:$F$1954,3)))/((INDEX('RPI calculation'!$H$9:$H$356,O1275)+INDEX('RPI calculation'!$I$9:$I$356,O1275))-(COUNTIFS(Matches!$C$9:$C$1954,C1275,Matches!$D$9:$D$1954,D1275,Matches!$Q$9:$Q$1954,1)+COUNTIFS(Matches!$C$9:$C$1954,D1275,Matches!$D$9:$D$1954,C1275,Matches!$Q$9:$Q$1954,1))))</f>
        <v>0.6</v>
      </c>
      <c r="V1275" s="9">
        <f>IF(Q1275=0,0,INDEX('RPI calculation'!$K$9:$K$356,P1275))</f>
        <v>0.4320149547422274</v>
      </c>
      <c r="W1275" s="9">
        <f>IF(Q1275=0,0,INDEX('RPI calculation'!$K$9:$K$356,O1275))</f>
        <v>0.434013209013209</v>
      </c>
      <c r="X1275" s="1">
        <f>IF(G1275="D1",INDEX('RPI calculation'!$N$9:$N$356,O1275),0)</f>
        <v>174</v>
      </c>
      <c r="Y1275" s="1">
        <f>IF(H1275="D1",INDEX('RPI calculation'!$N$9:$N$356,P1275),0)</f>
        <v>239</v>
      </c>
    </row>
    <row r="1276" spans="1:25" ht="25">
      <c r="A1276" s="1" t="s">
        <v>3593</v>
      </c>
      <c r="B1276" s="12">
        <v>46277</v>
      </c>
      <c r="C1276" s="1" t="s">
        <v>261</v>
      </c>
      <c r="D1276" s="1" t="s">
        <v>116</v>
      </c>
      <c r="E1276" s="1">
        <v>0</v>
      </c>
      <c r="F1276" s="1">
        <v>3</v>
      </c>
      <c r="G1276" s="1" t="s">
        <v>584</v>
      </c>
      <c r="H1276" s="1" t="s">
        <v>584</v>
      </c>
      <c r="I1276" s="1">
        <v>2</v>
      </c>
      <c r="J1276" s="14" t="s">
        <v>1550</v>
      </c>
      <c r="K1276" s="14" t="s">
        <v>3594</v>
      </c>
      <c r="L1276" s="14"/>
      <c r="M1276" s="1" t="s">
        <v>5986</v>
      </c>
      <c r="N1276" s="14" t="s">
        <v>5989</v>
      </c>
      <c r="O1276" s="1">
        <f>IF(G1276="D1",MATCH(C1276,'RPI calculation'!$A$9:$A$356,0),0)</f>
        <v>3</v>
      </c>
      <c r="P1276" s="1">
        <f>IF(H1276="D1",MATCH(D1276,'RPI calculation'!$A$9:$A$356,0),0)</f>
        <v>114</v>
      </c>
      <c r="Q1276" s="1">
        <f t="shared" si="57"/>
        <v>1</v>
      </c>
      <c r="R1276" s="1">
        <f t="shared" si="58"/>
        <v>0</v>
      </c>
      <c r="S1276" s="1">
        <f t="shared" si="59"/>
        <v>1</v>
      </c>
      <c r="T1276" s="9">
        <f>IF(Q1276=0,0,(INDEX('RPI calculation'!$H$9:$H$356,P1276)-(COUNTIFS(Matches!$C$9:$C$1954,C1276,Matches!$D$9:$D$1954,D1276,Matches!$Q$9:$Q$1954,1,Matches!$F$9:$F$1954,3)+COUNTIFS(Matches!$C$9:$C$1954,D1276,Matches!$D$9:$D$1954,C1276,Matches!$Q$9:$Q$1954,1,Matches!$E$9:$E$1954,3)))/((INDEX('RPI calculation'!$H$9:$H$356,P1276)+INDEX('RPI calculation'!$I$9:$I$356,P1276))-(COUNTIFS(Matches!$C$9:$C$1954,C1276,Matches!$D$9:$D$1954,D1276,Matches!$Q$9:$Q$1954,1)+COUNTIFS(Matches!$C$9:$C$1954,D1276,Matches!$D$9:$D$1954,C1276,Matches!$Q$9:$Q$1954,1))))</f>
        <v>0.63636363636363635</v>
      </c>
      <c r="U1276" s="9">
        <f>IF(Q1276=0,0,(INDEX('RPI calculation'!$H$9:$H$356,O1276)-(COUNTIFS(Matches!$C$9:$C$1954,C1276,Matches!$D$9:$D$1954,D1276,Matches!$Q$9:$Q$1954,1,Matches!$E$9:$E$1954,3)+COUNTIFS(Matches!$C$9:$C$1954,D1276,Matches!$D$9:$D$1954,C1276,Matches!$Q$9:$Q$1954,1,Matches!$F$9:$F$1954,3)))/((INDEX('RPI calculation'!$H$9:$H$356,O1276)+INDEX('RPI calculation'!$I$9:$I$356,O1276))-(COUNTIFS(Matches!$C$9:$C$1954,C1276,Matches!$D$9:$D$1954,D1276,Matches!$Q$9:$Q$1954,1)+COUNTIFS(Matches!$C$9:$C$1954,D1276,Matches!$D$9:$D$1954,C1276,Matches!$Q$9:$Q$1954,1))))</f>
        <v>0.4</v>
      </c>
      <c r="V1276" s="9">
        <f>IF(Q1276=0,0,INDEX('RPI calculation'!$K$9:$K$356,P1276))</f>
        <v>0.52163299663299656</v>
      </c>
      <c r="W1276" s="9">
        <f>IF(Q1276=0,0,INDEX('RPI calculation'!$K$9:$K$356,O1276))</f>
        <v>0.48264462809917352</v>
      </c>
      <c r="X1276" s="1">
        <f>IF(G1276="D1",INDEX('RPI calculation'!$N$9:$N$356,O1276),0)</f>
        <v>238</v>
      </c>
      <c r="Y1276" s="1">
        <f>IF(H1276="D1",INDEX('RPI calculation'!$N$9:$N$356,P1276),0)</f>
        <v>93</v>
      </c>
    </row>
    <row r="1277" spans="1:25" ht="25">
      <c r="A1277" s="1" t="s">
        <v>3595</v>
      </c>
      <c r="B1277" s="12">
        <v>46277</v>
      </c>
      <c r="C1277" s="1" t="s">
        <v>227</v>
      </c>
      <c r="D1277" s="1" t="s">
        <v>243</v>
      </c>
      <c r="E1277" s="1">
        <v>3</v>
      </c>
      <c r="F1277" s="1">
        <v>1</v>
      </c>
      <c r="G1277" s="1" t="s">
        <v>584</v>
      </c>
      <c r="H1277" s="1" t="s">
        <v>584</v>
      </c>
      <c r="I1277" s="1">
        <v>2</v>
      </c>
      <c r="J1277" s="14" t="s">
        <v>704</v>
      </c>
      <c r="K1277" s="14" t="s">
        <v>3596</v>
      </c>
      <c r="L1277" s="14"/>
      <c r="M1277" s="1" t="s">
        <v>5986</v>
      </c>
      <c r="N1277" s="14" t="s">
        <v>5989</v>
      </c>
      <c r="O1277" s="1">
        <f>IF(G1277="D1",MATCH(C1277,'RPI calculation'!$A$9:$A$356,0),0)</f>
        <v>4</v>
      </c>
      <c r="P1277" s="1">
        <f>IF(H1277="D1",MATCH(D1277,'RPI calculation'!$A$9:$A$356,0),0)</f>
        <v>322</v>
      </c>
      <c r="Q1277" s="1">
        <f t="shared" si="57"/>
        <v>1</v>
      </c>
      <c r="R1277" s="1">
        <f t="shared" si="58"/>
        <v>1</v>
      </c>
      <c r="S1277" s="1">
        <f t="shared" si="59"/>
        <v>0</v>
      </c>
      <c r="T1277" s="9">
        <f>IF(Q1277=0,0,(INDEX('RPI calculation'!$H$9:$H$356,P1277)-(COUNTIFS(Matches!$C$9:$C$1954,C1277,Matches!$D$9:$D$1954,D1277,Matches!$Q$9:$Q$1954,1,Matches!$F$9:$F$1954,3)+COUNTIFS(Matches!$C$9:$C$1954,D1277,Matches!$D$9:$D$1954,C1277,Matches!$Q$9:$Q$1954,1,Matches!$E$9:$E$1954,3)))/((INDEX('RPI calculation'!$H$9:$H$356,P1277)+INDEX('RPI calculation'!$I$9:$I$356,P1277))-(COUNTIFS(Matches!$C$9:$C$1954,C1277,Matches!$D$9:$D$1954,D1277,Matches!$Q$9:$Q$1954,1)+COUNTIFS(Matches!$C$9:$C$1954,D1277,Matches!$D$9:$D$1954,C1277,Matches!$Q$9:$Q$1954,1))))</f>
        <v>0.72727272727272729</v>
      </c>
      <c r="U1277" s="9">
        <f>IF(Q1277=0,0,(INDEX('RPI calculation'!$H$9:$H$356,O1277)-(COUNTIFS(Matches!$C$9:$C$1954,C1277,Matches!$D$9:$D$1954,D1277,Matches!$Q$9:$Q$1954,1,Matches!$E$9:$E$1954,3)+COUNTIFS(Matches!$C$9:$C$1954,D1277,Matches!$D$9:$D$1954,C1277,Matches!$Q$9:$Q$1954,1,Matches!$F$9:$F$1954,3)))/((INDEX('RPI calculation'!$H$9:$H$356,O1277)+INDEX('RPI calculation'!$I$9:$I$356,O1277))-(COUNTIFS(Matches!$C$9:$C$1954,C1277,Matches!$D$9:$D$1954,D1277,Matches!$Q$9:$Q$1954,1)+COUNTIFS(Matches!$C$9:$C$1954,D1277,Matches!$D$9:$D$1954,C1277,Matches!$Q$9:$Q$1954,1))))</f>
        <v>0.36363636363636365</v>
      </c>
      <c r="V1277" s="9">
        <f>IF(Q1277=0,0,INDEX('RPI calculation'!$K$9:$K$356,P1277))</f>
        <v>0.36851250601250601</v>
      </c>
      <c r="W1277" s="9">
        <f>IF(Q1277=0,0,INDEX('RPI calculation'!$K$9:$K$356,O1277))</f>
        <v>0.50164141414141417</v>
      </c>
      <c r="X1277" s="1">
        <f>IF(G1277="D1",INDEX('RPI calculation'!$N$9:$N$356,O1277),0)</f>
        <v>204</v>
      </c>
      <c r="Y1277" s="1">
        <f>IF(H1277="D1",INDEX('RPI calculation'!$N$9:$N$356,P1277),0)</f>
        <v>220</v>
      </c>
    </row>
    <row r="1278" spans="1:25" ht="25">
      <c r="A1278" s="1" t="s">
        <v>3597</v>
      </c>
      <c r="B1278" s="12">
        <v>46277</v>
      </c>
      <c r="C1278" s="1" t="s">
        <v>315</v>
      </c>
      <c r="D1278" s="1" t="s">
        <v>234</v>
      </c>
      <c r="E1278" s="1">
        <v>0</v>
      </c>
      <c r="F1278" s="1">
        <v>3</v>
      </c>
      <c r="G1278" s="1" t="s">
        <v>584</v>
      </c>
      <c r="H1278" s="1" t="s">
        <v>584</v>
      </c>
      <c r="I1278" s="1">
        <v>2</v>
      </c>
      <c r="J1278" s="14" t="s">
        <v>3598</v>
      </c>
      <c r="K1278" s="14" t="s">
        <v>3599</v>
      </c>
      <c r="L1278" s="14"/>
      <c r="M1278" s="1" t="s">
        <v>5986</v>
      </c>
      <c r="N1278" s="14" t="s">
        <v>5989</v>
      </c>
      <c r="O1278" s="1">
        <f>IF(G1278="D1",MATCH(C1278,'RPI calculation'!$A$9:$A$356,0),0)</f>
        <v>6</v>
      </c>
      <c r="P1278" s="1">
        <f>IF(H1278="D1",MATCH(D1278,'RPI calculation'!$A$9:$A$356,0),0)</f>
        <v>147</v>
      </c>
      <c r="Q1278" s="1">
        <f t="shared" si="57"/>
        <v>1</v>
      </c>
      <c r="R1278" s="1">
        <f t="shared" si="58"/>
        <v>0</v>
      </c>
      <c r="S1278" s="1">
        <f t="shared" si="59"/>
        <v>1</v>
      </c>
      <c r="T1278" s="9">
        <f>IF(Q1278=0,0,(INDEX('RPI calculation'!$H$9:$H$356,P1278)-(COUNTIFS(Matches!$C$9:$C$1954,C1278,Matches!$D$9:$D$1954,D1278,Matches!$Q$9:$Q$1954,1,Matches!$F$9:$F$1954,3)+COUNTIFS(Matches!$C$9:$C$1954,D1278,Matches!$D$9:$D$1954,C1278,Matches!$Q$9:$Q$1954,1,Matches!$E$9:$E$1954,3)))/((INDEX('RPI calculation'!$H$9:$H$356,P1278)+INDEX('RPI calculation'!$I$9:$I$356,P1278))-(COUNTIFS(Matches!$C$9:$C$1954,C1278,Matches!$D$9:$D$1954,D1278,Matches!$Q$9:$Q$1954,1)+COUNTIFS(Matches!$C$9:$C$1954,D1278,Matches!$D$9:$D$1954,C1278,Matches!$Q$9:$Q$1954,1))))</f>
        <v>0.22222222222222221</v>
      </c>
      <c r="U1278" s="9">
        <f>IF(Q1278=0,0,(INDEX('RPI calculation'!$H$9:$H$356,O1278)-(COUNTIFS(Matches!$C$9:$C$1954,C1278,Matches!$D$9:$D$1954,D1278,Matches!$Q$9:$Q$1954,1,Matches!$E$9:$E$1954,3)+COUNTIFS(Matches!$C$9:$C$1954,D1278,Matches!$D$9:$D$1954,C1278,Matches!$Q$9:$Q$1954,1,Matches!$F$9:$F$1954,3)))/((INDEX('RPI calculation'!$H$9:$H$356,O1278)+INDEX('RPI calculation'!$I$9:$I$356,O1278))-(COUNTIFS(Matches!$C$9:$C$1954,C1278,Matches!$D$9:$D$1954,D1278,Matches!$Q$9:$Q$1954,1)+COUNTIFS(Matches!$C$9:$C$1954,D1278,Matches!$D$9:$D$1954,C1278,Matches!$Q$9:$Q$1954,1))))</f>
        <v>0.5</v>
      </c>
      <c r="V1278" s="9">
        <f>IF(Q1278=0,0,INDEX('RPI calculation'!$K$9:$K$356,P1278))</f>
        <v>0.55272727272727273</v>
      </c>
      <c r="W1278" s="9">
        <f>IF(Q1278=0,0,INDEX('RPI calculation'!$K$9:$K$356,O1278))</f>
        <v>0.36313131313131308</v>
      </c>
      <c r="X1278" s="1">
        <f>IF(G1278="D1",INDEX('RPI calculation'!$N$9:$N$356,O1278),0)</f>
        <v>292</v>
      </c>
      <c r="Y1278" s="1">
        <f>IF(H1278="D1",INDEX('RPI calculation'!$N$9:$N$356,P1278),0)</f>
        <v>211</v>
      </c>
    </row>
    <row r="1279" spans="1:25" ht="25">
      <c r="A1279" s="1" t="s">
        <v>3600</v>
      </c>
      <c r="B1279" s="12">
        <v>46277</v>
      </c>
      <c r="C1279" s="1" t="s">
        <v>322</v>
      </c>
      <c r="D1279" s="1" t="s">
        <v>363</v>
      </c>
      <c r="E1279" s="1">
        <v>3</v>
      </c>
      <c r="F1279" s="1">
        <v>1</v>
      </c>
      <c r="G1279" s="1" t="s">
        <v>584</v>
      </c>
      <c r="H1279" s="1" t="s">
        <v>584</v>
      </c>
      <c r="I1279" s="1">
        <v>2</v>
      </c>
      <c r="J1279" s="14" t="s">
        <v>632</v>
      </c>
      <c r="K1279" s="14" t="s">
        <v>3601</v>
      </c>
      <c r="L1279" s="14"/>
      <c r="M1279" s="1" t="s">
        <v>5986</v>
      </c>
      <c r="N1279" s="14" t="s">
        <v>5989</v>
      </c>
      <c r="O1279" s="1">
        <f>IF(G1279="D1",MATCH(C1279,'RPI calculation'!$A$9:$A$356,0),0)</f>
        <v>7</v>
      </c>
      <c r="P1279" s="1">
        <f>IF(H1279="D1",MATCH(D1279,'RPI calculation'!$A$9:$A$356,0),0)</f>
        <v>188</v>
      </c>
      <c r="Q1279" s="1">
        <f t="shared" si="57"/>
        <v>1</v>
      </c>
      <c r="R1279" s="1">
        <f t="shared" si="58"/>
        <v>1</v>
      </c>
      <c r="S1279" s="1">
        <f t="shared" si="59"/>
        <v>0</v>
      </c>
      <c r="T1279" s="9">
        <f>IF(Q1279=0,0,(INDEX('RPI calculation'!$H$9:$H$356,P1279)-(COUNTIFS(Matches!$C$9:$C$1954,C1279,Matches!$D$9:$D$1954,D1279,Matches!$Q$9:$Q$1954,1,Matches!$F$9:$F$1954,3)+COUNTIFS(Matches!$C$9:$C$1954,D1279,Matches!$D$9:$D$1954,C1279,Matches!$Q$9:$Q$1954,1,Matches!$E$9:$E$1954,3)))/((INDEX('RPI calculation'!$H$9:$H$356,P1279)+INDEX('RPI calculation'!$I$9:$I$356,P1279))-(COUNTIFS(Matches!$C$9:$C$1954,C1279,Matches!$D$9:$D$1954,D1279,Matches!$Q$9:$Q$1954,1)+COUNTIFS(Matches!$C$9:$C$1954,D1279,Matches!$D$9:$D$1954,C1279,Matches!$Q$9:$Q$1954,1))))</f>
        <v>0.54545454545454541</v>
      </c>
      <c r="U1279" s="9">
        <f>IF(Q1279=0,0,(INDEX('RPI calculation'!$H$9:$H$356,O1279)-(COUNTIFS(Matches!$C$9:$C$1954,C1279,Matches!$D$9:$D$1954,D1279,Matches!$Q$9:$Q$1954,1,Matches!$E$9:$E$1954,3)+COUNTIFS(Matches!$C$9:$C$1954,D1279,Matches!$D$9:$D$1954,C1279,Matches!$Q$9:$Q$1954,1,Matches!$F$9:$F$1954,3)))/((INDEX('RPI calculation'!$H$9:$H$356,O1279)+INDEX('RPI calculation'!$I$9:$I$356,O1279))-(COUNTIFS(Matches!$C$9:$C$1954,C1279,Matches!$D$9:$D$1954,D1279,Matches!$Q$9:$Q$1954,1)+COUNTIFS(Matches!$C$9:$C$1954,D1279,Matches!$D$9:$D$1954,C1279,Matches!$Q$9:$Q$1954,1))))</f>
        <v>8.3333333333333329E-2</v>
      </c>
      <c r="V1279" s="9">
        <f>IF(Q1279=0,0,INDEX('RPI calculation'!$K$9:$K$356,P1279))</f>
        <v>0.17606421356421356</v>
      </c>
      <c r="W1279" s="9">
        <f>IF(Q1279=0,0,INDEX('RPI calculation'!$K$9:$K$356,O1279))</f>
        <v>0.53010878010878004</v>
      </c>
      <c r="X1279" s="1">
        <f>IF(G1279="D1",INDEX('RPI calculation'!$N$9:$N$356,O1279),0)</f>
        <v>299</v>
      </c>
      <c r="Y1279" s="1">
        <f>IF(H1279="D1",INDEX('RPI calculation'!$N$9:$N$356,P1279),0)</f>
        <v>340</v>
      </c>
    </row>
    <row r="1280" spans="1:25" ht="25">
      <c r="A1280" s="1" t="s">
        <v>3602</v>
      </c>
      <c r="B1280" s="12">
        <v>46277</v>
      </c>
      <c r="C1280" s="1" t="s">
        <v>357</v>
      </c>
      <c r="D1280" s="1" t="s">
        <v>126</v>
      </c>
      <c r="E1280" s="1">
        <v>0</v>
      </c>
      <c r="F1280" s="1">
        <v>3</v>
      </c>
      <c r="G1280" s="1" t="s">
        <v>584</v>
      </c>
      <c r="H1280" s="1" t="s">
        <v>584</v>
      </c>
      <c r="I1280" s="1">
        <v>2</v>
      </c>
      <c r="J1280" s="14" t="s">
        <v>3603</v>
      </c>
      <c r="K1280" s="14" t="s">
        <v>3604</v>
      </c>
      <c r="L1280" s="14"/>
      <c r="M1280" s="1" t="s">
        <v>5986</v>
      </c>
      <c r="N1280" s="14" t="s">
        <v>5989</v>
      </c>
      <c r="O1280" s="1">
        <f>IF(G1280="D1",MATCH(C1280,'RPI calculation'!$A$9:$A$356,0),0)</f>
        <v>8</v>
      </c>
      <c r="P1280" s="1">
        <f>IF(H1280="D1",MATCH(D1280,'RPI calculation'!$A$9:$A$356,0),0)</f>
        <v>26</v>
      </c>
      <c r="Q1280" s="1">
        <f t="shared" si="57"/>
        <v>1</v>
      </c>
      <c r="R1280" s="1">
        <f t="shared" si="58"/>
        <v>0</v>
      </c>
      <c r="S1280" s="1">
        <f t="shared" si="59"/>
        <v>1</v>
      </c>
      <c r="T1280" s="9">
        <f>IF(Q1280=0,0,(INDEX('RPI calculation'!$H$9:$H$356,P1280)-(COUNTIFS(Matches!$C$9:$C$1954,C1280,Matches!$D$9:$D$1954,D1280,Matches!$Q$9:$Q$1954,1,Matches!$F$9:$F$1954,3)+COUNTIFS(Matches!$C$9:$C$1954,D1280,Matches!$D$9:$D$1954,C1280,Matches!$Q$9:$Q$1954,1,Matches!$E$9:$E$1954,3)))/((INDEX('RPI calculation'!$H$9:$H$356,P1280)+INDEX('RPI calculation'!$I$9:$I$356,P1280))-(COUNTIFS(Matches!$C$9:$C$1954,C1280,Matches!$D$9:$D$1954,D1280,Matches!$Q$9:$Q$1954,1)+COUNTIFS(Matches!$C$9:$C$1954,D1280,Matches!$D$9:$D$1954,C1280,Matches!$Q$9:$Q$1954,1))))</f>
        <v>0.8</v>
      </c>
      <c r="U1280" s="9">
        <f>IF(Q1280=0,0,(INDEX('RPI calculation'!$H$9:$H$356,O1280)-(COUNTIFS(Matches!$C$9:$C$1954,C1280,Matches!$D$9:$D$1954,D1280,Matches!$Q$9:$Q$1954,1,Matches!$E$9:$E$1954,3)+COUNTIFS(Matches!$C$9:$C$1954,D1280,Matches!$D$9:$D$1954,C1280,Matches!$Q$9:$Q$1954,1,Matches!$F$9:$F$1954,3)))/((INDEX('RPI calculation'!$H$9:$H$356,O1280)+INDEX('RPI calculation'!$I$9:$I$356,O1280))-(COUNTIFS(Matches!$C$9:$C$1954,C1280,Matches!$D$9:$D$1954,D1280,Matches!$Q$9:$Q$1954,1)+COUNTIFS(Matches!$C$9:$C$1954,D1280,Matches!$D$9:$D$1954,C1280,Matches!$Q$9:$Q$1954,1))))</f>
        <v>0</v>
      </c>
      <c r="V1280" s="9">
        <f>IF(Q1280=0,0,INDEX('RPI calculation'!$K$9:$K$356,P1280))</f>
        <v>0.44381477108749839</v>
      </c>
      <c r="W1280" s="9">
        <f>IF(Q1280=0,0,INDEX('RPI calculation'!$K$9:$K$356,O1280))</f>
        <v>0.49585877085877084</v>
      </c>
      <c r="X1280" s="1">
        <f>IF(G1280="D1",INDEX('RPI calculation'!$N$9:$N$356,O1280),0)</f>
        <v>334</v>
      </c>
      <c r="Y1280" s="1">
        <f>IF(H1280="D1",INDEX('RPI calculation'!$N$9:$N$356,P1280),0)</f>
        <v>103</v>
      </c>
    </row>
    <row r="1281" spans="1:25" ht="25">
      <c r="A1281" s="1" t="s">
        <v>3605</v>
      </c>
      <c r="B1281" s="12">
        <v>46277</v>
      </c>
      <c r="C1281" s="1" t="s">
        <v>115</v>
      </c>
      <c r="D1281" s="1" t="s">
        <v>137</v>
      </c>
      <c r="E1281" s="1">
        <v>3</v>
      </c>
      <c r="F1281" s="1">
        <v>0</v>
      </c>
      <c r="G1281" s="1" t="s">
        <v>584</v>
      </c>
      <c r="H1281" s="1" t="s">
        <v>584</v>
      </c>
      <c r="I1281" s="1">
        <v>2</v>
      </c>
      <c r="J1281" s="14" t="s">
        <v>1975</v>
      </c>
      <c r="K1281" s="14" t="s">
        <v>3606</v>
      </c>
      <c r="L1281" s="14"/>
      <c r="M1281" s="1" t="s">
        <v>5986</v>
      </c>
      <c r="N1281" s="14" t="s">
        <v>5989</v>
      </c>
      <c r="O1281" s="1">
        <f>IF(G1281="D1",MATCH(C1281,'RPI calculation'!$A$9:$A$356,0),0)</f>
        <v>9</v>
      </c>
      <c r="P1281" s="1">
        <f>IF(H1281="D1",MATCH(D1281,'RPI calculation'!$A$9:$A$356,0),0)</f>
        <v>121</v>
      </c>
      <c r="Q1281" s="1">
        <f t="shared" si="57"/>
        <v>1</v>
      </c>
      <c r="R1281" s="1">
        <f t="shared" si="58"/>
        <v>1</v>
      </c>
      <c r="S1281" s="1">
        <f t="shared" si="59"/>
        <v>0</v>
      </c>
      <c r="T1281" s="9">
        <f>IF(Q1281=0,0,(INDEX('RPI calculation'!$H$9:$H$356,P1281)-(COUNTIFS(Matches!$C$9:$C$1954,C1281,Matches!$D$9:$D$1954,D1281,Matches!$Q$9:$Q$1954,1,Matches!$F$9:$F$1954,3)+COUNTIFS(Matches!$C$9:$C$1954,D1281,Matches!$D$9:$D$1954,C1281,Matches!$Q$9:$Q$1954,1,Matches!$E$9:$E$1954,3)))/((INDEX('RPI calculation'!$H$9:$H$356,P1281)+INDEX('RPI calculation'!$I$9:$I$356,P1281))-(COUNTIFS(Matches!$C$9:$C$1954,C1281,Matches!$D$9:$D$1954,D1281,Matches!$Q$9:$Q$1954,1)+COUNTIFS(Matches!$C$9:$C$1954,D1281,Matches!$D$9:$D$1954,C1281,Matches!$Q$9:$Q$1954,1))))</f>
        <v>0.6</v>
      </c>
      <c r="U1281" s="9">
        <f>IF(Q1281=0,0,(INDEX('RPI calculation'!$H$9:$H$356,O1281)-(COUNTIFS(Matches!$C$9:$C$1954,C1281,Matches!$D$9:$D$1954,D1281,Matches!$Q$9:$Q$1954,1,Matches!$E$9:$E$1954,3)+COUNTIFS(Matches!$C$9:$C$1954,D1281,Matches!$D$9:$D$1954,C1281,Matches!$Q$9:$Q$1954,1,Matches!$F$9:$F$1954,3)))/((INDEX('RPI calculation'!$H$9:$H$356,O1281)+INDEX('RPI calculation'!$I$9:$I$356,O1281))-(COUNTIFS(Matches!$C$9:$C$1954,C1281,Matches!$D$9:$D$1954,D1281,Matches!$Q$9:$Q$1954,1)+COUNTIFS(Matches!$C$9:$C$1954,D1281,Matches!$D$9:$D$1954,C1281,Matches!$Q$9:$Q$1954,1))))</f>
        <v>0.6</v>
      </c>
      <c r="V1281" s="9">
        <f>IF(Q1281=0,0,INDEX('RPI calculation'!$K$9:$K$356,P1281))</f>
        <v>0.53787878787878796</v>
      </c>
      <c r="W1281" s="9">
        <f>IF(Q1281=0,0,INDEX('RPI calculation'!$K$9:$K$356,O1281))</f>
        <v>0.53286713286713283</v>
      </c>
      <c r="X1281" s="1">
        <f>IF(G1281="D1",INDEX('RPI calculation'!$N$9:$N$356,O1281),0)</f>
        <v>92</v>
      </c>
      <c r="Y1281" s="1">
        <f>IF(H1281="D1",INDEX('RPI calculation'!$N$9:$N$356,P1281),0)</f>
        <v>114</v>
      </c>
    </row>
    <row r="1282" spans="1:25" ht="25">
      <c r="A1282" s="1" t="s">
        <v>3607</v>
      </c>
      <c r="B1282" s="12">
        <v>46277</v>
      </c>
      <c r="C1282" s="1" t="s">
        <v>217</v>
      </c>
      <c r="D1282" s="1" t="s">
        <v>117</v>
      </c>
      <c r="E1282" s="1">
        <v>2</v>
      </c>
      <c r="F1282" s="1">
        <v>3</v>
      </c>
      <c r="G1282" s="1" t="s">
        <v>584</v>
      </c>
      <c r="H1282" s="1" t="s">
        <v>584</v>
      </c>
      <c r="I1282" s="1">
        <v>2</v>
      </c>
      <c r="J1282" s="14" t="s">
        <v>1675</v>
      </c>
      <c r="K1282" s="14" t="s">
        <v>3608</v>
      </c>
      <c r="L1282" s="14"/>
      <c r="M1282" s="1" t="s">
        <v>5986</v>
      </c>
      <c r="N1282" s="14" t="s">
        <v>5989</v>
      </c>
      <c r="O1282" s="1">
        <f>IF(G1282="D1",MATCH(C1282,'RPI calculation'!$A$9:$A$356,0),0)</f>
        <v>10</v>
      </c>
      <c r="P1282" s="1">
        <f>IF(H1282="D1",MATCH(D1282,'RPI calculation'!$A$9:$A$356,0),0)</f>
        <v>196</v>
      </c>
      <c r="Q1282" s="1">
        <f t="shared" si="57"/>
        <v>1</v>
      </c>
      <c r="R1282" s="1">
        <f t="shared" si="58"/>
        <v>0</v>
      </c>
      <c r="S1282" s="1">
        <f t="shared" si="59"/>
        <v>1</v>
      </c>
      <c r="T1282" s="9">
        <f>IF(Q1282=0,0,(INDEX('RPI calculation'!$H$9:$H$356,P1282)-(COUNTIFS(Matches!$C$9:$C$1954,C1282,Matches!$D$9:$D$1954,D1282,Matches!$Q$9:$Q$1954,1,Matches!$F$9:$F$1954,3)+COUNTIFS(Matches!$C$9:$C$1954,D1282,Matches!$D$9:$D$1954,C1282,Matches!$Q$9:$Q$1954,1,Matches!$E$9:$E$1954,3)))/((INDEX('RPI calculation'!$H$9:$H$356,P1282)+INDEX('RPI calculation'!$I$9:$I$356,P1282))-(COUNTIFS(Matches!$C$9:$C$1954,C1282,Matches!$D$9:$D$1954,D1282,Matches!$Q$9:$Q$1954,1)+COUNTIFS(Matches!$C$9:$C$1954,D1282,Matches!$D$9:$D$1954,C1282,Matches!$Q$9:$Q$1954,1))))</f>
        <v>0.54545454545454541</v>
      </c>
      <c r="U1282" s="9">
        <f>IF(Q1282=0,0,(INDEX('RPI calculation'!$H$9:$H$356,O1282)-(COUNTIFS(Matches!$C$9:$C$1954,C1282,Matches!$D$9:$D$1954,D1282,Matches!$Q$9:$Q$1954,1,Matches!$E$9:$E$1954,3)+COUNTIFS(Matches!$C$9:$C$1954,D1282,Matches!$D$9:$D$1954,C1282,Matches!$Q$9:$Q$1954,1,Matches!$F$9:$F$1954,3)))/((INDEX('RPI calculation'!$H$9:$H$356,O1282)+INDEX('RPI calculation'!$I$9:$I$356,O1282))-(COUNTIFS(Matches!$C$9:$C$1954,C1282,Matches!$D$9:$D$1954,D1282,Matches!$Q$9:$Q$1954,1)+COUNTIFS(Matches!$C$9:$C$1954,D1282,Matches!$D$9:$D$1954,C1282,Matches!$Q$9:$Q$1954,1))))</f>
        <v>0.53846153846153844</v>
      </c>
      <c r="V1282" s="9">
        <f>IF(Q1282=0,0,INDEX('RPI calculation'!$K$9:$K$356,P1282))</f>
        <v>0.58262432012432008</v>
      </c>
      <c r="W1282" s="9">
        <f>IF(Q1282=0,0,INDEX('RPI calculation'!$K$9:$K$356,O1282))</f>
        <v>0.47604062604062608</v>
      </c>
      <c r="X1282" s="1">
        <f>IF(G1282="D1",INDEX('RPI calculation'!$N$9:$N$356,O1282),0)</f>
        <v>194</v>
      </c>
      <c r="Y1282" s="1">
        <f>IF(H1282="D1",INDEX('RPI calculation'!$N$9:$N$356,P1282),0)</f>
        <v>94</v>
      </c>
    </row>
    <row r="1283" spans="1:25" ht="25">
      <c r="A1283" s="1" t="s">
        <v>3609</v>
      </c>
      <c r="B1283" s="12">
        <v>46277</v>
      </c>
      <c r="C1283" s="1" t="s">
        <v>267</v>
      </c>
      <c r="D1283" s="1" t="s">
        <v>214</v>
      </c>
      <c r="E1283" s="1">
        <v>3</v>
      </c>
      <c r="F1283" s="1">
        <v>1</v>
      </c>
      <c r="G1283" s="1" t="s">
        <v>584</v>
      </c>
      <c r="H1283" s="1" t="s">
        <v>584</v>
      </c>
      <c r="I1283" s="1">
        <v>2</v>
      </c>
      <c r="J1283" s="14" t="s">
        <v>1802</v>
      </c>
      <c r="K1283" s="14" t="s">
        <v>3610</v>
      </c>
      <c r="L1283" s="14"/>
      <c r="M1283" s="1" t="s">
        <v>5986</v>
      </c>
      <c r="N1283" s="14" t="s">
        <v>5989</v>
      </c>
      <c r="O1283" s="1">
        <f>IF(G1283="D1",MATCH(C1283,'RPI calculation'!$A$9:$A$356,0),0)</f>
        <v>11</v>
      </c>
      <c r="P1283" s="1">
        <f>IF(H1283="D1",MATCH(D1283,'RPI calculation'!$A$9:$A$356,0),0)</f>
        <v>214</v>
      </c>
      <c r="Q1283" s="1">
        <f t="shared" si="57"/>
        <v>1</v>
      </c>
      <c r="R1283" s="1">
        <f t="shared" si="58"/>
        <v>1</v>
      </c>
      <c r="S1283" s="1">
        <f t="shared" si="59"/>
        <v>0</v>
      </c>
      <c r="T1283" s="9">
        <f>IF(Q1283=0,0,(INDEX('RPI calculation'!$H$9:$H$356,P1283)-(COUNTIFS(Matches!$C$9:$C$1954,C1283,Matches!$D$9:$D$1954,D1283,Matches!$Q$9:$Q$1954,1,Matches!$F$9:$F$1954,3)+COUNTIFS(Matches!$C$9:$C$1954,D1283,Matches!$D$9:$D$1954,C1283,Matches!$Q$9:$Q$1954,1,Matches!$E$9:$E$1954,3)))/((INDEX('RPI calculation'!$H$9:$H$356,P1283)+INDEX('RPI calculation'!$I$9:$I$356,P1283))-(COUNTIFS(Matches!$C$9:$C$1954,C1283,Matches!$D$9:$D$1954,D1283,Matches!$Q$9:$Q$1954,1)+COUNTIFS(Matches!$C$9:$C$1954,D1283,Matches!$D$9:$D$1954,C1283,Matches!$Q$9:$Q$1954,1))))</f>
        <v>0.5</v>
      </c>
      <c r="U1283" s="9">
        <f>IF(Q1283=0,0,(INDEX('RPI calculation'!$H$9:$H$356,O1283)-(COUNTIFS(Matches!$C$9:$C$1954,C1283,Matches!$D$9:$D$1954,D1283,Matches!$Q$9:$Q$1954,1,Matches!$E$9:$E$1954,3)+COUNTIFS(Matches!$C$9:$C$1954,D1283,Matches!$D$9:$D$1954,C1283,Matches!$Q$9:$Q$1954,1,Matches!$F$9:$F$1954,3)))/((INDEX('RPI calculation'!$H$9:$H$356,O1283)+INDEX('RPI calculation'!$I$9:$I$356,O1283))-(COUNTIFS(Matches!$C$9:$C$1954,C1283,Matches!$D$9:$D$1954,D1283,Matches!$Q$9:$Q$1954,1)+COUNTIFS(Matches!$C$9:$C$1954,D1283,Matches!$D$9:$D$1954,C1283,Matches!$Q$9:$Q$1954,1))))</f>
        <v>0.33333333333333331</v>
      </c>
      <c r="V1283" s="9">
        <f>IF(Q1283=0,0,INDEX('RPI calculation'!$K$9:$K$356,P1283))</f>
        <v>0.51349862258953172</v>
      </c>
      <c r="W1283" s="9">
        <f>IF(Q1283=0,0,INDEX('RPI calculation'!$K$9:$K$356,O1283))</f>
        <v>0.44525252525252518</v>
      </c>
      <c r="X1283" s="1">
        <f>IF(G1283="D1",INDEX('RPI calculation'!$N$9:$N$356,O1283),0)</f>
        <v>244</v>
      </c>
      <c r="Y1283" s="1">
        <f>IF(H1283="D1",INDEX('RPI calculation'!$N$9:$N$356,P1283),0)</f>
        <v>191</v>
      </c>
    </row>
    <row r="1284" spans="1:25" ht="25">
      <c r="A1284" s="1" t="s">
        <v>3611</v>
      </c>
      <c r="B1284" s="12">
        <v>46277</v>
      </c>
      <c r="C1284" s="1" t="s">
        <v>42</v>
      </c>
      <c r="D1284" s="1" t="s">
        <v>74</v>
      </c>
      <c r="E1284" s="1">
        <v>3</v>
      </c>
      <c r="F1284" s="1">
        <v>1</v>
      </c>
      <c r="G1284" s="1" t="s">
        <v>584</v>
      </c>
      <c r="H1284" s="1" t="s">
        <v>584</v>
      </c>
      <c r="I1284" s="1">
        <v>2</v>
      </c>
      <c r="J1284" s="14" t="s">
        <v>674</v>
      </c>
      <c r="K1284" s="14" t="s">
        <v>3612</v>
      </c>
      <c r="L1284" s="14"/>
      <c r="M1284" s="1" t="s">
        <v>5986</v>
      </c>
      <c r="N1284" s="14" t="s">
        <v>5989</v>
      </c>
      <c r="O1284" s="1">
        <f>IF(G1284="D1",MATCH(C1284,'RPI calculation'!$A$9:$A$356,0),0)</f>
        <v>12</v>
      </c>
      <c r="P1284" s="1">
        <f>IF(H1284="D1",MATCH(D1284,'RPI calculation'!$A$9:$A$356,0),0)</f>
        <v>243</v>
      </c>
      <c r="Q1284" s="1">
        <f t="shared" si="57"/>
        <v>1</v>
      </c>
      <c r="R1284" s="1">
        <f t="shared" si="58"/>
        <v>1</v>
      </c>
      <c r="S1284" s="1">
        <f t="shared" si="59"/>
        <v>0</v>
      </c>
      <c r="T1284" s="9">
        <f>IF(Q1284=0,0,(INDEX('RPI calculation'!$H$9:$H$356,P1284)-(COUNTIFS(Matches!$C$9:$C$1954,C1284,Matches!$D$9:$D$1954,D1284,Matches!$Q$9:$Q$1954,1,Matches!$F$9:$F$1954,3)+COUNTIFS(Matches!$C$9:$C$1954,D1284,Matches!$D$9:$D$1954,C1284,Matches!$Q$9:$Q$1954,1,Matches!$E$9:$E$1954,3)))/((INDEX('RPI calculation'!$H$9:$H$356,P1284)+INDEX('RPI calculation'!$I$9:$I$356,P1284))-(COUNTIFS(Matches!$C$9:$C$1954,C1284,Matches!$D$9:$D$1954,D1284,Matches!$Q$9:$Q$1954,1)+COUNTIFS(Matches!$C$9:$C$1954,D1284,Matches!$D$9:$D$1954,C1284,Matches!$Q$9:$Q$1954,1))))</f>
        <v>0.55555555555555558</v>
      </c>
      <c r="U1284" s="9">
        <f>IF(Q1284=0,0,(INDEX('RPI calculation'!$H$9:$H$356,O1284)-(COUNTIFS(Matches!$C$9:$C$1954,C1284,Matches!$D$9:$D$1954,D1284,Matches!$Q$9:$Q$1954,1,Matches!$E$9:$E$1954,3)+COUNTIFS(Matches!$C$9:$C$1954,D1284,Matches!$D$9:$D$1954,C1284,Matches!$Q$9:$Q$1954,1,Matches!$F$9:$F$1954,3)))/((INDEX('RPI calculation'!$H$9:$H$356,O1284)+INDEX('RPI calculation'!$I$9:$I$356,O1284))-(COUNTIFS(Matches!$C$9:$C$1954,C1284,Matches!$D$9:$D$1954,D1284,Matches!$Q$9:$Q$1954,1)+COUNTIFS(Matches!$C$9:$C$1954,D1284,Matches!$D$9:$D$1954,C1284,Matches!$Q$9:$Q$1954,1))))</f>
        <v>0.8</v>
      </c>
      <c r="V1284" s="9">
        <f>IF(Q1284=0,0,INDEX('RPI calculation'!$K$9:$K$356,P1284))</f>
        <v>0.67272727272727262</v>
      </c>
      <c r="W1284" s="9">
        <f>IF(Q1284=0,0,INDEX('RPI calculation'!$K$9:$K$356,O1284))</f>
        <v>0.60432900432900427</v>
      </c>
      <c r="X1284" s="1">
        <f>IF(G1284="D1",INDEX('RPI calculation'!$N$9:$N$356,O1284),0)</f>
        <v>19</v>
      </c>
      <c r="Y1284" s="1">
        <f>IF(H1284="D1",INDEX('RPI calculation'!$N$9:$N$356,P1284),0)</f>
        <v>51</v>
      </c>
    </row>
    <row r="1285" spans="1:25" ht="25">
      <c r="A1285" s="1" t="s">
        <v>3613</v>
      </c>
      <c r="B1285" s="12">
        <v>46277</v>
      </c>
      <c r="C1285" s="1" t="s">
        <v>369</v>
      </c>
      <c r="D1285" s="1" t="s">
        <v>367</v>
      </c>
      <c r="E1285" s="1">
        <v>3</v>
      </c>
      <c r="F1285" s="1">
        <v>0</v>
      </c>
      <c r="G1285" s="1" t="s">
        <v>584</v>
      </c>
      <c r="H1285" s="1" t="s">
        <v>584</v>
      </c>
      <c r="I1285" s="1">
        <v>2</v>
      </c>
      <c r="J1285" s="14" t="s">
        <v>1187</v>
      </c>
      <c r="K1285" s="14" t="s">
        <v>3614</v>
      </c>
      <c r="L1285" s="14"/>
      <c r="M1285" s="1" t="s">
        <v>5986</v>
      </c>
      <c r="N1285" s="14" t="s">
        <v>5989</v>
      </c>
      <c r="O1285" s="1">
        <f>IF(G1285="D1",MATCH(C1285,'RPI calculation'!$A$9:$A$356,0),0)</f>
        <v>13</v>
      </c>
      <c r="P1285" s="1">
        <f>IF(H1285="D1",MATCH(D1285,'RPI calculation'!$A$9:$A$356,0),0)</f>
        <v>47</v>
      </c>
      <c r="Q1285" s="1">
        <f t="shared" si="57"/>
        <v>1</v>
      </c>
      <c r="R1285" s="1">
        <f t="shared" si="58"/>
        <v>1</v>
      </c>
      <c r="S1285" s="1">
        <f t="shared" si="59"/>
        <v>0</v>
      </c>
      <c r="T1285" s="9">
        <f>IF(Q1285=0,0,(INDEX('RPI calculation'!$H$9:$H$356,P1285)-(COUNTIFS(Matches!$C$9:$C$1954,C1285,Matches!$D$9:$D$1954,D1285,Matches!$Q$9:$Q$1954,1,Matches!$F$9:$F$1954,3)+COUNTIFS(Matches!$C$9:$C$1954,D1285,Matches!$D$9:$D$1954,C1285,Matches!$Q$9:$Q$1954,1,Matches!$E$9:$E$1954,3)))/((INDEX('RPI calculation'!$H$9:$H$356,P1285)+INDEX('RPI calculation'!$I$9:$I$356,P1285))-(COUNTIFS(Matches!$C$9:$C$1954,C1285,Matches!$D$9:$D$1954,D1285,Matches!$Q$9:$Q$1954,1)+COUNTIFS(Matches!$C$9:$C$1954,D1285,Matches!$D$9:$D$1954,C1285,Matches!$Q$9:$Q$1954,1))))</f>
        <v>0</v>
      </c>
      <c r="U1285" s="9">
        <f>IF(Q1285=0,0,(INDEX('RPI calculation'!$H$9:$H$356,O1285)-(COUNTIFS(Matches!$C$9:$C$1954,C1285,Matches!$D$9:$D$1954,D1285,Matches!$Q$9:$Q$1954,1,Matches!$E$9:$E$1954,3)+COUNTIFS(Matches!$C$9:$C$1954,D1285,Matches!$D$9:$D$1954,C1285,Matches!$Q$9:$Q$1954,1,Matches!$F$9:$F$1954,3)))/((INDEX('RPI calculation'!$H$9:$H$356,O1285)+INDEX('RPI calculation'!$I$9:$I$356,O1285))-(COUNTIFS(Matches!$C$9:$C$1954,C1285,Matches!$D$9:$D$1954,D1285,Matches!$Q$9:$Q$1954,1)+COUNTIFS(Matches!$C$9:$C$1954,D1285,Matches!$D$9:$D$1954,C1285,Matches!$Q$9:$Q$1954,1))))</f>
        <v>0.125</v>
      </c>
      <c r="V1285" s="9">
        <f>IF(Q1285=0,0,INDEX('RPI calculation'!$K$9:$K$356,P1285))</f>
        <v>0.38599941724941722</v>
      </c>
      <c r="W1285" s="9">
        <f>IF(Q1285=0,0,INDEX('RPI calculation'!$K$9:$K$356,O1285))</f>
        <v>0.26324354657687993</v>
      </c>
      <c r="X1285" s="1">
        <f>IF(G1285="D1",INDEX('RPI calculation'!$N$9:$N$356,O1285),0)</f>
        <v>346</v>
      </c>
      <c r="Y1285" s="1">
        <f>IF(H1285="D1",INDEX('RPI calculation'!$N$9:$N$356,P1285),0)</f>
        <v>344</v>
      </c>
    </row>
    <row r="1286" spans="1:25" ht="25">
      <c r="A1286" s="1" t="s">
        <v>3615</v>
      </c>
      <c r="B1286" s="12">
        <v>46277</v>
      </c>
      <c r="C1286" s="1" t="s">
        <v>97</v>
      </c>
      <c r="D1286" s="1" t="s">
        <v>321</v>
      </c>
      <c r="E1286" s="1">
        <v>3</v>
      </c>
      <c r="F1286" s="1">
        <v>1</v>
      </c>
      <c r="G1286" s="1" t="s">
        <v>584</v>
      </c>
      <c r="H1286" s="1" t="s">
        <v>584</v>
      </c>
      <c r="I1286" s="1">
        <v>2</v>
      </c>
      <c r="J1286" s="14" t="s">
        <v>3616</v>
      </c>
      <c r="K1286" s="14" t="s">
        <v>3617</v>
      </c>
      <c r="L1286" s="14"/>
      <c r="M1286" s="1" t="s">
        <v>5986</v>
      </c>
      <c r="N1286" s="14" t="s">
        <v>5988</v>
      </c>
      <c r="O1286" s="1">
        <f>IF(G1286="D1",MATCH(C1286,'RPI calculation'!$A$9:$A$356,0),0)</f>
        <v>14</v>
      </c>
      <c r="P1286" s="1">
        <f>IF(H1286="D1",MATCH(D1286,'RPI calculation'!$A$9:$A$356,0),0)</f>
        <v>112</v>
      </c>
      <c r="Q1286" s="1">
        <f t="shared" si="57"/>
        <v>1</v>
      </c>
      <c r="R1286" s="1">
        <f t="shared" si="58"/>
        <v>1</v>
      </c>
      <c r="S1286" s="1">
        <f t="shared" si="59"/>
        <v>0</v>
      </c>
      <c r="T1286" s="9">
        <f>IF(Q1286=0,0,(INDEX('RPI calculation'!$H$9:$H$356,P1286)-(COUNTIFS(Matches!$C$9:$C$1954,C1286,Matches!$D$9:$D$1954,D1286,Matches!$Q$9:$Q$1954,1,Matches!$F$9:$F$1954,3)+COUNTIFS(Matches!$C$9:$C$1954,D1286,Matches!$D$9:$D$1954,C1286,Matches!$Q$9:$Q$1954,1,Matches!$E$9:$E$1954,3)))/((INDEX('RPI calculation'!$H$9:$H$356,P1286)+INDEX('RPI calculation'!$I$9:$I$356,P1286))-(COUNTIFS(Matches!$C$9:$C$1954,C1286,Matches!$D$9:$D$1954,D1286,Matches!$Q$9:$Q$1954,1)+COUNTIFS(Matches!$C$9:$C$1954,D1286,Matches!$D$9:$D$1954,C1286,Matches!$Q$9:$Q$1954,1))))</f>
        <v>0.1</v>
      </c>
      <c r="U1286" s="9">
        <f>IF(Q1286=0,0,(INDEX('RPI calculation'!$H$9:$H$356,O1286)-(COUNTIFS(Matches!$C$9:$C$1954,C1286,Matches!$D$9:$D$1954,D1286,Matches!$Q$9:$Q$1954,1,Matches!$E$9:$E$1954,3)+COUNTIFS(Matches!$C$9:$C$1954,D1286,Matches!$D$9:$D$1954,C1286,Matches!$Q$9:$Q$1954,1,Matches!$F$9:$F$1954,3)))/((INDEX('RPI calculation'!$H$9:$H$356,O1286)+INDEX('RPI calculation'!$I$9:$I$356,O1286))-(COUNTIFS(Matches!$C$9:$C$1954,C1286,Matches!$D$9:$D$1954,D1286,Matches!$Q$9:$Q$1954,1)+COUNTIFS(Matches!$C$9:$C$1954,D1286,Matches!$D$9:$D$1954,C1286,Matches!$Q$9:$Q$1954,1))))</f>
        <v>0.7</v>
      </c>
      <c r="V1286" s="9">
        <f>IF(Q1286=0,0,INDEX('RPI calculation'!$K$9:$K$356,P1286))</f>
        <v>0.53409090909090906</v>
      </c>
      <c r="W1286" s="9">
        <f>IF(Q1286=0,0,INDEX('RPI calculation'!$K$9:$K$356,O1286))</f>
        <v>0.5526859504132231</v>
      </c>
      <c r="X1286" s="1">
        <f>IF(G1286="D1",INDEX('RPI calculation'!$N$9:$N$356,O1286),0)</f>
        <v>74</v>
      </c>
      <c r="Y1286" s="1">
        <f>IF(H1286="D1",INDEX('RPI calculation'!$N$9:$N$356,P1286),0)</f>
        <v>298</v>
      </c>
    </row>
    <row r="1287" spans="1:25" ht="25">
      <c r="A1287" s="1" t="s">
        <v>3618</v>
      </c>
      <c r="B1287" s="12">
        <v>46277</v>
      </c>
      <c r="C1287" s="1" t="s">
        <v>200</v>
      </c>
      <c r="D1287" s="1" t="s">
        <v>198</v>
      </c>
      <c r="E1287" s="1">
        <v>0</v>
      </c>
      <c r="F1287" s="1">
        <v>3</v>
      </c>
      <c r="G1287" s="1" t="s">
        <v>584</v>
      </c>
      <c r="H1287" s="1" t="s">
        <v>584</v>
      </c>
      <c r="I1287" s="1">
        <v>2</v>
      </c>
      <c r="J1287" s="14" t="s">
        <v>1675</v>
      </c>
      <c r="K1287" s="14" t="s">
        <v>3619</v>
      </c>
      <c r="L1287" s="14"/>
      <c r="M1287" s="1" t="s">
        <v>5986</v>
      </c>
      <c r="N1287" s="14" t="s">
        <v>5989</v>
      </c>
      <c r="O1287" s="1">
        <f>IF(G1287="D1",MATCH(C1287,'RPI calculation'!$A$9:$A$356,0),0)</f>
        <v>15</v>
      </c>
      <c r="P1287" s="1">
        <f>IF(H1287="D1",MATCH(D1287,'RPI calculation'!$A$9:$A$356,0),0)</f>
        <v>83</v>
      </c>
      <c r="Q1287" s="1">
        <f t="shared" si="57"/>
        <v>1</v>
      </c>
      <c r="R1287" s="1">
        <f t="shared" si="58"/>
        <v>0</v>
      </c>
      <c r="S1287" s="1">
        <f t="shared" si="59"/>
        <v>1</v>
      </c>
      <c r="T1287" s="9">
        <f>IF(Q1287=0,0,(INDEX('RPI calculation'!$H$9:$H$356,P1287)-(COUNTIFS(Matches!$C$9:$C$1954,C1287,Matches!$D$9:$D$1954,D1287,Matches!$Q$9:$Q$1954,1,Matches!$F$9:$F$1954,3)+COUNTIFS(Matches!$C$9:$C$1954,D1287,Matches!$D$9:$D$1954,C1287,Matches!$Q$9:$Q$1954,1,Matches!$E$9:$E$1954,3)))/((INDEX('RPI calculation'!$H$9:$H$356,P1287)+INDEX('RPI calculation'!$I$9:$I$356,P1287))-(COUNTIFS(Matches!$C$9:$C$1954,C1287,Matches!$D$9:$D$1954,D1287,Matches!$Q$9:$Q$1954,1)+COUNTIFS(Matches!$C$9:$C$1954,D1287,Matches!$D$9:$D$1954,C1287,Matches!$Q$9:$Q$1954,1))))</f>
        <v>0.22222222222222221</v>
      </c>
      <c r="U1287" s="9">
        <f>IF(Q1287=0,0,(INDEX('RPI calculation'!$H$9:$H$356,O1287)-(COUNTIFS(Matches!$C$9:$C$1954,C1287,Matches!$D$9:$D$1954,D1287,Matches!$Q$9:$Q$1954,1,Matches!$E$9:$E$1954,3)+COUNTIFS(Matches!$C$9:$C$1954,D1287,Matches!$D$9:$D$1954,C1287,Matches!$Q$9:$Q$1954,1,Matches!$F$9:$F$1954,3)))/((INDEX('RPI calculation'!$H$9:$H$356,O1287)+INDEX('RPI calculation'!$I$9:$I$356,O1287))-(COUNTIFS(Matches!$C$9:$C$1954,C1287,Matches!$D$9:$D$1954,D1287,Matches!$Q$9:$Q$1954,1)+COUNTIFS(Matches!$C$9:$C$1954,D1287,Matches!$D$9:$D$1954,C1287,Matches!$Q$9:$Q$1954,1))))</f>
        <v>0.4</v>
      </c>
      <c r="V1287" s="9">
        <f>IF(Q1287=0,0,INDEX('RPI calculation'!$K$9:$K$356,P1287))</f>
        <v>0.57250721500721491</v>
      </c>
      <c r="W1287" s="9">
        <f>IF(Q1287=0,0,INDEX('RPI calculation'!$K$9:$K$356,O1287))</f>
        <v>0.52984389348025718</v>
      </c>
      <c r="X1287" s="1">
        <f>IF(G1287="D1",INDEX('RPI calculation'!$N$9:$N$356,O1287),0)</f>
        <v>177</v>
      </c>
      <c r="Y1287" s="1">
        <f>IF(H1287="D1",INDEX('RPI calculation'!$N$9:$N$356,P1287),0)</f>
        <v>175</v>
      </c>
    </row>
    <row r="1288" spans="1:25" ht="25">
      <c r="A1288" s="1" t="s">
        <v>3620</v>
      </c>
      <c r="B1288" s="12">
        <v>46277</v>
      </c>
      <c r="C1288" s="1" t="s">
        <v>200</v>
      </c>
      <c r="D1288" s="1" t="s">
        <v>250</v>
      </c>
      <c r="E1288" s="1">
        <v>3</v>
      </c>
      <c r="F1288" s="1">
        <v>1</v>
      </c>
      <c r="G1288" s="1" t="s">
        <v>584</v>
      </c>
      <c r="H1288" s="1" t="s">
        <v>584</v>
      </c>
      <c r="I1288" s="1">
        <v>2</v>
      </c>
      <c r="J1288" s="14" t="s">
        <v>1098</v>
      </c>
      <c r="K1288" s="14" t="s">
        <v>3621</v>
      </c>
      <c r="L1288" s="14"/>
      <c r="M1288" s="1" t="s">
        <v>5986</v>
      </c>
      <c r="N1288" s="14" t="s">
        <v>5989</v>
      </c>
      <c r="O1288" s="1">
        <f>IF(G1288="D1",MATCH(C1288,'RPI calculation'!$A$9:$A$356,0),0)</f>
        <v>15</v>
      </c>
      <c r="P1288" s="1">
        <f>IF(H1288="D1",MATCH(D1288,'RPI calculation'!$A$9:$A$356,0),0)</f>
        <v>339</v>
      </c>
      <c r="Q1288" s="1">
        <f t="shared" si="57"/>
        <v>1</v>
      </c>
      <c r="R1288" s="1">
        <f t="shared" si="58"/>
        <v>1</v>
      </c>
      <c r="S1288" s="1">
        <f t="shared" si="59"/>
        <v>0</v>
      </c>
      <c r="T1288" s="9">
        <f>IF(Q1288=0,0,(INDEX('RPI calculation'!$H$9:$H$356,P1288)-(COUNTIFS(Matches!$C$9:$C$1954,C1288,Matches!$D$9:$D$1954,D1288,Matches!$Q$9:$Q$1954,1,Matches!$F$9:$F$1954,3)+COUNTIFS(Matches!$C$9:$C$1954,D1288,Matches!$D$9:$D$1954,C1288,Matches!$Q$9:$Q$1954,1,Matches!$E$9:$E$1954,3)))/((INDEX('RPI calculation'!$H$9:$H$356,P1288)+INDEX('RPI calculation'!$I$9:$I$356,P1288))-(COUNTIFS(Matches!$C$9:$C$1954,C1288,Matches!$D$9:$D$1954,D1288,Matches!$Q$9:$Q$1954,1)+COUNTIFS(Matches!$C$9:$C$1954,D1288,Matches!$D$9:$D$1954,C1288,Matches!$Q$9:$Q$1954,1))))</f>
        <v>0.27272727272727271</v>
      </c>
      <c r="U1288" s="9">
        <f>IF(Q1288=0,0,(INDEX('RPI calculation'!$H$9:$H$356,O1288)-(COUNTIFS(Matches!$C$9:$C$1954,C1288,Matches!$D$9:$D$1954,D1288,Matches!$Q$9:$Q$1954,1,Matches!$E$9:$E$1954,3)+COUNTIFS(Matches!$C$9:$C$1954,D1288,Matches!$D$9:$D$1954,C1288,Matches!$Q$9:$Q$1954,1,Matches!$F$9:$F$1954,3)))/((INDEX('RPI calculation'!$H$9:$H$356,O1288)+INDEX('RPI calculation'!$I$9:$I$356,O1288))-(COUNTIFS(Matches!$C$9:$C$1954,C1288,Matches!$D$9:$D$1954,D1288,Matches!$Q$9:$Q$1954,1)+COUNTIFS(Matches!$C$9:$C$1954,D1288,Matches!$D$9:$D$1954,C1288,Matches!$Q$9:$Q$1954,1))))</f>
        <v>0.3</v>
      </c>
      <c r="V1288" s="9">
        <f>IF(Q1288=0,0,INDEX('RPI calculation'!$K$9:$K$356,P1288))</f>
        <v>0.54297138047138038</v>
      </c>
      <c r="W1288" s="9">
        <f>IF(Q1288=0,0,INDEX('RPI calculation'!$K$9:$K$356,O1288))</f>
        <v>0.52984389348025718</v>
      </c>
      <c r="X1288" s="1">
        <f>IF(G1288="D1",INDEX('RPI calculation'!$N$9:$N$356,O1288),0)</f>
        <v>177</v>
      </c>
      <c r="Y1288" s="1">
        <f>IF(H1288="D1",INDEX('RPI calculation'!$N$9:$N$356,P1288),0)</f>
        <v>227</v>
      </c>
    </row>
    <row r="1289" spans="1:25" ht="25">
      <c r="A1289" s="1" t="s">
        <v>3622</v>
      </c>
      <c r="B1289" s="12">
        <v>46277</v>
      </c>
      <c r="C1289" s="1" t="s">
        <v>105</v>
      </c>
      <c r="D1289" s="1" t="s">
        <v>124</v>
      </c>
      <c r="E1289" s="1">
        <v>2</v>
      </c>
      <c r="F1289" s="1">
        <v>3</v>
      </c>
      <c r="G1289" s="1" t="s">
        <v>584</v>
      </c>
      <c r="H1289" s="1" t="s">
        <v>584</v>
      </c>
      <c r="I1289" s="1">
        <v>2</v>
      </c>
      <c r="J1289" s="14" t="s">
        <v>2321</v>
      </c>
      <c r="K1289" s="14" t="s">
        <v>3623</v>
      </c>
      <c r="L1289" s="14"/>
      <c r="M1289" s="1" t="s">
        <v>5986</v>
      </c>
      <c r="N1289" s="14" t="s">
        <v>5989</v>
      </c>
      <c r="O1289" s="1">
        <f>IF(G1289="D1",MATCH(C1289,'RPI calculation'!$A$9:$A$356,0),0)</f>
        <v>16</v>
      </c>
      <c r="P1289" s="1">
        <f>IF(H1289="D1",MATCH(D1289,'RPI calculation'!$A$9:$A$356,0),0)</f>
        <v>108</v>
      </c>
      <c r="Q1289" s="1">
        <f t="shared" ref="Q1289:Q1352" si="60">IF(AND(G1289="D1",H1289="D1"),1,0)</f>
        <v>1</v>
      </c>
      <c r="R1289" s="1">
        <f t="shared" ref="R1289:R1352" si="61">IF(E1289&gt;F1289,1,0)</f>
        <v>0</v>
      </c>
      <c r="S1289" s="1">
        <f t="shared" ref="S1289:S1352" si="62">IF(F1289&gt;E1289,1,0)</f>
        <v>1</v>
      </c>
      <c r="T1289" s="9">
        <f>IF(Q1289=0,0,(INDEX('RPI calculation'!$H$9:$H$356,P1289)-(COUNTIFS(Matches!$C$9:$C$1954,C1289,Matches!$D$9:$D$1954,D1289,Matches!$Q$9:$Q$1954,1,Matches!$F$9:$F$1954,3)+COUNTIFS(Matches!$C$9:$C$1954,D1289,Matches!$D$9:$D$1954,C1289,Matches!$Q$9:$Q$1954,1,Matches!$E$9:$E$1954,3)))/((INDEX('RPI calculation'!$H$9:$H$356,P1289)+INDEX('RPI calculation'!$I$9:$I$356,P1289))-(COUNTIFS(Matches!$C$9:$C$1954,C1289,Matches!$D$9:$D$1954,D1289,Matches!$Q$9:$Q$1954,1)+COUNTIFS(Matches!$C$9:$C$1954,D1289,Matches!$D$9:$D$1954,C1289,Matches!$Q$9:$Q$1954,1))))</f>
        <v>0.66666666666666663</v>
      </c>
      <c r="U1289" s="9">
        <f>IF(Q1289=0,0,(INDEX('RPI calculation'!$H$9:$H$356,O1289)-(COUNTIFS(Matches!$C$9:$C$1954,C1289,Matches!$D$9:$D$1954,D1289,Matches!$Q$9:$Q$1954,1,Matches!$E$9:$E$1954,3)+COUNTIFS(Matches!$C$9:$C$1954,D1289,Matches!$D$9:$D$1954,C1289,Matches!$Q$9:$Q$1954,1,Matches!$F$9:$F$1954,3)))/((INDEX('RPI calculation'!$H$9:$H$356,O1289)+INDEX('RPI calculation'!$I$9:$I$356,O1289))-(COUNTIFS(Matches!$C$9:$C$1954,C1289,Matches!$D$9:$D$1954,D1289,Matches!$Q$9:$Q$1954,1)+COUNTIFS(Matches!$C$9:$C$1954,D1289,Matches!$D$9:$D$1954,C1289,Matches!$Q$9:$Q$1954,1))))</f>
        <v>0.7</v>
      </c>
      <c r="V1289" s="9">
        <f>IF(Q1289=0,0,INDEX('RPI calculation'!$K$9:$K$356,P1289))</f>
        <v>0.49865079365079373</v>
      </c>
      <c r="W1289" s="9">
        <f>IF(Q1289=0,0,INDEX('RPI calculation'!$K$9:$K$356,O1289))</f>
        <v>0.57254361799816345</v>
      </c>
      <c r="X1289" s="1">
        <f>IF(G1289="D1",INDEX('RPI calculation'!$N$9:$N$356,O1289),0)</f>
        <v>82</v>
      </c>
      <c r="Y1289" s="1">
        <f>IF(H1289="D1",INDEX('RPI calculation'!$N$9:$N$356,P1289),0)</f>
        <v>101</v>
      </c>
    </row>
    <row r="1290" spans="1:25" ht="25">
      <c r="A1290" s="1" t="s">
        <v>3624</v>
      </c>
      <c r="B1290" s="12">
        <v>46277</v>
      </c>
      <c r="C1290" s="1" t="s">
        <v>87</v>
      </c>
      <c r="D1290" s="1" t="s">
        <v>324</v>
      </c>
      <c r="E1290" s="1">
        <v>3</v>
      </c>
      <c r="F1290" s="1">
        <v>0</v>
      </c>
      <c r="G1290" s="1" t="s">
        <v>584</v>
      </c>
      <c r="H1290" s="1" t="s">
        <v>584</v>
      </c>
      <c r="I1290" s="1">
        <v>2</v>
      </c>
      <c r="J1290" s="14" t="s">
        <v>3625</v>
      </c>
      <c r="K1290" s="14" t="s">
        <v>3626</v>
      </c>
      <c r="L1290" s="14"/>
      <c r="M1290" s="1" t="s">
        <v>5986</v>
      </c>
      <c r="N1290" s="14" t="s">
        <v>5988</v>
      </c>
      <c r="O1290" s="1">
        <f>IF(G1290="D1",MATCH(C1290,'RPI calculation'!$A$9:$A$356,0),0)</f>
        <v>17</v>
      </c>
      <c r="P1290" s="1">
        <f>IF(H1290="D1",MATCH(D1290,'RPI calculation'!$A$9:$A$356,0),0)</f>
        <v>43</v>
      </c>
      <c r="Q1290" s="1">
        <f t="shared" si="60"/>
        <v>1</v>
      </c>
      <c r="R1290" s="1">
        <f t="shared" si="61"/>
        <v>1</v>
      </c>
      <c r="S1290" s="1">
        <f t="shared" si="62"/>
        <v>0</v>
      </c>
      <c r="T1290" s="9">
        <f>IF(Q1290=0,0,(INDEX('RPI calculation'!$H$9:$H$356,P1290)-(COUNTIFS(Matches!$C$9:$C$1954,C1290,Matches!$D$9:$D$1954,D1290,Matches!$Q$9:$Q$1954,1,Matches!$F$9:$F$1954,3)+COUNTIFS(Matches!$C$9:$C$1954,D1290,Matches!$D$9:$D$1954,C1290,Matches!$Q$9:$Q$1954,1,Matches!$E$9:$E$1954,3)))/((INDEX('RPI calculation'!$H$9:$H$356,P1290)+INDEX('RPI calculation'!$I$9:$I$356,P1290))-(COUNTIFS(Matches!$C$9:$C$1954,C1290,Matches!$D$9:$D$1954,D1290,Matches!$Q$9:$Q$1954,1)+COUNTIFS(Matches!$C$9:$C$1954,D1290,Matches!$D$9:$D$1954,C1290,Matches!$Q$9:$Q$1954,1))))</f>
        <v>0</v>
      </c>
      <c r="U1290" s="9">
        <f>IF(Q1290=0,0,(INDEX('RPI calculation'!$H$9:$H$356,O1290)-(COUNTIFS(Matches!$C$9:$C$1954,C1290,Matches!$D$9:$D$1954,D1290,Matches!$Q$9:$Q$1954,1,Matches!$E$9:$E$1954,3)+COUNTIFS(Matches!$C$9:$C$1954,D1290,Matches!$D$9:$D$1954,C1290,Matches!$Q$9:$Q$1954,1,Matches!$F$9:$F$1954,3)))/((INDEX('RPI calculation'!$H$9:$H$356,O1290)+INDEX('RPI calculation'!$I$9:$I$356,O1290))-(COUNTIFS(Matches!$C$9:$C$1954,C1290,Matches!$D$9:$D$1954,D1290,Matches!$Q$9:$Q$1954,1)+COUNTIFS(Matches!$C$9:$C$1954,D1290,Matches!$D$9:$D$1954,C1290,Matches!$Q$9:$Q$1954,1))))</f>
        <v>0.81818181818181823</v>
      </c>
      <c r="V1290" s="9">
        <f>IF(Q1290=0,0,INDEX('RPI calculation'!$K$9:$K$356,P1290))</f>
        <v>0.58061383061383054</v>
      </c>
      <c r="W1290" s="9">
        <f>IF(Q1290=0,0,INDEX('RPI calculation'!$K$9:$K$356,O1290))</f>
        <v>0.47534872534872535</v>
      </c>
      <c r="X1290" s="1">
        <f>IF(G1290="D1",INDEX('RPI calculation'!$N$9:$N$356,O1290),0)</f>
        <v>64</v>
      </c>
      <c r="Y1290" s="1">
        <f>IF(H1290="D1",INDEX('RPI calculation'!$N$9:$N$356,P1290),0)</f>
        <v>301</v>
      </c>
    </row>
    <row r="1291" spans="1:25" ht="25">
      <c r="A1291" s="1" t="s">
        <v>3627</v>
      </c>
      <c r="B1291" s="12">
        <v>46277</v>
      </c>
      <c r="C1291" s="1" t="s">
        <v>220</v>
      </c>
      <c r="D1291" s="1" t="s">
        <v>165</v>
      </c>
      <c r="E1291" s="1">
        <v>3</v>
      </c>
      <c r="F1291" s="1">
        <v>2</v>
      </c>
      <c r="G1291" s="1" t="s">
        <v>584</v>
      </c>
      <c r="H1291" s="1" t="s">
        <v>584</v>
      </c>
      <c r="I1291" s="1">
        <v>2</v>
      </c>
      <c r="J1291" s="14" t="s">
        <v>3628</v>
      </c>
      <c r="K1291" s="14" t="s">
        <v>3629</v>
      </c>
      <c r="L1291" s="14"/>
      <c r="M1291" s="1" t="s">
        <v>5986</v>
      </c>
      <c r="N1291" s="14" t="s">
        <v>5989</v>
      </c>
      <c r="O1291" s="1">
        <f>IF(G1291="D1",MATCH(C1291,'RPI calculation'!$A$9:$A$356,0),0)</f>
        <v>18</v>
      </c>
      <c r="P1291" s="1">
        <f>IF(H1291="D1",MATCH(D1291,'RPI calculation'!$A$9:$A$356,0),0)</f>
        <v>238</v>
      </c>
      <c r="Q1291" s="1">
        <f t="shared" si="60"/>
        <v>1</v>
      </c>
      <c r="R1291" s="1">
        <f t="shared" si="61"/>
        <v>1</v>
      </c>
      <c r="S1291" s="1">
        <f t="shared" si="62"/>
        <v>0</v>
      </c>
      <c r="T1291" s="9">
        <f>IF(Q1291=0,0,(INDEX('RPI calculation'!$H$9:$H$356,P1291)-(COUNTIFS(Matches!$C$9:$C$1954,C1291,Matches!$D$9:$D$1954,D1291,Matches!$Q$9:$Q$1954,1,Matches!$F$9:$F$1954,3)+COUNTIFS(Matches!$C$9:$C$1954,D1291,Matches!$D$9:$D$1954,C1291,Matches!$Q$9:$Q$1954,1,Matches!$E$9:$E$1954,3)))/((INDEX('RPI calculation'!$H$9:$H$356,P1291)+INDEX('RPI calculation'!$I$9:$I$356,P1291))-(COUNTIFS(Matches!$C$9:$C$1954,C1291,Matches!$D$9:$D$1954,D1291,Matches!$Q$9:$Q$1954,1)+COUNTIFS(Matches!$C$9:$C$1954,D1291,Matches!$D$9:$D$1954,C1291,Matches!$Q$9:$Q$1954,1))))</f>
        <v>0.5</v>
      </c>
      <c r="U1291" s="9">
        <f>IF(Q1291=0,0,(INDEX('RPI calculation'!$H$9:$H$356,O1291)-(COUNTIFS(Matches!$C$9:$C$1954,C1291,Matches!$D$9:$D$1954,D1291,Matches!$Q$9:$Q$1954,1,Matches!$E$9:$E$1954,3)+COUNTIFS(Matches!$C$9:$C$1954,D1291,Matches!$D$9:$D$1954,C1291,Matches!$Q$9:$Q$1954,1,Matches!$F$9:$F$1954,3)))/((INDEX('RPI calculation'!$H$9:$H$356,O1291)+INDEX('RPI calculation'!$I$9:$I$356,O1291))-(COUNTIFS(Matches!$C$9:$C$1954,C1291,Matches!$D$9:$D$1954,D1291,Matches!$Q$9:$Q$1954,1)+COUNTIFS(Matches!$C$9:$C$1954,D1291,Matches!$D$9:$D$1954,C1291,Matches!$Q$9:$Q$1954,1))))</f>
        <v>0.58333333333333337</v>
      </c>
      <c r="V1291" s="9">
        <f>IF(Q1291=0,0,INDEX('RPI calculation'!$K$9:$K$356,P1291))</f>
        <v>0.56212121212121202</v>
      </c>
      <c r="W1291" s="9">
        <f>IF(Q1291=0,0,INDEX('RPI calculation'!$K$9:$K$356,O1291))</f>
        <v>0.42226107226107218</v>
      </c>
      <c r="X1291" s="1">
        <f>IF(G1291="D1",INDEX('RPI calculation'!$N$9:$N$356,O1291),0)</f>
        <v>197</v>
      </c>
      <c r="Y1291" s="1">
        <f>IF(H1291="D1",INDEX('RPI calculation'!$N$9:$N$356,P1291),0)</f>
        <v>142</v>
      </c>
    </row>
    <row r="1292" spans="1:25" ht="25">
      <c r="A1292" s="1" t="s">
        <v>3630</v>
      </c>
      <c r="B1292" s="12">
        <v>46277</v>
      </c>
      <c r="C1292" s="1" t="s">
        <v>220</v>
      </c>
      <c r="D1292" s="1" t="s">
        <v>64</v>
      </c>
      <c r="E1292" s="1">
        <v>0</v>
      </c>
      <c r="F1292" s="1">
        <v>3</v>
      </c>
      <c r="G1292" s="1" t="s">
        <v>584</v>
      </c>
      <c r="H1292" s="1" t="s">
        <v>584</v>
      </c>
      <c r="I1292" s="1">
        <v>2</v>
      </c>
      <c r="J1292" s="14" t="s">
        <v>3631</v>
      </c>
      <c r="K1292" s="14" t="s">
        <v>3632</v>
      </c>
      <c r="L1292" s="14"/>
      <c r="M1292" s="1" t="s">
        <v>5986</v>
      </c>
      <c r="N1292" s="14" t="s">
        <v>5989</v>
      </c>
      <c r="O1292" s="1">
        <f>IF(G1292="D1",MATCH(C1292,'RPI calculation'!$A$9:$A$356,0),0)</f>
        <v>18</v>
      </c>
      <c r="P1292" s="1">
        <f>IF(H1292="D1",MATCH(D1292,'RPI calculation'!$A$9:$A$356,0),0)</f>
        <v>346</v>
      </c>
      <c r="Q1292" s="1">
        <f t="shared" si="60"/>
        <v>1</v>
      </c>
      <c r="R1292" s="1">
        <f t="shared" si="61"/>
        <v>0</v>
      </c>
      <c r="S1292" s="1">
        <f t="shared" si="62"/>
        <v>1</v>
      </c>
      <c r="T1292" s="9">
        <f>IF(Q1292=0,0,(INDEX('RPI calculation'!$H$9:$H$356,P1292)-(COUNTIFS(Matches!$C$9:$C$1954,C1292,Matches!$D$9:$D$1954,D1292,Matches!$Q$9:$Q$1954,1,Matches!$F$9:$F$1954,3)+COUNTIFS(Matches!$C$9:$C$1954,D1292,Matches!$D$9:$D$1954,C1292,Matches!$Q$9:$Q$1954,1,Matches!$E$9:$E$1954,3)))/((INDEX('RPI calculation'!$H$9:$H$356,P1292)+INDEX('RPI calculation'!$I$9:$I$356,P1292))-(COUNTIFS(Matches!$C$9:$C$1954,C1292,Matches!$D$9:$D$1954,D1292,Matches!$Q$9:$Q$1954,1)+COUNTIFS(Matches!$C$9:$C$1954,D1292,Matches!$D$9:$D$1954,C1292,Matches!$Q$9:$Q$1954,1))))</f>
        <v>0.6</v>
      </c>
      <c r="U1292" s="9">
        <f>IF(Q1292=0,0,(INDEX('RPI calculation'!$H$9:$H$356,O1292)-(COUNTIFS(Matches!$C$9:$C$1954,C1292,Matches!$D$9:$D$1954,D1292,Matches!$Q$9:$Q$1954,1,Matches!$E$9:$E$1954,3)+COUNTIFS(Matches!$C$9:$C$1954,D1292,Matches!$D$9:$D$1954,C1292,Matches!$Q$9:$Q$1954,1,Matches!$F$9:$F$1954,3)))/((INDEX('RPI calculation'!$H$9:$H$356,O1292)+INDEX('RPI calculation'!$I$9:$I$356,O1292))-(COUNTIFS(Matches!$C$9:$C$1954,C1292,Matches!$D$9:$D$1954,D1292,Matches!$Q$9:$Q$1954,1)+COUNTIFS(Matches!$C$9:$C$1954,D1292,Matches!$D$9:$D$1954,C1292,Matches!$Q$9:$Q$1954,1))))</f>
        <v>0.66666666666666663</v>
      </c>
      <c r="V1292" s="9">
        <f>IF(Q1292=0,0,INDEX('RPI calculation'!$K$9:$K$356,P1292))</f>
        <v>0.61976584022038572</v>
      </c>
      <c r="W1292" s="9">
        <f>IF(Q1292=0,0,INDEX('RPI calculation'!$K$9:$K$356,O1292))</f>
        <v>0.42226107226107218</v>
      </c>
      <c r="X1292" s="1">
        <f>IF(G1292="D1",INDEX('RPI calculation'!$N$9:$N$356,O1292),0)</f>
        <v>197</v>
      </c>
      <c r="Y1292" s="1">
        <f>IF(H1292="D1",INDEX('RPI calculation'!$N$9:$N$356,P1292),0)</f>
        <v>41</v>
      </c>
    </row>
    <row r="1293" spans="1:25" ht="25">
      <c r="A1293" s="1" t="s">
        <v>3633</v>
      </c>
      <c r="B1293" s="12">
        <v>46277</v>
      </c>
      <c r="C1293" s="1" t="s">
        <v>57</v>
      </c>
      <c r="D1293" s="1" t="s">
        <v>154</v>
      </c>
      <c r="E1293" s="1">
        <v>3</v>
      </c>
      <c r="F1293" s="1">
        <v>1</v>
      </c>
      <c r="G1293" s="1" t="s">
        <v>584</v>
      </c>
      <c r="H1293" s="1" t="s">
        <v>584</v>
      </c>
      <c r="I1293" s="1">
        <v>2</v>
      </c>
      <c r="J1293" s="14" t="s">
        <v>618</v>
      </c>
      <c r="K1293" s="14" t="s">
        <v>3634</v>
      </c>
      <c r="L1293" s="14"/>
      <c r="M1293" s="1" t="s">
        <v>5986</v>
      </c>
      <c r="N1293" s="14" t="s">
        <v>5989</v>
      </c>
      <c r="O1293" s="1">
        <f>IF(G1293="D1",MATCH(C1293,'RPI calculation'!$A$9:$A$356,0),0)</f>
        <v>19</v>
      </c>
      <c r="P1293" s="1">
        <f>IF(H1293="D1",MATCH(D1293,'RPI calculation'!$A$9:$A$356,0),0)</f>
        <v>91</v>
      </c>
      <c r="Q1293" s="1">
        <f t="shared" si="60"/>
        <v>1</v>
      </c>
      <c r="R1293" s="1">
        <f t="shared" si="61"/>
        <v>1</v>
      </c>
      <c r="S1293" s="1">
        <f t="shared" si="62"/>
        <v>0</v>
      </c>
      <c r="T1293" s="9">
        <f>IF(Q1293=0,0,(INDEX('RPI calculation'!$H$9:$H$356,P1293)-(COUNTIFS(Matches!$C$9:$C$1954,C1293,Matches!$D$9:$D$1954,D1293,Matches!$Q$9:$Q$1954,1,Matches!$F$9:$F$1954,3)+COUNTIFS(Matches!$C$9:$C$1954,D1293,Matches!$D$9:$D$1954,C1293,Matches!$Q$9:$Q$1954,1,Matches!$E$9:$E$1954,3)))/((INDEX('RPI calculation'!$H$9:$H$356,P1293)+INDEX('RPI calculation'!$I$9:$I$356,P1293))-(COUNTIFS(Matches!$C$9:$C$1954,C1293,Matches!$D$9:$D$1954,D1293,Matches!$Q$9:$Q$1954,1)+COUNTIFS(Matches!$C$9:$C$1954,D1293,Matches!$D$9:$D$1954,C1293,Matches!$Q$9:$Q$1954,1))))</f>
        <v>0.6</v>
      </c>
      <c r="U1293" s="9">
        <f>IF(Q1293=0,0,(INDEX('RPI calculation'!$H$9:$H$356,O1293)-(COUNTIFS(Matches!$C$9:$C$1954,C1293,Matches!$D$9:$D$1954,D1293,Matches!$Q$9:$Q$1954,1,Matches!$E$9:$E$1954,3)+COUNTIFS(Matches!$C$9:$C$1954,D1293,Matches!$D$9:$D$1954,C1293,Matches!$Q$9:$Q$1954,1,Matches!$F$9:$F$1954,3)))/((INDEX('RPI calculation'!$H$9:$H$356,O1293)+INDEX('RPI calculation'!$I$9:$I$356,O1293))-(COUNTIFS(Matches!$C$9:$C$1954,C1293,Matches!$D$9:$D$1954,D1293,Matches!$Q$9:$Q$1954,1)+COUNTIFS(Matches!$C$9:$C$1954,D1293,Matches!$D$9:$D$1954,C1293,Matches!$Q$9:$Q$1954,1))))</f>
        <v>0.8</v>
      </c>
      <c r="V1293" s="9">
        <f>IF(Q1293=0,0,INDEX('RPI calculation'!$K$9:$K$356,P1293))</f>
        <v>0.52588825316098042</v>
      </c>
      <c r="W1293" s="9">
        <f>IF(Q1293=0,0,INDEX('RPI calculation'!$K$9:$K$356,O1293))</f>
        <v>0.53872819100091818</v>
      </c>
      <c r="X1293" s="1">
        <f>IF(G1293="D1",INDEX('RPI calculation'!$N$9:$N$356,O1293),0)</f>
        <v>34</v>
      </c>
      <c r="Y1293" s="1">
        <f>IF(H1293="D1",INDEX('RPI calculation'!$N$9:$N$356,P1293),0)</f>
        <v>131</v>
      </c>
    </row>
    <row r="1294" spans="1:25" ht="25">
      <c r="A1294" s="1" t="s">
        <v>3635</v>
      </c>
      <c r="B1294" s="12">
        <v>46277</v>
      </c>
      <c r="C1294" s="1" t="s">
        <v>32</v>
      </c>
      <c r="D1294" s="1" t="s">
        <v>236</v>
      </c>
      <c r="E1294" s="1">
        <v>3</v>
      </c>
      <c r="F1294" s="1">
        <v>0</v>
      </c>
      <c r="G1294" s="1" t="s">
        <v>584</v>
      </c>
      <c r="H1294" s="1" t="s">
        <v>584</v>
      </c>
      <c r="I1294" s="1">
        <v>2</v>
      </c>
      <c r="J1294" s="14" t="s">
        <v>1138</v>
      </c>
      <c r="K1294" s="14" t="s">
        <v>3636</v>
      </c>
      <c r="L1294" s="14"/>
      <c r="M1294" s="1" t="s">
        <v>5986</v>
      </c>
      <c r="N1294" s="14" t="s">
        <v>5989</v>
      </c>
      <c r="O1294" s="1">
        <f>IF(G1294="D1",MATCH(C1294,'RPI calculation'!$A$9:$A$356,0),0)</f>
        <v>20</v>
      </c>
      <c r="P1294" s="1">
        <f>IF(H1294="D1",MATCH(D1294,'RPI calculation'!$A$9:$A$356,0),0)</f>
        <v>184</v>
      </c>
      <c r="Q1294" s="1">
        <f t="shared" si="60"/>
        <v>1</v>
      </c>
      <c r="R1294" s="1">
        <f t="shared" si="61"/>
        <v>1</v>
      </c>
      <c r="S1294" s="1">
        <f t="shared" si="62"/>
        <v>0</v>
      </c>
      <c r="T1294" s="9">
        <f>IF(Q1294=0,0,(INDEX('RPI calculation'!$H$9:$H$356,P1294)-(COUNTIFS(Matches!$C$9:$C$1954,C1294,Matches!$D$9:$D$1954,D1294,Matches!$Q$9:$Q$1954,1,Matches!$F$9:$F$1954,3)+COUNTIFS(Matches!$C$9:$C$1954,D1294,Matches!$D$9:$D$1954,C1294,Matches!$Q$9:$Q$1954,1,Matches!$E$9:$E$1954,3)))/((INDEX('RPI calculation'!$H$9:$H$356,P1294)+INDEX('RPI calculation'!$I$9:$I$356,P1294))-(COUNTIFS(Matches!$C$9:$C$1954,C1294,Matches!$D$9:$D$1954,D1294,Matches!$Q$9:$Q$1954,1)+COUNTIFS(Matches!$C$9:$C$1954,D1294,Matches!$D$9:$D$1954,C1294,Matches!$Q$9:$Q$1954,1))))</f>
        <v>0.22222222222222221</v>
      </c>
      <c r="U1294" s="9">
        <f>IF(Q1294=0,0,(INDEX('RPI calculation'!$H$9:$H$356,O1294)-(COUNTIFS(Matches!$C$9:$C$1954,C1294,Matches!$D$9:$D$1954,D1294,Matches!$Q$9:$Q$1954,1,Matches!$E$9:$E$1954,3)+COUNTIFS(Matches!$C$9:$C$1954,D1294,Matches!$D$9:$D$1954,C1294,Matches!$Q$9:$Q$1954,1,Matches!$F$9:$F$1954,3)))/((INDEX('RPI calculation'!$H$9:$H$356,O1294)+INDEX('RPI calculation'!$I$9:$I$356,O1294))-(COUNTIFS(Matches!$C$9:$C$1954,C1294,Matches!$D$9:$D$1954,D1294,Matches!$Q$9:$Q$1954,1)+COUNTIFS(Matches!$C$9:$C$1954,D1294,Matches!$D$9:$D$1954,C1294,Matches!$Q$9:$Q$1954,1))))</f>
        <v>0.77777777777777779</v>
      </c>
      <c r="V1294" s="9">
        <f>IF(Q1294=0,0,INDEX('RPI calculation'!$K$9:$K$356,P1294))</f>
        <v>0.60136363636363632</v>
      </c>
      <c r="W1294" s="9">
        <f>IF(Q1294=0,0,INDEX('RPI calculation'!$K$9:$K$356,O1294))</f>
        <v>0.67300505050505044</v>
      </c>
      <c r="X1294" s="1">
        <f>IF(G1294="D1",INDEX('RPI calculation'!$N$9:$N$356,O1294),0)</f>
        <v>9</v>
      </c>
      <c r="Y1294" s="1">
        <f>IF(H1294="D1",INDEX('RPI calculation'!$N$9:$N$356,P1294),0)</f>
        <v>213</v>
      </c>
    </row>
    <row r="1295" spans="1:25" ht="25">
      <c r="A1295" s="1" t="s">
        <v>3637</v>
      </c>
      <c r="B1295" s="12">
        <v>46277</v>
      </c>
      <c r="C1295" s="1" t="s">
        <v>232</v>
      </c>
      <c r="D1295" s="1" t="s">
        <v>179</v>
      </c>
      <c r="E1295" s="1">
        <v>3</v>
      </c>
      <c r="F1295" s="1">
        <v>0</v>
      </c>
      <c r="G1295" s="1" t="s">
        <v>584</v>
      </c>
      <c r="H1295" s="1" t="s">
        <v>584</v>
      </c>
      <c r="I1295" s="1">
        <v>2</v>
      </c>
      <c r="J1295" s="14" t="s">
        <v>2691</v>
      </c>
      <c r="K1295" s="14" t="s">
        <v>3082</v>
      </c>
      <c r="L1295" s="14"/>
      <c r="M1295" s="1" t="s">
        <v>5986</v>
      </c>
      <c r="N1295" s="14" t="s">
        <v>5989</v>
      </c>
      <c r="O1295" s="1">
        <f>IF(G1295="D1",MATCH(C1295,'RPI calculation'!$A$9:$A$356,0),0)</f>
        <v>21</v>
      </c>
      <c r="P1295" s="1">
        <f>IF(H1295="D1",MATCH(D1295,'RPI calculation'!$A$9:$A$356,0),0)</f>
        <v>33</v>
      </c>
      <c r="Q1295" s="1">
        <f t="shared" si="60"/>
        <v>1</v>
      </c>
      <c r="R1295" s="1">
        <f t="shared" si="61"/>
        <v>1</v>
      </c>
      <c r="S1295" s="1">
        <f t="shared" si="62"/>
        <v>0</v>
      </c>
      <c r="T1295" s="9">
        <f>IF(Q1295=0,0,(INDEX('RPI calculation'!$H$9:$H$356,P1295)-(COUNTIFS(Matches!$C$9:$C$1954,C1295,Matches!$D$9:$D$1954,D1295,Matches!$Q$9:$Q$1954,1,Matches!$F$9:$F$1954,3)+COUNTIFS(Matches!$C$9:$C$1954,D1295,Matches!$D$9:$D$1954,C1295,Matches!$Q$9:$Q$1954,1,Matches!$E$9:$E$1954,3)))/((INDEX('RPI calculation'!$H$9:$H$356,P1295)+INDEX('RPI calculation'!$I$9:$I$356,P1295))-(COUNTIFS(Matches!$C$9:$C$1954,C1295,Matches!$D$9:$D$1954,D1295,Matches!$Q$9:$Q$1954,1)+COUNTIFS(Matches!$C$9:$C$1954,D1295,Matches!$D$9:$D$1954,C1295,Matches!$Q$9:$Q$1954,1))))</f>
        <v>0.5</v>
      </c>
      <c r="U1295" s="9">
        <f>IF(Q1295=0,0,(INDEX('RPI calculation'!$H$9:$H$356,O1295)-(COUNTIFS(Matches!$C$9:$C$1954,C1295,Matches!$D$9:$D$1954,D1295,Matches!$Q$9:$Q$1954,1,Matches!$E$9:$E$1954,3)+COUNTIFS(Matches!$C$9:$C$1954,D1295,Matches!$D$9:$D$1954,C1295,Matches!$Q$9:$Q$1954,1,Matches!$F$9:$F$1954,3)))/((INDEX('RPI calculation'!$H$9:$H$356,O1295)+INDEX('RPI calculation'!$I$9:$I$356,O1295))-(COUNTIFS(Matches!$C$9:$C$1954,C1295,Matches!$D$9:$D$1954,D1295,Matches!$Q$9:$Q$1954,1)+COUNTIFS(Matches!$C$9:$C$1954,D1295,Matches!$D$9:$D$1954,C1295,Matches!$Q$9:$Q$1954,1))))</f>
        <v>0.55555555555555558</v>
      </c>
      <c r="V1295" s="9">
        <f>IF(Q1295=0,0,INDEX('RPI calculation'!$K$9:$K$356,P1295))</f>
        <v>0.50509259259259254</v>
      </c>
      <c r="W1295" s="9">
        <f>IF(Q1295=0,0,INDEX('RPI calculation'!$K$9:$K$356,O1295))</f>
        <v>0.43919262555626193</v>
      </c>
      <c r="X1295" s="1">
        <f>IF(G1295="D1",INDEX('RPI calculation'!$N$9:$N$356,O1295),0)</f>
        <v>209</v>
      </c>
      <c r="Y1295" s="1">
        <f>IF(H1295="D1",INDEX('RPI calculation'!$N$9:$N$356,P1295),0)</f>
        <v>156</v>
      </c>
    </row>
    <row r="1296" spans="1:25" ht="25">
      <c r="A1296" s="1" t="s">
        <v>3638</v>
      </c>
      <c r="B1296" s="12">
        <v>46277</v>
      </c>
      <c r="C1296" s="1" t="s">
        <v>160</v>
      </c>
      <c r="D1296" s="1" t="s">
        <v>68</v>
      </c>
      <c r="E1296" s="1">
        <v>0</v>
      </c>
      <c r="F1296" s="1">
        <v>3</v>
      </c>
      <c r="G1296" s="1" t="s">
        <v>584</v>
      </c>
      <c r="H1296" s="1" t="s">
        <v>584</v>
      </c>
      <c r="I1296" s="1">
        <v>2</v>
      </c>
      <c r="J1296" s="14" t="s">
        <v>899</v>
      </c>
      <c r="K1296" s="14" t="s">
        <v>3639</v>
      </c>
      <c r="L1296" s="14"/>
      <c r="M1296" s="1" t="s">
        <v>5986</v>
      </c>
      <c r="N1296" s="14" t="s">
        <v>5989</v>
      </c>
      <c r="O1296" s="1">
        <f>IF(G1296="D1",MATCH(C1296,'RPI calculation'!$A$9:$A$356,0),0)</f>
        <v>22</v>
      </c>
      <c r="P1296" s="1">
        <f>IF(H1296="D1",MATCH(D1296,'RPI calculation'!$A$9:$A$356,0),0)</f>
        <v>70</v>
      </c>
      <c r="Q1296" s="1">
        <f t="shared" si="60"/>
        <v>1</v>
      </c>
      <c r="R1296" s="1">
        <f t="shared" si="61"/>
        <v>0</v>
      </c>
      <c r="S1296" s="1">
        <f t="shared" si="62"/>
        <v>1</v>
      </c>
      <c r="T1296" s="9">
        <f>IF(Q1296=0,0,(INDEX('RPI calculation'!$H$9:$H$356,P1296)-(COUNTIFS(Matches!$C$9:$C$1954,C1296,Matches!$D$9:$D$1954,D1296,Matches!$Q$9:$Q$1954,1,Matches!$F$9:$F$1954,3)+COUNTIFS(Matches!$C$9:$C$1954,D1296,Matches!$D$9:$D$1954,C1296,Matches!$Q$9:$Q$1954,1,Matches!$E$9:$E$1954,3)))/((INDEX('RPI calculation'!$H$9:$H$356,P1296)+INDEX('RPI calculation'!$I$9:$I$356,P1296))-(COUNTIFS(Matches!$C$9:$C$1954,C1296,Matches!$D$9:$D$1954,D1296,Matches!$Q$9:$Q$1954,1)+COUNTIFS(Matches!$C$9:$C$1954,D1296,Matches!$D$9:$D$1954,C1296,Matches!$Q$9:$Q$1954,1))))</f>
        <v>0.77777777777777779</v>
      </c>
      <c r="U1296" s="9">
        <f>IF(Q1296=0,0,(INDEX('RPI calculation'!$H$9:$H$356,O1296)-(COUNTIFS(Matches!$C$9:$C$1954,C1296,Matches!$D$9:$D$1954,D1296,Matches!$Q$9:$Q$1954,1,Matches!$E$9:$E$1954,3)+COUNTIFS(Matches!$C$9:$C$1954,D1296,Matches!$D$9:$D$1954,C1296,Matches!$Q$9:$Q$1954,1,Matches!$F$9:$F$1954,3)))/((INDEX('RPI calculation'!$H$9:$H$356,O1296)+INDEX('RPI calculation'!$I$9:$I$356,O1296))-(COUNTIFS(Matches!$C$9:$C$1954,C1296,Matches!$D$9:$D$1954,D1296,Matches!$Q$9:$Q$1954,1)+COUNTIFS(Matches!$C$9:$C$1954,D1296,Matches!$D$9:$D$1954,C1296,Matches!$Q$9:$Q$1954,1))))</f>
        <v>0.3</v>
      </c>
      <c r="V1296" s="9">
        <f>IF(Q1296=0,0,INDEX('RPI calculation'!$K$9:$K$356,P1296))</f>
        <v>0.53712121212121211</v>
      </c>
      <c r="W1296" s="9">
        <f>IF(Q1296=0,0,INDEX('RPI calculation'!$K$9:$K$356,O1296))</f>
        <v>0.64152892561983466</v>
      </c>
      <c r="X1296" s="1">
        <f>IF(G1296="D1",INDEX('RPI calculation'!$N$9:$N$356,O1296),0)</f>
        <v>137</v>
      </c>
      <c r="Y1296" s="1">
        <f>IF(H1296="D1",INDEX('RPI calculation'!$N$9:$N$356,P1296),0)</f>
        <v>45</v>
      </c>
    </row>
    <row r="1297" spans="1:25" ht="25">
      <c r="A1297" s="1" t="s">
        <v>3640</v>
      </c>
      <c r="B1297" s="12">
        <v>46277</v>
      </c>
      <c r="C1297" s="1" t="s">
        <v>160</v>
      </c>
      <c r="D1297" s="1" t="s">
        <v>152</v>
      </c>
      <c r="E1297" s="1">
        <v>3</v>
      </c>
      <c r="F1297" s="1">
        <v>1</v>
      </c>
      <c r="G1297" s="1" t="s">
        <v>584</v>
      </c>
      <c r="H1297" s="1" t="s">
        <v>584</v>
      </c>
      <c r="I1297" s="1">
        <v>2</v>
      </c>
      <c r="J1297" s="14" t="s">
        <v>1127</v>
      </c>
      <c r="K1297" s="14" t="s">
        <v>3641</v>
      </c>
      <c r="L1297" s="14"/>
      <c r="M1297" s="1" t="s">
        <v>5986</v>
      </c>
      <c r="N1297" s="14" t="s">
        <v>5989</v>
      </c>
      <c r="O1297" s="1">
        <f>IF(G1297="D1",MATCH(C1297,'RPI calculation'!$A$9:$A$356,0),0)</f>
        <v>22</v>
      </c>
      <c r="P1297" s="1">
        <f>IF(H1297="D1",MATCH(D1297,'RPI calculation'!$A$9:$A$356,0),0)</f>
        <v>153</v>
      </c>
      <c r="Q1297" s="1">
        <f t="shared" si="60"/>
        <v>1</v>
      </c>
      <c r="R1297" s="1">
        <f t="shared" si="61"/>
        <v>1</v>
      </c>
      <c r="S1297" s="1">
        <f t="shared" si="62"/>
        <v>0</v>
      </c>
      <c r="T1297" s="9">
        <f>IF(Q1297=0,0,(INDEX('RPI calculation'!$H$9:$H$356,P1297)-(COUNTIFS(Matches!$C$9:$C$1954,C1297,Matches!$D$9:$D$1954,D1297,Matches!$Q$9:$Q$1954,1,Matches!$F$9:$F$1954,3)+COUNTIFS(Matches!$C$9:$C$1954,D1297,Matches!$D$9:$D$1954,C1297,Matches!$Q$9:$Q$1954,1,Matches!$E$9:$E$1954,3)))/((INDEX('RPI calculation'!$H$9:$H$356,P1297)+INDEX('RPI calculation'!$I$9:$I$356,P1297))-(COUNTIFS(Matches!$C$9:$C$1954,C1297,Matches!$D$9:$D$1954,D1297,Matches!$Q$9:$Q$1954,1)+COUNTIFS(Matches!$C$9:$C$1954,D1297,Matches!$D$9:$D$1954,C1297,Matches!$Q$9:$Q$1954,1))))</f>
        <v>0.7</v>
      </c>
      <c r="U1297" s="9">
        <f>IF(Q1297=0,0,(INDEX('RPI calculation'!$H$9:$H$356,O1297)-(COUNTIFS(Matches!$C$9:$C$1954,C1297,Matches!$D$9:$D$1954,D1297,Matches!$Q$9:$Q$1954,1,Matches!$E$9:$E$1954,3)+COUNTIFS(Matches!$C$9:$C$1954,D1297,Matches!$D$9:$D$1954,C1297,Matches!$Q$9:$Q$1954,1,Matches!$F$9:$F$1954,3)))/((INDEX('RPI calculation'!$H$9:$H$356,O1297)+INDEX('RPI calculation'!$I$9:$I$356,O1297))-(COUNTIFS(Matches!$C$9:$C$1954,C1297,Matches!$D$9:$D$1954,D1297,Matches!$Q$9:$Q$1954,1)+COUNTIFS(Matches!$C$9:$C$1954,D1297,Matches!$D$9:$D$1954,C1297,Matches!$Q$9:$Q$1954,1))))</f>
        <v>0.2</v>
      </c>
      <c r="V1297" s="9">
        <f>IF(Q1297=0,0,INDEX('RPI calculation'!$K$9:$K$356,P1297))</f>
        <v>0.48272989636626007</v>
      </c>
      <c r="W1297" s="9">
        <f>IF(Q1297=0,0,INDEX('RPI calculation'!$K$9:$K$356,O1297))</f>
        <v>0.64152892561983466</v>
      </c>
      <c r="X1297" s="1">
        <f>IF(G1297="D1",INDEX('RPI calculation'!$N$9:$N$356,O1297),0)</f>
        <v>137</v>
      </c>
      <c r="Y1297" s="1">
        <f>IF(H1297="D1",INDEX('RPI calculation'!$N$9:$N$356,P1297),0)</f>
        <v>129</v>
      </c>
    </row>
    <row r="1298" spans="1:25" ht="25">
      <c r="A1298" s="1" t="s">
        <v>3642</v>
      </c>
      <c r="B1298" s="12">
        <v>46277</v>
      </c>
      <c r="C1298" s="1" t="s">
        <v>350</v>
      </c>
      <c r="D1298" s="1" t="s">
        <v>187</v>
      </c>
      <c r="E1298" s="1">
        <v>0</v>
      </c>
      <c r="F1298" s="1">
        <v>3</v>
      </c>
      <c r="G1298" s="1" t="s">
        <v>584</v>
      </c>
      <c r="H1298" s="1" t="s">
        <v>584</v>
      </c>
      <c r="I1298" s="1">
        <v>2</v>
      </c>
      <c r="J1298" s="14" t="s">
        <v>905</v>
      </c>
      <c r="K1298" s="14" t="s">
        <v>3643</v>
      </c>
      <c r="L1298" s="14"/>
      <c r="M1298" s="1" t="s">
        <v>5986</v>
      </c>
      <c r="N1298" s="14" t="s">
        <v>5989</v>
      </c>
      <c r="O1298" s="1">
        <f>IF(G1298="D1",MATCH(C1298,'RPI calculation'!$A$9:$A$356,0),0)</f>
        <v>23</v>
      </c>
      <c r="P1298" s="1">
        <f>IF(H1298="D1",MATCH(D1298,'RPI calculation'!$A$9:$A$356,0),0)</f>
        <v>44</v>
      </c>
      <c r="Q1298" s="1">
        <f t="shared" si="60"/>
        <v>1</v>
      </c>
      <c r="R1298" s="1">
        <f t="shared" si="61"/>
        <v>0</v>
      </c>
      <c r="S1298" s="1">
        <f t="shared" si="62"/>
        <v>1</v>
      </c>
      <c r="T1298" s="9">
        <f>IF(Q1298=0,0,(INDEX('RPI calculation'!$H$9:$H$356,P1298)-(COUNTIFS(Matches!$C$9:$C$1954,C1298,Matches!$D$9:$D$1954,D1298,Matches!$Q$9:$Q$1954,1,Matches!$F$9:$F$1954,3)+COUNTIFS(Matches!$C$9:$C$1954,D1298,Matches!$D$9:$D$1954,C1298,Matches!$Q$9:$Q$1954,1,Matches!$E$9:$E$1954,3)))/((INDEX('RPI calculation'!$H$9:$H$356,P1298)+INDEX('RPI calculation'!$I$9:$I$356,P1298))-(COUNTIFS(Matches!$C$9:$C$1954,C1298,Matches!$D$9:$D$1954,D1298,Matches!$Q$9:$Q$1954,1)+COUNTIFS(Matches!$C$9:$C$1954,D1298,Matches!$D$9:$D$1954,C1298,Matches!$Q$9:$Q$1954,1))))</f>
        <v>0.58333333333333337</v>
      </c>
      <c r="U1298" s="9">
        <f>IF(Q1298=0,0,(INDEX('RPI calculation'!$H$9:$H$356,O1298)-(COUNTIFS(Matches!$C$9:$C$1954,C1298,Matches!$D$9:$D$1954,D1298,Matches!$Q$9:$Q$1954,1,Matches!$E$9:$E$1954,3)+COUNTIFS(Matches!$C$9:$C$1954,D1298,Matches!$D$9:$D$1954,C1298,Matches!$Q$9:$Q$1954,1,Matches!$F$9:$F$1954,3)))/((INDEX('RPI calculation'!$H$9:$H$356,O1298)+INDEX('RPI calculation'!$I$9:$I$356,O1298))-(COUNTIFS(Matches!$C$9:$C$1954,C1298,Matches!$D$9:$D$1954,D1298,Matches!$Q$9:$Q$1954,1)+COUNTIFS(Matches!$C$9:$C$1954,D1298,Matches!$D$9:$D$1954,C1298,Matches!$Q$9:$Q$1954,1))))</f>
        <v>0.44444444444444442</v>
      </c>
      <c r="V1298" s="9">
        <f>IF(Q1298=0,0,INDEX('RPI calculation'!$K$9:$K$356,P1298))</f>
        <v>0.4697746697746697</v>
      </c>
      <c r="W1298" s="9">
        <f>IF(Q1298=0,0,INDEX('RPI calculation'!$K$9:$K$356,O1298))</f>
        <v>0.29630536130536134</v>
      </c>
      <c r="X1298" s="1">
        <f>IF(G1298="D1",INDEX('RPI calculation'!$N$9:$N$356,O1298),0)</f>
        <v>327</v>
      </c>
      <c r="Y1298" s="1">
        <f>IF(H1298="D1",INDEX('RPI calculation'!$N$9:$N$356,P1298),0)</f>
        <v>164</v>
      </c>
    </row>
    <row r="1299" spans="1:25" ht="25">
      <c r="A1299" s="1" t="s">
        <v>3644</v>
      </c>
      <c r="B1299" s="12">
        <v>46277</v>
      </c>
      <c r="C1299" s="1" t="s">
        <v>182</v>
      </c>
      <c r="D1299" s="1" t="s">
        <v>312</v>
      </c>
      <c r="E1299" s="1">
        <v>3</v>
      </c>
      <c r="F1299" s="1">
        <v>0</v>
      </c>
      <c r="G1299" s="1" t="s">
        <v>584</v>
      </c>
      <c r="H1299" s="1" t="s">
        <v>584</v>
      </c>
      <c r="I1299" s="1">
        <v>2</v>
      </c>
      <c r="J1299" s="14" t="s">
        <v>850</v>
      </c>
      <c r="K1299" s="14" t="s">
        <v>3645</v>
      </c>
      <c r="L1299" s="14"/>
      <c r="M1299" s="1" t="s">
        <v>5986</v>
      </c>
      <c r="N1299" s="14" t="s">
        <v>5989</v>
      </c>
      <c r="O1299" s="1">
        <f>IF(G1299="D1",MATCH(C1299,'RPI calculation'!$A$9:$A$356,0),0)</f>
        <v>24</v>
      </c>
      <c r="P1299" s="1">
        <f>IF(H1299="D1",MATCH(D1299,'RPI calculation'!$A$9:$A$356,0),0)</f>
        <v>183</v>
      </c>
      <c r="Q1299" s="1">
        <f t="shared" si="60"/>
        <v>1</v>
      </c>
      <c r="R1299" s="1">
        <f t="shared" si="61"/>
        <v>1</v>
      </c>
      <c r="S1299" s="1">
        <f t="shared" si="62"/>
        <v>0</v>
      </c>
      <c r="T1299" s="9">
        <f>IF(Q1299=0,0,(INDEX('RPI calculation'!$H$9:$H$356,P1299)-(COUNTIFS(Matches!$C$9:$C$1954,C1299,Matches!$D$9:$D$1954,D1299,Matches!$Q$9:$Q$1954,1,Matches!$F$9:$F$1954,3)+COUNTIFS(Matches!$C$9:$C$1954,D1299,Matches!$D$9:$D$1954,C1299,Matches!$Q$9:$Q$1954,1,Matches!$E$9:$E$1954,3)))/((INDEX('RPI calculation'!$H$9:$H$356,P1299)+INDEX('RPI calculation'!$I$9:$I$356,P1299))-(COUNTIFS(Matches!$C$9:$C$1954,C1299,Matches!$D$9:$D$1954,D1299,Matches!$Q$9:$Q$1954,1)+COUNTIFS(Matches!$C$9:$C$1954,D1299,Matches!$D$9:$D$1954,C1299,Matches!$Q$9:$Q$1954,1))))</f>
        <v>0.33333333333333331</v>
      </c>
      <c r="U1299" s="9">
        <f>IF(Q1299=0,0,(INDEX('RPI calculation'!$H$9:$H$356,O1299)-(COUNTIFS(Matches!$C$9:$C$1954,C1299,Matches!$D$9:$D$1954,D1299,Matches!$Q$9:$Q$1954,1,Matches!$E$9:$E$1954,3)+COUNTIFS(Matches!$C$9:$C$1954,D1299,Matches!$D$9:$D$1954,C1299,Matches!$Q$9:$Q$1954,1,Matches!$F$9:$F$1954,3)))/((INDEX('RPI calculation'!$H$9:$H$356,O1299)+INDEX('RPI calculation'!$I$9:$I$356,O1299))-(COUNTIFS(Matches!$C$9:$C$1954,C1299,Matches!$D$9:$D$1954,D1299,Matches!$Q$9:$Q$1954,1)+COUNTIFS(Matches!$C$9:$C$1954,D1299,Matches!$D$9:$D$1954,C1299,Matches!$Q$9:$Q$1954,1))))</f>
        <v>0.63636363636363635</v>
      </c>
      <c r="V1299" s="9">
        <f>IF(Q1299=0,0,INDEX('RPI calculation'!$K$9:$K$356,P1299))</f>
        <v>0.47126441934134244</v>
      </c>
      <c r="W1299" s="9">
        <f>IF(Q1299=0,0,INDEX('RPI calculation'!$K$9:$K$356,O1299))</f>
        <v>0.4484638047138047</v>
      </c>
      <c r="X1299" s="1">
        <f>IF(G1299="D1",INDEX('RPI calculation'!$N$9:$N$356,O1299),0)</f>
        <v>159</v>
      </c>
      <c r="Y1299" s="1">
        <f>IF(H1299="D1",INDEX('RPI calculation'!$N$9:$N$356,P1299),0)</f>
        <v>289</v>
      </c>
    </row>
    <row r="1300" spans="1:25" ht="25">
      <c r="A1300" s="1" t="s">
        <v>3646</v>
      </c>
      <c r="B1300" s="12">
        <v>46277</v>
      </c>
      <c r="C1300" s="1" t="s">
        <v>81</v>
      </c>
      <c r="D1300" s="1" t="s">
        <v>281</v>
      </c>
      <c r="E1300" s="1">
        <v>3</v>
      </c>
      <c r="F1300" s="1">
        <v>0</v>
      </c>
      <c r="G1300" s="1" t="s">
        <v>584</v>
      </c>
      <c r="H1300" s="1" t="s">
        <v>584</v>
      </c>
      <c r="I1300" s="1">
        <v>2</v>
      </c>
      <c r="J1300" s="14" t="s">
        <v>902</v>
      </c>
      <c r="K1300" s="14" t="s">
        <v>3647</v>
      </c>
      <c r="L1300" s="14"/>
      <c r="M1300" s="1" t="s">
        <v>5986</v>
      </c>
      <c r="N1300" s="14" t="s">
        <v>5989</v>
      </c>
      <c r="O1300" s="1">
        <f>IF(G1300="D1",MATCH(C1300,'RPI calculation'!$A$9:$A$356,0),0)</f>
        <v>25</v>
      </c>
      <c r="P1300" s="1">
        <f>IF(H1300="D1",MATCH(D1300,'RPI calculation'!$A$9:$A$356,0),0)</f>
        <v>77</v>
      </c>
      <c r="Q1300" s="1">
        <f t="shared" si="60"/>
        <v>1</v>
      </c>
      <c r="R1300" s="1">
        <f t="shared" si="61"/>
        <v>1</v>
      </c>
      <c r="S1300" s="1">
        <f t="shared" si="62"/>
        <v>0</v>
      </c>
      <c r="T1300" s="9">
        <f>IF(Q1300=0,0,(INDEX('RPI calculation'!$H$9:$H$356,P1300)-(COUNTIFS(Matches!$C$9:$C$1954,C1300,Matches!$D$9:$D$1954,D1300,Matches!$Q$9:$Q$1954,1,Matches!$F$9:$F$1954,3)+COUNTIFS(Matches!$C$9:$C$1954,D1300,Matches!$D$9:$D$1954,C1300,Matches!$Q$9:$Q$1954,1,Matches!$E$9:$E$1954,3)))/((INDEX('RPI calculation'!$H$9:$H$356,P1300)+INDEX('RPI calculation'!$I$9:$I$356,P1300))-(COUNTIFS(Matches!$C$9:$C$1954,C1300,Matches!$D$9:$D$1954,D1300,Matches!$Q$9:$Q$1954,1)+COUNTIFS(Matches!$C$9:$C$1954,D1300,Matches!$D$9:$D$1954,C1300,Matches!$Q$9:$Q$1954,1))))</f>
        <v>0.54545454545454541</v>
      </c>
      <c r="U1300" s="9">
        <f>IF(Q1300=0,0,(INDEX('RPI calculation'!$H$9:$H$356,O1300)-(COUNTIFS(Matches!$C$9:$C$1954,C1300,Matches!$D$9:$D$1954,D1300,Matches!$Q$9:$Q$1954,1,Matches!$E$9:$E$1954,3)+COUNTIFS(Matches!$C$9:$C$1954,D1300,Matches!$D$9:$D$1954,C1300,Matches!$Q$9:$Q$1954,1,Matches!$F$9:$F$1954,3)))/((INDEX('RPI calculation'!$H$9:$H$356,O1300)+INDEX('RPI calculation'!$I$9:$I$356,O1300))-(COUNTIFS(Matches!$C$9:$C$1954,C1300,Matches!$D$9:$D$1954,D1300,Matches!$Q$9:$Q$1954,1)+COUNTIFS(Matches!$C$9:$C$1954,D1300,Matches!$D$9:$D$1954,C1300,Matches!$Q$9:$Q$1954,1))))</f>
        <v>0.58333333333333337</v>
      </c>
      <c r="V1300" s="9">
        <f>IF(Q1300=0,0,INDEX('RPI calculation'!$K$9:$K$356,P1300))</f>
        <v>0.4160774410774411</v>
      </c>
      <c r="W1300" s="9">
        <f>IF(Q1300=0,0,INDEX('RPI calculation'!$K$9:$K$356,O1300))</f>
        <v>0.63643685374454584</v>
      </c>
      <c r="X1300" s="1">
        <f>IF(G1300="D1",INDEX('RPI calculation'!$N$9:$N$356,O1300),0)</f>
        <v>58</v>
      </c>
      <c r="Y1300" s="1">
        <f>IF(H1300="D1",INDEX('RPI calculation'!$N$9:$N$356,P1300),0)</f>
        <v>258</v>
      </c>
    </row>
    <row r="1301" spans="1:25" ht="25">
      <c r="A1301" s="1" t="s">
        <v>3648</v>
      </c>
      <c r="B1301" s="12">
        <v>46277</v>
      </c>
      <c r="C1301" s="1" t="s">
        <v>63</v>
      </c>
      <c r="D1301" s="1" t="s">
        <v>165</v>
      </c>
      <c r="E1301" s="1">
        <v>3</v>
      </c>
      <c r="F1301" s="1">
        <v>0</v>
      </c>
      <c r="G1301" s="1" t="s">
        <v>584</v>
      </c>
      <c r="H1301" s="1" t="s">
        <v>584</v>
      </c>
      <c r="I1301" s="1">
        <v>2</v>
      </c>
      <c r="J1301" s="14" t="s">
        <v>716</v>
      </c>
      <c r="K1301" s="14" t="s">
        <v>3649</v>
      </c>
      <c r="L1301" s="14"/>
      <c r="M1301" s="1" t="s">
        <v>5986</v>
      </c>
      <c r="N1301" s="14" t="s">
        <v>5989</v>
      </c>
      <c r="O1301" s="1">
        <f>IF(G1301="D1",MATCH(C1301,'RPI calculation'!$A$9:$A$356,0),0)</f>
        <v>27</v>
      </c>
      <c r="P1301" s="1">
        <f>IF(H1301="D1",MATCH(D1301,'RPI calculation'!$A$9:$A$356,0),0)</f>
        <v>238</v>
      </c>
      <c r="Q1301" s="1">
        <f t="shared" si="60"/>
        <v>1</v>
      </c>
      <c r="R1301" s="1">
        <f t="shared" si="61"/>
        <v>1</v>
      </c>
      <c r="S1301" s="1">
        <f t="shared" si="62"/>
        <v>0</v>
      </c>
      <c r="T1301" s="9">
        <f>IF(Q1301=0,0,(INDEX('RPI calculation'!$H$9:$H$356,P1301)-(COUNTIFS(Matches!$C$9:$C$1954,C1301,Matches!$D$9:$D$1954,D1301,Matches!$Q$9:$Q$1954,1,Matches!$F$9:$F$1954,3)+COUNTIFS(Matches!$C$9:$C$1954,D1301,Matches!$D$9:$D$1954,C1301,Matches!$Q$9:$Q$1954,1,Matches!$E$9:$E$1954,3)))/((INDEX('RPI calculation'!$H$9:$H$356,P1301)+INDEX('RPI calculation'!$I$9:$I$356,P1301))-(COUNTIFS(Matches!$C$9:$C$1954,C1301,Matches!$D$9:$D$1954,D1301,Matches!$Q$9:$Q$1954,1)+COUNTIFS(Matches!$C$9:$C$1954,D1301,Matches!$D$9:$D$1954,C1301,Matches!$Q$9:$Q$1954,1))))</f>
        <v>0.5</v>
      </c>
      <c r="U1301" s="9">
        <f>IF(Q1301=0,0,(INDEX('RPI calculation'!$H$9:$H$356,O1301)-(COUNTIFS(Matches!$C$9:$C$1954,C1301,Matches!$D$9:$D$1954,D1301,Matches!$Q$9:$Q$1954,1,Matches!$E$9:$E$1954,3)+COUNTIFS(Matches!$C$9:$C$1954,D1301,Matches!$D$9:$D$1954,C1301,Matches!$Q$9:$Q$1954,1,Matches!$F$9:$F$1954,3)))/((INDEX('RPI calculation'!$H$9:$H$356,O1301)+INDEX('RPI calculation'!$I$9:$I$356,O1301))-(COUNTIFS(Matches!$C$9:$C$1954,C1301,Matches!$D$9:$D$1954,D1301,Matches!$Q$9:$Q$1954,1)+COUNTIFS(Matches!$C$9:$C$1954,D1301,Matches!$D$9:$D$1954,C1301,Matches!$Q$9:$Q$1954,1))))</f>
        <v>0.7</v>
      </c>
      <c r="V1301" s="9">
        <f>IF(Q1301=0,0,INDEX('RPI calculation'!$K$9:$K$356,P1301))</f>
        <v>0.56212121212121202</v>
      </c>
      <c r="W1301" s="9">
        <f>IF(Q1301=0,0,INDEX('RPI calculation'!$K$9:$K$356,O1301))</f>
        <v>0.58383838383838382</v>
      </c>
      <c r="X1301" s="1">
        <f>IF(G1301="D1",INDEX('RPI calculation'!$N$9:$N$356,O1301),0)</f>
        <v>40</v>
      </c>
      <c r="Y1301" s="1">
        <f>IF(H1301="D1",INDEX('RPI calculation'!$N$9:$N$356,P1301),0)</f>
        <v>142</v>
      </c>
    </row>
    <row r="1302" spans="1:25" ht="25">
      <c r="A1302" s="1" t="s">
        <v>3650</v>
      </c>
      <c r="B1302" s="12">
        <v>46277</v>
      </c>
      <c r="C1302" s="1" t="s">
        <v>63</v>
      </c>
      <c r="D1302" s="1" t="s">
        <v>64</v>
      </c>
      <c r="E1302" s="1">
        <v>0</v>
      </c>
      <c r="F1302" s="1">
        <v>3</v>
      </c>
      <c r="G1302" s="1" t="s">
        <v>584</v>
      </c>
      <c r="H1302" s="1" t="s">
        <v>584</v>
      </c>
      <c r="I1302" s="1">
        <v>2</v>
      </c>
      <c r="J1302" s="14" t="s">
        <v>1213</v>
      </c>
      <c r="K1302" s="14" t="s">
        <v>3651</v>
      </c>
      <c r="L1302" s="14"/>
      <c r="M1302" s="1" t="s">
        <v>5986</v>
      </c>
      <c r="N1302" s="14" t="s">
        <v>5989</v>
      </c>
      <c r="O1302" s="1">
        <f>IF(G1302="D1",MATCH(C1302,'RPI calculation'!$A$9:$A$356,0),0)</f>
        <v>27</v>
      </c>
      <c r="P1302" s="1">
        <f>IF(H1302="D1",MATCH(D1302,'RPI calculation'!$A$9:$A$356,0),0)</f>
        <v>346</v>
      </c>
      <c r="Q1302" s="1">
        <f t="shared" si="60"/>
        <v>1</v>
      </c>
      <c r="R1302" s="1">
        <f t="shared" si="61"/>
        <v>0</v>
      </c>
      <c r="S1302" s="1">
        <f t="shared" si="62"/>
        <v>1</v>
      </c>
      <c r="T1302" s="9">
        <f>IF(Q1302=0,0,(INDEX('RPI calculation'!$H$9:$H$356,P1302)-(COUNTIFS(Matches!$C$9:$C$1954,C1302,Matches!$D$9:$D$1954,D1302,Matches!$Q$9:$Q$1954,1,Matches!$F$9:$F$1954,3)+COUNTIFS(Matches!$C$9:$C$1954,D1302,Matches!$D$9:$D$1954,C1302,Matches!$Q$9:$Q$1954,1,Matches!$E$9:$E$1954,3)))/((INDEX('RPI calculation'!$H$9:$H$356,P1302)+INDEX('RPI calculation'!$I$9:$I$356,P1302))-(COUNTIFS(Matches!$C$9:$C$1954,C1302,Matches!$D$9:$D$1954,D1302,Matches!$Q$9:$Q$1954,1)+COUNTIFS(Matches!$C$9:$C$1954,D1302,Matches!$D$9:$D$1954,C1302,Matches!$Q$9:$Q$1954,1))))</f>
        <v>0.6</v>
      </c>
      <c r="U1302" s="9">
        <f>IF(Q1302=0,0,(INDEX('RPI calculation'!$H$9:$H$356,O1302)-(COUNTIFS(Matches!$C$9:$C$1954,C1302,Matches!$D$9:$D$1954,D1302,Matches!$Q$9:$Q$1954,1,Matches!$E$9:$E$1954,3)+COUNTIFS(Matches!$C$9:$C$1954,D1302,Matches!$D$9:$D$1954,C1302,Matches!$Q$9:$Q$1954,1,Matches!$F$9:$F$1954,3)))/((INDEX('RPI calculation'!$H$9:$H$356,O1302)+INDEX('RPI calculation'!$I$9:$I$356,O1302))-(COUNTIFS(Matches!$C$9:$C$1954,C1302,Matches!$D$9:$D$1954,D1302,Matches!$Q$9:$Q$1954,1)+COUNTIFS(Matches!$C$9:$C$1954,D1302,Matches!$D$9:$D$1954,C1302,Matches!$Q$9:$Q$1954,1))))</f>
        <v>0.8</v>
      </c>
      <c r="V1302" s="9">
        <f>IF(Q1302=0,0,INDEX('RPI calculation'!$K$9:$K$356,P1302))</f>
        <v>0.61976584022038572</v>
      </c>
      <c r="W1302" s="9">
        <f>IF(Q1302=0,0,INDEX('RPI calculation'!$K$9:$K$356,O1302))</f>
        <v>0.58383838383838382</v>
      </c>
      <c r="X1302" s="1">
        <f>IF(G1302="D1",INDEX('RPI calculation'!$N$9:$N$356,O1302),0)</f>
        <v>40</v>
      </c>
      <c r="Y1302" s="1">
        <f>IF(H1302="D1",INDEX('RPI calculation'!$N$9:$N$356,P1302),0)</f>
        <v>41</v>
      </c>
    </row>
    <row r="1303" spans="1:25" ht="25">
      <c r="A1303" s="1" t="s">
        <v>3652</v>
      </c>
      <c r="B1303" s="12">
        <v>46277</v>
      </c>
      <c r="C1303" s="1" t="s">
        <v>271</v>
      </c>
      <c r="D1303" s="1" t="s">
        <v>89</v>
      </c>
      <c r="E1303" s="1">
        <v>0</v>
      </c>
      <c r="F1303" s="1">
        <v>3</v>
      </c>
      <c r="G1303" s="1" t="s">
        <v>584</v>
      </c>
      <c r="H1303" s="1" t="s">
        <v>584</v>
      </c>
      <c r="I1303" s="1">
        <v>2</v>
      </c>
      <c r="J1303" s="14" t="s">
        <v>2795</v>
      </c>
      <c r="K1303" s="14" t="s">
        <v>3653</v>
      </c>
      <c r="L1303" s="14"/>
      <c r="M1303" s="1" t="s">
        <v>5986</v>
      </c>
      <c r="N1303" s="14" t="s">
        <v>5989</v>
      </c>
      <c r="O1303" s="1">
        <f>IF(G1303="D1",MATCH(C1303,'RPI calculation'!$A$9:$A$356,0),0)</f>
        <v>29</v>
      </c>
      <c r="P1303" s="1">
        <f>IF(H1303="D1",MATCH(D1303,'RPI calculation'!$A$9:$A$356,0),0)</f>
        <v>142</v>
      </c>
      <c r="Q1303" s="1">
        <f t="shared" si="60"/>
        <v>1</v>
      </c>
      <c r="R1303" s="1">
        <f t="shared" si="61"/>
        <v>0</v>
      </c>
      <c r="S1303" s="1">
        <f t="shared" si="62"/>
        <v>1</v>
      </c>
      <c r="T1303" s="9">
        <f>IF(Q1303=0,0,(INDEX('RPI calculation'!$H$9:$H$356,P1303)-(COUNTIFS(Matches!$C$9:$C$1954,C1303,Matches!$D$9:$D$1954,D1303,Matches!$Q$9:$Q$1954,1,Matches!$F$9:$F$1954,3)+COUNTIFS(Matches!$C$9:$C$1954,D1303,Matches!$D$9:$D$1954,C1303,Matches!$Q$9:$Q$1954,1,Matches!$E$9:$E$1954,3)))/((INDEX('RPI calculation'!$H$9:$H$356,P1303)+INDEX('RPI calculation'!$I$9:$I$356,P1303))-(COUNTIFS(Matches!$C$9:$C$1954,C1303,Matches!$D$9:$D$1954,D1303,Matches!$Q$9:$Q$1954,1)+COUNTIFS(Matches!$C$9:$C$1954,D1303,Matches!$D$9:$D$1954,C1303,Matches!$Q$9:$Q$1954,1))))</f>
        <v>0.8</v>
      </c>
      <c r="U1303" s="9">
        <f>IF(Q1303=0,0,(INDEX('RPI calculation'!$H$9:$H$356,O1303)-(COUNTIFS(Matches!$C$9:$C$1954,C1303,Matches!$D$9:$D$1954,D1303,Matches!$Q$9:$Q$1954,1,Matches!$E$9:$E$1954,3)+COUNTIFS(Matches!$C$9:$C$1954,D1303,Matches!$D$9:$D$1954,C1303,Matches!$Q$9:$Q$1954,1,Matches!$F$9:$F$1954,3)))/((INDEX('RPI calculation'!$H$9:$H$356,O1303)+INDEX('RPI calculation'!$I$9:$I$356,O1303))-(COUNTIFS(Matches!$C$9:$C$1954,C1303,Matches!$D$9:$D$1954,D1303,Matches!$Q$9:$Q$1954,1)+COUNTIFS(Matches!$C$9:$C$1954,D1303,Matches!$D$9:$D$1954,C1303,Matches!$Q$9:$Q$1954,1))))</f>
        <v>0.2857142857142857</v>
      </c>
      <c r="V1303" s="9">
        <f>IF(Q1303=0,0,INDEX('RPI calculation'!$K$9:$K$356,P1303))</f>
        <v>0.5116030434212252</v>
      </c>
      <c r="W1303" s="9">
        <f>IF(Q1303=0,0,INDEX('RPI calculation'!$K$9:$K$356,O1303))</f>
        <v>0.55101010101010106</v>
      </c>
      <c r="X1303" s="1">
        <f>IF(G1303="D1",INDEX('RPI calculation'!$N$9:$N$356,O1303),0)</f>
        <v>248</v>
      </c>
      <c r="Y1303" s="1">
        <f>IF(H1303="D1",INDEX('RPI calculation'!$N$9:$N$356,P1303),0)</f>
        <v>66</v>
      </c>
    </row>
    <row r="1304" spans="1:25" ht="25">
      <c r="A1304" s="1" t="s">
        <v>3654</v>
      </c>
      <c r="B1304" s="12">
        <v>46277</v>
      </c>
      <c r="C1304" s="1" t="s">
        <v>334</v>
      </c>
      <c r="D1304" s="1" t="s">
        <v>311</v>
      </c>
      <c r="E1304" s="1">
        <v>0</v>
      </c>
      <c r="F1304" s="1">
        <v>3</v>
      </c>
      <c r="G1304" s="1" t="s">
        <v>584</v>
      </c>
      <c r="H1304" s="1" t="s">
        <v>584</v>
      </c>
      <c r="I1304" s="1">
        <v>2</v>
      </c>
      <c r="J1304" s="14" t="s">
        <v>2174</v>
      </c>
      <c r="K1304" s="14" t="s">
        <v>3655</v>
      </c>
      <c r="L1304" s="14"/>
      <c r="M1304" s="1" t="s">
        <v>5986</v>
      </c>
      <c r="N1304" s="14" t="s">
        <v>5989</v>
      </c>
      <c r="O1304" s="1">
        <f>IF(G1304="D1",MATCH(C1304,'RPI calculation'!$A$9:$A$356,0),0)</f>
        <v>30</v>
      </c>
      <c r="P1304" s="1">
        <f>IF(H1304="D1",MATCH(D1304,'RPI calculation'!$A$9:$A$356,0),0)</f>
        <v>89</v>
      </c>
      <c r="Q1304" s="1">
        <f t="shared" si="60"/>
        <v>1</v>
      </c>
      <c r="R1304" s="1">
        <f t="shared" si="61"/>
        <v>0</v>
      </c>
      <c r="S1304" s="1">
        <f t="shared" si="62"/>
        <v>1</v>
      </c>
      <c r="T1304" s="9">
        <f>IF(Q1304=0,0,(INDEX('RPI calculation'!$H$9:$H$356,P1304)-(COUNTIFS(Matches!$C$9:$C$1954,C1304,Matches!$D$9:$D$1954,D1304,Matches!$Q$9:$Q$1954,1,Matches!$F$9:$F$1954,3)+COUNTIFS(Matches!$C$9:$C$1954,D1304,Matches!$D$9:$D$1954,C1304,Matches!$Q$9:$Q$1954,1,Matches!$E$9:$E$1954,3)))/((INDEX('RPI calculation'!$H$9:$H$356,P1304)+INDEX('RPI calculation'!$I$9:$I$356,P1304))-(COUNTIFS(Matches!$C$9:$C$1954,C1304,Matches!$D$9:$D$1954,D1304,Matches!$Q$9:$Q$1954,1)+COUNTIFS(Matches!$C$9:$C$1954,D1304,Matches!$D$9:$D$1954,C1304,Matches!$Q$9:$Q$1954,1))))</f>
        <v>0.41666666666666669</v>
      </c>
      <c r="U1304" s="9">
        <f>IF(Q1304=0,0,(INDEX('RPI calculation'!$H$9:$H$356,O1304)-(COUNTIFS(Matches!$C$9:$C$1954,C1304,Matches!$D$9:$D$1954,D1304,Matches!$Q$9:$Q$1954,1,Matches!$E$9:$E$1954,3)+COUNTIFS(Matches!$C$9:$C$1954,D1304,Matches!$D$9:$D$1954,C1304,Matches!$Q$9:$Q$1954,1,Matches!$F$9:$F$1954,3)))/((INDEX('RPI calculation'!$H$9:$H$356,O1304)+INDEX('RPI calculation'!$I$9:$I$356,O1304))-(COUNTIFS(Matches!$C$9:$C$1954,C1304,Matches!$D$9:$D$1954,D1304,Matches!$Q$9:$Q$1954,1)+COUNTIFS(Matches!$C$9:$C$1954,D1304,Matches!$D$9:$D$1954,C1304,Matches!$Q$9:$Q$1954,1))))</f>
        <v>0.33333333333333331</v>
      </c>
      <c r="V1304" s="9">
        <f>IF(Q1304=0,0,INDEX('RPI calculation'!$K$9:$K$356,P1304))</f>
        <v>0.36437451437451435</v>
      </c>
      <c r="W1304" s="9">
        <f>IF(Q1304=0,0,INDEX('RPI calculation'!$K$9:$K$356,O1304))</f>
        <v>0.39923756798756799</v>
      </c>
      <c r="X1304" s="1">
        <f>IF(G1304="D1",INDEX('RPI calculation'!$N$9:$N$356,O1304),0)</f>
        <v>311</v>
      </c>
      <c r="Y1304" s="1">
        <f>IF(H1304="D1",INDEX('RPI calculation'!$N$9:$N$356,P1304),0)</f>
        <v>288</v>
      </c>
    </row>
    <row r="1305" spans="1:25" ht="25">
      <c r="A1305" s="1" t="s">
        <v>3656</v>
      </c>
      <c r="B1305" s="12">
        <v>46277</v>
      </c>
      <c r="C1305" s="1" t="s">
        <v>334</v>
      </c>
      <c r="D1305" s="1" t="s">
        <v>298</v>
      </c>
      <c r="E1305" s="1">
        <v>1</v>
      </c>
      <c r="F1305" s="1">
        <v>3</v>
      </c>
      <c r="G1305" s="1" t="s">
        <v>584</v>
      </c>
      <c r="H1305" s="1" t="s">
        <v>584</v>
      </c>
      <c r="I1305" s="1">
        <v>2</v>
      </c>
      <c r="J1305" s="14" t="s">
        <v>1522</v>
      </c>
      <c r="K1305" s="14" t="s">
        <v>3260</v>
      </c>
      <c r="L1305" s="14"/>
      <c r="M1305" s="1" t="s">
        <v>5986</v>
      </c>
      <c r="N1305" s="14" t="s">
        <v>5989</v>
      </c>
      <c r="O1305" s="1">
        <f>IF(G1305="D1",MATCH(C1305,'RPI calculation'!$A$9:$A$356,0),0)</f>
        <v>30</v>
      </c>
      <c r="P1305" s="1">
        <f>IF(H1305="D1",MATCH(D1305,'RPI calculation'!$A$9:$A$356,0),0)</f>
        <v>151</v>
      </c>
      <c r="Q1305" s="1">
        <f t="shared" si="60"/>
        <v>1</v>
      </c>
      <c r="R1305" s="1">
        <f t="shared" si="61"/>
        <v>0</v>
      </c>
      <c r="S1305" s="1">
        <f t="shared" si="62"/>
        <v>1</v>
      </c>
      <c r="T1305" s="9">
        <f>IF(Q1305=0,0,(INDEX('RPI calculation'!$H$9:$H$356,P1305)-(COUNTIFS(Matches!$C$9:$C$1954,C1305,Matches!$D$9:$D$1954,D1305,Matches!$Q$9:$Q$1954,1,Matches!$F$9:$F$1954,3)+COUNTIFS(Matches!$C$9:$C$1954,D1305,Matches!$D$9:$D$1954,C1305,Matches!$Q$9:$Q$1954,1,Matches!$E$9:$E$1954,3)))/((INDEX('RPI calculation'!$H$9:$H$356,P1305)+INDEX('RPI calculation'!$I$9:$I$356,P1305))-(COUNTIFS(Matches!$C$9:$C$1954,C1305,Matches!$D$9:$D$1954,D1305,Matches!$Q$9:$Q$1954,1)+COUNTIFS(Matches!$C$9:$C$1954,D1305,Matches!$D$9:$D$1954,C1305,Matches!$Q$9:$Q$1954,1))))</f>
        <v>0.2</v>
      </c>
      <c r="U1305" s="9">
        <f>IF(Q1305=0,0,(INDEX('RPI calculation'!$H$9:$H$356,O1305)-(COUNTIFS(Matches!$C$9:$C$1954,C1305,Matches!$D$9:$D$1954,D1305,Matches!$Q$9:$Q$1954,1,Matches!$E$9:$E$1954,3)+COUNTIFS(Matches!$C$9:$C$1954,D1305,Matches!$D$9:$D$1954,C1305,Matches!$Q$9:$Q$1954,1,Matches!$F$9:$F$1954,3)))/((INDEX('RPI calculation'!$H$9:$H$356,O1305)+INDEX('RPI calculation'!$I$9:$I$356,O1305))-(COUNTIFS(Matches!$C$9:$C$1954,C1305,Matches!$D$9:$D$1954,D1305,Matches!$Q$9:$Q$1954,1)+COUNTIFS(Matches!$C$9:$C$1954,D1305,Matches!$D$9:$D$1954,C1305,Matches!$Q$9:$Q$1954,1))))</f>
        <v>0.35714285714285715</v>
      </c>
      <c r="V1305" s="9">
        <f>IF(Q1305=0,0,INDEX('RPI calculation'!$K$9:$K$356,P1305))</f>
        <v>0.47633940133940134</v>
      </c>
      <c r="W1305" s="9">
        <f>IF(Q1305=0,0,INDEX('RPI calculation'!$K$9:$K$356,O1305))</f>
        <v>0.39923756798756799</v>
      </c>
      <c r="X1305" s="1">
        <f>IF(G1305="D1",INDEX('RPI calculation'!$N$9:$N$356,O1305),0)</f>
        <v>311</v>
      </c>
      <c r="Y1305" s="1">
        <f>IF(H1305="D1",INDEX('RPI calculation'!$N$9:$N$356,P1305),0)</f>
        <v>275</v>
      </c>
    </row>
    <row r="1306" spans="1:25" ht="25">
      <c r="A1306" s="1" t="s">
        <v>3657</v>
      </c>
      <c r="B1306" s="12">
        <v>46277</v>
      </c>
      <c r="C1306" s="1" t="s">
        <v>242</v>
      </c>
      <c r="D1306" s="1" t="s">
        <v>301</v>
      </c>
      <c r="E1306" s="1">
        <v>3</v>
      </c>
      <c r="F1306" s="1">
        <v>0</v>
      </c>
      <c r="G1306" s="1" t="s">
        <v>584</v>
      </c>
      <c r="H1306" s="1" t="s">
        <v>584</v>
      </c>
      <c r="I1306" s="1">
        <v>2</v>
      </c>
      <c r="J1306" s="14" t="s">
        <v>1457</v>
      </c>
      <c r="K1306" s="14" t="s">
        <v>3658</v>
      </c>
      <c r="L1306" s="14"/>
      <c r="M1306" s="1" t="s">
        <v>5986</v>
      </c>
      <c r="N1306" s="14" t="s">
        <v>5989</v>
      </c>
      <c r="O1306" s="1">
        <f>IF(G1306="D1",MATCH(C1306,'RPI calculation'!$A$9:$A$356,0),0)</f>
        <v>31</v>
      </c>
      <c r="P1306" s="1">
        <f>IF(H1306="D1",MATCH(D1306,'RPI calculation'!$A$9:$A$356,0),0)</f>
        <v>66</v>
      </c>
      <c r="Q1306" s="1">
        <f t="shared" si="60"/>
        <v>1</v>
      </c>
      <c r="R1306" s="1">
        <f t="shared" si="61"/>
        <v>1</v>
      </c>
      <c r="S1306" s="1">
        <f t="shared" si="62"/>
        <v>0</v>
      </c>
      <c r="T1306" s="9">
        <f>IF(Q1306=0,0,(INDEX('RPI calculation'!$H$9:$H$356,P1306)-(COUNTIFS(Matches!$C$9:$C$1954,C1306,Matches!$D$9:$D$1954,D1306,Matches!$Q$9:$Q$1954,1,Matches!$F$9:$F$1954,3)+COUNTIFS(Matches!$C$9:$C$1954,D1306,Matches!$D$9:$D$1954,C1306,Matches!$Q$9:$Q$1954,1,Matches!$E$9:$E$1954,3)))/((INDEX('RPI calculation'!$H$9:$H$356,P1306)+INDEX('RPI calculation'!$I$9:$I$356,P1306))-(COUNTIFS(Matches!$C$9:$C$1954,C1306,Matches!$D$9:$D$1954,D1306,Matches!$Q$9:$Q$1954,1)+COUNTIFS(Matches!$C$9:$C$1954,D1306,Matches!$D$9:$D$1954,C1306,Matches!$Q$9:$Q$1954,1))))</f>
        <v>0.66666666666666663</v>
      </c>
      <c r="U1306" s="9">
        <f>IF(Q1306=0,0,(INDEX('RPI calculation'!$H$9:$H$356,O1306)-(COUNTIFS(Matches!$C$9:$C$1954,C1306,Matches!$D$9:$D$1954,D1306,Matches!$Q$9:$Q$1954,1,Matches!$E$9:$E$1954,3)+COUNTIFS(Matches!$C$9:$C$1954,D1306,Matches!$D$9:$D$1954,C1306,Matches!$Q$9:$Q$1954,1,Matches!$F$9:$F$1954,3)))/((INDEX('RPI calculation'!$H$9:$H$356,O1306)+INDEX('RPI calculation'!$I$9:$I$356,O1306))-(COUNTIFS(Matches!$C$9:$C$1954,C1306,Matches!$D$9:$D$1954,D1306,Matches!$Q$9:$Q$1954,1)+COUNTIFS(Matches!$C$9:$C$1954,D1306,Matches!$D$9:$D$1954,C1306,Matches!$Q$9:$Q$1954,1))))</f>
        <v>0.4</v>
      </c>
      <c r="V1306" s="9">
        <f>IF(Q1306=0,0,INDEX('RPI calculation'!$K$9:$K$356,P1306))</f>
        <v>0.32829478214093599</v>
      </c>
      <c r="W1306" s="9">
        <f>IF(Q1306=0,0,INDEX('RPI calculation'!$K$9:$K$356,O1306))</f>
        <v>0.50446018627836808</v>
      </c>
      <c r="X1306" s="1">
        <f>IF(G1306="D1",INDEX('RPI calculation'!$N$9:$N$356,O1306),0)</f>
        <v>219</v>
      </c>
      <c r="Y1306" s="1">
        <f>IF(H1306="D1",INDEX('RPI calculation'!$N$9:$N$356,P1306),0)</f>
        <v>278</v>
      </c>
    </row>
    <row r="1307" spans="1:25" ht="25">
      <c r="A1307" s="1" t="s">
        <v>3659</v>
      </c>
      <c r="B1307" s="12">
        <v>46277</v>
      </c>
      <c r="C1307" s="1" t="s">
        <v>242</v>
      </c>
      <c r="D1307" s="1" t="s">
        <v>344</v>
      </c>
      <c r="E1307" s="1">
        <v>0</v>
      </c>
      <c r="F1307" s="1">
        <v>3</v>
      </c>
      <c r="G1307" s="1" t="s">
        <v>584</v>
      </c>
      <c r="H1307" s="1" t="s">
        <v>584</v>
      </c>
      <c r="I1307" s="1">
        <v>2</v>
      </c>
      <c r="J1307" s="14" t="s">
        <v>1207</v>
      </c>
      <c r="K1307" s="14" t="s">
        <v>3660</v>
      </c>
      <c r="L1307" s="14"/>
      <c r="M1307" s="1" t="s">
        <v>5986</v>
      </c>
      <c r="N1307" s="14" t="s">
        <v>5989</v>
      </c>
      <c r="O1307" s="1">
        <f>IF(G1307="D1",MATCH(C1307,'RPI calculation'!$A$9:$A$356,0),0)</f>
        <v>31</v>
      </c>
      <c r="P1307" s="1">
        <f>IF(H1307="D1",MATCH(D1307,'RPI calculation'!$A$9:$A$356,0),0)</f>
        <v>251</v>
      </c>
      <c r="Q1307" s="1">
        <f t="shared" si="60"/>
        <v>1</v>
      </c>
      <c r="R1307" s="1">
        <f t="shared" si="61"/>
        <v>0</v>
      </c>
      <c r="S1307" s="1">
        <f t="shared" si="62"/>
        <v>1</v>
      </c>
      <c r="T1307" s="9">
        <f>IF(Q1307=0,0,(INDEX('RPI calculation'!$H$9:$H$356,P1307)-(COUNTIFS(Matches!$C$9:$C$1954,C1307,Matches!$D$9:$D$1954,D1307,Matches!$Q$9:$Q$1954,1,Matches!$F$9:$F$1954,3)+COUNTIFS(Matches!$C$9:$C$1954,D1307,Matches!$D$9:$D$1954,C1307,Matches!$Q$9:$Q$1954,1,Matches!$E$9:$E$1954,3)))/((INDEX('RPI calculation'!$H$9:$H$356,P1307)+INDEX('RPI calculation'!$I$9:$I$356,P1307))-(COUNTIFS(Matches!$C$9:$C$1954,C1307,Matches!$D$9:$D$1954,D1307,Matches!$Q$9:$Q$1954,1)+COUNTIFS(Matches!$C$9:$C$1954,D1307,Matches!$D$9:$D$1954,C1307,Matches!$Q$9:$Q$1954,1))))</f>
        <v>0.36363636363636365</v>
      </c>
      <c r="U1307" s="9">
        <f>IF(Q1307=0,0,(INDEX('RPI calculation'!$H$9:$H$356,O1307)-(COUNTIFS(Matches!$C$9:$C$1954,C1307,Matches!$D$9:$D$1954,D1307,Matches!$Q$9:$Q$1954,1,Matches!$E$9:$E$1954,3)+COUNTIFS(Matches!$C$9:$C$1954,D1307,Matches!$D$9:$D$1954,C1307,Matches!$Q$9:$Q$1954,1,Matches!$F$9:$F$1954,3)))/((INDEX('RPI calculation'!$H$9:$H$356,O1307)+INDEX('RPI calculation'!$I$9:$I$356,O1307))-(COUNTIFS(Matches!$C$9:$C$1954,C1307,Matches!$D$9:$D$1954,D1307,Matches!$Q$9:$Q$1954,1)+COUNTIFS(Matches!$C$9:$C$1954,D1307,Matches!$D$9:$D$1954,C1307,Matches!$Q$9:$Q$1954,1))))</f>
        <v>0.5</v>
      </c>
      <c r="V1307" s="9">
        <f>IF(Q1307=0,0,INDEX('RPI calculation'!$K$9:$K$356,P1307))</f>
        <v>0.32662198912198914</v>
      </c>
      <c r="W1307" s="9">
        <f>IF(Q1307=0,0,INDEX('RPI calculation'!$K$9:$K$356,O1307))</f>
        <v>0.50446018627836808</v>
      </c>
      <c r="X1307" s="1">
        <f>IF(G1307="D1",INDEX('RPI calculation'!$N$9:$N$356,O1307),0)</f>
        <v>219</v>
      </c>
      <c r="Y1307" s="1">
        <f>IF(H1307="D1",INDEX('RPI calculation'!$N$9:$N$356,P1307),0)</f>
        <v>321</v>
      </c>
    </row>
    <row r="1308" spans="1:25" ht="25">
      <c r="A1308" s="1" t="s">
        <v>3661</v>
      </c>
      <c r="B1308" s="12">
        <v>46277</v>
      </c>
      <c r="C1308" s="1" t="s">
        <v>164</v>
      </c>
      <c r="D1308" s="1" t="s">
        <v>299</v>
      </c>
      <c r="E1308" s="1">
        <v>3</v>
      </c>
      <c r="F1308" s="1">
        <v>0</v>
      </c>
      <c r="G1308" s="1" t="s">
        <v>584</v>
      </c>
      <c r="H1308" s="1" t="s">
        <v>584</v>
      </c>
      <c r="I1308" s="1">
        <v>2</v>
      </c>
      <c r="J1308" s="14" t="s">
        <v>618</v>
      </c>
      <c r="K1308" s="14" t="s">
        <v>3662</v>
      </c>
      <c r="L1308" s="14"/>
      <c r="M1308" s="1" t="s">
        <v>5986</v>
      </c>
      <c r="N1308" s="14" t="s">
        <v>5989</v>
      </c>
      <c r="O1308" s="1">
        <f>IF(G1308="D1",MATCH(C1308,'RPI calculation'!$A$9:$A$356,0),0)</f>
        <v>32</v>
      </c>
      <c r="P1308" s="1">
        <f>IF(H1308="D1",MATCH(D1308,'RPI calculation'!$A$9:$A$356,0),0)</f>
        <v>46</v>
      </c>
      <c r="Q1308" s="1">
        <f t="shared" si="60"/>
        <v>1</v>
      </c>
      <c r="R1308" s="1">
        <f t="shared" si="61"/>
        <v>1</v>
      </c>
      <c r="S1308" s="1">
        <f t="shared" si="62"/>
        <v>0</v>
      </c>
      <c r="T1308" s="9">
        <f>IF(Q1308=0,0,(INDEX('RPI calculation'!$H$9:$H$356,P1308)-(COUNTIFS(Matches!$C$9:$C$1954,C1308,Matches!$D$9:$D$1954,D1308,Matches!$Q$9:$Q$1954,1,Matches!$F$9:$F$1954,3)+COUNTIFS(Matches!$C$9:$C$1954,D1308,Matches!$D$9:$D$1954,C1308,Matches!$Q$9:$Q$1954,1,Matches!$E$9:$E$1954,3)))/((INDEX('RPI calculation'!$H$9:$H$356,P1308)+INDEX('RPI calculation'!$I$9:$I$356,P1308))-(COUNTIFS(Matches!$C$9:$C$1954,C1308,Matches!$D$9:$D$1954,D1308,Matches!$Q$9:$Q$1954,1)+COUNTIFS(Matches!$C$9:$C$1954,D1308,Matches!$D$9:$D$1954,C1308,Matches!$Q$9:$Q$1954,1))))</f>
        <v>0.45454545454545453</v>
      </c>
      <c r="U1308" s="9">
        <f>IF(Q1308=0,0,(INDEX('RPI calculation'!$H$9:$H$356,O1308)-(COUNTIFS(Matches!$C$9:$C$1954,C1308,Matches!$D$9:$D$1954,D1308,Matches!$Q$9:$Q$1954,1,Matches!$E$9:$E$1954,3)+COUNTIFS(Matches!$C$9:$C$1954,D1308,Matches!$D$9:$D$1954,C1308,Matches!$Q$9:$Q$1954,1,Matches!$F$9:$F$1954,3)))/((INDEX('RPI calculation'!$H$9:$H$356,O1308)+INDEX('RPI calculation'!$I$9:$I$356,O1308))-(COUNTIFS(Matches!$C$9:$C$1954,C1308,Matches!$D$9:$D$1954,D1308,Matches!$Q$9:$Q$1954,1)+COUNTIFS(Matches!$C$9:$C$1954,D1308,Matches!$D$9:$D$1954,C1308,Matches!$Q$9:$Q$1954,1))))</f>
        <v>0.7</v>
      </c>
      <c r="V1308" s="9">
        <f>IF(Q1308=0,0,INDEX('RPI calculation'!$K$9:$K$356,P1308))</f>
        <v>0.42518453768453773</v>
      </c>
      <c r="W1308" s="9">
        <f>IF(Q1308=0,0,INDEX('RPI calculation'!$K$9:$K$356,O1308))</f>
        <v>0.42922582468037013</v>
      </c>
      <c r="X1308" s="1">
        <f>IF(G1308="D1",INDEX('RPI calculation'!$N$9:$N$356,O1308),0)</f>
        <v>141</v>
      </c>
      <c r="Y1308" s="1">
        <f>IF(H1308="D1",INDEX('RPI calculation'!$N$9:$N$356,P1308),0)</f>
        <v>276</v>
      </c>
    </row>
    <row r="1309" spans="1:25" ht="25">
      <c r="A1309" s="1" t="s">
        <v>3663</v>
      </c>
      <c r="B1309" s="12">
        <v>46277</v>
      </c>
      <c r="C1309" s="1" t="s">
        <v>276</v>
      </c>
      <c r="D1309" s="1" t="s">
        <v>347</v>
      </c>
      <c r="E1309" s="1">
        <v>1</v>
      </c>
      <c r="F1309" s="1">
        <v>3</v>
      </c>
      <c r="G1309" s="1" t="s">
        <v>584</v>
      </c>
      <c r="H1309" s="1" t="s">
        <v>584</v>
      </c>
      <c r="I1309" s="1">
        <v>2</v>
      </c>
      <c r="J1309" s="14" t="s">
        <v>1815</v>
      </c>
      <c r="K1309" s="14" t="s">
        <v>3664</v>
      </c>
      <c r="L1309" s="14"/>
      <c r="M1309" s="1" t="s">
        <v>5986</v>
      </c>
      <c r="N1309" s="14" t="s">
        <v>5989</v>
      </c>
      <c r="O1309" s="1">
        <f>IF(G1309="D1",MATCH(C1309,'RPI calculation'!$A$9:$A$356,0),0)</f>
        <v>36</v>
      </c>
      <c r="P1309" s="1">
        <f>IF(H1309="D1",MATCH(D1309,'RPI calculation'!$A$9:$A$356,0),0)</f>
        <v>286</v>
      </c>
      <c r="Q1309" s="1">
        <f t="shared" si="60"/>
        <v>1</v>
      </c>
      <c r="R1309" s="1">
        <f t="shared" si="61"/>
        <v>0</v>
      </c>
      <c r="S1309" s="1">
        <f t="shared" si="62"/>
        <v>1</v>
      </c>
      <c r="T1309" s="9">
        <f>IF(Q1309=0,0,(INDEX('RPI calculation'!$H$9:$H$356,P1309)-(COUNTIFS(Matches!$C$9:$C$1954,C1309,Matches!$D$9:$D$1954,D1309,Matches!$Q$9:$Q$1954,1,Matches!$F$9:$F$1954,3)+COUNTIFS(Matches!$C$9:$C$1954,D1309,Matches!$D$9:$D$1954,C1309,Matches!$Q$9:$Q$1954,1,Matches!$E$9:$E$1954,3)))/((INDEX('RPI calculation'!$H$9:$H$356,P1309)+INDEX('RPI calculation'!$I$9:$I$356,P1309))-(COUNTIFS(Matches!$C$9:$C$1954,C1309,Matches!$D$9:$D$1954,D1309,Matches!$Q$9:$Q$1954,1)+COUNTIFS(Matches!$C$9:$C$1954,D1309,Matches!$D$9:$D$1954,C1309,Matches!$Q$9:$Q$1954,1))))</f>
        <v>0.18181818181818182</v>
      </c>
      <c r="U1309" s="9">
        <f>IF(Q1309=0,0,(INDEX('RPI calculation'!$H$9:$H$356,O1309)-(COUNTIFS(Matches!$C$9:$C$1954,C1309,Matches!$D$9:$D$1954,D1309,Matches!$Q$9:$Q$1954,1,Matches!$E$9:$E$1954,3)+COUNTIFS(Matches!$C$9:$C$1954,D1309,Matches!$D$9:$D$1954,C1309,Matches!$Q$9:$Q$1954,1,Matches!$F$9:$F$1954,3)))/((INDEX('RPI calculation'!$H$9:$H$356,O1309)+INDEX('RPI calculation'!$I$9:$I$356,O1309))-(COUNTIFS(Matches!$C$9:$C$1954,C1309,Matches!$D$9:$D$1954,D1309,Matches!$Q$9:$Q$1954,1)+COUNTIFS(Matches!$C$9:$C$1954,D1309,Matches!$D$9:$D$1954,C1309,Matches!$Q$9:$Q$1954,1))))</f>
        <v>0.41666666666666669</v>
      </c>
      <c r="V1309" s="9">
        <f>IF(Q1309=0,0,INDEX('RPI calculation'!$K$9:$K$356,P1309))</f>
        <v>0.38901515151515148</v>
      </c>
      <c r="W1309" s="9">
        <f>IF(Q1309=0,0,INDEX('RPI calculation'!$K$9:$K$356,O1309))</f>
        <v>0.49797979797979802</v>
      </c>
      <c r="X1309" s="1">
        <f>IF(G1309="D1",INDEX('RPI calculation'!$N$9:$N$356,O1309),0)</f>
        <v>253</v>
      </c>
      <c r="Y1309" s="1">
        <f>IF(H1309="D1",INDEX('RPI calculation'!$N$9:$N$356,P1309),0)</f>
        <v>324</v>
      </c>
    </row>
    <row r="1310" spans="1:25" ht="25">
      <c r="A1310" s="1" t="s">
        <v>3665</v>
      </c>
      <c r="B1310" s="12">
        <v>46277</v>
      </c>
      <c r="C1310" s="1" t="s">
        <v>88</v>
      </c>
      <c r="D1310" s="1" t="s">
        <v>196</v>
      </c>
      <c r="E1310" s="1">
        <v>3</v>
      </c>
      <c r="F1310" s="1">
        <v>2</v>
      </c>
      <c r="G1310" s="1" t="s">
        <v>584</v>
      </c>
      <c r="H1310" s="1" t="s">
        <v>584</v>
      </c>
      <c r="I1310" s="1">
        <v>2</v>
      </c>
      <c r="J1310" s="14" t="s">
        <v>1292</v>
      </c>
      <c r="K1310" s="14" t="s">
        <v>3666</v>
      </c>
      <c r="L1310" s="14"/>
      <c r="M1310" s="1" t="s">
        <v>5986</v>
      </c>
      <c r="N1310" s="14" t="s">
        <v>5989</v>
      </c>
      <c r="O1310" s="1">
        <f>IF(G1310="D1",MATCH(C1310,'RPI calculation'!$A$9:$A$356,0),0)</f>
        <v>37</v>
      </c>
      <c r="P1310" s="1">
        <f>IF(H1310="D1",MATCH(D1310,'RPI calculation'!$A$9:$A$356,0),0)</f>
        <v>244</v>
      </c>
      <c r="Q1310" s="1">
        <f t="shared" si="60"/>
        <v>1</v>
      </c>
      <c r="R1310" s="1">
        <f t="shared" si="61"/>
        <v>1</v>
      </c>
      <c r="S1310" s="1">
        <f t="shared" si="62"/>
        <v>0</v>
      </c>
      <c r="T1310" s="9">
        <f>IF(Q1310=0,0,(INDEX('RPI calculation'!$H$9:$H$356,P1310)-(COUNTIFS(Matches!$C$9:$C$1954,C1310,Matches!$D$9:$D$1954,D1310,Matches!$Q$9:$Q$1954,1,Matches!$F$9:$F$1954,3)+COUNTIFS(Matches!$C$9:$C$1954,D1310,Matches!$D$9:$D$1954,C1310,Matches!$Q$9:$Q$1954,1,Matches!$E$9:$E$1954,3)))/((INDEX('RPI calculation'!$H$9:$H$356,P1310)+INDEX('RPI calculation'!$I$9:$I$356,P1310))-(COUNTIFS(Matches!$C$9:$C$1954,C1310,Matches!$D$9:$D$1954,D1310,Matches!$Q$9:$Q$1954,1)+COUNTIFS(Matches!$C$9:$C$1954,D1310,Matches!$D$9:$D$1954,C1310,Matches!$Q$9:$Q$1954,1))))</f>
        <v>0.55555555555555558</v>
      </c>
      <c r="U1310" s="9">
        <f>IF(Q1310=0,0,(INDEX('RPI calculation'!$H$9:$H$356,O1310)-(COUNTIFS(Matches!$C$9:$C$1954,C1310,Matches!$D$9:$D$1954,D1310,Matches!$Q$9:$Q$1954,1,Matches!$E$9:$E$1954,3)+COUNTIFS(Matches!$C$9:$C$1954,D1310,Matches!$D$9:$D$1954,C1310,Matches!$Q$9:$Q$1954,1,Matches!$F$9:$F$1954,3)))/((INDEX('RPI calculation'!$H$9:$H$356,O1310)+INDEX('RPI calculation'!$I$9:$I$356,O1310))-(COUNTIFS(Matches!$C$9:$C$1954,C1310,Matches!$D$9:$D$1954,D1310,Matches!$Q$9:$Q$1954,1)+COUNTIFS(Matches!$C$9:$C$1954,D1310,Matches!$D$9:$D$1954,C1310,Matches!$Q$9:$Q$1954,1))))</f>
        <v>0.9</v>
      </c>
      <c r="V1310" s="9">
        <f>IF(Q1310=0,0,INDEX('RPI calculation'!$K$9:$K$356,P1310))</f>
        <v>0.48459595959595958</v>
      </c>
      <c r="W1310" s="9">
        <f>IF(Q1310=0,0,INDEX('RPI calculation'!$K$9:$K$356,O1310))</f>
        <v>0.45977961432506886</v>
      </c>
      <c r="X1310" s="1">
        <f>IF(G1310="D1",INDEX('RPI calculation'!$N$9:$N$356,O1310),0)</f>
        <v>65</v>
      </c>
      <c r="Y1310" s="1">
        <f>IF(H1310="D1",INDEX('RPI calculation'!$N$9:$N$356,P1310),0)</f>
        <v>173</v>
      </c>
    </row>
    <row r="1311" spans="1:25" ht="25">
      <c r="A1311" s="1" t="s">
        <v>3667</v>
      </c>
      <c r="B1311" s="12">
        <v>46277</v>
      </c>
      <c r="C1311" s="1" t="s">
        <v>332</v>
      </c>
      <c r="D1311" s="1" t="s">
        <v>184</v>
      </c>
      <c r="E1311" s="1">
        <v>2</v>
      </c>
      <c r="F1311" s="1">
        <v>3</v>
      </c>
      <c r="G1311" s="1" t="s">
        <v>584</v>
      </c>
      <c r="H1311" s="1" t="s">
        <v>584</v>
      </c>
      <c r="I1311" s="1">
        <v>2</v>
      </c>
      <c r="J1311" s="14" t="s">
        <v>1150</v>
      </c>
      <c r="K1311" s="14" t="s">
        <v>3668</v>
      </c>
      <c r="L1311" s="14"/>
      <c r="M1311" s="1" t="s">
        <v>5986</v>
      </c>
      <c r="N1311" s="14" t="s">
        <v>5989</v>
      </c>
      <c r="O1311" s="1">
        <f>IF(G1311="D1",MATCH(C1311,'RPI calculation'!$A$9:$A$356,0),0)</f>
        <v>38</v>
      </c>
      <c r="P1311" s="1">
        <f>IF(H1311="D1",MATCH(D1311,'RPI calculation'!$A$9:$A$356,0),0)</f>
        <v>113</v>
      </c>
      <c r="Q1311" s="1">
        <f t="shared" si="60"/>
        <v>1</v>
      </c>
      <c r="R1311" s="1">
        <f t="shared" si="61"/>
        <v>0</v>
      </c>
      <c r="S1311" s="1">
        <f t="shared" si="62"/>
        <v>1</v>
      </c>
      <c r="T1311" s="9">
        <f>IF(Q1311=0,0,(INDEX('RPI calculation'!$H$9:$H$356,P1311)-(COUNTIFS(Matches!$C$9:$C$1954,C1311,Matches!$D$9:$D$1954,D1311,Matches!$Q$9:$Q$1954,1,Matches!$F$9:$F$1954,3)+COUNTIFS(Matches!$C$9:$C$1954,D1311,Matches!$D$9:$D$1954,C1311,Matches!$Q$9:$Q$1954,1,Matches!$E$9:$E$1954,3)))/((INDEX('RPI calculation'!$H$9:$H$356,P1311)+INDEX('RPI calculation'!$I$9:$I$356,P1311))-(COUNTIFS(Matches!$C$9:$C$1954,C1311,Matches!$D$9:$D$1954,D1311,Matches!$Q$9:$Q$1954,1)+COUNTIFS(Matches!$C$9:$C$1954,D1311,Matches!$D$9:$D$1954,C1311,Matches!$Q$9:$Q$1954,1))))</f>
        <v>0.72727272727272729</v>
      </c>
      <c r="U1311" s="9">
        <f>IF(Q1311=0,0,(INDEX('RPI calculation'!$H$9:$H$356,O1311)-(COUNTIFS(Matches!$C$9:$C$1954,C1311,Matches!$D$9:$D$1954,D1311,Matches!$Q$9:$Q$1954,1,Matches!$E$9:$E$1954,3)+COUNTIFS(Matches!$C$9:$C$1954,D1311,Matches!$D$9:$D$1954,C1311,Matches!$Q$9:$Q$1954,1,Matches!$F$9:$F$1954,3)))/((INDEX('RPI calculation'!$H$9:$H$356,O1311)+INDEX('RPI calculation'!$I$9:$I$356,O1311))-(COUNTIFS(Matches!$C$9:$C$1954,C1311,Matches!$D$9:$D$1954,D1311,Matches!$Q$9:$Q$1954,1)+COUNTIFS(Matches!$C$9:$C$1954,D1311,Matches!$D$9:$D$1954,C1311,Matches!$Q$9:$Q$1954,1))))</f>
        <v>0.3</v>
      </c>
      <c r="V1311" s="9">
        <f>IF(Q1311=0,0,INDEX('RPI calculation'!$K$9:$K$356,P1311))</f>
        <v>0.41136363636363638</v>
      </c>
      <c r="W1311" s="9">
        <f>IF(Q1311=0,0,INDEX('RPI calculation'!$K$9:$K$356,O1311))</f>
        <v>0.43163452708907246</v>
      </c>
      <c r="X1311" s="1">
        <f>IF(G1311="D1",INDEX('RPI calculation'!$N$9:$N$356,O1311),0)</f>
        <v>309</v>
      </c>
      <c r="Y1311" s="1">
        <f>IF(H1311="D1",INDEX('RPI calculation'!$N$9:$N$356,P1311),0)</f>
        <v>161</v>
      </c>
    </row>
    <row r="1312" spans="1:25" ht="25">
      <c r="A1312" s="1" t="s">
        <v>3669</v>
      </c>
      <c r="B1312" s="12">
        <v>46277</v>
      </c>
      <c r="C1312" s="1" t="s">
        <v>173</v>
      </c>
      <c r="D1312" s="1" t="s">
        <v>154</v>
      </c>
      <c r="E1312" s="1">
        <v>1</v>
      </c>
      <c r="F1312" s="1">
        <v>3</v>
      </c>
      <c r="G1312" s="1" t="s">
        <v>584</v>
      </c>
      <c r="H1312" s="1" t="s">
        <v>584</v>
      </c>
      <c r="I1312" s="1">
        <v>2</v>
      </c>
      <c r="J1312" s="14" t="s">
        <v>1544</v>
      </c>
      <c r="K1312" s="14" t="s">
        <v>3670</v>
      </c>
      <c r="L1312" s="14"/>
      <c r="M1312" s="1" t="s">
        <v>5986</v>
      </c>
      <c r="N1312" s="14" t="s">
        <v>5989</v>
      </c>
      <c r="O1312" s="1">
        <f>IF(G1312="D1",MATCH(C1312,'RPI calculation'!$A$9:$A$356,0),0)</f>
        <v>39</v>
      </c>
      <c r="P1312" s="1">
        <f>IF(H1312="D1",MATCH(D1312,'RPI calculation'!$A$9:$A$356,0),0)</f>
        <v>91</v>
      </c>
      <c r="Q1312" s="1">
        <f t="shared" si="60"/>
        <v>1</v>
      </c>
      <c r="R1312" s="1">
        <f t="shared" si="61"/>
        <v>0</v>
      </c>
      <c r="S1312" s="1">
        <f t="shared" si="62"/>
        <v>1</v>
      </c>
      <c r="T1312" s="9">
        <f>IF(Q1312=0,0,(INDEX('RPI calculation'!$H$9:$H$356,P1312)-(COUNTIFS(Matches!$C$9:$C$1954,C1312,Matches!$D$9:$D$1954,D1312,Matches!$Q$9:$Q$1954,1,Matches!$F$9:$F$1954,3)+COUNTIFS(Matches!$C$9:$C$1954,D1312,Matches!$D$9:$D$1954,C1312,Matches!$Q$9:$Q$1954,1,Matches!$E$9:$E$1954,3)))/((INDEX('RPI calculation'!$H$9:$H$356,P1312)+INDEX('RPI calculation'!$I$9:$I$356,P1312))-(COUNTIFS(Matches!$C$9:$C$1954,C1312,Matches!$D$9:$D$1954,D1312,Matches!$Q$9:$Q$1954,1)+COUNTIFS(Matches!$C$9:$C$1954,D1312,Matches!$D$9:$D$1954,C1312,Matches!$Q$9:$Q$1954,1))))</f>
        <v>0.5</v>
      </c>
      <c r="U1312" s="9">
        <f>IF(Q1312=0,0,(INDEX('RPI calculation'!$H$9:$H$356,O1312)-(COUNTIFS(Matches!$C$9:$C$1954,C1312,Matches!$D$9:$D$1954,D1312,Matches!$Q$9:$Q$1954,1,Matches!$E$9:$E$1954,3)+COUNTIFS(Matches!$C$9:$C$1954,D1312,Matches!$D$9:$D$1954,C1312,Matches!$Q$9:$Q$1954,1,Matches!$F$9:$F$1954,3)))/((INDEX('RPI calculation'!$H$9:$H$356,O1312)+INDEX('RPI calculation'!$I$9:$I$356,O1312))-(COUNTIFS(Matches!$C$9:$C$1954,C1312,Matches!$D$9:$D$1954,D1312,Matches!$Q$9:$Q$1954,1)+COUNTIFS(Matches!$C$9:$C$1954,D1312,Matches!$D$9:$D$1954,C1312,Matches!$Q$9:$Q$1954,1))))</f>
        <v>0.4</v>
      </c>
      <c r="V1312" s="9">
        <f>IF(Q1312=0,0,INDEX('RPI calculation'!$K$9:$K$356,P1312))</f>
        <v>0.52588825316098042</v>
      </c>
      <c r="W1312" s="9">
        <f>IF(Q1312=0,0,INDEX('RPI calculation'!$K$9:$K$356,O1312))</f>
        <v>0.59292929292929297</v>
      </c>
      <c r="X1312" s="1">
        <f>IF(G1312="D1",INDEX('RPI calculation'!$N$9:$N$356,O1312),0)</f>
        <v>150</v>
      </c>
      <c r="Y1312" s="1">
        <f>IF(H1312="D1",INDEX('RPI calculation'!$N$9:$N$356,P1312),0)</f>
        <v>131</v>
      </c>
    </row>
    <row r="1313" spans="1:25" ht="25">
      <c r="A1313" s="1" t="s">
        <v>3671</v>
      </c>
      <c r="B1313" s="12">
        <v>46277</v>
      </c>
      <c r="C1313" s="1" t="s">
        <v>173</v>
      </c>
      <c r="D1313" s="1" t="s">
        <v>279</v>
      </c>
      <c r="E1313" s="1">
        <v>3</v>
      </c>
      <c r="F1313" s="1">
        <v>1</v>
      </c>
      <c r="G1313" s="1" t="s">
        <v>584</v>
      </c>
      <c r="H1313" s="1" t="s">
        <v>584</v>
      </c>
      <c r="I1313" s="1">
        <v>2</v>
      </c>
      <c r="J1313" s="14" t="s">
        <v>1287</v>
      </c>
      <c r="K1313" s="14" t="s">
        <v>3672</v>
      </c>
      <c r="L1313" s="14"/>
      <c r="M1313" s="1" t="s">
        <v>5986</v>
      </c>
      <c r="N1313" s="14" t="s">
        <v>5989</v>
      </c>
      <c r="O1313" s="1">
        <f>IF(G1313="D1",MATCH(C1313,'RPI calculation'!$A$9:$A$356,0),0)</f>
        <v>39</v>
      </c>
      <c r="P1313" s="1">
        <f>IF(H1313="D1",MATCH(D1313,'RPI calculation'!$A$9:$A$356,0),0)</f>
        <v>271</v>
      </c>
      <c r="Q1313" s="1">
        <f t="shared" si="60"/>
        <v>1</v>
      </c>
      <c r="R1313" s="1">
        <f t="shared" si="61"/>
        <v>1</v>
      </c>
      <c r="S1313" s="1">
        <f t="shared" si="62"/>
        <v>0</v>
      </c>
      <c r="T1313" s="9">
        <f>IF(Q1313=0,0,(INDEX('RPI calculation'!$H$9:$H$356,P1313)-(COUNTIFS(Matches!$C$9:$C$1954,C1313,Matches!$D$9:$D$1954,D1313,Matches!$Q$9:$Q$1954,1,Matches!$F$9:$F$1954,3)+COUNTIFS(Matches!$C$9:$C$1954,D1313,Matches!$D$9:$D$1954,C1313,Matches!$Q$9:$Q$1954,1,Matches!$E$9:$E$1954,3)))/((INDEX('RPI calculation'!$H$9:$H$356,P1313)+INDEX('RPI calculation'!$I$9:$I$356,P1313))-(COUNTIFS(Matches!$C$9:$C$1954,C1313,Matches!$D$9:$D$1954,D1313,Matches!$Q$9:$Q$1954,1)+COUNTIFS(Matches!$C$9:$C$1954,D1313,Matches!$D$9:$D$1954,C1313,Matches!$Q$9:$Q$1954,1))))</f>
        <v>0.4</v>
      </c>
      <c r="U1313" s="9">
        <f>IF(Q1313=0,0,(INDEX('RPI calculation'!$H$9:$H$356,O1313)-(COUNTIFS(Matches!$C$9:$C$1954,C1313,Matches!$D$9:$D$1954,D1313,Matches!$Q$9:$Q$1954,1,Matches!$E$9:$E$1954,3)+COUNTIFS(Matches!$C$9:$C$1954,D1313,Matches!$D$9:$D$1954,C1313,Matches!$Q$9:$Q$1954,1,Matches!$F$9:$F$1954,3)))/((INDEX('RPI calculation'!$H$9:$H$356,O1313)+INDEX('RPI calculation'!$I$9:$I$356,O1313))-(COUNTIFS(Matches!$C$9:$C$1954,C1313,Matches!$D$9:$D$1954,D1313,Matches!$Q$9:$Q$1954,1)+COUNTIFS(Matches!$C$9:$C$1954,D1313,Matches!$D$9:$D$1954,C1313,Matches!$Q$9:$Q$1954,1))))</f>
        <v>0.3</v>
      </c>
      <c r="V1313" s="9">
        <f>IF(Q1313=0,0,INDEX('RPI calculation'!$K$9:$K$356,P1313))</f>
        <v>0.48383838383838379</v>
      </c>
      <c r="W1313" s="9">
        <f>IF(Q1313=0,0,INDEX('RPI calculation'!$K$9:$K$356,O1313))</f>
        <v>0.59292929292929297</v>
      </c>
      <c r="X1313" s="1">
        <f>IF(G1313="D1",INDEX('RPI calculation'!$N$9:$N$356,O1313),0)</f>
        <v>150</v>
      </c>
      <c r="Y1313" s="1">
        <f>IF(H1313="D1",INDEX('RPI calculation'!$N$9:$N$356,P1313),0)</f>
        <v>256</v>
      </c>
    </row>
    <row r="1314" spans="1:25" ht="25">
      <c r="A1314" s="1" t="s">
        <v>3673</v>
      </c>
      <c r="B1314" s="12">
        <v>46277</v>
      </c>
      <c r="C1314" s="1" t="s">
        <v>351</v>
      </c>
      <c r="D1314" s="1" t="s">
        <v>358</v>
      </c>
      <c r="E1314" s="1">
        <v>3</v>
      </c>
      <c r="F1314" s="1">
        <v>0</v>
      </c>
      <c r="G1314" s="1" t="s">
        <v>584</v>
      </c>
      <c r="H1314" s="1" t="s">
        <v>584</v>
      </c>
      <c r="I1314" s="1">
        <v>2</v>
      </c>
      <c r="J1314" s="14" t="s">
        <v>850</v>
      </c>
      <c r="K1314" s="14" t="s">
        <v>3674</v>
      </c>
      <c r="L1314" s="14"/>
      <c r="M1314" s="1" t="s">
        <v>5986</v>
      </c>
      <c r="N1314" s="14" t="s">
        <v>5989</v>
      </c>
      <c r="O1314" s="1">
        <f>IF(G1314="D1",MATCH(C1314,'RPI calculation'!$A$9:$A$356,0),0)</f>
        <v>42</v>
      </c>
      <c r="P1314" s="1">
        <f>IF(H1314="D1",MATCH(D1314,'RPI calculation'!$A$9:$A$356,0),0)</f>
        <v>190</v>
      </c>
      <c r="Q1314" s="1">
        <f t="shared" si="60"/>
        <v>1</v>
      </c>
      <c r="R1314" s="1">
        <f t="shared" si="61"/>
        <v>1</v>
      </c>
      <c r="S1314" s="1">
        <f t="shared" si="62"/>
        <v>0</v>
      </c>
      <c r="T1314" s="9">
        <f>IF(Q1314=0,0,(INDEX('RPI calculation'!$H$9:$H$356,P1314)-(COUNTIFS(Matches!$C$9:$C$1954,C1314,Matches!$D$9:$D$1954,D1314,Matches!$Q$9:$Q$1954,1,Matches!$F$9:$F$1954,3)+COUNTIFS(Matches!$C$9:$C$1954,D1314,Matches!$D$9:$D$1954,C1314,Matches!$Q$9:$Q$1954,1,Matches!$E$9:$E$1954,3)))/((INDEX('RPI calculation'!$H$9:$H$356,P1314)+INDEX('RPI calculation'!$I$9:$I$356,P1314))-(COUNTIFS(Matches!$C$9:$C$1954,C1314,Matches!$D$9:$D$1954,D1314,Matches!$Q$9:$Q$1954,1)+COUNTIFS(Matches!$C$9:$C$1954,D1314,Matches!$D$9:$D$1954,C1314,Matches!$Q$9:$Q$1954,1))))</f>
        <v>7.6923076923076927E-2</v>
      </c>
      <c r="U1314" s="9">
        <f>IF(Q1314=0,0,(INDEX('RPI calculation'!$H$9:$H$356,O1314)-(COUNTIFS(Matches!$C$9:$C$1954,C1314,Matches!$D$9:$D$1954,D1314,Matches!$Q$9:$Q$1954,1,Matches!$E$9:$E$1954,3)+COUNTIFS(Matches!$C$9:$C$1954,D1314,Matches!$D$9:$D$1954,C1314,Matches!$Q$9:$Q$1954,1,Matches!$F$9:$F$1954,3)))/((INDEX('RPI calculation'!$H$9:$H$356,O1314)+INDEX('RPI calculation'!$I$9:$I$356,O1314))-(COUNTIFS(Matches!$C$9:$C$1954,C1314,Matches!$D$9:$D$1954,D1314,Matches!$Q$9:$Q$1954,1)+COUNTIFS(Matches!$C$9:$C$1954,D1314,Matches!$D$9:$D$1954,C1314,Matches!$Q$9:$Q$1954,1))))</f>
        <v>9.0909090909090912E-2</v>
      </c>
      <c r="V1314" s="9">
        <f>IF(Q1314=0,0,INDEX('RPI calculation'!$K$9:$K$356,P1314))</f>
        <v>0.41435786435786437</v>
      </c>
      <c r="W1314" s="9">
        <f>IF(Q1314=0,0,INDEX('RPI calculation'!$K$9:$K$356,O1314))</f>
        <v>0.41094322344322348</v>
      </c>
      <c r="X1314" s="1">
        <f>IF(G1314="D1",INDEX('RPI calculation'!$N$9:$N$356,O1314),0)</f>
        <v>328</v>
      </c>
      <c r="Y1314" s="1">
        <f>IF(H1314="D1",INDEX('RPI calculation'!$N$9:$N$356,P1314),0)</f>
        <v>335</v>
      </c>
    </row>
    <row r="1315" spans="1:25" ht="25">
      <c r="A1315" s="1" t="s">
        <v>3675</v>
      </c>
      <c r="B1315" s="12">
        <v>46277</v>
      </c>
      <c r="C1315" s="1" t="s">
        <v>324</v>
      </c>
      <c r="D1315" s="1" t="s">
        <v>235</v>
      </c>
      <c r="E1315" s="1">
        <v>0</v>
      </c>
      <c r="F1315" s="1">
        <v>3</v>
      </c>
      <c r="G1315" s="1" t="s">
        <v>584</v>
      </c>
      <c r="H1315" s="1" t="s">
        <v>584</v>
      </c>
      <c r="I1315" s="1">
        <v>2</v>
      </c>
      <c r="J1315" s="14" t="s">
        <v>704</v>
      </c>
      <c r="K1315" s="14" t="s">
        <v>3676</v>
      </c>
      <c r="L1315" s="14"/>
      <c r="M1315" s="1" t="s">
        <v>5986</v>
      </c>
      <c r="N1315" s="14" t="s">
        <v>5989</v>
      </c>
      <c r="O1315" s="1">
        <f>IF(G1315="D1",MATCH(C1315,'RPI calculation'!$A$9:$A$356,0),0)</f>
        <v>43</v>
      </c>
      <c r="P1315" s="1">
        <f>IF(H1315="D1",MATCH(D1315,'RPI calculation'!$A$9:$A$356,0),0)</f>
        <v>302</v>
      </c>
      <c r="Q1315" s="1">
        <f t="shared" si="60"/>
        <v>1</v>
      </c>
      <c r="R1315" s="1">
        <f t="shared" si="61"/>
        <v>0</v>
      </c>
      <c r="S1315" s="1">
        <f t="shared" si="62"/>
        <v>1</v>
      </c>
      <c r="T1315" s="9">
        <f>IF(Q1315=0,0,(INDEX('RPI calculation'!$H$9:$H$356,P1315)-(COUNTIFS(Matches!$C$9:$C$1954,C1315,Matches!$D$9:$D$1954,D1315,Matches!$Q$9:$Q$1954,1,Matches!$F$9:$F$1954,3)+COUNTIFS(Matches!$C$9:$C$1954,D1315,Matches!$D$9:$D$1954,C1315,Matches!$Q$9:$Q$1954,1,Matches!$E$9:$E$1954,3)))/((INDEX('RPI calculation'!$H$9:$H$356,P1315)+INDEX('RPI calculation'!$I$9:$I$356,P1315))-(COUNTIFS(Matches!$C$9:$C$1954,C1315,Matches!$D$9:$D$1954,D1315,Matches!$Q$9:$Q$1954,1)+COUNTIFS(Matches!$C$9:$C$1954,D1315,Matches!$D$9:$D$1954,C1315,Matches!$Q$9:$Q$1954,1))))</f>
        <v>0.27272727272727271</v>
      </c>
      <c r="U1315" s="9">
        <f>IF(Q1315=0,0,(INDEX('RPI calculation'!$H$9:$H$356,O1315)-(COUNTIFS(Matches!$C$9:$C$1954,C1315,Matches!$D$9:$D$1954,D1315,Matches!$Q$9:$Q$1954,1,Matches!$E$9:$E$1954,3)+COUNTIFS(Matches!$C$9:$C$1954,D1315,Matches!$D$9:$D$1954,C1315,Matches!$Q$9:$Q$1954,1,Matches!$F$9:$F$1954,3)))/((INDEX('RPI calculation'!$H$9:$H$356,O1315)+INDEX('RPI calculation'!$I$9:$I$356,O1315))-(COUNTIFS(Matches!$C$9:$C$1954,C1315,Matches!$D$9:$D$1954,D1315,Matches!$Q$9:$Q$1954,1)+COUNTIFS(Matches!$C$9:$C$1954,D1315,Matches!$D$9:$D$1954,C1315,Matches!$Q$9:$Q$1954,1))))</f>
        <v>0</v>
      </c>
      <c r="V1315" s="9">
        <f>IF(Q1315=0,0,INDEX('RPI calculation'!$K$9:$K$356,P1315))</f>
        <v>0.53127104377104373</v>
      </c>
      <c r="W1315" s="9">
        <f>IF(Q1315=0,0,INDEX('RPI calculation'!$K$9:$K$356,O1315))</f>
        <v>0.58061383061383054</v>
      </c>
      <c r="X1315" s="1">
        <f>IF(G1315="D1",INDEX('RPI calculation'!$N$9:$N$356,O1315),0)</f>
        <v>301</v>
      </c>
      <c r="Y1315" s="1">
        <f>IF(H1315="D1",INDEX('RPI calculation'!$N$9:$N$356,P1315),0)</f>
        <v>212</v>
      </c>
    </row>
    <row r="1316" spans="1:25" ht="25">
      <c r="A1316" s="1" t="s">
        <v>3677</v>
      </c>
      <c r="B1316" s="12">
        <v>46277</v>
      </c>
      <c r="C1316" s="1" t="s">
        <v>335</v>
      </c>
      <c r="D1316" s="1" t="s">
        <v>365</v>
      </c>
      <c r="E1316" s="1">
        <v>0</v>
      </c>
      <c r="F1316" s="1">
        <v>3</v>
      </c>
      <c r="G1316" s="1" t="s">
        <v>584</v>
      </c>
      <c r="H1316" s="1" t="s">
        <v>584</v>
      </c>
      <c r="I1316" s="1">
        <v>2</v>
      </c>
      <c r="J1316" s="14" t="s">
        <v>683</v>
      </c>
      <c r="K1316" s="14" t="s">
        <v>3678</v>
      </c>
      <c r="L1316" s="14"/>
      <c r="M1316" s="1" t="s">
        <v>5986</v>
      </c>
      <c r="N1316" s="14" t="s">
        <v>5989</v>
      </c>
      <c r="O1316" s="1">
        <f>IF(G1316="D1",MATCH(C1316,'RPI calculation'!$A$9:$A$356,0),0)</f>
        <v>45</v>
      </c>
      <c r="P1316" s="1">
        <f>IF(H1316="D1",MATCH(D1316,'RPI calculation'!$A$9:$A$356,0),0)</f>
        <v>283</v>
      </c>
      <c r="Q1316" s="1">
        <f t="shared" si="60"/>
        <v>1</v>
      </c>
      <c r="R1316" s="1">
        <f t="shared" si="61"/>
        <v>0</v>
      </c>
      <c r="S1316" s="1">
        <f t="shared" si="62"/>
        <v>1</v>
      </c>
      <c r="T1316" s="9">
        <f>IF(Q1316=0,0,(INDEX('RPI calculation'!$H$9:$H$356,P1316)-(COUNTIFS(Matches!$C$9:$C$1954,C1316,Matches!$D$9:$D$1954,D1316,Matches!$Q$9:$Q$1954,1,Matches!$F$9:$F$1954,3)+COUNTIFS(Matches!$C$9:$C$1954,D1316,Matches!$D$9:$D$1954,C1316,Matches!$Q$9:$Q$1954,1,Matches!$E$9:$E$1954,3)))/((INDEX('RPI calculation'!$H$9:$H$356,P1316)+INDEX('RPI calculation'!$I$9:$I$356,P1316))-(COUNTIFS(Matches!$C$9:$C$1954,C1316,Matches!$D$9:$D$1954,D1316,Matches!$Q$9:$Q$1954,1)+COUNTIFS(Matches!$C$9:$C$1954,D1316,Matches!$D$9:$D$1954,C1316,Matches!$Q$9:$Q$1954,1))))</f>
        <v>0</v>
      </c>
      <c r="U1316" s="9">
        <f>IF(Q1316=0,0,(INDEX('RPI calculation'!$H$9:$H$356,O1316)-(COUNTIFS(Matches!$C$9:$C$1954,C1316,Matches!$D$9:$D$1954,D1316,Matches!$Q$9:$Q$1954,1,Matches!$E$9:$E$1954,3)+COUNTIFS(Matches!$C$9:$C$1954,D1316,Matches!$D$9:$D$1954,C1316,Matches!$Q$9:$Q$1954,1,Matches!$F$9:$F$1954,3)))/((INDEX('RPI calculation'!$H$9:$H$356,O1316)+INDEX('RPI calculation'!$I$9:$I$356,O1316))-(COUNTIFS(Matches!$C$9:$C$1954,C1316,Matches!$D$9:$D$1954,D1316,Matches!$Q$9:$Q$1954,1)+COUNTIFS(Matches!$C$9:$C$1954,D1316,Matches!$D$9:$D$1954,C1316,Matches!$Q$9:$Q$1954,1))))</f>
        <v>0.3</v>
      </c>
      <c r="V1316" s="9">
        <f>IF(Q1316=0,0,INDEX('RPI calculation'!$K$9:$K$356,P1316))</f>
        <v>0.38560606060606056</v>
      </c>
      <c r="W1316" s="9">
        <f>IF(Q1316=0,0,INDEX('RPI calculation'!$K$9:$K$356,O1316))</f>
        <v>0.40890019071837264</v>
      </c>
      <c r="X1316" s="1">
        <f>IF(G1316="D1",INDEX('RPI calculation'!$N$9:$N$356,O1316),0)</f>
        <v>312</v>
      </c>
      <c r="Y1316" s="1">
        <f>IF(H1316="D1",INDEX('RPI calculation'!$N$9:$N$356,P1316),0)</f>
        <v>342</v>
      </c>
    </row>
    <row r="1317" spans="1:25" ht="25">
      <c r="A1317" s="1" t="s">
        <v>3679</v>
      </c>
      <c r="B1317" s="12">
        <v>46277</v>
      </c>
      <c r="C1317" s="1" t="s">
        <v>316</v>
      </c>
      <c r="D1317" s="1" t="s">
        <v>207</v>
      </c>
      <c r="E1317" s="1">
        <v>1</v>
      </c>
      <c r="F1317" s="1">
        <v>3</v>
      </c>
      <c r="G1317" s="1" t="s">
        <v>584</v>
      </c>
      <c r="H1317" s="1" t="s">
        <v>584</v>
      </c>
      <c r="I1317" s="1">
        <v>2</v>
      </c>
      <c r="J1317" s="14" t="s">
        <v>774</v>
      </c>
      <c r="K1317" s="14" t="s">
        <v>3680</v>
      </c>
      <c r="L1317" s="14"/>
      <c r="M1317" s="1" t="s">
        <v>5986</v>
      </c>
      <c r="N1317" s="14" t="s">
        <v>5989</v>
      </c>
      <c r="O1317" s="1">
        <f>IF(G1317="D1",MATCH(C1317,'RPI calculation'!$A$9:$A$356,0),0)</f>
        <v>50</v>
      </c>
      <c r="P1317" s="1">
        <f>IF(H1317="D1",MATCH(D1317,'RPI calculation'!$A$9:$A$356,0),0)</f>
        <v>57</v>
      </c>
      <c r="Q1317" s="1">
        <f t="shared" si="60"/>
        <v>1</v>
      </c>
      <c r="R1317" s="1">
        <f t="shared" si="61"/>
        <v>0</v>
      </c>
      <c r="S1317" s="1">
        <f t="shared" si="62"/>
        <v>1</v>
      </c>
      <c r="T1317" s="9">
        <f>IF(Q1317=0,0,(INDEX('RPI calculation'!$H$9:$H$356,P1317)-(COUNTIFS(Matches!$C$9:$C$1954,C1317,Matches!$D$9:$D$1954,D1317,Matches!$Q$9:$Q$1954,1,Matches!$F$9:$F$1954,3)+COUNTIFS(Matches!$C$9:$C$1954,D1317,Matches!$D$9:$D$1954,C1317,Matches!$Q$9:$Q$1954,1,Matches!$E$9:$E$1954,3)))/((INDEX('RPI calculation'!$H$9:$H$356,P1317)+INDEX('RPI calculation'!$I$9:$I$356,P1317))-(COUNTIFS(Matches!$C$9:$C$1954,C1317,Matches!$D$9:$D$1954,D1317,Matches!$Q$9:$Q$1954,1)+COUNTIFS(Matches!$C$9:$C$1954,D1317,Matches!$D$9:$D$1954,C1317,Matches!$Q$9:$Q$1954,1))))</f>
        <v>0.58333333333333337</v>
      </c>
      <c r="U1317" s="9">
        <f>IF(Q1317=0,0,(INDEX('RPI calculation'!$H$9:$H$356,O1317)-(COUNTIFS(Matches!$C$9:$C$1954,C1317,Matches!$D$9:$D$1954,D1317,Matches!$Q$9:$Q$1954,1,Matches!$E$9:$E$1954,3)+COUNTIFS(Matches!$C$9:$C$1954,D1317,Matches!$D$9:$D$1954,C1317,Matches!$Q$9:$Q$1954,1,Matches!$F$9:$F$1954,3)))/((INDEX('RPI calculation'!$H$9:$H$356,O1317)+INDEX('RPI calculation'!$I$9:$I$356,O1317))-(COUNTIFS(Matches!$C$9:$C$1954,C1317,Matches!$D$9:$D$1954,D1317,Matches!$Q$9:$Q$1954,1)+COUNTIFS(Matches!$C$9:$C$1954,D1317,Matches!$D$9:$D$1954,C1317,Matches!$Q$9:$Q$1954,1))))</f>
        <v>0.3</v>
      </c>
      <c r="V1317" s="9">
        <f>IF(Q1317=0,0,INDEX('RPI calculation'!$K$9:$K$356,P1317))</f>
        <v>0.44234654234654225</v>
      </c>
      <c r="W1317" s="9">
        <f>IF(Q1317=0,0,INDEX('RPI calculation'!$K$9:$K$356,O1317))</f>
        <v>0.46455463728190999</v>
      </c>
      <c r="X1317" s="1">
        <f>IF(G1317="D1",INDEX('RPI calculation'!$N$9:$N$356,O1317),0)</f>
        <v>293</v>
      </c>
      <c r="Y1317" s="1">
        <f>IF(H1317="D1",INDEX('RPI calculation'!$N$9:$N$356,P1317),0)</f>
        <v>184</v>
      </c>
    </row>
    <row r="1318" spans="1:25" ht="25">
      <c r="A1318" s="1" t="s">
        <v>3681</v>
      </c>
      <c r="B1318" s="12">
        <v>46277</v>
      </c>
      <c r="C1318" s="1" t="s">
        <v>127</v>
      </c>
      <c r="D1318" s="1" t="s">
        <v>34</v>
      </c>
      <c r="E1318" s="1">
        <v>0</v>
      </c>
      <c r="F1318" s="1">
        <v>3</v>
      </c>
      <c r="G1318" s="1" t="s">
        <v>584</v>
      </c>
      <c r="H1318" s="1" t="s">
        <v>584</v>
      </c>
      <c r="I1318" s="1">
        <v>2</v>
      </c>
      <c r="J1318" s="14" t="s">
        <v>3682</v>
      </c>
      <c r="K1318" s="14" t="s">
        <v>3683</v>
      </c>
      <c r="L1318" s="14"/>
      <c r="M1318" s="1" t="s">
        <v>5986</v>
      </c>
      <c r="N1318" s="14" t="s">
        <v>5990</v>
      </c>
      <c r="O1318" s="1">
        <f>IF(G1318="D1",MATCH(C1318,'RPI calculation'!$A$9:$A$356,0),0)</f>
        <v>51</v>
      </c>
      <c r="P1318" s="1">
        <f>IF(H1318="D1",MATCH(D1318,'RPI calculation'!$A$9:$A$356,0),0)</f>
        <v>278</v>
      </c>
      <c r="Q1318" s="1">
        <f t="shared" si="60"/>
        <v>1</v>
      </c>
      <c r="R1318" s="1">
        <f t="shared" si="61"/>
        <v>0</v>
      </c>
      <c r="S1318" s="1">
        <f t="shared" si="62"/>
        <v>1</v>
      </c>
      <c r="T1318" s="9">
        <f>IF(Q1318=0,0,(INDEX('RPI calculation'!$H$9:$H$356,P1318)-(COUNTIFS(Matches!$C$9:$C$1954,C1318,Matches!$D$9:$D$1954,D1318,Matches!$Q$9:$Q$1954,1,Matches!$F$9:$F$1954,3)+COUNTIFS(Matches!$C$9:$C$1954,D1318,Matches!$D$9:$D$1954,C1318,Matches!$Q$9:$Q$1954,1,Matches!$E$9:$E$1954,3)))/((INDEX('RPI calculation'!$H$9:$H$356,P1318)+INDEX('RPI calculation'!$I$9:$I$356,P1318))-(COUNTIFS(Matches!$C$9:$C$1954,C1318,Matches!$D$9:$D$1954,D1318,Matches!$Q$9:$Q$1954,1)+COUNTIFS(Matches!$C$9:$C$1954,D1318,Matches!$D$9:$D$1954,C1318,Matches!$Q$9:$Q$1954,1))))</f>
        <v>0.88888888888888884</v>
      </c>
      <c r="U1318" s="9">
        <f>IF(Q1318=0,0,(INDEX('RPI calculation'!$H$9:$H$356,O1318)-(COUNTIFS(Matches!$C$9:$C$1954,C1318,Matches!$D$9:$D$1954,D1318,Matches!$Q$9:$Q$1954,1,Matches!$E$9:$E$1954,3)+COUNTIFS(Matches!$C$9:$C$1954,D1318,Matches!$D$9:$D$1954,C1318,Matches!$Q$9:$Q$1954,1,Matches!$F$9:$F$1954,3)))/((INDEX('RPI calculation'!$H$9:$H$356,O1318)+INDEX('RPI calculation'!$I$9:$I$356,O1318))-(COUNTIFS(Matches!$C$9:$C$1954,C1318,Matches!$D$9:$D$1954,D1318,Matches!$Q$9:$Q$1954,1)+COUNTIFS(Matches!$C$9:$C$1954,D1318,Matches!$D$9:$D$1954,C1318,Matches!$Q$9:$Q$1954,1))))</f>
        <v>0.5</v>
      </c>
      <c r="V1318" s="9">
        <f>IF(Q1318=0,0,INDEX('RPI calculation'!$K$9:$K$356,P1318))</f>
        <v>0.6092171717171716</v>
      </c>
      <c r="W1318" s="9">
        <f>IF(Q1318=0,0,INDEX('RPI calculation'!$K$9:$K$356,O1318))</f>
        <v>0.61683501683501685</v>
      </c>
      <c r="X1318" s="1">
        <f>IF(G1318="D1",INDEX('RPI calculation'!$N$9:$N$356,O1318),0)</f>
        <v>104</v>
      </c>
      <c r="Y1318" s="1">
        <f>IF(H1318="D1",INDEX('RPI calculation'!$N$9:$N$356,P1318),0)</f>
        <v>11</v>
      </c>
    </row>
    <row r="1319" spans="1:25" ht="25">
      <c r="A1319" s="1" t="s">
        <v>3684</v>
      </c>
      <c r="B1319" s="12">
        <v>46277</v>
      </c>
      <c r="C1319" s="1" t="s">
        <v>84</v>
      </c>
      <c r="D1319" s="1" t="s">
        <v>109</v>
      </c>
      <c r="E1319" s="1">
        <v>3</v>
      </c>
      <c r="F1319" s="1">
        <v>1</v>
      </c>
      <c r="G1319" s="1" t="s">
        <v>584</v>
      </c>
      <c r="H1319" s="1" t="s">
        <v>584</v>
      </c>
      <c r="I1319" s="1">
        <v>2</v>
      </c>
      <c r="J1319" s="14" t="s">
        <v>1101</v>
      </c>
      <c r="K1319" s="14" t="s">
        <v>3685</v>
      </c>
      <c r="L1319" s="14"/>
      <c r="M1319" s="1" t="s">
        <v>5986</v>
      </c>
      <c r="N1319" s="14" t="s">
        <v>5989</v>
      </c>
      <c r="O1319" s="1">
        <f>IF(G1319="D1",MATCH(C1319,'RPI calculation'!$A$9:$A$356,0),0)</f>
        <v>52</v>
      </c>
      <c r="P1319" s="1">
        <f>IF(H1319="D1",MATCH(D1319,'RPI calculation'!$A$9:$A$356,0),0)</f>
        <v>201</v>
      </c>
      <c r="Q1319" s="1">
        <f t="shared" si="60"/>
        <v>1</v>
      </c>
      <c r="R1319" s="1">
        <f t="shared" si="61"/>
        <v>1</v>
      </c>
      <c r="S1319" s="1">
        <f t="shared" si="62"/>
        <v>0</v>
      </c>
      <c r="T1319" s="9">
        <f>IF(Q1319=0,0,(INDEX('RPI calculation'!$H$9:$H$356,P1319)-(COUNTIFS(Matches!$C$9:$C$1954,C1319,Matches!$D$9:$D$1954,D1319,Matches!$Q$9:$Q$1954,1,Matches!$F$9:$F$1954,3)+COUNTIFS(Matches!$C$9:$C$1954,D1319,Matches!$D$9:$D$1954,C1319,Matches!$Q$9:$Q$1954,1,Matches!$E$9:$E$1954,3)))/((INDEX('RPI calculation'!$H$9:$H$356,P1319)+INDEX('RPI calculation'!$I$9:$I$356,P1319))-(COUNTIFS(Matches!$C$9:$C$1954,C1319,Matches!$D$9:$D$1954,D1319,Matches!$Q$9:$Q$1954,1)+COUNTIFS(Matches!$C$9:$C$1954,D1319,Matches!$D$9:$D$1954,C1319,Matches!$Q$9:$Q$1954,1))))</f>
        <v>0.5</v>
      </c>
      <c r="U1319" s="9">
        <f>IF(Q1319=0,0,(INDEX('RPI calculation'!$H$9:$H$356,O1319)-(COUNTIFS(Matches!$C$9:$C$1954,C1319,Matches!$D$9:$D$1954,D1319,Matches!$Q$9:$Q$1954,1,Matches!$E$9:$E$1954,3)+COUNTIFS(Matches!$C$9:$C$1954,D1319,Matches!$D$9:$D$1954,C1319,Matches!$Q$9:$Q$1954,1,Matches!$F$9:$F$1954,3)))/((INDEX('RPI calculation'!$H$9:$H$356,O1319)+INDEX('RPI calculation'!$I$9:$I$356,O1319))-(COUNTIFS(Matches!$C$9:$C$1954,C1319,Matches!$D$9:$D$1954,D1319,Matches!$Q$9:$Q$1954,1)+COUNTIFS(Matches!$C$9:$C$1954,D1319,Matches!$D$9:$D$1954,C1319,Matches!$Q$9:$Q$1954,1))))</f>
        <v>0.81818181818181823</v>
      </c>
      <c r="V1319" s="9">
        <f>IF(Q1319=0,0,INDEX('RPI calculation'!$K$9:$K$356,P1319))</f>
        <v>0.66099632690541776</v>
      </c>
      <c r="W1319" s="9">
        <f>IF(Q1319=0,0,INDEX('RPI calculation'!$K$9:$K$356,O1319))</f>
        <v>0.50007770007770003</v>
      </c>
      <c r="X1319" s="1">
        <f>IF(G1319="D1",INDEX('RPI calculation'!$N$9:$N$356,O1319),0)</f>
        <v>61</v>
      </c>
      <c r="Y1319" s="1">
        <f>IF(H1319="D1",INDEX('RPI calculation'!$N$9:$N$356,P1319),0)</f>
        <v>86</v>
      </c>
    </row>
    <row r="1320" spans="1:25" ht="25">
      <c r="A1320" s="1" t="s">
        <v>3686</v>
      </c>
      <c r="B1320" s="12">
        <v>46277</v>
      </c>
      <c r="C1320" s="1" t="s">
        <v>181</v>
      </c>
      <c r="D1320" s="1" t="s">
        <v>258</v>
      </c>
      <c r="E1320" s="1">
        <v>3</v>
      </c>
      <c r="F1320" s="1">
        <v>1</v>
      </c>
      <c r="G1320" s="1" t="s">
        <v>584</v>
      </c>
      <c r="H1320" s="1" t="s">
        <v>584</v>
      </c>
      <c r="I1320" s="1">
        <v>2</v>
      </c>
      <c r="J1320" s="14" t="s">
        <v>1646</v>
      </c>
      <c r="K1320" s="14" t="s">
        <v>3687</v>
      </c>
      <c r="L1320" s="14"/>
      <c r="M1320" s="1" t="s">
        <v>5986</v>
      </c>
      <c r="N1320" s="14" t="s">
        <v>5989</v>
      </c>
      <c r="O1320" s="1">
        <f>IF(G1320="D1",MATCH(C1320,'RPI calculation'!$A$9:$A$356,0),0)</f>
        <v>53</v>
      </c>
      <c r="P1320" s="1">
        <f>IF(H1320="D1",MATCH(D1320,'RPI calculation'!$A$9:$A$356,0),0)</f>
        <v>293</v>
      </c>
      <c r="Q1320" s="1">
        <f t="shared" si="60"/>
        <v>1</v>
      </c>
      <c r="R1320" s="1">
        <f t="shared" si="61"/>
        <v>1</v>
      </c>
      <c r="S1320" s="1">
        <f t="shared" si="62"/>
        <v>0</v>
      </c>
      <c r="T1320" s="9">
        <f>IF(Q1320=0,0,(INDEX('RPI calculation'!$H$9:$H$356,P1320)-(COUNTIFS(Matches!$C$9:$C$1954,C1320,Matches!$D$9:$D$1954,D1320,Matches!$Q$9:$Q$1954,1,Matches!$F$9:$F$1954,3)+COUNTIFS(Matches!$C$9:$C$1954,D1320,Matches!$D$9:$D$1954,C1320,Matches!$Q$9:$Q$1954,1,Matches!$E$9:$E$1954,3)))/((INDEX('RPI calculation'!$H$9:$H$356,P1320)+INDEX('RPI calculation'!$I$9:$I$356,P1320))-(COUNTIFS(Matches!$C$9:$C$1954,C1320,Matches!$D$9:$D$1954,D1320,Matches!$Q$9:$Q$1954,1)+COUNTIFS(Matches!$C$9:$C$1954,D1320,Matches!$D$9:$D$1954,C1320,Matches!$Q$9:$Q$1954,1))))</f>
        <v>0.3</v>
      </c>
      <c r="U1320" s="9">
        <f>IF(Q1320=0,0,(INDEX('RPI calculation'!$H$9:$H$356,O1320)-(COUNTIFS(Matches!$C$9:$C$1954,C1320,Matches!$D$9:$D$1954,D1320,Matches!$Q$9:$Q$1954,1,Matches!$E$9:$E$1954,3)+COUNTIFS(Matches!$C$9:$C$1954,D1320,Matches!$D$9:$D$1954,C1320,Matches!$Q$9:$Q$1954,1,Matches!$F$9:$F$1954,3)))/((INDEX('RPI calculation'!$H$9:$H$356,O1320)+INDEX('RPI calculation'!$I$9:$I$356,O1320))-(COUNTIFS(Matches!$C$9:$C$1954,C1320,Matches!$D$9:$D$1954,D1320,Matches!$Q$9:$Q$1954,1)+COUNTIFS(Matches!$C$9:$C$1954,D1320,Matches!$D$9:$D$1954,C1320,Matches!$Q$9:$Q$1954,1))))</f>
        <v>0.5</v>
      </c>
      <c r="V1320" s="9">
        <f>IF(Q1320=0,0,INDEX('RPI calculation'!$K$9:$K$356,P1320))</f>
        <v>0.52231404958677685</v>
      </c>
      <c r="W1320" s="9">
        <f>IF(Q1320=0,0,INDEX('RPI calculation'!$K$9:$K$356,O1320))</f>
        <v>0.4747113997113997</v>
      </c>
      <c r="X1320" s="1">
        <f>IF(G1320="D1",INDEX('RPI calculation'!$N$9:$N$356,O1320),0)</f>
        <v>158</v>
      </c>
      <c r="Y1320" s="1">
        <f>IF(H1320="D1",INDEX('RPI calculation'!$N$9:$N$356,P1320),0)</f>
        <v>235</v>
      </c>
    </row>
    <row r="1321" spans="1:25" ht="25">
      <c r="A1321" s="1" t="s">
        <v>3688</v>
      </c>
      <c r="B1321" s="12">
        <v>46277</v>
      </c>
      <c r="C1321" s="1" t="s">
        <v>77</v>
      </c>
      <c r="D1321" s="1" t="s">
        <v>106</v>
      </c>
      <c r="E1321" s="1">
        <v>3</v>
      </c>
      <c r="F1321" s="1">
        <v>1</v>
      </c>
      <c r="G1321" s="1" t="s">
        <v>584</v>
      </c>
      <c r="H1321" s="1" t="s">
        <v>584</v>
      </c>
      <c r="I1321" s="1">
        <v>2</v>
      </c>
      <c r="J1321" s="14" t="s">
        <v>644</v>
      </c>
      <c r="K1321" s="14" t="s">
        <v>3689</v>
      </c>
      <c r="L1321" s="14"/>
      <c r="M1321" s="1" t="s">
        <v>5986</v>
      </c>
      <c r="N1321" s="14" t="s">
        <v>5989</v>
      </c>
      <c r="O1321" s="1">
        <f>IF(G1321="D1",MATCH(C1321,'RPI calculation'!$A$9:$A$356,0),0)</f>
        <v>54</v>
      </c>
      <c r="P1321" s="1">
        <f>IF(H1321="D1",MATCH(D1321,'RPI calculation'!$A$9:$A$356,0),0)</f>
        <v>262</v>
      </c>
      <c r="Q1321" s="1">
        <f t="shared" si="60"/>
        <v>1</v>
      </c>
      <c r="R1321" s="1">
        <f t="shared" si="61"/>
        <v>1</v>
      </c>
      <c r="S1321" s="1">
        <f t="shared" si="62"/>
        <v>0</v>
      </c>
      <c r="T1321" s="9">
        <f>IF(Q1321=0,0,(INDEX('RPI calculation'!$H$9:$H$356,P1321)-(COUNTIFS(Matches!$C$9:$C$1954,C1321,Matches!$D$9:$D$1954,D1321,Matches!$Q$9:$Q$1954,1,Matches!$F$9:$F$1954,3)+COUNTIFS(Matches!$C$9:$C$1954,D1321,Matches!$D$9:$D$1954,C1321,Matches!$Q$9:$Q$1954,1,Matches!$E$9:$E$1954,3)))/((INDEX('RPI calculation'!$H$9:$H$356,P1321)+INDEX('RPI calculation'!$I$9:$I$356,P1321))-(COUNTIFS(Matches!$C$9:$C$1954,C1321,Matches!$D$9:$D$1954,D1321,Matches!$Q$9:$Q$1954,1)+COUNTIFS(Matches!$C$9:$C$1954,D1321,Matches!$D$9:$D$1954,C1321,Matches!$Q$9:$Q$1954,1))))</f>
        <v>0.66666666666666663</v>
      </c>
      <c r="U1321" s="9">
        <f>IF(Q1321=0,0,(INDEX('RPI calculation'!$H$9:$H$356,O1321)-(COUNTIFS(Matches!$C$9:$C$1954,C1321,Matches!$D$9:$D$1954,D1321,Matches!$Q$9:$Q$1954,1,Matches!$E$9:$E$1954,3)+COUNTIFS(Matches!$C$9:$C$1954,D1321,Matches!$D$9:$D$1954,C1321,Matches!$Q$9:$Q$1954,1,Matches!$F$9:$F$1954,3)))/((INDEX('RPI calculation'!$H$9:$H$356,O1321)+INDEX('RPI calculation'!$I$9:$I$356,O1321))-(COUNTIFS(Matches!$C$9:$C$1954,C1321,Matches!$D$9:$D$1954,D1321,Matches!$Q$9:$Q$1954,1)+COUNTIFS(Matches!$C$9:$C$1954,D1321,Matches!$D$9:$D$1954,C1321,Matches!$Q$9:$Q$1954,1))))</f>
        <v>0.88888888888888884</v>
      </c>
      <c r="V1321" s="9">
        <f>IF(Q1321=0,0,INDEX('RPI calculation'!$K$9:$K$356,P1321))</f>
        <v>0.55810966810966811</v>
      </c>
      <c r="W1321" s="9">
        <f>IF(Q1321=0,0,INDEX('RPI calculation'!$K$9:$K$356,O1321))</f>
        <v>0.46424242424242423</v>
      </c>
      <c r="X1321" s="1">
        <f>IF(G1321="D1",INDEX('RPI calculation'!$N$9:$N$356,O1321),0)</f>
        <v>54</v>
      </c>
      <c r="Y1321" s="1">
        <f>IF(H1321="D1",INDEX('RPI calculation'!$N$9:$N$356,P1321),0)</f>
        <v>83</v>
      </c>
    </row>
    <row r="1322" spans="1:25" ht="25">
      <c r="A1322" s="1" t="s">
        <v>3690</v>
      </c>
      <c r="B1322" s="12">
        <v>46277</v>
      </c>
      <c r="C1322" s="1" t="s">
        <v>49</v>
      </c>
      <c r="D1322" s="1" t="s">
        <v>114</v>
      </c>
      <c r="E1322" s="1">
        <v>3</v>
      </c>
      <c r="F1322" s="1">
        <v>0</v>
      </c>
      <c r="G1322" s="1" t="s">
        <v>584</v>
      </c>
      <c r="H1322" s="1" t="s">
        <v>584</v>
      </c>
      <c r="I1322" s="1">
        <v>2</v>
      </c>
      <c r="J1322" s="14" t="s">
        <v>786</v>
      </c>
      <c r="K1322" s="14" t="s">
        <v>3691</v>
      </c>
      <c r="L1322" s="14"/>
      <c r="M1322" s="1" t="s">
        <v>5986</v>
      </c>
      <c r="N1322" s="14" t="s">
        <v>5989</v>
      </c>
      <c r="O1322" s="1">
        <f>IF(G1322="D1",MATCH(C1322,'RPI calculation'!$A$9:$A$356,0),0)</f>
        <v>55</v>
      </c>
      <c r="P1322" s="1">
        <f>IF(H1322="D1",MATCH(D1322,'RPI calculation'!$A$9:$A$356,0),0)</f>
        <v>345</v>
      </c>
      <c r="Q1322" s="1">
        <f t="shared" si="60"/>
        <v>1</v>
      </c>
      <c r="R1322" s="1">
        <f t="shared" si="61"/>
        <v>1</v>
      </c>
      <c r="S1322" s="1">
        <f t="shared" si="62"/>
        <v>0</v>
      </c>
      <c r="T1322" s="9">
        <f>IF(Q1322=0,0,(INDEX('RPI calculation'!$H$9:$H$356,P1322)-(COUNTIFS(Matches!$C$9:$C$1954,C1322,Matches!$D$9:$D$1954,D1322,Matches!$Q$9:$Q$1954,1,Matches!$F$9:$F$1954,3)+COUNTIFS(Matches!$C$9:$C$1954,D1322,Matches!$D$9:$D$1954,C1322,Matches!$Q$9:$Q$1954,1,Matches!$E$9:$E$1954,3)))/((INDEX('RPI calculation'!$H$9:$H$356,P1322)+INDEX('RPI calculation'!$I$9:$I$356,P1322))-(COUNTIFS(Matches!$C$9:$C$1954,C1322,Matches!$D$9:$D$1954,D1322,Matches!$Q$9:$Q$1954,1)+COUNTIFS(Matches!$C$9:$C$1954,D1322,Matches!$D$9:$D$1954,C1322,Matches!$Q$9:$Q$1954,1))))</f>
        <v>0.7</v>
      </c>
      <c r="U1322" s="9">
        <f>IF(Q1322=0,0,(INDEX('RPI calculation'!$H$9:$H$356,O1322)-(COUNTIFS(Matches!$C$9:$C$1954,C1322,Matches!$D$9:$D$1954,D1322,Matches!$Q$9:$Q$1954,1,Matches!$E$9:$E$1954,3)+COUNTIFS(Matches!$C$9:$C$1954,D1322,Matches!$D$9:$D$1954,C1322,Matches!$Q$9:$Q$1954,1,Matches!$F$9:$F$1954,3)))/((INDEX('RPI calculation'!$H$9:$H$356,O1322)+INDEX('RPI calculation'!$I$9:$I$356,O1322))-(COUNTIFS(Matches!$C$9:$C$1954,C1322,Matches!$D$9:$D$1954,D1322,Matches!$Q$9:$Q$1954,1)+COUNTIFS(Matches!$C$9:$C$1954,D1322,Matches!$D$9:$D$1954,C1322,Matches!$Q$9:$Q$1954,1))))</f>
        <v>0.66666666666666663</v>
      </c>
      <c r="V1322" s="9">
        <f>IF(Q1322=0,0,INDEX('RPI calculation'!$K$9:$K$356,P1322))</f>
        <v>0.54357208448117544</v>
      </c>
      <c r="W1322" s="9">
        <f>IF(Q1322=0,0,INDEX('RPI calculation'!$K$9:$K$356,O1322))</f>
        <v>0.65047619047619043</v>
      </c>
      <c r="X1322" s="1">
        <f>IF(G1322="D1",INDEX('RPI calculation'!$N$9:$N$356,O1322),0)</f>
        <v>26</v>
      </c>
      <c r="Y1322" s="1">
        <f>IF(H1322="D1",INDEX('RPI calculation'!$N$9:$N$356,P1322),0)</f>
        <v>91</v>
      </c>
    </row>
    <row r="1323" spans="1:25" ht="25">
      <c r="A1323" s="1" t="s">
        <v>3692</v>
      </c>
      <c r="B1323" s="12">
        <v>46277</v>
      </c>
      <c r="C1323" s="1" t="s">
        <v>249</v>
      </c>
      <c r="D1323" s="1" t="s">
        <v>233</v>
      </c>
      <c r="E1323" s="1">
        <v>0</v>
      </c>
      <c r="F1323" s="1">
        <v>3</v>
      </c>
      <c r="G1323" s="1" t="s">
        <v>584</v>
      </c>
      <c r="H1323" s="1" t="s">
        <v>584</v>
      </c>
      <c r="I1323" s="1">
        <v>2</v>
      </c>
      <c r="J1323" s="14" t="s">
        <v>2544</v>
      </c>
      <c r="K1323" s="14" t="s">
        <v>3693</v>
      </c>
      <c r="L1323" s="14"/>
      <c r="M1323" s="1" t="s">
        <v>5986</v>
      </c>
      <c r="N1323" s="14" t="s">
        <v>5989</v>
      </c>
      <c r="O1323" s="1">
        <f>IF(G1323="D1",MATCH(C1323,'RPI calculation'!$A$9:$A$356,0),0)</f>
        <v>56</v>
      </c>
      <c r="P1323" s="1">
        <f>IF(H1323="D1",MATCH(D1323,'RPI calculation'!$A$9:$A$356,0),0)</f>
        <v>131</v>
      </c>
      <c r="Q1323" s="1">
        <f t="shared" si="60"/>
        <v>1</v>
      </c>
      <c r="R1323" s="1">
        <f t="shared" si="61"/>
        <v>0</v>
      </c>
      <c r="S1323" s="1">
        <f t="shared" si="62"/>
        <v>1</v>
      </c>
      <c r="T1323" s="9">
        <f>IF(Q1323=0,0,(INDEX('RPI calculation'!$H$9:$H$356,P1323)-(COUNTIFS(Matches!$C$9:$C$1954,C1323,Matches!$D$9:$D$1954,D1323,Matches!$Q$9:$Q$1954,1,Matches!$F$9:$F$1954,3)+COUNTIFS(Matches!$C$9:$C$1954,D1323,Matches!$D$9:$D$1954,C1323,Matches!$Q$9:$Q$1954,1,Matches!$E$9:$E$1954,3)))/((INDEX('RPI calculation'!$H$9:$H$356,P1323)+INDEX('RPI calculation'!$I$9:$I$356,P1323))-(COUNTIFS(Matches!$C$9:$C$1954,C1323,Matches!$D$9:$D$1954,D1323,Matches!$Q$9:$Q$1954,1)+COUNTIFS(Matches!$C$9:$C$1954,D1323,Matches!$D$9:$D$1954,C1323,Matches!$Q$9:$Q$1954,1))))</f>
        <v>0.5</v>
      </c>
      <c r="U1323" s="9">
        <f>IF(Q1323=0,0,(INDEX('RPI calculation'!$H$9:$H$356,O1323)-(COUNTIFS(Matches!$C$9:$C$1954,C1323,Matches!$D$9:$D$1954,D1323,Matches!$Q$9:$Q$1954,1,Matches!$E$9:$E$1954,3)+COUNTIFS(Matches!$C$9:$C$1954,D1323,Matches!$D$9:$D$1954,C1323,Matches!$Q$9:$Q$1954,1,Matches!$F$9:$F$1954,3)))/((INDEX('RPI calculation'!$H$9:$H$356,O1323)+INDEX('RPI calculation'!$I$9:$I$356,O1323))-(COUNTIFS(Matches!$C$9:$C$1954,C1323,Matches!$D$9:$D$1954,D1323,Matches!$Q$9:$Q$1954,1)+COUNTIFS(Matches!$C$9:$C$1954,D1323,Matches!$D$9:$D$1954,C1323,Matches!$Q$9:$Q$1954,1))))</f>
        <v>0.75</v>
      </c>
      <c r="V1323" s="9">
        <f>IF(Q1323=0,0,INDEX('RPI calculation'!$K$9:$K$356,P1323))</f>
        <v>0.44494293585202677</v>
      </c>
      <c r="W1323" s="9">
        <f>IF(Q1323=0,0,INDEX('RPI calculation'!$K$9:$K$356,O1323))</f>
        <v>0.36712361712361713</v>
      </c>
      <c r="X1323" s="1">
        <f>IF(G1323="D1",INDEX('RPI calculation'!$N$9:$N$356,O1323),0)</f>
        <v>226</v>
      </c>
      <c r="Y1323" s="1">
        <f>IF(H1323="D1",INDEX('RPI calculation'!$N$9:$N$356,P1323),0)</f>
        <v>210</v>
      </c>
    </row>
    <row r="1324" spans="1:25" ht="25">
      <c r="A1324" s="1" t="s">
        <v>3694</v>
      </c>
      <c r="B1324" s="12">
        <v>46277</v>
      </c>
      <c r="C1324" s="1" t="s">
        <v>218</v>
      </c>
      <c r="D1324" s="1" t="s">
        <v>312</v>
      </c>
      <c r="E1324" s="1">
        <v>3</v>
      </c>
      <c r="F1324" s="1">
        <v>0</v>
      </c>
      <c r="G1324" s="1" t="s">
        <v>584</v>
      </c>
      <c r="H1324" s="1" t="s">
        <v>584</v>
      </c>
      <c r="I1324" s="1">
        <v>2</v>
      </c>
      <c r="J1324" s="14" t="s">
        <v>2228</v>
      </c>
      <c r="K1324" s="14" t="s">
        <v>3695</v>
      </c>
      <c r="L1324" s="14"/>
      <c r="M1324" s="1" t="s">
        <v>5986</v>
      </c>
      <c r="N1324" s="14" t="s">
        <v>5989</v>
      </c>
      <c r="O1324" s="1">
        <f>IF(G1324="D1",MATCH(C1324,'RPI calculation'!$A$9:$A$356,0),0)</f>
        <v>58</v>
      </c>
      <c r="P1324" s="1">
        <f>IF(H1324="D1",MATCH(D1324,'RPI calculation'!$A$9:$A$356,0),0)</f>
        <v>183</v>
      </c>
      <c r="Q1324" s="1">
        <f t="shared" si="60"/>
        <v>1</v>
      </c>
      <c r="R1324" s="1">
        <f t="shared" si="61"/>
        <v>1</v>
      </c>
      <c r="S1324" s="1">
        <f t="shared" si="62"/>
        <v>0</v>
      </c>
      <c r="T1324" s="9">
        <f>IF(Q1324=0,0,(INDEX('RPI calculation'!$H$9:$H$356,P1324)-(COUNTIFS(Matches!$C$9:$C$1954,C1324,Matches!$D$9:$D$1954,D1324,Matches!$Q$9:$Q$1954,1,Matches!$F$9:$F$1954,3)+COUNTIFS(Matches!$C$9:$C$1954,D1324,Matches!$D$9:$D$1954,C1324,Matches!$Q$9:$Q$1954,1,Matches!$E$9:$E$1954,3)))/((INDEX('RPI calculation'!$H$9:$H$356,P1324)+INDEX('RPI calculation'!$I$9:$I$356,P1324))-(COUNTIFS(Matches!$C$9:$C$1954,C1324,Matches!$D$9:$D$1954,D1324,Matches!$Q$9:$Q$1954,1)+COUNTIFS(Matches!$C$9:$C$1954,D1324,Matches!$D$9:$D$1954,C1324,Matches!$Q$9:$Q$1954,1))))</f>
        <v>0.33333333333333331</v>
      </c>
      <c r="U1324" s="9">
        <f>IF(Q1324=0,0,(INDEX('RPI calculation'!$H$9:$H$356,O1324)-(COUNTIFS(Matches!$C$9:$C$1954,C1324,Matches!$D$9:$D$1954,D1324,Matches!$Q$9:$Q$1954,1,Matches!$E$9:$E$1954,3)+COUNTIFS(Matches!$C$9:$C$1954,D1324,Matches!$D$9:$D$1954,C1324,Matches!$Q$9:$Q$1954,1,Matches!$F$9:$F$1954,3)))/((INDEX('RPI calculation'!$H$9:$H$356,O1324)+INDEX('RPI calculation'!$I$9:$I$356,O1324))-(COUNTIFS(Matches!$C$9:$C$1954,C1324,Matches!$D$9:$D$1954,D1324,Matches!$Q$9:$Q$1954,1)+COUNTIFS(Matches!$C$9:$C$1954,D1324,Matches!$D$9:$D$1954,C1324,Matches!$Q$9:$Q$1954,1))))</f>
        <v>0.375</v>
      </c>
      <c r="V1324" s="9">
        <f>IF(Q1324=0,0,INDEX('RPI calculation'!$K$9:$K$356,P1324))</f>
        <v>0.47126441934134244</v>
      </c>
      <c r="W1324" s="9">
        <f>IF(Q1324=0,0,INDEX('RPI calculation'!$K$9:$K$356,O1324))</f>
        <v>0.5078563411896746</v>
      </c>
      <c r="X1324" s="1">
        <f>IF(G1324="D1",INDEX('RPI calculation'!$N$9:$N$356,O1324),0)</f>
        <v>195</v>
      </c>
      <c r="Y1324" s="1">
        <f>IF(H1324="D1",INDEX('RPI calculation'!$N$9:$N$356,P1324),0)</f>
        <v>289</v>
      </c>
    </row>
    <row r="1325" spans="1:25" ht="25">
      <c r="A1325" s="1" t="s">
        <v>3696</v>
      </c>
      <c r="B1325" s="12">
        <v>46277</v>
      </c>
      <c r="C1325" s="1" t="s">
        <v>218</v>
      </c>
      <c r="D1325" s="1" t="s">
        <v>231</v>
      </c>
      <c r="E1325" s="1">
        <v>3</v>
      </c>
      <c r="F1325" s="1">
        <v>2</v>
      </c>
      <c r="G1325" s="1" t="s">
        <v>584</v>
      </c>
      <c r="H1325" s="1" t="s">
        <v>584</v>
      </c>
      <c r="I1325" s="1">
        <v>2</v>
      </c>
      <c r="J1325" s="14" t="s">
        <v>3697</v>
      </c>
      <c r="K1325" s="14" t="s">
        <v>3698</v>
      </c>
      <c r="L1325" s="14"/>
      <c r="M1325" s="1" t="s">
        <v>5986</v>
      </c>
      <c r="N1325" s="14" t="s">
        <v>5989</v>
      </c>
      <c r="O1325" s="1">
        <f>IF(G1325="D1",MATCH(C1325,'RPI calculation'!$A$9:$A$356,0),0)</f>
        <v>58</v>
      </c>
      <c r="P1325" s="1">
        <f>IF(H1325="D1",MATCH(D1325,'RPI calculation'!$A$9:$A$356,0),0)</f>
        <v>277</v>
      </c>
      <c r="Q1325" s="1">
        <f t="shared" si="60"/>
        <v>1</v>
      </c>
      <c r="R1325" s="1">
        <f t="shared" si="61"/>
        <v>1</v>
      </c>
      <c r="S1325" s="1">
        <f t="shared" si="62"/>
        <v>0</v>
      </c>
      <c r="T1325" s="9">
        <f>IF(Q1325=0,0,(INDEX('RPI calculation'!$H$9:$H$356,P1325)-(COUNTIFS(Matches!$C$9:$C$1954,C1325,Matches!$D$9:$D$1954,D1325,Matches!$Q$9:$Q$1954,1,Matches!$F$9:$F$1954,3)+COUNTIFS(Matches!$C$9:$C$1954,D1325,Matches!$D$9:$D$1954,C1325,Matches!$Q$9:$Q$1954,1,Matches!$E$9:$E$1954,3)))/((INDEX('RPI calculation'!$H$9:$H$356,P1325)+INDEX('RPI calculation'!$I$9:$I$356,P1325))-(COUNTIFS(Matches!$C$9:$C$1954,C1325,Matches!$D$9:$D$1954,D1325,Matches!$Q$9:$Q$1954,1)+COUNTIFS(Matches!$C$9:$C$1954,D1325,Matches!$D$9:$D$1954,C1325,Matches!$Q$9:$Q$1954,1))))</f>
        <v>0.7</v>
      </c>
      <c r="U1325" s="9">
        <f>IF(Q1325=0,0,(INDEX('RPI calculation'!$H$9:$H$356,O1325)-(COUNTIFS(Matches!$C$9:$C$1954,C1325,Matches!$D$9:$D$1954,D1325,Matches!$Q$9:$Q$1954,1,Matches!$E$9:$E$1954,3)+COUNTIFS(Matches!$C$9:$C$1954,D1325,Matches!$D$9:$D$1954,C1325,Matches!$Q$9:$Q$1954,1,Matches!$F$9:$F$1954,3)))/((INDEX('RPI calculation'!$H$9:$H$356,O1325)+INDEX('RPI calculation'!$I$9:$I$356,O1325))-(COUNTIFS(Matches!$C$9:$C$1954,C1325,Matches!$D$9:$D$1954,D1325,Matches!$Q$9:$Q$1954,1)+COUNTIFS(Matches!$C$9:$C$1954,D1325,Matches!$D$9:$D$1954,C1325,Matches!$Q$9:$Q$1954,1))))</f>
        <v>0.375</v>
      </c>
      <c r="V1325" s="9">
        <f>IF(Q1325=0,0,INDEX('RPI calculation'!$K$9:$K$356,P1325))</f>
        <v>0.39594647776465963</v>
      </c>
      <c r="W1325" s="9">
        <f>IF(Q1325=0,0,INDEX('RPI calculation'!$K$9:$K$356,O1325))</f>
        <v>0.5078563411896746</v>
      </c>
      <c r="X1325" s="1">
        <f>IF(G1325="D1",INDEX('RPI calculation'!$N$9:$N$356,O1325),0)</f>
        <v>195</v>
      </c>
      <c r="Y1325" s="1">
        <f>IF(H1325="D1",INDEX('RPI calculation'!$N$9:$N$356,P1325),0)</f>
        <v>208</v>
      </c>
    </row>
    <row r="1326" spans="1:25" ht="25">
      <c r="A1326" s="1" t="s">
        <v>3699</v>
      </c>
      <c r="B1326" s="12">
        <v>46277</v>
      </c>
      <c r="C1326" s="1" t="s">
        <v>75</v>
      </c>
      <c r="D1326" s="1" t="s">
        <v>29</v>
      </c>
      <c r="E1326" s="1">
        <v>1</v>
      </c>
      <c r="F1326" s="1">
        <v>3</v>
      </c>
      <c r="G1326" s="1" t="s">
        <v>584</v>
      </c>
      <c r="H1326" s="1" t="s">
        <v>584</v>
      </c>
      <c r="I1326" s="1">
        <v>2</v>
      </c>
      <c r="J1326" s="14" t="s">
        <v>606</v>
      </c>
      <c r="K1326" s="14" t="s">
        <v>3700</v>
      </c>
      <c r="L1326" s="14"/>
      <c r="M1326" s="1" t="s">
        <v>5986</v>
      </c>
      <c r="N1326" s="14" t="s">
        <v>5989</v>
      </c>
      <c r="O1326" s="1">
        <f>IF(G1326="D1",MATCH(C1326,'RPI calculation'!$A$9:$A$356,0),0)</f>
        <v>59</v>
      </c>
      <c r="P1326" s="1">
        <f>IF(H1326="D1",MATCH(D1326,'RPI calculation'!$A$9:$A$356,0),0)</f>
        <v>146</v>
      </c>
      <c r="Q1326" s="1">
        <f t="shared" si="60"/>
        <v>1</v>
      </c>
      <c r="R1326" s="1">
        <f t="shared" si="61"/>
        <v>0</v>
      </c>
      <c r="S1326" s="1">
        <f t="shared" si="62"/>
        <v>1</v>
      </c>
      <c r="T1326" s="9">
        <f>IF(Q1326=0,0,(INDEX('RPI calculation'!$H$9:$H$356,P1326)-(COUNTIFS(Matches!$C$9:$C$1954,C1326,Matches!$D$9:$D$1954,D1326,Matches!$Q$9:$Q$1954,1,Matches!$F$9:$F$1954,3)+COUNTIFS(Matches!$C$9:$C$1954,D1326,Matches!$D$9:$D$1954,C1326,Matches!$Q$9:$Q$1954,1,Matches!$E$9:$E$1954,3)))/((INDEX('RPI calculation'!$H$9:$H$356,P1326)+INDEX('RPI calculation'!$I$9:$I$356,P1326))-(COUNTIFS(Matches!$C$9:$C$1954,C1326,Matches!$D$9:$D$1954,D1326,Matches!$Q$9:$Q$1954,1)+COUNTIFS(Matches!$C$9:$C$1954,D1326,Matches!$D$9:$D$1954,C1326,Matches!$Q$9:$Q$1954,1))))</f>
        <v>0.81818181818181823</v>
      </c>
      <c r="U1326" s="9">
        <f>IF(Q1326=0,0,(INDEX('RPI calculation'!$H$9:$H$356,O1326)-(COUNTIFS(Matches!$C$9:$C$1954,C1326,Matches!$D$9:$D$1954,D1326,Matches!$Q$9:$Q$1954,1,Matches!$E$9:$E$1954,3)+COUNTIFS(Matches!$C$9:$C$1954,D1326,Matches!$D$9:$D$1954,C1326,Matches!$Q$9:$Q$1954,1,Matches!$F$9:$F$1954,3)))/((INDEX('RPI calculation'!$H$9:$H$356,O1326)+INDEX('RPI calculation'!$I$9:$I$356,O1326))-(COUNTIFS(Matches!$C$9:$C$1954,C1326,Matches!$D$9:$D$1954,D1326,Matches!$Q$9:$Q$1954,1)+COUNTIFS(Matches!$C$9:$C$1954,D1326,Matches!$D$9:$D$1954,C1326,Matches!$Q$9:$Q$1954,1))))</f>
        <v>0.45454545454545453</v>
      </c>
      <c r="V1326" s="9">
        <f>IF(Q1326=0,0,INDEX('RPI calculation'!$K$9:$K$356,P1326))</f>
        <v>0.65386904761904752</v>
      </c>
      <c r="W1326" s="9">
        <f>IF(Q1326=0,0,INDEX('RPI calculation'!$K$9:$K$356,O1326))</f>
        <v>0.718214886964887</v>
      </c>
      <c r="X1326" s="1">
        <f>IF(G1326="D1",INDEX('RPI calculation'!$N$9:$N$356,O1326),0)</f>
        <v>52</v>
      </c>
      <c r="Y1326" s="1">
        <f>IF(H1326="D1",INDEX('RPI calculation'!$N$9:$N$356,P1326),0)</f>
        <v>6</v>
      </c>
    </row>
    <row r="1327" spans="1:25" ht="25">
      <c r="A1327" s="1" t="s">
        <v>3701</v>
      </c>
      <c r="B1327" s="12">
        <v>46277</v>
      </c>
      <c r="C1327" s="1" t="s">
        <v>222</v>
      </c>
      <c r="D1327" s="1" t="s">
        <v>241</v>
      </c>
      <c r="E1327" s="1">
        <v>2</v>
      </c>
      <c r="F1327" s="1">
        <v>3</v>
      </c>
      <c r="G1327" s="1" t="s">
        <v>584</v>
      </c>
      <c r="H1327" s="1" t="s">
        <v>584</v>
      </c>
      <c r="I1327" s="1">
        <v>2</v>
      </c>
      <c r="J1327" s="14" t="s">
        <v>1110</v>
      </c>
      <c r="K1327" s="14" t="s">
        <v>3702</v>
      </c>
      <c r="L1327" s="14"/>
      <c r="M1327" s="1" t="s">
        <v>5986</v>
      </c>
      <c r="N1327" s="14" t="s">
        <v>5989</v>
      </c>
      <c r="O1327" s="1">
        <f>IF(G1327="D1",MATCH(C1327,'RPI calculation'!$A$9:$A$356,0),0)</f>
        <v>60</v>
      </c>
      <c r="P1327" s="1">
        <f>IF(H1327="D1",MATCH(D1327,'RPI calculation'!$A$9:$A$356,0),0)</f>
        <v>247</v>
      </c>
      <c r="Q1327" s="1">
        <f t="shared" si="60"/>
        <v>1</v>
      </c>
      <c r="R1327" s="1">
        <f t="shared" si="61"/>
        <v>0</v>
      </c>
      <c r="S1327" s="1">
        <f t="shared" si="62"/>
        <v>1</v>
      </c>
      <c r="T1327" s="9">
        <f>IF(Q1327=0,0,(INDEX('RPI calculation'!$H$9:$H$356,P1327)-(COUNTIFS(Matches!$C$9:$C$1954,C1327,Matches!$D$9:$D$1954,D1327,Matches!$Q$9:$Q$1954,1,Matches!$F$9:$F$1954,3)+COUNTIFS(Matches!$C$9:$C$1954,D1327,Matches!$D$9:$D$1954,C1327,Matches!$Q$9:$Q$1954,1,Matches!$E$9:$E$1954,3)))/((INDEX('RPI calculation'!$H$9:$H$356,P1327)+INDEX('RPI calculation'!$I$9:$I$356,P1327))-(COUNTIFS(Matches!$C$9:$C$1954,C1327,Matches!$D$9:$D$1954,D1327,Matches!$Q$9:$Q$1954,1)+COUNTIFS(Matches!$C$9:$C$1954,D1327,Matches!$D$9:$D$1954,C1327,Matches!$Q$9:$Q$1954,1))))</f>
        <v>0.27272727272727271</v>
      </c>
      <c r="U1327" s="9">
        <f>IF(Q1327=0,0,(INDEX('RPI calculation'!$H$9:$H$356,O1327)-(COUNTIFS(Matches!$C$9:$C$1954,C1327,Matches!$D$9:$D$1954,D1327,Matches!$Q$9:$Q$1954,1,Matches!$E$9:$E$1954,3)+COUNTIFS(Matches!$C$9:$C$1954,D1327,Matches!$D$9:$D$1954,C1327,Matches!$Q$9:$Q$1954,1,Matches!$F$9:$F$1954,3)))/((INDEX('RPI calculation'!$H$9:$H$356,O1327)+INDEX('RPI calculation'!$I$9:$I$356,O1327))-(COUNTIFS(Matches!$C$9:$C$1954,C1327,Matches!$D$9:$D$1954,D1327,Matches!$Q$9:$Q$1954,1)+COUNTIFS(Matches!$C$9:$C$1954,D1327,Matches!$D$9:$D$1954,C1327,Matches!$Q$9:$Q$1954,1))))</f>
        <v>0.45454545454545453</v>
      </c>
      <c r="V1327" s="9">
        <f>IF(Q1327=0,0,INDEX('RPI calculation'!$K$9:$K$356,P1327))</f>
        <v>0.51638407888407889</v>
      </c>
      <c r="W1327" s="9">
        <f>IF(Q1327=0,0,INDEX('RPI calculation'!$K$9:$K$356,O1327))</f>
        <v>0.51990740740740737</v>
      </c>
      <c r="X1327" s="1">
        <f>IF(G1327="D1",INDEX('RPI calculation'!$N$9:$N$356,O1327),0)</f>
        <v>199</v>
      </c>
      <c r="Y1327" s="1">
        <f>IF(H1327="D1",INDEX('RPI calculation'!$N$9:$N$356,P1327),0)</f>
        <v>218</v>
      </c>
    </row>
    <row r="1328" spans="1:25" ht="25">
      <c r="A1328" s="1" t="s">
        <v>3703</v>
      </c>
      <c r="B1328" s="12">
        <v>46277</v>
      </c>
      <c r="C1328" s="1" t="s">
        <v>163</v>
      </c>
      <c r="D1328" s="1" t="s">
        <v>211</v>
      </c>
      <c r="E1328" s="1">
        <v>3</v>
      </c>
      <c r="F1328" s="1">
        <v>1</v>
      </c>
      <c r="G1328" s="1" t="s">
        <v>584</v>
      </c>
      <c r="H1328" s="1" t="s">
        <v>584</v>
      </c>
      <c r="I1328" s="1">
        <v>2</v>
      </c>
      <c r="J1328" s="14" t="s">
        <v>1110</v>
      </c>
      <c r="K1328" s="14" t="s">
        <v>3704</v>
      </c>
      <c r="L1328" s="14"/>
      <c r="M1328" s="1" t="s">
        <v>5986</v>
      </c>
      <c r="N1328" s="14" t="s">
        <v>5989</v>
      </c>
      <c r="O1328" s="1">
        <f>IF(G1328="D1",MATCH(C1328,'RPI calculation'!$A$9:$A$356,0),0)</f>
        <v>61</v>
      </c>
      <c r="P1328" s="1">
        <f>IF(H1328="D1",MATCH(D1328,'RPI calculation'!$A$9:$A$356,0),0)</f>
        <v>245</v>
      </c>
      <c r="Q1328" s="1">
        <f t="shared" si="60"/>
        <v>1</v>
      </c>
      <c r="R1328" s="1">
        <f t="shared" si="61"/>
        <v>1</v>
      </c>
      <c r="S1328" s="1">
        <f t="shared" si="62"/>
        <v>0</v>
      </c>
      <c r="T1328" s="9">
        <f>IF(Q1328=0,0,(INDEX('RPI calculation'!$H$9:$H$356,P1328)-(COUNTIFS(Matches!$C$9:$C$1954,C1328,Matches!$D$9:$D$1954,D1328,Matches!$Q$9:$Q$1954,1,Matches!$F$9:$F$1954,3)+COUNTIFS(Matches!$C$9:$C$1954,D1328,Matches!$D$9:$D$1954,C1328,Matches!$Q$9:$Q$1954,1,Matches!$E$9:$E$1954,3)))/((INDEX('RPI calculation'!$H$9:$H$356,P1328)+INDEX('RPI calculation'!$I$9:$I$356,P1328))-(COUNTIFS(Matches!$C$9:$C$1954,C1328,Matches!$D$9:$D$1954,D1328,Matches!$Q$9:$Q$1954,1)+COUNTIFS(Matches!$C$9:$C$1954,D1328,Matches!$D$9:$D$1954,C1328,Matches!$Q$9:$Q$1954,1))))</f>
        <v>0.66666666666666663</v>
      </c>
      <c r="U1328" s="9">
        <f>IF(Q1328=0,0,(INDEX('RPI calculation'!$H$9:$H$356,O1328)-(COUNTIFS(Matches!$C$9:$C$1954,C1328,Matches!$D$9:$D$1954,D1328,Matches!$Q$9:$Q$1954,1,Matches!$E$9:$E$1954,3)+COUNTIFS(Matches!$C$9:$C$1954,D1328,Matches!$D$9:$D$1954,C1328,Matches!$Q$9:$Q$1954,1,Matches!$F$9:$F$1954,3)))/((INDEX('RPI calculation'!$H$9:$H$356,O1328)+INDEX('RPI calculation'!$I$9:$I$356,O1328))-(COUNTIFS(Matches!$C$9:$C$1954,C1328,Matches!$D$9:$D$1954,D1328,Matches!$Q$9:$Q$1954,1)+COUNTIFS(Matches!$C$9:$C$1954,D1328,Matches!$D$9:$D$1954,C1328,Matches!$Q$9:$Q$1954,1))))</f>
        <v>0.33333333333333331</v>
      </c>
      <c r="V1328" s="9">
        <f>IF(Q1328=0,0,INDEX('RPI calculation'!$K$9:$K$356,P1328))</f>
        <v>0.43065268065268059</v>
      </c>
      <c r="W1328" s="9">
        <f>IF(Q1328=0,0,INDEX('RPI calculation'!$K$9:$K$356,O1328))</f>
        <v>0.59202020202020189</v>
      </c>
      <c r="X1328" s="1">
        <f>IF(G1328="D1",INDEX('RPI calculation'!$N$9:$N$356,O1328),0)</f>
        <v>140</v>
      </c>
      <c r="Y1328" s="1">
        <f>IF(H1328="D1",INDEX('RPI calculation'!$N$9:$N$356,P1328),0)</f>
        <v>188</v>
      </c>
    </row>
    <row r="1329" spans="1:25" ht="25">
      <c r="A1329" s="1" t="s">
        <v>3705</v>
      </c>
      <c r="B1329" s="12">
        <v>46277</v>
      </c>
      <c r="C1329" s="1" t="s">
        <v>270</v>
      </c>
      <c r="D1329" s="1" t="s">
        <v>266</v>
      </c>
      <c r="E1329" s="1">
        <v>1</v>
      </c>
      <c r="F1329" s="1">
        <v>3</v>
      </c>
      <c r="G1329" s="1" t="s">
        <v>584</v>
      </c>
      <c r="H1329" s="1" t="s">
        <v>584</v>
      </c>
      <c r="I1329" s="1">
        <v>2</v>
      </c>
      <c r="J1329" s="14" t="s">
        <v>2318</v>
      </c>
      <c r="K1329" s="14" t="s">
        <v>3706</v>
      </c>
      <c r="L1329" s="14"/>
      <c r="M1329" s="1" t="s">
        <v>5986</v>
      </c>
      <c r="N1329" s="14" t="s">
        <v>5989</v>
      </c>
      <c r="O1329" s="1">
        <f>IF(G1329="D1",MATCH(C1329,'RPI calculation'!$A$9:$A$356,0),0)</f>
        <v>62</v>
      </c>
      <c r="P1329" s="1">
        <f>IF(H1329="D1",MATCH(D1329,'RPI calculation'!$A$9:$A$356,0),0)</f>
        <v>198</v>
      </c>
      <c r="Q1329" s="1">
        <f t="shared" si="60"/>
        <v>1</v>
      </c>
      <c r="R1329" s="1">
        <f t="shared" si="61"/>
        <v>0</v>
      </c>
      <c r="S1329" s="1">
        <f t="shared" si="62"/>
        <v>1</v>
      </c>
      <c r="T1329" s="9">
        <f>IF(Q1329=0,0,(INDEX('RPI calculation'!$H$9:$H$356,P1329)-(COUNTIFS(Matches!$C$9:$C$1954,C1329,Matches!$D$9:$D$1954,D1329,Matches!$Q$9:$Q$1954,1,Matches!$F$9:$F$1954,3)+COUNTIFS(Matches!$C$9:$C$1954,D1329,Matches!$D$9:$D$1954,C1329,Matches!$Q$9:$Q$1954,1,Matches!$E$9:$E$1954,3)))/((INDEX('RPI calculation'!$H$9:$H$356,P1329)+INDEX('RPI calculation'!$I$9:$I$356,P1329))-(COUNTIFS(Matches!$C$9:$C$1954,C1329,Matches!$D$9:$D$1954,D1329,Matches!$Q$9:$Q$1954,1)+COUNTIFS(Matches!$C$9:$C$1954,D1329,Matches!$D$9:$D$1954,C1329,Matches!$Q$9:$Q$1954,1))))</f>
        <v>0.1111111111111111</v>
      </c>
      <c r="U1329" s="9">
        <f>IF(Q1329=0,0,(INDEX('RPI calculation'!$H$9:$H$356,O1329)-(COUNTIFS(Matches!$C$9:$C$1954,C1329,Matches!$D$9:$D$1954,D1329,Matches!$Q$9:$Q$1954,1,Matches!$E$9:$E$1954,3)+COUNTIFS(Matches!$C$9:$C$1954,D1329,Matches!$D$9:$D$1954,C1329,Matches!$Q$9:$Q$1954,1,Matches!$F$9:$F$1954,3)))/((INDEX('RPI calculation'!$H$9:$H$356,O1329)+INDEX('RPI calculation'!$I$9:$I$356,O1329))-(COUNTIFS(Matches!$C$9:$C$1954,C1329,Matches!$D$9:$D$1954,D1329,Matches!$Q$9:$Q$1954,1)+COUNTIFS(Matches!$C$9:$C$1954,D1329,Matches!$D$9:$D$1954,C1329,Matches!$Q$9:$Q$1954,1))))</f>
        <v>0.625</v>
      </c>
      <c r="V1329" s="9">
        <f>IF(Q1329=0,0,INDEX('RPI calculation'!$K$9:$K$356,P1329))</f>
        <v>0.58865384615384619</v>
      </c>
      <c r="W1329" s="9">
        <f>IF(Q1329=0,0,INDEX('RPI calculation'!$K$9:$K$356,O1329))</f>
        <v>0.38860830527497192</v>
      </c>
      <c r="X1329" s="1">
        <f>IF(G1329="D1",INDEX('RPI calculation'!$N$9:$N$356,O1329),0)</f>
        <v>247</v>
      </c>
      <c r="Y1329" s="1">
        <f>IF(H1329="D1",INDEX('RPI calculation'!$N$9:$N$356,P1329),0)</f>
        <v>243</v>
      </c>
    </row>
    <row r="1330" spans="1:25" ht="25">
      <c r="A1330" s="1" t="s">
        <v>3707</v>
      </c>
      <c r="B1330" s="12">
        <v>46277</v>
      </c>
      <c r="C1330" s="1" t="s">
        <v>128</v>
      </c>
      <c r="D1330" s="1" t="s">
        <v>264</v>
      </c>
      <c r="E1330" s="1">
        <v>3</v>
      </c>
      <c r="F1330" s="1">
        <v>1</v>
      </c>
      <c r="G1330" s="1" t="s">
        <v>584</v>
      </c>
      <c r="H1330" s="1" t="s">
        <v>584</v>
      </c>
      <c r="I1330" s="1">
        <v>2</v>
      </c>
      <c r="J1330" s="14" t="s">
        <v>2258</v>
      </c>
      <c r="K1330" s="14" t="s">
        <v>3708</v>
      </c>
      <c r="L1330" s="14"/>
      <c r="M1330" s="1" t="s">
        <v>5986</v>
      </c>
      <c r="N1330" s="14" t="s">
        <v>5989</v>
      </c>
      <c r="O1330" s="1">
        <f>IF(G1330="D1",MATCH(C1330,'RPI calculation'!$A$9:$A$356,0),0)</f>
        <v>63</v>
      </c>
      <c r="P1330" s="1">
        <f>IF(H1330="D1",MATCH(D1330,'RPI calculation'!$A$9:$A$356,0),0)</f>
        <v>176</v>
      </c>
      <c r="Q1330" s="1">
        <f t="shared" si="60"/>
        <v>1</v>
      </c>
      <c r="R1330" s="1">
        <f t="shared" si="61"/>
        <v>1</v>
      </c>
      <c r="S1330" s="1">
        <f t="shared" si="62"/>
        <v>0</v>
      </c>
      <c r="T1330" s="9">
        <f>IF(Q1330=0,0,(INDEX('RPI calculation'!$H$9:$H$356,P1330)-(COUNTIFS(Matches!$C$9:$C$1954,C1330,Matches!$D$9:$D$1954,D1330,Matches!$Q$9:$Q$1954,1,Matches!$F$9:$F$1954,3)+COUNTIFS(Matches!$C$9:$C$1954,D1330,Matches!$D$9:$D$1954,C1330,Matches!$Q$9:$Q$1954,1,Matches!$E$9:$E$1954,3)))/((INDEX('RPI calculation'!$H$9:$H$356,P1330)+INDEX('RPI calculation'!$I$9:$I$356,P1330))-(COUNTIFS(Matches!$C$9:$C$1954,C1330,Matches!$D$9:$D$1954,D1330,Matches!$Q$9:$Q$1954,1)+COUNTIFS(Matches!$C$9:$C$1954,D1330,Matches!$D$9:$D$1954,C1330,Matches!$Q$9:$Q$1954,1))))</f>
        <v>0.5</v>
      </c>
      <c r="U1330" s="9">
        <f>IF(Q1330=0,0,(INDEX('RPI calculation'!$H$9:$H$356,O1330)-(COUNTIFS(Matches!$C$9:$C$1954,C1330,Matches!$D$9:$D$1954,D1330,Matches!$Q$9:$Q$1954,1,Matches!$E$9:$E$1954,3)+COUNTIFS(Matches!$C$9:$C$1954,D1330,Matches!$D$9:$D$1954,C1330,Matches!$Q$9:$Q$1954,1,Matches!$F$9:$F$1954,3)))/((INDEX('RPI calculation'!$H$9:$H$356,O1330)+INDEX('RPI calculation'!$I$9:$I$356,O1330))-(COUNTIFS(Matches!$C$9:$C$1954,C1330,Matches!$D$9:$D$1954,D1330,Matches!$Q$9:$Q$1954,1)+COUNTIFS(Matches!$C$9:$C$1954,D1330,Matches!$D$9:$D$1954,C1330,Matches!$Q$9:$Q$1954,1))))</f>
        <v>0.6</v>
      </c>
      <c r="V1330" s="9">
        <f>IF(Q1330=0,0,INDEX('RPI calculation'!$K$9:$K$356,P1330))</f>
        <v>0.4349720986084622</v>
      </c>
      <c r="W1330" s="9">
        <f>IF(Q1330=0,0,INDEX('RPI calculation'!$K$9:$K$356,O1330))</f>
        <v>0.51769644496917211</v>
      </c>
      <c r="X1330" s="1">
        <f>IF(G1330="D1",INDEX('RPI calculation'!$N$9:$N$356,O1330),0)</f>
        <v>105</v>
      </c>
      <c r="Y1330" s="1">
        <f>IF(H1330="D1",INDEX('RPI calculation'!$N$9:$N$356,P1330),0)</f>
        <v>241</v>
      </c>
    </row>
    <row r="1331" spans="1:25" ht="25">
      <c r="A1331" s="1" t="s">
        <v>3709</v>
      </c>
      <c r="B1331" s="12">
        <v>46277</v>
      </c>
      <c r="C1331" s="1" t="s">
        <v>128</v>
      </c>
      <c r="D1331" s="1" t="s">
        <v>139</v>
      </c>
      <c r="E1331" s="1">
        <v>3</v>
      </c>
      <c r="F1331" s="1">
        <v>1</v>
      </c>
      <c r="G1331" s="1" t="s">
        <v>584</v>
      </c>
      <c r="H1331" s="1" t="s">
        <v>584</v>
      </c>
      <c r="I1331" s="1">
        <v>2</v>
      </c>
      <c r="J1331" s="14" t="s">
        <v>875</v>
      </c>
      <c r="K1331" s="14" t="s">
        <v>3710</v>
      </c>
      <c r="L1331" s="14"/>
      <c r="M1331" s="1" t="s">
        <v>5986</v>
      </c>
      <c r="N1331" s="14" t="s">
        <v>5989</v>
      </c>
      <c r="O1331" s="1">
        <f>IF(G1331="D1",MATCH(C1331,'RPI calculation'!$A$9:$A$356,0),0)</f>
        <v>63</v>
      </c>
      <c r="P1331" s="1">
        <f>IF(H1331="D1",MATCH(D1331,'RPI calculation'!$A$9:$A$356,0),0)</f>
        <v>308</v>
      </c>
      <c r="Q1331" s="1">
        <f t="shared" si="60"/>
        <v>1</v>
      </c>
      <c r="R1331" s="1">
        <f t="shared" si="61"/>
        <v>1</v>
      </c>
      <c r="S1331" s="1">
        <f t="shared" si="62"/>
        <v>0</v>
      </c>
      <c r="T1331" s="9">
        <f>IF(Q1331=0,0,(INDEX('RPI calculation'!$H$9:$H$356,P1331)-(COUNTIFS(Matches!$C$9:$C$1954,C1331,Matches!$D$9:$D$1954,D1331,Matches!$Q$9:$Q$1954,1,Matches!$F$9:$F$1954,3)+COUNTIFS(Matches!$C$9:$C$1954,D1331,Matches!$D$9:$D$1954,C1331,Matches!$Q$9:$Q$1954,1,Matches!$E$9:$E$1954,3)))/((INDEX('RPI calculation'!$H$9:$H$356,P1331)+INDEX('RPI calculation'!$I$9:$I$356,P1331))-(COUNTIFS(Matches!$C$9:$C$1954,C1331,Matches!$D$9:$D$1954,D1331,Matches!$Q$9:$Q$1954,1)+COUNTIFS(Matches!$C$9:$C$1954,D1331,Matches!$D$9:$D$1954,C1331,Matches!$Q$9:$Q$1954,1))))</f>
        <v>0.7</v>
      </c>
      <c r="U1331" s="9">
        <f>IF(Q1331=0,0,(INDEX('RPI calculation'!$H$9:$H$356,O1331)-(COUNTIFS(Matches!$C$9:$C$1954,C1331,Matches!$D$9:$D$1954,D1331,Matches!$Q$9:$Q$1954,1,Matches!$E$9:$E$1954,3)+COUNTIFS(Matches!$C$9:$C$1954,D1331,Matches!$D$9:$D$1954,C1331,Matches!$Q$9:$Q$1954,1,Matches!$F$9:$F$1954,3)))/((INDEX('RPI calculation'!$H$9:$H$356,O1331)+INDEX('RPI calculation'!$I$9:$I$356,O1331))-(COUNTIFS(Matches!$C$9:$C$1954,C1331,Matches!$D$9:$D$1954,D1331,Matches!$Q$9:$Q$1954,1)+COUNTIFS(Matches!$C$9:$C$1954,D1331,Matches!$D$9:$D$1954,C1331,Matches!$Q$9:$Q$1954,1))))</f>
        <v>0.6</v>
      </c>
      <c r="V1331" s="9">
        <f>IF(Q1331=0,0,INDEX('RPI calculation'!$K$9:$K$356,P1331))</f>
        <v>0.51424030514939612</v>
      </c>
      <c r="W1331" s="9">
        <f>IF(Q1331=0,0,INDEX('RPI calculation'!$K$9:$K$356,O1331))</f>
        <v>0.51769644496917211</v>
      </c>
      <c r="X1331" s="1">
        <f>IF(G1331="D1",INDEX('RPI calculation'!$N$9:$N$356,O1331),0)</f>
        <v>105</v>
      </c>
      <c r="Y1331" s="1">
        <f>IF(H1331="D1",INDEX('RPI calculation'!$N$9:$N$356,P1331),0)</f>
        <v>116</v>
      </c>
    </row>
    <row r="1332" spans="1:25" ht="25">
      <c r="A1332" s="1" t="s">
        <v>3711</v>
      </c>
      <c r="B1332" s="12">
        <v>46277</v>
      </c>
      <c r="C1332" s="1" t="s">
        <v>92</v>
      </c>
      <c r="D1332" s="1" t="s">
        <v>30</v>
      </c>
      <c r="E1332" s="1">
        <v>1</v>
      </c>
      <c r="F1332" s="1">
        <v>3</v>
      </c>
      <c r="G1332" s="1" t="s">
        <v>584</v>
      </c>
      <c r="H1332" s="1" t="s">
        <v>584</v>
      </c>
      <c r="I1332" s="1">
        <v>2</v>
      </c>
      <c r="J1332" s="14" t="s">
        <v>945</v>
      </c>
      <c r="K1332" s="14" t="s">
        <v>3712</v>
      </c>
      <c r="L1332" s="14"/>
      <c r="M1332" s="1" t="s">
        <v>5986</v>
      </c>
      <c r="N1332" s="14" t="s">
        <v>5989</v>
      </c>
      <c r="O1332" s="1">
        <f>IF(G1332="D1",MATCH(C1332,'RPI calculation'!$A$9:$A$356,0),0)</f>
        <v>64</v>
      </c>
      <c r="P1332" s="1">
        <f>IF(H1332="D1",MATCH(D1332,'RPI calculation'!$A$9:$A$356,0),0)</f>
        <v>276</v>
      </c>
      <c r="Q1332" s="1">
        <f t="shared" si="60"/>
        <v>1</v>
      </c>
      <c r="R1332" s="1">
        <f t="shared" si="61"/>
        <v>0</v>
      </c>
      <c r="S1332" s="1">
        <f t="shared" si="62"/>
        <v>1</v>
      </c>
      <c r="T1332" s="9">
        <f>IF(Q1332=0,0,(INDEX('RPI calculation'!$H$9:$H$356,P1332)-(COUNTIFS(Matches!$C$9:$C$1954,C1332,Matches!$D$9:$D$1954,D1332,Matches!$Q$9:$Q$1954,1,Matches!$F$9:$F$1954,3)+COUNTIFS(Matches!$C$9:$C$1954,D1332,Matches!$D$9:$D$1954,C1332,Matches!$Q$9:$Q$1954,1,Matches!$E$9:$E$1954,3)))/((INDEX('RPI calculation'!$H$9:$H$356,P1332)+INDEX('RPI calculation'!$I$9:$I$356,P1332))-(COUNTIFS(Matches!$C$9:$C$1954,C1332,Matches!$D$9:$D$1954,D1332,Matches!$Q$9:$Q$1954,1)+COUNTIFS(Matches!$C$9:$C$1954,D1332,Matches!$D$9:$D$1954,C1332,Matches!$Q$9:$Q$1954,1))))</f>
        <v>0.8</v>
      </c>
      <c r="U1332" s="9">
        <f>IF(Q1332=0,0,(INDEX('RPI calculation'!$H$9:$H$356,O1332)-(COUNTIFS(Matches!$C$9:$C$1954,C1332,Matches!$D$9:$D$1954,D1332,Matches!$Q$9:$Q$1954,1,Matches!$E$9:$E$1954,3)+COUNTIFS(Matches!$C$9:$C$1954,D1332,Matches!$D$9:$D$1954,C1332,Matches!$Q$9:$Q$1954,1,Matches!$F$9:$F$1954,3)))/((INDEX('RPI calculation'!$H$9:$H$356,O1332)+INDEX('RPI calculation'!$I$9:$I$356,O1332))-(COUNTIFS(Matches!$C$9:$C$1954,C1332,Matches!$D$9:$D$1954,D1332,Matches!$Q$9:$Q$1954,1)+COUNTIFS(Matches!$C$9:$C$1954,D1332,Matches!$D$9:$D$1954,C1332,Matches!$Q$9:$Q$1954,1))))</f>
        <v>0.66666666666666663</v>
      </c>
      <c r="V1332" s="9">
        <f>IF(Q1332=0,0,INDEX('RPI calculation'!$K$9:$K$356,P1332))</f>
        <v>0.66777843368752454</v>
      </c>
      <c r="W1332" s="9">
        <f>IF(Q1332=0,0,INDEX('RPI calculation'!$K$9:$K$356,O1332))</f>
        <v>0.57902097902097904</v>
      </c>
      <c r="X1332" s="1">
        <f>IF(G1332="D1",INDEX('RPI calculation'!$N$9:$N$356,O1332),0)</f>
        <v>69</v>
      </c>
      <c r="Y1332" s="1">
        <f>IF(H1332="D1",INDEX('RPI calculation'!$N$9:$N$356,P1332),0)</f>
        <v>7</v>
      </c>
    </row>
    <row r="1333" spans="1:25" ht="25">
      <c r="A1333" s="1" t="s">
        <v>3713</v>
      </c>
      <c r="B1333" s="12">
        <v>46277</v>
      </c>
      <c r="C1333" s="1" t="s">
        <v>278</v>
      </c>
      <c r="D1333" s="1" t="s">
        <v>95</v>
      </c>
      <c r="E1333" s="1">
        <v>0</v>
      </c>
      <c r="F1333" s="1">
        <v>3</v>
      </c>
      <c r="G1333" s="1" t="s">
        <v>584</v>
      </c>
      <c r="H1333" s="1" t="s">
        <v>584</v>
      </c>
      <c r="I1333" s="1">
        <v>2</v>
      </c>
      <c r="J1333" s="14" t="s">
        <v>968</v>
      </c>
      <c r="K1333" s="14" t="s">
        <v>3714</v>
      </c>
      <c r="L1333" s="14"/>
      <c r="M1333" s="1" t="s">
        <v>5986</v>
      </c>
      <c r="N1333" s="14" t="s">
        <v>5989</v>
      </c>
      <c r="O1333" s="1">
        <f>IF(G1333="D1",MATCH(C1333,'RPI calculation'!$A$9:$A$356,0),0)</f>
        <v>65</v>
      </c>
      <c r="P1333" s="1">
        <f>IF(H1333="D1",MATCH(D1333,'RPI calculation'!$A$9:$A$356,0),0)</f>
        <v>273</v>
      </c>
      <c r="Q1333" s="1">
        <f t="shared" si="60"/>
        <v>1</v>
      </c>
      <c r="R1333" s="1">
        <f t="shared" si="61"/>
        <v>0</v>
      </c>
      <c r="S1333" s="1">
        <f t="shared" si="62"/>
        <v>1</v>
      </c>
      <c r="T1333" s="9">
        <f>IF(Q1333=0,0,(INDEX('RPI calculation'!$H$9:$H$356,P1333)-(COUNTIFS(Matches!$C$9:$C$1954,C1333,Matches!$D$9:$D$1954,D1333,Matches!$Q$9:$Q$1954,1,Matches!$F$9:$F$1954,3)+COUNTIFS(Matches!$C$9:$C$1954,D1333,Matches!$D$9:$D$1954,C1333,Matches!$Q$9:$Q$1954,1,Matches!$E$9:$E$1954,3)))/((INDEX('RPI calculation'!$H$9:$H$356,P1333)+INDEX('RPI calculation'!$I$9:$I$356,P1333))-(COUNTIFS(Matches!$C$9:$C$1954,C1333,Matches!$D$9:$D$1954,D1333,Matches!$Q$9:$Q$1954,1)+COUNTIFS(Matches!$C$9:$C$1954,D1333,Matches!$D$9:$D$1954,C1333,Matches!$Q$9:$Q$1954,1))))</f>
        <v>0.63636363636363635</v>
      </c>
      <c r="U1333" s="9">
        <f>IF(Q1333=0,0,(INDEX('RPI calculation'!$H$9:$H$356,O1333)-(COUNTIFS(Matches!$C$9:$C$1954,C1333,Matches!$D$9:$D$1954,D1333,Matches!$Q$9:$Q$1954,1,Matches!$E$9:$E$1954,3)+COUNTIFS(Matches!$C$9:$C$1954,D1333,Matches!$D$9:$D$1954,C1333,Matches!$Q$9:$Q$1954,1,Matches!$F$9:$F$1954,3)))/((INDEX('RPI calculation'!$H$9:$H$356,O1333)+INDEX('RPI calculation'!$I$9:$I$356,O1333))-(COUNTIFS(Matches!$C$9:$C$1954,C1333,Matches!$D$9:$D$1954,D1333,Matches!$Q$9:$Q$1954,1)+COUNTIFS(Matches!$C$9:$C$1954,D1333,Matches!$D$9:$D$1954,C1333,Matches!$Q$9:$Q$1954,1))))</f>
        <v>0.55555555555555558</v>
      </c>
      <c r="V1333" s="9">
        <f>IF(Q1333=0,0,INDEX('RPI calculation'!$K$9:$K$356,P1333))</f>
        <v>0.57912457912457915</v>
      </c>
      <c r="W1333" s="9">
        <f>IF(Q1333=0,0,INDEX('RPI calculation'!$K$9:$K$356,O1333))</f>
        <v>0.40734848484848485</v>
      </c>
      <c r="X1333" s="1">
        <f>IF(G1333="D1",INDEX('RPI calculation'!$N$9:$N$356,O1333),0)</f>
        <v>255</v>
      </c>
      <c r="Y1333" s="1">
        <f>IF(H1333="D1",INDEX('RPI calculation'!$N$9:$N$356,P1333),0)</f>
        <v>72</v>
      </c>
    </row>
    <row r="1334" spans="1:25" ht="25">
      <c r="A1334" s="1" t="s">
        <v>3715</v>
      </c>
      <c r="B1334" s="12">
        <v>46277</v>
      </c>
      <c r="C1334" s="1" t="s">
        <v>301</v>
      </c>
      <c r="D1334" s="1" t="s">
        <v>366</v>
      </c>
      <c r="E1334" s="1">
        <v>3</v>
      </c>
      <c r="F1334" s="1">
        <v>1</v>
      </c>
      <c r="G1334" s="1" t="s">
        <v>584</v>
      </c>
      <c r="H1334" s="1" t="s">
        <v>584</v>
      </c>
      <c r="I1334" s="1">
        <v>2</v>
      </c>
      <c r="J1334" s="14" t="s">
        <v>3716</v>
      </c>
      <c r="K1334" s="14" t="s">
        <v>3717</v>
      </c>
      <c r="L1334" s="14"/>
      <c r="M1334" s="1" t="s">
        <v>5986</v>
      </c>
      <c r="N1334" s="14" t="s">
        <v>5989</v>
      </c>
      <c r="O1334" s="1">
        <f>IF(G1334="D1",MATCH(C1334,'RPI calculation'!$A$9:$A$356,0),0)</f>
        <v>66</v>
      </c>
      <c r="P1334" s="1">
        <f>IF(H1334="D1",MATCH(D1334,'RPI calculation'!$A$9:$A$356,0),0)</f>
        <v>135</v>
      </c>
      <c r="Q1334" s="1">
        <f t="shared" si="60"/>
        <v>1</v>
      </c>
      <c r="R1334" s="1">
        <f t="shared" si="61"/>
        <v>1</v>
      </c>
      <c r="S1334" s="1">
        <f t="shared" si="62"/>
        <v>0</v>
      </c>
      <c r="T1334" s="9">
        <f>IF(Q1334=0,0,(INDEX('RPI calculation'!$H$9:$H$356,P1334)-(COUNTIFS(Matches!$C$9:$C$1954,C1334,Matches!$D$9:$D$1954,D1334,Matches!$Q$9:$Q$1954,1,Matches!$F$9:$F$1954,3)+COUNTIFS(Matches!$C$9:$C$1954,D1334,Matches!$D$9:$D$1954,C1334,Matches!$Q$9:$Q$1954,1,Matches!$E$9:$E$1954,3)))/((INDEX('RPI calculation'!$H$9:$H$356,P1334)+INDEX('RPI calculation'!$I$9:$I$356,P1334))-(COUNTIFS(Matches!$C$9:$C$1954,C1334,Matches!$D$9:$D$1954,D1334,Matches!$Q$9:$Q$1954,1)+COUNTIFS(Matches!$C$9:$C$1954,D1334,Matches!$D$9:$D$1954,C1334,Matches!$Q$9:$Q$1954,1))))</f>
        <v>0</v>
      </c>
      <c r="U1334" s="9">
        <f>IF(Q1334=0,0,(INDEX('RPI calculation'!$H$9:$H$356,O1334)-(COUNTIFS(Matches!$C$9:$C$1954,C1334,Matches!$D$9:$D$1954,D1334,Matches!$Q$9:$Q$1954,1,Matches!$E$9:$E$1954,3)+COUNTIFS(Matches!$C$9:$C$1954,D1334,Matches!$D$9:$D$1954,C1334,Matches!$Q$9:$Q$1954,1,Matches!$F$9:$F$1954,3)))/((INDEX('RPI calculation'!$H$9:$H$356,O1334)+INDEX('RPI calculation'!$I$9:$I$356,O1334))-(COUNTIFS(Matches!$C$9:$C$1954,C1334,Matches!$D$9:$D$1954,D1334,Matches!$Q$9:$Q$1954,1)+COUNTIFS(Matches!$C$9:$C$1954,D1334,Matches!$D$9:$D$1954,C1334,Matches!$Q$9:$Q$1954,1))))</f>
        <v>0.58333333333333337</v>
      </c>
      <c r="V1334" s="9">
        <f>IF(Q1334=0,0,INDEX('RPI calculation'!$K$9:$K$356,P1334))</f>
        <v>0.37865013774104683</v>
      </c>
      <c r="W1334" s="9">
        <f>IF(Q1334=0,0,INDEX('RPI calculation'!$K$9:$K$356,O1334))</f>
        <v>0.32829478214093599</v>
      </c>
      <c r="X1334" s="1">
        <f>IF(G1334="D1",INDEX('RPI calculation'!$N$9:$N$356,O1334),0)</f>
        <v>278</v>
      </c>
      <c r="Y1334" s="1">
        <f>IF(H1334="D1",INDEX('RPI calculation'!$N$9:$N$356,P1334),0)</f>
        <v>343</v>
      </c>
    </row>
    <row r="1335" spans="1:25">
      <c r="A1335" s="1" t="s">
        <v>3718</v>
      </c>
      <c r="B1335" s="12">
        <v>46277</v>
      </c>
      <c r="C1335" s="1" t="s">
        <v>209</v>
      </c>
      <c r="D1335" s="1" t="s">
        <v>155</v>
      </c>
      <c r="E1335" s="1">
        <v>3</v>
      </c>
      <c r="F1335" s="1">
        <v>0</v>
      </c>
      <c r="G1335" s="1" t="s">
        <v>584</v>
      </c>
      <c r="H1335" s="1" t="s">
        <v>584</v>
      </c>
      <c r="I1335" s="1">
        <v>1</v>
      </c>
      <c r="J1335" s="14" t="s">
        <v>3719</v>
      </c>
      <c r="K1335" s="14" t="s">
        <v>3720</v>
      </c>
      <c r="L1335" s="14"/>
      <c r="M1335" s="1" t="s">
        <v>5986</v>
      </c>
      <c r="N1335" s="14" t="s">
        <v>5989</v>
      </c>
      <c r="O1335" s="1">
        <f>IF(G1335="D1",MATCH(C1335,'RPI calculation'!$A$9:$A$356,0),0)</f>
        <v>67</v>
      </c>
      <c r="P1335" s="1">
        <f>IF(H1335="D1",MATCH(D1335,'RPI calculation'!$A$9:$A$356,0),0)</f>
        <v>241</v>
      </c>
      <c r="Q1335" s="1">
        <f t="shared" si="60"/>
        <v>1</v>
      </c>
      <c r="R1335" s="1">
        <f t="shared" si="61"/>
        <v>1</v>
      </c>
      <c r="S1335" s="1">
        <f t="shared" si="62"/>
        <v>0</v>
      </c>
      <c r="T1335" s="9">
        <f>IF(Q1335=0,0,(INDEX('RPI calculation'!$H$9:$H$356,P1335)-(COUNTIFS(Matches!$C$9:$C$1954,C1335,Matches!$D$9:$D$1954,D1335,Matches!$Q$9:$Q$1954,1,Matches!$F$9:$F$1954,3)+COUNTIFS(Matches!$C$9:$C$1954,D1335,Matches!$D$9:$D$1954,C1335,Matches!$Q$9:$Q$1954,1,Matches!$E$9:$E$1954,3)))/((INDEX('RPI calculation'!$H$9:$H$356,P1335)+INDEX('RPI calculation'!$I$9:$I$356,P1335))-(COUNTIFS(Matches!$C$9:$C$1954,C1335,Matches!$D$9:$D$1954,D1335,Matches!$Q$9:$Q$1954,1)+COUNTIFS(Matches!$C$9:$C$1954,D1335,Matches!$D$9:$D$1954,C1335,Matches!$Q$9:$Q$1954,1))))</f>
        <v>0.75</v>
      </c>
      <c r="U1335" s="9">
        <f>IF(Q1335=0,0,(INDEX('RPI calculation'!$H$9:$H$356,O1335)-(COUNTIFS(Matches!$C$9:$C$1954,C1335,Matches!$D$9:$D$1954,D1335,Matches!$Q$9:$Q$1954,1,Matches!$E$9:$E$1954,3)+COUNTIFS(Matches!$C$9:$C$1954,D1335,Matches!$D$9:$D$1954,C1335,Matches!$Q$9:$Q$1954,1,Matches!$F$9:$F$1954,3)))/((INDEX('RPI calculation'!$H$9:$H$356,O1335)+INDEX('RPI calculation'!$I$9:$I$356,O1335))-(COUNTIFS(Matches!$C$9:$C$1954,C1335,Matches!$D$9:$D$1954,D1335,Matches!$Q$9:$Q$1954,1)+COUNTIFS(Matches!$C$9:$C$1954,D1335,Matches!$D$9:$D$1954,C1335,Matches!$Q$9:$Q$1954,1))))</f>
        <v>0.54545454545454541</v>
      </c>
      <c r="V1335" s="9">
        <f>IF(Q1335=0,0,INDEX('RPI calculation'!$K$9:$K$356,P1335))</f>
        <v>0.4663947163947163</v>
      </c>
      <c r="W1335" s="9">
        <f>IF(Q1335=0,0,INDEX('RPI calculation'!$K$9:$K$356,O1335))</f>
        <v>0.43400673400673401</v>
      </c>
      <c r="X1335" s="1">
        <f>IF(G1335="D1",INDEX('RPI calculation'!$N$9:$N$356,O1335),0)</f>
        <v>186</v>
      </c>
      <c r="Y1335" s="1">
        <f>IF(H1335="D1",INDEX('RPI calculation'!$N$9:$N$356,P1335),0)</f>
        <v>132</v>
      </c>
    </row>
    <row r="1336" spans="1:25" ht="25">
      <c r="A1336" s="1" t="s">
        <v>3721</v>
      </c>
      <c r="B1336" s="12">
        <v>46277</v>
      </c>
      <c r="C1336" s="1" t="s">
        <v>76</v>
      </c>
      <c r="D1336" s="1" t="s">
        <v>118</v>
      </c>
      <c r="E1336" s="1">
        <v>3</v>
      </c>
      <c r="F1336" s="1">
        <v>0</v>
      </c>
      <c r="G1336" s="1" t="s">
        <v>584</v>
      </c>
      <c r="H1336" s="1" t="s">
        <v>584</v>
      </c>
      <c r="I1336" s="1">
        <v>2</v>
      </c>
      <c r="J1336" s="14" t="s">
        <v>1213</v>
      </c>
      <c r="K1336" s="14" t="s">
        <v>3722</v>
      </c>
      <c r="L1336" s="14"/>
      <c r="M1336" s="1" t="s">
        <v>5986</v>
      </c>
      <c r="N1336" s="14" t="s">
        <v>5989</v>
      </c>
      <c r="O1336" s="1">
        <f>IF(G1336="D1",MATCH(C1336,'RPI calculation'!$A$9:$A$356,0),0)</f>
        <v>68</v>
      </c>
      <c r="P1336" s="1">
        <f>IF(H1336="D1",MATCH(D1336,'RPI calculation'!$A$9:$A$356,0),0)</f>
        <v>338</v>
      </c>
      <c r="Q1336" s="1">
        <f t="shared" si="60"/>
        <v>1</v>
      </c>
      <c r="R1336" s="1">
        <f t="shared" si="61"/>
        <v>1</v>
      </c>
      <c r="S1336" s="1">
        <f t="shared" si="62"/>
        <v>0</v>
      </c>
      <c r="T1336" s="9">
        <f>IF(Q1336=0,0,(INDEX('RPI calculation'!$H$9:$H$356,P1336)-(COUNTIFS(Matches!$C$9:$C$1954,C1336,Matches!$D$9:$D$1954,D1336,Matches!$Q$9:$Q$1954,1,Matches!$F$9:$F$1954,3)+COUNTIFS(Matches!$C$9:$C$1954,D1336,Matches!$D$9:$D$1954,C1336,Matches!$Q$9:$Q$1954,1,Matches!$E$9:$E$1954,3)))/((INDEX('RPI calculation'!$H$9:$H$356,P1336)+INDEX('RPI calculation'!$I$9:$I$356,P1336))-(COUNTIFS(Matches!$C$9:$C$1954,C1336,Matches!$D$9:$D$1954,D1336,Matches!$Q$9:$Q$1954,1)+COUNTIFS(Matches!$C$9:$C$1954,D1336,Matches!$D$9:$D$1954,C1336,Matches!$Q$9:$Q$1954,1))))</f>
        <v>0.8</v>
      </c>
      <c r="U1336" s="9">
        <f>IF(Q1336=0,0,(INDEX('RPI calculation'!$H$9:$H$356,O1336)-(COUNTIFS(Matches!$C$9:$C$1954,C1336,Matches!$D$9:$D$1954,D1336,Matches!$Q$9:$Q$1954,1,Matches!$E$9:$E$1954,3)+COUNTIFS(Matches!$C$9:$C$1954,D1336,Matches!$D$9:$D$1954,C1336,Matches!$Q$9:$Q$1954,1,Matches!$F$9:$F$1954,3)))/((INDEX('RPI calculation'!$H$9:$H$356,O1336)+INDEX('RPI calculation'!$I$9:$I$356,O1336))-(COUNTIFS(Matches!$C$9:$C$1954,C1336,Matches!$D$9:$D$1954,D1336,Matches!$Q$9:$Q$1954,1)+COUNTIFS(Matches!$C$9:$C$1954,D1336,Matches!$D$9:$D$1954,C1336,Matches!$Q$9:$Q$1954,1))))</f>
        <v>0.7</v>
      </c>
      <c r="V1336" s="9">
        <f>IF(Q1336=0,0,INDEX('RPI calculation'!$K$9:$K$356,P1336))</f>
        <v>0.51566362929999288</v>
      </c>
      <c r="W1336" s="9">
        <f>IF(Q1336=0,0,INDEX('RPI calculation'!$K$9:$K$356,O1336))</f>
        <v>0.55886134067952242</v>
      </c>
      <c r="X1336" s="1">
        <f>IF(G1336="D1",INDEX('RPI calculation'!$N$9:$N$356,O1336),0)</f>
        <v>53</v>
      </c>
      <c r="Y1336" s="1">
        <f>IF(H1336="D1",INDEX('RPI calculation'!$N$9:$N$356,P1336),0)</f>
        <v>95</v>
      </c>
    </row>
    <row r="1337" spans="1:25" ht="25">
      <c r="A1337" s="1" t="s">
        <v>3723</v>
      </c>
      <c r="B1337" s="12">
        <v>46277</v>
      </c>
      <c r="C1337" s="1" t="s">
        <v>153</v>
      </c>
      <c r="D1337" s="1" t="s">
        <v>239</v>
      </c>
      <c r="E1337" s="1">
        <v>3</v>
      </c>
      <c r="F1337" s="1">
        <v>2</v>
      </c>
      <c r="G1337" s="1" t="s">
        <v>584</v>
      </c>
      <c r="H1337" s="1" t="s">
        <v>584</v>
      </c>
      <c r="I1337" s="1">
        <v>2</v>
      </c>
      <c r="J1337" s="14" t="s">
        <v>818</v>
      </c>
      <c r="K1337" s="14" t="s">
        <v>3724</v>
      </c>
      <c r="L1337" s="14"/>
      <c r="M1337" s="1" t="s">
        <v>5986</v>
      </c>
      <c r="N1337" s="14" t="s">
        <v>5989</v>
      </c>
      <c r="O1337" s="1">
        <f>IF(G1337="D1",MATCH(C1337,'RPI calculation'!$A$9:$A$356,0),0)</f>
        <v>69</v>
      </c>
      <c r="P1337" s="1">
        <f>IF(H1337="D1",MATCH(D1337,'RPI calculation'!$A$9:$A$356,0),0)</f>
        <v>128</v>
      </c>
      <c r="Q1337" s="1">
        <f t="shared" si="60"/>
        <v>1</v>
      </c>
      <c r="R1337" s="1">
        <f t="shared" si="61"/>
        <v>1</v>
      </c>
      <c r="S1337" s="1">
        <f t="shared" si="62"/>
        <v>0</v>
      </c>
      <c r="T1337" s="9">
        <f>IF(Q1337=0,0,(INDEX('RPI calculation'!$H$9:$H$356,P1337)-(COUNTIFS(Matches!$C$9:$C$1954,C1337,Matches!$D$9:$D$1954,D1337,Matches!$Q$9:$Q$1954,1,Matches!$F$9:$F$1954,3)+COUNTIFS(Matches!$C$9:$C$1954,D1337,Matches!$D$9:$D$1954,C1337,Matches!$Q$9:$Q$1954,1,Matches!$E$9:$E$1954,3)))/((INDEX('RPI calculation'!$H$9:$H$356,P1337)+INDEX('RPI calculation'!$I$9:$I$356,P1337))-(COUNTIFS(Matches!$C$9:$C$1954,C1337,Matches!$D$9:$D$1954,D1337,Matches!$Q$9:$Q$1954,1)+COUNTIFS(Matches!$C$9:$C$1954,D1337,Matches!$D$9:$D$1954,C1337,Matches!$Q$9:$Q$1954,1))))</f>
        <v>0.54545454545454541</v>
      </c>
      <c r="U1337" s="9">
        <f>IF(Q1337=0,0,(INDEX('RPI calculation'!$H$9:$H$356,O1337)-(COUNTIFS(Matches!$C$9:$C$1954,C1337,Matches!$D$9:$D$1954,D1337,Matches!$Q$9:$Q$1954,1,Matches!$E$9:$E$1954,3)+COUNTIFS(Matches!$C$9:$C$1954,D1337,Matches!$D$9:$D$1954,C1337,Matches!$Q$9:$Q$1954,1,Matches!$F$9:$F$1954,3)))/((INDEX('RPI calculation'!$H$9:$H$356,O1337)+INDEX('RPI calculation'!$I$9:$I$356,O1337))-(COUNTIFS(Matches!$C$9:$C$1954,C1337,Matches!$D$9:$D$1954,D1337,Matches!$Q$9:$Q$1954,1)+COUNTIFS(Matches!$C$9:$C$1954,D1337,Matches!$D$9:$D$1954,C1337,Matches!$Q$9:$Q$1954,1))))</f>
        <v>0.36363636363636365</v>
      </c>
      <c r="V1337" s="9">
        <f>IF(Q1337=0,0,INDEX('RPI calculation'!$K$9:$K$356,P1337))</f>
        <v>0.46106254856254852</v>
      </c>
      <c r="W1337" s="9">
        <f>IF(Q1337=0,0,INDEX('RPI calculation'!$K$9:$K$356,O1337))</f>
        <v>0.5986046361046361</v>
      </c>
      <c r="X1337" s="1">
        <f>IF(G1337="D1",INDEX('RPI calculation'!$N$9:$N$356,O1337),0)</f>
        <v>130</v>
      </c>
      <c r="Y1337" s="1">
        <f>IF(H1337="D1",INDEX('RPI calculation'!$N$9:$N$356,P1337),0)</f>
        <v>216</v>
      </c>
    </row>
    <row r="1338" spans="1:25" ht="25">
      <c r="A1338" s="1" t="s">
        <v>3725</v>
      </c>
      <c r="B1338" s="12">
        <v>46277</v>
      </c>
      <c r="C1338" s="1" t="s">
        <v>180</v>
      </c>
      <c r="D1338" s="1" t="s">
        <v>176</v>
      </c>
      <c r="E1338" s="1">
        <v>3</v>
      </c>
      <c r="F1338" s="1">
        <v>2</v>
      </c>
      <c r="G1338" s="1" t="s">
        <v>584</v>
      </c>
      <c r="H1338" s="1" t="s">
        <v>584</v>
      </c>
      <c r="I1338" s="1">
        <v>2</v>
      </c>
      <c r="J1338" s="14" t="s">
        <v>1302</v>
      </c>
      <c r="K1338" s="14" t="s">
        <v>3726</v>
      </c>
      <c r="L1338" s="14"/>
      <c r="M1338" s="1" t="s">
        <v>5986</v>
      </c>
      <c r="N1338" s="14" t="s">
        <v>5989</v>
      </c>
      <c r="O1338" s="1">
        <f>IF(G1338="D1",MATCH(C1338,'RPI calculation'!$A$9:$A$356,0),0)</f>
        <v>71</v>
      </c>
      <c r="P1338" s="1">
        <f>IF(H1338="D1",MATCH(D1338,'RPI calculation'!$A$9:$A$356,0),0)</f>
        <v>204</v>
      </c>
      <c r="Q1338" s="1">
        <f t="shared" si="60"/>
        <v>1</v>
      </c>
      <c r="R1338" s="1">
        <f t="shared" si="61"/>
        <v>1</v>
      </c>
      <c r="S1338" s="1">
        <f t="shared" si="62"/>
        <v>0</v>
      </c>
      <c r="T1338" s="9">
        <f>IF(Q1338=0,0,(INDEX('RPI calculation'!$H$9:$H$356,P1338)-(COUNTIFS(Matches!$C$9:$C$1954,C1338,Matches!$D$9:$D$1954,D1338,Matches!$Q$9:$Q$1954,1,Matches!$F$9:$F$1954,3)+COUNTIFS(Matches!$C$9:$C$1954,D1338,Matches!$D$9:$D$1954,C1338,Matches!$Q$9:$Q$1954,1,Matches!$E$9:$E$1954,3)))/((INDEX('RPI calculation'!$H$9:$H$356,P1338)+INDEX('RPI calculation'!$I$9:$I$356,P1338))-(COUNTIFS(Matches!$C$9:$C$1954,C1338,Matches!$D$9:$D$1954,D1338,Matches!$Q$9:$Q$1954,1)+COUNTIFS(Matches!$C$9:$C$1954,D1338,Matches!$D$9:$D$1954,C1338,Matches!$Q$9:$Q$1954,1))))</f>
        <v>0.375</v>
      </c>
      <c r="U1338" s="9">
        <f>IF(Q1338=0,0,(INDEX('RPI calculation'!$H$9:$H$356,O1338)-(COUNTIFS(Matches!$C$9:$C$1954,C1338,Matches!$D$9:$D$1954,D1338,Matches!$Q$9:$Q$1954,1,Matches!$E$9:$E$1954,3)+COUNTIFS(Matches!$C$9:$C$1954,D1338,Matches!$D$9:$D$1954,C1338,Matches!$Q$9:$Q$1954,1,Matches!$F$9:$F$1954,3)))/((INDEX('RPI calculation'!$H$9:$H$356,O1338)+INDEX('RPI calculation'!$I$9:$I$356,O1338))-(COUNTIFS(Matches!$C$9:$C$1954,C1338,Matches!$D$9:$D$1954,D1338,Matches!$Q$9:$Q$1954,1)+COUNTIFS(Matches!$C$9:$C$1954,D1338,Matches!$D$9:$D$1954,C1338,Matches!$Q$9:$Q$1954,1))))</f>
        <v>0.8</v>
      </c>
      <c r="V1338" s="9">
        <f>IF(Q1338=0,0,INDEX('RPI calculation'!$K$9:$K$356,P1338))</f>
        <v>0.58967452300785639</v>
      </c>
      <c r="W1338" s="9">
        <f>IF(Q1338=0,0,INDEX('RPI calculation'!$K$9:$K$356,O1338))</f>
        <v>0.36733241505968778</v>
      </c>
      <c r="X1338" s="1">
        <f>IF(G1338="D1",INDEX('RPI calculation'!$N$9:$N$356,O1338),0)</f>
        <v>157</v>
      </c>
      <c r="Y1338" s="1">
        <f>IF(H1338="D1",INDEX('RPI calculation'!$N$9:$N$356,P1338),0)</f>
        <v>153</v>
      </c>
    </row>
    <row r="1339" spans="1:25" ht="25">
      <c r="A1339" s="1" t="s">
        <v>3727</v>
      </c>
      <c r="B1339" s="12">
        <v>46277</v>
      </c>
      <c r="C1339" s="1" t="s">
        <v>230</v>
      </c>
      <c r="D1339" s="1" t="s">
        <v>295</v>
      </c>
      <c r="E1339" s="1">
        <v>3</v>
      </c>
      <c r="F1339" s="1">
        <v>2</v>
      </c>
      <c r="G1339" s="1" t="s">
        <v>584</v>
      </c>
      <c r="H1339" s="1" t="s">
        <v>584</v>
      </c>
      <c r="I1339" s="1">
        <v>2</v>
      </c>
      <c r="J1339" s="14" t="s">
        <v>2469</v>
      </c>
      <c r="K1339" s="14" t="s">
        <v>3728</v>
      </c>
      <c r="L1339" s="14"/>
      <c r="M1339" s="1" t="s">
        <v>5986</v>
      </c>
      <c r="N1339" s="14" t="s">
        <v>5989</v>
      </c>
      <c r="O1339" s="1">
        <f>IF(G1339="D1",MATCH(C1339,'RPI calculation'!$A$9:$A$356,0),0)</f>
        <v>73</v>
      </c>
      <c r="P1339" s="1">
        <f>IF(H1339="D1",MATCH(D1339,'RPI calculation'!$A$9:$A$356,0),0)</f>
        <v>100</v>
      </c>
      <c r="Q1339" s="1">
        <f t="shared" si="60"/>
        <v>1</v>
      </c>
      <c r="R1339" s="1">
        <f t="shared" si="61"/>
        <v>1</v>
      </c>
      <c r="S1339" s="1">
        <f t="shared" si="62"/>
        <v>0</v>
      </c>
      <c r="T1339" s="9">
        <f>IF(Q1339=0,0,(INDEX('RPI calculation'!$H$9:$H$356,P1339)-(COUNTIFS(Matches!$C$9:$C$1954,C1339,Matches!$D$9:$D$1954,D1339,Matches!$Q$9:$Q$1954,1,Matches!$F$9:$F$1954,3)+COUNTIFS(Matches!$C$9:$C$1954,D1339,Matches!$D$9:$D$1954,C1339,Matches!$Q$9:$Q$1954,1,Matches!$E$9:$E$1954,3)))/((INDEX('RPI calculation'!$H$9:$H$356,P1339)+INDEX('RPI calculation'!$I$9:$I$356,P1339))-(COUNTIFS(Matches!$C$9:$C$1954,C1339,Matches!$D$9:$D$1954,D1339,Matches!$Q$9:$Q$1954,1)+COUNTIFS(Matches!$C$9:$C$1954,D1339,Matches!$D$9:$D$1954,C1339,Matches!$Q$9:$Q$1954,1))))</f>
        <v>0.45454545454545453</v>
      </c>
      <c r="U1339" s="9">
        <f>IF(Q1339=0,0,(INDEX('RPI calculation'!$H$9:$H$356,O1339)-(COUNTIFS(Matches!$C$9:$C$1954,C1339,Matches!$D$9:$D$1954,D1339,Matches!$Q$9:$Q$1954,1,Matches!$E$9:$E$1954,3)+COUNTIFS(Matches!$C$9:$C$1954,D1339,Matches!$D$9:$D$1954,C1339,Matches!$Q$9:$Q$1954,1,Matches!$F$9:$F$1954,3)))/((INDEX('RPI calculation'!$H$9:$H$356,O1339)+INDEX('RPI calculation'!$I$9:$I$356,O1339))-(COUNTIFS(Matches!$C$9:$C$1954,C1339,Matches!$D$9:$D$1954,D1339,Matches!$Q$9:$Q$1954,1)+COUNTIFS(Matches!$C$9:$C$1954,D1339,Matches!$D$9:$D$1954,C1339,Matches!$Q$9:$Q$1954,1))))</f>
        <v>0.41666666666666669</v>
      </c>
      <c r="V1339" s="9">
        <f>IF(Q1339=0,0,INDEX('RPI calculation'!$K$9:$K$356,P1339))</f>
        <v>0.43329124579124584</v>
      </c>
      <c r="W1339" s="9">
        <f>IF(Q1339=0,0,INDEX('RPI calculation'!$K$9:$K$356,O1339))</f>
        <v>0.48618881118881119</v>
      </c>
      <c r="X1339" s="1">
        <f>IF(G1339="D1",INDEX('RPI calculation'!$N$9:$N$356,O1339),0)</f>
        <v>207</v>
      </c>
      <c r="Y1339" s="1">
        <f>IF(H1339="D1",INDEX('RPI calculation'!$N$9:$N$356,P1339),0)</f>
        <v>272</v>
      </c>
    </row>
    <row r="1340" spans="1:25" ht="25">
      <c r="A1340" s="1" t="s">
        <v>3729</v>
      </c>
      <c r="B1340" s="12">
        <v>46277</v>
      </c>
      <c r="C1340" s="1" t="s">
        <v>119</v>
      </c>
      <c r="D1340" s="1" t="s">
        <v>82</v>
      </c>
      <c r="E1340" s="1">
        <v>3</v>
      </c>
      <c r="F1340" s="1">
        <v>1</v>
      </c>
      <c r="G1340" s="1" t="s">
        <v>584</v>
      </c>
      <c r="H1340" s="1" t="s">
        <v>584</v>
      </c>
      <c r="I1340" s="1">
        <v>2</v>
      </c>
      <c r="J1340" s="14" t="s">
        <v>2048</v>
      </c>
      <c r="K1340" s="14" t="s">
        <v>3730</v>
      </c>
      <c r="L1340" s="14"/>
      <c r="M1340" s="1" t="s">
        <v>5986</v>
      </c>
      <c r="N1340" s="14" t="s">
        <v>5989</v>
      </c>
      <c r="O1340" s="1">
        <f>IF(G1340="D1",MATCH(C1340,'RPI calculation'!$A$9:$A$356,0),0)</f>
        <v>75</v>
      </c>
      <c r="P1340" s="1">
        <f>IF(H1340="D1",MATCH(D1340,'RPI calculation'!$A$9:$A$356,0),0)</f>
        <v>337</v>
      </c>
      <c r="Q1340" s="1">
        <f t="shared" si="60"/>
        <v>1</v>
      </c>
      <c r="R1340" s="1">
        <f t="shared" si="61"/>
        <v>1</v>
      </c>
      <c r="S1340" s="1">
        <f t="shared" si="62"/>
        <v>0</v>
      </c>
      <c r="T1340" s="9">
        <f>IF(Q1340=0,0,(INDEX('RPI calculation'!$H$9:$H$356,P1340)-(COUNTIFS(Matches!$C$9:$C$1954,C1340,Matches!$D$9:$D$1954,D1340,Matches!$Q$9:$Q$1954,1,Matches!$F$9:$F$1954,3)+COUNTIFS(Matches!$C$9:$C$1954,D1340,Matches!$D$9:$D$1954,C1340,Matches!$Q$9:$Q$1954,1,Matches!$E$9:$E$1954,3)))/((INDEX('RPI calculation'!$H$9:$H$356,P1340)+INDEX('RPI calculation'!$I$9:$I$356,P1340))-(COUNTIFS(Matches!$C$9:$C$1954,C1340,Matches!$D$9:$D$1954,D1340,Matches!$Q$9:$Q$1954,1)+COUNTIFS(Matches!$C$9:$C$1954,D1340,Matches!$D$9:$D$1954,C1340,Matches!$Q$9:$Q$1954,1))))</f>
        <v>0.54545454545454541</v>
      </c>
      <c r="U1340" s="9">
        <f>IF(Q1340=0,0,(INDEX('RPI calculation'!$H$9:$H$356,O1340)-(COUNTIFS(Matches!$C$9:$C$1954,C1340,Matches!$D$9:$D$1954,D1340,Matches!$Q$9:$Q$1954,1,Matches!$E$9:$E$1954,3)+COUNTIFS(Matches!$C$9:$C$1954,D1340,Matches!$D$9:$D$1954,C1340,Matches!$Q$9:$Q$1954,1,Matches!$F$9:$F$1954,3)))/((INDEX('RPI calculation'!$H$9:$H$356,O1340)+INDEX('RPI calculation'!$I$9:$I$356,O1340))-(COUNTIFS(Matches!$C$9:$C$1954,C1340,Matches!$D$9:$D$1954,D1340,Matches!$Q$9:$Q$1954,1)+COUNTIFS(Matches!$C$9:$C$1954,D1340,Matches!$D$9:$D$1954,C1340,Matches!$Q$9:$Q$1954,1))))</f>
        <v>0.81818181818181823</v>
      </c>
      <c r="V1340" s="9">
        <f>IF(Q1340=0,0,INDEX('RPI calculation'!$K$9:$K$356,P1340))</f>
        <v>0.67020202020202024</v>
      </c>
      <c r="W1340" s="9">
        <f>IF(Q1340=0,0,INDEX('RPI calculation'!$K$9:$K$356,O1340))</f>
        <v>0.43509453509453516</v>
      </c>
      <c r="X1340" s="1">
        <f>IF(G1340="D1",INDEX('RPI calculation'!$N$9:$N$356,O1340),0)</f>
        <v>96</v>
      </c>
      <c r="Y1340" s="1">
        <f>IF(H1340="D1",INDEX('RPI calculation'!$N$9:$N$356,P1340),0)</f>
        <v>59</v>
      </c>
    </row>
    <row r="1341" spans="1:25" ht="25">
      <c r="A1341" s="1" t="s">
        <v>3731</v>
      </c>
      <c r="B1341" s="12">
        <v>46277</v>
      </c>
      <c r="C1341" s="1" t="s">
        <v>228</v>
      </c>
      <c r="D1341" s="1" t="s">
        <v>192</v>
      </c>
      <c r="E1341" s="1">
        <v>0</v>
      </c>
      <c r="F1341" s="1">
        <v>3</v>
      </c>
      <c r="G1341" s="1" t="s">
        <v>584</v>
      </c>
      <c r="H1341" s="1" t="s">
        <v>584</v>
      </c>
      <c r="I1341" s="1">
        <v>2</v>
      </c>
      <c r="J1341" s="14" t="s">
        <v>832</v>
      </c>
      <c r="K1341" s="14" t="s">
        <v>3732</v>
      </c>
      <c r="L1341" s="14"/>
      <c r="M1341" s="1" t="s">
        <v>5986</v>
      </c>
      <c r="N1341" s="14" t="s">
        <v>5989</v>
      </c>
      <c r="O1341" s="1">
        <f>IF(G1341="D1",MATCH(C1341,'RPI calculation'!$A$9:$A$356,0),0)</f>
        <v>76</v>
      </c>
      <c r="P1341" s="1">
        <f>IF(H1341="D1",MATCH(D1341,'RPI calculation'!$A$9:$A$356,0),0)</f>
        <v>205</v>
      </c>
      <c r="Q1341" s="1">
        <f t="shared" si="60"/>
        <v>1</v>
      </c>
      <c r="R1341" s="1">
        <f t="shared" si="61"/>
        <v>0</v>
      </c>
      <c r="S1341" s="1">
        <f t="shared" si="62"/>
        <v>1</v>
      </c>
      <c r="T1341" s="9">
        <f>IF(Q1341=0,0,(INDEX('RPI calculation'!$H$9:$H$356,P1341)-(COUNTIFS(Matches!$C$9:$C$1954,C1341,Matches!$D$9:$D$1954,D1341,Matches!$Q$9:$Q$1954,1,Matches!$F$9:$F$1954,3)+COUNTIFS(Matches!$C$9:$C$1954,D1341,Matches!$D$9:$D$1954,C1341,Matches!$Q$9:$Q$1954,1,Matches!$E$9:$E$1954,3)))/((INDEX('RPI calculation'!$H$9:$H$356,P1341)+INDEX('RPI calculation'!$I$9:$I$356,P1341))-(COUNTIFS(Matches!$C$9:$C$1954,C1341,Matches!$D$9:$D$1954,D1341,Matches!$Q$9:$Q$1954,1)+COUNTIFS(Matches!$C$9:$C$1954,D1341,Matches!$D$9:$D$1954,C1341,Matches!$Q$9:$Q$1954,1))))</f>
        <v>0.36363636363636365</v>
      </c>
      <c r="U1341" s="9">
        <f>IF(Q1341=0,0,(INDEX('RPI calculation'!$H$9:$H$356,O1341)-(COUNTIFS(Matches!$C$9:$C$1954,C1341,Matches!$D$9:$D$1954,D1341,Matches!$Q$9:$Q$1954,1,Matches!$E$9:$E$1954,3)+COUNTIFS(Matches!$C$9:$C$1954,D1341,Matches!$D$9:$D$1954,C1341,Matches!$Q$9:$Q$1954,1,Matches!$F$9:$F$1954,3)))/((INDEX('RPI calculation'!$H$9:$H$356,O1341)+INDEX('RPI calculation'!$I$9:$I$356,O1341))-(COUNTIFS(Matches!$C$9:$C$1954,C1341,Matches!$D$9:$D$1954,D1341,Matches!$Q$9:$Q$1954,1)+COUNTIFS(Matches!$C$9:$C$1954,D1341,Matches!$D$9:$D$1954,C1341,Matches!$Q$9:$Q$1954,1))))</f>
        <v>0.54545454545454541</v>
      </c>
      <c r="V1341" s="9">
        <f>IF(Q1341=0,0,INDEX('RPI calculation'!$K$9:$K$356,P1341))</f>
        <v>0.56127946127946127</v>
      </c>
      <c r="W1341" s="9">
        <f>IF(Q1341=0,0,INDEX('RPI calculation'!$K$9:$K$356,O1341))</f>
        <v>0.48074494949494945</v>
      </c>
      <c r="X1341" s="1">
        <f>IF(G1341="D1",INDEX('RPI calculation'!$N$9:$N$356,O1341),0)</f>
        <v>205</v>
      </c>
      <c r="Y1341" s="1">
        <f>IF(H1341="D1",INDEX('RPI calculation'!$N$9:$N$356,P1341),0)</f>
        <v>169</v>
      </c>
    </row>
    <row r="1342" spans="1:25" ht="25">
      <c r="A1342" s="1" t="s">
        <v>3733</v>
      </c>
      <c r="B1342" s="12">
        <v>46277</v>
      </c>
      <c r="C1342" s="1" t="s">
        <v>257</v>
      </c>
      <c r="D1342" s="1" t="s">
        <v>238</v>
      </c>
      <c r="E1342" s="1">
        <v>3</v>
      </c>
      <c r="F1342" s="1">
        <v>1</v>
      </c>
      <c r="G1342" s="1" t="s">
        <v>584</v>
      </c>
      <c r="H1342" s="1" t="s">
        <v>584</v>
      </c>
      <c r="I1342" s="1">
        <v>2</v>
      </c>
      <c r="J1342" s="14" t="s">
        <v>1395</v>
      </c>
      <c r="K1342" s="14" t="s">
        <v>3734</v>
      </c>
      <c r="L1342" s="14"/>
      <c r="M1342" s="1" t="s">
        <v>5986</v>
      </c>
      <c r="N1342" s="14" t="s">
        <v>5989</v>
      </c>
      <c r="O1342" s="1">
        <f>IF(G1342="D1",MATCH(C1342,'RPI calculation'!$A$9:$A$356,0),0)</f>
        <v>78</v>
      </c>
      <c r="P1342" s="1">
        <f>IF(H1342="D1",MATCH(D1342,'RPI calculation'!$A$9:$A$356,0),0)</f>
        <v>312</v>
      </c>
      <c r="Q1342" s="1">
        <f t="shared" si="60"/>
        <v>1</v>
      </c>
      <c r="R1342" s="1">
        <f t="shared" si="61"/>
        <v>1</v>
      </c>
      <c r="S1342" s="1">
        <f t="shared" si="62"/>
        <v>0</v>
      </c>
      <c r="T1342" s="9">
        <f>IF(Q1342=0,0,(INDEX('RPI calculation'!$H$9:$H$356,P1342)-(COUNTIFS(Matches!$C$9:$C$1954,C1342,Matches!$D$9:$D$1954,D1342,Matches!$Q$9:$Q$1954,1,Matches!$F$9:$F$1954,3)+COUNTIFS(Matches!$C$9:$C$1954,D1342,Matches!$D$9:$D$1954,C1342,Matches!$Q$9:$Q$1954,1,Matches!$E$9:$E$1954,3)))/((INDEX('RPI calculation'!$H$9:$H$356,P1342)+INDEX('RPI calculation'!$I$9:$I$356,P1342))-(COUNTIFS(Matches!$C$9:$C$1954,C1342,Matches!$D$9:$D$1954,D1342,Matches!$Q$9:$Q$1954,1)+COUNTIFS(Matches!$C$9:$C$1954,D1342,Matches!$D$9:$D$1954,C1342,Matches!$Q$9:$Q$1954,1))))</f>
        <v>0.7</v>
      </c>
      <c r="U1342" s="9">
        <f>IF(Q1342=0,0,(INDEX('RPI calculation'!$H$9:$H$356,O1342)-(COUNTIFS(Matches!$C$9:$C$1954,C1342,Matches!$D$9:$D$1954,D1342,Matches!$Q$9:$Q$1954,1,Matches!$E$9:$E$1954,3)+COUNTIFS(Matches!$C$9:$C$1954,D1342,Matches!$D$9:$D$1954,C1342,Matches!$Q$9:$Q$1954,1,Matches!$F$9:$F$1954,3)))/((INDEX('RPI calculation'!$H$9:$H$356,O1342)+INDEX('RPI calculation'!$I$9:$I$356,O1342))-(COUNTIFS(Matches!$C$9:$C$1954,C1342,Matches!$D$9:$D$1954,D1342,Matches!$Q$9:$Q$1954,1)+COUNTIFS(Matches!$C$9:$C$1954,D1342,Matches!$D$9:$D$1954,C1342,Matches!$Q$9:$Q$1954,1))))</f>
        <v>0.18181818181818182</v>
      </c>
      <c r="V1342" s="9">
        <f>IF(Q1342=0,0,INDEX('RPI calculation'!$K$9:$K$356,P1342))</f>
        <v>0.37754820936639122</v>
      </c>
      <c r="W1342" s="9">
        <f>IF(Q1342=0,0,INDEX('RPI calculation'!$K$9:$K$356,O1342))</f>
        <v>0.56960955710955707</v>
      </c>
      <c r="X1342" s="1">
        <f>IF(G1342="D1",INDEX('RPI calculation'!$N$9:$N$356,O1342),0)</f>
        <v>234</v>
      </c>
      <c r="Y1342" s="1">
        <f>IF(H1342="D1",INDEX('RPI calculation'!$N$9:$N$356,P1342),0)</f>
        <v>215</v>
      </c>
    </row>
    <row r="1343" spans="1:25" ht="25">
      <c r="A1343" s="1" t="s">
        <v>3735</v>
      </c>
      <c r="B1343" s="12">
        <v>46277</v>
      </c>
      <c r="C1343" s="1" t="s">
        <v>272</v>
      </c>
      <c r="D1343" s="1" t="s">
        <v>185</v>
      </c>
      <c r="E1343" s="1">
        <v>3</v>
      </c>
      <c r="F1343" s="1">
        <v>2</v>
      </c>
      <c r="G1343" s="1" t="s">
        <v>584</v>
      </c>
      <c r="H1343" s="1" t="s">
        <v>584</v>
      </c>
      <c r="I1343" s="1">
        <v>2</v>
      </c>
      <c r="J1343" s="14" t="s">
        <v>1276</v>
      </c>
      <c r="K1343" s="14" t="s">
        <v>3736</v>
      </c>
      <c r="L1343" s="14"/>
      <c r="M1343" s="1" t="s">
        <v>5986</v>
      </c>
      <c r="N1343" s="14" t="s">
        <v>5989</v>
      </c>
      <c r="O1343" s="1">
        <f>IF(G1343="D1",MATCH(C1343,'RPI calculation'!$A$9:$A$356,0),0)</f>
        <v>79</v>
      </c>
      <c r="P1343" s="1">
        <f>IF(H1343="D1",MATCH(D1343,'RPI calculation'!$A$9:$A$356,0),0)</f>
        <v>72</v>
      </c>
      <c r="Q1343" s="1">
        <f t="shared" si="60"/>
        <v>1</v>
      </c>
      <c r="R1343" s="1">
        <f t="shared" si="61"/>
        <v>1</v>
      </c>
      <c r="S1343" s="1">
        <f t="shared" si="62"/>
        <v>0</v>
      </c>
      <c r="T1343" s="9">
        <f>IF(Q1343=0,0,(INDEX('RPI calculation'!$H$9:$H$356,P1343)-(COUNTIFS(Matches!$C$9:$C$1954,C1343,Matches!$D$9:$D$1954,D1343,Matches!$Q$9:$Q$1954,1,Matches!$F$9:$F$1954,3)+COUNTIFS(Matches!$C$9:$C$1954,D1343,Matches!$D$9:$D$1954,C1343,Matches!$Q$9:$Q$1954,1,Matches!$E$9:$E$1954,3)))/((INDEX('RPI calculation'!$H$9:$H$356,P1343)+INDEX('RPI calculation'!$I$9:$I$356,P1343))-(COUNTIFS(Matches!$C$9:$C$1954,C1343,Matches!$D$9:$D$1954,D1343,Matches!$Q$9:$Q$1954,1)+COUNTIFS(Matches!$C$9:$C$1954,D1343,Matches!$D$9:$D$1954,C1343,Matches!$Q$9:$Q$1954,1))))</f>
        <v>0.63636363636363635</v>
      </c>
      <c r="U1343" s="9">
        <f>IF(Q1343=0,0,(INDEX('RPI calculation'!$H$9:$H$356,O1343)-(COUNTIFS(Matches!$C$9:$C$1954,C1343,Matches!$D$9:$D$1954,D1343,Matches!$Q$9:$Q$1954,1,Matches!$E$9:$E$1954,3)+COUNTIFS(Matches!$C$9:$C$1954,D1343,Matches!$D$9:$D$1954,C1343,Matches!$Q$9:$Q$1954,1,Matches!$F$9:$F$1954,3)))/((INDEX('RPI calculation'!$H$9:$H$356,O1343)+INDEX('RPI calculation'!$I$9:$I$356,O1343))-(COUNTIFS(Matches!$C$9:$C$1954,C1343,Matches!$D$9:$D$1954,D1343,Matches!$Q$9:$Q$1954,1)+COUNTIFS(Matches!$C$9:$C$1954,D1343,Matches!$D$9:$D$1954,C1343,Matches!$Q$9:$Q$1954,1))))</f>
        <v>0.1</v>
      </c>
      <c r="V1343" s="9">
        <f>IF(Q1343=0,0,INDEX('RPI calculation'!$K$9:$K$356,P1343))</f>
        <v>0.47794612794612795</v>
      </c>
      <c r="W1343" s="9">
        <f>IF(Q1343=0,0,INDEX('RPI calculation'!$K$9:$K$356,O1343))</f>
        <v>0.54691722418995148</v>
      </c>
      <c r="X1343" s="1">
        <f>IF(G1343="D1",INDEX('RPI calculation'!$N$9:$N$356,O1343),0)</f>
        <v>249</v>
      </c>
      <c r="Y1343" s="1">
        <f>IF(H1343="D1",INDEX('RPI calculation'!$N$9:$N$356,P1343),0)</f>
        <v>162</v>
      </c>
    </row>
    <row r="1344" spans="1:25" ht="25">
      <c r="A1344" s="1" t="s">
        <v>3737</v>
      </c>
      <c r="B1344" s="12">
        <v>46277</v>
      </c>
      <c r="C1344" s="1" t="s">
        <v>341</v>
      </c>
      <c r="D1344" s="1" t="s">
        <v>362</v>
      </c>
      <c r="E1344" s="1">
        <v>3</v>
      </c>
      <c r="F1344" s="1">
        <v>1</v>
      </c>
      <c r="G1344" s="1" t="s">
        <v>584</v>
      </c>
      <c r="H1344" s="1" t="s">
        <v>584</v>
      </c>
      <c r="I1344" s="1">
        <v>2</v>
      </c>
      <c r="J1344" s="14" t="s">
        <v>982</v>
      </c>
      <c r="K1344" s="14" t="s">
        <v>3113</v>
      </c>
      <c r="L1344" s="14"/>
      <c r="M1344" s="1" t="s">
        <v>5986</v>
      </c>
      <c r="N1344" s="14" t="s">
        <v>5989</v>
      </c>
      <c r="O1344" s="1">
        <f>IF(G1344="D1",MATCH(C1344,'RPI calculation'!$A$9:$A$356,0),0)</f>
        <v>80</v>
      </c>
      <c r="P1344" s="1">
        <f>IF(H1344="D1",MATCH(D1344,'RPI calculation'!$A$9:$A$356,0),0)</f>
        <v>279</v>
      </c>
      <c r="Q1344" s="1">
        <f t="shared" si="60"/>
        <v>1</v>
      </c>
      <c r="R1344" s="1">
        <f t="shared" si="61"/>
        <v>1</v>
      </c>
      <c r="S1344" s="1">
        <f t="shared" si="62"/>
        <v>0</v>
      </c>
      <c r="T1344" s="9">
        <f>IF(Q1344=0,0,(INDEX('RPI calculation'!$H$9:$H$356,P1344)-(COUNTIFS(Matches!$C$9:$C$1954,C1344,Matches!$D$9:$D$1954,D1344,Matches!$Q$9:$Q$1954,1,Matches!$F$9:$F$1954,3)+COUNTIFS(Matches!$C$9:$C$1954,D1344,Matches!$D$9:$D$1954,C1344,Matches!$Q$9:$Q$1954,1,Matches!$E$9:$E$1954,3)))/((INDEX('RPI calculation'!$H$9:$H$356,P1344)+INDEX('RPI calculation'!$I$9:$I$356,P1344))-(COUNTIFS(Matches!$C$9:$C$1954,C1344,Matches!$D$9:$D$1954,D1344,Matches!$Q$9:$Q$1954,1)+COUNTIFS(Matches!$C$9:$C$1954,D1344,Matches!$D$9:$D$1954,C1344,Matches!$Q$9:$Q$1954,1))))</f>
        <v>0</v>
      </c>
      <c r="U1344" s="9">
        <f>IF(Q1344=0,0,(INDEX('RPI calculation'!$H$9:$H$356,O1344)-(COUNTIFS(Matches!$C$9:$C$1954,C1344,Matches!$D$9:$D$1954,D1344,Matches!$Q$9:$Q$1954,1,Matches!$E$9:$E$1954,3)+COUNTIFS(Matches!$C$9:$C$1954,D1344,Matches!$D$9:$D$1954,C1344,Matches!$Q$9:$Q$1954,1,Matches!$F$9:$F$1954,3)))/((INDEX('RPI calculation'!$H$9:$H$356,O1344)+INDEX('RPI calculation'!$I$9:$I$356,O1344))-(COUNTIFS(Matches!$C$9:$C$1954,C1344,Matches!$D$9:$D$1954,D1344,Matches!$Q$9:$Q$1954,1)+COUNTIFS(Matches!$C$9:$C$1954,D1344,Matches!$D$9:$D$1954,C1344,Matches!$Q$9:$Q$1954,1))))</f>
        <v>0.1</v>
      </c>
      <c r="V1344" s="9">
        <f>IF(Q1344=0,0,INDEX('RPI calculation'!$K$9:$K$356,P1344))</f>
        <v>0.43954545454545457</v>
      </c>
      <c r="W1344" s="9">
        <f>IF(Q1344=0,0,INDEX('RPI calculation'!$K$9:$K$356,O1344))</f>
        <v>0.40075757575757581</v>
      </c>
      <c r="X1344" s="1">
        <f>IF(G1344="D1",INDEX('RPI calculation'!$N$9:$N$356,O1344),0)</f>
        <v>318</v>
      </c>
      <c r="Y1344" s="1">
        <f>IF(H1344="D1",INDEX('RPI calculation'!$N$9:$N$356,P1344),0)</f>
        <v>339</v>
      </c>
    </row>
    <row r="1345" spans="1:25" ht="25">
      <c r="A1345" s="1" t="s">
        <v>3738</v>
      </c>
      <c r="B1345" s="12">
        <v>46277</v>
      </c>
      <c r="C1345" s="1" t="s">
        <v>143</v>
      </c>
      <c r="D1345" s="1" t="s">
        <v>101</v>
      </c>
      <c r="E1345" s="1">
        <v>1</v>
      </c>
      <c r="F1345" s="1">
        <v>3</v>
      </c>
      <c r="G1345" s="1" t="s">
        <v>584</v>
      </c>
      <c r="H1345" s="1" t="s">
        <v>584</v>
      </c>
      <c r="I1345" s="1">
        <v>2</v>
      </c>
      <c r="J1345" s="14" t="s">
        <v>856</v>
      </c>
      <c r="K1345" s="14" t="s">
        <v>3739</v>
      </c>
      <c r="L1345" s="14"/>
      <c r="M1345" s="1" t="s">
        <v>5986</v>
      </c>
      <c r="N1345" s="14" t="s">
        <v>5989</v>
      </c>
      <c r="O1345" s="1">
        <f>IF(G1345="D1",MATCH(C1345,'RPI calculation'!$A$9:$A$356,0),0)</f>
        <v>81</v>
      </c>
      <c r="P1345" s="1">
        <f>IF(H1345="D1",MATCH(D1345,'RPI calculation'!$A$9:$A$356,0),0)</f>
        <v>137</v>
      </c>
      <c r="Q1345" s="1">
        <f t="shared" si="60"/>
        <v>1</v>
      </c>
      <c r="R1345" s="1">
        <f t="shared" si="61"/>
        <v>0</v>
      </c>
      <c r="S1345" s="1">
        <f t="shared" si="62"/>
        <v>1</v>
      </c>
      <c r="T1345" s="9">
        <f>IF(Q1345=0,0,(INDEX('RPI calculation'!$H$9:$H$356,P1345)-(COUNTIFS(Matches!$C$9:$C$1954,C1345,Matches!$D$9:$D$1954,D1345,Matches!$Q$9:$Q$1954,1,Matches!$F$9:$F$1954,3)+COUNTIFS(Matches!$C$9:$C$1954,D1345,Matches!$D$9:$D$1954,C1345,Matches!$Q$9:$Q$1954,1,Matches!$E$9:$E$1954,3)))/((INDEX('RPI calculation'!$H$9:$H$356,P1345)+INDEX('RPI calculation'!$I$9:$I$356,P1345))-(COUNTIFS(Matches!$C$9:$C$1954,C1345,Matches!$D$9:$D$1954,D1345,Matches!$Q$9:$Q$1954,1)+COUNTIFS(Matches!$C$9:$C$1954,D1345,Matches!$D$9:$D$1954,C1345,Matches!$Q$9:$Q$1954,1))))</f>
        <v>0.63636363636363635</v>
      </c>
      <c r="U1345" s="9">
        <f>IF(Q1345=0,0,(INDEX('RPI calculation'!$H$9:$H$356,O1345)-(COUNTIFS(Matches!$C$9:$C$1954,C1345,Matches!$D$9:$D$1954,D1345,Matches!$Q$9:$Q$1954,1,Matches!$E$9:$E$1954,3)+COUNTIFS(Matches!$C$9:$C$1954,D1345,Matches!$D$9:$D$1954,C1345,Matches!$Q$9:$Q$1954,1,Matches!$F$9:$F$1954,3)))/((INDEX('RPI calculation'!$H$9:$H$356,O1345)+INDEX('RPI calculation'!$I$9:$I$356,O1345))-(COUNTIFS(Matches!$C$9:$C$1954,C1345,Matches!$D$9:$D$1954,D1345,Matches!$Q$9:$Q$1954,1)+COUNTIFS(Matches!$C$9:$C$1954,D1345,Matches!$D$9:$D$1954,C1345,Matches!$Q$9:$Q$1954,1))))</f>
        <v>0.6</v>
      </c>
      <c r="V1345" s="9">
        <f>IF(Q1345=0,0,INDEX('RPI calculation'!$K$9:$K$356,P1345))</f>
        <v>0.57589840714840712</v>
      </c>
      <c r="W1345" s="9">
        <f>IF(Q1345=0,0,INDEX('RPI calculation'!$K$9:$K$356,O1345))</f>
        <v>0.54883197610470336</v>
      </c>
      <c r="X1345" s="1">
        <f>IF(G1345="D1",INDEX('RPI calculation'!$N$9:$N$356,O1345),0)</f>
        <v>120</v>
      </c>
      <c r="Y1345" s="1">
        <f>IF(H1345="D1",INDEX('RPI calculation'!$N$9:$N$356,P1345),0)</f>
        <v>78</v>
      </c>
    </row>
    <row r="1346" spans="1:25" ht="25">
      <c r="A1346" s="1" t="s">
        <v>3740</v>
      </c>
      <c r="B1346" s="12">
        <v>46277</v>
      </c>
      <c r="C1346" s="1" t="s">
        <v>306</v>
      </c>
      <c r="D1346" s="1" t="s">
        <v>183</v>
      </c>
      <c r="E1346" s="1">
        <v>0</v>
      </c>
      <c r="F1346" s="1">
        <v>3</v>
      </c>
      <c r="G1346" s="1" t="s">
        <v>584</v>
      </c>
      <c r="H1346" s="1" t="s">
        <v>584</v>
      </c>
      <c r="I1346" s="1">
        <v>2</v>
      </c>
      <c r="J1346" s="14" t="s">
        <v>1355</v>
      </c>
      <c r="K1346" s="14" t="s">
        <v>3741</v>
      </c>
      <c r="L1346" s="14"/>
      <c r="M1346" s="1" t="s">
        <v>5986</v>
      </c>
      <c r="N1346" s="14" t="s">
        <v>5989</v>
      </c>
      <c r="O1346" s="1">
        <f>IF(G1346="D1",MATCH(C1346,'RPI calculation'!$A$9:$A$356,0),0)</f>
        <v>82</v>
      </c>
      <c r="P1346" s="1">
        <f>IF(H1346="D1",MATCH(D1346,'RPI calculation'!$A$9:$A$356,0),0)</f>
        <v>301</v>
      </c>
      <c r="Q1346" s="1">
        <f t="shared" si="60"/>
        <v>1</v>
      </c>
      <c r="R1346" s="1">
        <f t="shared" si="61"/>
        <v>0</v>
      </c>
      <c r="S1346" s="1">
        <f t="shared" si="62"/>
        <v>1</v>
      </c>
      <c r="T1346" s="9">
        <f>IF(Q1346=0,0,(INDEX('RPI calculation'!$H$9:$H$356,P1346)-(COUNTIFS(Matches!$C$9:$C$1954,C1346,Matches!$D$9:$D$1954,D1346,Matches!$Q$9:$Q$1954,1,Matches!$F$9:$F$1954,3)+COUNTIFS(Matches!$C$9:$C$1954,D1346,Matches!$D$9:$D$1954,C1346,Matches!$Q$9:$Q$1954,1,Matches!$E$9:$E$1954,3)))/((INDEX('RPI calculation'!$H$9:$H$356,P1346)+INDEX('RPI calculation'!$I$9:$I$356,P1346))-(COUNTIFS(Matches!$C$9:$C$1954,C1346,Matches!$D$9:$D$1954,D1346,Matches!$Q$9:$Q$1954,1)+COUNTIFS(Matches!$C$9:$C$1954,D1346,Matches!$D$9:$D$1954,C1346,Matches!$Q$9:$Q$1954,1))))</f>
        <v>0.5</v>
      </c>
      <c r="U1346" s="9">
        <f>IF(Q1346=0,0,(INDEX('RPI calculation'!$H$9:$H$356,O1346)-(COUNTIFS(Matches!$C$9:$C$1954,C1346,Matches!$D$9:$D$1954,D1346,Matches!$Q$9:$Q$1954,1,Matches!$E$9:$E$1954,3)+COUNTIFS(Matches!$C$9:$C$1954,D1346,Matches!$D$9:$D$1954,C1346,Matches!$Q$9:$Q$1954,1,Matches!$F$9:$F$1954,3)))/((INDEX('RPI calculation'!$H$9:$H$356,O1346)+INDEX('RPI calculation'!$I$9:$I$356,O1346))-(COUNTIFS(Matches!$C$9:$C$1954,C1346,Matches!$D$9:$D$1954,D1346,Matches!$Q$9:$Q$1954,1)+COUNTIFS(Matches!$C$9:$C$1954,D1346,Matches!$D$9:$D$1954,C1346,Matches!$Q$9:$Q$1954,1))))</f>
        <v>0.16666666666666666</v>
      </c>
      <c r="V1346" s="9">
        <f>IF(Q1346=0,0,INDEX('RPI calculation'!$K$9:$K$356,P1346))</f>
        <v>0.49608724608724608</v>
      </c>
      <c r="W1346" s="9">
        <f>IF(Q1346=0,0,INDEX('RPI calculation'!$K$9:$K$356,O1346))</f>
        <v>0.55008132892748285</v>
      </c>
      <c r="X1346" s="1">
        <f>IF(G1346="D1",INDEX('RPI calculation'!$N$9:$N$356,O1346),0)</f>
        <v>283</v>
      </c>
      <c r="Y1346" s="1">
        <f>IF(H1346="D1",INDEX('RPI calculation'!$N$9:$N$356,P1346),0)</f>
        <v>160</v>
      </c>
    </row>
    <row r="1347" spans="1:25" ht="25">
      <c r="A1347" s="1" t="s">
        <v>3742</v>
      </c>
      <c r="B1347" s="12">
        <v>46277</v>
      </c>
      <c r="C1347" s="1" t="s">
        <v>167</v>
      </c>
      <c r="D1347" s="1" t="s">
        <v>287</v>
      </c>
      <c r="E1347" s="1">
        <v>3</v>
      </c>
      <c r="F1347" s="1">
        <v>2</v>
      </c>
      <c r="G1347" s="1" t="s">
        <v>584</v>
      </c>
      <c r="H1347" s="1" t="s">
        <v>584</v>
      </c>
      <c r="I1347" s="1">
        <v>2</v>
      </c>
      <c r="J1347" s="14" t="s">
        <v>1434</v>
      </c>
      <c r="K1347" s="14" t="s">
        <v>3743</v>
      </c>
      <c r="L1347" s="14"/>
      <c r="M1347" s="1" t="s">
        <v>5986</v>
      </c>
      <c r="N1347" s="14" t="s">
        <v>5989</v>
      </c>
      <c r="O1347" s="1">
        <f>IF(G1347="D1",MATCH(C1347,'RPI calculation'!$A$9:$A$356,0),0)</f>
        <v>84</v>
      </c>
      <c r="P1347" s="1">
        <f>IF(H1347="D1",MATCH(D1347,'RPI calculation'!$A$9:$A$356,0),0)</f>
        <v>144</v>
      </c>
      <c r="Q1347" s="1">
        <f t="shared" si="60"/>
        <v>1</v>
      </c>
      <c r="R1347" s="1">
        <f t="shared" si="61"/>
        <v>1</v>
      </c>
      <c r="S1347" s="1">
        <f t="shared" si="62"/>
        <v>0</v>
      </c>
      <c r="T1347" s="9">
        <f>IF(Q1347=0,0,(INDEX('RPI calculation'!$H$9:$H$356,P1347)-(COUNTIFS(Matches!$C$9:$C$1954,C1347,Matches!$D$9:$D$1954,D1347,Matches!$Q$9:$Q$1954,1,Matches!$F$9:$F$1954,3)+COUNTIFS(Matches!$C$9:$C$1954,D1347,Matches!$D$9:$D$1954,C1347,Matches!$Q$9:$Q$1954,1,Matches!$E$9:$E$1954,3)))/((INDEX('RPI calculation'!$H$9:$H$356,P1347)+INDEX('RPI calculation'!$I$9:$I$356,P1347))-(COUNTIFS(Matches!$C$9:$C$1954,C1347,Matches!$D$9:$D$1954,D1347,Matches!$Q$9:$Q$1954,1)+COUNTIFS(Matches!$C$9:$C$1954,D1347,Matches!$D$9:$D$1954,C1347,Matches!$Q$9:$Q$1954,1))))</f>
        <v>0.41666666666666669</v>
      </c>
      <c r="U1347" s="9">
        <f>IF(Q1347=0,0,(INDEX('RPI calculation'!$H$9:$H$356,O1347)-(COUNTIFS(Matches!$C$9:$C$1954,C1347,Matches!$D$9:$D$1954,D1347,Matches!$Q$9:$Q$1954,1,Matches!$E$9:$E$1954,3)+COUNTIFS(Matches!$C$9:$C$1954,D1347,Matches!$D$9:$D$1954,C1347,Matches!$Q$9:$Q$1954,1,Matches!$F$9:$F$1954,3)))/((INDEX('RPI calculation'!$H$9:$H$356,O1347)+INDEX('RPI calculation'!$I$9:$I$356,O1347))-(COUNTIFS(Matches!$C$9:$C$1954,C1347,Matches!$D$9:$D$1954,D1347,Matches!$Q$9:$Q$1954,1)+COUNTIFS(Matches!$C$9:$C$1954,D1347,Matches!$D$9:$D$1954,C1347,Matches!$Q$9:$Q$1954,1))))</f>
        <v>0.66666666666666663</v>
      </c>
      <c r="V1347" s="9">
        <f>IF(Q1347=0,0,INDEX('RPI calculation'!$K$9:$K$356,P1347))</f>
        <v>0.44829059829059825</v>
      </c>
      <c r="W1347" s="9">
        <f>IF(Q1347=0,0,INDEX('RPI calculation'!$K$9:$K$356,O1347))</f>
        <v>0.44118104118104112</v>
      </c>
      <c r="X1347" s="1">
        <f>IF(G1347="D1",INDEX('RPI calculation'!$N$9:$N$356,O1347),0)</f>
        <v>144</v>
      </c>
      <c r="Y1347" s="1">
        <f>IF(H1347="D1",INDEX('RPI calculation'!$N$9:$N$356,P1347),0)</f>
        <v>264</v>
      </c>
    </row>
    <row r="1348" spans="1:25" ht="25">
      <c r="A1348" s="1" t="s">
        <v>3744</v>
      </c>
      <c r="B1348" s="12">
        <v>46277</v>
      </c>
      <c r="C1348" s="1" t="s">
        <v>172</v>
      </c>
      <c r="D1348" s="1" t="s">
        <v>170</v>
      </c>
      <c r="E1348" s="1">
        <v>3</v>
      </c>
      <c r="F1348" s="1">
        <v>1</v>
      </c>
      <c r="G1348" s="1" t="s">
        <v>584</v>
      </c>
      <c r="H1348" s="1" t="s">
        <v>584</v>
      </c>
      <c r="I1348" s="1">
        <v>2</v>
      </c>
      <c r="J1348" s="14" t="s">
        <v>1098</v>
      </c>
      <c r="K1348" s="14" t="s">
        <v>3745</v>
      </c>
      <c r="L1348" s="14"/>
      <c r="M1348" s="1" t="s">
        <v>5986</v>
      </c>
      <c r="N1348" s="14" t="s">
        <v>5989</v>
      </c>
      <c r="O1348" s="1">
        <f>IF(G1348="D1",MATCH(C1348,'RPI calculation'!$A$9:$A$356,0),0)</f>
        <v>85</v>
      </c>
      <c r="P1348" s="1">
        <f>IF(H1348="D1",MATCH(D1348,'RPI calculation'!$A$9:$A$356,0),0)</f>
        <v>289</v>
      </c>
      <c r="Q1348" s="1">
        <f t="shared" si="60"/>
        <v>1</v>
      </c>
      <c r="R1348" s="1">
        <f t="shared" si="61"/>
        <v>1</v>
      </c>
      <c r="S1348" s="1">
        <f t="shared" si="62"/>
        <v>0</v>
      </c>
      <c r="T1348" s="9">
        <f>IF(Q1348=0,0,(INDEX('RPI calculation'!$H$9:$H$356,P1348)-(COUNTIFS(Matches!$C$9:$C$1954,C1348,Matches!$D$9:$D$1954,D1348,Matches!$Q$9:$Q$1954,1,Matches!$F$9:$F$1954,3)+COUNTIFS(Matches!$C$9:$C$1954,D1348,Matches!$D$9:$D$1954,C1348,Matches!$Q$9:$Q$1954,1,Matches!$E$9:$E$1954,3)))/((INDEX('RPI calculation'!$H$9:$H$356,P1348)+INDEX('RPI calculation'!$I$9:$I$356,P1348))-(COUNTIFS(Matches!$C$9:$C$1954,C1348,Matches!$D$9:$D$1954,D1348,Matches!$Q$9:$Q$1954,1)+COUNTIFS(Matches!$C$9:$C$1954,D1348,Matches!$D$9:$D$1954,C1348,Matches!$Q$9:$Q$1954,1))))</f>
        <v>0.625</v>
      </c>
      <c r="U1348" s="9">
        <f>IF(Q1348=0,0,(INDEX('RPI calculation'!$H$9:$H$356,O1348)-(COUNTIFS(Matches!$C$9:$C$1954,C1348,Matches!$D$9:$D$1954,D1348,Matches!$Q$9:$Q$1954,1,Matches!$E$9:$E$1954,3)+COUNTIFS(Matches!$C$9:$C$1954,D1348,Matches!$D$9:$D$1954,C1348,Matches!$Q$9:$Q$1954,1,Matches!$F$9:$F$1954,3)))/((INDEX('RPI calculation'!$H$9:$H$356,O1348)+INDEX('RPI calculation'!$I$9:$I$356,O1348))-(COUNTIFS(Matches!$C$9:$C$1954,C1348,Matches!$D$9:$D$1954,D1348,Matches!$Q$9:$Q$1954,1)+COUNTIFS(Matches!$C$9:$C$1954,D1348,Matches!$D$9:$D$1954,C1348,Matches!$Q$9:$Q$1954,1))))</f>
        <v>0.6</v>
      </c>
      <c r="V1348" s="9">
        <f>IF(Q1348=0,0,INDEX('RPI calculation'!$K$9:$K$356,P1348))</f>
        <v>0.51441798941798944</v>
      </c>
      <c r="W1348" s="9">
        <f>IF(Q1348=0,0,INDEX('RPI calculation'!$K$9:$K$356,O1348))</f>
        <v>0.45224977043158865</v>
      </c>
      <c r="X1348" s="1">
        <f>IF(G1348="D1",INDEX('RPI calculation'!$N$9:$N$356,O1348),0)</f>
        <v>149</v>
      </c>
      <c r="Y1348" s="1">
        <f>IF(H1348="D1",INDEX('RPI calculation'!$N$9:$N$356,P1348),0)</f>
        <v>147</v>
      </c>
    </row>
    <row r="1349" spans="1:25" ht="25">
      <c r="A1349" s="1" t="s">
        <v>3746</v>
      </c>
      <c r="B1349" s="12">
        <v>46277</v>
      </c>
      <c r="C1349" s="1" t="s">
        <v>320</v>
      </c>
      <c r="D1349" s="1" t="s">
        <v>346</v>
      </c>
      <c r="E1349" s="1">
        <v>3</v>
      </c>
      <c r="F1349" s="1">
        <v>2</v>
      </c>
      <c r="G1349" s="1" t="s">
        <v>584</v>
      </c>
      <c r="H1349" s="1" t="s">
        <v>584</v>
      </c>
      <c r="I1349" s="1">
        <v>2</v>
      </c>
      <c r="J1349" s="14" t="s">
        <v>686</v>
      </c>
      <c r="K1349" s="14" t="s">
        <v>3747</v>
      </c>
      <c r="L1349" s="14"/>
      <c r="M1349" s="1" t="s">
        <v>5986</v>
      </c>
      <c r="N1349" s="14" t="s">
        <v>5989</v>
      </c>
      <c r="O1349" s="1">
        <f>IF(G1349="D1",MATCH(C1349,'RPI calculation'!$A$9:$A$356,0),0)</f>
        <v>87</v>
      </c>
      <c r="P1349" s="1">
        <f>IF(H1349="D1",MATCH(D1349,'RPI calculation'!$A$9:$A$356,0),0)</f>
        <v>104</v>
      </c>
      <c r="Q1349" s="1">
        <f t="shared" si="60"/>
        <v>1</v>
      </c>
      <c r="R1349" s="1">
        <f t="shared" si="61"/>
        <v>1</v>
      </c>
      <c r="S1349" s="1">
        <f t="shared" si="62"/>
        <v>0</v>
      </c>
      <c r="T1349" s="9">
        <f>IF(Q1349=0,0,(INDEX('RPI calculation'!$H$9:$H$356,P1349)-(COUNTIFS(Matches!$C$9:$C$1954,C1349,Matches!$D$9:$D$1954,D1349,Matches!$Q$9:$Q$1954,1,Matches!$F$9:$F$1954,3)+COUNTIFS(Matches!$C$9:$C$1954,D1349,Matches!$D$9:$D$1954,C1349,Matches!$Q$9:$Q$1954,1,Matches!$E$9:$E$1954,3)))/((INDEX('RPI calculation'!$H$9:$H$356,P1349)+INDEX('RPI calculation'!$I$9:$I$356,P1349))-(COUNTIFS(Matches!$C$9:$C$1954,C1349,Matches!$D$9:$D$1954,D1349,Matches!$Q$9:$Q$1954,1)+COUNTIFS(Matches!$C$9:$C$1954,D1349,Matches!$D$9:$D$1954,C1349,Matches!$Q$9:$Q$1954,1))))</f>
        <v>0.2</v>
      </c>
      <c r="U1349" s="9">
        <f>IF(Q1349=0,0,(INDEX('RPI calculation'!$H$9:$H$356,O1349)-(COUNTIFS(Matches!$C$9:$C$1954,C1349,Matches!$D$9:$D$1954,D1349,Matches!$Q$9:$Q$1954,1,Matches!$E$9:$E$1954,3)+COUNTIFS(Matches!$C$9:$C$1954,D1349,Matches!$D$9:$D$1954,C1349,Matches!$Q$9:$Q$1954,1,Matches!$F$9:$F$1954,3)))/((INDEX('RPI calculation'!$H$9:$H$356,O1349)+INDEX('RPI calculation'!$I$9:$I$356,O1349))-(COUNTIFS(Matches!$C$9:$C$1954,C1349,Matches!$D$9:$D$1954,D1349,Matches!$Q$9:$Q$1954,1)+COUNTIFS(Matches!$C$9:$C$1954,D1349,Matches!$D$9:$D$1954,C1349,Matches!$Q$9:$Q$1954,1))))</f>
        <v>0.33333333333333331</v>
      </c>
      <c r="V1349" s="9">
        <f>IF(Q1349=0,0,INDEX('RPI calculation'!$K$9:$K$356,P1349))</f>
        <v>0.43583739492830403</v>
      </c>
      <c r="W1349" s="9">
        <f>IF(Q1349=0,0,INDEX('RPI calculation'!$K$9:$K$356,O1349))</f>
        <v>0.39702797202797202</v>
      </c>
      <c r="X1349" s="1">
        <f>IF(G1349="D1",INDEX('RPI calculation'!$N$9:$N$356,O1349),0)</f>
        <v>297</v>
      </c>
      <c r="Y1349" s="1">
        <f>IF(H1349="D1",INDEX('RPI calculation'!$N$9:$N$356,P1349),0)</f>
        <v>323</v>
      </c>
    </row>
    <row r="1350" spans="1:25" ht="25">
      <c r="A1350" s="1" t="s">
        <v>3748</v>
      </c>
      <c r="B1350" s="12">
        <v>46277</v>
      </c>
      <c r="C1350" s="1" t="s">
        <v>311</v>
      </c>
      <c r="D1350" s="1" t="s">
        <v>345</v>
      </c>
      <c r="E1350" s="1">
        <v>3</v>
      </c>
      <c r="F1350" s="1">
        <v>1</v>
      </c>
      <c r="G1350" s="1" t="s">
        <v>584</v>
      </c>
      <c r="H1350" s="1" t="s">
        <v>584</v>
      </c>
      <c r="I1350" s="1">
        <v>2</v>
      </c>
      <c r="J1350" s="14" t="s">
        <v>742</v>
      </c>
      <c r="K1350" s="14" t="s">
        <v>3749</v>
      </c>
      <c r="L1350" s="14"/>
      <c r="M1350" s="1" t="s">
        <v>5986</v>
      </c>
      <c r="N1350" s="14" t="s">
        <v>5989</v>
      </c>
      <c r="O1350" s="1">
        <f>IF(G1350="D1",MATCH(C1350,'RPI calculation'!$A$9:$A$356,0),0)</f>
        <v>89</v>
      </c>
      <c r="P1350" s="1">
        <f>IF(H1350="D1",MATCH(D1350,'RPI calculation'!$A$9:$A$356,0),0)</f>
        <v>159</v>
      </c>
      <c r="Q1350" s="1">
        <f t="shared" si="60"/>
        <v>1</v>
      </c>
      <c r="R1350" s="1">
        <f t="shared" si="61"/>
        <v>1</v>
      </c>
      <c r="S1350" s="1">
        <f t="shared" si="62"/>
        <v>0</v>
      </c>
      <c r="T1350" s="9">
        <f>IF(Q1350=0,0,(INDEX('RPI calculation'!$H$9:$H$356,P1350)-(COUNTIFS(Matches!$C$9:$C$1954,C1350,Matches!$D$9:$D$1954,D1350,Matches!$Q$9:$Q$1954,1,Matches!$F$9:$F$1954,3)+COUNTIFS(Matches!$C$9:$C$1954,D1350,Matches!$D$9:$D$1954,C1350,Matches!$Q$9:$Q$1954,1,Matches!$E$9:$E$1954,3)))/((INDEX('RPI calculation'!$H$9:$H$356,P1350)+INDEX('RPI calculation'!$I$9:$I$356,P1350))-(COUNTIFS(Matches!$C$9:$C$1954,C1350,Matches!$D$9:$D$1954,D1350,Matches!$Q$9:$Q$1954,1)+COUNTIFS(Matches!$C$9:$C$1954,D1350,Matches!$D$9:$D$1954,C1350,Matches!$Q$9:$Q$1954,1))))</f>
        <v>0</v>
      </c>
      <c r="U1350" s="9">
        <f>IF(Q1350=0,0,(INDEX('RPI calculation'!$H$9:$H$356,O1350)-(COUNTIFS(Matches!$C$9:$C$1954,C1350,Matches!$D$9:$D$1954,D1350,Matches!$Q$9:$Q$1954,1,Matches!$E$9:$E$1954,3)+COUNTIFS(Matches!$C$9:$C$1954,D1350,Matches!$D$9:$D$1954,C1350,Matches!$Q$9:$Q$1954,1,Matches!$F$9:$F$1954,3)))/((INDEX('RPI calculation'!$H$9:$H$356,O1350)+INDEX('RPI calculation'!$I$9:$I$356,O1350))-(COUNTIFS(Matches!$C$9:$C$1954,C1350,Matches!$D$9:$D$1954,D1350,Matches!$Q$9:$Q$1954,1)+COUNTIFS(Matches!$C$9:$C$1954,D1350,Matches!$D$9:$D$1954,C1350,Matches!$Q$9:$Q$1954,1))))</f>
        <v>0.41666666666666669</v>
      </c>
      <c r="V1350" s="9">
        <f>IF(Q1350=0,0,INDEX('RPI calculation'!$K$9:$K$356,P1350))</f>
        <v>0.52144522144522143</v>
      </c>
      <c r="W1350" s="9">
        <f>IF(Q1350=0,0,INDEX('RPI calculation'!$K$9:$K$356,O1350))</f>
        <v>0.36437451437451435</v>
      </c>
      <c r="X1350" s="1">
        <f>IF(G1350="D1",INDEX('RPI calculation'!$N$9:$N$356,O1350),0)</f>
        <v>288</v>
      </c>
      <c r="Y1350" s="1">
        <f>IF(H1350="D1",INDEX('RPI calculation'!$N$9:$N$356,P1350),0)</f>
        <v>322</v>
      </c>
    </row>
    <row r="1351" spans="1:25" ht="25">
      <c r="A1351" s="1" t="s">
        <v>3750</v>
      </c>
      <c r="B1351" s="12">
        <v>46277</v>
      </c>
      <c r="C1351" s="1" t="s">
        <v>285</v>
      </c>
      <c r="D1351" s="1" t="s">
        <v>201</v>
      </c>
      <c r="E1351" s="1">
        <v>2</v>
      </c>
      <c r="F1351" s="1">
        <v>3</v>
      </c>
      <c r="G1351" s="1" t="s">
        <v>584</v>
      </c>
      <c r="H1351" s="1" t="s">
        <v>584</v>
      </c>
      <c r="I1351" s="1">
        <v>2</v>
      </c>
      <c r="J1351" s="14" t="s">
        <v>786</v>
      </c>
      <c r="K1351" s="14" t="s">
        <v>3751</v>
      </c>
      <c r="L1351" s="14"/>
      <c r="M1351" s="1" t="s">
        <v>5986</v>
      </c>
      <c r="N1351" s="14" t="s">
        <v>5989</v>
      </c>
      <c r="O1351" s="1">
        <f>IF(G1351="D1",MATCH(C1351,'RPI calculation'!$A$9:$A$356,0),0)</f>
        <v>90</v>
      </c>
      <c r="P1351" s="1">
        <f>IF(H1351="D1",MATCH(D1351,'RPI calculation'!$A$9:$A$356,0),0)</f>
        <v>311</v>
      </c>
      <c r="Q1351" s="1">
        <f t="shared" si="60"/>
        <v>1</v>
      </c>
      <c r="R1351" s="1">
        <f t="shared" si="61"/>
        <v>0</v>
      </c>
      <c r="S1351" s="1">
        <f t="shared" si="62"/>
        <v>1</v>
      </c>
      <c r="T1351" s="9">
        <f>IF(Q1351=0,0,(INDEX('RPI calculation'!$H$9:$H$356,P1351)-(COUNTIFS(Matches!$C$9:$C$1954,C1351,Matches!$D$9:$D$1954,D1351,Matches!$Q$9:$Q$1954,1,Matches!$F$9:$F$1954,3)+COUNTIFS(Matches!$C$9:$C$1954,D1351,Matches!$D$9:$D$1954,C1351,Matches!$Q$9:$Q$1954,1,Matches!$E$9:$E$1954,3)))/((INDEX('RPI calculation'!$H$9:$H$356,P1351)+INDEX('RPI calculation'!$I$9:$I$356,P1351))-(COUNTIFS(Matches!$C$9:$C$1954,C1351,Matches!$D$9:$D$1954,D1351,Matches!$Q$9:$Q$1954,1)+COUNTIFS(Matches!$C$9:$C$1954,D1351,Matches!$D$9:$D$1954,C1351,Matches!$Q$9:$Q$1954,1))))</f>
        <v>0.3</v>
      </c>
      <c r="U1351" s="9">
        <f>IF(Q1351=0,0,(INDEX('RPI calculation'!$H$9:$H$356,O1351)-(COUNTIFS(Matches!$C$9:$C$1954,C1351,Matches!$D$9:$D$1954,D1351,Matches!$Q$9:$Q$1954,1,Matches!$E$9:$E$1954,3)+COUNTIFS(Matches!$C$9:$C$1954,D1351,Matches!$D$9:$D$1954,C1351,Matches!$Q$9:$Q$1954,1,Matches!$F$9:$F$1954,3)))/((INDEX('RPI calculation'!$H$9:$H$356,O1351)+INDEX('RPI calculation'!$I$9:$I$356,O1351))-(COUNTIFS(Matches!$C$9:$C$1954,C1351,Matches!$D$9:$D$1954,D1351,Matches!$Q$9:$Q$1954,1)+COUNTIFS(Matches!$C$9:$C$1954,D1351,Matches!$D$9:$D$1954,C1351,Matches!$Q$9:$Q$1954,1))))</f>
        <v>0.5</v>
      </c>
      <c r="V1351" s="9">
        <f>IF(Q1351=0,0,INDEX('RPI calculation'!$K$9:$K$356,P1351))</f>
        <v>0.55128558310376496</v>
      </c>
      <c r="W1351" s="9">
        <f>IF(Q1351=0,0,INDEX('RPI calculation'!$K$9:$K$356,O1351))</f>
        <v>0.41404958677685949</v>
      </c>
      <c r="X1351" s="1">
        <f>IF(G1351="D1",INDEX('RPI calculation'!$N$9:$N$356,O1351),0)</f>
        <v>262</v>
      </c>
      <c r="Y1351" s="1">
        <f>IF(H1351="D1",INDEX('RPI calculation'!$N$9:$N$356,P1351),0)</f>
        <v>178</v>
      </c>
    </row>
    <row r="1352" spans="1:25" ht="25">
      <c r="A1352" s="1" t="s">
        <v>3752</v>
      </c>
      <c r="B1352" s="12">
        <v>46277</v>
      </c>
      <c r="C1352" s="1" t="s">
        <v>121</v>
      </c>
      <c r="D1352" s="1" t="s">
        <v>104</v>
      </c>
      <c r="E1352" s="1">
        <v>2</v>
      </c>
      <c r="F1352" s="1">
        <v>3</v>
      </c>
      <c r="G1352" s="1" t="s">
        <v>584</v>
      </c>
      <c r="H1352" s="1" t="s">
        <v>584</v>
      </c>
      <c r="I1352" s="1">
        <v>2</v>
      </c>
      <c r="J1352" s="14" t="s">
        <v>777</v>
      </c>
      <c r="K1352" s="14" t="s">
        <v>3753</v>
      </c>
      <c r="L1352" s="14"/>
      <c r="M1352" s="1" t="s">
        <v>5986</v>
      </c>
      <c r="N1352" s="14" t="s">
        <v>5989</v>
      </c>
      <c r="O1352" s="1">
        <f>IF(G1352="D1",MATCH(C1352,'RPI calculation'!$A$9:$A$356,0),0)</f>
        <v>92</v>
      </c>
      <c r="P1352" s="1">
        <f>IF(H1352="D1",MATCH(D1352,'RPI calculation'!$A$9:$A$356,0),0)</f>
        <v>328</v>
      </c>
      <c r="Q1352" s="1">
        <f t="shared" si="60"/>
        <v>1</v>
      </c>
      <c r="R1352" s="1">
        <f t="shared" si="61"/>
        <v>0</v>
      </c>
      <c r="S1352" s="1">
        <f t="shared" si="62"/>
        <v>1</v>
      </c>
      <c r="T1352" s="9">
        <f>IF(Q1352=0,0,(INDEX('RPI calculation'!$H$9:$H$356,P1352)-(COUNTIFS(Matches!$C$9:$C$1954,C1352,Matches!$D$9:$D$1954,D1352,Matches!$Q$9:$Q$1954,1,Matches!$F$9:$F$1954,3)+COUNTIFS(Matches!$C$9:$C$1954,D1352,Matches!$D$9:$D$1954,C1352,Matches!$Q$9:$Q$1954,1,Matches!$E$9:$E$1954,3)))/((INDEX('RPI calculation'!$H$9:$H$356,P1352)+INDEX('RPI calculation'!$I$9:$I$356,P1352))-(COUNTIFS(Matches!$C$9:$C$1954,C1352,Matches!$D$9:$D$1954,D1352,Matches!$Q$9:$Q$1954,1)+COUNTIFS(Matches!$C$9:$C$1954,D1352,Matches!$D$9:$D$1954,C1352,Matches!$Q$9:$Q$1954,1))))</f>
        <v>0.5</v>
      </c>
      <c r="U1352" s="9">
        <f>IF(Q1352=0,0,(INDEX('RPI calculation'!$H$9:$H$356,O1352)-(COUNTIFS(Matches!$C$9:$C$1954,C1352,Matches!$D$9:$D$1954,D1352,Matches!$Q$9:$Q$1954,1,Matches!$E$9:$E$1954,3)+COUNTIFS(Matches!$C$9:$C$1954,D1352,Matches!$D$9:$D$1954,C1352,Matches!$Q$9:$Q$1954,1,Matches!$F$9:$F$1954,3)))/((INDEX('RPI calculation'!$H$9:$H$356,O1352)+INDEX('RPI calculation'!$I$9:$I$356,O1352))-(COUNTIFS(Matches!$C$9:$C$1954,C1352,Matches!$D$9:$D$1954,D1352,Matches!$Q$9:$Q$1954,1)+COUNTIFS(Matches!$C$9:$C$1954,D1352,Matches!$D$9:$D$1954,C1352,Matches!$Q$9:$Q$1954,1))))</f>
        <v>0.72727272727272729</v>
      </c>
      <c r="V1352" s="9">
        <f>IF(Q1352=0,0,INDEX('RPI calculation'!$K$9:$K$356,P1352))</f>
        <v>0.62378328741965106</v>
      </c>
      <c r="W1352" s="9">
        <f>IF(Q1352=0,0,INDEX('RPI calculation'!$K$9:$K$356,O1352))</f>
        <v>0.52591945091945091</v>
      </c>
      <c r="X1352" s="1">
        <f>IF(G1352="D1",INDEX('RPI calculation'!$N$9:$N$356,O1352),0)</f>
        <v>98</v>
      </c>
      <c r="Y1352" s="1">
        <f>IF(H1352="D1",INDEX('RPI calculation'!$N$9:$N$356,P1352),0)</f>
        <v>81</v>
      </c>
    </row>
    <row r="1353" spans="1:25" ht="25">
      <c r="A1353" s="1" t="s">
        <v>3754</v>
      </c>
      <c r="B1353" s="12">
        <v>46277</v>
      </c>
      <c r="C1353" s="1" t="s">
        <v>247</v>
      </c>
      <c r="D1353" s="1" t="s">
        <v>224</v>
      </c>
      <c r="E1353" s="1">
        <v>3</v>
      </c>
      <c r="F1353" s="1">
        <v>2</v>
      </c>
      <c r="G1353" s="1" t="s">
        <v>584</v>
      </c>
      <c r="H1353" s="1" t="s">
        <v>584</v>
      </c>
      <c r="I1353" s="1">
        <v>2</v>
      </c>
      <c r="J1353" s="14" t="s">
        <v>1273</v>
      </c>
      <c r="K1353" s="14" t="s">
        <v>3755</v>
      </c>
      <c r="L1353" s="14"/>
      <c r="M1353" s="1" t="s">
        <v>5986</v>
      </c>
      <c r="N1353" s="14" t="s">
        <v>5989</v>
      </c>
      <c r="O1353" s="1">
        <f>IF(G1353="D1",MATCH(C1353,'RPI calculation'!$A$9:$A$356,0),0)</f>
        <v>93</v>
      </c>
      <c r="P1353" s="1">
        <f>IF(H1353="D1",MATCH(D1353,'RPI calculation'!$A$9:$A$356,0),0)</f>
        <v>157</v>
      </c>
      <c r="Q1353" s="1">
        <f t="shared" ref="Q1353:Q1416" si="63">IF(AND(G1353="D1",H1353="D1"),1,0)</f>
        <v>1</v>
      </c>
      <c r="R1353" s="1">
        <f t="shared" ref="R1353:R1416" si="64">IF(E1353&gt;F1353,1,0)</f>
        <v>1</v>
      </c>
      <c r="S1353" s="1">
        <f t="shared" ref="S1353:S1416" si="65">IF(F1353&gt;E1353,1,0)</f>
        <v>0</v>
      </c>
      <c r="T1353" s="9">
        <f>IF(Q1353=0,0,(INDEX('RPI calculation'!$H$9:$H$356,P1353)-(COUNTIFS(Matches!$C$9:$C$1954,C1353,Matches!$D$9:$D$1954,D1353,Matches!$Q$9:$Q$1954,1,Matches!$F$9:$F$1954,3)+COUNTIFS(Matches!$C$9:$C$1954,D1353,Matches!$D$9:$D$1954,C1353,Matches!$Q$9:$Q$1954,1,Matches!$E$9:$E$1954,3)))/((INDEX('RPI calculation'!$H$9:$H$356,P1353)+INDEX('RPI calculation'!$I$9:$I$356,P1353))-(COUNTIFS(Matches!$C$9:$C$1954,C1353,Matches!$D$9:$D$1954,D1353,Matches!$Q$9:$Q$1954,1)+COUNTIFS(Matches!$C$9:$C$1954,D1353,Matches!$D$9:$D$1954,C1353,Matches!$Q$9:$Q$1954,1))))</f>
        <v>0.54545454545454541</v>
      </c>
      <c r="U1353" s="9">
        <f>IF(Q1353=0,0,(INDEX('RPI calculation'!$H$9:$H$356,O1353)-(COUNTIFS(Matches!$C$9:$C$1954,C1353,Matches!$D$9:$D$1954,D1353,Matches!$Q$9:$Q$1954,1,Matches!$E$9:$E$1954,3)+COUNTIFS(Matches!$C$9:$C$1954,D1353,Matches!$D$9:$D$1954,C1353,Matches!$Q$9:$Q$1954,1,Matches!$F$9:$F$1954,3)))/((INDEX('RPI calculation'!$H$9:$H$356,O1353)+INDEX('RPI calculation'!$I$9:$I$356,O1353))-(COUNTIFS(Matches!$C$9:$C$1954,C1353,Matches!$D$9:$D$1954,D1353,Matches!$Q$9:$Q$1954,1)+COUNTIFS(Matches!$C$9:$C$1954,D1353,Matches!$D$9:$D$1954,C1353,Matches!$Q$9:$Q$1954,1))))</f>
        <v>0.66666666666666663</v>
      </c>
      <c r="V1353" s="9">
        <f>IF(Q1353=0,0,INDEX('RPI calculation'!$K$9:$K$356,P1353))</f>
        <v>0.48918350168350172</v>
      </c>
      <c r="W1353" s="9">
        <f>IF(Q1353=0,0,INDEX('RPI calculation'!$K$9:$K$356,O1353))</f>
        <v>0.3561383061383061</v>
      </c>
      <c r="X1353" s="1">
        <f>IF(G1353="D1",INDEX('RPI calculation'!$N$9:$N$356,O1353),0)</f>
        <v>224</v>
      </c>
      <c r="Y1353" s="1">
        <f>IF(H1353="D1",INDEX('RPI calculation'!$N$9:$N$356,P1353),0)</f>
        <v>201</v>
      </c>
    </row>
    <row r="1354" spans="1:25" ht="25">
      <c r="A1354" s="1" t="s">
        <v>3756</v>
      </c>
      <c r="B1354" s="12">
        <v>46277</v>
      </c>
      <c r="C1354" s="1" t="s">
        <v>247</v>
      </c>
      <c r="D1354" s="1" t="s">
        <v>352</v>
      </c>
      <c r="E1354" s="1">
        <v>3</v>
      </c>
      <c r="F1354" s="1">
        <v>1</v>
      </c>
      <c r="G1354" s="1" t="s">
        <v>584</v>
      </c>
      <c r="H1354" s="1" t="s">
        <v>584</v>
      </c>
      <c r="I1354" s="1">
        <v>2</v>
      </c>
      <c r="J1354" s="14" t="s">
        <v>1553</v>
      </c>
      <c r="K1354" s="14" t="s">
        <v>3757</v>
      </c>
      <c r="L1354" s="14"/>
      <c r="M1354" s="1" t="s">
        <v>5986</v>
      </c>
      <c r="N1354" s="14" t="s">
        <v>5989</v>
      </c>
      <c r="O1354" s="1">
        <f>IF(G1354="D1",MATCH(C1354,'RPI calculation'!$A$9:$A$356,0),0)</f>
        <v>93</v>
      </c>
      <c r="P1354" s="1">
        <f>IF(H1354="D1",MATCH(D1354,'RPI calculation'!$A$9:$A$356,0),0)</f>
        <v>186</v>
      </c>
      <c r="Q1354" s="1">
        <f t="shared" si="63"/>
        <v>1</v>
      </c>
      <c r="R1354" s="1">
        <f t="shared" si="64"/>
        <v>1</v>
      </c>
      <c r="S1354" s="1">
        <f t="shared" si="65"/>
        <v>0</v>
      </c>
      <c r="T1354" s="9">
        <f>IF(Q1354=0,0,(INDEX('RPI calculation'!$H$9:$H$356,P1354)-(COUNTIFS(Matches!$C$9:$C$1954,C1354,Matches!$D$9:$D$1954,D1354,Matches!$Q$9:$Q$1954,1,Matches!$F$9:$F$1954,3)+COUNTIFS(Matches!$C$9:$C$1954,D1354,Matches!$D$9:$D$1954,C1354,Matches!$Q$9:$Q$1954,1,Matches!$E$9:$E$1954,3)))/((INDEX('RPI calculation'!$H$9:$H$356,P1354)+INDEX('RPI calculation'!$I$9:$I$356,P1354))-(COUNTIFS(Matches!$C$9:$C$1954,C1354,Matches!$D$9:$D$1954,D1354,Matches!$Q$9:$Q$1954,1)+COUNTIFS(Matches!$C$9:$C$1954,D1354,Matches!$D$9:$D$1954,C1354,Matches!$Q$9:$Q$1954,1))))</f>
        <v>0.16666666666666666</v>
      </c>
      <c r="U1354" s="9">
        <f>IF(Q1354=0,0,(INDEX('RPI calculation'!$H$9:$H$356,O1354)-(COUNTIFS(Matches!$C$9:$C$1954,C1354,Matches!$D$9:$D$1954,D1354,Matches!$Q$9:$Q$1954,1,Matches!$E$9:$E$1954,3)+COUNTIFS(Matches!$C$9:$C$1954,D1354,Matches!$D$9:$D$1954,C1354,Matches!$Q$9:$Q$1954,1,Matches!$F$9:$F$1954,3)))/((INDEX('RPI calculation'!$H$9:$H$356,O1354)+INDEX('RPI calculation'!$I$9:$I$356,O1354))-(COUNTIFS(Matches!$C$9:$C$1954,C1354,Matches!$D$9:$D$1954,D1354,Matches!$Q$9:$Q$1954,1)+COUNTIFS(Matches!$C$9:$C$1954,D1354,Matches!$D$9:$D$1954,C1354,Matches!$Q$9:$Q$1954,1))))</f>
        <v>0.66666666666666663</v>
      </c>
      <c r="V1354" s="9">
        <f>IF(Q1354=0,0,INDEX('RPI calculation'!$K$9:$K$356,P1354))</f>
        <v>0.404967254967255</v>
      </c>
      <c r="W1354" s="9">
        <f>IF(Q1354=0,0,INDEX('RPI calculation'!$K$9:$K$356,O1354))</f>
        <v>0.3561383061383061</v>
      </c>
      <c r="X1354" s="1">
        <f>IF(G1354="D1",INDEX('RPI calculation'!$N$9:$N$356,O1354),0)</f>
        <v>224</v>
      </c>
      <c r="Y1354" s="1">
        <f>IF(H1354="D1",INDEX('RPI calculation'!$N$9:$N$356,P1354),0)</f>
        <v>329</v>
      </c>
    </row>
    <row r="1355" spans="1:25" ht="25">
      <c r="A1355" s="1" t="s">
        <v>3758</v>
      </c>
      <c r="B1355" s="12">
        <v>46277</v>
      </c>
      <c r="C1355" s="1" t="s">
        <v>186</v>
      </c>
      <c r="D1355" s="1" t="s">
        <v>343</v>
      </c>
      <c r="E1355" s="1">
        <v>3</v>
      </c>
      <c r="F1355" s="1">
        <v>1</v>
      </c>
      <c r="G1355" s="1" t="s">
        <v>584</v>
      </c>
      <c r="H1355" s="1" t="s">
        <v>584</v>
      </c>
      <c r="I1355" s="1">
        <v>2</v>
      </c>
      <c r="J1355" s="14" t="s">
        <v>1713</v>
      </c>
      <c r="K1355" s="14" t="s">
        <v>3759</v>
      </c>
      <c r="L1355" s="14"/>
      <c r="M1355" s="1" t="s">
        <v>5986</v>
      </c>
      <c r="N1355" s="14" t="s">
        <v>5989</v>
      </c>
      <c r="O1355" s="1">
        <f>IF(G1355="D1",MATCH(C1355,'RPI calculation'!$A$9:$A$356,0),0)</f>
        <v>94</v>
      </c>
      <c r="P1355" s="1">
        <f>IF(H1355="D1",MATCH(D1355,'RPI calculation'!$A$9:$A$356,0),0)</f>
        <v>174</v>
      </c>
      <c r="Q1355" s="1">
        <f t="shared" si="63"/>
        <v>1</v>
      </c>
      <c r="R1355" s="1">
        <f t="shared" si="64"/>
        <v>1</v>
      </c>
      <c r="S1355" s="1">
        <f t="shared" si="65"/>
        <v>0</v>
      </c>
      <c r="T1355" s="9">
        <f>IF(Q1355=0,0,(INDEX('RPI calculation'!$H$9:$H$356,P1355)-(COUNTIFS(Matches!$C$9:$C$1954,C1355,Matches!$D$9:$D$1954,D1355,Matches!$Q$9:$Q$1954,1,Matches!$F$9:$F$1954,3)+COUNTIFS(Matches!$C$9:$C$1954,D1355,Matches!$D$9:$D$1954,C1355,Matches!$Q$9:$Q$1954,1,Matches!$E$9:$E$1954,3)))/((INDEX('RPI calculation'!$H$9:$H$356,P1355)+INDEX('RPI calculation'!$I$9:$I$356,P1355))-(COUNTIFS(Matches!$C$9:$C$1954,C1355,Matches!$D$9:$D$1954,D1355,Matches!$Q$9:$Q$1954,1)+COUNTIFS(Matches!$C$9:$C$1954,D1355,Matches!$D$9:$D$1954,C1355,Matches!$Q$9:$Q$1954,1))))</f>
        <v>9.0909090909090912E-2</v>
      </c>
      <c r="U1355" s="9">
        <f>IF(Q1355=0,0,(INDEX('RPI calculation'!$H$9:$H$356,O1355)-(COUNTIFS(Matches!$C$9:$C$1954,C1355,Matches!$D$9:$D$1954,D1355,Matches!$Q$9:$Q$1954,1,Matches!$E$9:$E$1954,3)+COUNTIFS(Matches!$C$9:$C$1954,D1355,Matches!$D$9:$D$1954,C1355,Matches!$Q$9:$Q$1954,1,Matches!$F$9:$F$1954,3)))/((INDEX('RPI calculation'!$H$9:$H$356,O1355)+INDEX('RPI calculation'!$I$9:$I$356,O1355))-(COUNTIFS(Matches!$C$9:$C$1954,C1355,Matches!$D$9:$D$1954,D1355,Matches!$Q$9:$Q$1954,1)+COUNTIFS(Matches!$C$9:$C$1954,D1355,Matches!$D$9:$D$1954,C1355,Matches!$Q$9:$Q$1954,1))))</f>
        <v>0.63636363636363635</v>
      </c>
      <c r="V1355" s="9">
        <f>IF(Q1355=0,0,INDEX('RPI calculation'!$K$9:$K$356,P1355))</f>
        <v>0.49238539238539231</v>
      </c>
      <c r="W1355" s="9">
        <f>IF(Q1355=0,0,INDEX('RPI calculation'!$K$9:$K$356,O1355))</f>
        <v>0.43535353535353538</v>
      </c>
      <c r="X1355" s="1">
        <f>IF(G1355="D1",INDEX('RPI calculation'!$N$9:$N$356,O1355),0)</f>
        <v>163</v>
      </c>
      <c r="Y1355" s="1">
        <f>IF(H1355="D1",INDEX('RPI calculation'!$N$9:$N$356,P1355),0)</f>
        <v>320</v>
      </c>
    </row>
    <row r="1356" spans="1:25" ht="25">
      <c r="A1356" s="1" t="s">
        <v>3760</v>
      </c>
      <c r="B1356" s="12">
        <v>46277</v>
      </c>
      <c r="C1356" s="1" t="s">
        <v>260</v>
      </c>
      <c r="D1356" s="1" t="s">
        <v>189</v>
      </c>
      <c r="E1356" s="1">
        <v>3</v>
      </c>
      <c r="F1356" s="1">
        <v>1</v>
      </c>
      <c r="G1356" s="1" t="s">
        <v>584</v>
      </c>
      <c r="H1356" s="1" t="s">
        <v>584</v>
      </c>
      <c r="I1356" s="1">
        <v>2</v>
      </c>
      <c r="J1356" s="14" t="s">
        <v>2174</v>
      </c>
      <c r="K1356" s="14" t="s">
        <v>3761</v>
      </c>
      <c r="L1356" s="14"/>
      <c r="M1356" s="1" t="s">
        <v>5986</v>
      </c>
      <c r="N1356" s="14" t="s">
        <v>5989</v>
      </c>
      <c r="O1356" s="1">
        <f>IF(G1356="D1",MATCH(C1356,'RPI calculation'!$A$9:$A$356,0),0)</f>
        <v>95</v>
      </c>
      <c r="P1356" s="1">
        <f>IF(H1356="D1",MATCH(D1356,'RPI calculation'!$A$9:$A$356,0),0)</f>
        <v>305</v>
      </c>
      <c r="Q1356" s="1">
        <f t="shared" si="63"/>
        <v>1</v>
      </c>
      <c r="R1356" s="1">
        <f t="shared" si="64"/>
        <v>1</v>
      </c>
      <c r="S1356" s="1">
        <f t="shared" si="65"/>
        <v>0</v>
      </c>
      <c r="T1356" s="9">
        <f>IF(Q1356=0,0,(INDEX('RPI calculation'!$H$9:$H$356,P1356)-(COUNTIFS(Matches!$C$9:$C$1954,C1356,Matches!$D$9:$D$1954,D1356,Matches!$Q$9:$Q$1954,1,Matches!$F$9:$F$1954,3)+COUNTIFS(Matches!$C$9:$C$1954,D1356,Matches!$D$9:$D$1954,C1356,Matches!$Q$9:$Q$1954,1,Matches!$E$9:$E$1954,3)))/((INDEX('RPI calculation'!$H$9:$H$356,P1356)+INDEX('RPI calculation'!$I$9:$I$356,P1356))-(COUNTIFS(Matches!$C$9:$C$1954,C1356,Matches!$D$9:$D$1954,D1356,Matches!$Q$9:$Q$1954,1)+COUNTIFS(Matches!$C$9:$C$1954,D1356,Matches!$D$9:$D$1954,C1356,Matches!$Q$9:$Q$1954,1))))</f>
        <v>0.5</v>
      </c>
      <c r="U1356" s="9">
        <f>IF(Q1356=0,0,(INDEX('RPI calculation'!$H$9:$H$356,O1356)-(COUNTIFS(Matches!$C$9:$C$1954,C1356,Matches!$D$9:$D$1954,D1356,Matches!$Q$9:$Q$1954,1,Matches!$E$9:$E$1954,3)+COUNTIFS(Matches!$C$9:$C$1954,D1356,Matches!$D$9:$D$1954,C1356,Matches!$Q$9:$Q$1954,1,Matches!$F$9:$F$1954,3)))/((INDEX('RPI calculation'!$H$9:$H$356,O1356)+INDEX('RPI calculation'!$I$9:$I$356,O1356))-(COUNTIFS(Matches!$C$9:$C$1954,C1356,Matches!$D$9:$D$1954,D1356,Matches!$Q$9:$Q$1954,1)+COUNTIFS(Matches!$C$9:$C$1954,D1356,Matches!$D$9:$D$1954,C1356,Matches!$Q$9:$Q$1954,1))))</f>
        <v>0.36363636363636365</v>
      </c>
      <c r="V1356" s="9">
        <f>IF(Q1356=0,0,INDEX('RPI calculation'!$K$9:$K$356,P1356))</f>
        <v>0.55432098765432103</v>
      </c>
      <c r="W1356" s="9">
        <f>IF(Q1356=0,0,INDEX('RPI calculation'!$K$9:$K$356,O1356))</f>
        <v>0.45094696969696968</v>
      </c>
      <c r="X1356" s="1">
        <f>IF(G1356="D1",INDEX('RPI calculation'!$N$9:$N$356,O1356),0)</f>
        <v>237</v>
      </c>
      <c r="Y1356" s="1">
        <f>IF(H1356="D1",INDEX('RPI calculation'!$N$9:$N$356,P1356),0)</f>
        <v>166</v>
      </c>
    </row>
    <row r="1357" spans="1:25" ht="25">
      <c r="A1357" s="1" t="s">
        <v>3762</v>
      </c>
      <c r="B1357" s="12">
        <v>46277</v>
      </c>
      <c r="C1357" s="1" t="s">
        <v>123</v>
      </c>
      <c r="D1357" s="1" t="s">
        <v>336</v>
      </c>
      <c r="E1357" s="1">
        <v>3</v>
      </c>
      <c r="F1357" s="1">
        <v>0</v>
      </c>
      <c r="G1357" s="1" t="s">
        <v>584</v>
      </c>
      <c r="H1357" s="1" t="s">
        <v>584</v>
      </c>
      <c r="I1357" s="1">
        <v>2</v>
      </c>
      <c r="J1357" s="14" t="s">
        <v>635</v>
      </c>
      <c r="K1357" s="14" t="s">
        <v>3763</v>
      </c>
      <c r="L1357" s="14"/>
      <c r="M1357" s="1" t="s">
        <v>5986</v>
      </c>
      <c r="N1357" s="14" t="s">
        <v>5989</v>
      </c>
      <c r="O1357" s="1">
        <f>IF(G1357="D1",MATCH(C1357,'RPI calculation'!$A$9:$A$356,0),0)</f>
        <v>96</v>
      </c>
      <c r="P1357" s="1">
        <f>IF(H1357="D1",MATCH(D1357,'RPI calculation'!$A$9:$A$356,0),0)</f>
        <v>148</v>
      </c>
      <c r="Q1357" s="1">
        <f t="shared" si="63"/>
        <v>1</v>
      </c>
      <c r="R1357" s="1">
        <f t="shared" si="64"/>
        <v>1</v>
      </c>
      <c r="S1357" s="1">
        <f t="shared" si="65"/>
        <v>0</v>
      </c>
      <c r="T1357" s="9">
        <f>IF(Q1357=0,0,(INDEX('RPI calculation'!$H$9:$H$356,P1357)-(COUNTIFS(Matches!$C$9:$C$1954,C1357,Matches!$D$9:$D$1954,D1357,Matches!$Q$9:$Q$1954,1,Matches!$F$9:$F$1954,3)+COUNTIFS(Matches!$C$9:$C$1954,D1357,Matches!$D$9:$D$1954,C1357,Matches!$Q$9:$Q$1954,1,Matches!$E$9:$E$1954,3)))/((INDEX('RPI calculation'!$H$9:$H$356,P1357)+INDEX('RPI calculation'!$I$9:$I$356,P1357))-(COUNTIFS(Matches!$C$9:$C$1954,C1357,Matches!$D$9:$D$1954,D1357,Matches!$Q$9:$Q$1954,1)+COUNTIFS(Matches!$C$9:$C$1954,D1357,Matches!$D$9:$D$1954,C1357,Matches!$Q$9:$Q$1954,1))))</f>
        <v>0.22222222222222221</v>
      </c>
      <c r="U1357" s="9">
        <f>IF(Q1357=0,0,(INDEX('RPI calculation'!$H$9:$H$356,O1357)-(COUNTIFS(Matches!$C$9:$C$1954,C1357,Matches!$D$9:$D$1954,D1357,Matches!$Q$9:$Q$1954,1,Matches!$E$9:$E$1954,3)+COUNTIFS(Matches!$C$9:$C$1954,D1357,Matches!$D$9:$D$1954,C1357,Matches!$Q$9:$Q$1954,1,Matches!$F$9:$F$1954,3)))/((INDEX('RPI calculation'!$H$9:$H$356,O1357)+INDEX('RPI calculation'!$I$9:$I$356,O1357))-(COUNTIFS(Matches!$C$9:$C$1954,C1357,Matches!$D$9:$D$1954,D1357,Matches!$Q$9:$Q$1954,1)+COUNTIFS(Matches!$C$9:$C$1954,D1357,Matches!$D$9:$D$1954,C1357,Matches!$Q$9:$Q$1954,1))))</f>
        <v>0.7</v>
      </c>
      <c r="V1357" s="9">
        <f>IF(Q1357=0,0,INDEX('RPI calculation'!$K$9:$K$356,P1357))</f>
        <v>0.43409090909090908</v>
      </c>
      <c r="W1357" s="9">
        <f>IF(Q1357=0,0,INDEX('RPI calculation'!$K$9:$K$356,O1357))</f>
        <v>0.4861570247933884</v>
      </c>
      <c r="X1357" s="1">
        <f>IF(G1357="D1",INDEX('RPI calculation'!$N$9:$N$356,O1357),0)</f>
        <v>100</v>
      </c>
      <c r="Y1357" s="1">
        <f>IF(H1357="D1",INDEX('RPI calculation'!$N$9:$N$356,P1357),0)</f>
        <v>313</v>
      </c>
    </row>
    <row r="1358" spans="1:25" ht="25">
      <c r="A1358" s="1" t="s">
        <v>3764</v>
      </c>
      <c r="B1358" s="12">
        <v>46277</v>
      </c>
      <c r="C1358" s="1" t="s">
        <v>40</v>
      </c>
      <c r="D1358" s="1" t="s">
        <v>131</v>
      </c>
      <c r="E1358" s="1">
        <v>3</v>
      </c>
      <c r="F1358" s="1">
        <v>0</v>
      </c>
      <c r="G1358" s="1" t="s">
        <v>584</v>
      </c>
      <c r="H1358" s="1" t="s">
        <v>584</v>
      </c>
      <c r="I1358" s="1">
        <v>2</v>
      </c>
      <c r="J1358" s="14" t="s">
        <v>3765</v>
      </c>
      <c r="K1358" s="14" t="s">
        <v>3766</v>
      </c>
      <c r="L1358" s="14"/>
      <c r="M1358" s="1" t="s">
        <v>5986</v>
      </c>
      <c r="N1358" s="14" t="s">
        <v>5990</v>
      </c>
      <c r="O1358" s="1">
        <f>IF(G1358="D1",MATCH(C1358,'RPI calculation'!$A$9:$A$356,0),0)</f>
        <v>97</v>
      </c>
      <c r="P1358" s="1">
        <f>IF(H1358="D1",MATCH(D1358,'RPI calculation'!$A$9:$A$356,0),0)</f>
        <v>254</v>
      </c>
      <c r="Q1358" s="1">
        <f t="shared" si="63"/>
        <v>1</v>
      </c>
      <c r="R1358" s="1">
        <f t="shared" si="64"/>
        <v>1</v>
      </c>
      <c r="S1358" s="1">
        <f t="shared" si="65"/>
        <v>0</v>
      </c>
      <c r="T1358" s="9">
        <f>IF(Q1358=0,0,(INDEX('RPI calculation'!$H$9:$H$356,P1358)-(COUNTIFS(Matches!$C$9:$C$1954,C1358,Matches!$D$9:$D$1954,D1358,Matches!$Q$9:$Q$1954,1,Matches!$F$9:$F$1954,3)+COUNTIFS(Matches!$C$9:$C$1954,D1358,Matches!$D$9:$D$1954,C1358,Matches!$Q$9:$Q$1954,1,Matches!$E$9:$E$1954,3)))/((INDEX('RPI calculation'!$H$9:$H$356,P1358)+INDEX('RPI calculation'!$I$9:$I$356,P1358))-(COUNTIFS(Matches!$C$9:$C$1954,C1358,Matches!$D$9:$D$1954,D1358,Matches!$Q$9:$Q$1954,1)+COUNTIFS(Matches!$C$9:$C$1954,D1358,Matches!$D$9:$D$1954,C1358,Matches!$Q$9:$Q$1954,1))))</f>
        <v>0.45454545454545453</v>
      </c>
      <c r="U1358" s="9">
        <f>IF(Q1358=0,0,(INDEX('RPI calculation'!$H$9:$H$356,O1358)-(COUNTIFS(Matches!$C$9:$C$1954,C1358,Matches!$D$9:$D$1954,D1358,Matches!$Q$9:$Q$1954,1,Matches!$E$9:$E$1954,3)+COUNTIFS(Matches!$C$9:$C$1954,D1358,Matches!$D$9:$D$1954,C1358,Matches!$Q$9:$Q$1954,1,Matches!$F$9:$F$1954,3)))/((INDEX('RPI calculation'!$H$9:$H$356,O1358)+INDEX('RPI calculation'!$I$9:$I$356,O1358))-(COUNTIFS(Matches!$C$9:$C$1954,C1358,Matches!$D$9:$D$1954,D1358,Matches!$Q$9:$Q$1954,1)+COUNTIFS(Matches!$C$9:$C$1954,D1358,Matches!$D$9:$D$1954,C1358,Matches!$Q$9:$Q$1954,1))))</f>
        <v>0.77777777777777779</v>
      </c>
      <c r="V1358" s="9">
        <f>IF(Q1358=0,0,INDEX('RPI calculation'!$K$9:$K$356,P1358))</f>
        <v>0.61630892255892256</v>
      </c>
      <c r="W1358" s="9">
        <f>IF(Q1358=0,0,INDEX('RPI calculation'!$K$9:$K$356,O1358))</f>
        <v>0.62547979797979791</v>
      </c>
      <c r="X1358" s="1">
        <f>IF(G1358="D1",INDEX('RPI calculation'!$N$9:$N$356,O1358),0)</f>
        <v>17</v>
      </c>
      <c r="Y1358" s="1">
        <f>IF(H1358="D1",INDEX('RPI calculation'!$N$9:$N$356,P1358),0)</f>
        <v>108</v>
      </c>
    </row>
    <row r="1359" spans="1:25" ht="25">
      <c r="A1359" s="1" t="s">
        <v>3767</v>
      </c>
      <c r="B1359" s="12">
        <v>46277</v>
      </c>
      <c r="C1359" s="1" t="s">
        <v>188</v>
      </c>
      <c r="D1359" s="1" t="s">
        <v>248</v>
      </c>
      <c r="E1359" s="1">
        <v>3</v>
      </c>
      <c r="F1359" s="1">
        <v>1</v>
      </c>
      <c r="G1359" s="1" t="s">
        <v>584</v>
      </c>
      <c r="H1359" s="1" t="s">
        <v>584</v>
      </c>
      <c r="I1359" s="1">
        <v>2</v>
      </c>
      <c r="J1359" s="14" t="s">
        <v>3768</v>
      </c>
      <c r="K1359" s="14" t="s">
        <v>3769</v>
      </c>
      <c r="L1359" s="14"/>
      <c r="M1359" s="1" t="s">
        <v>5986</v>
      </c>
      <c r="N1359" s="14" t="s">
        <v>5989</v>
      </c>
      <c r="O1359" s="1">
        <f>IF(G1359="D1",MATCH(C1359,'RPI calculation'!$A$9:$A$356,0),0)</f>
        <v>98</v>
      </c>
      <c r="P1359" s="1">
        <f>IF(H1359="D1",MATCH(D1359,'RPI calculation'!$A$9:$A$356,0),0)</f>
        <v>200</v>
      </c>
      <c r="Q1359" s="1">
        <f t="shared" si="63"/>
        <v>1</v>
      </c>
      <c r="R1359" s="1">
        <f t="shared" si="64"/>
        <v>1</v>
      </c>
      <c r="S1359" s="1">
        <f t="shared" si="65"/>
        <v>0</v>
      </c>
      <c r="T1359" s="9">
        <f>IF(Q1359=0,0,(INDEX('RPI calculation'!$H$9:$H$356,P1359)-(COUNTIFS(Matches!$C$9:$C$1954,C1359,Matches!$D$9:$D$1954,D1359,Matches!$Q$9:$Q$1954,1,Matches!$F$9:$F$1954,3)+COUNTIFS(Matches!$C$9:$C$1954,D1359,Matches!$D$9:$D$1954,C1359,Matches!$Q$9:$Q$1954,1,Matches!$E$9:$E$1954,3)))/((INDEX('RPI calculation'!$H$9:$H$356,P1359)+INDEX('RPI calculation'!$I$9:$I$356,P1359))-(COUNTIFS(Matches!$C$9:$C$1954,C1359,Matches!$D$9:$D$1954,D1359,Matches!$Q$9:$Q$1954,1)+COUNTIFS(Matches!$C$9:$C$1954,D1359,Matches!$D$9:$D$1954,C1359,Matches!$Q$9:$Q$1954,1))))</f>
        <v>0.4</v>
      </c>
      <c r="U1359" s="9">
        <f>IF(Q1359=0,0,(INDEX('RPI calculation'!$H$9:$H$356,O1359)-(COUNTIFS(Matches!$C$9:$C$1954,C1359,Matches!$D$9:$D$1954,D1359,Matches!$Q$9:$Q$1954,1,Matches!$E$9:$E$1954,3)+COUNTIFS(Matches!$C$9:$C$1954,D1359,Matches!$D$9:$D$1954,C1359,Matches!$Q$9:$Q$1954,1,Matches!$F$9:$F$1954,3)))/((INDEX('RPI calculation'!$H$9:$H$356,O1359)+INDEX('RPI calculation'!$I$9:$I$356,O1359))-(COUNTIFS(Matches!$C$9:$C$1954,C1359,Matches!$D$9:$D$1954,D1359,Matches!$Q$9:$Q$1954,1)+COUNTIFS(Matches!$C$9:$C$1954,D1359,Matches!$D$9:$D$1954,C1359,Matches!$Q$9:$Q$1954,1))))</f>
        <v>0.45454545454545453</v>
      </c>
      <c r="V1359" s="9">
        <f>IF(Q1359=0,0,INDEX('RPI calculation'!$K$9:$K$356,P1359))</f>
        <v>0.48539944903581261</v>
      </c>
      <c r="W1359" s="9">
        <f>IF(Q1359=0,0,INDEX('RPI calculation'!$K$9:$K$356,O1359))</f>
        <v>0.51755050505050504</v>
      </c>
      <c r="X1359" s="1">
        <f>IF(G1359="D1",INDEX('RPI calculation'!$N$9:$N$356,O1359),0)</f>
        <v>165</v>
      </c>
      <c r="Y1359" s="1">
        <f>IF(H1359="D1",INDEX('RPI calculation'!$N$9:$N$356,P1359),0)</f>
        <v>225</v>
      </c>
    </row>
    <row r="1360" spans="1:25" ht="25">
      <c r="A1360" s="1" t="s">
        <v>3770</v>
      </c>
      <c r="B1360" s="12">
        <v>46277</v>
      </c>
      <c r="C1360" s="1" t="s">
        <v>50</v>
      </c>
      <c r="D1360" s="1" t="s">
        <v>31</v>
      </c>
      <c r="E1360" s="1">
        <v>1</v>
      </c>
      <c r="F1360" s="1">
        <v>3</v>
      </c>
      <c r="G1360" s="1" t="s">
        <v>584</v>
      </c>
      <c r="H1360" s="1" t="s">
        <v>584</v>
      </c>
      <c r="I1360" s="1">
        <v>2</v>
      </c>
      <c r="J1360" s="14" t="s">
        <v>594</v>
      </c>
      <c r="K1360" s="14" t="s">
        <v>3771</v>
      </c>
      <c r="L1360" s="14"/>
      <c r="M1360" s="1" t="s">
        <v>5986</v>
      </c>
      <c r="N1360" s="14" t="s">
        <v>5989</v>
      </c>
      <c r="O1360" s="1">
        <f>IF(G1360="D1",MATCH(C1360,'RPI calculation'!$A$9:$A$356,0),0)</f>
        <v>99</v>
      </c>
      <c r="P1360" s="1">
        <f>IF(H1360="D1",MATCH(D1360,'RPI calculation'!$A$9:$A$356,0),0)</f>
        <v>180</v>
      </c>
      <c r="Q1360" s="1">
        <f t="shared" si="63"/>
        <v>1</v>
      </c>
      <c r="R1360" s="1">
        <f t="shared" si="64"/>
        <v>0</v>
      </c>
      <c r="S1360" s="1">
        <f t="shared" si="65"/>
        <v>1</v>
      </c>
      <c r="T1360" s="9">
        <f>IF(Q1360=0,0,(INDEX('RPI calculation'!$H$9:$H$356,P1360)-(COUNTIFS(Matches!$C$9:$C$1954,C1360,Matches!$D$9:$D$1954,D1360,Matches!$Q$9:$Q$1954,1,Matches!$F$9:$F$1954,3)+COUNTIFS(Matches!$C$9:$C$1954,D1360,Matches!$D$9:$D$1954,C1360,Matches!$Q$9:$Q$1954,1,Matches!$E$9:$E$1954,3)))/((INDEX('RPI calculation'!$H$9:$H$356,P1360)+INDEX('RPI calculation'!$I$9:$I$356,P1360))-(COUNTIFS(Matches!$C$9:$C$1954,C1360,Matches!$D$9:$D$1954,D1360,Matches!$Q$9:$Q$1954,1)+COUNTIFS(Matches!$C$9:$C$1954,D1360,Matches!$D$9:$D$1954,C1360,Matches!$Q$9:$Q$1954,1))))</f>
        <v>1</v>
      </c>
      <c r="U1360" s="9">
        <f>IF(Q1360=0,0,(INDEX('RPI calculation'!$H$9:$H$356,O1360)-(COUNTIFS(Matches!$C$9:$C$1954,C1360,Matches!$D$9:$D$1954,D1360,Matches!$Q$9:$Q$1954,1,Matches!$E$9:$E$1954,3)+COUNTIFS(Matches!$C$9:$C$1954,D1360,Matches!$D$9:$D$1954,C1360,Matches!$Q$9:$Q$1954,1,Matches!$F$9:$F$1954,3)))/((INDEX('RPI calculation'!$H$9:$H$356,O1360)+INDEX('RPI calculation'!$I$9:$I$356,O1360))-(COUNTIFS(Matches!$C$9:$C$1954,C1360,Matches!$D$9:$D$1954,D1360,Matches!$Q$9:$Q$1954,1)+COUNTIFS(Matches!$C$9:$C$1954,D1360,Matches!$D$9:$D$1954,C1360,Matches!$Q$9:$Q$1954,1))))</f>
        <v>0.8</v>
      </c>
      <c r="V1360" s="9">
        <f>IF(Q1360=0,0,INDEX('RPI calculation'!$K$9:$K$356,P1360))</f>
        <v>0.55847041847041845</v>
      </c>
      <c r="W1360" s="9">
        <f>IF(Q1360=0,0,INDEX('RPI calculation'!$K$9:$K$356,O1360))</f>
        <v>0.6127869605142332</v>
      </c>
      <c r="X1360" s="1">
        <f>IF(G1360="D1",INDEX('RPI calculation'!$N$9:$N$356,O1360),0)</f>
        <v>27</v>
      </c>
      <c r="Y1360" s="1">
        <f>IF(H1360="D1",INDEX('RPI calculation'!$N$9:$N$356,P1360),0)</f>
        <v>8</v>
      </c>
    </row>
    <row r="1361" spans="1:25" ht="25">
      <c r="A1361" s="1" t="s">
        <v>3772</v>
      </c>
      <c r="B1361" s="12">
        <v>46277</v>
      </c>
      <c r="C1361" s="1" t="s">
        <v>331</v>
      </c>
      <c r="D1361" s="1" t="s">
        <v>296</v>
      </c>
      <c r="E1361" s="1">
        <v>1</v>
      </c>
      <c r="F1361" s="1">
        <v>3</v>
      </c>
      <c r="G1361" s="1" t="s">
        <v>584</v>
      </c>
      <c r="H1361" s="1" t="s">
        <v>584</v>
      </c>
      <c r="I1361" s="1">
        <v>2</v>
      </c>
      <c r="J1361" s="14" t="s">
        <v>632</v>
      </c>
      <c r="K1361" s="14" t="s">
        <v>1391</v>
      </c>
      <c r="L1361" s="14"/>
      <c r="M1361" s="1" t="s">
        <v>5986</v>
      </c>
      <c r="N1361" s="14" t="s">
        <v>5989</v>
      </c>
      <c r="O1361" s="1">
        <f>IF(G1361="D1",MATCH(C1361,'RPI calculation'!$A$9:$A$356,0),0)</f>
        <v>101</v>
      </c>
      <c r="P1361" s="1">
        <f>IF(H1361="D1",MATCH(D1361,'RPI calculation'!$A$9:$A$356,0),0)</f>
        <v>203</v>
      </c>
      <c r="Q1361" s="1">
        <f t="shared" si="63"/>
        <v>1</v>
      </c>
      <c r="R1361" s="1">
        <f t="shared" si="64"/>
        <v>0</v>
      </c>
      <c r="S1361" s="1">
        <f t="shared" si="65"/>
        <v>1</v>
      </c>
      <c r="T1361" s="9">
        <f>IF(Q1361=0,0,(INDEX('RPI calculation'!$H$9:$H$356,P1361)-(COUNTIFS(Matches!$C$9:$C$1954,C1361,Matches!$D$9:$D$1954,D1361,Matches!$Q$9:$Q$1954,1,Matches!$F$9:$F$1954,3)+COUNTIFS(Matches!$C$9:$C$1954,D1361,Matches!$D$9:$D$1954,C1361,Matches!$Q$9:$Q$1954,1,Matches!$E$9:$E$1954,3)))/((INDEX('RPI calculation'!$H$9:$H$356,P1361)+INDEX('RPI calculation'!$I$9:$I$356,P1361))-(COUNTIFS(Matches!$C$9:$C$1954,C1361,Matches!$D$9:$D$1954,D1361,Matches!$Q$9:$Q$1954,1)+COUNTIFS(Matches!$C$9:$C$1954,D1361,Matches!$D$9:$D$1954,C1361,Matches!$Q$9:$Q$1954,1))))</f>
        <v>0.46153846153846156</v>
      </c>
      <c r="U1361" s="9">
        <f>IF(Q1361=0,0,(INDEX('RPI calculation'!$H$9:$H$356,O1361)-(COUNTIFS(Matches!$C$9:$C$1954,C1361,Matches!$D$9:$D$1954,D1361,Matches!$Q$9:$Q$1954,1,Matches!$E$9:$E$1954,3)+COUNTIFS(Matches!$C$9:$C$1954,D1361,Matches!$D$9:$D$1954,C1361,Matches!$Q$9:$Q$1954,1,Matches!$F$9:$F$1954,3)))/((INDEX('RPI calculation'!$H$9:$H$356,O1361)+INDEX('RPI calculation'!$I$9:$I$356,O1361))-(COUNTIFS(Matches!$C$9:$C$1954,C1361,Matches!$D$9:$D$1954,D1361,Matches!$Q$9:$Q$1954,1)+COUNTIFS(Matches!$C$9:$C$1954,D1361,Matches!$D$9:$D$1954,C1361,Matches!$Q$9:$Q$1954,1))))</f>
        <v>0.33333333333333331</v>
      </c>
      <c r="V1361" s="9">
        <f>IF(Q1361=0,0,INDEX('RPI calculation'!$K$9:$K$356,P1361))</f>
        <v>0.37062937062937068</v>
      </c>
      <c r="W1361" s="9">
        <f>IF(Q1361=0,0,INDEX('RPI calculation'!$K$9:$K$356,O1361))</f>
        <v>0.46839196157377982</v>
      </c>
      <c r="X1361" s="1">
        <f>IF(G1361="D1",INDEX('RPI calculation'!$N$9:$N$356,O1361),0)</f>
        <v>308</v>
      </c>
      <c r="Y1361" s="1">
        <f>IF(H1361="D1",INDEX('RPI calculation'!$N$9:$N$356,P1361),0)</f>
        <v>273</v>
      </c>
    </row>
    <row r="1362" spans="1:25">
      <c r="A1362" s="1" t="s">
        <v>3773</v>
      </c>
      <c r="B1362" s="12">
        <v>46277</v>
      </c>
      <c r="C1362" s="1" t="s">
        <v>162</v>
      </c>
      <c r="D1362" s="1" t="s">
        <v>193</v>
      </c>
      <c r="E1362" s="1">
        <v>2</v>
      </c>
      <c r="F1362" s="1">
        <v>3</v>
      </c>
      <c r="G1362" s="1" t="s">
        <v>584</v>
      </c>
      <c r="H1362" s="1" t="s">
        <v>584</v>
      </c>
      <c r="I1362" s="1">
        <v>1</v>
      </c>
      <c r="J1362" s="14" t="s">
        <v>1538</v>
      </c>
      <c r="K1362" s="14" t="s">
        <v>3774</v>
      </c>
      <c r="L1362" s="14"/>
      <c r="M1362" s="1" t="s">
        <v>5986</v>
      </c>
      <c r="N1362" s="14" t="s">
        <v>5989</v>
      </c>
      <c r="O1362" s="1">
        <f>IF(G1362="D1",MATCH(C1362,'RPI calculation'!$A$9:$A$356,0),0)</f>
        <v>102</v>
      </c>
      <c r="P1362" s="1">
        <f>IF(H1362="D1",MATCH(D1362,'RPI calculation'!$A$9:$A$356,0),0)</f>
        <v>211</v>
      </c>
      <c r="Q1362" s="1">
        <f t="shared" si="63"/>
        <v>1</v>
      </c>
      <c r="R1362" s="1">
        <f t="shared" si="64"/>
        <v>0</v>
      </c>
      <c r="S1362" s="1">
        <f t="shared" si="65"/>
        <v>1</v>
      </c>
      <c r="T1362" s="9">
        <f>IF(Q1362=0,0,(INDEX('RPI calculation'!$H$9:$H$356,P1362)-(COUNTIFS(Matches!$C$9:$C$1954,C1362,Matches!$D$9:$D$1954,D1362,Matches!$Q$9:$Q$1954,1,Matches!$F$9:$F$1954,3)+COUNTIFS(Matches!$C$9:$C$1954,D1362,Matches!$D$9:$D$1954,C1362,Matches!$Q$9:$Q$1954,1,Matches!$E$9:$E$1954,3)))/((INDEX('RPI calculation'!$H$9:$H$356,P1362)+INDEX('RPI calculation'!$I$9:$I$356,P1362))-(COUNTIFS(Matches!$C$9:$C$1954,C1362,Matches!$D$9:$D$1954,D1362,Matches!$Q$9:$Q$1954,1)+COUNTIFS(Matches!$C$9:$C$1954,D1362,Matches!$D$9:$D$1954,C1362,Matches!$Q$9:$Q$1954,1))))</f>
        <v>0.55555555555555558</v>
      </c>
      <c r="U1362" s="9">
        <f>IF(Q1362=0,0,(INDEX('RPI calculation'!$H$9:$H$356,O1362)-(COUNTIFS(Matches!$C$9:$C$1954,C1362,Matches!$D$9:$D$1954,D1362,Matches!$Q$9:$Q$1954,1,Matches!$E$9:$E$1954,3)+COUNTIFS(Matches!$C$9:$C$1954,D1362,Matches!$D$9:$D$1954,C1362,Matches!$Q$9:$Q$1954,1,Matches!$F$9:$F$1954,3)))/((INDEX('RPI calculation'!$H$9:$H$356,O1362)+INDEX('RPI calculation'!$I$9:$I$356,O1362))-(COUNTIFS(Matches!$C$9:$C$1954,C1362,Matches!$D$9:$D$1954,D1362,Matches!$Q$9:$Q$1954,1)+COUNTIFS(Matches!$C$9:$C$1954,D1362,Matches!$D$9:$D$1954,C1362,Matches!$Q$9:$Q$1954,1))))</f>
        <v>0.6</v>
      </c>
      <c r="V1362" s="9">
        <f>IF(Q1362=0,0,INDEX('RPI calculation'!$K$9:$K$356,P1362))</f>
        <v>0.46829059829059821</v>
      </c>
      <c r="W1362" s="9">
        <f>IF(Q1362=0,0,INDEX('RPI calculation'!$K$9:$K$356,O1362))</f>
        <v>0.52653810835629011</v>
      </c>
      <c r="X1362" s="1">
        <f>IF(G1362="D1",INDEX('RPI calculation'!$N$9:$N$356,O1362),0)</f>
        <v>139</v>
      </c>
      <c r="Y1362" s="1">
        <f>IF(H1362="D1",INDEX('RPI calculation'!$N$9:$N$356,P1362),0)</f>
        <v>170</v>
      </c>
    </row>
    <row r="1363" spans="1:25" ht="25">
      <c r="A1363" s="1" t="s">
        <v>3775</v>
      </c>
      <c r="B1363" s="12">
        <v>46277</v>
      </c>
      <c r="C1363" s="1" t="s">
        <v>240</v>
      </c>
      <c r="D1363" s="1" t="s">
        <v>273</v>
      </c>
      <c r="E1363" s="1">
        <v>3</v>
      </c>
      <c r="F1363" s="1">
        <v>2</v>
      </c>
      <c r="G1363" s="1" t="s">
        <v>584</v>
      </c>
      <c r="H1363" s="1" t="s">
        <v>584</v>
      </c>
      <c r="I1363" s="1">
        <v>2</v>
      </c>
      <c r="J1363" s="14" t="s">
        <v>1510</v>
      </c>
      <c r="K1363" s="14" t="s">
        <v>3776</v>
      </c>
      <c r="L1363" s="14"/>
      <c r="M1363" s="1" t="s">
        <v>5986</v>
      </c>
      <c r="N1363" s="14" t="s">
        <v>5989</v>
      </c>
      <c r="O1363" s="1">
        <f>IF(G1363="D1",MATCH(C1363,'RPI calculation'!$A$9:$A$356,0),0)</f>
        <v>103</v>
      </c>
      <c r="P1363" s="1">
        <f>IF(H1363="D1",MATCH(D1363,'RPI calculation'!$A$9:$A$356,0),0)</f>
        <v>327</v>
      </c>
      <c r="Q1363" s="1">
        <f t="shared" si="63"/>
        <v>1</v>
      </c>
      <c r="R1363" s="1">
        <f t="shared" si="64"/>
        <v>1</v>
      </c>
      <c r="S1363" s="1">
        <f t="shared" si="65"/>
        <v>0</v>
      </c>
      <c r="T1363" s="9">
        <f>IF(Q1363=0,0,(INDEX('RPI calculation'!$H$9:$H$356,P1363)-(COUNTIFS(Matches!$C$9:$C$1954,C1363,Matches!$D$9:$D$1954,D1363,Matches!$Q$9:$Q$1954,1,Matches!$F$9:$F$1954,3)+COUNTIFS(Matches!$C$9:$C$1954,D1363,Matches!$D$9:$D$1954,C1363,Matches!$Q$9:$Q$1954,1,Matches!$E$9:$E$1954,3)))/((INDEX('RPI calculation'!$H$9:$H$356,P1363)+INDEX('RPI calculation'!$I$9:$I$356,P1363))-(COUNTIFS(Matches!$C$9:$C$1954,C1363,Matches!$D$9:$D$1954,D1363,Matches!$Q$9:$Q$1954,1)+COUNTIFS(Matches!$C$9:$C$1954,D1363,Matches!$D$9:$D$1954,C1363,Matches!$Q$9:$Q$1954,1))))</f>
        <v>0.375</v>
      </c>
      <c r="U1363" s="9">
        <f>IF(Q1363=0,0,(INDEX('RPI calculation'!$H$9:$H$356,O1363)-(COUNTIFS(Matches!$C$9:$C$1954,C1363,Matches!$D$9:$D$1954,D1363,Matches!$Q$9:$Q$1954,1,Matches!$E$9:$E$1954,3)+COUNTIFS(Matches!$C$9:$C$1954,D1363,Matches!$D$9:$D$1954,C1363,Matches!$Q$9:$Q$1954,1,Matches!$F$9:$F$1954,3)))/((INDEX('RPI calculation'!$H$9:$H$356,O1363)+INDEX('RPI calculation'!$I$9:$I$356,O1363))-(COUNTIFS(Matches!$C$9:$C$1954,C1363,Matches!$D$9:$D$1954,D1363,Matches!$Q$9:$Q$1954,1)+COUNTIFS(Matches!$C$9:$C$1954,D1363,Matches!$D$9:$D$1954,C1363,Matches!$Q$9:$Q$1954,1))))</f>
        <v>0.6</v>
      </c>
      <c r="V1363" s="9">
        <f>IF(Q1363=0,0,INDEX('RPI calculation'!$K$9:$K$356,P1363))</f>
        <v>0.49228395061728392</v>
      </c>
      <c r="W1363" s="9">
        <f>IF(Q1363=0,0,INDEX('RPI calculation'!$K$9:$K$356,O1363))</f>
        <v>0.35782828282828283</v>
      </c>
      <c r="X1363" s="1">
        <f>IF(G1363="D1",INDEX('RPI calculation'!$N$9:$N$356,O1363),0)</f>
        <v>217</v>
      </c>
      <c r="Y1363" s="1">
        <f>IF(H1363="D1",INDEX('RPI calculation'!$N$9:$N$356,P1363),0)</f>
        <v>250</v>
      </c>
    </row>
    <row r="1364" spans="1:25" ht="25">
      <c r="A1364" s="1" t="s">
        <v>3777</v>
      </c>
      <c r="B1364" s="12">
        <v>46277</v>
      </c>
      <c r="C1364" s="1" t="s">
        <v>70</v>
      </c>
      <c r="D1364" s="1" t="s">
        <v>283</v>
      </c>
      <c r="E1364" s="1">
        <v>3</v>
      </c>
      <c r="F1364" s="1">
        <v>0</v>
      </c>
      <c r="G1364" s="1" t="s">
        <v>584</v>
      </c>
      <c r="H1364" s="1" t="s">
        <v>584</v>
      </c>
      <c r="I1364" s="1">
        <v>2</v>
      </c>
      <c r="J1364" s="14" t="s">
        <v>2318</v>
      </c>
      <c r="K1364" s="14" t="s">
        <v>3778</v>
      </c>
      <c r="L1364" s="14"/>
      <c r="M1364" s="1" t="s">
        <v>5986</v>
      </c>
      <c r="N1364" s="14" t="s">
        <v>5989</v>
      </c>
      <c r="O1364" s="1">
        <f>IF(G1364="D1",MATCH(C1364,'RPI calculation'!$A$9:$A$356,0),0)</f>
        <v>105</v>
      </c>
      <c r="P1364" s="1">
        <f>IF(H1364="D1",MATCH(D1364,'RPI calculation'!$A$9:$A$356,0),0)</f>
        <v>309</v>
      </c>
      <c r="Q1364" s="1">
        <f t="shared" si="63"/>
        <v>1</v>
      </c>
      <c r="R1364" s="1">
        <f t="shared" si="64"/>
        <v>1</v>
      </c>
      <c r="S1364" s="1">
        <f t="shared" si="65"/>
        <v>0</v>
      </c>
      <c r="T1364" s="9">
        <f>IF(Q1364=0,0,(INDEX('RPI calculation'!$H$9:$H$356,P1364)-(COUNTIFS(Matches!$C$9:$C$1954,C1364,Matches!$D$9:$D$1954,D1364,Matches!$Q$9:$Q$1954,1,Matches!$F$9:$F$1954,3)+COUNTIFS(Matches!$C$9:$C$1954,D1364,Matches!$D$9:$D$1954,C1364,Matches!$Q$9:$Q$1954,1,Matches!$E$9:$E$1954,3)))/((INDEX('RPI calculation'!$H$9:$H$356,P1364)+INDEX('RPI calculation'!$I$9:$I$356,P1364))-(COUNTIFS(Matches!$C$9:$C$1954,C1364,Matches!$D$9:$D$1954,D1364,Matches!$Q$9:$Q$1954,1)+COUNTIFS(Matches!$C$9:$C$1954,D1364,Matches!$D$9:$D$1954,C1364,Matches!$Q$9:$Q$1954,1))))</f>
        <v>0.45454545454545453</v>
      </c>
      <c r="U1364" s="9">
        <f>IF(Q1364=0,0,(INDEX('RPI calculation'!$H$9:$H$356,O1364)-(COUNTIFS(Matches!$C$9:$C$1954,C1364,Matches!$D$9:$D$1954,D1364,Matches!$Q$9:$Q$1954,1,Matches!$E$9:$E$1954,3)+COUNTIFS(Matches!$C$9:$C$1954,D1364,Matches!$D$9:$D$1954,C1364,Matches!$Q$9:$Q$1954,1,Matches!$F$9:$F$1954,3)))/((INDEX('RPI calculation'!$H$9:$H$356,O1364)+INDEX('RPI calculation'!$I$9:$I$356,O1364))-(COUNTIFS(Matches!$C$9:$C$1954,C1364,Matches!$D$9:$D$1954,D1364,Matches!$Q$9:$Q$1954,1)+COUNTIFS(Matches!$C$9:$C$1954,D1364,Matches!$D$9:$D$1954,C1364,Matches!$Q$9:$Q$1954,1))))</f>
        <v>1</v>
      </c>
      <c r="V1364" s="9">
        <f>IF(Q1364=0,0,INDEX('RPI calculation'!$K$9:$K$356,P1364))</f>
        <v>0.45635545010545009</v>
      </c>
      <c r="W1364" s="9">
        <f>IF(Q1364=0,0,INDEX('RPI calculation'!$K$9:$K$356,O1364))</f>
        <v>0.46898040231373567</v>
      </c>
      <c r="X1364" s="1">
        <f>IF(G1364="D1",INDEX('RPI calculation'!$N$9:$N$356,O1364),0)</f>
        <v>47</v>
      </c>
      <c r="Y1364" s="1">
        <f>IF(H1364="D1",INDEX('RPI calculation'!$N$9:$N$356,P1364),0)</f>
        <v>260</v>
      </c>
    </row>
    <row r="1365" spans="1:25" ht="25">
      <c r="A1365" s="1" t="s">
        <v>3779</v>
      </c>
      <c r="B1365" s="12">
        <v>46277</v>
      </c>
      <c r="C1365" s="1" t="s">
        <v>85</v>
      </c>
      <c r="D1365" s="1" t="s">
        <v>21</v>
      </c>
      <c r="E1365" s="1">
        <v>0</v>
      </c>
      <c r="F1365" s="1">
        <v>3</v>
      </c>
      <c r="G1365" s="1" t="s">
        <v>584</v>
      </c>
      <c r="H1365" s="1" t="s">
        <v>584</v>
      </c>
      <c r="I1365" s="1">
        <v>2</v>
      </c>
      <c r="J1365" s="14" t="s">
        <v>757</v>
      </c>
      <c r="K1365" s="14" t="s">
        <v>3780</v>
      </c>
      <c r="L1365" s="14"/>
      <c r="M1365" s="1" t="s">
        <v>5986</v>
      </c>
      <c r="N1365" s="14" t="s">
        <v>5989</v>
      </c>
      <c r="O1365" s="1">
        <f>IF(G1365="D1",MATCH(C1365,'RPI calculation'!$A$9:$A$356,0),0)</f>
        <v>107</v>
      </c>
      <c r="P1365" s="1">
        <f>IF(H1365="D1",MATCH(D1365,'RPI calculation'!$A$9:$A$356,0),0)</f>
        <v>219</v>
      </c>
      <c r="Q1365" s="1">
        <f t="shared" si="63"/>
        <v>1</v>
      </c>
      <c r="R1365" s="1">
        <f t="shared" si="64"/>
        <v>0</v>
      </c>
      <c r="S1365" s="1">
        <f t="shared" si="65"/>
        <v>1</v>
      </c>
      <c r="T1365" s="9">
        <f>IF(Q1365=0,0,(INDEX('RPI calculation'!$H$9:$H$356,P1365)-(COUNTIFS(Matches!$C$9:$C$1954,C1365,Matches!$D$9:$D$1954,D1365,Matches!$Q$9:$Q$1954,1,Matches!$F$9:$F$1954,3)+COUNTIFS(Matches!$C$9:$C$1954,D1365,Matches!$D$9:$D$1954,C1365,Matches!$Q$9:$Q$1954,1,Matches!$E$9:$E$1954,3)))/((INDEX('RPI calculation'!$H$9:$H$356,P1365)+INDEX('RPI calculation'!$I$9:$I$356,P1365))-(COUNTIFS(Matches!$C$9:$C$1954,C1365,Matches!$D$9:$D$1954,D1365,Matches!$Q$9:$Q$1954,1)+COUNTIFS(Matches!$C$9:$C$1954,D1365,Matches!$D$9:$D$1954,C1365,Matches!$Q$9:$Q$1954,1))))</f>
        <v>1</v>
      </c>
      <c r="U1365" s="9">
        <f>IF(Q1365=0,0,(INDEX('RPI calculation'!$H$9:$H$356,O1365)-(COUNTIFS(Matches!$C$9:$C$1954,C1365,Matches!$D$9:$D$1954,D1365,Matches!$Q$9:$Q$1954,1,Matches!$E$9:$E$1954,3)+COUNTIFS(Matches!$C$9:$C$1954,D1365,Matches!$D$9:$D$1954,C1365,Matches!$Q$9:$Q$1954,1,Matches!$F$9:$F$1954,3)))/((INDEX('RPI calculation'!$H$9:$H$356,O1365)+INDEX('RPI calculation'!$I$9:$I$356,O1365))-(COUNTIFS(Matches!$C$9:$C$1954,C1365,Matches!$D$9:$D$1954,D1365,Matches!$Q$9:$Q$1954,1)+COUNTIFS(Matches!$C$9:$C$1954,D1365,Matches!$D$9:$D$1954,C1365,Matches!$Q$9:$Q$1954,1))))</f>
        <v>0.66666666666666663</v>
      </c>
      <c r="V1365" s="9">
        <f>IF(Q1365=0,0,INDEX('RPI calculation'!$K$9:$K$356,P1365))</f>
        <v>0.76010101010101006</v>
      </c>
      <c r="W1365" s="9">
        <f>IF(Q1365=0,0,INDEX('RPI calculation'!$K$9:$K$356,O1365))</f>
        <v>0.60949494949494942</v>
      </c>
      <c r="X1365" s="1">
        <f>IF(G1365="D1",INDEX('RPI calculation'!$N$9:$N$356,O1365),0)</f>
        <v>62</v>
      </c>
      <c r="Y1365" s="1">
        <f>IF(H1365="D1",INDEX('RPI calculation'!$N$9:$N$356,P1365),0)</f>
        <v>1</v>
      </c>
    </row>
    <row r="1366" spans="1:25" ht="25">
      <c r="A1366" s="1" t="s">
        <v>3781</v>
      </c>
      <c r="B1366" s="12">
        <v>46277</v>
      </c>
      <c r="C1366" s="1" t="s">
        <v>314</v>
      </c>
      <c r="D1366" s="1" t="s">
        <v>359</v>
      </c>
      <c r="E1366" s="1">
        <v>3</v>
      </c>
      <c r="F1366" s="1">
        <v>1</v>
      </c>
      <c r="G1366" s="1" t="s">
        <v>584</v>
      </c>
      <c r="H1366" s="1" t="s">
        <v>584</v>
      </c>
      <c r="I1366" s="1">
        <v>2</v>
      </c>
      <c r="J1366" s="14" t="s">
        <v>1207</v>
      </c>
      <c r="K1366" s="14" t="s">
        <v>3782</v>
      </c>
      <c r="L1366" s="14"/>
      <c r="M1366" s="1" t="s">
        <v>5986</v>
      </c>
      <c r="N1366" s="14" t="s">
        <v>5989</v>
      </c>
      <c r="O1366" s="1">
        <f>IF(G1366="D1",MATCH(C1366,'RPI calculation'!$A$9:$A$356,0),0)</f>
        <v>109</v>
      </c>
      <c r="P1366" s="1">
        <f>IF(H1366="D1",MATCH(D1366,'RPI calculation'!$A$9:$A$356,0),0)</f>
        <v>150</v>
      </c>
      <c r="Q1366" s="1">
        <f t="shared" si="63"/>
        <v>1</v>
      </c>
      <c r="R1366" s="1">
        <f t="shared" si="64"/>
        <v>1</v>
      </c>
      <c r="S1366" s="1">
        <f t="shared" si="65"/>
        <v>0</v>
      </c>
      <c r="T1366" s="9">
        <f>IF(Q1366=0,0,(INDEX('RPI calculation'!$H$9:$H$356,P1366)-(COUNTIFS(Matches!$C$9:$C$1954,C1366,Matches!$D$9:$D$1954,D1366,Matches!$Q$9:$Q$1954,1,Matches!$F$9:$F$1954,3)+COUNTIFS(Matches!$C$9:$C$1954,D1366,Matches!$D$9:$D$1954,C1366,Matches!$Q$9:$Q$1954,1,Matches!$E$9:$E$1954,3)))/((INDEX('RPI calculation'!$H$9:$H$356,P1366)+INDEX('RPI calculation'!$I$9:$I$356,P1366))-(COUNTIFS(Matches!$C$9:$C$1954,C1366,Matches!$D$9:$D$1954,D1366,Matches!$Q$9:$Q$1954,1)+COUNTIFS(Matches!$C$9:$C$1954,D1366,Matches!$D$9:$D$1954,C1366,Matches!$Q$9:$Q$1954,1))))</f>
        <v>0.1</v>
      </c>
      <c r="U1366" s="9">
        <f>IF(Q1366=0,0,(INDEX('RPI calculation'!$H$9:$H$356,O1366)-(COUNTIFS(Matches!$C$9:$C$1954,C1366,Matches!$D$9:$D$1954,D1366,Matches!$Q$9:$Q$1954,1,Matches!$E$9:$E$1954,3)+COUNTIFS(Matches!$C$9:$C$1954,D1366,Matches!$D$9:$D$1954,C1366,Matches!$Q$9:$Q$1954,1,Matches!$F$9:$F$1954,3)))/((INDEX('RPI calculation'!$H$9:$H$356,O1366)+INDEX('RPI calculation'!$I$9:$I$356,O1366))-(COUNTIFS(Matches!$C$9:$C$1954,C1366,Matches!$D$9:$D$1954,D1366,Matches!$Q$9:$Q$1954,1)+COUNTIFS(Matches!$C$9:$C$1954,D1366,Matches!$D$9:$D$1954,C1366,Matches!$Q$9:$Q$1954,1))))</f>
        <v>0.38461538461538464</v>
      </c>
      <c r="V1366" s="9">
        <f>IF(Q1366=0,0,INDEX('RPI calculation'!$K$9:$K$356,P1366))</f>
        <v>0.39511851784579055</v>
      </c>
      <c r="W1366" s="9">
        <f>IF(Q1366=0,0,INDEX('RPI calculation'!$K$9:$K$356,O1366))</f>
        <v>0.38657453657453661</v>
      </c>
      <c r="X1366" s="1">
        <f>IF(G1366="D1",INDEX('RPI calculation'!$N$9:$N$356,O1366),0)</f>
        <v>291</v>
      </c>
      <c r="Y1366" s="1">
        <f>IF(H1366="D1",INDEX('RPI calculation'!$N$9:$N$356,P1366),0)</f>
        <v>336</v>
      </c>
    </row>
    <row r="1367" spans="1:25" ht="25">
      <c r="A1367" s="1" t="s">
        <v>3783</v>
      </c>
      <c r="B1367" s="12">
        <v>46277</v>
      </c>
      <c r="C1367" s="1" t="s">
        <v>314</v>
      </c>
      <c r="D1367" s="1" t="s">
        <v>204</v>
      </c>
      <c r="E1367" s="1">
        <v>0</v>
      </c>
      <c r="F1367" s="1">
        <v>3</v>
      </c>
      <c r="G1367" s="1" t="s">
        <v>584</v>
      </c>
      <c r="H1367" s="1" t="s">
        <v>584</v>
      </c>
      <c r="I1367" s="1">
        <v>2</v>
      </c>
      <c r="J1367" s="14" t="s">
        <v>635</v>
      </c>
      <c r="K1367" s="14" t="s">
        <v>3784</v>
      </c>
      <c r="L1367" s="14"/>
      <c r="M1367" s="1" t="s">
        <v>5986</v>
      </c>
      <c r="N1367" s="14" t="s">
        <v>5989</v>
      </c>
      <c r="O1367" s="1">
        <f>IF(G1367="D1",MATCH(C1367,'RPI calculation'!$A$9:$A$356,0),0)</f>
        <v>109</v>
      </c>
      <c r="P1367" s="1">
        <f>IF(H1367="D1",MATCH(D1367,'RPI calculation'!$A$9:$A$356,0),0)</f>
        <v>225</v>
      </c>
      <c r="Q1367" s="1">
        <f t="shared" si="63"/>
        <v>1</v>
      </c>
      <c r="R1367" s="1">
        <f t="shared" si="64"/>
        <v>0</v>
      </c>
      <c r="S1367" s="1">
        <f t="shared" si="65"/>
        <v>1</v>
      </c>
      <c r="T1367" s="9">
        <f>IF(Q1367=0,0,(INDEX('RPI calculation'!$H$9:$H$356,P1367)-(COUNTIFS(Matches!$C$9:$C$1954,C1367,Matches!$D$9:$D$1954,D1367,Matches!$Q$9:$Q$1954,1,Matches!$F$9:$F$1954,3)+COUNTIFS(Matches!$C$9:$C$1954,D1367,Matches!$D$9:$D$1954,C1367,Matches!$Q$9:$Q$1954,1,Matches!$E$9:$E$1954,3)))/((INDEX('RPI calculation'!$H$9:$H$356,P1367)+INDEX('RPI calculation'!$I$9:$I$356,P1367))-(COUNTIFS(Matches!$C$9:$C$1954,C1367,Matches!$D$9:$D$1954,D1367,Matches!$Q$9:$Q$1954,1)+COUNTIFS(Matches!$C$9:$C$1954,D1367,Matches!$D$9:$D$1954,C1367,Matches!$Q$9:$Q$1954,1))))</f>
        <v>0.7</v>
      </c>
      <c r="U1367" s="9">
        <f>IF(Q1367=0,0,(INDEX('RPI calculation'!$H$9:$H$356,O1367)-(COUNTIFS(Matches!$C$9:$C$1954,C1367,Matches!$D$9:$D$1954,D1367,Matches!$Q$9:$Q$1954,1,Matches!$E$9:$E$1954,3)+COUNTIFS(Matches!$C$9:$C$1954,D1367,Matches!$D$9:$D$1954,C1367,Matches!$Q$9:$Q$1954,1,Matches!$F$9:$F$1954,3)))/((INDEX('RPI calculation'!$H$9:$H$356,O1367)+INDEX('RPI calculation'!$I$9:$I$356,O1367))-(COUNTIFS(Matches!$C$9:$C$1954,C1367,Matches!$D$9:$D$1954,D1367,Matches!$Q$9:$Q$1954,1)+COUNTIFS(Matches!$C$9:$C$1954,D1367,Matches!$D$9:$D$1954,C1367,Matches!$Q$9:$Q$1954,1))))</f>
        <v>0.46153846153846156</v>
      </c>
      <c r="V1367" s="9">
        <f>IF(Q1367=0,0,INDEX('RPI calculation'!$K$9:$K$356,P1367))</f>
        <v>0.40504344140707771</v>
      </c>
      <c r="W1367" s="9">
        <f>IF(Q1367=0,0,INDEX('RPI calculation'!$K$9:$K$356,O1367))</f>
        <v>0.38657453657453661</v>
      </c>
      <c r="X1367" s="1">
        <f>IF(G1367="D1",INDEX('RPI calculation'!$N$9:$N$356,O1367),0)</f>
        <v>291</v>
      </c>
      <c r="Y1367" s="1">
        <f>IF(H1367="D1",INDEX('RPI calculation'!$N$9:$N$356,P1367),0)</f>
        <v>181</v>
      </c>
    </row>
    <row r="1368" spans="1:25" ht="25">
      <c r="A1368" s="1" t="s">
        <v>3785</v>
      </c>
      <c r="B1368" s="12">
        <v>46277</v>
      </c>
      <c r="C1368" s="1" t="s">
        <v>168</v>
      </c>
      <c r="D1368" s="1" t="s">
        <v>37</v>
      </c>
      <c r="E1368" s="1">
        <v>0</v>
      </c>
      <c r="F1368" s="1">
        <v>3</v>
      </c>
      <c r="G1368" s="1" t="s">
        <v>584</v>
      </c>
      <c r="H1368" s="1" t="s">
        <v>584</v>
      </c>
      <c r="I1368" s="1">
        <v>2</v>
      </c>
      <c r="J1368" s="14" t="s">
        <v>644</v>
      </c>
      <c r="K1368" s="14" t="s">
        <v>3786</v>
      </c>
      <c r="L1368" s="14"/>
      <c r="M1368" s="1" t="s">
        <v>5986</v>
      </c>
      <c r="N1368" s="14" t="s">
        <v>5989</v>
      </c>
      <c r="O1368" s="1">
        <f>IF(G1368="D1",MATCH(C1368,'RPI calculation'!$A$9:$A$356,0),0)</f>
        <v>110</v>
      </c>
      <c r="P1368" s="1">
        <f>IF(H1368="D1",MATCH(D1368,'RPI calculation'!$A$9:$A$356,0),0)</f>
        <v>226</v>
      </c>
      <c r="Q1368" s="1">
        <f t="shared" si="63"/>
        <v>1</v>
      </c>
      <c r="R1368" s="1">
        <f t="shared" si="64"/>
        <v>0</v>
      </c>
      <c r="S1368" s="1">
        <f t="shared" si="65"/>
        <v>1</v>
      </c>
      <c r="T1368" s="9">
        <f>IF(Q1368=0,0,(INDEX('RPI calculation'!$H$9:$H$356,P1368)-(COUNTIFS(Matches!$C$9:$C$1954,C1368,Matches!$D$9:$D$1954,D1368,Matches!$Q$9:$Q$1954,1,Matches!$F$9:$F$1954,3)+COUNTIFS(Matches!$C$9:$C$1954,D1368,Matches!$D$9:$D$1954,C1368,Matches!$Q$9:$Q$1954,1,Matches!$E$9:$E$1954,3)))/((INDEX('RPI calculation'!$H$9:$H$356,P1368)+INDEX('RPI calculation'!$I$9:$I$356,P1368))-(COUNTIFS(Matches!$C$9:$C$1954,C1368,Matches!$D$9:$D$1954,D1368,Matches!$Q$9:$Q$1954,1)+COUNTIFS(Matches!$C$9:$C$1954,D1368,Matches!$D$9:$D$1954,C1368,Matches!$Q$9:$Q$1954,1))))</f>
        <v>0.75</v>
      </c>
      <c r="U1368" s="9">
        <f>IF(Q1368=0,0,(INDEX('RPI calculation'!$H$9:$H$356,O1368)-(COUNTIFS(Matches!$C$9:$C$1954,C1368,Matches!$D$9:$D$1954,D1368,Matches!$Q$9:$Q$1954,1,Matches!$E$9:$E$1954,3)+COUNTIFS(Matches!$C$9:$C$1954,D1368,Matches!$D$9:$D$1954,C1368,Matches!$Q$9:$Q$1954,1,Matches!$F$9:$F$1954,3)))/((INDEX('RPI calculation'!$H$9:$H$356,O1368)+INDEX('RPI calculation'!$I$9:$I$356,O1368))-(COUNTIFS(Matches!$C$9:$C$1954,C1368,Matches!$D$9:$D$1954,D1368,Matches!$Q$9:$Q$1954,1)+COUNTIFS(Matches!$C$9:$C$1954,D1368,Matches!$D$9:$D$1954,C1368,Matches!$Q$9:$Q$1954,1))))</f>
        <v>0.7</v>
      </c>
      <c r="V1368" s="9">
        <f>IF(Q1368=0,0,INDEX('RPI calculation'!$K$9:$K$356,P1368))</f>
        <v>0.64966329966329961</v>
      </c>
      <c r="W1368" s="9">
        <f>IF(Q1368=0,0,INDEX('RPI calculation'!$K$9:$K$356,O1368))</f>
        <v>0.45872359963269055</v>
      </c>
      <c r="X1368" s="1">
        <f>IF(G1368="D1",INDEX('RPI calculation'!$N$9:$N$356,O1368),0)</f>
        <v>145</v>
      </c>
      <c r="Y1368" s="1">
        <f>IF(H1368="D1",INDEX('RPI calculation'!$N$9:$N$356,P1368),0)</f>
        <v>14</v>
      </c>
    </row>
    <row r="1369" spans="1:25" ht="25">
      <c r="A1369" s="1" t="s">
        <v>3787</v>
      </c>
      <c r="B1369" s="12">
        <v>46277</v>
      </c>
      <c r="C1369" s="1" t="s">
        <v>206</v>
      </c>
      <c r="D1369" s="1" t="s">
        <v>86</v>
      </c>
      <c r="E1369" s="1">
        <v>1</v>
      </c>
      <c r="F1369" s="1">
        <v>3</v>
      </c>
      <c r="G1369" s="1" t="s">
        <v>584</v>
      </c>
      <c r="H1369" s="1" t="s">
        <v>584</v>
      </c>
      <c r="I1369" s="1">
        <v>2</v>
      </c>
      <c r="J1369" s="14" t="s">
        <v>982</v>
      </c>
      <c r="K1369" s="14" t="s">
        <v>3788</v>
      </c>
      <c r="L1369" s="14"/>
      <c r="M1369" s="1" t="s">
        <v>5986</v>
      </c>
      <c r="N1369" s="14" t="s">
        <v>5989</v>
      </c>
      <c r="O1369" s="1">
        <f>IF(G1369="D1",MATCH(C1369,'RPI calculation'!$A$9:$A$356,0),0)</f>
        <v>116</v>
      </c>
      <c r="P1369" s="1">
        <f>IF(H1369="D1",MATCH(D1369,'RPI calculation'!$A$9:$A$356,0),0)</f>
        <v>138</v>
      </c>
      <c r="Q1369" s="1">
        <f t="shared" si="63"/>
        <v>1</v>
      </c>
      <c r="R1369" s="1">
        <f t="shared" si="64"/>
        <v>0</v>
      </c>
      <c r="S1369" s="1">
        <f t="shared" si="65"/>
        <v>1</v>
      </c>
      <c r="T1369" s="9">
        <f>IF(Q1369=0,0,(INDEX('RPI calculation'!$H$9:$H$356,P1369)-(COUNTIFS(Matches!$C$9:$C$1954,C1369,Matches!$D$9:$D$1954,D1369,Matches!$Q$9:$Q$1954,1,Matches!$F$9:$F$1954,3)+COUNTIFS(Matches!$C$9:$C$1954,D1369,Matches!$D$9:$D$1954,C1369,Matches!$Q$9:$Q$1954,1,Matches!$E$9:$E$1954,3)))/((INDEX('RPI calculation'!$H$9:$H$356,P1369)+INDEX('RPI calculation'!$I$9:$I$356,P1369))-(COUNTIFS(Matches!$C$9:$C$1954,C1369,Matches!$D$9:$D$1954,D1369,Matches!$Q$9:$Q$1954,1)+COUNTIFS(Matches!$C$9:$C$1954,D1369,Matches!$D$9:$D$1954,C1369,Matches!$Q$9:$Q$1954,1))))</f>
        <v>0.81818181818181823</v>
      </c>
      <c r="U1369" s="9">
        <f>IF(Q1369=0,0,(INDEX('RPI calculation'!$H$9:$H$356,O1369)-(COUNTIFS(Matches!$C$9:$C$1954,C1369,Matches!$D$9:$D$1954,D1369,Matches!$Q$9:$Q$1954,1,Matches!$E$9:$E$1954,3)+COUNTIFS(Matches!$C$9:$C$1954,D1369,Matches!$D$9:$D$1954,C1369,Matches!$Q$9:$Q$1954,1,Matches!$F$9:$F$1954,3)))/((INDEX('RPI calculation'!$H$9:$H$356,O1369)+INDEX('RPI calculation'!$I$9:$I$356,O1369))-(COUNTIFS(Matches!$C$9:$C$1954,C1369,Matches!$D$9:$D$1954,D1369,Matches!$Q$9:$Q$1954,1)+COUNTIFS(Matches!$C$9:$C$1954,D1369,Matches!$D$9:$D$1954,C1369,Matches!$Q$9:$Q$1954,1))))</f>
        <v>0.9</v>
      </c>
      <c r="V1369" s="9">
        <f>IF(Q1369=0,0,INDEX('RPI calculation'!$K$9:$K$356,P1369))</f>
        <v>0.52916666666666667</v>
      </c>
      <c r="W1369" s="9">
        <f>IF(Q1369=0,0,INDEX('RPI calculation'!$K$9:$K$356,O1369))</f>
        <v>0.32379741470650564</v>
      </c>
      <c r="X1369" s="1">
        <f>IF(G1369="D1",INDEX('RPI calculation'!$N$9:$N$356,O1369),0)</f>
        <v>183</v>
      </c>
      <c r="Y1369" s="1">
        <f>IF(H1369="D1",INDEX('RPI calculation'!$N$9:$N$356,P1369),0)</f>
        <v>63</v>
      </c>
    </row>
    <row r="1370" spans="1:25" ht="25">
      <c r="A1370" s="1" t="s">
        <v>3789</v>
      </c>
      <c r="B1370" s="12">
        <v>46277</v>
      </c>
      <c r="C1370" s="1" t="s">
        <v>333</v>
      </c>
      <c r="D1370" s="1" t="s">
        <v>171</v>
      </c>
      <c r="E1370" s="1">
        <v>0</v>
      </c>
      <c r="F1370" s="1">
        <v>3</v>
      </c>
      <c r="G1370" s="1" t="s">
        <v>584</v>
      </c>
      <c r="H1370" s="1" t="s">
        <v>584</v>
      </c>
      <c r="I1370" s="1">
        <v>2</v>
      </c>
      <c r="J1370" s="14" t="s">
        <v>1090</v>
      </c>
      <c r="K1370" s="14" t="s">
        <v>3790</v>
      </c>
      <c r="L1370" s="14"/>
      <c r="M1370" s="1" t="s">
        <v>5986</v>
      </c>
      <c r="N1370" s="14" t="s">
        <v>5989</v>
      </c>
      <c r="O1370" s="1">
        <f>IF(G1370="D1",MATCH(C1370,'RPI calculation'!$A$9:$A$356,0),0)</f>
        <v>119</v>
      </c>
      <c r="P1370" s="1">
        <f>IF(H1370="D1",MATCH(D1370,'RPI calculation'!$A$9:$A$356,0),0)</f>
        <v>268</v>
      </c>
      <c r="Q1370" s="1">
        <f t="shared" si="63"/>
        <v>1</v>
      </c>
      <c r="R1370" s="1">
        <f t="shared" si="64"/>
        <v>0</v>
      </c>
      <c r="S1370" s="1">
        <f t="shared" si="65"/>
        <v>1</v>
      </c>
      <c r="T1370" s="9">
        <f>IF(Q1370=0,0,(INDEX('RPI calculation'!$H$9:$H$356,P1370)-(COUNTIFS(Matches!$C$9:$C$1954,C1370,Matches!$D$9:$D$1954,D1370,Matches!$Q$9:$Q$1954,1,Matches!$F$9:$F$1954,3)+COUNTIFS(Matches!$C$9:$C$1954,D1370,Matches!$D$9:$D$1954,C1370,Matches!$Q$9:$Q$1954,1,Matches!$E$9:$E$1954,3)))/((INDEX('RPI calculation'!$H$9:$H$356,P1370)+INDEX('RPI calculation'!$I$9:$I$356,P1370))-(COUNTIFS(Matches!$C$9:$C$1954,C1370,Matches!$D$9:$D$1954,D1370,Matches!$Q$9:$Q$1954,1)+COUNTIFS(Matches!$C$9:$C$1954,D1370,Matches!$D$9:$D$1954,C1370,Matches!$Q$9:$Q$1954,1))))</f>
        <v>0.75</v>
      </c>
      <c r="U1370" s="9">
        <f>IF(Q1370=0,0,(INDEX('RPI calculation'!$H$9:$H$356,O1370)-(COUNTIFS(Matches!$C$9:$C$1954,C1370,Matches!$D$9:$D$1954,D1370,Matches!$Q$9:$Q$1954,1,Matches!$E$9:$E$1954,3)+COUNTIFS(Matches!$C$9:$C$1954,D1370,Matches!$D$9:$D$1954,C1370,Matches!$Q$9:$Q$1954,1,Matches!$F$9:$F$1954,3)))/((INDEX('RPI calculation'!$H$9:$H$356,O1370)+INDEX('RPI calculation'!$I$9:$I$356,O1370))-(COUNTIFS(Matches!$C$9:$C$1954,C1370,Matches!$D$9:$D$1954,D1370,Matches!$Q$9:$Q$1954,1)+COUNTIFS(Matches!$C$9:$C$1954,D1370,Matches!$D$9:$D$1954,C1370,Matches!$Q$9:$Q$1954,1))))</f>
        <v>0.45454545454545453</v>
      </c>
      <c r="V1370" s="9">
        <f>IF(Q1370=0,0,INDEX('RPI calculation'!$K$9:$K$356,P1370))</f>
        <v>0.42481770366385752</v>
      </c>
      <c r="W1370" s="9">
        <f>IF(Q1370=0,0,INDEX('RPI calculation'!$K$9:$K$356,O1370))</f>
        <v>0.36137820512820512</v>
      </c>
      <c r="X1370" s="1">
        <f>IF(G1370="D1",INDEX('RPI calculation'!$N$9:$N$356,O1370),0)</f>
        <v>310</v>
      </c>
      <c r="Y1370" s="1">
        <f>IF(H1370="D1",INDEX('RPI calculation'!$N$9:$N$356,P1370),0)</f>
        <v>148</v>
      </c>
    </row>
    <row r="1371" spans="1:25" ht="25">
      <c r="A1371" s="1" t="s">
        <v>3791</v>
      </c>
      <c r="B1371" s="12">
        <v>46277</v>
      </c>
      <c r="C1371" s="1" t="s">
        <v>60</v>
      </c>
      <c r="D1371" s="1" t="s">
        <v>107</v>
      </c>
      <c r="E1371" s="1">
        <v>1</v>
      </c>
      <c r="F1371" s="1">
        <v>3</v>
      </c>
      <c r="G1371" s="1" t="s">
        <v>584</v>
      </c>
      <c r="H1371" s="1" t="s">
        <v>584</v>
      </c>
      <c r="I1371" s="1">
        <v>2</v>
      </c>
      <c r="J1371" s="14" t="s">
        <v>1079</v>
      </c>
      <c r="K1371" s="14" t="s">
        <v>3792</v>
      </c>
      <c r="L1371" s="14"/>
      <c r="M1371" s="1" t="s">
        <v>5986</v>
      </c>
      <c r="N1371" s="14" t="s">
        <v>5989</v>
      </c>
      <c r="O1371" s="1">
        <f>IF(G1371="D1",MATCH(C1371,'RPI calculation'!$A$9:$A$356,0),0)</f>
        <v>120</v>
      </c>
      <c r="P1371" s="1">
        <f>IF(H1371="D1",MATCH(D1371,'RPI calculation'!$A$9:$A$356,0),0)</f>
        <v>170</v>
      </c>
      <c r="Q1371" s="1">
        <f t="shared" si="63"/>
        <v>1</v>
      </c>
      <c r="R1371" s="1">
        <f t="shared" si="64"/>
        <v>0</v>
      </c>
      <c r="S1371" s="1">
        <f t="shared" si="65"/>
        <v>1</v>
      </c>
      <c r="T1371" s="9">
        <f>IF(Q1371=0,0,(INDEX('RPI calculation'!$H$9:$H$356,P1371)-(COUNTIFS(Matches!$C$9:$C$1954,C1371,Matches!$D$9:$D$1954,D1371,Matches!$Q$9:$Q$1954,1,Matches!$F$9:$F$1954,3)+COUNTIFS(Matches!$C$9:$C$1954,D1371,Matches!$D$9:$D$1954,C1371,Matches!$Q$9:$Q$1954,1,Matches!$E$9:$E$1954,3)))/((INDEX('RPI calculation'!$H$9:$H$356,P1371)+INDEX('RPI calculation'!$I$9:$I$356,P1371))-(COUNTIFS(Matches!$C$9:$C$1954,C1371,Matches!$D$9:$D$1954,D1371,Matches!$Q$9:$Q$1954,1)+COUNTIFS(Matches!$C$9:$C$1954,D1371,Matches!$D$9:$D$1954,C1371,Matches!$Q$9:$Q$1954,1))))</f>
        <v>0.72727272727272729</v>
      </c>
      <c r="U1371" s="9">
        <f>IF(Q1371=0,0,(INDEX('RPI calculation'!$H$9:$H$356,O1371)-(COUNTIFS(Matches!$C$9:$C$1954,C1371,Matches!$D$9:$D$1954,D1371,Matches!$Q$9:$Q$1954,1,Matches!$E$9:$E$1954,3)+COUNTIFS(Matches!$C$9:$C$1954,D1371,Matches!$D$9:$D$1954,C1371,Matches!$Q$9:$Q$1954,1,Matches!$F$9:$F$1954,3)))/((INDEX('RPI calculation'!$H$9:$H$356,O1371)+INDEX('RPI calculation'!$I$9:$I$356,O1371))-(COUNTIFS(Matches!$C$9:$C$1954,C1371,Matches!$D$9:$D$1954,D1371,Matches!$Q$9:$Q$1954,1)+COUNTIFS(Matches!$C$9:$C$1954,D1371,Matches!$D$9:$D$1954,C1371,Matches!$Q$9:$Q$1954,1))))</f>
        <v>0.83333333333333337</v>
      </c>
      <c r="V1371" s="9">
        <f>IF(Q1371=0,0,INDEX('RPI calculation'!$K$9:$K$356,P1371))</f>
        <v>0.51668470418470414</v>
      </c>
      <c r="W1371" s="9">
        <f>IF(Q1371=0,0,INDEX('RPI calculation'!$K$9:$K$356,O1371))</f>
        <v>0.59353146853146854</v>
      </c>
      <c r="X1371" s="1">
        <f>IF(G1371="D1",INDEX('RPI calculation'!$N$9:$N$356,O1371),0)</f>
        <v>37</v>
      </c>
      <c r="Y1371" s="1">
        <f>IF(H1371="D1",INDEX('RPI calculation'!$N$9:$N$356,P1371),0)</f>
        <v>84</v>
      </c>
    </row>
    <row r="1372" spans="1:25" ht="25">
      <c r="A1372" s="1" t="s">
        <v>3793</v>
      </c>
      <c r="B1372" s="12">
        <v>46277</v>
      </c>
      <c r="C1372" s="1" t="s">
        <v>161</v>
      </c>
      <c r="D1372" s="1" t="s">
        <v>135</v>
      </c>
      <c r="E1372" s="1">
        <v>0</v>
      </c>
      <c r="F1372" s="1">
        <v>3</v>
      </c>
      <c r="G1372" s="1" t="s">
        <v>584</v>
      </c>
      <c r="H1372" s="1" t="s">
        <v>584</v>
      </c>
      <c r="I1372" s="1">
        <v>2</v>
      </c>
      <c r="J1372" s="14" t="s">
        <v>3540</v>
      </c>
      <c r="K1372" s="14" t="s">
        <v>3794</v>
      </c>
      <c r="L1372" s="14"/>
      <c r="M1372" s="1" t="s">
        <v>5986</v>
      </c>
      <c r="N1372" s="14" t="s">
        <v>5989</v>
      </c>
      <c r="O1372" s="1">
        <f>IF(G1372="D1",MATCH(C1372,'RPI calculation'!$A$9:$A$356,0),0)</f>
        <v>122</v>
      </c>
      <c r="P1372" s="1">
        <f>IF(H1372="D1",MATCH(D1372,'RPI calculation'!$A$9:$A$356,0),0)</f>
        <v>321</v>
      </c>
      <c r="Q1372" s="1">
        <f t="shared" si="63"/>
        <v>1</v>
      </c>
      <c r="R1372" s="1">
        <f t="shared" si="64"/>
        <v>0</v>
      </c>
      <c r="S1372" s="1">
        <f t="shared" si="65"/>
        <v>1</v>
      </c>
      <c r="T1372" s="9">
        <f>IF(Q1372=0,0,(INDEX('RPI calculation'!$H$9:$H$356,P1372)-(COUNTIFS(Matches!$C$9:$C$1954,C1372,Matches!$D$9:$D$1954,D1372,Matches!$Q$9:$Q$1954,1,Matches!$F$9:$F$1954,3)+COUNTIFS(Matches!$C$9:$C$1954,D1372,Matches!$D$9:$D$1954,C1372,Matches!$Q$9:$Q$1954,1,Matches!$E$9:$E$1954,3)))/((INDEX('RPI calculation'!$H$9:$H$356,P1372)+INDEX('RPI calculation'!$I$9:$I$356,P1372))-(COUNTIFS(Matches!$C$9:$C$1954,C1372,Matches!$D$9:$D$1954,D1372,Matches!$Q$9:$Q$1954,1)+COUNTIFS(Matches!$C$9:$C$1954,D1372,Matches!$D$9:$D$1954,C1372,Matches!$Q$9:$Q$1954,1))))</f>
        <v>0.8</v>
      </c>
      <c r="U1372" s="9">
        <f>IF(Q1372=0,0,(INDEX('RPI calculation'!$H$9:$H$356,O1372)-(COUNTIFS(Matches!$C$9:$C$1954,C1372,Matches!$D$9:$D$1954,D1372,Matches!$Q$9:$Q$1954,1,Matches!$E$9:$E$1954,3)+COUNTIFS(Matches!$C$9:$C$1954,D1372,Matches!$D$9:$D$1954,C1372,Matches!$Q$9:$Q$1954,1,Matches!$F$9:$F$1954,3)))/((INDEX('RPI calculation'!$H$9:$H$356,O1372)+INDEX('RPI calculation'!$I$9:$I$356,O1372))-(COUNTIFS(Matches!$C$9:$C$1954,C1372,Matches!$D$9:$D$1954,D1372,Matches!$Q$9:$Q$1954,1)+COUNTIFS(Matches!$C$9:$C$1954,D1372,Matches!$D$9:$D$1954,C1372,Matches!$Q$9:$Q$1954,1))))</f>
        <v>0.41666666666666669</v>
      </c>
      <c r="V1372" s="9">
        <f>IF(Q1372=0,0,INDEX('RPI calculation'!$K$9:$K$356,P1372))</f>
        <v>0.42479338842975201</v>
      </c>
      <c r="W1372" s="9">
        <f>IF(Q1372=0,0,INDEX('RPI calculation'!$K$9:$K$356,O1372))</f>
        <v>0.59677544677544681</v>
      </c>
      <c r="X1372" s="1">
        <f>IF(G1372="D1",INDEX('RPI calculation'!$N$9:$N$356,O1372),0)</f>
        <v>138</v>
      </c>
      <c r="Y1372" s="1">
        <f>IF(H1372="D1",INDEX('RPI calculation'!$N$9:$N$356,P1372),0)</f>
        <v>112</v>
      </c>
    </row>
    <row r="1373" spans="1:25" ht="25">
      <c r="A1373" s="1" t="s">
        <v>3795</v>
      </c>
      <c r="B1373" s="12">
        <v>46277</v>
      </c>
      <c r="C1373" s="1" t="s">
        <v>290</v>
      </c>
      <c r="D1373" s="1" t="s">
        <v>317</v>
      </c>
      <c r="E1373" s="1">
        <v>0</v>
      </c>
      <c r="F1373" s="1">
        <v>3</v>
      </c>
      <c r="G1373" s="1" t="s">
        <v>584</v>
      </c>
      <c r="H1373" s="1" t="s">
        <v>584</v>
      </c>
      <c r="I1373" s="1">
        <v>2</v>
      </c>
      <c r="J1373" s="14" t="s">
        <v>632</v>
      </c>
      <c r="K1373" s="14" t="s">
        <v>3796</v>
      </c>
      <c r="L1373" s="14"/>
      <c r="M1373" s="1" t="s">
        <v>5986</v>
      </c>
      <c r="N1373" s="14" t="s">
        <v>5989</v>
      </c>
      <c r="O1373" s="1">
        <f>IF(G1373="D1",MATCH(C1373,'RPI calculation'!$A$9:$A$356,0),0)</f>
        <v>123</v>
      </c>
      <c r="P1373" s="1">
        <f>IF(H1373="D1",MATCH(D1373,'RPI calculation'!$A$9:$A$356,0),0)</f>
        <v>134</v>
      </c>
      <c r="Q1373" s="1">
        <f t="shared" si="63"/>
        <v>1</v>
      </c>
      <c r="R1373" s="1">
        <f t="shared" si="64"/>
        <v>0</v>
      </c>
      <c r="S1373" s="1">
        <f t="shared" si="65"/>
        <v>1</v>
      </c>
      <c r="T1373" s="9">
        <f>IF(Q1373=0,0,(INDEX('RPI calculation'!$H$9:$H$356,P1373)-(COUNTIFS(Matches!$C$9:$C$1954,C1373,Matches!$D$9:$D$1954,D1373,Matches!$Q$9:$Q$1954,1,Matches!$F$9:$F$1954,3)+COUNTIFS(Matches!$C$9:$C$1954,D1373,Matches!$D$9:$D$1954,C1373,Matches!$Q$9:$Q$1954,1,Matches!$E$9:$E$1954,3)))/((INDEX('RPI calculation'!$H$9:$H$356,P1373)+INDEX('RPI calculation'!$I$9:$I$356,P1373))-(COUNTIFS(Matches!$C$9:$C$1954,C1373,Matches!$D$9:$D$1954,D1373,Matches!$Q$9:$Q$1954,1)+COUNTIFS(Matches!$C$9:$C$1954,D1373,Matches!$D$9:$D$1954,C1373,Matches!$Q$9:$Q$1954,1))))</f>
        <v>0.16666666666666666</v>
      </c>
      <c r="U1373" s="9">
        <f>IF(Q1373=0,0,(INDEX('RPI calculation'!$H$9:$H$356,O1373)-(COUNTIFS(Matches!$C$9:$C$1954,C1373,Matches!$D$9:$D$1954,D1373,Matches!$Q$9:$Q$1954,1,Matches!$E$9:$E$1954,3)+COUNTIFS(Matches!$C$9:$C$1954,D1373,Matches!$D$9:$D$1954,C1373,Matches!$Q$9:$Q$1954,1,Matches!$F$9:$F$1954,3)))/((INDEX('RPI calculation'!$H$9:$H$356,O1373)+INDEX('RPI calculation'!$I$9:$I$356,O1373))-(COUNTIFS(Matches!$C$9:$C$1954,C1373,Matches!$D$9:$D$1954,D1373,Matches!$Q$9:$Q$1954,1)+COUNTIFS(Matches!$C$9:$C$1954,D1373,Matches!$D$9:$D$1954,C1373,Matches!$Q$9:$Q$1954,1))))</f>
        <v>0.33333333333333331</v>
      </c>
      <c r="V1373" s="9">
        <f>IF(Q1373=0,0,INDEX('RPI calculation'!$K$9:$K$356,P1373))</f>
        <v>0.47202797202797203</v>
      </c>
      <c r="W1373" s="9">
        <f>IF(Q1373=0,0,INDEX('RPI calculation'!$K$9:$K$356,O1373))</f>
        <v>0.51402486402486403</v>
      </c>
      <c r="X1373" s="1">
        <f>IF(G1373="D1",INDEX('RPI calculation'!$N$9:$N$356,O1373),0)</f>
        <v>267</v>
      </c>
      <c r="Y1373" s="1">
        <f>IF(H1373="D1",INDEX('RPI calculation'!$N$9:$N$356,P1373),0)</f>
        <v>294</v>
      </c>
    </row>
    <row r="1374" spans="1:25" ht="25">
      <c r="A1374" s="1" t="s">
        <v>3797</v>
      </c>
      <c r="B1374" s="12">
        <v>46277</v>
      </c>
      <c r="C1374" s="1" t="s">
        <v>290</v>
      </c>
      <c r="D1374" s="1" t="s">
        <v>226</v>
      </c>
      <c r="E1374" s="1">
        <v>0</v>
      </c>
      <c r="F1374" s="1">
        <v>3</v>
      </c>
      <c r="G1374" s="1" t="s">
        <v>584</v>
      </c>
      <c r="H1374" s="1" t="s">
        <v>584</v>
      </c>
      <c r="I1374" s="1">
        <v>2</v>
      </c>
      <c r="J1374" s="14" t="s">
        <v>1130</v>
      </c>
      <c r="K1374" s="14" t="s">
        <v>3798</v>
      </c>
      <c r="L1374" s="14"/>
      <c r="M1374" s="1" t="s">
        <v>5986</v>
      </c>
      <c r="N1374" s="14" t="s">
        <v>5989</v>
      </c>
      <c r="O1374" s="1">
        <f>IF(G1374="D1",MATCH(C1374,'RPI calculation'!$A$9:$A$356,0),0)</f>
        <v>123</v>
      </c>
      <c r="P1374" s="1">
        <f>IF(H1374="D1",MATCH(D1374,'RPI calculation'!$A$9:$A$356,0),0)</f>
        <v>265</v>
      </c>
      <c r="Q1374" s="1">
        <f t="shared" si="63"/>
        <v>1</v>
      </c>
      <c r="R1374" s="1">
        <f t="shared" si="64"/>
        <v>0</v>
      </c>
      <c r="S1374" s="1">
        <f t="shared" si="65"/>
        <v>1</v>
      </c>
      <c r="T1374" s="9">
        <f>IF(Q1374=0,0,(INDEX('RPI calculation'!$H$9:$H$356,P1374)-(COUNTIFS(Matches!$C$9:$C$1954,C1374,Matches!$D$9:$D$1954,D1374,Matches!$Q$9:$Q$1954,1,Matches!$F$9:$F$1954,3)+COUNTIFS(Matches!$C$9:$C$1954,D1374,Matches!$D$9:$D$1954,C1374,Matches!$Q$9:$Q$1954,1,Matches!$E$9:$E$1954,3)))/((INDEX('RPI calculation'!$H$9:$H$356,P1374)+INDEX('RPI calculation'!$I$9:$I$356,P1374))-(COUNTIFS(Matches!$C$9:$C$1954,C1374,Matches!$D$9:$D$1954,D1374,Matches!$Q$9:$Q$1954,1)+COUNTIFS(Matches!$C$9:$C$1954,D1374,Matches!$D$9:$D$1954,C1374,Matches!$Q$9:$Q$1954,1))))</f>
        <v>0.8</v>
      </c>
      <c r="U1374" s="9">
        <f>IF(Q1374=0,0,(INDEX('RPI calculation'!$H$9:$H$356,O1374)-(COUNTIFS(Matches!$C$9:$C$1954,C1374,Matches!$D$9:$D$1954,D1374,Matches!$Q$9:$Q$1954,1,Matches!$E$9:$E$1954,3)+COUNTIFS(Matches!$C$9:$C$1954,D1374,Matches!$D$9:$D$1954,C1374,Matches!$Q$9:$Q$1954,1,Matches!$F$9:$F$1954,3)))/((INDEX('RPI calculation'!$H$9:$H$356,O1374)+INDEX('RPI calculation'!$I$9:$I$356,O1374))-(COUNTIFS(Matches!$C$9:$C$1954,C1374,Matches!$D$9:$D$1954,D1374,Matches!$Q$9:$Q$1954,1)+COUNTIFS(Matches!$C$9:$C$1954,D1374,Matches!$D$9:$D$1954,C1374,Matches!$Q$9:$Q$1954,1))))</f>
        <v>0.33333333333333331</v>
      </c>
      <c r="V1374" s="9">
        <f>IF(Q1374=0,0,INDEX('RPI calculation'!$K$9:$K$356,P1374))</f>
        <v>0.29807162534435261</v>
      </c>
      <c r="W1374" s="9">
        <f>IF(Q1374=0,0,INDEX('RPI calculation'!$K$9:$K$356,O1374))</f>
        <v>0.51402486402486403</v>
      </c>
      <c r="X1374" s="1">
        <f>IF(G1374="D1",INDEX('RPI calculation'!$N$9:$N$356,O1374),0)</f>
        <v>267</v>
      </c>
      <c r="Y1374" s="1">
        <f>IF(H1374="D1",INDEX('RPI calculation'!$N$9:$N$356,P1374),0)</f>
        <v>203</v>
      </c>
    </row>
    <row r="1375" spans="1:25" ht="25">
      <c r="A1375" s="1" t="s">
        <v>3799</v>
      </c>
      <c r="B1375" s="12">
        <v>46277</v>
      </c>
      <c r="C1375" s="1" t="s">
        <v>213</v>
      </c>
      <c r="D1375" s="1" t="s">
        <v>141</v>
      </c>
      <c r="E1375" s="1">
        <v>3</v>
      </c>
      <c r="F1375" s="1">
        <v>0</v>
      </c>
      <c r="G1375" s="1" t="s">
        <v>584</v>
      </c>
      <c r="H1375" s="1" t="s">
        <v>584</v>
      </c>
      <c r="I1375" s="1">
        <v>2</v>
      </c>
      <c r="J1375" s="14" t="s">
        <v>1221</v>
      </c>
      <c r="K1375" s="14" t="s">
        <v>3800</v>
      </c>
      <c r="L1375" s="14"/>
      <c r="M1375" s="1" t="s">
        <v>5986</v>
      </c>
      <c r="N1375" s="14" t="s">
        <v>5989</v>
      </c>
      <c r="O1375" s="1">
        <f>IF(G1375="D1",MATCH(C1375,'RPI calculation'!$A$9:$A$356,0),0)</f>
        <v>124</v>
      </c>
      <c r="P1375" s="1">
        <f>IF(H1375="D1",MATCH(D1375,'RPI calculation'!$A$9:$A$356,0),0)</f>
        <v>344</v>
      </c>
      <c r="Q1375" s="1">
        <f t="shared" si="63"/>
        <v>1</v>
      </c>
      <c r="R1375" s="1">
        <f t="shared" si="64"/>
        <v>1</v>
      </c>
      <c r="S1375" s="1">
        <f t="shared" si="65"/>
        <v>0</v>
      </c>
      <c r="T1375" s="9">
        <f>IF(Q1375=0,0,(INDEX('RPI calculation'!$H$9:$H$356,P1375)-(COUNTIFS(Matches!$C$9:$C$1954,C1375,Matches!$D$9:$D$1954,D1375,Matches!$Q$9:$Q$1954,1,Matches!$F$9:$F$1954,3)+COUNTIFS(Matches!$C$9:$C$1954,D1375,Matches!$D$9:$D$1954,C1375,Matches!$Q$9:$Q$1954,1,Matches!$E$9:$E$1954,3)))/((INDEX('RPI calculation'!$H$9:$H$356,P1375)+INDEX('RPI calculation'!$I$9:$I$356,P1375))-(COUNTIFS(Matches!$C$9:$C$1954,C1375,Matches!$D$9:$D$1954,D1375,Matches!$Q$9:$Q$1954,1)+COUNTIFS(Matches!$C$9:$C$1954,D1375,Matches!$D$9:$D$1954,C1375,Matches!$Q$9:$Q$1954,1))))</f>
        <v>0.55555555555555558</v>
      </c>
      <c r="U1375" s="9">
        <f>IF(Q1375=0,0,(INDEX('RPI calculation'!$H$9:$H$356,O1375)-(COUNTIFS(Matches!$C$9:$C$1954,C1375,Matches!$D$9:$D$1954,D1375,Matches!$Q$9:$Q$1954,1,Matches!$E$9:$E$1954,3)+COUNTIFS(Matches!$C$9:$C$1954,D1375,Matches!$D$9:$D$1954,C1375,Matches!$Q$9:$Q$1954,1,Matches!$F$9:$F$1954,3)))/((INDEX('RPI calculation'!$H$9:$H$356,O1375)+INDEX('RPI calculation'!$I$9:$I$356,O1375))-(COUNTIFS(Matches!$C$9:$C$1954,C1375,Matches!$D$9:$D$1954,D1375,Matches!$Q$9:$Q$1954,1)+COUNTIFS(Matches!$C$9:$C$1954,D1375,Matches!$D$9:$D$1954,C1375,Matches!$Q$9:$Q$1954,1))))</f>
        <v>0.45454545454545453</v>
      </c>
      <c r="V1375" s="9">
        <f>IF(Q1375=0,0,INDEX('RPI calculation'!$K$9:$K$356,P1375))</f>
        <v>0.54050505050505049</v>
      </c>
      <c r="W1375" s="9">
        <f>IF(Q1375=0,0,INDEX('RPI calculation'!$K$9:$K$356,O1375))</f>
        <v>0.47944023569023564</v>
      </c>
      <c r="X1375" s="1">
        <f>IF(G1375="D1",INDEX('RPI calculation'!$N$9:$N$356,O1375),0)</f>
        <v>190</v>
      </c>
      <c r="Y1375" s="1">
        <f>IF(H1375="D1",INDEX('RPI calculation'!$N$9:$N$356,P1375),0)</f>
        <v>118</v>
      </c>
    </row>
    <row r="1376" spans="1:25" ht="25">
      <c r="A1376" s="1" t="s">
        <v>3801</v>
      </c>
      <c r="B1376" s="12">
        <v>46277</v>
      </c>
      <c r="C1376" s="1" t="s">
        <v>310</v>
      </c>
      <c r="D1376" s="1" t="s">
        <v>159</v>
      </c>
      <c r="E1376" s="1">
        <v>0</v>
      </c>
      <c r="F1376" s="1">
        <v>3</v>
      </c>
      <c r="G1376" s="1" t="s">
        <v>584</v>
      </c>
      <c r="H1376" s="1" t="s">
        <v>584</v>
      </c>
      <c r="I1376" s="1">
        <v>2</v>
      </c>
      <c r="J1376" s="14" t="s">
        <v>2048</v>
      </c>
      <c r="K1376" s="14" t="s">
        <v>3802</v>
      </c>
      <c r="L1376" s="14"/>
      <c r="M1376" s="1" t="s">
        <v>5986</v>
      </c>
      <c r="N1376" s="14" t="s">
        <v>5989</v>
      </c>
      <c r="O1376" s="1">
        <f>IF(G1376="D1",MATCH(C1376,'RPI calculation'!$A$9:$A$356,0),0)</f>
        <v>125</v>
      </c>
      <c r="P1376" s="1">
        <f>IF(H1376="D1",MATCH(D1376,'RPI calculation'!$A$9:$A$356,0),0)</f>
        <v>192</v>
      </c>
      <c r="Q1376" s="1">
        <f t="shared" si="63"/>
        <v>1</v>
      </c>
      <c r="R1376" s="1">
        <f t="shared" si="64"/>
        <v>0</v>
      </c>
      <c r="S1376" s="1">
        <f t="shared" si="65"/>
        <v>1</v>
      </c>
      <c r="T1376" s="9">
        <f>IF(Q1376=0,0,(INDEX('RPI calculation'!$H$9:$H$356,P1376)-(COUNTIFS(Matches!$C$9:$C$1954,C1376,Matches!$D$9:$D$1954,D1376,Matches!$Q$9:$Q$1954,1,Matches!$F$9:$F$1954,3)+COUNTIFS(Matches!$C$9:$C$1954,D1376,Matches!$D$9:$D$1954,C1376,Matches!$Q$9:$Q$1954,1,Matches!$E$9:$E$1954,3)))/((INDEX('RPI calculation'!$H$9:$H$356,P1376)+INDEX('RPI calculation'!$I$9:$I$356,P1376))-(COUNTIFS(Matches!$C$9:$C$1954,C1376,Matches!$D$9:$D$1954,D1376,Matches!$Q$9:$Q$1954,1)+COUNTIFS(Matches!$C$9:$C$1954,D1376,Matches!$D$9:$D$1954,C1376,Matches!$Q$9:$Q$1954,1))))</f>
        <v>0.75</v>
      </c>
      <c r="U1376" s="9">
        <f>IF(Q1376=0,0,(INDEX('RPI calculation'!$H$9:$H$356,O1376)-(COUNTIFS(Matches!$C$9:$C$1954,C1376,Matches!$D$9:$D$1954,D1376,Matches!$Q$9:$Q$1954,1,Matches!$E$9:$E$1954,3)+COUNTIFS(Matches!$C$9:$C$1954,D1376,Matches!$D$9:$D$1954,C1376,Matches!$Q$9:$Q$1954,1,Matches!$F$9:$F$1954,3)))/((INDEX('RPI calculation'!$H$9:$H$356,O1376)+INDEX('RPI calculation'!$I$9:$I$356,O1376))-(COUNTIFS(Matches!$C$9:$C$1954,C1376,Matches!$D$9:$D$1954,D1376,Matches!$Q$9:$Q$1954,1)+COUNTIFS(Matches!$C$9:$C$1954,D1376,Matches!$D$9:$D$1954,C1376,Matches!$Q$9:$Q$1954,1))))</f>
        <v>0.27272727272727271</v>
      </c>
      <c r="V1376" s="9">
        <f>IF(Q1376=0,0,INDEX('RPI calculation'!$K$9:$K$356,P1376))</f>
        <v>0.4135003885003885</v>
      </c>
      <c r="W1376" s="9">
        <f>IF(Q1376=0,0,INDEX('RPI calculation'!$K$9:$K$356,O1376))</f>
        <v>0.5044013856513857</v>
      </c>
      <c r="X1376" s="1">
        <f>IF(G1376="D1",INDEX('RPI calculation'!$N$9:$N$356,O1376),0)</f>
        <v>287</v>
      </c>
      <c r="Y1376" s="1">
        <f>IF(H1376="D1",INDEX('RPI calculation'!$N$9:$N$356,P1376),0)</f>
        <v>136</v>
      </c>
    </row>
    <row r="1377" spans="1:25" ht="25">
      <c r="A1377" s="1" t="s">
        <v>3803</v>
      </c>
      <c r="B1377" s="12">
        <v>46277</v>
      </c>
      <c r="C1377" s="1" t="s">
        <v>136</v>
      </c>
      <c r="D1377" s="1" t="s">
        <v>80</v>
      </c>
      <c r="E1377" s="1">
        <v>1</v>
      </c>
      <c r="F1377" s="1">
        <v>3</v>
      </c>
      <c r="G1377" s="1" t="s">
        <v>584</v>
      </c>
      <c r="H1377" s="1" t="s">
        <v>584</v>
      </c>
      <c r="I1377" s="1">
        <v>2</v>
      </c>
      <c r="J1377" s="14" t="s">
        <v>1375</v>
      </c>
      <c r="K1377" s="14" t="s">
        <v>3804</v>
      </c>
      <c r="L1377" s="14"/>
      <c r="M1377" s="1" t="s">
        <v>5986</v>
      </c>
      <c r="N1377" s="14" t="s">
        <v>5989</v>
      </c>
      <c r="O1377" s="1">
        <f>IF(G1377="D1",MATCH(C1377,'RPI calculation'!$A$9:$A$356,0),0)</f>
        <v>126</v>
      </c>
      <c r="P1377" s="1">
        <f>IF(H1377="D1",MATCH(D1377,'RPI calculation'!$A$9:$A$356,0),0)</f>
        <v>218</v>
      </c>
      <c r="Q1377" s="1">
        <f t="shared" si="63"/>
        <v>1</v>
      </c>
      <c r="R1377" s="1">
        <f t="shared" si="64"/>
        <v>0</v>
      </c>
      <c r="S1377" s="1">
        <f t="shared" si="65"/>
        <v>1</v>
      </c>
      <c r="T1377" s="9">
        <f>IF(Q1377=0,0,(INDEX('RPI calculation'!$H$9:$H$356,P1377)-(COUNTIFS(Matches!$C$9:$C$1954,C1377,Matches!$D$9:$D$1954,D1377,Matches!$Q$9:$Q$1954,1,Matches!$F$9:$F$1954,3)+COUNTIFS(Matches!$C$9:$C$1954,D1377,Matches!$D$9:$D$1954,C1377,Matches!$Q$9:$Q$1954,1,Matches!$E$9:$E$1954,3)))/((INDEX('RPI calculation'!$H$9:$H$356,P1377)+INDEX('RPI calculation'!$I$9:$I$356,P1377))-(COUNTIFS(Matches!$C$9:$C$1954,C1377,Matches!$D$9:$D$1954,D1377,Matches!$Q$9:$Q$1954,1)+COUNTIFS(Matches!$C$9:$C$1954,D1377,Matches!$D$9:$D$1954,C1377,Matches!$Q$9:$Q$1954,1))))</f>
        <v>0.7</v>
      </c>
      <c r="U1377" s="9">
        <f>IF(Q1377=0,0,(INDEX('RPI calculation'!$H$9:$H$356,O1377)-(COUNTIFS(Matches!$C$9:$C$1954,C1377,Matches!$D$9:$D$1954,D1377,Matches!$Q$9:$Q$1954,1,Matches!$E$9:$E$1954,3)+COUNTIFS(Matches!$C$9:$C$1954,D1377,Matches!$D$9:$D$1954,C1377,Matches!$Q$9:$Q$1954,1,Matches!$F$9:$F$1954,3)))/((INDEX('RPI calculation'!$H$9:$H$356,O1377)+INDEX('RPI calculation'!$I$9:$I$356,O1377))-(COUNTIFS(Matches!$C$9:$C$1954,C1377,Matches!$D$9:$D$1954,D1377,Matches!$Q$9:$Q$1954,1)+COUNTIFS(Matches!$C$9:$C$1954,D1377,Matches!$D$9:$D$1954,C1377,Matches!$Q$9:$Q$1954,1))))</f>
        <v>0.55555555555555558</v>
      </c>
      <c r="V1377" s="9">
        <f>IF(Q1377=0,0,INDEX('RPI calculation'!$K$9:$K$356,P1377))</f>
        <v>0.55399449035812676</v>
      </c>
      <c r="W1377" s="9">
        <f>IF(Q1377=0,0,INDEX('RPI calculation'!$K$9:$K$356,O1377))</f>
        <v>0.58047619047619048</v>
      </c>
      <c r="X1377" s="1">
        <f>IF(G1377="D1",INDEX('RPI calculation'!$N$9:$N$356,O1377),0)</f>
        <v>113</v>
      </c>
      <c r="Y1377" s="1">
        <f>IF(H1377="D1",INDEX('RPI calculation'!$N$9:$N$356,P1377),0)</f>
        <v>57</v>
      </c>
    </row>
    <row r="1378" spans="1:25" ht="25">
      <c r="A1378" s="1" t="s">
        <v>3805</v>
      </c>
      <c r="B1378" s="12">
        <v>46277</v>
      </c>
      <c r="C1378" s="1" t="s">
        <v>225</v>
      </c>
      <c r="D1378" s="1" t="s">
        <v>55</v>
      </c>
      <c r="E1378" s="1">
        <v>0</v>
      </c>
      <c r="F1378" s="1">
        <v>3</v>
      </c>
      <c r="G1378" s="1" t="s">
        <v>584</v>
      </c>
      <c r="H1378" s="1" t="s">
        <v>584</v>
      </c>
      <c r="I1378" s="1">
        <v>2</v>
      </c>
      <c r="J1378" s="14" t="s">
        <v>1041</v>
      </c>
      <c r="K1378" s="14" t="s">
        <v>3806</v>
      </c>
      <c r="L1378" s="14"/>
      <c r="M1378" s="1" t="s">
        <v>5986</v>
      </c>
      <c r="N1378" s="14" t="s">
        <v>5989</v>
      </c>
      <c r="O1378" s="1">
        <f>IF(G1378="D1",MATCH(C1378,'RPI calculation'!$A$9:$A$356,0),0)</f>
        <v>130</v>
      </c>
      <c r="P1378" s="1">
        <f>IF(H1378="D1",MATCH(D1378,'RPI calculation'!$A$9:$A$356,0),0)</f>
        <v>290</v>
      </c>
      <c r="Q1378" s="1">
        <f t="shared" si="63"/>
        <v>1</v>
      </c>
      <c r="R1378" s="1">
        <f t="shared" si="64"/>
        <v>0</v>
      </c>
      <c r="S1378" s="1">
        <f t="shared" si="65"/>
        <v>1</v>
      </c>
      <c r="T1378" s="9">
        <f>IF(Q1378=0,0,(INDEX('RPI calculation'!$H$9:$H$356,P1378)-(COUNTIFS(Matches!$C$9:$C$1954,C1378,Matches!$D$9:$D$1954,D1378,Matches!$Q$9:$Q$1954,1,Matches!$F$9:$F$1954,3)+COUNTIFS(Matches!$C$9:$C$1954,D1378,Matches!$D$9:$D$1954,C1378,Matches!$Q$9:$Q$1954,1,Matches!$E$9:$E$1954,3)))/((INDEX('RPI calculation'!$H$9:$H$356,P1378)+INDEX('RPI calculation'!$I$9:$I$356,P1378))-(COUNTIFS(Matches!$C$9:$C$1954,C1378,Matches!$D$9:$D$1954,D1378,Matches!$Q$9:$Q$1954,1)+COUNTIFS(Matches!$C$9:$C$1954,D1378,Matches!$D$9:$D$1954,C1378,Matches!$Q$9:$Q$1954,1))))</f>
        <v>0.77777777777777779</v>
      </c>
      <c r="U1378" s="9">
        <f>IF(Q1378=0,0,(INDEX('RPI calculation'!$H$9:$H$356,O1378)-(COUNTIFS(Matches!$C$9:$C$1954,C1378,Matches!$D$9:$D$1954,D1378,Matches!$Q$9:$Q$1954,1,Matches!$E$9:$E$1954,3)+COUNTIFS(Matches!$C$9:$C$1954,D1378,Matches!$D$9:$D$1954,C1378,Matches!$Q$9:$Q$1954,1,Matches!$F$9:$F$1954,3)))/((INDEX('RPI calculation'!$H$9:$H$356,O1378)+INDEX('RPI calculation'!$I$9:$I$356,O1378))-(COUNTIFS(Matches!$C$9:$C$1954,C1378,Matches!$D$9:$D$1954,D1378,Matches!$Q$9:$Q$1954,1)+COUNTIFS(Matches!$C$9:$C$1954,D1378,Matches!$D$9:$D$1954,C1378,Matches!$Q$9:$Q$1954,1))))</f>
        <v>0.54545454545454541</v>
      </c>
      <c r="V1378" s="9">
        <f>IF(Q1378=0,0,INDEX('RPI calculation'!$K$9:$K$356,P1378))</f>
        <v>0.58141414141414149</v>
      </c>
      <c r="W1378" s="9">
        <f>IF(Q1378=0,0,INDEX('RPI calculation'!$K$9:$K$356,O1378))</f>
        <v>0.47053872053872053</v>
      </c>
      <c r="X1378" s="1">
        <f>IF(G1378="D1",INDEX('RPI calculation'!$N$9:$N$356,O1378),0)</f>
        <v>202</v>
      </c>
      <c r="Y1378" s="1">
        <f>IF(H1378="D1",INDEX('RPI calculation'!$N$9:$N$356,P1378),0)</f>
        <v>32</v>
      </c>
    </row>
    <row r="1379" spans="1:25" ht="25">
      <c r="A1379" s="1" t="s">
        <v>3807</v>
      </c>
      <c r="B1379" s="12">
        <v>46277</v>
      </c>
      <c r="C1379" s="1" t="s">
        <v>27</v>
      </c>
      <c r="D1379" s="1" t="s">
        <v>26</v>
      </c>
      <c r="E1379" s="1">
        <v>1</v>
      </c>
      <c r="F1379" s="1">
        <v>3</v>
      </c>
      <c r="G1379" s="1" t="s">
        <v>584</v>
      </c>
      <c r="H1379" s="1" t="s">
        <v>584</v>
      </c>
      <c r="I1379" s="1">
        <v>2</v>
      </c>
      <c r="J1379" s="14" t="s">
        <v>3808</v>
      </c>
      <c r="K1379" s="14" t="s">
        <v>3809</v>
      </c>
      <c r="L1379" s="14"/>
      <c r="M1379" s="1" t="s">
        <v>5986</v>
      </c>
      <c r="N1379" s="14" t="s">
        <v>5988</v>
      </c>
      <c r="O1379" s="1">
        <f>IF(G1379="D1",MATCH(C1379,'RPI calculation'!$A$9:$A$356,0),0)</f>
        <v>132</v>
      </c>
      <c r="P1379" s="1">
        <f>IF(H1379="D1",MATCH(D1379,'RPI calculation'!$A$9:$A$356,0),0)</f>
        <v>253</v>
      </c>
      <c r="Q1379" s="1">
        <f t="shared" si="63"/>
        <v>1</v>
      </c>
      <c r="R1379" s="1">
        <f t="shared" si="64"/>
        <v>0</v>
      </c>
      <c r="S1379" s="1">
        <f t="shared" si="65"/>
        <v>1</v>
      </c>
      <c r="T1379" s="9">
        <f>IF(Q1379=0,0,(INDEX('RPI calculation'!$H$9:$H$356,P1379)-(COUNTIFS(Matches!$C$9:$C$1954,C1379,Matches!$D$9:$D$1954,D1379,Matches!$Q$9:$Q$1954,1,Matches!$F$9:$F$1954,3)+COUNTIFS(Matches!$C$9:$C$1954,D1379,Matches!$D$9:$D$1954,C1379,Matches!$Q$9:$Q$1954,1,Matches!$E$9:$E$1954,3)))/((INDEX('RPI calculation'!$H$9:$H$356,P1379)+INDEX('RPI calculation'!$I$9:$I$356,P1379))-(COUNTIFS(Matches!$C$9:$C$1954,C1379,Matches!$D$9:$D$1954,D1379,Matches!$Q$9:$Q$1954,1)+COUNTIFS(Matches!$C$9:$C$1954,D1379,Matches!$D$9:$D$1954,C1379,Matches!$Q$9:$Q$1954,1))))</f>
        <v>0.77777777777777779</v>
      </c>
      <c r="U1379" s="9">
        <f>IF(Q1379=0,0,(INDEX('RPI calculation'!$H$9:$H$356,O1379)-(COUNTIFS(Matches!$C$9:$C$1954,C1379,Matches!$D$9:$D$1954,D1379,Matches!$Q$9:$Q$1954,1,Matches!$E$9:$E$1954,3)+COUNTIFS(Matches!$C$9:$C$1954,D1379,Matches!$D$9:$D$1954,C1379,Matches!$Q$9:$Q$1954,1,Matches!$F$9:$F$1954,3)))/((INDEX('RPI calculation'!$H$9:$H$356,O1379)+INDEX('RPI calculation'!$I$9:$I$356,O1379))-(COUNTIFS(Matches!$C$9:$C$1954,C1379,Matches!$D$9:$D$1954,D1379,Matches!$Q$9:$Q$1954,1)+COUNTIFS(Matches!$C$9:$C$1954,D1379,Matches!$D$9:$D$1954,C1379,Matches!$Q$9:$Q$1954,1))))</f>
        <v>0.88888888888888884</v>
      </c>
      <c r="V1379" s="9">
        <f>IF(Q1379=0,0,INDEX('RPI calculation'!$K$9:$K$356,P1379))</f>
        <v>0.68007936507936506</v>
      </c>
      <c r="W1379" s="9">
        <f>IF(Q1379=0,0,INDEX('RPI calculation'!$K$9:$K$356,O1379))</f>
        <v>0.67789321789321788</v>
      </c>
      <c r="X1379" s="1">
        <f>IF(G1379="D1",INDEX('RPI calculation'!$N$9:$N$356,O1379),0)</f>
        <v>4</v>
      </c>
      <c r="Y1379" s="1">
        <f>IF(H1379="D1",INDEX('RPI calculation'!$N$9:$N$356,P1379),0)</f>
        <v>3</v>
      </c>
    </row>
    <row r="1380" spans="1:25" ht="25">
      <c r="A1380" s="1" t="s">
        <v>3810</v>
      </c>
      <c r="B1380" s="12">
        <v>46277</v>
      </c>
      <c r="C1380" s="1" t="s">
        <v>254</v>
      </c>
      <c r="D1380" s="1" t="s">
        <v>318</v>
      </c>
      <c r="E1380" s="1">
        <v>3</v>
      </c>
      <c r="F1380" s="1">
        <v>2</v>
      </c>
      <c r="G1380" s="1" t="s">
        <v>584</v>
      </c>
      <c r="H1380" s="1" t="s">
        <v>584</v>
      </c>
      <c r="I1380" s="1">
        <v>2</v>
      </c>
      <c r="J1380" s="14" t="s">
        <v>1400</v>
      </c>
      <c r="K1380" s="14" t="s">
        <v>3811</v>
      </c>
      <c r="L1380" s="14"/>
      <c r="M1380" s="1" t="s">
        <v>5986</v>
      </c>
      <c r="N1380" s="14" t="s">
        <v>5989</v>
      </c>
      <c r="O1380" s="1">
        <f>IF(G1380="D1",MATCH(C1380,'RPI calculation'!$A$9:$A$356,0),0)</f>
        <v>133</v>
      </c>
      <c r="P1380" s="1">
        <f>IF(H1380="D1",MATCH(D1380,'RPI calculation'!$A$9:$A$356,0),0)</f>
        <v>231</v>
      </c>
      <c r="Q1380" s="1">
        <f t="shared" si="63"/>
        <v>1</v>
      </c>
      <c r="R1380" s="1">
        <f t="shared" si="64"/>
        <v>1</v>
      </c>
      <c r="S1380" s="1">
        <f t="shared" si="65"/>
        <v>0</v>
      </c>
      <c r="T1380" s="9">
        <f>IF(Q1380=0,0,(INDEX('RPI calculation'!$H$9:$H$356,P1380)-(COUNTIFS(Matches!$C$9:$C$1954,C1380,Matches!$D$9:$D$1954,D1380,Matches!$Q$9:$Q$1954,1,Matches!$F$9:$F$1954,3)+COUNTIFS(Matches!$C$9:$C$1954,D1380,Matches!$D$9:$D$1954,C1380,Matches!$Q$9:$Q$1954,1,Matches!$E$9:$E$1954,3)))/((INDEX('RPI calculation'!$H$9:$H$356,P1380)+INDEX('RPI calculation'!$I$9:$I$356,P1380))-(COUNTIFS(Matches!$C$9:$C$1954,C1380,Matches!$D$9:$D$1954,D1380,Matches!$Q$9:$Q$1954,1)+COUNTIFS(Matches!$C$9:$C$1954,D1380,Matches!$D$9:$D$1954,C1380,Matches!$Q$9:$Q$1954,1))))</f>
        <v>0.45454545454545453</v>
      </c>
      <c r="U1380" s="9">
        <f>IF(Q1380=0,0,(INDEX('RPI calculation'!$H$9:$H$356,O1380)-(COUNTIFS(Matches!$C$9:$C$1954,C1380,Matches!$D$9:$D$1954,D1380,Matches!$Q$9:$Q$1954,1,Matches!$E$9:$E$1954,3)+COUNTIFS(Matches!$C$9:$C$1954,D1380,Matches!$D$9:$D$1954,C1380,Matches!$Q$9:$Q$1954,1,Matches!$F$9:$F$1954,3)))/((INDEX('RPI calculation'!$H$9:$H$356,O1380)+INDEX('RPI calculation'!$I$9:$I$356,O1380))-(COUNTIFS(Matches!$C$9:$C$1954,C1380,Matches!$D$9:$D$1954,D1380,Matches!$Q$9:$Q$1954,1)+COUNTIFS(Matches!$C$9:$C$1954,D1380,Matches!$D$9:$D$1954,C1380,Matches!$Q$9:$Q$1954,1))))</f>
        <v>0.45454545454545453</v>
      </c>
      <c r="V1380" s="9">
        <f>IF(Q1380=0,0,INDEX('RPI calculation'!$K$9:$K$356,P1380))</f>
        <v>0.38525687275687276</v>
      </c>
      <c r="W1380" s="9">
        <f>IF(Q1380=0,0,INDEX('RPI calculation'!$K$9:$K$356,O1380))</f>
        <v>0.44771917896917895</v>
      </c>
      <c r="X1380" s="1">
        <f>IF(G1380="D1",INDEX('RPI calculation'!$N$9:$N$356,O1380),0)</f>
        <v>231</v>
      </c>
      <c r="Y1380" s="1">
        <f>IF(H1380="D1",INDEX('RPI calculation'!$N$9:$N$356,P1380),0)</f>
        <v>295</v>
      </c>
    </row>
    <row r="1381" spans="1:25" ht="25">
      <c r="A1381" s="1" t="s">
        <v>3812</v>
      </c>
      <c r="B1381" s="12">
        <v>46277</v>
      </c>
      <c r="C1381" s="1" t="s">
        <v>208</v>
      </c>
      <c r="D1381" s="1" t="s">
        <v>219</v>
      </c>
      <c r="E1381" s="1">
        <v>3</v>
      </c>
      <c r="F1381" s="1">
        <v>0</v>
      </c>
      <c r="G1381" s="1" t="s">
        <v>584</v>
      </c>
      <c r="H1381" s="1" t="s">
        <v>584</v>
      </c>
      <c r="I1381" s="1">
        <v>2</v>
      </c>
      <c r="J1381" s="14" t="s">
        <v>1769</v>
      </c>
      <c r="K1381" s="14" t="s">
        <v>3813</v>
      </c>
      <c r="L1381" s="14"/>
      <c r="M1381" s="1" t="s">
        <v>5986</v>
      </c>
      <c r="N1381" s="14" t="s">
        <v>5989</v>
      </c>
      <c r="O1381" s="1">
        <f>IF(G1381="D1",MATCH(C1381,'RPI calculation'!$A$9:$A$356,0),0)</f>
        <v>140</v>
      </c>
      <c r="P1381" s="1">
        <f>IF(H1381="D1",MATCH(D1381,'RPI calculation'!$A$9:$A$356,0),0)</f>
        <v>280</v>
      </c>
      <c r="Q1381" s="1">
        <f t="shared" si="63"/>
        <v>1</v>
      </c>
      <c r="R1381" s="1">
        <f t="shared" si="64"/>
        <v>1</v>
      </c>
      <c r="S1381" s="1">
        <f t="shared" si="65"/>
        <v>0</v>
      </c>
      <c r="T1381" s="9">
        <f>IF(Q1381=0,0,(INDEX('RPI calculation'!$H$9:$H$356,P1381)-(COUNTIFS(Matches!$C$9:$C$1954,C1381,Matches!$D$9:$D$1954,D1381,Matches!$Q$9:$Q$1954,1,Matches!$F$9:$F$1954,3)+COUNTIFS(Matches!$C$9:$C$1954,D1381,Matches!$D$9:$D$1954,C1381,Matches!$Q$9:$Q$1954,1,Matches!$E$9:$E$1954,3)))/((INDEX('RPI calculation'!$H$9:$H$356,P1381)+INDEX('RPI calculation'!$I$9:$I$356,P1381))-(COUNTIFS(Matches!$C$9:$C$1954,C1381,Matches!$D$9:$D$1954,D1381,Matches!$Q$9:$Q$1954,1)+COUNTIFS(Matches!$C$9:$C$1954,D1381,Matches!$D$9:$D$1954,C1381,Matches!$Q$9:$Q$1954,1))))</f>
        <v>0.4</v>
      </c>
      <c r="U1381" s="9">
        <f>IF(Q1381=0,0,(INDEX('RPI calculation'!$H$9:$H$356,O1381)-(COUNTIFS(Matches!$C$9:$C$1954,C1381,Matches!$D$9:$D$1954,D1381,Matches!$Q$9:$Q$1954,1,Matches!$E$9:$E$1954,3)+COUNTIFS(Matches!$C$9:$C$1954,D1381,Matches!$D$9:$D$1954,C1381,Matches!$Q$9:$Q$1954,1,Matches!$F$9:$F$1954,3)))/((INDEX('RPI calculation'!$H$9:$H$356,O1381)+INDEX('RPI calculation'!$I$9:$I$356,O1381))-(COUNTIFS(Matches!$C$9:$C$1954,C1381,Matches!$D$9:$D$1954,D1381,Matches!$Q$9:$Q$1954,1)+COUNTIFS(Matches!$C$9:$C$1954,D1381,Matches!$D$9:$D$1954,C1381,Matches!$Q$9:$Q$1954,1))))</f>
        <v>0.45454545454545453</v>
      </c>
      <c r="V1381" s="9">
        <f>IF(Q1381=0,0,INDEX('RPI calculation'!$K$9:$K$356,P1381))</f>
        <v>0.55039909585364122</v>
      </c>
      <c r="W1381" s="9">
        <f>IF(Q1381=0,0,INDEX('RPI calculation'!$K$9:$K$356,O1381))</f>
        <v>0.50915750915750912</v>
      </c>
      <c r="X1381" s="1">
        <f>IF(G1381="D1",INDEX('RPI calculation'!$N$9:$N$356,O1381),0)</f>
        <v>185</v>
      </c>
      <c r="Y1381" s="1">
        <f>IF(H1381="D1",INDEX('RPI calculation'!$N$9:$N$356,P1381),0)</f>
        <v>196</v>
      </c>
    </row>
    <row r="1382" spans="1:25" ht="25">
      <c r="A1382" s="1" t="s">
        <v>3814</v>
      </c>
      <c r="B1382" s="12">
        <v>46277</v>
      </c>
      <c r="C1382" s="1" t="s">
        <v>130</v>
      </c>
      <c r="D1382" s="1" t="s">
        <v>69</v>
      </c>
      <c r="E1382" s="1">
        <v>0</v>
      </c>
      <c r="F1382" s="1">
        <v>3</v>
      </c>
      <c r="G1382" s="1" t="s">
        <v>584</v>
      </c>
      <c r="H1382" s="1" t="s">
        <v>584</v>
      </c>
      <c r="I1382" s="1">
        <v>2</v>
      </c>
      <c r="J1382" s="14" t="s">
        <v>987</v>
      </c>
      <c r="K1382" s="14" t="s">
        <v>3815</v>
      </c>
      <c r="L1382" s="14"/>
      <c r="M1382" s="1" t="s">
        <v>5986</v>
      </c>
      <c r="N1382" s="14" t="s">
        <v>5989</v>
      </c>
      <c r="O1382" s="1">
        <f>IF(G1382="D1",MATCH(C1382,'RPI calculation'!$A$9:$A$356,0),0)</f>
        <v>141</v>
      </c>
      <c r="P1382" s="1">
        <f>IF(H1382="D1",MATCH(D1382,'RPI calculation'!$A$9:$A$356,0),0)</f>
        <v>202</v>
      </c>
      <c r="Q1382" s="1">
        <f t="shared" si="63"/>
        <v>1</v>
      </c>
      <c r="R1382" s="1">
        <f t="shared" si="64"/>
        <v>0</v>
      </c>
      <c r="S1382" s="1">
        <f t="shared" si="65"/>
        <v>1</v>
      </c>
      <c r="T1382" s="9">
        <f>IF(Q1382=0,0,(INDEX('RPI calculation'!$H$9:$H$356,P1382)-(COUNTIFS(Matches!$C$9:$C$1954,C1382,Matches!$D$9:$D$1954,D1382,Matches!$Q$9:$Q$1954,1,Matches!$F$9:$F$1954,3)+COUNTIFS(Matches!$C$9:$C$1954,D1382,Matches!$D$9:$D$1954,C1382,Matches!$Q$9:$Q$1954,1,Matches!$E$9:$E$1954,3)))/((INDEX('RPI calculation'!$H$9:$H$356,P1382)+INDEX('RPI calculation'!$I$9:$I$356,P1382))-(COUNTIFS(Matches!$C$9:$C$1954,C1382,Matches!$D$9:$D$1954,D1382,Matches!$Q$9:$Q$1954,1)+COUNTIFS(Matches!$C$9:$C$1954,D1382,Matches!$D$9:$D$1954,C1382,Matches!$Q$9:$Q$1954,1))))</f>
        <v>0.6</v>
      </c>
      <c r="U1382" s="9">
        <f>IF(Q1382=0,0,(INDEX('RPI calculation'!$H$9:$H$356,O1382)-(COUNTIFS(Matches!$C$9:$C$1954,C1382,Matches!$D$9:$D$1954,D1382,Matches!$Q$9:$Q$1954,1,Matches!$E$9:$E$1954,3)+COUNTIFS(Matches!$C$9:$C$1954,D1382,Matches!$D$9:$D$1954,C1382,Matches!$Q$9:$Q$1954,1,Matches!$F$9:$F$1954,3)))/((INDEX('RPI calculation'!$H$9:$H$356,O1382)+INDEX('RPI calculation'!$I$9:$I$356,O1382))-(COUNTIFS(Matches!$C$9:$C$1954,C1382,Matches!$D$9:$D$1954,D1382,Matches!$Q$9:$Q$1954,1)+COUNTIFS(Matches!$C$9:$C$1954,D1382,Matches!$D$9:$D$1954,C1382,Matches!$Q$9:$Q$1954,1))))</f>
        <v>0.33333333333333331</v>
      </c>
      <c r="V1382" s="9">
        <f>IF(Q1382=0,0,INDEX('RPI calculation'!$K$9:$K$356,P1382))</f>
        <v>0.64607438016528917</v>
      </c>
      <c r="W1382" s="9">
        <f>IF(Q1382=0,0,INDEX('RPI calculation'!$K$9:$K$356,O1382))</f>
        <v>0.68699494949494944</v>
      </c>
      <c r="X1382" s="1">
        <f>IF(G1382="D1",INDEX('RPI calculation'!$N$9:$N$356,O1382),0)</f>
        <v>107</v>
      </c>
      <c r="Y1382" s="1">
        <f>IF(H1382="D1",INDEX('RPI calculation'!$N$9:$N$356,P1382),0)</f>
        <v>46</v>
      </c>
    </row>
    <row r="1383" spans="1:25" ht="25">
      <c r="A1383" s="1" t="s">
        <v>3816</v>
      </c>
      <c r="B1383" s="12">
        <v>46277</v>
      </c>
      <c r="C1383" s="1" t="s">
        <v>46</v>
      </c>
      <c r="D1383" s="1" t="s">
        <v>191</v>
      </c>
      <c r="E1383" s="1">
        <v>3</v>
      </c>
      <c r="F1383" s="1">
        <v>1</v>
      </c>
      <c r="G1383" s="1" t="s">
        <v>584</v>
      </c>
      <c r="H1383" s="1" t="s">
        <v>584</v>
      </c>
      <c r="I1383" s="1">
        <v>2</v>
      </c>
      <c r="J1383" s="14" t="s">
        <v>739</v>
      </c>
      <c r="K1383" s="14" t="s">
        <v>3817</v>
      </c>
      <c r="L1383" s="14"/>
      <c r="M1383" s="1" t="s">
        <v>5986</v>
      </c>
      <c r="N1383" s="14" t="s">
        <v>5989</v>
      </c>
      <c r="O1383" s="1">
        <f>IF(G1383="D1",MATCH(C1383,'RPI calculation'!$A$9:$A$356,0),0)</f>
        <v>143</v>
      </c>
      <c r="P1383" s="1">
        <f>IF(H1383="D1",MATCH(D1383,'RPI calculation'!$A$9:$A$356,0),0)</f>
        <v>246</v>
      </c>
      <c r="Q1383" s="1">
        <f t="shared" si="63"/>
        <v>1</v>
      </c>
      <c r="R1383" s="1">
        <f t="shared" si="64"/>
        <v>1</v>
      </c>
      <c r="S1383" s="1">
        <f t="shared" si="65"/>
        <v>0</v>
      </c>
      <c r="T1383" s="9">
        <f>IF(Q1383=0,0,(INDEX('RPI calculation'!$H$9:$H$356,P1383)-(COUNTIFS(Matches!$C$9:$C$1954,C1383,Matches!$D$9:$D$1954,D1383,Matches!$Q$9:$Q$1954,1,Matches!$F$9:$F$1954,3)+COUNTIFS(Matches!$C$9:$C$1954,D1383,Matches!$D$9:$D$1954,C1383,Matches!$Q$9:$Q$1954,1,Matches!$E$9:$E$1954,3)))/((INDEX('RPI calculation'!$H$9:$H$356,P1383)+INDEX('RPI calculation'!$I$9:$I$356,P1383))-(COUNTIFS(Matches!$C$9:$C$1954,C1383,Matches!$D$9:$D$1954,D1383,Matches!$Q$9:$Q$1954,1)+COUNTIFS(Matches!$C$9:$C$1954,D1383,Matches!$D$9:$D$1954,C1383,Matches!$Q$9:$Q$1954,1))))</f>
        <v>0.5</v>
      </c>
      <c r="U1383" s="9">
        <f>IF(Q1383=0,0,(INDEX('RPI calculation'!$H$9:$H$356,O1383)-(COUNTIFS(Matches!$C$9:$C$1954,C1383,Matches!$D$9:$D$1954,D1383,Matches!$Q$9:$Q$1954,1,Matches!$E$9:$E$1954,3)+COUNTIFS(Matches!$C$9:$C$1954,D1383,Matches!$D$9:$D$1954,C1383,Matches!$Q$9:$Q$1954,1,Matches!$F$9:$F$1954,3)))/((INDEX('RPI calculation'!$H$9:$H$356,O1383)+INDEX('RPI calculation'!$I$9:$I$356,O1383))-(COUNTIFS(Matches!$C$9:$C$1954,C1383,Matches!$D$9:$D$1954,D1383,Matches!$Q$9:$Q$1954,1)+COUNTIFS(Matches!$C$9:$C$1954,D1383,Matches!$D$9:$D$1954,C1383,Matches!$Q$9:$Q$1954,1))))</f>
        <v>0.77777777777777779</v>
      </c>
      <c r="V1383" s="9">
        <f>IF(Q1383=0,0,INDEX('RPI calculation'!$K$9:$K$356,P1383))</f>
        <v>0.53482552800734617</v>
      </c>
      <c r="W1383" s="9">
        <f>IF(Q1383=0,0,INDEX('RPI calculation'!$K$9:$K$356,O1383))</f>
        <v>0.60912698412698407</v>
      </c>
      <c r="X1383" s="1">
        <f>IF(G1383="D1",INDEX('RPI calculation'!$N$9:$N$356,O1383),0)</f>
        <v>23</v>
      </c>
      <c r="Y1383" s="1">
        <f>IF(H1383="D1",INDEX('RPI calculation'!$N$9:$N$356,P1383),0)</f>
        <v>168</v>
      </c>
    </row>
    <row r="1384" spans="1:25" ht="25">
      <c r="A1384" s="1" t="s">
        <v>3818</v>
      </c>
      <c r="B1384" s="12">
        <v>46277</v>
      </c>
      <c r="C1384" s="1" t="s">
        <v>329</v>
      </c>
      <c r="D1384" s="1" t="s">
        <v>280</v>
      </c>
      <c r="E1384" s="1">
        <v>0</v>
      </c>
      <c r="F1384" s="1">
        <v>3</v>
      </c>
      <c r="G1384" s="1" t="s">
        <v>584</v>
      </c>
      <c r="H1384" s="1" t="s">
        <v>584</v>
      </c>
      <c r="I1384" s="1">
        <v>2</v>
      </c>
      <c r="J1384" s="14" t="s">
        <v>1407</v>
      </c>
      <c r="K1384" s="14" t="s">
        <v>3819</v>
      </c>
      <c r="L1384" s="14"/>
      <c r="M1384" s="1" t="s">
        <v>5986</v>
      </c>
      <c r="N1384" s="14" t="s">
        <v>5989</v>
      </c>
      <c r="O1384" s="1">
        <f>IF(G1384="D1",MATCH(C1384,'RPI calculation'!$A$9:$A$356,0),0)</f>
        <v>145</v>
      </c>
      <c r="P1384" s="1">
        <f>IF(H1384="D1",MATCH(D1384,'RPI calculation'!$A$9:$A$356,0),0)</f>
        <v>155</v>
      </c>
      <c r="Q1384" s="1">
        <f t="shared" si="63"/>
        <v>1</v>
      </c>
      <c r="R1384" s="1">
        <f t="shared" si="64"/>
        <v>0</v>
      </c>
      <c r="S1384" s="1">
        <f t="shared" si="65"/>
        <v>1</v>
      </c>
      <c r="T1384" s="9">
        <f>IF(Q1384=0,0,(INDEX('RPI calculation'!$H$9:$H$356,P1384)-(COUNTIFS(Matches!$C$9:$C$1954,C1384,Matches!$D$9:$D$1954,D1384,Matches!$Q$9:$Q$1954,1,Matches!$F$9:$F$1954,3)+COUNTIFS(Matches!$C$9:$C$1954,D1384,Matches!$D$9:$D$1954,C1384,Matches!$Q$9:$Q$1954,1,Matches!$E$9:$E$1954,3)))/((INDEX('RPI calculation'!$H$9:$H$356,P1384)+INDEX('RPI calculation'!$I$9:$I$356,P1384))-(COUNTIFS(Matches!$C$9:$C$1954,C1384,Matches!$D$9:$D$1954,D1384,Matches!$Q$9:$Q$1954,1)+COUNTIFS(Matches!$C$9:$C$1954,D1384,Matches!$D$9:$D$1954,C1384,Matches!$Q$9:$Q$1954,1))))</f>
        <v>0.3</v>
      </c>
      <c r="U1384" s="9">
        <f>IF(Q1384=0,0,(INDEX('RPI calculation'!$H$9:$H$356,O1384)-(COUNTIFS(Matches!$C$9:$C$1954,C1384,Matches!$D$9:$D$1954,D1384,Matches!$Q$9:$Q$1954,1,Matches!$E$9:$E$1954,3)+COUNTIFS(Matches!$C$9:$C$1954,D1384,Matches!$D$9:$D$1954,C1384,Matches!$Q$9:$Q$1954,1,Matches!$F$9:$F$1954,3)))/((INDEX('RPI calculation'!$H$9:$H$356,O1384)+INDEX('RPI calculation'!$I$9:$I$356,O1384))-(COUNTIFS(Matches!$C$9:$C$1954,C1384,Matches!$D$9:$D$1954,D1384,Matches!$Q$9:$Q$1954,1)+COUNTIFS(Matches!$C$9:$C$1954,D1384,Matches!$D$9:$D$1954,C1384,Matches!$Q$9:$Q$1954,1))))</f>
        <v>0.53846153846153844</v>
      </c>
      <c r="V1384" s="9">
        <f>IF(Q1384=0,0,INDEX('RPI calculation'!$K$9:$K$356,P1384))</f>
        <v>0.48834498834498841</v>
      </c>
      <c r="W1384" s="9">
        <f>IF(Q1384=0,0,INDEX('RPI calculation'!$K$9:$K$356,O1384))</f>
        <v>0.32139249639249634</v>
      </c>
      <c r="X1384" s="1">
        <f>IF(G1384="D1",INDEX('RPI calculation'!$N$9:$N$356,O1384),0)</f>
        <v>306</v>
      </c>
      <c r="Y1384" s="1">
        <f>IF(H1384="D1",INDEX('RPI calculation'!$N$9:$N$356,P1384),0)</f>
        <v>257</v>
      </c>
    </row>
    <row r="1385" spans="1:25" ht="25">
      <c r="A1385" s="1" t="s">
        <v>3820</v>
      </c>
      <c r="B1385" s="12">
        <v>46277</v>
      </c>
      <c r="C1385" s="1" t="s">
        <v>359</v>
      </c>
      <c r="D1385" s="1" t="s">
        <v>349</v>
      </c>
      <c r="E1385" s="1">
        <v>1</v>
      </c>
      <c r="F1385" s="1">
        <v>3</v>
      </c>
      <c r="G1385" s="1" t="s">
        <v>584</v>
      </c>
      <c r="H1385" s="1" t="s">
        <v>584</v>
      </c>
      <c r="I1385" s="1">
        <v>2</v>
      </c>
      <c r="J1385" s="14" t="s">
        <v>745</v>
      </c>
      <c r="K1385" s="14" t="s">
        <v>3821</v>
      </c>
      <c r="L1385" s="14"/>
      <c r="M1385" s="1" t="s">
        <v>5986</v>
      </c>
      <c r="N1385" s="14" t="s">
        <v>5989</v>
      </c>
      <c r="O1385" s="1">
        <f>IF(G1385="D1",MATCH(C1385,'RPI calculation'!$A$9:$A$356,0),0)</f>
        <v>150</v>
      </c>
      <c r="P1385" s="1">
        <f>IF(H1385="D1",MATCH(D1385,'RPI calculation'!$A$9:$A$356,0),0)</f>
        <v>272</v>
      </c>
      <c r="Q1385" s="1">
        <f t="shared" si="63"/>
        <v>1</v>
      </c>
      <c r="R1385" s="1">
        <f t="shared" si="64"/>
        <v>0</v>
      </c>
      <c r="S1385" s="1">
        <f t="shared" si="65"/>
        <v>1</v>
      </c>
      <c r="T1385" s="9">
        <f>IF(Q1385=0,0,(INDEX('RPI calculation'!$H$9:$H$356,P1385)-(COUNTIFS(Matches!$C$9:$C$1954,C1385,Matches!$D$9:$D$1954,D1385,Matches!$Q$9:$Q$1954,1,Matches!$F$9:$F$1954,3)+COUNTIFS(Matches!$C$9:$C$1954,D1385,Matches!$D$9:$D$1954,C1385,Matches!$Q$9:$Q$1954,1,Matches!$E$9:$E$1954,3)))/((INDEX('RPI calculation'!$H$9:$H$356,P1385)+INDEX('RPI calculation'!$I$9:$I$356,P1385))-(COUNTIFS(Matches!$C$9:$C$1954,C1385,Matches!$D$9:$D$1954,D1385,Matches!$Q$9:$Q$1954,1)+COUNTIFS(Matches!$C$9:$C$1954,D1385,Matches!$D$9:$D$1954,C1385,Matches!$Q$9:$Q$1954,1))))</f>
        <v>0.14285714285714285</v>
      </c>
      <c r="U1385" s="9">
        <f>IF(Q1385=0,0,(INDEX('RPI calculation'!$H$9:$H$356,O1385)-(COUNTIFS(Matches!$C$9:$C$1954,C1385,Matches!$D$9:$D$1954,D1385,Matches!$Q$9:$Q$1954,1,Matches!$E$9:$E$1954,3)+COUNTIFS(Matches!$C$9:$C$1954,D1385,Matches!$D$9:$D$1954,C1385,Matches!$Q$9:$Q$1954,1,Matches!$F$9:$F$1954,3)))/((INDEX('RPI calculation'!$H$9:$H$356,O1385)+INDEX('RPI calculation'!$I$9:$I$356,O1385))-(COUNTIFS(Matches!$C$9:$C$1954,C1385,Matches!$D$9:$D$1954,D1385,Matches!$Q$9:$Q$1954,1)+COUNTIFS(Matches!$C$9:$C$1954,D1385,Matches!$D$9:$D$1954,C1385,Matches!$Q$9:$Q$1954,1))))</f>
        <v>0.1</v>
      </c>
      <c r="V1385" s="9">
        <f>IF(Q1385=0,0,INDEX('RPI calculation'!$K$9:$K$356,P1385))</f>
        <v>0.42156565656565653</v>
      </c>
      <c r="W1385" s="9">
        <f>IF(Q1385=0,0,INDEX('RPI calculation'!$K$9:$K$356,O1385))</f>
        <v>0.39511851784579055</v>
      </c>
      <c r="X1385" s="1">
        <f>IF(G1385="D1",INDEX('RPI calculation'!$N$9:$N$356,O1385),0)</f>
        <v>336</v>
      </c>
      <c r="Y1385" s="1">
        <f>IF(H1385="D1",INDEX('RPI calculation'!$N$9:$N$356,P1385),0)</f>
        <v>326</v>
      </c>
    </row>
    <row r="1386" spans="1:25" ht="25">
      <c r="A1386" s="1" t="s">
        <v>3822</v>
      </c>
      <c r="B1386" s="12">
        <v>46277</v>
      </c>
      <c r="C1386" s="1" t="s">
        <v>91</v>
      </c>
      <c r="D1386" s="1" t="s">
        <v>237</v>
      </c>
      <c r="E1386" s="1">
        <v>3</v>
      </c>
      <c r="F1386" s="1">
        <v>0</v>
      </c>
      <c r="G1386" s="1" t="s">
        <v>584</v>
      </c>
      <c r="H1386" s="1" t="s">
        <v>584</v>
      </c>
      <c r="I1386" s="1">
        <v>2</v>
      </c>
      <c r="J1386" s="14" t="s">
        <v>3823</v>
      </c>
      <c r="K1386" s="14" t="s">
        <v>3824</v>
      </c>
      <c r="L1386" s="14"/>
      <c r="M1386" s="1" t="s">
        <v>5986</v>
      </c>
      <c r="N1386" s="14" t="s">
        <v>5989</v>
      </c>
      <c r="O1386" s="1">
        <f>IF(G1386="D1",MATCH(C1386,'RPI calculation'!$A$9:$A$356,0),0)</f>
        <v>154</v>
      </c>
      <c r="P1386" s="1">
        <f>IF(H1386="D1",MATCH(D1386,'RPI calculation'!$A$9:$A$356,0),0)</f>
        <v>224</v>
      </c>
      <c r="Q1386" s="1">
        <f t="shared" si="63"/>
        <v>1</v>
      </c>
      <c r="R1386" s="1">
        <f t="shared" si="64"/>
        <v>1</v>
      </c>
      <c r="S1386" s="1">
        <f t="shared" si="65"/>
        <v>0</v>
      </c>
      <c r="T1386" s="9">
        <f>IF(Q1386=0,0,(INDEX('RPI calculation'!$H$9:$H$356,P1386)-(COUNTIFS(Matches!$C$9:$C$1954,C1386,Matches!$D$9:$D$1954,D1386,Matches!$Q$9:$Q$1954,1,Matches!$F$9:$F$1954,3)+COUNTIFS(Matches!$C$9:$C$1954,D1386,Matches!$D$9:$D$1954,C1386,Matches!$Q$9:$Q$1954,1,Matches!$E$9:$E$1954,3)))/((INDEX('RPI calculation'!$H$9:$H$356,P1386)+INDEX('RPI calculation'!$I$9:$I$356,P1386))-(COUNTIFS(Matches!$C$9:$C$1954,C1386,Matches!$D$9:$D$1954,D1386,Matches!$Q$9:$Q$1954,1)+COUNTIFS(Matches!$C$9:$C$1954,D1386,Matches!$D$9:$D$1954,C1386,Matches!$Q$9:$Q$1954,1))))</f>
        <v>0.2857142857142857</v>
      </c>
      <c r="U1386" s="9">
        <f>IF(Q1386=0,0,(INDEX('RPI calculation'!$H$9:$H$356,O1386)-(COUNTIFS(Matches!$C$9:$C$1954,C1386,Matches!$D$9:$D$1954,D1386,Matches!$Q$9:$Q$1954,1,Matches!$E$9:$E$1954,3)+COUNTIFS(Matches!$C$9:$C$1954,D1386,Matches!$D$9:$D$1954,C1386,Matches!$Q$9:$Q$1954,1,Matches!$F$9:$F$1954,3)))/((INDEX('RPI calculation'!$H$9:$H$356,O1386)+INDEX('RPI calculation'!$I$9:$I$356,O1386))-(COUNTIFS(Matches!$C$9:$C$1954,C1386,Matches!$D$9:$D$1954,D1386,Matches!$Q$9:$Q$1954,1)+COUNTIFS(Matches!$C$9:$C$1954,D1386,Matches!$D$9:$D$1954,C1386,Matches!$Q$9:$Q$1954,1))))</f>
        <v>0.9</v>
      </c>
      <c r="V1386" s="9">
        <f>IF(Q1386=0,0,INDEX('RPI calculation'!$K$9:$K$356,P1386))</f>
        <v>0.57979797979797987</v>
      </c>
      <c r="W1386" s="9">
        <f>IF(Q1386=0,0,INDEX('RPI calculation'!$K$9:$K$356,O1386))</f>
        <v>0.47060212514757976</v>
      </c>
      <c r="X1386" s="1">
        <f>IF(G1386="D1",INDEX('RPI calculation'!$N$9:$N$356,O1386),0)</f>
        <v>68</v>
      </c>
      <c r="Y1386" s="1">
        <f>IF(H1386="D1",INDEX('RPI calculation'!$N$9:$N$356,P1386),0)</f>
        <v>214</v>
      </c>
    </row>
    <row r="1387" spans="1:25" ht="25">
      <c r="A1387" s="1" t="s">
        <v>3825</v>
      </c>
      <c r="B1387" s="12">
        <v>46277</v>
      </c>
      <c r="C1387" s="1" t="s">
        <v>134</v>
      </c>
      <c r="D1387" s="1" t="s">
        <v>62</v>
      </c>
      <c r="E1387" s="1">
        <v>0</v>
      </c>
      <c r="F1387" s="1">
        <v>3</v>
      </c>
      <c r="G1387" s="1" t="s">
        <v>584</v>
      </c>
      <c r="H1387" s="1" t="s">
        <v>584</v>
      </c>
      <c r="I1387" s="1">
        <v>2</v>
      </c>
      <c r="J1387" s="14" t="s">
        <v>3826</v>
      </c>
      <c r="K1387" s="14" t="s">
        <v>3827</v>
      </c>
      <c r="L1387" s="14"/>
      <c r="M1387" s="1" t="s">
        <v>5986</v>
      </c>
      <c r="N1387" s="14" t="s">
        <v>5988</v>
      </c>
      <c r="O1387" s="1">
        <f>IF(G1387="D1",MATCH(C1387,'RPI calculation'!$A$9:$A$356,0),0)</f>
        <v>156</v>
      </c>
      <c r="P1387" s="1">
        <f>IF(H1387="D1",MATCH(D1387,'RPI calculation'!$A$9:$A$356,0),0)</f>
        <v>167</v>
      </c>
      <c r="Q1387" s="1">
        <f t="shared" si="63"/>
        <v>1</v>
      </c>
      <c r="R1387" s="1">
        <f t="shared" si="64"/>
        <v>0</v>
      </c>
      <c r="S1387" s="1">
        <f t="shared" si="65"/>
        <v>1</v>
      </c>
      <c r="T1387" s="9">
        <f>IF(Q1387=0,0,(INDEX('RPI calculation'!$H$9:$H$356,P1387)-(COUNTIFS(Matches!$C$9:$C$1954,C1387,Matches!$D$9:$D$1954,D1387,Matches!$Q$9:$Q$1954,1,Matches!$F$9:$F$1954,3)+COUNTIFS(Matches!$C$9:$C$1954,D1387,Matches!$D$9:$D$1954,C1387,Matches!$Q$9:$Q$1954,1,Matches!$E$9:$E$1954,3)))/((INDEX('RPI calculation'!$H$9:$H$356,P1387)+INDEX('RPI calculation'!$I$9:$I$356,P1387))-(COUNTIFS(Matches!$C$9:$C$1954,C1387,Matches!$D$9:$D$1954,D1387,Matches!$Q$9:$Q$1954,1)+COUNTIFS(Matches!$C$9:$C$1954,D1387,Matches!$D$9:$D$1954,C1387,Matches!$Q$9:$Q$1954,1))))</f>
        <v>0.9</v>
      </c>
      <c r="U1387" s="9">
        <f>IF(Q1387=0,0,(INDEX('RPI calculation'!$H$9:$H$356,O1387)-(COUNTIFS(Matches!$C$9:$C$1954,C1387,Matches!$D$9:$D$1954,D1387,Matches!$Q$9:$Q$1954,1,Matches!$E$9:$E$1954,3)+COUNTIFS(Matches!$C$9:$C$1954,D1387,Matches!$D$9:$D$1954,C1387,Matches!$Q$9:$Q$1954,1,Matches!$F$9:$F$1954,3)))/((INDEX('RPI calculation'!$H$9:$H$356,O1387)+INDEX('RPI calculation'!$I$9:$I$356,O1387))-(COUNTIFS(Matches!$C$9:$C$1954,C1387,Matches!$D$9:$D$1954,D1387,Matches!$Q$9:$Q$1954,1)+COUNTIFS(Matches!$C$9:$C$1954,D1387,Matches!$D$9:$D$1954,C1387,Matches!$Q$9:$Q$1954,1))))</f>
        <v>0.5</v>
      </c>
      <c r="V1387" s="9">
        <f>IF(Q1387=0,0,INDEX('RPI calculation'!$K$9:$K$356,P1387))</f>
        <v>0.49352617079889805</v>
      </c>
      <c r="W1387" s="9">
        <f>IF(Q1387=0,0,INDEX('RPI calculation'!$K$9:$K$356,O1387))</f>
        <v>0.61563360881542706</v>
      </c>
      <c r="X1387" s="1">
        <f>IF(G1387="D1",INDEX('RPI calculation'!$N$9:$N$356,O1387),0)</f>
        <v>111</v>
      </c>
      <c r="Y1387" s="1">
        <f>IF(H1387="D1",INDEX('RPI calculation'!$N$9:$N$356,P1387),0)</f>
        <v>39</v>
      </c>
    </row>
    <row r="1388" spans="1:25" ht="25">
      <c r="A1388" s="1" t="s">
        <v>3828</v>
      </c>
      <c r="B1388" s="12">
        <v>46277</v>
      </c>
      <c r="C1388" s="1" t="s">
        <v>224</v>
      </c>
      <c r="D1388" s="1" t="s">
        <v>339</v>
      </c>
      <c r="E1388" s="1">
        <v>3</v>
      </c>
      <c r="F1388" s="1">
        <v>2</v>
      </c>
      <c r="G1388" s="1" t="s">
        <v>584</v>
      </c>
      <c r="H1388" s="1" t="s">
        <v>584</v>
      </c>
      <c r="I1388" s="1">
        <v>2</v>
      </c>
      <c r="J1388" s="14" t="s">
        <v>1769</v>
      </c>
      <c r="K1388" s="14" t="s">
        <v>3829</v>
      </c>
      <c r="L1388" s="14"/>
      <c r="M1388" s="1" t="s">
        <v>5986</v>
      </c>
      <c r="N1388" s="14" t="s">
        <v>5989</v>
      </c>
      <c r="O1388" s="1">
        <f>IF(G1388="D1",MATCH(C1388,'RPI calculation'!$A$9:$A$356,0),0)</f>
        <v>157</v>
      </c>
      <c r="P1388" s="1">
        <f>IF(H1388="D1",MATCH(D1388,'RPI calculation'!$A$9:$A$356,0),0)</f>
        <v>333</v>
      </c>
      <c r="Q1388" s="1">
        <f t="shared" si="63"/>
        <v>1</v>
      </c>
      <c r="R1388" s="1">
        <f t="shared" si="64"/>
        <v>1</v>
      </c>
      <c r="S1388" s="1">
        <f t="shared" si="65"/>
        <v>0</v>
      </c>
      <c r="T1388" s="9">
        <f>IF(Q1388=0,0,(INDEX('RPI calculation'!$H$9:$H$356,P1388)-(COUNTIFS(Matches!$C$9:$C$1954,C1388,Matches!$D$9:$D$1954,D1388,Matches!$Q$9:$Q$1954,1,Matches!$F$9:$F$1954,3)+COUNTIFS(Matches!$C$9:$C$1954,D1388,Matches!$D$9:$D$1954,C1388,Matches!$Q$9:$Q$1954,1,Matches!$E$9:$E$1954,3)))/((INDEX('RPI calculation'!$H$9:$H$356,P1388)+INDEX('RPI calculation'!$I$9:$I$356,P1388))-(COUNTIFS(Matches!$C$9:$C$1954,C1388,Matches!$D$9:$D$1954,D1388,Matches!$Q$9:$Q$1954,1)+COUNTIFS(Matches!$C$9:$C$1954,D1388,Matches!$D$9:$D$1954,C1388,Matches!$Q$9:$Q$1954,1))))</f>
        <v>0.36363636363636365</v>
      </c>
      <c r="U1388" s="9">
        <f>IF(Q1388=0,0,(INDEX('RPI calculation'!$H$9:$H$356,O1388)-(COUNTIFS(Matches!$C$9:$C$1954,C1388,Matches!$D$9:$D$1954,D1388,Matches!$Q$9:$Q$1954,1,Matches!$E$9:$E$1954,3)+COUNTIFS(Matches!$C$9:$C$1954,D1388,Matches!$D$9:$D$1954,C1388,Matches!$Q$9:$Q$1954,1,Matches!$F$9:$F$1954,3)))/((INDEX('RPI calculation'!$H$9:$H$356,O1388)+INDEX('RPI calculation'!$I$9:$I$356,O1388))-(COUNTIFS(Matches!$C$9:$C$1954,C1388,Matches!$D$9:$D$1954,D1388,Matches!$Q$9:$Q$1954,1)+COUNTIFS(Matches!$C$9:$C$1954,D1388,Matches!$D$9:$D$1954,C1388,Matches!$Q$9:$Q$1954,1))))</f>
        <v>0.45454545454545453</v>
      </c>
      <c r="V1388" s="9">
        <f>IF(Q1388=0,0,INDEX('RPI calculation'!$K$9:$K$356,P1388))</f>
        <v>0.39747335997335992</v>
      </c>
      <c r="W1388" s="9">
        <f>IF(Q1388=0,0,INDEX('RPI calculation'!$K$9:$K$356,O1388))</f>
        <v>0.48918350168350172</v>
      </c>
      <c r="X1388" s="1">
        <f>IF(G1388="D1",INDEX('RPI calculation'!$N$9:$N$356,O1388),0)</f>
        <v>201</v>
      </c>
      <c r="Y1388" s="1">
        <f>IF(H1388="D1",INDEX('RPI calculation'!$N$9:$N$356,P1388),0)</f>
        <v>316</v>
      </c>
    </row>
    <row r="1389" spans="1:25" ht="25">
      <c r="A1389" s="1" t="s">
        <v>3830</v>
      </c>
      <c r="B1389" s="12">
        <v>46277</v>
      </c>
      <c r="C1389" s="1" t="s">
        <v>326</v>
      </c>
      <c r="D1389" s="1" t="s">
        <v>348</v>
      </c>
      <c r="E1389" s="1">
        <v>3</v>
      </c>
      <c r="F1389" s="1">
        <v>0</v>
      </c>
      <c r="G1389" s="1" t="s">
        <v>584</v>
      </c>
      <c r="H1389" s="1" t="s">
        <v>584</v>
      </c>
      <c r="I1389" s="1">
        <v>2</v>
      </c>
      <c r="J1389" s="14" t="s">
        <v>745</v>
      </c>
      <c r="K1389" s="14" t="s">
        <v>3831</v>
      </c>
      <c r="L1389" s="14"/>
      <c r="M1389" s="1" t="s">
        <v>5986</v>
      </c>
      <c r="N1389" s="14" t="s">
        <v>5989</v>
      </c>
      <c r="O1389" s="1">
        <f>IF(G1389="D1",MATCH(C1389,'RPI calculation'!$A$9:$A$356,0),0)</f>
        <v>158</v>
      </c>
      <c r="P1389" s="1">
        <f>IF(H1389="D1",MATCH(D1389,'RPI calculation'!$A$9:$A$356,0),0)</f>
        <v>187</v>
      </c>
      <c r="Q1389" s="1">
        <f t="shared" si="63"/>
        <v>1</v>
      </c>
      <c r="R1389" s="1">
        <f t="shared" si="64"/>
        <v>1</v>
      </c>
      <c r="S1389" s="1">
        <f t="shared" si="65"/>
        <v>0</v>
      </c>
      <c r="T1389" s="9">
        <f>IF(Q1389=0,0,(INDEX('RPI calculation'!$H$9:$H$356,P1389)-(COUNTIFS(Matches!$C$9:$C$1954,C1389,Matches!$D$9:$D$1954,D1389,Matches!$Q$9:$Q$1954,1,Matches!$F$9:$F$1954,3)+COUNTIFS(Matches!$C$9:$C$1954,D1389,Matches!$D$9:$D$1954,C1389,Matches!$Q$9:$Q$1954,1,Matches!$E$9:$E$1954,3)))/((INDEX('RPI calculation'!$H$9:$H$356,P1389)+INDEX('RPI calculation'!$I$9:$I$356,P1389))-(COUNTIFS(Matches!$C$9:$C$1954,C1389,Matches!$D$9:$D$1954,D1389,Matches!$Q$9:$Q$1954,1)+COUNTIFS(Matches!$C$9:$C$1954,D1389,Matches!$D$9:$D$1954,C1389,Matches!$Q$9:$Q$1954,1))))</f>
        <v>0.14285714285714285</v>
      </c>
      <c r="U1389" s="9">
        <f>IF(Q1389=0,0,(INDEX('RPI calculation'!$H$9:$H$356,O1389)-(COUNTIFS(Matches!$C$9:$C$1954,C1389,Matches!$D$9:$D$1954,D1389,Matches!$Q$9:$Q$1954,1,Matches!$E$9:$E$1954,3)+COUNTIFS(Matches!$C$9:$C$1954,D1389,Matches!$D$9:$D$1954,C1389,Matches!$Q$9:$Q$1954,1,Matches!$F$9:$F$1954,3)))/((INDEX('RPI calculation'!$H$9:$H$356,O1389)+INDEX('RPI calculation'!$I$9:$I$356,O1389))-(COUNTIFS(Matches!$C$9:$C$1954,C1389,Matches!$D$9:$D$1954,D1389,Matches!$Q$9:$Q$1954,1)+COUNTIFS(Matches!$C$9:$C$1954,D1389,Matches!$D$9:$D$1954,C1389,Matches!$Q$9:$Q$1954,1))))</f>
        <v>0.27272727272727271</v>
      </c>
      <c r="V1389" s="9">
        <f>IF(Q1389=0,0,INDEX('RPI calculation'!$K$9:$K$356,P1389))</f>
        <v>0.4542613636363636</v>
      </c>
      <c r="W1389" s="9">
        <f>IF(Q1389=0,0,INDEX('RPI calculation'!$K$9:$K$356,O1389))</f>
        <v>0.41058224183224185</v>
      </c>
      <c r="X1389" s="1">
        <f>IF(G1389="D1",INDEX('RPI calculation'!$N$9:$N$356,O1389),0)</f>
        <v>303</v>
      </c>
      <c r="Y1389" s="1">
        <f>IF(H1389="D1",INDEX('RPI calculation'!$N$9:$N$356,P1389),0)</f>
        <v>325</v>
      </c>
    </row>
    <row r="1390" spans="1:25" ht="25">
      <c r="A1390" s="1" t="s">
        <v>3832</v>
      </c>
      <c r="B1390" s="12">
        <v>46277</v>
      </c>
      <c r="C1390" s="1" t="s">
        <v>122</v>
      </c>
      <c r="D1390" s="1" t="s">
        <v>275</v>
      </c>
      <c r="E1390" s="1">
        <v>0</v>
      </c>
      <c r="F1390" s="1">
        <v>3</v>
      </c>
      <c r="G1390" s="1" t="s">
        <v>584</v>
      </c>
      <c r="H1390" s="1" t="s">
        <v>584</v>
      </c>
      <c r="I1390" s="1">
        <v>2</v>
      </c>
      <c r="J1390" s="14" t="s">
        <v>3833</v>
      </c>
      <c r="K1390" s="14" t="s">
        <v>3834</v>
      </c>
      <c r="L1390" s="14"/>
      <c r="M1390" s="1" t="s">
        <v>5986</v>
      </c>
      <c r="N1390" s="14" t="s">
        <v>5989</v>
      </c>
      <c r="O1390" s="1">
        <f>IF(G1390="D1",MATCH(C1390,'RPI calculation'!$A$9:$A$356,0),0)</f>
        <v>160</v>
      </c>
      <c r="P1390" s="1">
        <f>IF(H1390="D1",MATCH(D1390,'RPI calculation'!$A$9:$A$356,0),0)</f>
        <v>269</v>
      </c>
      <c r="Q1390" s="1">
        <f t="shared" si="63"/>
        <v>1</v>
      </c>
      <c r="R1390" s="1">
        <f t="shared" si="64"/>
        <v>0</v>
      </c>
      <c r="S1390" s="1">
        <f t="shared" si="65"/>
        <v>1</v>
      </c>
      <c r="T1390" s="9">
        <f>IF(Q1390=0,0,(INDEX('RPI calculation'!$H$9:$H$356,P1390)-(COUNTIFS(Matches!$C$9:$C$1954,C1390,Matches!$D$9:$D$1954,D1390,Matches!$Q$9:$Q$1954,1,Matches!$F$9:$F$1954,3)+COUNTIFS(Matches!$C$9:$C$1954,D1390,Matches!$D$9:$D$1954,C1390,Matches!$Q$9:$Q$1954,1,Matches!$E$9:$E$1954,3)))/((INDEX('RPI calculation'!$H$9:$H$356,P1390)+INDEX('RPI calculation'!$I$9:$I$356,P1390))-(COUNTIFS(Matches!$C$9:$C$1954,C1390,Matches!$D$9:$D$1954,D1390,Matches!$Q$9:$Q$1954,1)+COUNTIFS(Matches!$C$9:$C$1954,D1390,Matches!$D$9:$D$1954,C1390,Matches!$Q$9:$Q$1954,1))))</f>
        <v>0.125</v>
      </c>
      <c r="U1390" s="9">
        <f>IF(Q1390=0,0,(INDEX('RPI calculation'!$H$9:$H$356,O1390)-(COUNTIFS(Matches!$C$9:$C$1954,C1390,Matches!$D$9:$D$1954,D1390,Matches!$Q$9:$Q$1954,1,Matches!$E$9:$E$1954,3)+COUNTIFS(Matches!$C$9:$C$1954,D1390,Matches!$D$9:$D$1954,C1390,Matches!$Q$9:$Q$1954,1,Matches!$F$9:$F$1954,3)))/((INDEX('RPI calculation'!$H$9:$H$356,O1390)+INDEX('RPI calculation'!$I$9:$I$356,O1390))-(COUNTIFS(Matches!$C$9:$C$1954,C1390,Matches!$D$9:$D$1954,D1390,Matches!$Q$9:$Q$1954,1)+COUNTIFS(Matches!$C$9:$C$1954,D1390,Matches!$D$9:$D$1954,C1390,Matches!$Q$9:$Q$1954,1))))</f>
        <v>0.25</v>
      </c>
      <c r="V1390" s="9">
        <f>IF(Q1390=0,0,INDEX('RPI calculation'!$K$9:$K$356,P1390))</f>
        <v>0.52420234086900752</v>
      </c>
      <c r="W1390" s="9">
        <f>IF(Q1390=0,0,INDEX('RPI calculation'!$K$9:$K$356,O1390))</f>
        <v>0.72164902998236324</v>
      </c>
      <c r="X1390" s="1">
        <f>IF(G1390="D1",INDEX('RPI calculation'!$N$9:$N$356,O1390),0)</f>
        <v>99</v>
      </c>
      <c r="Y1390" s="1">
        <f>IF(H1390="D1",INDEX('RPI calculation'!$N$9:$N$356,P1390),0)</f>
        <v>252</v>
      </c>
    </row>
    <row r="1391" spans="1:25" ht="25">
      <c r="A1391" s="1" t="s">
        <v>3835</v>
      </c>
      <c r="B1391" s="12">
        <v>46277</v>
      </c>
      <c r="C1391" s="1" t="s">
        <v>205</v>
      </c>
      <c r="D1391" s="1" t="s">
        <v>368</v>
      </c>
      <c r="E1391" s="1">
        <v>3</v>
      </c>
      <c r="F1391" s="1">
        <v>0</v>
      </c>
      <c r="G1391" s="1" t="s">
        <v>584</v>
      </c>
      <c r="H1391" s="1" t="s">
        <v>584</v>
      </c>
      <c r="I1391" s="1">
        <v>2</v>
      </c>
      <c r="J1391" s="14" t="s">
        <v>789</v>
      </c>
      <c r="K1391" s="14" t="s">
        <v>3836</v>
      </c>
      <c r="L1391" s="14"/>
      <c r="M1391" s="1" t="s">
        <v>5986</v>
      </c>
      <c r="N1391" s="14" t="s">
        <v>5989</v>
      </c>
      <c r="O1391" s="1">
        <f>IF(G1391="D1",MATCH(C1391,'RPI calculation'!$A$9:$A$356,0),0)</f>
        <v>161</v>
      </c>
      <c r="P1391" s="1">
        <f>IF(H1391="D1",MATCH(D1391,'RPI calculation'!$A$9:$A$356,0),0)</f>
        <v>256</v>
      </c>
      <c r="Q1391" s="1">
        <f t="shared" si="63"/>
        <v>1</v>
      </c>
      <c r="R1391" s="1">
        <f t="shared" si="64"/>
        <v>1</v>
      </c>
      <c r="S1391" s="1">
        <f t="shared" si="65"/>
        <v>0</v>
      </c>
      <c r="T1391" s="9">
        <f>IF(Q1391=0,0,(INDEX('RPI calculation'!$H$9:$H$356,P1391)-(COUNTIFS(Matches!$C$9:$C$1954,C1391,Matches!$D$9:$D$1954,D1391,Matches!$Q$9:$Q$1954,1,Matches!$F$9:$F$1954,3)+COUNTIFS(Matches!$C$9:$C$1954,D1391,Matches!$D$9:$D$1954,C1391,Matches!$Q$9:$Q$1954,1,Matches!$E$9:$E$1954,3)))/((INDEX('RPI calculation'!$H$9:$H$356,P1391)+INDEX('RPI calculation'!$I$9:$I$356,P1391))-(COUNTIFS(Matches!$C$9:$C$1954,C1391,Matches!$D$9:$D$1954,D1391,Matches!$Q$9:$Q$1954,1)+COUNTIFS(Matches!$C$9:$C$1954,D1391,Matches!$D$9:$D$1954,C1391,Matches!$Q$9:$Q$1954,1))))</f>
        <v>0.1</v>
      </c>
      <c r="U1391" s="9">
        <f>IF(Q1391=0,0,(INDEX('RPI calculation'!$H$9:$H$356,O1391)-(COUNTIFS(Matches!$C$9:$C$1954,C1391,Matches!$D$9:$D$1954,D1391,Matches!$Q$9:$Q$1954,1,Matches!$E$9:$E$1954,3)+COUNTIFS(Matches!$C$9:$C$1954,D1391,Matches!$D$9:$D$1954,C1391,Matches!$Q$9:$Q$1954,1,Matches!$F$9:$F$1954,3)))/((INDEX('RPI calculation'!$H$9:$H$356,O1391)+INDEX('RPI calculation'!$I$9:$I$356,O1391))-(COUNTIFS(Matches!$C$9:$C$1954,C1391,Matches!$D$9:$D$1954,D1391,Matches!$Q$9:$Q$1954,1)+COUNTIFS(Matches!$C$9:$C$1954,D1391,Matches!$D$9:$D$1954,C1391,Matches!$Q$9:$Q$1954,1))))</f>
        <v>0.7</v>
      </c>
      <c r="V1391" s="9">
        <f>IF(Q1391=0,0,INDEX('RPI calculation'!$K$9:$K$356,P1391))</f>
        <v>0.35117079889807168</v>
      </c>
      <c r="W1391" s="9">
        <f>IF(Q1391=0,0,INDEX('RPI calculation'!$K$9:$K$356,O1391))</f>
        <v>0.3891184573002755</v>
      </c>
      <c r="X1391" s="1">
        <f>IF(G1391="D1",INDEX('RPI calculation'!$N$9:$N$356,O1391),0)</f>
        <v>182</v>
      </c>
      <c r="Y1391" s="1">
        <f>IF(H1391="D1",INDEX('RPI calculation'!$N$9:$N$356,P1391),0)</f>
        <v>345</v>
      </c>
    </row>
    <row r="1392" spans="1:25" ht="25">
      <c r="A1392" s="1" t="s">
        <v>3837</v>
      </c>
      <c r="B1392" s="12">
        <v>46277</v>
      </c>
      <c r="C1392" s="1" t="s">
        <v>56</v>
      </c>
      <c r="D1392" s="1" t="s">
        <v>190</v>
      </c>
      <c r="E1392" s="1">
        <v>3</v>
      </c>
      <c r="F1392" s="1">
        <v>0</v>
      </c>
      <c r="G1392" s="1" t="s">
        <v>584</v>
      </c>
      <c r="H1392" s="1" t="s">
        <v>584</v>
      </c>
      <c r="I1392" s="1">
        <v>2</v>
      </c>
      <c r="J1392" s="14" t="s">
        <v>2878</v>
      </c>
      <c r="K1392" s="14" t="s">
        <v>3838</v>
      </c>
      <c r="L1392" s="14"/>
      <c r="M1392" s="1" t="s">
        <v>5986</v>
      </c>
      <c r="N1392" s="14" t="s">
        <v>5989</v>
      </c>
      <c r="O1392" s="1">
        <f>IF(G1392="D1",MATCH(C1392,'RPI calculation'!$A$9:$A$356,0),0)</f>
        <v>162</v>
      </c>
      <c r="P1392" s="1">
        <f>IF(H1392="D1",MATCH(D1392,'RPI calculation'!$A$9:$A$356,0),0)</f>
        <v>259</v>
      </c>
      <c r="Q1392" s="1">
        <f t="shared" si="63"/>
        <v>1</v>
      </c>
      <c r="R1392" s="1">
        <f t="shared" si="64"/>
        <v>1</v>
      </c>
      <c r="S1392" s="1">
        <f t="shared" si="65"/>
        <v>0</v>
      </c>
      <c r="T1392" s="9">
        <f>IF(Q1392=0,0,(INDEX('RPI calculation'!$H$9:$H$356,P1392)-(COUNTIFS(Matches!$C$9:$C$1954,C1392,Matches!$D$9:$D$1954,D1392,Matches!$Q$9:$Q$1954,1,Matches!$F$9:$F$1954,3)+COUNTIFS(Matches!$C$9:$C$1954,D1392,Matches!$D$9:$D$1954,C1392,Matches!$Q$9:$Q$1954,1,Matches!$E$9:$E$1954,3)))/((INDEX('RPI calculation'!$H$9:$H$356,P1392)+INDEX('RPI calculation'!$I$9:$I$356,P1392))-(COUNTIFS(Matches!$C$9:$C$1954,C1392,Matches!$D$9:$D$1954,D1392,Matches!$Q$9:$Q$1954,1)+COUNTIFS(Matches!$C$9:$C$1954,D1392,Matches!$D$9:$D$1954,C1392,Matches!$Q$9:$Q$1954,1))))</f>
        <v>0.1111111111111111</v>
      </c>
      <c r="U1392" s="9">
        <f>IF(Q1392=0,0,(INDEX('RPI calculation'!$H$9:$H$356,O1392)-(COUNTIFS(Matches!$C$9:$C$1954,C1392,Matches!$D$9:$D$1954,D1392,Matches!$Q$9:$Q$1954,1,Matches!$E$9:$E$1954,3)+COUNTIFS(Matches!$C$9:$C$1954,D1392,Matches!$D$9:$D$1954,C1392,Matches!$Q$9:$Q$1954,1,Matches!$F$9:$F$1954,3)))/((INDEX('RPI calculation'!$H$9:$H$356,O1392)+INDEX('RPI calculation'!$I$9:$I$356,O1392))-(COUNTIFS(Matches!$C$9:$C$1954,C1392,Matches!$D$9:$D$1954,D1392,Matches!$Q$9:$Q$1954,1)+COUNTIFS(Matches!$C$9:$C$1954,D1392,Matches!$D$9:$D$1954,C1392,Matches!$Q$9:$Q$1954,1))))</f>
        <v>0.8</v>
      </c>
      <c r="V1392" s="9">
        <f>IF(Q1392=0,0,INDEX('RPI calculation'!$K$9:$K$356,P1392))</f>
        <v>0.66681818181818187</v>
      </c>
      <c r="W1392" s="9">
        <f>IF(Q1392=0,0,INDEX('RPI calculation'!$K$9:$K$356,O1392))</f>
        <v>0.54358848222484579</v>
      </c>
      <c r="X1392" s="1">
        <f>IF(G1392="D1",INDEX('RPI calculation'!$N$9:$N$356,O1392),0)</f>
        <v>33</v>
      </c>
      <c r="Y1392" s="1">
        <f>IF(H1392="D1",INDEX('RPI calculation'!$N$9:$N$356,P1392),0)</f>
        <v>167</v>
      </c>
    </row>
    <row r="1393" spans="1:25" ht="25">
      <c r="A1393" s="1" t="s">
        <v>3839</v>
      </c>
      <c r="B1393" s="12">
        <v>46277</v>
      </c>
      <c r="C1393" s="1" t="s">
        <v>44</v>
      </c>
      <c r="D1393" s="1" t="s">
        <v>169</v>
      </c>
      <c r="E1393" s="1">
        <v>3</v>
      </c>
      <c r="F1393" s="1">
        <v>0</v>
      </c>
      <c r="G1393" s="1" t="s">
        <v>584</v>
      </c>
      <c r="H1393" s="1" t="s">
        <v>584</v>
      </c>
      <c r="I1393" s="1">
        <v>2</v>
      </c>
      <c r="J1393" s="14" t="s">
        <v>1558</v>
      </c>
      <c r="K1393" s="14" t="s">
        <v>3840</v>
      </c>
      <c r="L1393" s="14"/>
      <c r="M1393" s="1" t="s">
        <v>5986</v>
      </c>
      <c r="N1393" s="14" t="s">
        <v>5989</v>
      </c>
      <c r="O1393" s="1">
        <f>IF(G1393="D1",MATCH(C1393,'RPI calculation'!$A$9:$A$356,0),0)</f>
        <v>163</v>
      </c>
      <c r="P1393" s="1">
        <f>IF(H1393="D1",MATCH(D1393,'RPI calculation'!$A$9:$A$356,0),0)</f>
        <v>173</v>
      </c>
      <c r="Q1393" s="1">
        <f t="shared" si="63"/>
        <v>1</v>
      </c>
      <c r="R1393" s="1">
        <f t="shared" si="64"/>
        <v>1</v>
      </c>
      <c r="S1393" s="1">
        <f t="shared" si="65"/>
        <v>0</v>
      </c>
      <c r="T1393" s="9">
        <f>IF(Q1393=0,0,(INDEX('RPI calculation'!$H$9:$H$356,P1393)-(COUNTIFS(Matches!$C$9:$C$1954,C1393,Matches!$D$9:$D$1954,D1393,Matches!$Q$9:$Q$1954,1,Matches!$F$9:$F$1954,3)+COUNTIFS(Matches!$C$9:$C$1954,D1393,Matches!$D$9:$D$1954,C1393,Matches!$Q$9:$Q$1954,1,Matches!$E$9:$E$1954,3)))/((INDEX('RPI calculation'!$H$9:$H$356,P1393)+INDEX('RPI calculation'!$I$9:$I$356,P1393))-(COUNTIFS(Matches!$C$9:$C$1954,C1393,Matches!$D$9:$D$1954,D1393,Matches!$Q$9:$Q$1954,1)+COUNTIFS(Matches!$C$9:$C$1954,D1393,Matches!$D$9:$D$1954,C1393,Matches!$Q$9:$Q$1954,1))))</f>
        <v>0.44444444444444442</v>
      </c>
      <c r="U1393" s="9">
        <f>IF(Q1393=0,0,(INDEX('RPI calculation'!$H$9:$H$356,O1393)-(COUNTIFS(Matches!$C$9:$C$1954,C1393,Matches!$D$9:$D$1954,D1393,Matches!$Q$9:$Q$1954,1,Matches!$E$9:$E$1954,3)+COUNTIFS(Matches!$C$9:$C$1954,D1393,Matches!$D$9:$D$1954,C1393,Matches!$Q$9:$Q$1954,1,Matches!$F$9:$F$1954,3)))/((INDEX('RPI calculation'!$H$9:$H$356,O1393)+INDEX('RPI calculation'!$I$9:$I$356,O1393))-(COUNTIFS(Matches!$C$9:$C$1954,C1393,Matches!$D$9:$D$1954,D1393,Matches!$Q$9:$Q$1954,1)+COUNTIFS(Matches!$C$9:$C$1954,D1393,Matches!$D$9:$D$1954,C1393,Matches!$Q$9:$Q$1954,1))))</f>
        <v>1</v>
      </c>
      <c r="V1393" s="9">
        <f>IF(Q1393=0,0,INDEX('RPI calculation'!$K$9:$K$356,P1393))</f>
        <v>0.5884848484848485</v>
      </c>
      <c r="W1393" s="9">
        <f>IF(Q1393=0,0,INDEX('RPI calculation'!$K$9:$K$356,O1393))</f>
        <v>0.49174242424242431</v>
      </c>
      <c r="X1393" s="1">
        <f>IF(G1393="D1",INDEX('RPI calculation'!$N$9:$N$356,O1393),0)</f>
        <v>21</v>
      </c>
      <c r="Y1393" s="1">
        <f>IF(H1393="D1",INDEX('RPI calculation'!$N$9:$N$356,P1393),0)</f>
        <v>146</v>
      </c>
    </row>
    <row r="1394" spans="1:25" ht="25">
      <c r="A1394" s="1" t="s">
        <v>3841</v>
      </c>
      <c r="B1394" s="12">
        <v>46277</v>
      </c>
      <c r="C1394" s="1" t="s">
        <v>132</v>
      </c>
      <c r="D1394" s="1" t="s">
        <v>327</v>
      </c>
      <c r="E1394" s="1">
        <v>3</v>
      </c>
      <c r="F1394" s="1">
        <v>1</v>
      </c>
      <c r="G1394" s="1" t="s">
        <v>584</v>
      </c>
      <c r="H1394" s="1" t="s">
        <v>584</v>
      </c>
      <c r="I1394" s="1">
        <v>2</v>
      </c>
      <c r="J1394" s="14" t="s">
        <v>2688</v>
      </c>
      <c r="K1394" s="14" t="s">
        <v>3842</v>
      </c>
      <c r="L1394" s="14"/>
      <c r="M1394" s="1" t="s">
        <v>5986</v>
      </c>
      <c r="N1394" s="14" t="s">
        <v>5989</v>
      </c>
      <c r="O1394" s="1">
        <f>IF(G1394="D1",MATCH(C1394,'RPI calculation'!$A$9:$A$356,0),0)</f>
        <v>164</v>
      </c>
      <c r="P1394" s="1">
        <f>IF(H1394="D1",MATCH(D1394,'RPI calculation'!$A$9:$A$356,0),0)</f>
        <v>175</v>
      </c>
      <c r="Q1394" s="1">
        <f t="shared" si="63"/>
        <v>1</v>
      </c>
      <c r="R1394" s="1">
        <f t="shared" si="64"/>
        <v>1</v>
      </c>
      <c r="S1394" s="1">
        <f t="shared" si="65"/>
        <v>0</v>
      </c>
      <c r="T1394" s="9">
        <f>IF(Q1394=0,0,(INDEX('RPI calculation'!$H$9:$H$356,P1394)-(COUNTIFS(Matches!$C$9:$C$1954,C1394,Matches!$D$9:$D$1954,D1394,Matches!$Q$9:$Q$1954,1,Matches!$F$9:$F$1954,3)+COUNTIFS(Matches!$C$9:$C$1954,D1394,Matches!$D$9:$D$1954,C1394,Matches!$Q$9:$Q$1954,1,Matches!$E$9:$E$1954,3)))/((INDEX('RPI calculation'!$H$9:$H$356,P1394)+INDEX('RPI calculation'!$I$9:$I$356,P1394))-(COUNTIFS(Matches!$C$9:$C$1954,C1394,Matches!$D$9:$D$1954,D1394,Matches!$Q$9:$Q$1954,1)+COUNTIFS(Matches!$C$9:$C$1954,D1394,Matches!$D$9:$D$1954,C1394,Matches!$Q$9:$Q$1954,1))))</f>
        <v>0.18181818181818182</v>
      </c>
      <c r="U1394" s="9">
        <f>IF(Q1394=0,0,(INDEX('RPI calculation'!$H$9:$H$356,O1394)-(COUNTIFS(Matches!$C$9:$C$1954,C1394,Matches!$D$9:$D$1954,D1394,Matches!$Q$9:$Q$1954,1,Matches!$E$9:$E$1954,3)+COUNTIFS(Matches!$C$9:$C$1954,D1394,Matches!$D$9:$D$1954,C1394,Matches!$Q$9:$Q$1954,1,Matches!$F$9:$F$1954,3)))/((INDEX('RPI calculation'!$H$9:$H$356,O1394)+INDEX('RPI calculation'!$I$9:$I$356,O1394))-(COUNTIFS(Matches!$C$9:$C$1954,C1394,Matches!$D$9:$D$1954,D1394,Matches!$Q$9:$Q$1954,1)+COUNTIFS(Matches!$C$9:$C$1954,D1394,Matches!$D$9:$D$1954,C1394,Matches!$Q$9:$Q$1954,1))))</f>
        <v>0.72727272727272729</v>
      </c>
      <c r="V1394" s="9">
        <f>IF(Q1394=0,0,INDEX('RPI calculation'!$K$9:$K$356,P1394))</f>
        <v>0.49507575757575761</v>
      </c>
      <c r="W1394" s="9">
        <f>IF(Q1394=0,0,INDEX('RPI calculation'!$K$9:$K$356,O1394))</f>
        <v>0.44296259296259288</v>
      </c>
      <c r="X1394" s="1">
        <f>IF(G1394="D1",INDEX('RPI calculation'!$N$9:$N$356,O1394),0)</f>
        <v>109</v>
      </c>
      <c r="Y1394" s="1">
        <f>IF(H1394="D1",INDEX('RPI calculation'!$N$9:$N$356,P1394),0)</f>
        <v>304</v>
      </c>
    </row>
    <row r="1395" spans="1:25" ht="25">
      <c r="A1395" s="1" t="s">
        <v>3843</v>
      </c>
      <c r="B1395" s="12">
        <v>46277</v>
      </c>
      <c r="C1395" s="1" t="s">
        <v>371</v>
      </c>
      <c r="D1395" s="1" t="s">
        <v>313</v>
      </c>
      <c r="E1395" s="1">
        <v>1</v>
      </c>
      <c r="F1395" s="1">
        <v>3</v>
      </c>
      <c r="G1395" s="1" t="s">
        <v>584</v>
      </c>
      <c r="H1395" s="1" t="s">
        <v>584</v>
      </c>
      <c r="I1395" s="1">
        <v>2</v>
      </c>
      <c r="J1395" s="14" t="s">
        <v>1130</v>
      </c>
      <c r="K1395" s="14" t="s">
        <v>3844</v>
      </c>
      <c r="L1395" s="14"/>
      <c r="M1395" s="1" t="s">
        <v>5986</v>
      </c>
      <c r="N1395" s="14" t="s">
        <v>5989</v>
      </c>
      <c r="O1395" s="1">
        <f>IF(G1395="D1",MATCH(C1395,'RPI calculation'!$A$9:$A$356,0),0)</f>
        <v>168</v>
      </c>
      <c r="P1395" s="1">
        <f>IF(H1395="D1",MATCH(D1395,'RPI calculation'!$A$9:$A$356,0),0)</f>
        <v>304</v>
      </c>
      <c r="Q1395" s="1">
        <f t="shared" si="63"/>
        <v>1</v>
      </c>
      <c r="R1395" s="1">
        <f t="shared" si="64"/>
        <v>0</v>
      </c>
      <c r="S1395" s="1">
        <f t="shared" si="65"/>
        <v>1</v>
      </c>
      <c r="T1395" s="9">
        <f>IF(Q1395=0,0,(INDEX('RPI calculation'!$H$9:$H$356,P1395)-(COUNTIFS(Matches!$C$9:$C$1954,C1395,Matches!$D$9:$D$1954,D1395,Matches!$Q$9:$Q$1954,1,Matches!$F$9:$F$1954,3)+COUNTIFS(Matches!$C$9:$C$1954,D1395,Matches!$D$9:$D$1954,C1395,Matches!$Q$9:$Q$1954,1,Matches!$E$9:$E$1954,3)))/((INDEX('RPI calculation'!$H$9:$H$356,P1395)+INDEX('RPI calculation'!$I$9:$I$356,P1395))-(COUNTIFS(Matches!$C$9:$C$1954,C1395,Matches!$D$9:$D$1954,D1395,Matches!$Q$9:$Q$1954,1)+COUNTIFS(Matches!$C$9:$C$1954,D1395,Matches!$D$9:$D$1954,C1395,Matches!$Q$9:$Q$1954,1))))</f>
        <v>0.33333333333333331</v>
      </c>
      <c r="U1395" s="9">
        <f>IF(Q1395=0,0,(INDEX('RPI calculation'!$H$9:$H$356,O1395)-(COUNTIFS(Matches!$C$9:$C$1954,C1395,Matches!$D$9:$D$1954,D1395,Matches!$Q$9:$Q$1954,1,Matches!$E$9:$E$1954,3)+COUNTIFS(Matches!$C$9:$C$1954,D1395,Matches!$D$9:$D$1954,C1395,Matches!$Q$9:$Q$1954,1,Matches!$F$9:$F$1954,3)))/((INDEX('RPI calculation'!$H$9:$H$356,O1395)+INDEX('RPI calculation'!$I$9:$I$356,O1395))-(COUNTIFS(Matches!$C$9:$C$1954,C1395,Matches!$D$9:$D$1954,D1395,Matches!$Q$9:$Q$1954,1)+COUNTIFS(Matches!$C$9:$C$1954,D1395,Matches!$D$9:$D$1954,C1395,Matches!$Q$9:$Q$1954,1))))</f>
        <v>0</v>
      </c>
      <c r="V1395" s="9">
        <f>IF(Q1395=0,0,INDEX('RPI calculation'!$K$9:$K$356,P1395))</f>
        <v>0.42608032992648381</v>
      </c>
      <c r="W1395" s="9">
        <f>IF(Q1395=0,0,INDEX('RPI calculation'!$K$9:$K$356,O1395))</f>
        <v>0.33325008325008326</v>
      </c>
      <c r="X1395" s="1">
        <f>IF(G1395="D1",INDEX('RPI calculation'!$N$9:$N$356,O1395),0)</f>
        <v>348</v>
      </c>
      <c r="Y1395" s="1">
        <f>IF(H1395="D1",INDEX('RPI calculation'!$N$9:$N$356,P1395),0)</f>
        <v>290</v>
      </c>
    </row>
    <row r="1396" spans="1:25" ht="25">
      <c r="A1396" s="1" t="s">
        <v>3845</v>
      </c>
      <c r="B1396" s="12">
        <v>46277</v>
      </c>
      <c r="C1396" s="1" t="s">
        <v>93</v>
      </c>
      <c r="D1396" s="1" t="s">
        <v>250</v>
      </c>
      <c r="E1396" s="1">
        <v>3</v>
      </c>
      <c r="F1396" s="1">
        <v>0</v>
      </c>
      <c r="G1396" s="1" t="s">
        <v>584</v>
      </c>
      <c r="H1396" s="1" t="s">
        <v>584</v>
      </c>
      <c r="I1396" s="1">
        <v>2</v>
      </c>
      <c r="J1396" s="14" t="s">
        <v>3846</v>
      </c>
      <c r="K1396" s="14" t="s">
        <v>3847</v>
      </c>
      <c r="L1396" s="14"/>
      <c r="M1396" s="1" t="s">
        <v>5986</v>
      </c>
      <c r="N1396" s="14" t="s">
        <v>5988</v>
      </c>
      <c r="O1396" s="1">
        <f>IF(G1396="D1",MATCH(C1396,'RPI calculation'!$A$9:$A$356,0),0)</f>
        <v>169</v>
      </c>
      <c r="P1396" s="1">
        <f>IF(H1396="D1",MATCH(D1396,'RPI calculation'!$A$9:$A$356,0),0)</f>
        <v>339</v>
      </c>
      <c r="Q1396" s="1">
        <f t="shared" si="63"/>
        <v>1</v>
      </c>
      <c r="R1396" s="1">
        <f t="shared" si="64"/>
        <v>1</v>
      </c>
      <c r="S1396" s="1">
        <f t="shared" si="65"/>
        <v>0</v>
      </c>
      <c r="T1396" s="9">
        <f>IF(Q1396=0,0,(INDEX('RPI calculation'!$H$9:$H$356,P1396)-(COUNTIFS(Matches!$C$9:$C$1954,C1396,Matches!$D$9:$D$1954,D1396,Matches!$Q$9:$Q$1954,1,Matches!$F$9:$F$1954,3)+COUNTIFS(Matches!$C$9:$C$1954,D1396,Matches!$D$9:$D$1954,C1396,Matches!$Q$9:$Q$1954,1,Matches!$E$9:$E$1954,3)))/((INDEX('RPI calculation'!$H$9:$H$356,P1396)+INDEX('RPI calculation'!$I$9:$I$356,P1396))-(COUNTIFS(Matches!$C$9:$C$1954,C1396,Matches!$D$9:$D$1954,D1396,Matches!$Q$9:$Q$1954,1)+COUNTIFS(Matches!$C$9:$C$1954,D1396,Matches!$D$9:$D$1954,C1396,Matches!$Q$9:$Q$1954,1))))</f>
        <v>0.27272727272727271</v>
      </c>
      <c r="U1396" s="9">
        <f>IF(Q1396=0,0,(INDEX('RPI calculation'!$H$9:$H$356,O1396)-(COUNTIFS(Matches!$C$9:$C$1954,C1396,Matches!$D$9:$D$1954,D1396,Matches!$Q$9:$Q$1954,1,Matches!$E$9:$E$1954,3)+COUNTIFS(Matches!$C$9:$C$1954,D1396,Matches!$D$9:$D$1954,C1396,Matches!$Q$9:$Q$1954,1,Matches!$F$9:$F$1954,3)))/((INDEX('RPI calculation'!$H$9:$H$356,O1396)+INDEX('RPI calculation'!$I$9:$I$356,O1396))-(COUNTIFS(Matches!$C$9:$C$1954,C1396,Matches!$D$9:$D$1954,D1396,Matches!$Q$9:$Q$1954,1)+COUNTIFS(Matches!$C$9:$C$1954,D1396,Matches!$D$9:$D$1954,C1396,Matches!$Q$9:$Q$1954,1))))</f>
        <v>0.6</v>
      </c>
      <c r="V1396" s="9">
        <f>IF(Q1396=0,0,INDEX('RPI calculation'!$K$9:$K$356,P1396))</f>
        <v>0.54297138047138038</v>
      </c>
      <c r="W1396" s="9">
        <f>IF(Q1396=0,0,INDEX('RPI calculation'!$K$9:$K$356,O1396))</f>
        <v>0.59022038567493118</v>
      </c>
      <c r="X1396" s="1">
        <f>IF(G1396="D1",INDEX('RPI calculation'!$N$9:$N$356,O1396),0)</f>
        <v>70</v>
      </c>
      <c r="Y1396" s="1">
        <f>IF(H1396="D1",INDEX('RPI calculation'!$N$9:$N$356,P1396),0)</f>
        <v>227</v>
      </c>
    </row>
    <row r="1397" spans="1:25" ht="25">
      <c r="A1397" s="1" t="s">
        <v>3848</v>
      </c>
      <c r="B1397" s="12">
        <v>46277</v>
      </c>
      <c r="C1397" s="1" t="s">
        <v>323</v>
      </c>
      <c r="D1397" s="1" t="s">
        <v>255</v>
      </c>
      <c r="E1397" s="1">
        <v>0</v>
      </c>
      <c r="F1397" s="1">
        <v>3</v>
      </c>
      <c r="G1397" s="1" t="s">
        <v>584</v>
      </c>
      <c r="H1397" s="1" t="s">
        <v>584</v>
      </c>
      <c r="I1397" s="1">
        <v>2</v>
      </c>
      <c r="J1397" s="14" t="s">
        <v>1413</v>
      </c>
      <c r="K1397" s="14" t="s">
        <v>3849</v>
      </c>
      <c r="L1397" s="14"/>
      <c r="M1397" s="1" t="s">
        <v>5986</v>
      </c>
      <c r="N1397" s="14" t="s">
        <v>5989</v>
      </c>
      <c r="O1397" s="1">
        <f>IF(G1397="D1",MATCH(C1397,'RPI calculation'!$A$9:$A$356,0),0)</f>
        <v>171</v>
      </c>
      <c r="P1397" s="1">
        <f>IF(H1397="D1",MATCH(D1397,'RPI calculation'!$A$9:$A$356,0),0)</f>
        <v>292</v>
      </c>
      <c r="Q1397" s="1">
        <f t="shared" si="63"/>
        <v>1</v>
      </c>
      <c r="R1397" s="1">
        <f t="shared" si="64"/>
        <v>0</v>
      </c>
      <c r="S1397" s="1">
        <f t="shared" si="65"/>
        <v>1</v>
      </c>
      <c r="T1397" s="9">
        <f>IF(Q1397=0,0,(INDEX('RPI calculation'!$H$9:$H$356,P1397)-(COUNTIFS(Matches!$C$9:$C$1954,C1397,Matches!$D$9:$D$1954,D1397,Matches!$Q$9:$Q$1954,1,Matches!$F$9:$F$1954,3)+COUNTIFS(Matches!$C$9:$C$1954,D1397,Matches!$D$9:$D$1954,C1397,Matches!$Q$9:$Q$1954,1,Matches!$E$9:$E$1954,3)))/((INDEX('RPI calculation'!$H$9:$H$356,P1397)+INDEX('RPI calculation'!$I$9:$I$356,P1397))-(COUNTIFS(Matches!$C$9:$C$1954,C1397,Matches!$D$9:$D$1954,D1397,Matches!$Q$9:$Q$1954,1)+COUNTIFS(Matches!$C$9:$C$1954,D1397,Matches!$D$9:$D$1954,C1397,Matches!$Q$9:$Q$1954,1))))</f>
        <v>0.45454545454545453</v>
      </c>
      <c r="U1397" s="9">
        <f>IF(Q1397=0,0,(INDEX('RPI calculation'!$H$9:$H$356,O1397)-(COUNTIFS(Matches!$C$9:$C$1954,C1397,Matches!$D$9:$D$1954,D1397,Matches!$Q$9:$Q$1954,1,Matches!$E$9:$E$1954,3)+COUNTIFS(Matches!$C$9:$C$1954,D1397,Matches!$D$9:$D$1954,C1397,Matches!$Q$9:$Q$1954,1,Matches!$F$9:$F$1954,3)))/((INDEX('RPI calculation'!$H$9:$H$356,O1397)+INDEX('RPI calculation'!$I$9:$I$356,O1397))-(COUNTIFS(Matches!$C$9:$C$1954,C1397,Matches!$D$9:$D$1954,D1397,Matches!$Q$9:$Q$1954,1)+COUNTIFS(Matches!$C$9:$C$1954,D1397,Matches!$D$9:$D$1954,C1397,Matches!$Q$9:$Q$1954,1))))</f>
        <v>0.4</v>
      </c>
      <c r="V1397" s="9">
        <f>IF(Q1397=0,0,INDEX('RPI calculation'!$K$9:$K$356,P1397))</f>
        <v>0.43221801346801353</v>
      </c>
      <c r="W1397" s="9">
        <f>IF(Q1397=0,0,INDEX('RPI calculation'!$K$9:$K$356,O1397))</f>
        <v>0.3916896235078054</v>
      </c>
      <c r="X1397" s="1">
        <f>IF(G1397="D1",INDEX('RPI calculation'!$N$9:$N$356,O1397),0)</f>
        <v>300</v>
      </c>
      <c r="Y1397" s="1">
        <f>IF(H1397="D1",INDEX('RPI calculation'!$N$9:$N$356,P1397),0)</f>
        <v>232</v>
      </c>
    </row>
    <row r="1398" spans="1:25" ht="25">
      <c r="A1398" s="1" t="s">
        <v>3850</v>
      </c>
      <c r="B1398" s="12">
        <v>46277</v>
      </c>
      <c r="C1398" s="1" t="s">
        <v>140</v>
      </c>
      <c r="D1398" s="1" t="s">
        <v>125</v>
      </c>
      <c r="E1398" s="1">
        <v>1</v>
      </c>
      <c r="F1398" s="1">
        <v>3</v>
      </c>
      <c r="G1398" s="1" t="s">
        <v>584</v>
      </c>
      <c r="H1398" s="1" t="s">
        <v>584</v>
      </c>
      <c r="I1398" s="1">
        <v>2</v>
      </c>
      <c r="J1398" s="14" t="s">
        <v>1087</v>
      </c>
      <c r="K1398" s="14" t="s">
        <v>3851</v>
      </c>
      <c r="L1398" s="14"/>
      <c r="M1398" s="1" t="s">
        <v>5986</v>
      </c>
      <c r="N1398" s="14" t="s">
        <v>5989</v>
      </c>
      <c r="O1398" s="1">
        <f>IF(G1398="D1",MATCH(C1398,'RPI calculation'!$A$9:$A$356,0),0)</f>
        <v>172</v>
      </c>
      <c r="P1398" s="1">
        <f>IF(H1398="D1",MATCH(D1398,'RPI calculation'!$A$9:$A$356,0),0)</f>
        <v>220</v>
      </c>
      <c r="Q1398" s="1">
        <f t="shared" si="63"/>
        <v>1</v>
      </c>
      <c r="R1398" s="1">
        <f t="shared" si="64"/>
        <v>0</v>
      </c>
      <c r="S1398" s="1">
        <f t="shared" si="65"/>
        <v>1</v>
      </c>
      <c r="T1398" s="9">
        <f>IF(Q1398=0,0,(INDEX('RPI calculation'!$H$9:$H$356,P1398)-(COUNTIFS(Matches!$C$9:$C$1954,C1398,Matches!$D$9:$D$1954,D1398,Matches!$Q$9:$Q$1954,1,Matches!$F$9:$F$1954,3)+COUNTIFS(Matches!$C$9:$C$1954,D1398,Matches!$D$9:$D$1954,C1398,Matches!$Q$9:$Q$1954,1,Matches!$E$9:$E$1954,3)))/((INDEX('RPI calculation'!$H$9:$H$356,P1398)+INDEX('RPI calculation'!$I$9:$I$356,P1398))-(COUNTIFS(Matches!$C$9:$C$1954,C1398,Matches!$D$9:$D$1954,D1398,Matches!$Q$9:$Q$1954,1)+COUNTIFS(Matches!$C$9:$C$1954,D1398,Matches!$D$9:$D$1954,C1398,Matches!$Q$9:$Q$1954,1))))</f>
        <v>0.75</v>
      </c>
      <c r="U1398" s="9">
        <f>IF(Q1398=0,0,(INDEX('RPI calculation'!$H$9:$H$356,O1398)-(COUNTIFS(Matches!$C$9:$C$1954,C1398,Matches!$D$9:$D$1954,D1398,Matches!$Q$9:$Q$1954,1,Matches!$E$9:$E$1954,3)+COUNTIFS(Matches!$C$9:$C$1954,D1398,Matches!$D$9:$D$1954,C1398,Matches!$Q$9:$Q$1954,1,Matches!$F$9:$F$1954,3)))/((INDEX('RPI calculation'!$H$9:$H$356,O1398)+INDEX('RPI calculation'!$I$9:$I$356,O1398))-(COUNTIFS(Matches!$C$9:$C$1954,C1398,Matches!$D$9:$D$1954,D1398,Matches!$Q$9:$Q$1954,1)+COUNTIFS(Matches!$C$9:$C$1954,D1398,Matches!$D$9:$D$1954,C1398,Matches!$Q$9:$Q$1954,1))))</f>
        <v>0.7</v>
      </c>
      <c r="V1398" s="9">
        <f>IF(Q1398=0,0,INDEX('RPI calculation'!$K$9:$K$356,P1398))</f>
        <v>0.46419753086419746</v>
      </c>
      <c r="W1398" s="9">
        <f>IF(Q1398=0,0,INDEX('RPI calculation'!$K$9:$K$356,O1398))</f>
        <v>0.51512855831037652</v>
      </c>
      <c r="X1398" s="1">
        <f>IF(G1398="D1",INDEX('RPI calculation'!$N$9:$N$356,O1398),0)</f>
        <v>117</v>
      </c>
      <c r="Y1398" s="1">
        <f>IF(H1398="D1",INDEX('RPI calculation'!$N$9:$N$356,P1398),0)</f>
        <v>102</v>
      </c>
    </row>
    <row r="1399" spans="1:25" ht="25">
      <c r="A1399" s="1" t="s">
        <v>3852</v>
      </c>
      <c r="B1399" s="12">
        <v>46277</v>
      </c>
      <c r="C1399" s="1" t="s">
        <v>340</v>
      </c>
      <c r="D1399" s="1" t="s">
        <v>139</v>
      </c>
      <c r="E1399" s="1">
        <v>1</v>
      </c>
      <c r="F1399" s="1">
        <v>3</v>
      </c>
      <c r="G1399" s="1" t="s">
        <v>584</v>
      </c>
      <c r="H1399" s="1" t="s">
        <v>584</v>
      </c>
      <c r="I1399" s="1">
        <v>2</v>
      </c>
      <c r="J1399" s="14" t="s">
        <v>2449</v>
      </c>
      <c r="K1399" s="14" t="s">
        <v>3853</v>
      </c>
      <c r="L1399" s="14"/>
      <c r="M1399" s="1" t="s">
        <v>5986</v>
      </c>
      <c r="N1399" s="14" t="s">
        <v>5989</v>
      </c>
      <c r="O1399" s="1">
        <f>IF(G1399="D1",MATCH(C1399,'RPI calculation'!$A$9:$A$356,0),0)</f>
        <v>177</v>
      </c>
      <c r="P1399" s="1">
        <f>IF(H1399="D1",MATCH(D1399,'RPI calculation'!$A$9:$A$356,0),0)</f>
        <v>308</v>
      </c>
      <c r="Q1399" s="1">
        <f t="shared" si="63"/>
        <v>1</v>
      </c>
      <c r="R1399" s="1">
        <f t="shared" si="64"/>
        <v>0</v>
      </c>
      <c r="S1399" s="1">
        <f t="shared" si="65"/>
        <v>1</v>
      </c>
      <c r="T1399" s="9">
        <f>IF(Q1399=0,0,(INDEX('RPI calculation'!$H$9:$H$356,P1399)-(COUNTIFS(Matches!$C$9:$C$1954,C1399,Matches!$D$9:$D$1954,D1399,Matches!$Q$9:$Q$1954,1,Matches!$F$9:$F$1954,3)+COUNTIFS(Matches!$C$9:$C$1954,D1399,Matches!$D$9:$D$1954,C1399,Matches!$Q$9:$Q$1954,1,Matches!$E$9:$E$1954,3)))/((INDEX('RPI calculation'!$H$9:$H$356,P1399)+INDEX('RPI calculation'!$I$9:$I$356,P1399))-(COUNTIFS(Matches!$C$9:$C$1954,C1399,Matches!$D$9:$D$1954,D1399,Matches!$Q$9:$Q$1954,1)+COUNTIFS(Matches!$C$9:$C$1954,D1399,Matches!$D$9:$D$1954,C1399,Matches!$Q$9:$Q$1954,1))))</f>
        <v>0.6</v>
      </c>
      <c r="U1399" s="9">
        <f>IF(Q1399=0,0,(INDEX('RPI calculation'!$H$9:$H$356,O1399)-(COUNTIFS(Matches!$C$9:$C$1954,C1399,Matches!$D$9:$D$1954,D1399,Matches!$Q$9:$Q$1954,1,Matches!$E$9:$E$1954,3)+COUNTIFS(Matches!$C$9:$C$1954,D1399,Matches!$D$9:$D$1954,C1399,Matches!$Q$9:$Q$1954,1,Matches!$F$9:$F$1954,3)))/((INDEX('RPI calculation'!$H$9:$H$356,O1399)+INDEX('RPI calculation'!$I$9:$I$356,O1399))-(COUNTIFS(Matches!$C$9:$C$1954,C1399,Matches!$D$9:$D$1954,D1399,Matches!$Q$9:$Q$1954,1)+COUNTIFS(Matches!$C$9:$C$1954,D1399,Matches!$D$9:$D$1954,C1399,Matches!$Q$9:$Q$1954,1))))</f>
        <v>0.2</v>
      </c>
      <c r="V1399" s="9">
        <f>IF(Q1399=0,0,INDEX('RPI calculation'!$K$9:$K$356,P1399))</f>
        <v>0.51424030514939612</v>
      </c>
      <c r="W1399" s="9">
        <f>IF(Q1399=0,0,INDEX('RPI calculation'!$K$9:$K$356,O1399))</f>
        <v>0.476589319771138</v>
      </c>
      <c r="X1399" s="1">
        <f>IF(G1399="D1",INDEX('RPI calculation'!$N$9:$N$356,O1399),0)</f>
        <v>317</v>
      </c>
      <c r="Y1399" s="1">
        <f>IF(H1399="D1",INDEX('RPI calculation'!$N$9:$N$356,P1399),0)</f>
        <v>116</v>
      </c>
    </row>
    <row r="1400" spans="1:25" ht="25">
      <c r="A1400" s="1" t="s">
        <v>3854</v>
      </c>
      <c r="B1400" s="12">
        <v>46277</v>
      </c>
      <c r="C1400" s="1" t="s">
        <v>223</v>
      </c>
      <c r="D1400" s="1" t="s">
        <v>364</v>
      </c>
      <c r="E1400" s="1">
        <v>3</v>
      </c>
      <c r="F1400" s="1">
        <v>1</v>
      </c>
      <c r="G1400" s="1" t="s">
        <v>584</v>
      </c>
      <c r="H1400" s="1" t="s">
        <v>584</v>
      </c>
      <c r="I1400" s="1">
        <v>2</v>
      </c>
      <c r="J1400" s="14" t="s">
        <v>1457</v>
      </c>
      <c r="K1400" s="14" t="s">
        <v>3855</v>
      </c>
      <c r="L1400" s="14"/>
      <c r="M1400" s="1" t="s">
        <v>5986</v>
      </c>
      <c r="N1400" s="14" t="s">
        <v>5989</v>
      </c>
      <c r="O1400" s="1">
        <f>IF(G1400="D1",MATCH(C1400,'RPI calculation'!$A$9:$A$356,0),0)</f>
        <v>178</v>
      </c>
      <c r="P1400" s="1">
        <f>IF(H1400="D1",MATCH(D1400,'RPI calculation'!$A$9:$A$356,0),0)</f>
        <v>306</v>
      </c>
      <c r="Q1400" s="1">
        <f t="shared" si="63"/>
        <v>1</v>
      </c>
      <c r="R1400" s="1">
        <f t="shared" si="64"/>
        <v>1</v>
      </c>
      <c r="S1400" s="1">
        <f t="shared" si="65"/>
        <v>0</v>
      </c>
      <c r="T1400" s="9">
        <f>IF(Q1400=0,0,(INDEX('RPI calculation'!$H$9:$H$356,P1400)-(COUNTIFS(Matches!$C$9:$C$1954,C1400,Matches!$D$9:$D$1954,D1400,Matches!$Q$9:$Q$1954,1,Matches!$F$9:$F$1954,3)+COUNTIFS(Matches!$C$9:$C$1954,D1400,Matches!$D$9:$D$1954,C1400,Matches!$Q$9:$Q$1954,1,Matches!$E$9:$E$1954,3)))/((INDEX('RPI calculation'!$H$9:$H$356,P1400)+INDEX('RPI calculation'!$I$9:$I$356,P1400))-(COUNTIFS(Matches!$C$9:$C$1954,C1400,Matches!$D$9:$D$1954,D1400,Matches!$Q$9:$Q$1954,1)+COUNTIFS(Matches!$C$9:$C$1954,D1400,Matches!$D$9:$D$1954,C1400,Matches!$Q$9:$Q$1954,1))))</f>
        <v>0.1</v>
      </c>
      <c r="U1400" s="9">
        <f>IF(Q1400=0,0,(INDEX('RPI calculation'!$H$9:$H$356,O1400)-(COUNTIFS(Matches!$C$9:$C$1954,C1400,Matches!$D$9:$D$1954,D1400,Matches!$Q$9:$Q$1954,1,Matches!$E$9:$E$1954,3)+COUNTIFS(Matches!$C$9:$C$1954,D1400,Matches!$D$9:$D$1954,C1400,Matches!$Q$9:$Q$1954,1,Matches!$F$9:$F$1954,3)))/((INDEX('RPI calculation'!$H$9:$H$356,O1400)+INDEX('RPI calculation'!$I$9:$I$356,O1400))-(COUNTIFS(Matches!$C$9:$C$1954,C1400,Matches!$D$9:$D$1954,D1400,Matches!$Q$9:$Q$1954,1)+COUNTIFS(Matches!$C$9:$C$1954,D1400,Matches!$D$9:$D$1954,C1400,Matches!$Q$9:$Q$1954,1))))</f>
        <v>0.33333333333333331</v>
      </c>
      <c r="V1400" s="9">
        <f>IF(Q1400=0,0,INDEX('RPI calculation'!$K$9:$K$356,P1400))</f>
        <v>0.38939393939393929</v>
      </c>
      <c r="W1400" s="9">
        <f>IF(Q1400=0,0,INDEX('RPI calculation'!$K$9:$K$356,O1400))</f>
        <v>0.53423465423465422</v>
      </c>
      <c r="X1400" s="1">
        <f>IF(G1400="D1",INDEX('RPI calculation'!$N$9:$N$356,O1400),0)</f>
        <v>200</v>
      </c>
      <c r="Y1400" s="1">
        <f>IF(H1400="D1",INDEX('RPI calculation'!$N$9:$N$356,P1400),0)</f>
        <v>341</v>
      </c>
    </row>
    <row r="1401" spans="1:25">
      <c r="A1401" s="1" t="s">
        <v>3856</v>
      </c>
      <c r="B1401" s="12">
        <v>46277</v>
      </c>
      <c r="C1401" s="1" t="s">
        <v>157</v>
      </c>
      <c r="D1401" s="1" t="s">
        <v>83</v>
      </c>
      <c r="E1401" s="1">
        <v>0</v>
      </c>
      <c r="F1401" s="1">
        <v>3</v>
      </c>
      <c r="G1401" s="1" t="s">
        <v>584</v>
      </c>
      <c r="H1401" s="1" t="s">
        <v>584</v>
      </c>
      <c r="I1401" s="1">
        <v>1</v>
      </c>
      <c r="J1401" s="14" t="s">
        <v>3857</v>
      </c>
      <c r="K1401" s="14" t="s">
        <v>3858</v>
      </c>
      <c r="L1401" s="14"/>
      <c r="M1401" s="1" t="s">
        <v>5986</v>
      </c>
      <c r="N1401" s="14" t="s">
        <v>5989</v>
      </c>
      <c r="O1401" s="1">
        <f>IF(G1401="D1",MATCH(C1401,'RPI calculation'!$A$9:$A$356,0),0)</f>
        <v>182</v>
      </c>
      <c r="P1401" s="1">
        <f>IF(H1401="D1",MATCH(D1401,'RPI calculation'!$A$9:$A$356,0),0)</f>
        <v>347</v>
      </c>
      <c r="Q1401" s="1">
        <f t="shared" si="63"/>
        <v>1</v>
      </c>
      <c r="R1401" s="1">
        <f t="shared" si="64"/>
        <v>0</v>
      </c>
      <c r="S1401" s="1">
        <f t="shared" si="65"/>
        <v>1</v>
      </c>
      <c r="T1401" s="9">
        <f>IF(Q1401=0,0,(INDEX('RPI calculation'!$H$9:$H$356,P1401)-(COUNTIFS(Matches!$C$9:$C$1954,C1401,Matches!$D$9:$D$1954,D1401,Matches!$Q$9:$Q$1954,1,Matches!$F$9:$F$1954,3)+COUNTIFS(Matches!$C$9:$C$1954,D1401,Matches!$D$9:$D$1954,C1401,Matches!$Q$9:$Q$1954,1,Matches!$E$9:$E$1954,3)))/((INDEX('RPI calculation'!$H$9:$H$356,P1401)+INDEX('RPI calculation'!$I$9:$I$356,P1401))-(COUNTIFS(Matches!$C$9:$C$1954,C1401,Matches!$D$9:$D$1954,D1401,Matches!$Q$9:$Q$1954,1)+COUNTIFS(Matches!$C$9:$C$1954,D1401,Matches!$D$9:$D$1954,C1401,Matches!$Q$9:$Q$1954,1))))</f>
        <v>0.7142857142857143</v>
      </c>
      <c r="U1401" s="9">
        <f>IF(Q1401=0,0,(INDEX('RPI calculation'!$H$9:$H$356,O1401)-(COUNTIFS(Matches!$C$9:$C$1954,C1401,Matches!$D$9:$D$1954,D1401,Matches!$Q$9:$Q$1954,1,Matches!$E$9:$E$1954,3)+COUNTIFS(Matches!$C$9:$C$1954,D1401,Matches!$D$9:$D$1954,C1401,Matches!$Q$9:$Q$1954,1,Matches!$F$9:$F$1954,3)))/((INDEX('RPI calculation'!$H$9:$H$356,O1401)+INDEX('RPI calculation'!$I$9:$I$356,O1401))-(COUNTIFS(Matches!$C$9:$C$1954,C1401,Matches!$D$9:$D$1954,D1401,Matches!$Q$9:$Q$1954,1)+COUNTIFS(Matches!$C$9:$C$1954,D1401,Matches!$D$9:$D$1954,C1401,Matches!$Q$9:$Q$1954,1))))</f>
        <v>0.81818181818181823</v>
      </c>
      <c r="V1401" s="9">
        <f>IF(Q1401=0,0,INDEX('RPI calculation'!$K$9:$K$356,P1401))</f>
        <v>0.54842171717171717</v>
      </c>
      <c r="W1401" s="9">
        <f>IF(Q1401=0,0,INDEX('RPI calculation'!$K$9:$K$356,O1401))</f>
        <v>0.43116883116883115</v>
      </c>
      <c r="X1401" s="1">
        <f>IF(G1401="D1",INDEX('RPI calculation'!$N$9:$N$356,O1401),0)</f>
        <v>134</v>
      </c>
      <c r="Y1401" s="1">
        <f>IF(H1401="D1",INDEX('RPI calculation'!$N$9:$N$356,P1401),0)</f>
        <v>60</v>
      </c>
    </row>
    <row r="1402" spans="1:25" ht="25">
      <c r="A1402" s="1" t="s">
        <v>3859</v>
      </c>
      <c r="B1402" s="12">
        <v>46277</v>
      </c>
      <c r="C1402" s="1" t="s">
        <v>244</v>
      </c>
      <c r="D1402" s="1" t="s">
        <v>288</v>
      </c>
      <c r="E1402" s="1">
        <v>3</v>
      </c>
      <c r="F1402" s="1">
        <v>0</v>
      </c>
      <c r="G1402" s="1" t="s">
        <v>584</v>
      </c>
      <c r="H1402" s="1" t="s">
        <v>584</v>
      </c>
      <c r="I1402" s="1">
        <v>2</v>
      </c>
      <c r="J1402" s="14" t="s">
        <v>3161</v>
      </c>
      <c r="K1402" s="14" t="s">
        <v>3860</v>
      </c>
      <c r="L1402" s="14"/>
      <c r="M1402" s="1" t="s">
        <v>5986</v>
      </c>
      <c r="N1402" s="14" t="s">
        <v>5989</v>
      </c>
      <c r="O1402" s="1">
        <f>IF(G1402="D1",MATCH(C1402,'RPI calculation'!$A$9:$A$356,0),0)</f>
        <v>185</v>
      </c>
      <c r="P1402" s="1">
        <f>IF(H1402="D1",MATCH(D1402,'RPI calculation'!$A$9:$A$356,0),0)</f>
        <v>215</v>
      </c>
      <c r="Q1402" s="1">
        <f t="shared" si="63"/>
        <v>1</v>
      </c>
      <c r="R1402" s="1">
        <f t="shared" si="64"/>
        <v>1</v>
      </c>
      <c r="S1402" s="1">
        <f t="shared" si="65"/>
        <v>0</v>
      </c>
      <c r="T1402" s="9">
        <f>IF(Q1402=0,0,(INDEX('RPI calculation'!$H$9:$H$356,P1402)-(COUNTIFS(Matches!$C$9:$C$1954,C1402,Matches!$D$9:$D$1954,D1402,Matches!$Q$9:$Q$1954,1,Matches!$F$9:$F$1954,3)+COUNTIFS(Matches!$C$9:$C$1954,D1402,Matches!$D$9:$D$1954,C1402,Matches!$Q$9:$Q$1954,1,Matches!$E$9:$E$1954,3)))/((INDEX('RPI calculation'!$H$9:$H$356,P1402)+INDEX('RPI calculation'!$I$9:$I$356,P1402))-(COUNTIFS(Matches!$C$9:$C$1954,C1402,Matches!$D$9:$D$1954,D1402,Matches!$Q$9:$Q$1954,1)+COUNTIFS(Matches!$C$9:$C$1954,D1402,Matches!$D$9:$D$1954,C1402,Matches!$Q$9:$Q$1954,1))))</f>
        <v>0.36363636363636365</v>
      </c>
      <c r="U1402" s="9">
        <f>IF(Q1402=0,0,(INDEX('RPI calculation'!$H$9:$H$356,O1402)-(COUNTIFS(Matches!$C$9:$C$1954,C1402,Matches!$D$9:$D$1954,D1402,Matches!$Q$9:$Q$1954,1,Matches!$E$9:$E$1954,3)+COUNTIFS(Matches!$C$9:$C$1954,D1402,Matches!$D$9:$D$1954,C1402,Matches!$Q$9:$Q$1954,1,Matches!$F$9:$F$1954,3)))/((INDEX('RPI calculation'!$H$9:$H$356,O1402)+INDEX('RPI calculation'!$I$9:$I$356,O1402))-(COUNTIFS(Matches!$C$9:$C$1954,C1402,Matches!$D$9:$D$1954,D1402,Matches!$Q$9:$Q$1954,1)+COUNTIFS(Matches!$C$9:$C$1954,D1402,Matches!$D$9:$D$1954,C1402,Matches!$Q$9:$Q$1954,1))))</f>
        <v>0.5</v>
      </c>
      <c r="V1402" s="9">
        <f>IF(Q1402=0,0,INDEX('RPI calculation'!$K$9:$K$356,P1402))</f>
        <v>0.47933501683501684</v>
      </c>
      <c r="W1402" s="9">
        <f>IF(Q1402=0,0,INDEX('RPI calculation'!$K$9:$K$356,O1402))</f>
        <v>0.43014763014763019</v>
      </c>
      <c r="X1402" s="1">
        <f>IF(G1402="D1",INDEX('RPI calculation'!$N$9:$N$356,O1402),0)</f>
        <v>221</v>
      </c>
      <c r="Y1402" s="1">
        <f>IF(H1402="D1",INDEX('RPI calculation'!$N$9:$N$356,P1402),0)</f>
        <v>265</v>
      </c>
    </row>
    <row r="1403" spans="1:25" ht="25">
      <c r="A1403" s="1" t="s">
        <v>3861</v>
      </c>
      <c r="B1403" s="12">
        <v>46277</v>
      </c>
      <c r="C1403" s="1" t="s">
        <v>308</v>
      </c>
      <c r="D1403" s="1" t="s">
        <v>330</v>
      </c>
      <c r="E1403" s="1">
        <v>3</v>
      </c>
      <c r="F1403" s="1">
        <v>0</v>
      </c>
      <c r="G1403" s="1" t="s">
        <v>584</v>
      </c>
      <c r="H1403" s="1" t="s">
        <v>584</v>
      </c>
      <c r="I1403" s="1">
        <v>2</v>
      </c>
      <c r="J1403" s="14" t="s">
        <v>1335</v>
      </c>
      <c r="K1403" s="14" t="s">
        <v>3862</v>
      </c>
      <c r="L1403" s="14"/>
      <c r="M1403" s="1" t="s">
        <v>5986</v>
      </c>
      <c r="N1403" s="14" t="s">
        <v>5989</v>
      </c>
      <c r="O1403" s="1">
        <f>IF(G1403="D1",MATCH(C1403,'RPI calculation'!$A$9:$A$356,0),0)</f>
        <v>189</v>
      </c>
      <c r="P1403" s="1">
        <f>IF(H1403="D1",MATCH(D1403,'RPI calculation'!$A$9:$A$356,0),0)</f>
        <v>252</v>
      </c>
      <c r="Q1403" s="1">
        <f t="shared" si="63"/>
        <v>1</v>
      </c>
      <c r="R1403" s="1">
        <f t="shared" si="64"/>
        <v>1</v>
      </c>
      <c r="S1403" s="1">
        <f t="shared" si="65"/>
        <v>0</v>
      </c>
      <c r="T1403" s="9">
        <f>IF(Q1403=0,0,(INDEX('RPI calculation'!$H$9:$H$356,P1403)-(COUNTIFS(Matches!$C$9:$C$1954,C1403,Matches!$D$9:$D$1954,D1403,Matches!$Q$9:$Q$1954,1,Matches!$F$9:$F$1954,3)+COUNTIFS(Matches!$C$9:$C$1954,D1403,Matches!$D$9:$D$1954,C1403,Matches!$Q$9:$Q$1954,1,Matches!$E$9:$E$1954,3)))/((INDEX('RPI calculation'!$H$9:$H$356,P1403)+INDEX('RPI calculation'!$I$9:$I$356,P1403))-(COUNTIFS(Matches!$C$9:$C$1954,C1403,Matches!$D$9:$D$1954,D1403,Matches!$Q$9:$Q$1954,1)+COUNTIFS(Matches!$C$9:$C$1954,D1403,Matches!$D$9:$D$1954,C1403,Matches!$Q$9:$Q$1954,1))))</f>
        <v>0.18181818181818182</v>
      </c>
      <c r="U1403" s="9">
        <f>IF(Q1403=0,0,(INDEX('RPI calculation'!$H$9:$H$356,O1403)-(COUNTIFS(Matches!$C$9:$C$1954,C1403,Matches!$D$9:$D$1954,D1403,Matches!$Q$9:$Q$1954,1,Matches!$E$9:$E$1954,3)+COUNTIFS(Matches!$C$9:$C$1954,D1403,Matches!$D$9:$D$1954,C1403,Matches!$Q$9:$Q$1954,1,Matches!$F$9:$F$1954,3)))/((INDEX('RPI calculation'!$H$9:$H$356,O1403)+INDEX('RPI calculation'!$I$9:$I$356,O1403))-(COUNTIFS(Matches!$C$9:$C$1954,C1403,Matches!$D$9:$D$1954,D1403,Matches!$Q$9:$Q$1954,1)+COUNTIFS(Matches!$C$9:$C$1954,D1403,Matches!$D$9:$D$1954,C1403,Matches!$Q$9:$Q$1954,1))))</f>
        <v>0.55555555555555558</v>
      </c>
      <c r="V1403" s="9">
        <f>IF(Q1403=0,0,INDEX('RPI calculation'!$K$9:$K$356,P1403))</f>
        <v>0.50084175084175075</v>
      </c>
      <c r="W1403" s="9">
        <f>IF(Q1403=0,0,INDEX('RPI calculation'!$K$9:$K$356,O1403))</f>
        <v>0.30318181818181816</v>
      </c>
      <c r="X1403" s="1">
        <f>IF(G1403="D1",INDEX('RPI calculation'!$N$9:$N$356,O1403),0)</f>
        <v>285</v>
      </c>
      <c r="Y1403" s="1">
        <f>IF(H1403="D1",INDEX('RPI calculation'!$N$9:$N$356,P1403),0)</f>
        <v>307</v>
      </c>
    </row>
    <row r="1404" spans="1:25" ht="25">
      <c r="A1404" s="1" t="s">
        <v>3863</v>
      </c>
      <c r="B1404" s="12">
        <v>46277</v>
      </c>
      <c r="C1404" s="1" t="s">
        <v>358</v>
      </c>
      <c r="D1404" s="1" t="s">
        <v>171</v>
      </c>
      <c r="E1404" s="1">
        <v>0</v>
      </c>
      <c r="F1404" s="1">
        <v>3</v>
      </c>
      <c r="G1404" s="1" t="s">
        <v>584</v>
      </c>
      <c r="H1404" s="1" t="s">
        <v>584</v>
      </c>
      <c r="I1404" s="1">
        <v>2</v>
      </c>
      <c r="J1404" s="14" t="s">
        <v>1519</v>
      </c>
      <c r="K1404" s="14" t="s">
        <v>3864</v>
      </c>
      <c r="L1404" s="14"/>
      <c r="M1404" s="1" t="s">
        <v>5986</v>
      </c>
      <c r="N1404" s="14" t="s">
        <v>5989</v>
      </c>
      <c r="O1404" s="1">
        <f>IF(G1404="D1",MATCH(C1404,'RPI calculation'!$A$9:$A$356,0),0)</f>
        <v>190</v>
      </c>
      <c r="P1404" s="1">
        <f>IF(H1404="D1",MATCH(D1404,'RPI calculation'!$A$9:$A$356,0),0)</f>
        <v>268</v>
      </c>
      <c r="Q1404" s="1">
        <f t="shared" si="63"/>
        <v>1</v>
      </c>
      <c r="R1404" s="1">
        <f t="shared" si="64"/>
        <v>0</v>
      </c>
      <c r="S1404" s="1">
        <f t="shared" si="65"/>
        <v>1</v>
      </c>
      <c r="T1404" s="9">
        <f>IF(Q1404=0,0,(INDEX('RPI calculation'!$H$9:$H$356,P1404)-(COUNTIFS(Matches!$C$9:$C$1954,C1404,Matches!$D$9:$D$1954,D1404,Matches!$Q$9:$Q$1954,1,Matches!$F$9:$F$1954,3)+COUNTIFS(Matches!$C$9:$C$1954,D1404,Matches!$D$9:$D$1954,C1404,Matches!$Q$9:$Q$1954,1,Matches!$E$9:$E$1954,3)))/((INDEX('RPI calculation'!$H$9:$H$356,P1404)+INDEX('RPI calculation'!$I$9:$I$356,P1404))-(COUNTIFS(Matches!$C$9:$C$1954,C1404,Matches!$D$9:$D$1954,D1404,Matches!$Q$9:$Q$1954,1)+COUNTIFS(Matches!$C$9:$C$1954,D1404,Matches!$D$9:$D$1954,C1404,Matches!$Q$9:$Q$1954,1))))</f>
        <v>0.75</v>
      </c>
      <c r="U1404" s="9">
        <f>IF(Q1404=0,0,(INDEX('RPI calculation'!$H$9:$H$356,O1404)-(COUNTIFS(Matches!$C$9:$C$1954,C1404,Matches!$D$9:$D$1954,D1404,Matches!$Q$9:$Q$1954,1,Matches!$E$9:$E$1954,3)+COUNTIFS(Matches!$C$9:$C$1954,D1404,Matches!$D$9:$D$1954,C1404,Matches!$Q$9:$Q$1954,1,Matches!$F$9:$F$1954,3)))/((INDEX('RPI calculation'!$H$9:$H$356,O1404)+INDEX('RPI calculation'!$I$9:$I$356,O1404))-(COUNTIFS(Matches!$C$9:$C$1954,C1404,Matches!$D$9:$D$1954,D1404,Matches!$Q$9:$Q$1954,1)+COUNTIFS(Matches!$C$9:$C$1954,D1404,Matches!$D$9:$D$1954,C1404,Matches!$Q$9:$Q$1954,1))))</f>
        <v>7.6923076923076927E-2</v>
      </c>
      <c r="V1404" s="9">
        <f>IF(Q1404=0,0,INDEX('RPI calculation'!$K$9:$K$356,P1404))</f>
        <v>0.42481770366385752</v>
      </c>
      <c r="W1404" s="9">
        <f>IF(Q1404=0,0,INDEX('RPI calculation'!$K$9:$K$356,O1404))</f>
        <v>0.41435786435786437</v>
      </c>
      <c r="X1404" s="1">
        <f>IF(G1404="D1",INDEX('RPI calculation'!$N$9:$N$356,O1404),0)</f>
        <v>335</v>
      </c>
      <c r="Y1404" s="1">
        <f>IF(H1404="D1",INDEX('RPI calculation'!$N$9:$N$356,P1404),0)</f>
        <v>148</v>
      </c>
    </row>
    <row r="1405" spans="1:25" ht="25">
      <c r="A1405" s="1" t="s">
        <v>3865</v>
      </c>
      <c r="B1405" s="12">
        <v>46277</v>
      </c>
      <c r="C1405" s="1" t="s">
        <v>338</v>
      </c>
      <c r="D1405" s="1" t="s">
        <v>129</v>
      </c>
      <c r="E1405" s="1">
        <v>0</v>
      </c>
      <c r="F1405" s="1">
        <v>3</v>
      </c>
      <c r="G1405" s="1" t="s">
        <v>584</v>
      </c>
      <c r="H1405" s="1" t="s">
        <v>584</v>
      </c>
      <c r="I1405" s="1">
        <v>2</v>
      </c>
      <c r="J1405" s="14" t="s">
        <v>1053</v>
      </c>
      <c r="K1405" s="14" t="s">
        <v>3866</v>
      </c>
      <c r="L1405" s="14"/>
      <c r="M1405" s="1" t="s">
        <v>5986</v>
      </c>
      <c r="N1405" s="14" t="s">
        <v>5989</v>
      </c>
      <c r="O1405" s="1">
        <f>IF(G1405="D1",MATCH(C1405,'RPI calculation'!$A$9:$A$356,0),0)</f>
        <v>191</v>
      </c>
      <c r="P1405" s="1">
        <f>IF(H1405="D1",MATCH(D1405,'RPI calculation'!$A$9:$A$356,0),0)</f>
        <v>307</v>
      </c>
      <c r="Q1405" s="1">
        <f t="shared" si="63"/>
        <v>1</v>
      </c>
      <c r="R1405" s="1">
        <f t="shared" si="64"/>
        <v>0</v>
      </c>
      <c r="S1405" s="1">
        <f t="shared" si="65"/>
        <v>1</v>
      </c>
      <c r="T1405" s="9">
        <f>IF(Q1405=0,0,(INDEX('RPI calculation'!$H$9:$H$356,P1405)-(COUNTIFS(Matches!$C$9:$C$1954,C1405,Matches!$D$9:$D$1954,D1405,Matches!$Q$9:$Q$1954,1,Matches!$F$9:$F$1954,3)+COUNTIFS(Matches!$C$9:$C$1954,D1405,Matches!$D$9:$D$1954,C1405,Matches!$Q$9:$Q$1954,1,Matches!$E$9:$E$1954,3)))/((INDEX('RPI calculation'!$H$9:$H$356,P1405)+INDEX('RPI calculation'!$I$9:$I$356,P1405))-(COUNTIFS(Matches!$C$9:$C$1954,C1405,Matches!$D$9:$D$1954,D1405,Matches!$Q$9:$Q$1954,1)+COUNTIFS(Matches!$C$9:$C$1954,D1405,Matches!$D$9:$D$1954,C1405,Matches!$Q$9:$Q$1954,1))))</f>
        <v>0.76923076923076927</v>
      </c>
      <c r="U1405" s="9">
        <f>IF(Q1405=0,0,(INDEX('RPI calculation'!$H$9:$H$356,O1405)-(COUNTIFS(Matches!$C$9:$C$1954,C1405,Matches!$D$9:$D$1954,D1405,Matches!$Q$9:$Q$1954,1,Matches!$E$9:$E$1954,3)+COUNTIFS(Matches!$C$9:$C$1954,D1405,Matches!$D$9:$D$1954,C1405,Matches!$Q$9:$Q$1954,1,Matches!$F$9:$F$1954,3)))/((INDEX('RPI calculation'!$H$9:$H$356,O1405)+INDEX('RPI calculation'!$I$9:$I$356,O1405))-(COUNTIFS(Matches!$C$9:$C$1954,C1405,Matches!$D$9:$D$1954,D1405,Matches!$Q$9:$Q$1954,1)+COUNTIFS(Matches!$C$9:$C$1954,D1405,Matches!$D$9:$D$1954,C1405,Matches!$Q$9:$Q$1954,1))))</f>
        <v>0.2</v>
      </c>
      <c r="V1405" s="9">
        <f>IF(Q1405=0,0,INDEX('RPI calculation'!$K$9:$K$356,P1405))</f>
        <v>0.46547619047619049</v>
      </c>
      <c r="W1405" s="9">
        <f>IF(Q1405=0,0,INDEX('RPI calculation'!$K$9:$K$356,O1405))</f>
        <v>0.45944055944055945</v>
      </c>
      <c r="X1405" s="1">
        <f>IF(G1405="D1",INDEX('RPI calculation'!$N$9:$N$356,O1405),0)</f>
        <v>315</v>
      </c>
      <c r="Y1405" s="1">
        <f>IF(H1405="D1",INDEX('RPI calculation'!$N$9:$N$356,P1405),0)</f>
        <v>106</v>
      </c>
    </row>
    <row r="1406" spans="1:25" ht="25">
      <c r="A1406" s="1" t="s">
        <v>3867</v>
      </c>
      <c r="B1406" s="12">
        <v>46277</v>
      </c>
      <c r="C1406" s="1" t="s">
        <v>112</v>
      </c>
      <c r="D1406" s="1" t="s">
        <v>203</v>
      </c>
      <c r="E1406" s="1">
        <v>3</v>
      </c>
      <c r="F1406" s="1">
        <v>1</v>
      </c>
      <c r="G1406" s="1" t="s">
        <v>584</v>
      </c>
      <c r="H1406" s="1" t="s">
        <v>584</v>
      </c>
      <c r="I1406" s="1">
        <v>2</v>
      </c>
      <c r="J1406" s="14" t="s">
        <v>1826</v>
      </c>
      <c r="K1406" s="14" t="s">
        <v>3868</v>
      </c>
      <c r="L1406" s="14"/>
      <c r="M1406" s="1" t="s">
        <v>5986</v>
      </c>
      <c r="N1406" s="14" t="s">
        <v>5989</v>
      </c>
      <c r="O1406" s="1">
        <f>IF(G1406="D1",MATCH(C1406,'RPI calculation'!$A$9:$A$356,0),0)</f>
        <v>197</v>
      </c>
      <c r="P1406" s="1">
        <f>IF(H1406="D1",MATCH(D1406,'RPI calculation'!$A$9:$A$356,0),0)</f>
        <v>284</v>
      </c>
      <c r="Q1406" s="1">
        <f t="shared" si="63"/>
        <v>1</v>
      </c>
      <c r="R1406" s="1">
        <f t="shared" si="64"/>
        <v>1</v>
      </c>
      <c r="S1406" s="1">
        <f t="shared" si="65"/>
        <v>0</v>
      </c>
      <c r="T1406" s="9">
        <f>IF(Q1406=0,0,(INDEX('RPI calculation'!$H$9:$H$356,P1406)-(COUNTIFS(Matches!$C$9:$C$1954,C1406,Matches!$D$9:$D$1954,D1406,Matches!$Q$9:$Q$1954,1,Matches!$F$9:$F$1954,3)+COUNTIFS(Matches!$C$9:$C$1954,D1406,Matches!$D$9:$D$1954,C1406,Matches!$Q$9:$Q$1954,1,Matches!$E$9:$E$1954,3)))/((INDEX('RPI calculation'!$H$9:$H$356,P1406)+INDEX('RPI calculation'!$I$9:$I$356,P1406))-(COUNTIFS(Matches!$C$9:$C$1954,C1406,Matches!$D$9:$D$1954,D1406,Matches!$Q$9:$Q$1954,1)+COUNTIFS(Matches!$C$9:$C$1954,D1406,Matches!$D$9:$D$1954,C1406,Matches!$Q$9:$Q$1954,1))))</f>
        <v>0.5</v>
      </c>
      <c r="U1406" s="9">
        <f>IF(Q1406=0,0,(INDEX('RPI calculation'!$H$9:$H$356,O1406)-(COUNTIFS(Matches!$C$9:$C$1954,C1406,Matches!$D$9:$D$1954,D1406,Matches!$Q$9:$Q$1954,1,Matches!$E$9:$E$1954,3)+COUNTIFS(Matches!$C$9:$C$1954,D1406,Matches!$D$9:$D$1954,C1406,Matches!$Q$9:$Q$1954,1,Matches!$F$9:$F$1954,3)))/((INDEX('RPI calculation'!$H$9:$H$356,O1406)+INDEX('RPI calculation'!$I$9:$I$356,O1406))-(COUNTIFS(Matches!$C$9:$C$1954,C1406,Matches!$D$9:$D$1954,D1406,Matches!$Q$9:$Q$1954,1)+COUNTIFS(Matches!$C$9:$C$1954,D1406,Matches!$D$9:$D$1954,C1406,Matches!$Q$9:$Q$1954,1))))</f>
        <v>0.6</v>
      </c>
      <c r="V1406" s="9">
        <f>IF(Q1406=0,0,INDEX('RPI calculation'!$K$9:$K$356,P1406))</f>
        <v>0.51056014692378326</v>
      </c>
      <c r="W1406" s="9">
        <f>IF(Q1406=0,0,INDEX('RPI calculation'!$K$9:$K$356,O1406))</f>
        <v>0.54901285583103765</v>
      </c>
      <c r="X1406" s="1">
        <f>IF(G1406="D1",INDEX('RPI calculation'!$N$9:$N$356,O1406),0)</f>
        <v>89</v>
      </c>
      <c r="Y1406" s="1">
        <f>IF(H1406="D1",INDEX('RPI calculation'!$N$9:$N$356,P1406),0)</f>
        <v>180</v>
      </c>
    </row>
    <row r="1407" spans="1:25" ht="25">
      <c r="A1407" s="1" t="s">
        <v>3869</v>
      </c>
      <c r="B1407" s="12">
        <v>46277</v>
      </c>
      <c r="C1407" s="1" t="s">
        <v>156</v>
      </c>
      <c r="D1407" s="1" t="s">
        <v>33</v>
      </c>
      <c r="E1407" s="1">
        <v>0</v>
      </c>
      <c r="F1407" s="1">
        <v>3</v>
      </c>
      <c r="G1407" s="1" t="s">
        <v>584</v>
      </c>
      <c r="H1407" s="1" t="s">
        <v>584</v>
      </c>
      <c r="I1407" s="1">
        <v>2</v>
      </c>
      <c r="J1407" s="14" t="s">
        <v>701</v>
      </c>
      <c r="K1407" s="14" t="s">
        <v>3870</v>
      </c>
      <c r="L1407" s="14"/>
      <c r="M1407" s="1" t="s">
        <v>5986</v>
      </c>
      <c r="N1407" s="14" t="s">
        <v>5989</v>
      </c>
      <c r="O1407" s="1">
        <f>IF(G1407="D1",MATCH(C1407,'RPI calculation'!$A$9:$A$356,0),0)</f>
        <v>206</v>
      </c>
      <c r="P1407" s="1">
        <f>IF(H1407="D1",MATCH(D1407,'RPI calculation'!$A$9:$A$356,0),0)</f>
        <v>217</v>
      </c>
      <c r="Q1407" s="1">
        <f t="shared" si="63"/>
        <v>1</v>
      </c>
      <c r="R1407" s="1">
        <f t="shared" si="64"/>
        <v>0</v>
      </c>
      <c r="S1407" s="1">
        <f t="shared" si="65"/>
        <v>1</v>
      </c>
      <c r="T1407" s="9">
        <f>IF(Q1407=0,0,(INDEX('RPI calculation'!$H$9:$H$356,P1407)-(COUNTIFS(Matches!$C$9:$C$1954,C1407,Matches!$D$9:$D$1954,D1407,Matches!$Q$9:$Q$1954,1,Matches!$F$9:$F$1954,3)+COUNTIFS(Matches!$C$9:$C$1954,D1407,Matches!$D$9:$D$1954,C1407,Matches!$Q$9:$Q$1954,1,Matches!$E$9:$E$1954,3)))/((INDEX('RPI calculation'!$H$9:$H$356,P1407)+INDEX('RPI calculation'!$I$9:$I$356,P1407))-(COUNTIFS(Matches!$C$9:$C$1954,C1407,Matches!$D$9:$D$1954,D1407,Matches!$Q$9:$Q$1954,1)+COUNTIFS(Matches!$C$9:$C$1954,D1407,Matches!$D$9:$D$1954,C1407,Matches!$Q$9:$Q$1954,1))))</f>
        <v>0.77777777777777779</v>
      </c>
      <c r="U1407" s="9">
        <f>IF(Q1407=0,0,(INDEX('RPI calculation'!$H$9:$H$356,O1407)-(COUNTIFS(Matches!$C$9:$C$1954,C1407,Matches!$D$9:$D$1954,D1407,Matches!$Q$9:$Q$1954,1,Matches!$E$9:$E$1954,3)+COUNTIFS(Matches!$C$9:$C$1954,D1407,Matches!$D$9:$D$1954,C1407,Matches!$Q$9:$Q$1954,1,Matches!$F$9:$F$1954,3)))/((INDEX('RPI calculation'!$H$9:$H$356,O1407)+INDEX('RPI calculation'!$I$9:$I$356,O1407))-(COUNTIFS(Matches!$C$9:$C$1954,C1407,Matches!$D$9:$D$1954,D1407,Matches!$Q$9:$Q$1954,1)+COUNTIFS(Matches!$C$9:$C$1954,D1407,Matches!$D$9:$D$1954,C1407,Matches!$Q$9:$Q$1954,1))))</f>
        <v>0.7</v>
      </c>
      <c r="V1407" s="9">
        <f>IF(Q1407=0,0,INDEX('RPI calculation'!$K$9:$K$356,P1407))</f>
        <v>0.67833333333333334</v>
      </c>
      <c r="W1407" s="9">
        <f>IF(Q1407=0,0,INDEX('RPI calculation'!$K$9:$K$356,O1407))</f>
        <v>0.47962542507997052</v>
      </c>
      <c r="X1407" s="1">
        <f>IF(G1407="D1",INDEX('RPI calculation'!$N$9:$N$356,O1407),0)</f>
        <v>133</v>
      </c>
      <c r="Y1407" s="1">
        <f>IF(H1407="D1",INDEX('RPI calculation'!$N$9:$N$356,P1407),0)</f>
        <v>10</v>
      </c>
    </row>
    <row r="1408" spans="1:25" ht="25">
      <c r="A1408" s="1" t="s">
        <v>3871</v>
      </c>
      <c r="B1408" s="12">
        <v>46277</v>
      </c>
      <c r="C1408" s="1" t="s">
        <v>96</v>
      </c>
      <c r="D1408" s="1" t="s">
        <v>253</v>
      </c>
      <c r="E1408" s="1">
        <v>3</v>
      </c>
      <c r="F1408" s="1">
        <v>1</v>
      </c>
      <c r="G1408" s="1" t="s">
        <v>584</v>
      </c>
      <c r="H1408" s="1" t="s">
        <v>584</v>
      </c>
      <c r="I1408" s="1">
        <v>2</v>
      </c>
      <c r="J1408" s="14" t="s">
        <v>1558</v>
      </c>
      <c r="K1408" s="14" t="s">
        <v>3872</v>
      </c>
      <c r="L1408" s="14"/>
      <c r="M1408" s="1" t="s">
        <v>5986</v>
      </c>
      <c r="N1408" s="14" t="s">
        <v>5989</v>
      </c>
      <c r="O1408" s="1">
        <f>IF(G1408="D1",MATCH(C1408,'RPI calculation'!$A$9:$A$356,0),0)</f>
        <v>207</v>
      </c>
      <c r="P1408" s="1">
        <f>IF(H1408="D1",MATCH(D1408,'RPI calculation'!$A$9:$A$356,0),0)</f>
        <v>264</v>
      </c>
      <c r="Q1408" s="1">
        <f t="shared" si="63"/>
        <v>1</v>
      </c>
      <c r="R1408" s="1">
        <f t="shared" si="64"/>
        <v>1</v>
      </c>
      <c r="S1408" s="1">
        <f t="shared" si="65"/>
        <v>0</v>
      </c>
      <c r="T1408" s="9">
        <f>IF(Q1408=0,0,(INDEX('RPI calculation'!$H$9:$H$356,P1408)-(COUNTIFS(Matches!$C$9:$C$1954,C1408,Matches!$D$9:$D$1954,D1408,Matches!$Q$9:$Q$1954,1,Matches!$F$9:$F$1954,3)+COUNTIFS(Matches!$C$9:$C$1954,D1408,Matches!$D$9:$D$1954,C1408,Matches!$Q$9:$Q$1954,1,Matches!$E$9:$E$1954,3)))/((INDEX('RPI calculation'!$H$9:$H$356,P1408)+INDEX('RPI calculation'!$I$9:$I$356,P1408))-(COUNTIFS(Matches!$C$9:$C$1954,C1408,Matches!$D$9:$D$1954,D1408,Matches!$Q$9:$Q$1954,1)+COUNTIFS(Matches!$C$9:$C$1954,D1408,Matches!$D$9:$D$1954,C1408,Matches!$Q$9:$Q$1954,1))))</f>
        <v>0.45454545454545453</v>
      </c>
      <c r="U1408" s="9">
        <f>IF(Q1408=0,0,(INDEX('RPI calculation'!$H$9:$H$356,O1408)-(COUNTIFS(Matches!$C$9:$C$1954,C1408,Matches!$D$9:$D$1954,D1408,Matches!$Q$9:$Q$1954,1,Matches!$E$9:$E$1954,3)+COUNTIFS(Matches!$C$9:$C$1954,D1408,Matches!$D$9:$D$1954,C1408,Matches!$Q$9:$Q$1954,1,Matches!$F$9:$F$1954,3)))/((INDEX('RPI calculation'!$H$9:$H$356,O1408)+INDEX('RPI calculation'!$I$9:$I$356,O1408))-(COUNTIFS(Matches!$C$9:$C$1954,C1408,Matches!$D$9:$D$1954,D1408,Matches!$Q$9:$Q$1954,1)+COUNTIFS(Matches!$C$9:$C$1954,D1408,Matches!$D$9:$D$1954,C1408,Matches!$Q$9:$Q$1954,1))))</f>
        <v>0.66666666666666663</v>
      </c>
      <c r="V1408" s="9">
        <f>IF(Q1408=0,0,INDEX('RPI calculation'!$K$9:$K$356,P1408))</f>
        <v>0.46830808080808078</v>
      </c>
      <c r="W1408" s="9">
        <f>IF(Q1408=0,0,INDEX('RPI calculation'!$K$9:$K$356,O1408))</f>
        <v>0.54474025974025975</v>
      </c>
      <c r="X1408" s="1">
        <f>IF(G1408="D1",INDEX('RPI calculation'!$N$9:$N$356,O1408),0)</f>
        <v>73</v>
      </c>
      <c r="Y1408" s="1">
        <f>IF(H1408="D1",INDEX('RPI calculation'!$N$9:$N$356,P1408),0)</f>
        <v>230</v>
      </c>
    </row>
    <row r="1409" spans="1:25" ht="25">
      <c r="A1409" s="1" t="s">
        <v>3873</v>
      </c>
      <c r="B1409" s="12">
        <v>46277</v>
      </c>
      <c r="C1409" s="1" t="s">
        <v>48</v>
      </c>
      <c r="D1409" s="1" t="s">
        <v>146</v>
      </c>
      <c r="E1409" s="1">
        <v>3</v>
      </c>
      <c r="F1409" s="1">
        <v>0</v>
      </c>
      <c r="G1409" s="1" t="s">
        <v>584</v>
      </c>
      <c r="H1409" s="1" t="s">
        <v>584</v>
      </c>
      <c r="I1409" s="1">
        <v>2</v>
      </c>
      <c r="J1409" s="14" t="s">
        <v>1513</v>
      </c>
      <c r="K1409" s="14" t="s">
        <v>3874</v>
      </c>
      <c r="L1409" s="14"/>
      <c r="M1409" s="1" t="s">
        <v>5986</v>
      </c>
      <c r="N1409" s="14" t="s">
        <v>5989</v>
      </c>
      <c r="O1409" s="1">
        <f>IF(G1409="D1",MATCH(C1409,'RPI calculation'!$A$9:$A$356,0),0)</f>
        <v>213</v>
      </c>
      <c r="P1409" s="1">
        <f>IF(H1409="D1",MATCH(D1409,'RPI calculation'!$A$9:$A$356,0),0)</f>
        <v>294</v>
      </c>
      <c r="Q1409" s="1">
        <f t="shared" si="63"/>
        <v>1</v>
      </c>
      <c r="R1409" s="1">
        <f t="shared" si="64"/>
        <v>1</v>
      </c>
      <c r="S1409" s="1">
        <f t="shared" si="65"/>
        <v>0</v>
      </c>
      <c r="T1409" s="9">
        <f>IF(Q1409=0,0,(INDEX('RPI calculation'!$H$9:$H$356,P1409)-(COUNTIFS(Matches!$C$9:$C$1954,C1409,Matches!$D$9:$D$1954,D1409,Matches!$Q$9:$Q$1954,1,Matches!$F$9:$F$1954,3)+COUNTIFS(Matches!$C$9:$C$1954,D1409,Matches!$D$9:$D$1954,C1409,Matches!$Q$9:$Q$1954,1,Matches!$E$9:$E$1954,3)))/((INDEX('RPI calculation'!$H$9:$H$356,P1409)+INDEX('RPI calculation'!$I$9:$I$356,P1409))-(COUNTIFS(Matches!$C$9:$C$1954,C1409,Matches!$D$9:$D$1954,D1409,Matches!$Q$9:$Q$1954,1)+COUNTIFS(Matches!$C$9:$C$1954,D1409,Matches!$D$9:$D$1954,C1409,Matches!$Q$9:$Q$1954,1))))</f>
        <v>0.4</v>
      </c>
      <c r="U1409" s="9">
        <f>IF(Q1409=0,0,(INDEX('RPI calculation'!$H$9:$H$356,O1409)-(COUNTIFS(Matches!$C$9:$C$1954,C1409,Matches!$D$9:$D$1954,D1409,Matches!$Q$9:$Q$1954,1,Matches!$E$9:$E$1954,3)+COUNTIFS(Matches!$C$9:$C$1954,D1409,Matches!$D$9:$D$1954,C1409,Matches!$Q$9:$Q$1954,1,Matches!$F$9:$F$1954,3)))/((INDEX('RPI calculation'!$H$9:$H$356,O1409)+INDEX('RPI calculation'!$I$9:$I$356,O1409))-(COUNTIFS(Matches!$C$9:$C$1954,C1409,Matches!$D$9:$D$1954,D1409,Matches!$Q$9:$Q$1954,1)+COUNTIFS(Matches!$C$9:$C$1954,D1409,Matches!$D$9:$D$1954,C1409,Matches!$Q$9:$Q$1954,1))))</f>
        <v>0.88888888888888884</v>
      </c>
      <c r="V1409" s="9">
        <f>IF(Q1409=0,0,INDEX('RPI calculation'!$K$9:$K$356,P1409))</f>
        <v>0.62020202020202031</v>
      </c>
      <c r="W1409" s="9">
        <f>IF(Q1409=0,0,INDEX('RPI calculation'!$K$9:$K$356,O1409))</f>
        <v>0.53732323232323231</v>
      </c>
      <c r="X1409" s="1">
        <f>IF(G1409="D1",INDEX('RPI calculation'!$N$9:$N$356,O1409),0)</f>
        <v>25</v>
      </c>
      <c r="Y1409" s="1">
        <f>IF(H1409="D1",INDEX('RPI calculation'!$N$9:$N$356,P1409),0)</f>
        <v>123</v>
      </c>
    </row>
    <row r="1410" spans="1:25" ht="25">
      <c r="A1410" s="1" t="s">
        <v>3875</v>
      </c>
      <c r="B1410" s="12">
        <v>46277</v>
      </c>
      <c r="C1410" s="1" t="s">
        <v>110</v>
      </c>
      <c r="D1410" s="1" t="s">
        <v>319</v>
      </c>
      <c r="E1410" s="1">
        <v>3</v>
      </c>
      <c r="F1410" s="1">
        <v>1</v>
      </c>
      <c r="G1410" s="1" t="s">
        <v>584</v>
      </c>
      <c r="H1410" s="1" t="s">
        <v>584</v>
      </c>
      <c r="I1410" s="1">
        <v>2</v>
      </c>
      <c r="J1410" s="14" t="s">
        <v>2196</v>
      </c>
      <c r="K1410" s="14" t="s">
        <v>3876</v>
      </c>
      <c r="L1410" s="14"/>
      <c r="M1410" s="1" t="s">
        <v>5986</v>
      </c>
      <c r="N1410" s="14" t="s">
        <v>5989</v>
      </c>
      <c r="O1410" s="1">
        <f>IF(G1410="D1",MATCH(C1410,'RPI calculation'!$A$9:$A$356,0),0)</f>
        <v>216</v>
      </c>
      <c r="P1410" s="1">
        <f>IF(H1410="D1",MATCH(D1410,'RPI calculation'!$A$9:$A$356,0),0)</f>
        <v>229</v>
      </c>
      <c r="Q1410" s="1">
        <f t="shared" si="63"/>
        <v>1</v>
      </c>
      <c r="R1410" s="1">
        <f t="shared" si="64"/>
        <v>1</v>
      </c>
      <c r="S1410" s="1">
        <f t="shared" si="65"/>
        <v>0</v>
      </c>
      <c r="T1410" s="9">
        <f>IF(Q1410=0,0,(INDEX('RPI calculation'!$H$9:$H$356,P1410)-(COUNTIFS(Matches!$C$9:$C$1954,C1410,Matches!$D$9:$D$1954,D1410,Matches!$Q$9:$Q$1954,1,Matches!$F$9:$F$1954,3)+COUNTIFS(Matches!$C$9:$C$1954,D1410,Matches!$D$9:$D$1954,C1410,Matches!$Q$9:$Q$1954,1,Matches!$E$9:$E$1954,3)))/((INDEX('RPI calculation'!$H$9:$H$356,P1410)+INDEX('RPI calculation'!$I$9:$I$356,P1410))-(COUNTIFS(Matches!$C$9:$C$1954,C1410,Matches!$D$9:$D$1954,D1410,Matches!$Q$9:$Q$1954,1)+COUNTIFS(Matches!$C$9:$C$1954,D1410,Matches!$D$9:$D$1954,C1410,Matches!$Q$9:$Q$1954,1))))</f>
        <v>0.1</v>
      </c>
      <c r="U1410" s="9">
        <f>IF(Q1410=0,0,(INDEX('RPI calculation'!$H$9:$H$356,O1410)-(COUNTIFS(Matches!$C$9:$C$1954,C1410,Matches!$D$9:$D$1954,D1410,Matches!$Q$9:$Q$1954,1,Matches!$E$9:$E$1954,3)+COUNTIFS(Matches!$C$9:$C$1954,D1410,Matches!$D$9:$D$1954,C1410,Matches!$Q$9:$Q$1954,1,Matches!$F$9:$F$1954,3)))/((INDEX('RPI calculation'!$H$9:$H$356,O1410)+INDEX('RPI calculation'!$I$9:$I$356,O1410))-(COUNTIFS(Matches!$C$9:$C$1954,C1410,Matches!$D$9:$D$1954,D1410,Matches!$Q$9:$Q$1954,1)+COUNTIFS(Matches!$C$9:$C$1954,D1410,Matches!$D$9:$D$1954,C1410,Matches!$Q$9:$Q$1954,1))))</f>
        <v>0.77777777777777779</v>
      </c>
      <c r="V1410" s="9">
        <f>IF(Q1410=0,0,INDEX('RPI calculation'!$K$9:$K$356,P1410))</f>
        <v>0.55791128063855333</v>
      </c>
      <c r="W1410" s="9">
        <f>IF(Q1410=0,0,INDEX('RPI calculation'!$K$9:$K$356,O1410))</f>
        <v>0.48739898989898994</v>
      </c>
      <c r="X1410" s="1">
        <f>IF(G1410="D1",INDEX('RPI calculation'!$N$9:$N$356,O1410),0)</f>
        <v>87</v>
      </c>
      <c r="Y1410" s="1">
        <f>IF(H1410="D1",INDEX('RPI calculation'!$N$9:$N$356,P1410),0)</f>
        <v>296</v>
      </c>
    </row>
    <row r="1411" spans="1:25" ht="25">
      <c r="A1411" s="1" t="s">
        <v>3877</v>
      </c>
      <c r="B1411" s="12">
        <v>46277</v>
      </c>
      <c r="C1411" s="1" t="s">
        <v>251</v>
      </c>
      <c r="D1411" s="1" t="s">
        <v>277</v>
      </c>
      <c r="E1411" s="1">
        <v>0</v>
      </c>
      <c r="F1411" s="1">
        <v>3</v>
      </c>
      <c r="G1411" s="1" t="s">
        <v>584</v>
      </c>
      <c r="H1411" s="1" t="s">
        <v>584</v>
      </c>
      <c r="I1411" s="1">
        <v>2</v>
      </c>
      <c r="J1411" s="14" t="s">
        <v>2152</v>
      </c>
      <c r="K1411" s="14" t="s">
        <v>2783</v>
      </c>
      <c r="L1411" s="14"/>
      <c r="M1411" s="1" t="s">
        <v>5986</v>
      </c>
      <c r="N1411" s="14" t="s">
        <v>5989</v>
      </c>
      <c r="O1411" s="1">
        <f>IF(G1411="D1",MATCH(C1411,'RPI calculation'!$A$9:$A$356,0),0)</f>
        <v>223</v>
      </c>
      <c r="P1411" s="1">
        <f>IF(H1411="D1",MATCH(D1411,'RPI calculation'!$A$9:$A$356,0),0)</f>
        <v>228</v>
      </c>
      <c r="Q1411" s="1">
        <f t="shared" si="63"/>
        <v>1</v>
      </c>
      <c r="R1411" s="1">
        <f t="shared" si="64"/>
        <v>0</v>
      </c>
      <c r="S1411" s="1">
        <f t="shared" si="65"/>
        <v>1</v>
      </c>
      <c r="T1411" s="9">
        <f>IF(Q1411=0,0,(INDEX('RPI calculation'!$H$9:$H$356,P1411)-(COUNTIFS(Matches!$C$9:$C$1954,C1411,Matches!$D$9:$D$1954,D1411,Matches!$Q$9:$Q$1954,1,Matches!$F$9:$F$1954,3)+COUNTIFS(Matches!$C$9:$C$1954,D1411,Matches!$D$9:$D$1954,C1411,Matches!$Q$9:$Q$1954,1,Matches!$E$9:$E$1954,3)))/((INDEX('RPI calculation'!$H$9:$H$356,P1411)+INDEX('RPI calculation'!$I$9:$I$356,P1411))-(COUNTIFS(Matches!$C$9:$C$1954,C1411,Matches!$D$9:$D$1954,D1411,Matches!$Q$9:$Q$1954,1)+COUNTIFS(Matches!$C$9:$C$1954,D1411,Matches!$D$9:$D$1954,C1411,Matches!$Q$9:$Q$1954,1))))</f>
        <v>0.2</v>
      </c>
      <c r="U1411" s="9">
        <f>IF(Q1411=0,0,(INDEX('RPI calculation'!$H$9:$H$356,O1411)-(COUNTIFS(Matches!$C$9:$C$1954,C1411,Matches!$D$9:$D$1954,D1411,Matches!$Q$9:$Q$1954,1,Matches!$E$9:$E$1954,3)+COUNTIFS(Matches!$C$9:$C$1954,D1411,Matches!$D$9:$D$1954,C1411,Matches!$Q$9:$Q$1954,1,Matches!$F$9:$F$1954,3)))/((INDEX('RPI calculation'!$H$9:$H$356,O1411)+INDEX('RPI calculation'!$I$9:$I$356,O1411))-(COUNTIFS(Matches!$C$9:$C$1954,C1411,Matches!$D$9:$D$1954,D1411,Matches!$Q$9:$Q$1954,1)+COUNTIFS(Matches!$C$9:$C$1954,D1411,Matches!$D$9:$D$1954,C1411,Matches!$Q$9:$Q$1954,1))))</f>
        <v>0.41666666666666669</v>
      </c>
      <c r="V1411" s="9">
        <f>IF(Q1411=0,0,INDEX('RPI calculation'!$K$9:$K$356,P1411))</f>
        <v>0.53579545454545452</v>
      </c>
      <c r="W1411" s="9">
        <f>IF(Q1411=0,0,INDEX('RPI calculation'!$K$9:$K$356,O1411))</f>
        <v>0.47832881404309979</v>
      </c>
      <c r="X1411" s="1">
        <f>IF(G1411="D1",INDEX('RPI calculation'!$N$9:$N$356,O1411),0)</f>
        <v>228</v>
      </c>
      <c r="Y1411" s="1">
        <f>IF(H1411="D1",INDEX('RPI calculation'!$N$9:$N$356,P1411),0)</f>
        <v>254</v>
      </c>
    </row>
    <row r="1412" spans="1:25" ht="25">
      <c r="A1412" s="1" t="s">
        <v>3878</v>
      </c>
      <c r="B1412" s="12">
        <v>46277</v>
      </c>
      <c r="C1412" s="1" t="s">
        <v>237</v>
      </c>
      <c r="D1412" s="1" t="s">
        <v>252</v>
      </c>
      <c r="E1412" s="1">
        <v>3</v>
      </c>
      <c r="F1412" s="1">
        <v>2</v>
      </c>
      <c r="G1412" s="1" t="s">
        <v>584</v>
      </c>
      <c r="H1412" s="1" t="s">
        <v>584</v>
      </c>
      <c r="I1412" s="1">
        <v>2</v>
      </c>
      <c r="J1412" s="14" t="s">
        <v>2171</v>
      </c>
      <c r="K1412" s="14" t="s">
        <v>3879</v>
      </c>
      <c r="L1412" s="14"/>
      <c r="M1412" s="1" t="s">
        <v>5986</v>
      </c>
      <c r="N1412" s="14" t="s">
        <v>5989</v>
      </c>
      <c r="O1412" s="1">
        <f>IF(G1412="D1",MATCH(C1412,'RPI calculation'!$A$9:$A$356,0),0)</f>
        <v>224</v>
      </c>
      <c r="P1412" s="1">
        <f>IF(H1412="D1",MATCH(D1412,'RPI calculation'!$A$9:$A$356,0),0)</f>
        <v>249</v>
      </c>
      <c r="Q1412" s="1">
        <f t="shared" si="63"/>
        <v>1</v>
      </c>
      <c r="R1412" s="1">
        <f t="shared" si="64"/>
        <v>1</v>
      </c>
      <c r="S1412" s="1">
        <f t="shared" si="65"/>
        <v>0</v>
      </c>
      <c r="T1412" s="9">
        <f>IF(Q1412=0,0,(INDEX('RPI calculation'!$H$9:$H$356,P1412)-(COUNTIFS(Matches!$C$9:$C$1954,C1412,Matches!$D$9:$D$1954,D1412,Matches!$Q$9:$Q$1954,1,Matches!$F$9:$F$1954,3)+COUNTIFS(Matches!$C$9:$C$1954,D1412,Matches!$D$9:$D$1954,C1412,Matches!$Q$9:$Q$1954,1,Matches!$E$9:$E$1954,3)))/((INDEX('RPI calculation'!$H$9:$H$356,P1412)+INDEX('RPI calculation'!$I$9:$I$356,P1412))-(COUNTIFS(Matches!$C$9:$C$1954,C1412,Matches!$D$9:$D$1954,D1412,Matches!$Q$9:$Q$1954,1)+COUNTIFS(Matches!$C$9:$C$1954,D1412,Matches!$D$9:$D$1954,C1412,Matches!$Q$9:$Q$1954,1))))</f>
        <v>0.72727272727272729</v>
      </c>
      <c r="U1412" s="9">
        <f>IF(Q1412=0,0,(INDEX('RPI calculation'!$H$9:$H$356,O1412)-(COUNTIFS(Matches!$C$9:$C$1954,C1412,Matches!$D$9:$D$1954,D1412,Matches!$Q$9:$Q$1954,1,Matches!$E$9:$E$1954,3)+COUNTIFS(Matches!$C$9:$C$1954,D1412,Matches!$D$9:$D$1954,C1412,Matches!$Q$9:$Q$1954,1,Matches!$F$9:$F$1954,3)))/((INDEX('RPI calculation'!$H$9:$H$356,O1412)+INDEX('RPI calculation'!$I$9:$I$356,O1412))-(COUNTIFS(Matches!$C$9:$C$1954,C1412,Matches!$D$9:$D$1954,D1412,Matches!$Q$9:$Q$1954,1)+COUNTIFS(Matches!$C$9:$C$1954,D1412,Matches!$D$9:$D$1954,C1412,Matches!$Q$9:$Q$1954,1))))</f>
        <v>0.14285714285714285</v>
      </c>
      <c r="V1412" s="9">
        <f>IF(Q1412=0,0,INDEX('RPI calculation'!$K$9:$K$356,P1412))</f>
        <v>0.36300227550227548</v>
      </c>
      <c r="W1412" s="9">
        <f>IF(Q1412=0,0,INDEX('RPI calculation'!$K$9:$K$356,O1412))</f>
        <v>0.57979797979797987</v>
      </c>
      <c r="X1412" s="1">
        <f>IF(G1412="D1",INDEX('RPI calculation'!$N$9:$N$356,O1412),0)</f>
        <v>214</v>
      </c>
      <c r="Y1412" s="1">
        <f>IF(H1412="D1",INDEX('RPI calculation'!$N$9:$N$356,P1412),0)</f>
        <v>229</v>
      </c>
    </row>
    <row r="1413" spans="1:25" ht="25">
      <c r="A1413" s="1" t="s">
        <v>3880</v>
      </c>
      <c r="B1413" s="12">
        <v>46277</v>
      </c>
      <c r="C1413" s="1" t="s">
        <v>204</v>
      </c>
      <c r="D1413" s="1" t="s">
        <v>349</v>
      </c>
      <c r="E1413" s="1">
        <v>3</v>
      </c>
      <c r="F1413" s="1">
        <v>0</v>
      </c>
      <c r="G1413" s="1" t="s">
        <v>584</v>
      </c>
      <c r="H1413" s="1" t="s">
        <v>584</v>
      </c>
      <c r="I1413" s="1">
        <v>2</v>
      </c>
      <c r="J1413" s="14" t="s">
        <v>1355</v>
      </c>
      <c r="K1413" s="14" t="s">
        <v>3881</v>
      </c>
      <c r="L1413" s="14"/>
      <c r="M1413" s="1" t="s">
        <v>5986</v>
      </c>
      <c r="N1413" s="14" t="s">
        <v>5989</v>
      </c>
      <c r="O1413" s="1">
        <f>IF(G1413="D1",MATCH(C1413,'RPI calculation'!$A$9:$A$356,0),0)</f>
        <v>225</v>
      </c>
      <c r="P1413" s="1">
        <f>IF(H1413="D1",MATCH(D1413,'RPI calculation'!$A$9:$A$356,0),0)</f>
        <v>272</v>
      </c>
      <c r="Q1413" s="1">
        <f t="shared" si="63"/>
        <v>1</v>
      </c>
      <c r="R1413" s="1">
        <f t="shared" si="64"/>
        <v>1</v>
      </c>
      <c r="S1413" s="1">
        <f t="shared" si="65"/>
        <v>0</v>
      </c>
      <c r="T1413" s="9">
        <f>IF(Q1413=0,0,(INDEX('RPI calculation'!$H$9:$H$356,P1413)-(COUNTIFS(Matches!$C$9:$C$1954,C1413,Matches!$D$9:$D$1954,D1413,Matches!$Q$9:$Q$1954,1,Matches!$F$9:$F$1954,3)+COUNTIFS(Matches!$C$9:$C$1954,D1413,Matches!$D$9:$D$1954,C1413,Matches!$Q$9:$Q$1954,1,Matches!$E$9:$E$1954,3)))/((INDEX('RPI calculation'!$H$9:$H$356,P1413)+INDEX('RPI calculation'!$I$9:$I$356,P1413))-(COUNTIFS(Matches!$C$9:$C$1954,C1413,Matches!$D$9:$D$1954,D1413,Matches!$Q$9:$Q$1954,1)+COUNTIFS(Matches!$C$9:$C$1954,D1413,Matches!$D$9:$D$1954,C1413,Matches!$Q$9:$Q$1954,1))))</f>
        <v>0.21428571428571427</v>
      </c>
      <c r="U1413" s="9">
        <f>IF(Q1413=0,0,(INDEX('RPI calculation'!$H$9:$H$356,O1413)-(COUNTIFS(Matches!$C$9:$C$1954,C1413,Matches!$D$9:$D$1954,D1413,Matches!$Q$9:$Q$1954,1,Matches!$E$9:$E$1954,3)+COUNTIFS(Matches!$C$9:$C$1954,D1413,Matches!$D$9:$D$1954,C1413,Matches!$Q$9:$Q$1954,1,Matches!$F$9:$F$1954,3)))/((INDEX('RPI calculation'!$H$9:$H$356,O1413)+INDEX('RPI calculation'!$I$9:$I$356,O1413))-(COUNTIFS(Matches!$C$9:$C$1954,C1413,Matches!$D$9:$D$1954,D1413,Matches!$Q$9:$Q$1954,1)+COUNTIFS(Matches!$C$9:$C$1954,D1413,Matches!$D$9:$D$1954,C1413,Matches!$Q$9:$Q$1954,1))))</f>
        <v>0.7</v>
      </c>
      <c r="V1413" s="9">
        <f>IF(Q1413=0,0,INDEX('RPI calculation'!$K$9:$K$356,P1413))</f>
        <v>0.42156565656565653</v>
      </c>
      <c r="W1413" s="9">
        <f>IF(Q1413=0,0,INDEX('RPI calculation'!$K$9:$K$356,O1413))</f>
        <v>0.40504344140707771</v>
      </c>
      <c r="X1413" s="1">
        <f>IF(G1413="D1",INDEX('RPI calculation'!$N$9:$N$356,O1413),0)</f>
        <v>181</v>
      </c>
      <c r="Y1413" s="1">
        <f>IF(H1413="D1",INDEX('RPI calculation'!$N$9:$N$356,P1413),0)</f>
        <v>326</v>
      </c>
    </row>
    <row r="1414" spans="1:25" ht="25">
      <c r="A1414" s="1" t="s">
        <v>3882</v>
      </c>
      <c r="B1414" s="12">
        <v>46277</v>
      </c>
      <c r="C1414" s="1" t="s">
        <v>202</v>
      </c>
      <c r="D1414" s="1" t="s">
        <v>337</v>
      </c>
      <c r="E1414" s="1">
        <v>3</v>
      </c>
      <c r="F1414" s="1">
        <v>0</v>
      </c>
      <c r="G1414" s="1" t="s">
        <v>584</v>
      </c>
      <c r="H1414" s="1" t="s">
        <v>584</v>
      </c>
      <c r="I1414" s="1">
        <v>2</v>
      </c>
      <c r="J1414" s="14" t="s">
        <v>1335</v>
      </c>
      <c r="K1414" s="14" t="s">
        <v>3883</v>
      </c>
      <c r="L1414" s="14"/>
      <c r="M1414" s="1" t="s">
        <v>5986</v>
      </c>
      <c r="N1414" s="14" t="s">
        <v>5989</v>
      </c>
      <c r="O1414" s="1">
        <f>IF(G1414="D1",MATCH(C1414,'RPI calculation'!$A$9:$A$356,0),0)</f>
        <v>227</v>
      </c>
      <c r="P1414" s="1">
        <f>IF(H1414="D1",MATCH(D1414,'RPI calculation'!$A$9:$A$356,0),0)</f>
        <v>336</v>
      </c>
      <c r="Q1414" s="1">
        <f t="shared" si="63"/>
        <v>1</v>
      </c>
      <c r="R1414" s="1">
        <f t="shared" si="64"/>
        <v>1</v>
      </c>
      <c r="S1414" s="1">
        <f t="shared" si="65"/>
        <v>0</v>
      </c>
      <c r="T1414" s="9">
        <f>IF(Q1414=0,0,(INDEX('RPI calculation'!$H$9:$H$356,P1414)-(COUNTIFS(Matches!$C$9:$C$1954,C1414,Matches!$D$9:$D$1954,D1414,Matches!$Q$9:$Q$1954,1,Matches!$F$9:$F$1954,3)+COUNTIFS(Matches!$C$9:$C$1954,D1414,Matches!$D$9:$D$1954,C1414,Matches!$Q$9:$Q$1954,1,Matches!$E$9:$E$1954,3)))/((INDEX('RPI calculation'!$H$9:$H$356,P1414)+INDEX('RPI calculation'!$I$9:$I$356,P1414))-(COUNTIFS(Matches!$C$9:$C$1954,C1414,Matches!$D$9:$D$1954,D1414,Matches!$Q$9:$Q$1954,1)+COUNTIFS(Matches!$C$9:$C$1954,D1414,Matches!$D$9:$D$1954,C1414,Matches!$Q$9:$Q$1954,1))))</f>
        <v>0</v>
      </c>
      <c r="U1414" s="9">
        <f>IF(Q1414=0,0,(INDEX('RPI calculation'!$H$9:$H$356,O1414)-(COUNTIFS(Matches!$C$9:$C$1954,C1414,Matches!$D$9:$D$1954,D1414,Matches!$Q$9:$Q$1954,1,Matches!$E$9:$E$1954,3)+COUNTIFS(Matches!$C$9:$C$1954,D1414,Matches!$D$9:$D$1954,C1414,Matches!$Q$9:$Q$1954,1,Matches!$F$9:$F$1954,3)))/((INDEX('RPI calculation'!$H$9:$H$356,O1414)+INDEX('RPI calculation'!$I$9:$I$356,O1414))-(COUNTIFS(Matches!$C$9:$C$1954,C1414,Matches!$D$9:$D$1954,D1414,Matches!$Q$9:$Q$1954,1)+COUNTIFS(Matches!$C$9:$C$1954,D1414,Matches!$D$9:$D$1954,C1414,Matches!$Q$9:$Q$1954,1))))</f>
        <v>0.41666666666666669</v>
      </c>
      <c r="V1414" s="9">
        <f>IF(Q1414=0,0,INDEX('RPI calculation'!$K$9:$K$356,P1414))</f>
        <v>0.55641414141414136</v>
      </c>
      <c r="W1414" s="9">
        <f>IF(Q1414=0,0,INDEX('RPI calculation'!$K$9:$K$356,O1414))</f>
        <v>0.53330558330558331</v>
      </c>
      <c r="X1414" s="1">
        <f>IF(G1414="D1",INDEX('RPI calculation'!$N$9:$N$356,O1414),0)</f>
        <v>179</v>
      </c>
      <c r="Y1414" s="1">
        <f>IF(H1414="D1",INDEX('RPI calculation'!$N$9:$N$356,P1414),0)</f>
        <v>314</v>
      </c>
    </row>
    <row r="1415" spans="1:25" ht="25">
      <c r="A1415" s="1" t="s">
        <v>3884</v>
      </c>
      <c r="B1415" s="12">
        <v>46277</v>
      </c>
      <c r="C1415" s="1" t="s">
        <v>304</v>
      </c>
      <c r="D1415" s="1" t="s">
        <v>305</v>
      </c>
      <c r="E1415" s="1">
        <v>2</v>
      </c>
      <c r="F1415" s="1">
        <v>3</v>
      </c>
      <c r="G1415" s="1" t="s">
        <v>584</v>
      </c>
      <c r="H1415" s="1" t="s">
        <v>584</v>
      </c>
      <c r="I1415" s="1">
        <v>2</v>
      </c>
      <c r="J1415" s="14" t="s">
        <v>3275</v>
      </c>
      <c r="K1415" s="14" t="s">
        <v>3885</v>
      </c>
      <c r="L1415" s="14"/>
      <c r="M1415" s="1" t="s">
        <v>5986</v>
      </c>
      <c r="N1415" s="14" t="s">
        <v>5989</v>
      </c>
      <c r="O1415" s="1">
        <f>IF(G1415="D1",MATCH(C1415,'RPI calculation'!$A$9:$A$356,0),0)</f>
        <v>230</v>
      </c>
      <c r="P1415" s="1">
        <f>IF(H1415="D1",MATCH(D1415,'RPI calculation'!$A$9:$A$356,0),0)</f>
        <v>318</v>
      </c>
      <c r="Q1415" s="1">
        <f t="shared" si="63"/>
        <v>1</v>
      </c>
      <c r="R1415" s="1">
        <f t="shared" si="64"/>
        <v>0</v>
      </c>
      <c r="S1415" s="1">
        <f t="shared" si="65"/>
        <v>1</v>
      </c>
      <c r="T1415" s="9">
        <f>IF(Q1415=0,0,(INDEX('RPI calculation'!$H$9:$H$356,P1415)-(COUNTIFS(Matches!$C$9:$C$1954,C1415,Matches!$D$9:$D$1954,D1415,Matches!$Q$9:$Q$1954,1,Matches!$F$9:$F$1954,3)+COUNTIFS(Matches!$C$9:$C$1954,D1415,Matches!$D$9:$D$1954,C1415,Matches!$Q$9:$Q$1954,1,Matches!$E$9:$E$1954,3)))/((INDEX('RPI calculation'!$H$9:$H$356,P1415)+INDEX('RPI calculation'!$I$9:$I$356,P1415))-(COUNTIFS(Matches!$C$9:$C$1954,C1415,Matches!$D$9:$D$1954,D1415,Matches!$Q$9:$Q$1954,1)+COUNTIFS(Matches!$C$9:$C$1954,D1415,Matches!$D$9:$D$1954,C1415,Matches!$Q$9:$Q$1954,1))))</f>
        <v>9.0909090909090912E-2</v>
      </c>
      <c r="U1415" s="9">
        <f>IF(Q1415=0,0,(INDEX('RPI calculation'!$H$9:$H$356,O1415)-(COUNTIFS(Matches!$C$9:$C$1954,C1415,Matches!$D$9:$D$1954,D1415,Matches!$Q$9:$Q$1954,1,Matches!$E$9:$E$1954,3)+COUNTIFS(Matches!$C$9:$C$1954,D1415,Matches!$D$9:$D$1954,C1415,Matches!$Q$9:$Q$1954,1,Matches!$F$9:$F$1954,3)))/((INDEX('RPI calculation'!$H$9:$H$356,O1415)+INDEX('RPI calculation'!$I$9:$I$356,O1415))-(COUNTIFS(Matches!$C$9:$C$1954,C1415,Matches!$D$9:$D$1954,D1415,Matches!$Q$9:$Q$1954,1)+COUNTIFS(Matches!$C$9:$C$1954,D1415,Matches!$D$9:$D$1954,C1415,Matches!$Q$9:$Q$1954,1))))</f>
        <v>0.46153846153846156</v>
      </c>
      <c r="V1415" s="9">
        <f>IF(Q1415=0,0,INDEX('RPI calculation'!$K$9:$K$356,P1415))</f>
        <v>0.5065802253302254</v>
      </c>
      <c r="W1415" s="9">
        <f>IF(Q1415=0,0,INDEX('RPI calculation'!$K$9:$K$356,O1415))</f>
        <v>0.39523809523809517</v>
      </c>
      <c r="X1415" s="1">
        <f>IF(G1415="D1",INDEX('RPI calculation'!$N$9:$N$356,O1415),0)</f>
        <v>281</v>
      </c>
      <c r="Y1415" s="1">
        <f>IF(H1415="D1",INDEX('RPI calculation'!$N$9:$N$356,P1415),0)</f>
        <v>282</v>
      </c>
    </row>
    <row r="1416" spans="1:25" ht="25">
      <c r="A1416" s="1" t="s">
        <v>3886</v>
      </c>
      <c r="B1416" s="12">
        <v>46277</v>
      </c>
      <c r="C1416" s="1" t="s">
        <v>90</v>
      </c>
      <c r="D1416" s="1" t="s">
        <v>178</v>
      </c>
      <c r="E1416" s="1">
        <v>0</v>
      </c>
      <c r="F1416" s="1">
        <v>3</v>
      </c>
      <c r="G1416" s="1" t="s">
        <v>584</v>
      </c>
      <c r="H1416" s="1" t="s">
        <v>584</v>
      </c>
      <c r="I1416" s="1">
        <v>2</v>
      </c>
      <c r="J1416" s="14" t="s">
        <v>1141</v>
      </c>
      <c r="K1416" s="14" t="s">
        <v>3887</v>
      </c>
      <c r="L1416" s="14"/>
      <c r="M1416" s="1" t="s">
        <v>5986</v>
      </c>
      <c r="N1416" s="14" t="s">
        <v>5989</v>
      </c>
      <c r="O1416" s="1">
        <f>IF(G1416="D1",MATCH(C1416,'RPI calculation'!$A$9:$A$356,0),0)</f>
        <v>232</v>
      </c>
      <c r="P1416" s="1">
        <f>IF(H1416="D1",MATCH(D1416,'RPI calculation'!$A$9:$A$356,0),0)</f>
        <v>310</v>
      </c>
      <c r="Q1416" s="1">
        <f t="shared" si="63"/>
        <v>1</v>
      </c>
      <c r="R1416" s="1">
        <f t="shared" si="64"/>
        <v>0</v>
      </c>
      <c r="S1416" s="1">
        <f t="shared" si="65"/>
        <v>1</v>
      </c>
      <c r="T1416" s="9">
        <f>IF(Q1416=0,0,(INDEX('RPI calculation'!$H$9:$H$356,P1416)-(COUNTIFS(Matches!$C$9:$C$1954,C1416,Matches!$D$9:$D$1954,D1416,Matches!$Q$9:$Q$1954,1,Matches!$F$9:$F$1954,3)+COUNTIFS(Matches!$C$9:$C$1954,D1416,Matches!$D$9:$D$1954,C1416,Matches!$Q$9:$Q$1954,1,Matches!$E$9:$E$1954,3)))/((INDEX('RPI calculation'!$H$9:$H$356,P1416)+INDEX('RPI calculation'!$I$9:$I$356,P1416))-(COUNTIFS(Matches!$C$9:$C$1954,C1416,Matches!$D$9:$D$1954,D1416,Matches!$Q$9:$Q$1954,1)+COUNTIFS(Matches!$C$9:$C$1954,D1416,Matches!$D$9:$D$1954,C1416,Matches!$Q$9:$Q$1954,1))))</f>
        <v>0.5</v>
      </c>
      <c r="U1416" s="9">
        <f>IF(Q1416=0,0,(INDEX('RPI calculation'!$H$9:$H$356,O1416)-(COUNTIFS(Matches!$C$9:$C$1954,C1416,Matches!$D$9:$D$1954,D1416,Matches!$Q$9:$Q$1954,1,Matches!$E$9:$E$1954,3)+COUNTIFS(Matches!$C$9:$C$1954,D1416,Matches!$D$9:$D$1954,C1416,Matches!$Q$9:$Q$1954,1,Matches!$F$9:$F$1954,3)))/((INDEX('RPI calculation'!$H$9:$H$356,O1416)+INDEX('RPI calculation'!$I$9:$I$356,O1416))-(COUNTIFS(Matches!$C$9:$C$1954,C1416,Matches!$D$9:$D$1954,D1416,Matches!$Q$9:$Q$1954,1)+COUNTIFS(Matches!$C$9:$C$1954,D1416,Matches!$D$9:$D$1954,C1416,Matches!$Q$9:$Q$1954,1))))</f>
        <v>0.6</v>
      </c>
      <c r="V1416" s="9">
        <f>IF(Q1416=0,0,INDEX('RPI calculation'!$K$9:$K$356,P1416))</f>
        <v>0.46336088154269978</v>
      </c>
      <c r="W1416" s="9">
        <f>IF(Q1416=0,0,INDEX('RPI calculation'!$K$9:$K$356,O1416))</f>
        <v>0.61671258034894405</v>
      </c>
      <c r="X1416" s="1">
        <f>IF(G1416="D1",INDEX('RPI calculation'!$N$9:$N$356,O1416),0)</f>
        <v>67</v>
      </c>
      <c r="Y1416" s="1">
        <f>IF(H1416="D1",INDEX('RPI calculation'!$N$9:$N$356,P1416),0)</f>
        <v>155</v>
      </c>
    </row>
    <row r="1417" spans="1:25" ht="25">
      <c r="A1417" s="1" t="s">
        <v>3888</v>
      </c>
      <c r="B1417" s="12">
        <v>46277</v>
      </c>
      <c r="C1417" s="1" t="s">
        <v>294</v>
      </c>
      <c r="D1417" s="1" t="s">
        <v>79</v>
      </c>
      <c r="E1417" s="1">
        <v>0</v>
      </c>
      <c r="F1417" s="1">
        <v>3</v>
      </c>
      <c r="G1417" s="1" t="s">
        <v>584</v>
      </c>
      <c r="H1417" s="1" t="s">
        <v>584</v>
      </c>
      <c r="I1417" s="1">
        <v>2</v>
      </c>
      <c r="J1417" s="14" t="s">
        <v>1746</v>
      </c>
      <c r="K1417" s="14" t="s">
        <v>3889</v>
      </c>
      <c r="L1417" s="14"/>
      <c r="M1417" s="1" t="s">
        <v>5986</v>
      </c>
      <c r="N1417" s="14" t="s">
        <v>5989</v>
      </c>
      <c r="O1417" s="1">
        <f>IF(G1417="D1",MATCH(C1417,'RPI calculation'!$A$9:$A$356,0),0)</f>
        <v>233</v>
      </c>
      <c r="P1417" s="1">
        <f>IF(H1417="D1",MATCH(D1417,'RPI calculation'!$A$9:$A$356,0),0)</f>
        <v>235</v>
      </c>
      <c r="Q1417" s="1">
        <f t="shared" ref="Q1417:Q1480" si="66">IF(AND(G1417="D1",H1417="D1"),1,0)</f>
        <v>1</v>
      </c>
      <c r="R1417" s="1">
        <f t="shared" ref="R1417:R1480" si="67">IF(E1417&gt;F1417,1,0)</f>
        <v>0</v>
      </c>
      <c r="S1417" s="1">
        <f t="shared" ref="S1417:S1480" si="68">IF(F1417&gt;E1417,1,0)</f>
        <v>1</v>
      </c>
      <c r="T1417" s="9">
        <f>IF(Q1417=0,0,(INDEX('RPI calculation'!$H$9:$H$356,P1417)-(COUNTIFS(Matches!$C$9:$C$1954,C1417,Matches!$D$9:$D$1954,D1417,Matches!$Q$9:$Q$1954,1,Matches!$F$9:$F$1954,3)+COUNTIFS(Matches!$C$9:$C$1954,D1417,Matches!$D$9:$D$1954,C1417,Matches!$Q$9:$Q$1954,1,Matches!$E$9:$E$1954,3)))/((INDEX('RPI calculation'!$H$9:$H$356,P1417)+INDEX('RPI calculation'!$I$9:$I$356,P1417))-(COUNTIFS(Matches!$C$9:$C$1954,C1417,Matches!$D$9:$D$1954,D1417,Matches!$Q$9:$Q$1954,1)+COUNTIFS(Matches!$C$9:$C$1954,D1417,Matches!$D$9:$D$1954,C1417,Matches!$Q$9:$Q$1954,1))))</f>
        <v>0.72727272727272729</v>
      </c>
      <c r="U1417" s="9">
        <f>IF(Q1417=0,0,(INDEX('RPI calculation'!$H$9:$H$356,O1417)-(COUNTIFS(Matches!$C$9:$C$1954,C1417,Matches!$D$9:$D$1954,D1417,Matches!$Q$9:$Q$1954,1,Matches!$E$9:$E$1954,3)+COUNTIFS(Matches!$C$9:$C$1954,D1417,Matches!$D$9:$D$1954,C1417,Matches!$Q$9:$Q$1954,1,Matches!$F$9:$F$1954,3)))/((INDEX('RPI calculation'!$H$9:$H$356,O1417)+INDEX('RPI calculation'!$I$9:$I$356,O1417))-(COUNTIFS(Matches!$C$9:$C$1954,C1417,Matches!$D$9:$D$1954,D1417,Matches!$Q$9:$Q$1954,1)+COUNTIFS(Matches!$C$9:$C$1954,D1417,Matches!$D$9:$D$1954,C1417,Matches!$Q$9:$Q$1954,1))))</f>
        <v>0.125</v>
      </c>
      <c r="V1417" s="9">
        <f>IF(Q1417=0,0,INDEX('RPI calculation'!$K$9:$K$356,P1417))</f>
        <v>0.56458333333333333</v>
      </c>
      <c r="W1417" s="9">
        <f>IF(Q1417=0,0,INDEX('RPI calculation'!$K$9:$K$356,O1417))</f>
        <v>0.58967452300785639</v>
      </c>
      <c r="X1417" s="1">
        <f>IF(G1417="D1",INDEX('RPI calculation'!$N$9:$N$356,O1417),0)</f>
        <v>271</v>
      </c>
      <c r="Y1417" s="1">
        <f>IF(H1417="D1",INDEX('RPI calculation'!$N$9:$N$356,P1417),0)</f>
        <v>56</v>
      </c>
    </row>
    <row r="1418" spans="1:25" ht="25">
      <c r="A1418" s="1" t="s">
        <v>3890</v>
      </c>
      <c r="B1418" s="12">
        <v>46277</v>
      </c>
      <c r="C1418" s="1" t="s">
        <v>307</v>
      </c>
      <c r="D1418" s="1" t="s">
        <v>269</v>
      </c>
      <c r="E1418" s="1">
        <v>0</v>
      </c>
      <c r="F1418" s="1">
        <v>3</v>
      </c>
      <c r="G1418" s="1" t="s">
        <v>584</v>
      </c>
      <c r="H1418" s="1" t="s">
        <v>584</v>
      </c>
      <c r="I1418" s="1">
        <v>2</v>
      </c>
      <c r="J1418" s="14" t="s">
        <v>1101</v>
      </c>
      <c r="K1418" s="14" t="s">
        <v>3891</v>
      </c>
      <c r="L1418" s="14"/>
      <c r="M1418" s="1" t="s">
        <v>5986</v>
      </c>
      <c r="N1418" s="14" t="s">
        <v>5989</v>
      </c>
      <c r="O1418" s="1">
        <f>IF(G1418="D1",MATCH(C1418,'RPI calculation'!$A$9:$A$356,0),0)</f>
        <v>234</v>
      </c>
      <c r="P1418" s="1">
        <f>IF(H1418="D1",MATCH(D1418,'RPI calculation'!$A$9:$A$356,0),0)</f>
        <v>288</v>
      </c>
      <c r="Q1418" s="1">
        <f t="shared" si="66"/>
        <v>1</v>
      </c>
      <c r="R1418" s="1">
        <f t="shared" si="67"/>
        <v>0</v>
      </c>
      <c r="S1418" s="1">
        <f t="shared" si="68"/>
        <v>1</v>
      </c>
      <c r="T1418" s="9">
        <f>IF(Q1418=0,0,(INDEX('RPI calculation'!$H$9:$H$356,P1418)-(COUNTIFS(Matches!$C$9:$C$1954,C1418,Matches!$D$9:$D$1954,D1418,Matches!$Q$9:$Q$1954,1,Matches!$F$9:$F$1954,3)+COUNTIFS(Matches!$C$9:$C$1954,D1418,Matches!$D$9:$D$1954,C1418,Matches!$Q$9:$Q$1954,1,Matches!$E$9:$E$1954,3)))/((INDEX('RPI calculation'!$H$9:$H$356,P1418)+INDEX('RPI calculation'!$I$9:$I$356,P1418))-(COUNTIFS(Matches!$C$9:$C$1954,C1418,Matches!$D$9:$D$1954,D1418,Matches!$Q$9:$Q$1954,1)+COUNTIFS(Matches!$C$9:$C$1954,D1418,Matches!$D$9:$D$1954,C1418,Matches!$Q$9:$Q$1954,1))))</f>
        <v>0.7</v>
      </c>
      <c r="U1418" s="9">
        <f>IF(Q1418=0,0,(INDEX('RPI calculation'!$H$9:$H$356,O1418)-(COUNTIFS(Matches!$C$9:$C$1954,C1418,Matches!$D$9:$D$1954,D1418,Matches!$Q$9:$Q$1954,1,Matches!$E$9:$E$1954,3)+COUNTIFS(Matches!$C$9:$C$1954,D1418,Matches!$D$9:$D$1954,C1418,Matches!$Q$9:$Q$1954,1,Matches!$F$9:$F$1954,3)))/((INDEX('RPI calculation'!$H$9:$H$356,O1418)+INDEX('RPI calculation'!$I$9:$I$356,O1418))-(COUNTIFS(Matches!$C$9:$C$1954,C1418,Matches!$D$9:$D$1954,D1418,Matches!$Q$9:$Q$1954,1)+COUNTIFS(Matches!$C$9:$C$1954,D1418,Matches!$D$9:$D$1954,C1418,Matches!$Q$9:$Q$1954,1))))</f>
        <v>0.2</v>
      </c>
      <c r="V1418" s="9">
        <f>IF(Q1418=0,0,INDEX('RPI calculation'!$K$9:$K$356,P1418))</f>
        <v>0.28549127640036737</v>
      </c>
      <c r="W1418" s="9">
        <f>IF(Q1418=0,0,INDEX('RPI calculation'!$K$9:$K$356,O1418))</f>
        <v>0.50955004591368225</v>
      </c>
      <c r="X1418" s="1">
        <f>IF(G1418="D1",INDEX('RPI calculation'!$N$9:$N$356,O1418),0)</f>
        <v>284</v>
      </c>
      <c r="Y1418" s="1">
        <f>IF(H1418="D1",INDEX('RPI calculation'!$N$9:$N$356,P1418),0)</f>
        <v>246</v>
      </c>
    </row>
    <row r="1419" spans="1:25" ht="25">
      <c r="A1419" s="1" t="s">
        <v>3892</v>
      </c>
      <c r="B1419" s="12">
        <v>46277</v>
      </c>
      <c r="C1419" s="1" t="s">
        <v>177</v>
      </c>
      <c r="D1419" s="1" t="s">
        <v>293</v>
      </c>
      <c r="E1419" s="1">
        <v>3</v>
      </c>
      <c r="F1419" s="1">
        <v>1</v>
      </c>
      <c r="G1419" s="1" t="s">
        <v>584</v>
      </c>
      <c r="H1419" s="1" t="s">
        <v>584</v>
      </c>
      <c r="I1419" s="1">
        <v>2</v>
      </c>
      <c r="J1419" s="14" t="s">
        <v>1110</v>
      </c>
      <c r="K1419" s="14" t="s">
        <v>2787</v>
      </c>
      <c r="L1419" s="14"/>
      <c r="M1419" s="1" t="s">
        <v>5986</v>
      </c>
      <c r="N1419" s="14" t="s">
        <v>5989</v>
      </c>
      <c r="O1419" s="1">
        <f>IF(G1419="D1",MATCH(C1419,'RPI calculation'!$A$9:$A$356,0),0)</f>
        <v>236</v>
      </c>
      <c r="P1419" s="1">
        <f>IF(H1419="D1",MATCH(D1419,'RPI calculation'!$A$9:$A$356,0),0)</f>
        <v>239</v>
      </c>
      <c r="Q1419" s="1">
        <f t="shared" si="66"/>
        <v>1</v>
      </c>
      <c r="R1419" s="1">
        <f t="shared" si="67"/>
        <v>1</v>
      </c>
      <c r="S1419" s="1">
        <f t="shared" si="68"/>
        <v>0</v>
      </c>
      <c r="T1419" s="9">
        <f>IF(Q1419=0,0,(INDEX('RPI calculation'!$H$9:$H$356,P1419)-(COUNTIFS(Matches!$C$9:$C$1954,C1419,Matches!$D$9:$D$1954,D1419,Matches!$Q$9:$Q$1954,1,Matches!$F$9:$F$1954,3)+COUNTIFS(Matches!$C$9:$C$1954,D1419,Matches!$D$9:$D$1954,C1419,Matches!$Q$9:$Q$1954,1,Matches!$E$9:$E$1954,3)))/((INDEX('RPI calculation'!$H$9:$H$356,P1419)+INDEX('RPI calculation'!$I$9:$I$356,P1419))-(COUNTIFS(Matches!$C$9:$C$1954,C1419,Matches!$D$9:$D$1954,D1419,Matches!$Q$9:$Q$1954,1)+COUNTIFS(Matches!$C$9:$C$1954,D1419,Matches!$D$9:$D$1954,C1419,Matches!$Q$9:$Q$1954,1))))</f>
        <v>0.5</v>
      </c>
      <c r="U1419" s="9">
        <f>IF(Q1419=0,0,(INDEX('RPI calculation'!$H$9:$H$356,O1419)-(COUNTIFS(Matches!$C$9:$C$1954,C1419,Matches!$D$9:$D$1954,D1419,Matches!$Q$9:$Q$1954,1,Matches!$E$9:$E$1954,3)+COUNTIFS(Matches!$C$9:$C$1954,D1419,Matches!$D$9:$D$1954,C1419,Matches!$Q$9:$Q$1954,1,Matches!$F$9:$F$1954,3)))/((INDEX('RPI calculation'!$H$9:$H$356,O1419)+INDEX('RPI calculation'!$I$9:$I$356,O1419))-(COUNTIFS(Matches!$C$9:$C$1954,C1419,Matches!$D$9:$D$1954,D1419,Matches!$Q$9:$Q$1954,1)+COUNTIFS(Matches!$C$9:$C$1954,D1419,Matches!$D$9:$D$1954,C1419,Matches!$Q$9:$Q$1954,1))))</f>
        <v>0.33333333333333331</v>
      </c>
      <c r="V1419" s="9">
        <f>IF(Q1419=0,0,INDEX('RPI calculation'!$K$9:$K$356,P1419))</f>
        <v>0.42091750841750847</v>
      </c>
      <c r="W1419" s="9">
        <f>IF(Q1419=0,0,INDEX('RPI calculation'!$K$9:$K$356,O1419))</f>
        <v>0.54430670339761245</v>
      </c>
      <c r="X1419" s="1">
        <f>IF(G1419="D1",INDEX('RPI calculation'!$N$9:$N$356,O1419),0)</f>
        <v>154</v>
      </c>
      <c r="Y1419" s="1">
        <f>IF(H1419="D1",INDEX('RPI calculation'!$N$9:$N$356,P1419),0)</f>
        <v>270</v>
      </c>
    </row>
    <row r="1420" spans="1:25" ht="25">
      <c r="A1420" s="1" t="s">
        <v>3893</v>
      </c>
      <c r="B1420" s="12">
        <v>46277</v>
      </c>
      <c r="C1420" s="1" t="s">
        <v>356</v>
      </c>
      <c r="D1420" s="1" t="s">
        <v>252</v>
      </c>
      <c r="E1420" s="1">
        <v>1</v>
      </c>
      <c r="F1420" s="1">
        <v>3</v>
      </c>
      <c r="G1420" s="1" t="s">
        <v>584</v>
      </c>
      <c r="H1420" s="1" t="s">
        <v>584</v>
      </c>
      <c r="I1420" s="1">
        <v>2</v>
      </c>
      <c r="J1420" s="14" t="s">
        <v>1090</v>
      </c>
      <c r="K1420" s="14" t="s">
        <v>3894</v>
      </c>
      <c r="L1420" s="14"/>
      <c r="M1420" s="1" t="s">
        <v>5986</v>
      </c>
      <c r="N1420" s="14" t="s">
        <v>5989</v>
      </c>
      <c r="O1420" s="1">
        <f>IF(G1420="D1",MATCH(C1420,'RPI calculation'!$A$9:$A$356,0),0)</f>
        <v>240</v>
      </c>
      <c r="P1420" s="1">
        <f>IF(H1420="D1",MATCH(D1420,'RPI calculation'!$A$9:$A$356,0),0)</f>
        <v>249</v>
      </c>
      <c r="Q1420" s="1">
        <f t="shared" si="66"/>
        <v>1</v>
      </c>
      <c r="R1420" s="1">
        <f t="shared" si="67"/>
        <v>0</v>
      </c>
      <c r="S1420" s="1">
        <f t="shared" si="68"/>
        <v>1</v>
      </c>
      <c r="T1420" s="9">
        <f>IF(Q1420=0,0,(INDEX('RPI calculation'!$H$9:$H$356,P1420)-(COUNTIFS(Matches!$C$9:$C$1954,C1420,Matches!$D$9:$D$1954,D1420,Matches!$Q$9:$Q$1954,1,Matches!$F$9:$F$1954,3)+COUNTIFS(Matches!$C$9:$C$1954,D1420,Matches!$D$9:$D$1954,C1420,Matches!$Q$9:$Q$1954,1,Matches!$E$9:$E$1954,3)))/((INDEX('RPI calculation'!$H$9:$H$356,P1420)+INDEX('RPI calculation'!$I$9:$I$356,P1420))-(COUNTIFS(Matches!$C$9:$C$1954,C1420,Matches!$D$9:$D$1954,D1420,Matches!$Q$9:$Q$1954,1)+COUNTIFS(Matches!$C$9:$C$1954,D1420,Matches!$D$9:$D$1954,C1420,Matches!$Q$9:$Q$1954,1))))</f>
        <v>0.63636363636363635</v>
      </c>
      <c r="U1420" s="9">
        <f>IF(Q1420=0,0,(INDEX('RPI calculation'!$H$9:$H$356,O1420)-(COUNTIFS(Matches!$C$9:$C$1954,C1420,Matches!$D$9:$D$1954,D1420,Matches!$Q$9:$Q$1954,1,Matches!$E$9:$E$1954,3)+COUNTIFS(Matches!$C$9:$C$1954,D1420,Matches!$D$9:$D$1954,C1420,Matches!$Q$9:$Q$1954,1,Matches!$F$9:$F$1954,3)))/((INDEX('RPI calculation'!$H$9:$H$356,O1420)+INDEX('RPI calculation'!$I$9:$I$356,O1420))-(COUNTIFS(Matches!$C$9:$C$1954,C1420,Matches!$D$9:$D$1954,D1420,Matches!$Q$9:$Q$1954,1)+COUNTIFS(Matches!$C$9:$C$1954,D1420,Matches!$D$9:$D$1954,C1420,Matches!$Q$9:$Q$1954,1))))</f>
        <v>0</v>
      </c>
      <c r="V1420" s="9">
        <f>IF(Q1420=0,0,INDEX('RPI calculation'!$K$9:$K$356,P1420))</f>
        <v>0.36300227550227548</v>
      </c>
      <c r="W1420" s="9">
        <f>IF(Q1420=0,0,INDEX('RPI calculation'!$K$9:$K$356,O1420))</f>
        <v>0.47509379509379512</v>
      </c>
      <c r="X1420" s="1">
        <f>IF(G1420="D1",INDEX('RPI calculation'!$N$9:$N$356,O1420),0)</f>
        <v>333</v>
      </c>
      <c r="Y1420" s="1">
        <f>IF(H1420="D1",INDEX('RPI calculation'!$N$9:$N$356,P1420),0)</f>
        <v>229</v>
      </c>
    </row>
    <row r="1421" spans="1:25" ht="25">
      <c r="A1421" s="1" t="s">
        <v>3895</v>
      </c>
      <c r="B1421" s="12">
        <v>46277</v>
      </c>
      <c r="C1421" s="1" t="s">
        <v>194</v>
      </c>
      <c r="D1421" s="1" t="s">
        <v>151</v>
      </c>
      <c r="E1421" s="1">
        <v>3</v>
      </c>
      <c r="F1421" s="1">
        <v>0</v>
      </c>
      <c r="G1421" s="1" t="s">
        <v>584</v>
      </c>
      <c r="H1421" s="1" t="s">
        <v>584</v>
      </c>
      <c r="I1421" s="1">
        <v>2</v>
      </c>
      <c r="J1421" s="14" t="s">
        <v>612</v>
      </c>
      <c r="K1421" s="14" t="s">
        <v>3896</v>
      </c>
      <c r="L1421" s="14"/>
      <c r="M1421" s="1" t="s">
        <v>5986</v>
      </c>
      <c r="N1421" s="14" t="s">
        <v>5989</v>
      </c>
      <c r="O1421" s="1">
        <f>IF(G1421="D1",MATCH(C1421,'RPI calculation'!$A$9:$A$356,0),0)</f>
        <v>250</v>
      </c>
      <c r="P1421" s="1">
        <f>IF(H1421="D1",MATCH(D1421,'RPI calculation'!$A$9:$A$356,0),0)</f>
        <v>313</v>
      </c>
      <c r="Q1421" s="1">
        <f t="shared" si="66"/>
        <v>1</v>
      </c>
      <c r="R1421" s="1">
        <f t="shared" si="67"/>
        <v>1</v>
      </c>
      <c r="S1421" s="1">
        <f t="shared" si="68"/>
        <v>0</v>
      </c>
      <c r="T1421" s="9">
        <f>IF(Q1421=0,0,(INDEX('RPI calculation'!$H$9:$H$356,P1421)-(COUNTIFS(Matches!$C$9:$C$1954,C1421,Matches!$D$9:$D$1954,D1421,Matches!$Q$9:$Q$1954,1,Matches!$F$9:$F$1954,3)+COUNTIFS(Matches!$C$9:$C$1954,D1421,Matches!$D$9:$D$1954,C1421,Matches!$Q$9:$Q$1954,1,Matches!$E$9:$E$1954,3)))/((INDEX('RPI calculation'!$H$9:$H$356,P1421)+INDEX('RPI calculation'!$I$9:$I$356,P1421))-(COUNTIFS(Matches!$C$9:$C$1954,C1421,Matches!$D$9:$D$1954,D1421,Matches!$Q$9:$Q$1954,1)+COUNTIFS(Matches!$C$9:$C$1954,D1421,Matches!$D$9:$D$1954,C1421,Matches!$Q$9:$Q$1954,1))))</f>
        <v>0.54545454545454541</v>
      </c>
      <c r="U1421" s="9">
        <f>IF(Q1421=0,0,(INDEX('RPI calculation'!$H$9:$H$356,O1421)-(COUNTIFS(Matches!$C$9:$C$1954,C1421,Matches!$D$9:$D$1954,D1421,Matches!$Q$9:$Q$1954,1,Matches!$E$9:$E$1954,3)+COUNTIFS(Matches!$C$9:$C$1954,D1421,Matches!$D$9:$D$1954,C1421,Matches!$Q$9:$Q$1954,1,Matches!$F$9:$F$1954,3)))/((INDEX('RPI calculation'!$H$9:$H$356,O1421)+INDEX('RPI calculation'!$I$9:$I$356,O1421))-(COUNTIFS(Matches!$C$9:$C$1954,C1421,Matches!$D$9:$D$1954,D1421,Matches!$Q$9:$Q$1954,1)+COUNTIFS(Matches!$C$9:$C$1954,D1421,Matches!$D$9:$D$1954,C1421,Matches!$Q$9:$Q$1954,1))))</f>
        <v>0.41666666666666669</v>
      </c>
      <c r="V1421" s="9">
        <f>IF(Q1421=0,0,INDEX('RPI calculation'!$K$9:$K$356,P1421))</f>
        <v>0.56792929292929295</v>
      </c>
      <c r="W1421" s="9">
        <f>IF(Q1421=0,0,INDEX('RPI calculation'!$K$9:$K$356,O1421))</f>
        <v>0.52615205307513002</v>
      </c>
      <c r="X1421" s="1">
        <f>IF(G1421="D1",INDEX('RPI calculation'!$N$9:$N$356,O1421),0)</f>
        <v>171</v>
      </c>
      <c r="Y1421" s="1">
        <f>IF(H1421="D1",INDEX('RPI calculation'!$N$9:$N$356,P1421),0)</f>
        <v>128</v>
      </c>
    </row>
    <row r="1422" spans="1:25" ht="25">
      <c r="A1422" s="1" t="s">
        <v>3897</v>
      </c>
      <c r="B1422" s="12">
        <v>46277</v>
      </c>
      <c r="C1422" s="1" t="s">
        <v>71</v>
      </c>
      <c r="D1422" s="1" t="s">
        <v>149</v>
      </c>
      <c r="E1422" s="1">
        <v>3</v>
      </c>
      <c r="F1422" s="1">
        <v>1</v>
      </c>
      <c r="G1422" s="1" t="s">
        <v>584</v>
      </c>
      <c r="H1422" s="1" t="s">
        <v>584</v>
      </c>
      <c r="I1422" s="1">
        <v>2</v>
      </c>
      <c r="J1422" s="14" t="s">
        <v>3898</v>
      </c>
      <c r="K1422" s="14" t="s">
        <v>3899</v>
      </c>
      <c r="L1422" s="14"/>
      <c r="M1422" s="1" t="s">
        <v>5986</v>
      </c>
      <c r="N1422" s="14" t="s">
        <v>5987</v>
      </c>
      <c r="O1422" s="1">
        <f>IF(G1422="D1",MATCH(C1422,'RPI calculation'!$A$9:$A$356,0),0)</f>
        <v>255</v>
      </c>
      <c r="P1422" s="1">
        <f>IF(H1422="D1",MATCH(D1422,'RPI calculation'!$A$9:$A$356,0),0)</f>
        <v>343</v>
      </c>
      <c r="Q1422" s="1">
        <f t="shared" si="66"/>
        <v>1</v>
      </c>
      <c r="R1422" s="1">
        <f t="shared" si="67"/>
        <v>1</v>
      </c>
      <c r="S1422" s="1">
        <f t="shared" si="68"/>
        <v>0</v>
      </c>
      <c r="T1422" s="9">
        <f>IF(Q1422=0,0,(INDEX('RPI calculation'!$H$9:$H$356,P1422)-(COUNTIFS(Matches!$C$9:$C$1954,C1422,Matches!$D$9:$D$1954,D1422,Matches!$Q$9:$Q$1954,1,Matches!$F$9:$F$1954,3)+COUNTIFS(Matches!$C$9:$C$1954,D1422,Matches!$D$9:$D$1954,C1422,Matches!$Q$9:$Q$1954,1,Matches!$E$9:$E$1954,3)))/((INDEX('RPI calculation'!$H$9:$H$356,P1422)+INDEX('RPI calculation'!$I$9:$I$356,P1422))-(COUNTIFS(Matches!$C$9:$C$1954,C1422,Matches!$D$9:$D$1954,D1422,Matches!$Q$9:$Q$1954,1)+COUNTIFS(Matches!$C$9:$C$1954,D1422,Matches!$D$9:$D$1954,C1422,Matches!$Q$9:$Q$1954,1))))</f>
        <v>0.6</v>
      </c>
      <c r="U1422" s="9">
        <f>IF(Q1422=0,0,(INDEX('RPI calculation'!$H$9:$H$356,O1422)-(COUNTIFS(Matches!$C$9:$C$1954,C1422,Matches!$D$9:$D$1954,D1422,Matches!$Q$9:$Q$1954,1,Matches!$E$9:$E$1954,3)+COUNTIFS(Matches!$C$9:$C$1954,D1422,Matches!$D$9:$D$1954,C1422,Matches!$Q$9:$Q$1954,1,Matches!$F$9:$F$1954,3)))/((INDEX('RPI calculation'!$H$9:$H$356,O1422)+INDEX('RPI calculation'!$I$9:$I$356,O1422))-(COUNTIFS(Matches!$C$9:$C$1954,C1422,Matches!$D$9:$D$1954,D1422,Matches!$Q$9:$Q$1954,1)+COUNTIFS(Matches!$C$9:$C$1954,D1422,Matches!$D$9:$D$1954,C1422,Matches!$Q$9:$Q$1954,1))))</f>
        <v>0.66666666666666663</v>
      </c>
      <c r="V1422" s="9">
        <f>IF(Q1422=0,0,INDEX('RPI calculation'!$K$9:$K$356,P1422))</f>
        <v>0.53261460761460766</v>
      </c>
      <c r="W1422" s="9">
        <f>IF(Q1422=0,0,INDEX('RPI calculation'!$K$9:$K$356,O1422))</f>
        <v>0.59676767676767672</v>
      </c>
      <c r="X1422" s="1">
        <f>IF(G1422="D1",INDEX('RPI calculation'!$N$9:$N$356,O1422),0)</f>
        <v>48</v>
      </c>
      <c r="Y1422" s="1">
        <f>IF(H1422="D1",INDEX('RPI calculation'!$N$9:$N$356,P1422),0)</f>
        <v>126</v>
      </c>
    </row>
    <row r="1423" spans="1:25" ht="25">
      <c r="A1423" s="1" t="s">
        <v>3900</v>
      </c>
      <c r="B1423" s="12">
        <v>46277</v>
      </c>
      <c r="C1423" s="1" t="s">
        <v>98</v>
      </c>
      <c r="D1423" s="1" t="s">
        <v>286</v>
      </c>
      <c r="E1423" s="1">
        <v>3</v>
      </c>
      <c r="F1423" s="1">
        <v>0</v>
      </c>
      <c r="G1423" s="1" t="s">
        <v>584</v>
      </c>
      <c r="H1423" s="1" t="s">
        <v>584</v>
      </c>
      <c r="I1423" s="1">
        <v>2</v>
      </c>
      <c r="J1423" s="14" t="s">
        <v>1107</v>
      </c>
      <c r="K1423" s="14" t="s">
        <v>3901</v>
      </c>
      <c r="L1423" s="14"/>
      <c r="M1423" s="1" t="s">
        <v>5986</v>
      </c>
      <c r="N1423" s="14" t="s">
        <v>5989</v>
      </c>
      <c r="O1423" s="1">
        <f>IF(G1423="D1",MATCH(C1423,'RPI calculation'!$A$9:$A$356,0),0)</f>
        <v>257</v>
      </c>
      <c r="P1423" s="1">
        <f>IF(H1423="D1",MATCH(D1423,'RPI calculation'!$A$9:$A$356,0),0)</f>
        <v>298</v>
      </c>
      <c r="Q1423" s="1">
        <f t="shared" si="66"/>
        <v>1</v>
      </c>
      <c r="R1423" s="1">
        <f t="shared" si="67"/>
        <v>1</v>
      </c>
      <c r="S1423" s="1">
        <f t="shared" si="68"/>
        <v>0</v>
      </c>
      <c r="T1423" s="9">
        <f>IF(Q1423=0,0,(INDEX('RPI calculation'!$H$9:$H$356,P1423)-(COUNTIFS(Matches!$C$9:$C$1954,C1423,Matches!$D$9:$D$1954,D1423,Matches!$Q$9:$Q$1954,1,Matches!$F$9:$F$1954,3)+COUNTIFS(Matches!$C$9:$C$1954,D1423,Matches!$D$9:$D$1954,C1423,Matches!$Q$9:$Q$1954,1,Matches!$E$9:$E$1954,3)))/((INDEX('RPI calculation'!$H$9:$H$356,P1423)+INDEX('RPI calculation'!$I$9:$I$356,P1423))-(COUNTIFS(Matches!$C$9:$C$1954,C1423,Matches!$D$9:$D$1954,D1423,Matches!$Q$9:$Q$1954,1)+COUNTIFS(Matches!$C$9:$C$1954,D1423,Matches!$D$9:$D$1954,C1423,Matches!$Q$9:$Q$1954,1))))</f>
        <v>0.4</v>
      </c>
      <c r="U1423" s="9">
        <f>IF(Q1423=0,0,(INDEX('RPI calculation'!$H$9:$H$356,O1423)-(COUNTIFS(Matches!$C$9:$C$1954,C1423,Matches!$D$9:$D$1954,D1423,Matches!$Q$9:$Q$1954,1,Matches!$E$9:$E$1954,3)+COUNTIFS(Matches!$C$9:$C$1954,D1423,Matches!$D$9:$D$1954,C1423,Matches!$Q$9:$Q$1954,1,Matches!$F$9:$F$1954,3)))/((INDEX('RPI calculation'!$H$9:$H$356,O1423)+INDEX('RPI calculation'!$I$9:$I$356,O1423))-(COUNTIFS(Matches!$C$9:$C$1954,C1423,Matches!$D$9:$D$1954,D1423,Matches!$Q$9:$Q$1954,1)+COUNTIFS(Matches!$C$9:$C$1954,D1423,Matches!$D$9:$D$1954,C1423,Matches!$Q$9:$Q$1954,1))))</f>
        <v>0.6</v>
      </c>
      <c r="V1423" s="9">
        <f>IF(Q1423=0,0,INDEX('RPI calculation'!$K$9:$K$356,P1423))</f>
        <v>0.43737373737373736</v>
      </c>
      <c r="W1423" s="9">
        <f>IF(Q1423=0,0,INDEX('RPI calculation'!$K$9:$K$356,O1423))</f>
        <v>0.5743014561196379</v>
      </c>
      <c r="X1423" s="1">
        <f>IF(G1423="D1",INDEX('RPI calculation'!$N$9:$N$356,O1423),0)</f>
        <v>75</v>
      </c>
      <c r="Y1423" s="1">
        <f>IF(H1423="D1",INDEX('RPI calculation'!$N$9:$N$356,P1423),0)</f>
        <v>263</v>
      </c>
    </row>
    <row r="1424" spans="1:25" ht="25">
      <c r="A1424" s="1" t="s">
        <v>3902</v>
      </c>
      <c r="B1424" s="12">
        <v>46277</v>
      </c>
      <c r="C1424" s="1" t="s">
        <v>138</v>
      </c>
      <c r="D1424" s="1" t="s">
        <v>102</v>
      </c>
      <c r="E1424" s="1">
        <v>2</v>
      </c>
      <c r="F1424" s="1">
        <v>3</v>
      </c>
      <c r="G1424" s="1" t="s">
        <v>584</v>
      </c>
      <c r="H1424" s="1" t="s">
        <v>584</v>
      </c>
      <c r="I1424" s="1">
        <v>2</v>
      </c>
      <c r="J1424" s="14" t="s">
        <v>1056</v>
      </c>
      <c r="K1424" s="14" t="s">
        <v>3903</v>
      </c>
      <c r="L1424" s="14"/>
      <c r="M1424" s="1" t="s">
        <v>5986</v>
      </c>
      <c r="N1424" s="14" t="s">
        <v>5989</v>
      </c>
      <c r="O1424" s="1">
        <f>IF(G1424="D1",MATCH(C1424,'RPI calculation'!$A$9:$A$356,0),0)</f>
        <v>258</v>
      </c>
      <c r="P1424" s="1">
        <f>IF(H1424="D1",MATCH(D1424,'RPI calculation'!$A$9:$A$356,0),0)</f>
        <v>291</v>
      </c>
      <c r="Q1424" s="1">
        <f t="shared" si="66"/>
        <v>1</v>
      </c>
      <c r="R1424" s="1">
        <f t="shared" si="67"/>
        <v>0</v>
      </c>
      <c r="S1424" s="1">
        <f t="shared" si="68"/>
        <v>1</v>
      </c>
      <c r="T1424" s="9">
        <f>IF(Q1424=0,0,(INDEX('RPI calculation'!$H$9:$H$356,P1424)-(COUNTIFS(Matches!$C$9:$C$1954,C1424,Matches!$D$9:$D$1954,D1424,Matches!$Q$9:$Q$1954,1,Matches!$F$9:$F$1954,3)+COUNTIFS(Matches!$C$9:$C$1954,D1424,Matches!$D$9:$D$1954,C1424,Matches!$Q$9:$Q$1954,1,Matches!$E$9:$E$1954,3)))/((INDEX('RPI calculation'!$H$9:$H$356,P1424)+INDEX('RPI calculation'!$I$9:$I$356,P1424))-(COUNTIFS(Matches!$C$9:$C$1954,C1424,Matches!$D$9:$D$1954,D1424,Matches!$Q$9:$Q$1954,1)+COUNTIFS(Matches!$C$9:$C$1954,D1424,Matches!$D$9:$D$1954,C1424,Matches!$Q$9:$Q$1954,1))))</f>
        <v>0.7</v>
      </c>
      <c r="U1424" s="9">
        <f>IF(Q1424=0,0,(INDEX('RPI calculation'!$H$9:$H$356,O1424)-(COUNTIFS(Matches!$C$9:$C$1954,C1424,Matches!$D$9:$D$1954,D1424,Matches!$Q$9:$Q$1954,1,Matches!$E$9:$E$1954,3)+COUNTIFS(Matches!$C$9:$C$1954,D1424,Matches!$D$9:$D$1954,C1424,Matches!$Q$9:$Q$1954,1,Matches!$F$9:$F$1954,3)))/((INDEX('RPI calculation'!$H$9:$H$356,O1424)+INDEX('RPI calculation'!$I$9:$I$356,O1424))-(COUNTIFS(Matches!$C$9:$C$1954,C1424,Matches!$D$9:$D$1954,D1424,Matches!$Q$9:$Q$1954,1)+COUNTIFS(Matches!$C$9:$C$1954,D1424,Matches!$D$9:$D$1954,C1424,Matches!$Q$9:$Q$1954,1))))</f>
        <v>0.4</v>
      </c>
      <c r="V1424" s="9">
        <f>IF(Q1424=0,0,INDEX('RPI calculation'!$K$9:$K$356,P1424))</f>
        <v>0.50874655647382916</v>
      </c>
      <c r="W1424" s="9">
        <f>IF(Q1424=0,0,INDEX('RPI calculation'!$K$9:$K$356,O1424))</f>
        <v>0.63380558835104284</v>
      </c>
      <c r="X1424" s="1">
        <f>IF(G1424="D1",INDEX('RPI calculation'!$N$9:$N$356,O1424),0)</f>
        <v>115</v>
      </c>
      <c r="Y1424" s="1">
        <f>IF(H1424="D1",INDEX('RPI calculation'!$N$9:$N$356,P1424),0)</f>
        <v>79</v>
      </c>
    </row>
    <row r="1425" spans="1:25" ht="25">
      <c r="A1425" s="1" t="s">
        <v>3904</v>
      </c>
      <c r="B1425" s="12">
        <v>46277</v>
      </c>
      <c r="C1425" s="1" t="s">
        <v>226</v>
      </c>
      <c r="D1425" s="1" t="s">
        <v>361</v>
      </c>
      <c r="E1425" s="1">
        <v>3</v>
      </c>
      <c r="F1425" s="1">
        <v>0</v>
      </c>
      <c r="G1425" s="1" t="s">
        <v>584</v>
      </c>
      <c r="H1425" s="1" t="s">
        <v>584</v>
      </c>
      <c r="I1425" s="1">
        <v>2</v>
      </c>
      <c r="J1425" s="14" t="s">
        <v>1130</v>
      </c>
      <c r="K1425" s="14" t="s">
        <v>1131</v>
      </c>
      <c r="L1425" s="14"/>
      <c r="M1425" s="1" t="s">
        <v>5986</v>
      </c>
      <c r="N1425" s="14" t="s">
        <v>5989</v>
      </c>
      <c r="O1425" s="1">
        <f>IF(G1425="D1",MATCH(C1425,'RPI calculation'!$A$9:$A$356,0),0)</f>
        <v>265</v>
      </c>
      <c r="P1425" s="1">
        <f>IF(H1425="D1",MATCH(D1425,'RPI calculation'!$A$9:$A$356,0),0)</f>
        <v>266</v>
      </c>
      <c r="Q1425" s="1">
        <f t="shared" si="66"/>
        <v>1</v>
      </c>
      <c r="R1425" s="1">
        <f t="shared" si="67"/>
        <v>1</v>
      </c>
      <c r="S1425" s="1">
        <f t="shared" si="68"/>
        <v>0</v>
      </c>
      <c r="T1425" s="9">
        <f>IF(Q1425=0,0,(INDEX('RPI calculation'!$H$9:$H$356,P1425)-(COUNTIFS(Matches!$C$9:$C$1954,C1425,Matches!$D$9:$D$1954,D1425,Matches!$Q$9:$Q$1954,1,Matches!$F$9:$F$1954,3)+COUNTIFS(Matches!$C$9:$C$1954,D1425,Matches!$D$9:$D$1954,C1425,Matches!$Q$9:$Q$1954,1,Matches!$E$9:$E$1954,3)))/((INDEX('RPI calculation'!$H$9:$H$356,P1425)+INDEX('RPI calculation'!$I$9:$I$356,P1425))-(COUNTIFS(Matches!$C$9:$C$1954,C1425,Matches!$D$9:$D$1954,D1425,Matches!$Q$9:$Q$1954,1)+COUNTIFS(Matches!$C$9:$C$1954,D1425,Matches!$D$9:$D$1954,C1425,Matches!$Q$9:$Q$1954,1))))</f>
        <v>0.125</v>
      </c>
      <c r="U1425" s="9">
        <f>IF(Q1425=0,0,(INDEX('RPI calculation'!$H$9:$H$356,O1425)-(COUNTIFS(Matches!$C$9:$C$1954,C1425,Matches!$D$9:$D$1954,D1425,Matches!$Q$9:$Q$1954,1,Matches!$E$9:$E$1954,3)+COUNTIFS(Matches!$C$9:$C$1954,D1425,Matches!$D$9:$D$1954,C1425,Matches!$Q$9:$Q$1954,1,Matches!$F$9:$F$1954,3)))/((INDEX('RPI calculation'!$H$9:$H$356,O1425)+INDEX('RPI calculation'!$I$9:$I$356,O1425))-(COUNTIFS(Matches!$C$9:$C$1954,C1425,Matches!$D$9:$D$1954,D1425,Matches!$Q$9:$Q$1954,1)+COUNTIFS(Matches!$C$9:$C$1954,D1425,Matches!$D$9:$D$1954,C1425,Matches!$Q$9:$Q$1954,1))))</f>
        <v>0.77777777777777779</v>
      </c>
      <c r="V1425" s="9">
        <f>IF(Q1425=0,0,INDEX('RPI calculation'!$K$9:$K$356,P1425))</f>
        <v>0.40472222222222226</v>
      </c>
      <c r="W1425" s="9">
        <f>IF(Q1425=0,0,INDEX('RPI calculation'!$K$9:$K$356,O1425))</f>
        <v>0.29807162534435261</v>
      </c>
      <c r="X1425" s="1">
        <f>IF(G1425="D1",INDEX('RPI calculation'!$N$9:$N$356,O1425),0)</f>
        <v>203</v>
      </c>
      <c r="Y1425" s="1">
        <f>IF(H1425="D1",INDEX('RPI calculation'!$N$9:$N$356,P1425),0)</f>
        <v>338</v>
      </c>
    </row>
    <row r="1426" spans="1:25" ht="25">
      <c r="A1426" s="1" t="s">
        <v>3905</v>
      </c>
      <c r="B1426" s="12">
        <v>46277</v>
      </c>
      <c r="C1426" s="1" t="s">
        <v>370</v>
      </c>
      <c r="D1426" s="1" t="s">
        <v>148</v>
      </c>
      <c r="E1426" s="1">
        <v>0</v>
      </c>
      <c r="F1426" s="1">
        <v>3</v>
      </c>
      <c r="G1426" s="1" t="s">
        <v>584</v>
      </c>
      <c r="H1426" s="1" t="s">
        <v>584</v>
      </c>
      <c r="I1426" s="1">
        <v>2</v>
      </c>
      <c r="J1426" s="14" t="s">
        <v>902</v>
      </c>
      <c r="K1426" s="14" t="s">
        <v>3906</v>
      </c>
      <c r="L1426" s="14"/>
      <c r="M1426" s="1" t="s">
        <v>5986</v>
      </c>
      <c r="N1426" s="14" t="s">
        <v>5989</v>
      </c>
      <c r="O1426" s="1">
        <f>IF(G1426="D1",MATCH(C1426,'RPI calculation'!$A$9:$A$356,0),0)</f>
        <v>267</v>
      </c>
      <c r="P1426" s="1">
        <f>IF(H1426="D1",MATCH(D1426,'RPI calculation'!$A$9:$A$356,0),0)</f>
        <v>330</v>
      </c>
      <c r="Q1426" s="1">
        <f t="shared" si="66"/>
        <v>1</v>
      </c>
      <c r="R1426" s="1">
        <f t="shared" si="67"/>
        <v>0</v>
      </c>
      <c r="S1426" s="1">
        <f t="shared" si="68"/>
        <v>1</v>
      </c>
      <c r="T1426" s="9">
        <f>IF(Q1426=0,0,(INDEX('RPI calculation'!$H$9:$H$356,P1426)-(COUNTIFS(Matches!$C$9:$C$1954,C1426,Matches!$D$9:$D$1954,D1426,Matches!$Q$9:$Q$1954,1,Matches!$F$9:$F$1954,3)+COUNTIFS(Matches!$C$9:$C$1954,D1426,Matches!$D$9:$D$1954,C1426,Matches!$Q$9:$Q$1954,1,Matches!$E$9:$E$1954,3)))/((INDEX('RPI calculation'!$H$9:$H$356,P1426)+INDEX('RPI calculation'!$I$9:$I$356,P1426))-(COUNTIFS(Matches!$C$9:$C$1954,C1426,Matches!$D$9:$D$1954,D1426,Matches!$Q$9:$Q$1954,1)+COUNTIFS(Matches!$C$9:$C$1954,D1426,Matches!$D$9:$D$1954,C1426,Matches!$Q$9:$Q$1954,1))))</f>
        <v>0.44444444444444442</v>
      </c>
      <c r="U1426" s="9">
        <f>IF(Q1426=0,0,(INDEX('RPI calculation'!$H$9:$H$356,O1426)-(COUNTIFS(Matches!$C$9:$C$1954,C1426,Matches!$D$9:$D$1954,D1426,Matches!$Q$9:$Q$1954,1,Matches!$E$9:$E$1954,3)+COUNTIFS(Matches!$C$9:$C$1954,D1426,Matches!$D$9:$D$1954,C1426,Matches!$Q$9:$Q$1954,1,Matches!$F$9:$F$1954,3)))/((INDEX('RPI calculation'!$H$9:$H$356,O1426)+INDEX('RPI calculation'!$I$9:$I$356,O1426))-(COUNTIFS(Matches!$C$9:$C$1954,C1426,Matches!$D$9:$D$1954,D1426,Matches!$Q$9:$Q$1954,1)+COUNTIFS(Matches!$C$9:$C$1954,D1426,Matches!$D$9:$D$1954,C1426,Matches!$Q$9:$Q$1954,1))))</f>
        <v>0.1111111111111111</v>
      </c>
      <c r="V1426" s="9">
        <f>IF(Q1426=0,0,INDEX('RPI calculation'!$K$9:$K$356,P1426))</f>
        <v>0.55249999999999999</v>
      </c>
      <c r="W1426" s="9">
        <f>IF(Q1426=0,0,INDEX('RPI calculation'!$K$9:$K$356,O1426))</f>
        <v>0.29666666666666669</v>
      </c>
      <c r="X1426" s="1">
        <f>IF(G1426="D1",INDEX('RPI calculation'!$N$9:$N$356,O1426),0)</f>
        <v>347</v>
      </c>
      <c r="Y1426" s="1">
        <f>IF(H1426="D1",INDEX('RPI calculation'!$N$9:$N$356,P1426),0)</f>
        <v>125</v>
      </c>
    </row>
    <row r="1427" spans="1:25">
      <c r="A1427" s="1" t="s">
        <v>3907</v>
      </c>
      <c r="B1427" s="12">
        <v>46277</v>
      </c>
      <c r="C1427" s="1" t="s">
        <v>3908</v>
      </c>
      <c r="D1427" s="1" t="s">
        <v>111</v>
      </c>
      <c r="E1427" s="1">
        <v>3</v>
      </c>
      <c r="F1427" s="1">
        <v>1</v>
      </c>
      <c r="G1427" s="1" t="s">
        <v>1158</v>
      </c>
      <c r="H1427" s="1" t="s">
        <v>584</v>
      </c>
      <c r="I1427" s="1">
        <v>1</v>
      </c>
      <c r="J1427" s="14" t="s">
        <v>1159</v>
      </c>
      <c r="K1427" s="14" t="s">
        <v>3909</v>
      </c>
      <c r="L1427" s="14"/>
      <c r="M1427" s="1" t="s">
        <v>5986</v>
      </c>
      <c r="N1427" s="14" t="s">
        <v>5989</v>
      </c>
      <c r="O1427" s="1">
        <f>IF(G1427="D1",MATCH(C1427,'RPI calculation'!$A$9:$A$356,0),0)</f>
        <v>0</v>
      </c>
      <c r="P1427" s="1">
        <f>IF(H1427="D1",MATCH(D1427,'RPI calculation'!$A$9:$A$356,0),0)</f>
        <v>332</v>
      </c>
      <c r="Q1427" s="1">
        <f t="shared" si="66"/>
        <v>0</v>
      </c>
      <c r="R1427" s="1">
        <f t="shared" si="67"/>
        <v>1</v>
      </c>
      <c r="S1427" s="1">
        <f t="shared" si="68"/>
        <v>0</v>
      </c>
      <c r="T1427" s="9">
        <f>IF(Q1427=0,0,(INDEX('RPI calculation'!$H$9:$H$356,P1427)-(COUNTIFS(Matches!$C$9:$C$1954,C1427,Matches!$D$9:$D$1954,D1427,Matches!$Q$9:$Q$1954,1,Matches!$F$9:$F$1954,3)+COUNTIFS(Matches!$C$9:$C$1954,D1427,Matches!$D$9:$D$1954,C1427,Matches!$Q$9:$Q$1954,1,Matches!$E$9:$E$1954,3)))/((INDEX('RPI calculation'!$H$9:$H$356,P1427)+INDEX('RPI calculation'!$I$9:$I$356,P1427))-(COUNTIFS(Matches!$C$9:$C$1954,C1427,Matches!$D$9:$D$1954,D1427,Matches!$Q$9:$Q$1954,1)+COUNTIFS(Matches!$C$9:$C$1954,D1427,Matches!$D$9:$D$1954,C1427,Matches!$Q$9:$Q$1954,1))))</f>
        <v>0</v>
      </c>
      <c r="U1427" s="9">
        <f>IF(Q1427=0,0,(INDEX('RPI calculation'!$H$9:$H$356,O1427)-(COUNTIFS(Matches!$C$9:$C$1954,C1427,Matches!$D$9:$D$1954,D1427,Matches!$Q$9:$Q$1954,1,Matches!$E$9:$E$1954,3)+COUNTIFS(Matches!$C$9:$C$1954,D1427,Matches!$D$9:$D$1954,C1427,Matches!$Q$9:$Q$1954,1,Matches!$F$9:$F$1954,3)))/((INDEX('RPI calculation'!$H$9:$H$356,O1427)+INDEX('RPI calculation'!$I$9:$I$356,O1427))-(COUNTIFS(Matches!$C$9:$C$1954,C1427,Matches!$D$9:$D$1954,D1427,Matches!$Q$9:$Q$1954,1)+COUNTIFS(Matches!$C$9:$C$1954,D1427,Matches!$D$9:$D$1954,C1427,Matches!$Q$9:$Q$1954,1))))</f>
        <v>0</v>
      </c>
      <c r="V1427" s="9">
        <f>IF(Q1427=0,0,INDEX('RPI calculation'!$K$9:$K$356,P1427))</f>
        <v>0</v>
      </c>
      <c r="W1427" s="9">
        <f>IF(Q1427=0,0,INDEX('RPI calculation'!$K$9:$K$356,O1427))</f>
        <v>0</v>
      </c>
      <c r="X1427" s="1">
        <f>IF(G1427="D1",INDEX('RPI calculation'!$N$9:$N$356,O1427),0)</f>
        <v>0</v>
      </c>
      <c r="Y1427" s="1">
        <f>IF(H1427="D1",INDEX('RPI calculation'!$N$9:$N$356,P1427),0)</f>
        <v>88</v>
      </c>
    </row>
    <row r="1428" spans="1:25" ht="25">
      <c r="A1428" s="1" t="s">
        <v>3910</v>
      </c>
      <c r="B1428" s="12">
        <v>46277</v>
      </c>
      <c r="C1428" s="1" t="s">
        <v>328</v>
      </c>
      <c r="D1428" s="1" t="s">
        <v>166</v>
      </c>
      <c r="E1428" s="1">
        <v>0</v>
      </c>
      <c r="F1428" s="1">
        <v>3</v>
      </c>
      <c r="G1428" s="1" t="s">
        <v>584</v>
      </c>
      <c r="H1428" s="1" t="s">
        <v>584</v>
      </c>
      <c r="I1428" s="1">
        <v>2</v>
      </c>
      <c r="J1428" s="14" t="s">
        <v>1150</v>
      </c>
      <c r="K1428" s="14" t="s">
        <v>3911</v>
      </c>
      <c r="L1428" s="14"/>
      <c r="M1428" s="1" t="s">
        <v>5986</v>
      </c>
      <c r="N1428" s="14" t="s">
        <v>5989</v>
      </c>
      <c r="O1428" s="1">
        <f>IF(G1428="D1",MATCH(C1428,'RPI calculation'!$A$9:$A$356,0),0)</f>
        <v>295</v>
      </c>
      <c r="P1428" s="1">
        <f>IF(H1428="D1",MATCH(D1428,'RPI calculation'!$A$9:$A$356,0),0)</f>
        <v>317</v>
      </c>
      <c r="Q1428" s="1">
        <f t="shared" si="66"/>
        <v>1</v>
      </c>
      <c r="R1428" s="1">
        <f t="shared" si="67"/>
        <v>0</v>
      </c>
      <c r="S1428" s="1">
        <f t="shared" si="68"/>
        <v>1</v>
      </c>
      <c r="T1428" s="9">
        <f>IF(Q1428=0,0,(INDEX('RPI calculation'!$H$9:$H$356,P1428)-(COUNTIFS(Matches!$C$9:$C$1954,C1428,Matches!$D$9:$D$1954,D1428,Matches!$Q$9:$Q$1954,1,Matches!$F$9:$F$1954,3)+COUNTIFS(Matches!$C$9:$C$1954,D1428,Matches!$D$9:$D$1954,C1428,Matches!$Q$9:$Q$1954,1,Matches!$E$9:$E$1954,3)))/((INDEX('RPI calculation'!$H$9:$H$356,P1428)+INDEX('RPI calculation'!$I$9:$I$356,P1428))-(COUNTIFS(Matches!$C$9:$C$1954,C1428,Matches!$D$9:$D$1954,D1428,Matches!$Q$9:$Q$1954,1)+COUNTIFS(Matches!$C$9:$C$1954,D1428,Matches!$D$9:$D$1954,C1428,Matches!$Q$9:$Q$1954,1))))</f>
        <v>0.66666666666666663</v>
      </c>
      <c r="U1428" s="9">
        <f>IF(Q1428=0,0,(INDEX('RPI calculation'!$H$9:$H$356,O1428)-(COUNTIFS(Matches!$C$9:$C$1954,C1428,Matches!$D$9:$D$1954,D1428,Matches!$Q$9:$Q$1954,1,Matches!$E$9:$E$1954,3)+COUNTIFS(Matches!$C$9:$C$1954,D1428,Matches!$D$9:$D$1954,C1428,Matches!$Q$9:$Q$1954,1,Matches!$F$9:$F$1954,3)))/((INDEX('RPI calculation'!$H$9:$H$356,O1428)+INDEX('RPI calculation'!$I$9:$I$356,O1428))-(COUNTIFS(Matches!$C$9:$C$1954,C1428,Matches!$D$9:$D$1954,D1428,Matches!$Q$9:$Q$1954,1)+COUNTIFS(Matches!$C$9:$C$1954,D1428,Matches!$D$9:$D$1954,C1428,Matches!$Q$9:$Q$1954,1))))</f>
        <v>0.2</v>
      </c>
      <c r="V1428" s="9">
        <f>IF(Q1428=0,0,INDEX('RPI calculation'!$K$9:$K$356,P1428))</f>
        <v>0.43818181818181817</v>
      </c>
      <c r="W1428" s="9">
        <f>IF(Q1428=0,0,INDEX('RPI calculation'!$K$9:$K$356,O1428))</f>
        <v>0.47323232323232317</v>
      </c>
      <c r="X1428" s="1">
        <f>IF(G1428="D1",INDEX('RPI calculation'!$N$9:$N$356,O1428),0)</f>
        <v>305</v>
      </c>
      <c r="Y1428" s="1">
        <f>IF(H1428="D1",INDEX('RPI calculation'!$N$9:$N$356,P1428),0)</f>
        <v>143</v>
      </c>
    </row>
    <row r="1429" spans="1:25" ht="25">
      <c r="A1429" s="1" t="s">
        <v>3912</v>
      </c>
      <c r="B1429" s="12">
        <v>46277</v>
      </c>
      <c r="C1429" s="1" t="s">
        <v>221</v>
      </c>
      <c r="D1429" s="1" t="s">
        <v>103</v>
      </c>
      <c r="E1429" s="1">
        <v>1</v>
      </c>
      <c r="F1429" s="1">
        <v>3</v>
      </c>
      <c r="G1429" s="1" t="s">
        <v>584</v>
      </c>
      <c r="H1429" s="1" t="s">
        <v>584</v>
      </c>
      <c r="I1429" s="1">
        <v>2</v>
      </c>
      <c r="J1429" s="14" t="s">
        <v>739</v>
      </c>
      <c r="K1429" s="14" t="s">
        <v>3913</v>
      </c>
      <c r="L1429" s="14"/>
      <c r="M1429" s="1" t="s">
        <v>5986</v>
      </c>
      <c r="N1429" s="14" t="s">
        <v>5989</v>
      </c>
      <c r="O1429" s="1">
        <f>IF(G1429="D1",MATCH(C1429,'RPI calculation'!$A$9:$A$356,0),0)</f>
        <v>297</v>
      </c>
      <c r="P1429" s="1">
        <f>IF(H1429="D1",MATCH(D1429,'RPI calculation'!$A$9:$A$356,0),0)</f>
        <v>319</v>
      </c>
      <c r="Q1429" s="1">
        <f t="shared" si="66"/>
        <v>1</v>
      </c>
      <c r="R1429" s="1">
        <f t="shared" si="67"/>
        <v>0</v>
      </c>
      <c r="S1429" s="1">
        <f t="shared" si="68"/>
        <v>1</v>
      </c>
      <c r="T1429" s="9">
        <f>IF(Q1429=0,0,(INDEX('RPI calculation'!$H$9:$H$356,P1429)-(COUNTIFS(Matches!$C$9:$C$1954,C1429,Matches!$D$9:$D$1954,D1429,Matches!$Q$9:$Q$1954,1,Matches!$F$9:$F$1954,3)+COUNTIFS(Matches!$C$9:$C$1954,D1429,Matches!$D$9:$D$1954,C1429,Matches!$Q$9:$Q$1954,1,Matches!$E$9:$E$1954,3)))/((INDEX('RPI calculation'!$H$9:$H$356,P1429)+INDEX('RPI calculation'!$I$9:$I$356,P1429))-(COUNTIFS(Matches!$C$9:$C$1954,C1429,Matches!$D$9:$D$1954,D1429,Matches!$Q$9:$Q$1954,1)+COUNTIFS(Matches!$C$9:$C$1954,D1429,Matches!$D$9:$D$1954,C1429,Matches!$Q$9:$Q$1954,1))))</f>
        <v>0.7</v>
      </c>
      <c r="U1429" s="9">
        <f>IF(Q1429=0,0,(INDEX('RPI calculation'!$H$9:$H$356,O1429)-(COUNTIFS(Matches!$C$9:$C$1954,C1429,Matches!$D$9:$D$1954,D1429,Matches!$Q$9:$Q$1954,1,Matches!$E$9:$E$1954,3)+COUNTIFS(Matches!$C$9:$C$1954,D1429,Matches!$D$9:$D$1954,C1429,Matches!$Q$9:$Q$1954,1,Matches!$F$9:$F$1954,3)))/((INDEX('RPI calculation'!$H$9:$H$356,O1429)+INDEX('RPI calculation'!$I$9:$I$356,O1429))-(COUNTIFS(Matches!$C$9:$C$1954,C1429,Matches!$D$9:$D$1954,D1429,Matches!$Q$9:$Q$1954,1)+COUNTIFS(Matches!$C$9:$C$1954,D1429,Matches!$D$9:$D$1954,C1429,Matches!$Q$9:$Q$1954,1))))</f>
        <v>0.4</v>
      </c>
      <c r="V1429" s="9">
        <f>IF(Q1429=0,0,INDEX('RPI calculation'!$K$9:$K$356,P1429))</f>
        <v>0.51694214876033062</v>
      </c>
      <c r="W1429" s="9">
        <f>IF(Q1429=0,0,INDEX('RPI calculation'!$K$9:$K$356,O1429))</f>
        <v>0.5535812672176309</v>
      </c>
      <c r="X1429" s="1">
        <f>IF(G1429="D1",INDEX('RPI calculation'!$N$9:$N$356,O1429),0)</f>
        <v>198</v>
      </c>
      <c r="Y1429" s="1">
        <f>IF(H1429="D1",INDEX('RPI calculation'!$N$9:$N$356,P1429),0)</f>
        <v>80</v>
      </c>
    </row>
    <row r="1430" spans="1:25" ht="25">
      <c r="A1430" s="1" t="s">
        <v>3914</v>
      </c>
      <c r="B1430" s="12">
        <v>46277</v>
      </c>
      <c r="C1430" s="1" t="s">
        <v>53</v>
      </c>
      <c r="D1430" s="1" t="s">
        <v>150</v>
      </c>
      <c r="E1430" s="1">
        <v>3</v>
      </c>
      <c r="F1430" s="1">
        <v>0</v>
      </c>
      <c r="G1430" s="1" t="s">
        <v>584</v>
      </c>
      <c r="H1430" s="1" t="s">
        <v>584</v>
      </c>
      <c r="I1430" s="1">
        <v>2</v>
      </c>
      <c r="J1430" s="14" t="s">
        <v>724</v>
      </c>
      <c r="K1430" s="14" t="s">
        <v>3915</v>
      </c>
      <c r="L1430" s="14"/>
      <c r="M1430" s="1" t="s">
        <v>5986</v>
      </c>
      <c r="N1430" s="14" t="s">
        <v>5989</v>
      </c>
      <c r="O1430" s="1">
        <f>IF(G1430="D1",MATCH(C1430,'RPI calculation'!$A$9:$A$356,0),0)</f>
        <v>299</v>
      </c>
      <c r="P1430" s="1">
        <f>IF(H1430="D1",MATCH(D1430,'RPI calculation'!$A$9:$A$356,0),0)</f>
        <v>326</v>
      </c>
      <c r="Q1430" s="1">
        <f t="shared" si="66"/>
        <v>1</v>
      </c>
      <c r="R1430" s="1">
        <f t="shared" si="67"/>
        <v>1</v>
      </c>
      <c r="S1430" s="1">
        <f t="shared" si="68"/>
        <v>0</v>
      </c>
      <c r="T1430" s="9">
        <f>IF(Q1430=0,0,(INDEX('RPI calculation'!$H$9:$H$356,P1430)-(COUNTIFS(Matches!$C$9:$C$1954,C1430,Matches!$D$9:$D$1954,D1430,Matches!$Q$9:$Q$1954,1,Matches!$F$9:$F$1954,3)+COUNTIFS(Matches!$C$9:$C$1954,D1430,Matches!$D$9:$D$1954,C1430,Matches!$Q$9:$Q$1954,1,Matches!$E$9:$E$1954,3)))/((INDEX('RPI calculation'!$H$9:$H$356,P1430)+INDEX('RPI calculation'!$I$9:$I$356,P1430))-(COUNTIFS(Matches!$C$9:$C$1954,C1430,Matches!$D$9:$D$1954,D1430,Matches!$Q$9:$Q$1954,1)+COUNTIFS(Matches!$C$9:$C$1954,D1430,Matches!$D$9:$D$1954,C1430,Matches!$Q$9:$Q$1954,1))))</f>
        <v>0.5</v>
      </c>
      <c r="U1430" s="9">
        <f>IF(Q1430=0,0,(INDEX('RPI calculation'!$H$9:$H$356,O1430)-(COUNTIFS(Matches!$C$9:$C$1954,C1430,Matches!$D$9:$D$1954,D1430,Matches!$Q$9:$Q$1954,1,Matches!$E$9:$E$1954,3)+COUNTIFS(Matches!$C$9:$C$1954,D1430,Matches!$D$9:$D$1954,C1430,Matches!$Q$9:$Q$1954,1,Matches!$F$9:$F$1954,3)))/((INDEX('RPI calculation'!$H$9:$H$356,O1430)+INDEX('RPI calculation'!$I$9:$I$356,O1430))-(COUNTIFS(Matches!$C$9:$C$1954,C1430,Matches!$D$9:$D$1954,D1430,Matches!$Q$9:$Q$1954,1)+COUNTIFS(Matches!$C$9:$C$1954,D1430,Matches!$D$9:$D$1954,C1430,Matches!$Q$9:$Q$1954,1))))</f>
        <v>0.77777777777777779</v>
      </c>
      <c r="V1430" s="9">
        <f>IF(Q1430=0,0,INDEX('RPI calculation'!$K$9:$K$356,P1430))</f>
        <v>0.59670113836780503</v>
      </c>
      <c r="W1430" s="9">
        <f>IF(Q1430=0,0,INDEX('RPI calculation'!$K$9:$K$356,O1430))</f>
        <v>0.57772727272727276</v>
      </c>
      <c r="X1430" s="1">
        <f>IF(G1430="D1",INDEX('RPI calculation'!$N$9:$N$356,O1430),0)</f>
        <v>30</v>
      </c>
      <c r="Y1430" s="1">
        <f>IF(H1430="D1",INDEX('RPI calculation'!$N$9:$N$356,P1430),0)</f>
        <v>127</v>
      </c>
    </row>
    <row r="1431" spans="1:25" ht="25">
      <c r="A1431" s="1" t="s">
        <v>3916</v>
      </c>
      <c r="B1431" s="12">
        <v>46277</v>
      </c>
      <c r="C1431" s="1" t="s">
        <v>259</v>
      </c>
      <c r="D1431" s="1" t="s">
        <v>292</v>
      </c>
      <c r="E1431" s="1">
        <v>3</v>
      </c>
      <c r="F1431" s="1">
        <v>1</v>
      </c>
      <c r="G1431" s="1" t="s">
        <v>584</v>
      </c>
      <c r="H1431" s="1" t="s">
        <v>584</v>
      </c>
      <c r="I1431" s="1">
        <v>2</v>
      </c>
      <c r="J1431" s="14" t="s">
        <v>1544</v>
      </c>
      <c r="K1431" s="14" t="s">
        <v>3917</v>
      </c>
      <c r="L1431" s="14"/>
      <c r="M1431" s="1" t="s">
        <v>5986</v>
      </c>
      <c r="N1431" s="14" t="s">
        <v>5989</v>
      </c>
      <c r="O1431" s="1">
        <f>IF(G1431="D1",MATCH(C1431,'RPI calculation'!$A$9:$A$356,0),0)</f>
        <v>335</v>
      </c>
      <c r="P1431" s="1">
        <f>IF(H1431="D1",MATCH(D1431,'RPI calculation'!$A$9:$A$356,0),0)</f>
        <v>340</v>
      </c>
      <c r="Q1431" s="1">
        <f t="shared" si="66"/>
        <v>1</v>
      </c>
      <c r="R1431" s="1">
        <f t="shared" si="67"/>
        <v>1</v>
      </c>
      <c r="S1431" s="1">
        <f t="shared" si="68"/>
        <v>0</v>
      </c>
      <c r="T1431" s="9">
        <f>IF(Q1431=0,0,(INDEX('RPI calculation'!$H$9:$H$356,P1431)-(COUNTIFS(Matches!$C$9:$C$1954,C1431,Matches!$D$9:$D$1954,D1431,Matches!$Q$9:$Q$1954,1,Matches!$F$9:$F$1954,3)+COUNTIFS(Matches!$C$9:$C$1954,D1431,Matches!$D$9:$D$1954,C1431,Matches!$Q$9:$Q$1954,1,Matches!$E$9:$E$1954,3)))/((INDEX('RPI calculation'!$H$9:$H$356,P1431)+INDEX('RPI calculation'!$I$9:$I$356,P1431))-(COUNTIFS(Matches!$C$9:$C$1954,C1431,Matches!$D$9:$D$1954,D1431,Matches!$Q$9:$Q$1954,1)+COUNTIFS(Matches!$C$9:$C$1954,D1431,Matches!$D$9:$D$1954,C1431,Matches!$Q$9:$Q$1954,1))))</f>
        <v>0.4</v>
      </c>
      <c r="U1431" s="9">
        <f>IF(Q1431=0,0,(INDEX('RPI calculation'!$H$9:$H$356,O1431)-(COUNTIFS(Matches!$C$9:$C$1954,C1431,Matches!$D$9:$D$1954,D1431,Matches!$Q$9:$Q$1954,1,Matches!$E$9:$E$1954,3)+COUNTIFS(Matches!$C$9:$C$1954,D1431,Matches!$D$9:$D$1954,C1431,Matches!$Q$9:$Q$1954,1,Matches!$F$9:$F$1954,3)))/((INDEX('RPI calculation'!$H$9:$H$356,O1431)+INDEX('RPI calculation'!$I$9:$I$356,O1431))-(COUNTIFS(Matches!$C$9:$C$1954,C1431,Matches!$D$9:$D$1954,D1431,Matches!$Q$9:$Q$1954,1)+COUNTIFS(Matches!$C$9:$C$1954,D1431,Matches!$D$9:$D$1954,C1431,Matches!$Q$9:$Q$1954,1))))</f>
        <v>0.25</v>
      </c>
      <c r="V1431" s="9">
        <f>IF(Q1431=0,0,INDEX('RPI calculation'!$K$9:$K$356,P1431))</f>
        <v>0.43465776647594828</v>
      </c>
      <c r="W1431" s="9">
        <f>IF(Q1431=0,0,INDEX('RPI calculation'!$K$9:$K$356,O1431))</f>
        <v>0.54145000298846457</v>
      </c>
      <c r="X1431" s="1">
        <f>IF(G1431="D1",INDEX('RPI calculation'!$N$9:$N$356,O1431),0)</f>
        <v>236</v>
      </c>
      <c r="Y1431" s="1">
        <f>IF(H1431="D1",INDEX('RPI calculation'!$N$9:$N$356,P1431),0)</f>
        <v>269</v>
      </c>
    </row>
    <row r="1432" spans="1:25" ht="25">
      <c r="A1432" s="1" t="s">
        <v>3918</v>
      </c>
      <c r="B1432" s="12">
        <v>46277</v>
      </c>
      <c r="C1432" s="1" t="s">
        <v>284</v>
      </c>
      <c r="D1432" s="1" t="s">
        <v>274</v>
      </c>
      <c r="E1432" s="1">
        <v>1</v>
      </c>
      <c r="F1432" s="1">
        <v>3</v>
      </c>
      <c r="G1432" s="1" t="s">
        <v>584</v>
      </c>
      <c r="H1432" s="1" t="s">
        <v>584</v>
      </c>
      <c r="I1432" s="1">
        <v>2</v>
      </c>
      <c r="J1432" s="14" t="s">
        <v>1284</v>
      </c>
      <c r="K1432" s="14" t="s">
        <v>3919</v>
      </c>
      <c r="L1432" s="14"/>
      <c r="M1432" s="1" t="s">
        <v>5986</v>
      </c>
      <c r="N1432" s="14" t="s">
        <v>5989</v>
      </c>
      <c r="O1432" s="1">
        <f>IF(G1432="D1",MATCH(C1432,'RPI calculation'!$A$9:$A$356,0),0)</f>
        <v>341</v>
      </c>
      <c r="P1432" s="1">
        <f>IF(H1432="D1",MATCH(D1432,'RPI calculation'!$A$9:$A$356,0),0)</f>
        <v>348</v>
      </c>
      <c r="Q1432" s="1">
        <f t="shared" si="66"/>
        <v>1</v>
      </c>
      <c r="R1432" s="1">
        <f t="shared" si="67"/>
        <v>0</v>
      </c>
      <c r="S1432" s="1">
        <f t="shared" si="68"/>
        <v>1</v>
      </c>
      <c r="T1432" s="9">
        <f>IF(Q1432=0,0,(INDEX('RPI calculation'!$H$9:$H$356,P1432)-(COUNTIFS(Matches!$C$9:$C$1954,C1432,Matches!$D$9:$D$1954,D1432,Matches!$Q$9:$Q$1954,1,Matches!$F$9:$F$1954,3)+COUNTIFS(Matches!$C$9:$C$1954,D1432,Matches!$D$9:$D$1954,C1432,Matches!$Q$9:$Q$1954,1,Matches!$E$9:$E$1954,3)))/((INDEX('RPI calculation'!$H$9:$H$356,P1432)+INDEX('RPI calculation'!$I$9:$I$356,P1432))-(COUNTIFS(Matches!$C$9:$C$1954,C1432,Matches!$D$9:$D$1954,D1432,Matches!$Q$9:$Q$1954,1)+COUNTIFS(Matches!$C$9:$C$1954,D1432,Matches!$D$9:$D$1954,C1432,Matches!$Q$9:$Q$1954,1))))</f>
        <v>0.3</v>
      </c>
      <c r="U1432" s="9">
        <f>IF(Q1432=0,0,(INDEX('RPI calculation'!$H$9:$H$356,O1432)-(COUNTIFS(Matches!$C$9:$C$1954,C1432,Matches!$D$9:$D$1954,D1432,Matches!$Q$9:$Q$1954,1,Matches!$E$9:$E$1954,3)+COUNTIFS(Matches!$C$9:$C$1954,D1432,Matches!$D$9:$D$1954,C1432,Matches!$Q$9:$Q$1954,1,Matches!$F$9:$F$1954,3)))/((INDEX('RPI calculation'!$H$9:$H$356,O1432)+INDEX('RPI calculation'!$I$9:$I$356,O1432))-(COUNTIFS(Matches!$C$9:$C$1954,C1432,Matches!$D$9:$D$1954,D1432,Matches!$Q$9:$Q$1954,1)+COUNTIFS(Matches!$C$9:$C$1954,D1432,Matches!$D$9:$D$1954,C1432,Matches!$Q$9:$Q$1954,1))))</f>
        <v>0.5</v>
      </c>
      <c r="V1432" s="9">
        <f>IF(Q1432=0,0,INDEX('RPI calculation'!$K$9:$K$356,P1432))</f>
        <v>0.49302112029384754</v>
      </c>
      <c r="W1432" s="9">
        <f>IF(Q1432=0,0,INDEX('RPI calculation'!$K$9:$K$356,O1432))</f>
        <v>0.4288720538720539</v>
      </c>
      <c r="X1432" s="1">
        <f>IF(G1432="D1",INDEX('RPI calculation'!$N$9:$N$356,O1432),0)</f>
        <v>261</v>
      </c>
      <c r="Y1432" s="1">
        <f>IF(H1432="D1",INDEX('RPI calculation'!$N$9:$N$356,P1432),0)</f>
        <v>251</v>
      </c>
    </row>
    <row r="1433" spans="1:25" ht="25">
      <c r="A1433" s="1" t="s">
        <v>3920</v>
      </c>
      <c r="B1433" s="12">
        <v>46278</v>
      </c>
      <c r="C1433" s="1" t="s">
        <v>197</v>
      </c>
      <c r="D1433" s="1" t="s">
        <v>52</v>
      </c>
      <c r="E1433" s="1">
        <v>0</v>
      </c>
      <c r="F1433" s="1">
        <v>3</v>
      </c>
      <c r="G1433" s="1" t="s">
        <v>584</v>
      </c>
      <c r="H1433" s="1" t="s">
        <v>584</v>
      </c>
      <c r="I1433" s="1">
        <v>2</v>
      </c>
      <c r="J1433" s="14" t="s">
        <v>3921</v>
      </c>
      <c r="K1433" s="14" t="s">
        <v>3922</v>
      </c>
      <c r="L1433" s="14"/>
      <c r="M1433" s="1" t="s">
        <v>5986</v>
      </c>
      <c r="N1433" s="14" t="s">
        <v>5990</v>
      </c>
      <c r="O1433" s="1">
        <f>IF(G1433="D1",MATCH(C1433,'RPI calculation'!$A$9:$A$356,0),0)</f>
        <v>2</v>
      </c>
      <c r="P1433" s="1">
        <f>IF(H1433="D1",MATCH(D1433,'RPI calculation'!$A$9:$A$356,0),0)</f>
        <v>208</v>
      </c>
      <c r="Q1433" s="1">
        <f t="shared" si="66"/>
        <v>1</v>
      </c>
      <c r="R1433" s="1">
        <f t="shared" si="67"/>
        <v>0</v>
      </c>
      <c r="S1433" s="1">
        <f t="shared" si="68"/>
        <v>1</v>
      </c>
      <c r="T1433" s="9">
        <f>IF(Q1433=0,0,(INDEX('RPI calculation'!$H$9:$H$356,P1433)-(COUNTIFS(Matches!$C$9:$C$1954,C1433,Matches!$D$9:$D$1954,D1433,Matches!$Q$9:$Q$1954,1,Matches!$F$9:$F$1954,3)+COUNTIFS(Matches!$C$9:$C$1954,D1433,Matches!$D$9:$D$1954,C1433,Matches!$Q$9:$Q$1954,1,Matches!$E$9:$E$1954,3)))/((INDEX('RPI calculation'!$H$9:$H$356,P1433)+INDEX('RPI calculation'!$I$9:$I$356,P1433))-(COUNTIFS(Matches!$C$9:$C$1954,C1433,Matches!$D$9:$D$1954,D1433,Matches!$Q$9:$Q$1954,1)+COUNTIFS(Matches!$C$9:$C$1954,D1433,Matches!$D$9:$D$1954,C1433,Matches!$Q$9:$Q$1954,1))))</f>
        <v>0.75</v>
      </c>
      <c r="U1433" s="9">
        <f>IF(Q1433=0,0,(INDEX('RPI calculation'!$H$9:$H$356,O1433)-(COUNTIFS(Matches!$C$9:$C$1954,C1433,Matches!$D$9:$D$1954,D1433,Matches!$Q$9:$Q$1954,1,Matches!$E$9:$E$1954,3)+COUNTIFS(Matches!$C$9:$C$1954,D1433,Matches!$D$9:$D$1954,C1433,Matches!$Q$9:$Q$1954,1,Matches!$F$9:$F$1954,3)))/((INDEX('RPI calculation'!$H$9:$H$356,O1433)+INDEX('RPI calculation'!$I$9:$I$356,O1433))-(COUNTIFS(Matches!$C$9:$C$1954,C1433,Matches!$D$9:$D$1954,D1433,Matches!$Q$9:$Q$1954,1)+COUNTIFS(Matches!$C$9:$C$1954,D1433,Matches!$D$9:$D$1954,C1433,Matches!$Q$9:$Q$1954,1))))</f>
        <v>0.72727272727272729</v>
      </c>
      <c r="V1433" s="9">
        <f>IF(Q1433=0,0,INDEX('RPI calculation'!$K$9:$K$356,P1433))</f>
        <v>0.5963524130190796</v>
      </c>
      <c r="W1433" s="9">
        <f>IF(Q1433=0,0,INDEX('RPI calculation'!$K$9:$K$356,O1433))</f>
        <v>0.434013209013209</v>
      </c>
      <c r="X1433" s="1">
        <f>IF(G1433="D1",INDEX('RPI calculation'!$N$9:$N$356,O1433),0)</f>
        <v>174</v>
      </c>
      <c r="Y1433" s="1">
        <f>IF(H1433="D1",INDEX('RPI calculation'!$N$9:$N$356,P1433),0)</f>
        <v>29</v>
      </c>
    </row>
    <row r="1434" spans="1:25" ht="25">
      <c r="A1434" s="1" t="s">
        <v>3923</v>
      </c>
      <c r="B1434" s="12">
        <v>46278</v>
      </c>
      <c r="C1434" s="1" t="s">
        <v>217</v>
      </c>
      <c r="D1434" s="1" t="s">
        <v>259</v>
      </c>
      <c r="E1434" s="1">
        <v>3</v>
      </c>
      <c r="F1434" s="1">
        <v>1</v>
      </c>
      <c r="G1434" s="1" t="s">
        <v>584</v>
      </c>
      <c r="H1434" s="1" t="s">
        <v>584</v>
      </c>
      <c r="I1434" s="1">
        <v>2</v>
      </c>
      <c r="J1434" s="14" t="s">
        <v>1006</v>
      </c>
      <c r="K1434" s="14" t="s">
        <v>3924</v>
      </c>
      <c r="L1434" s="14"/>
      <c r="M1434" s="1" t="s">
        <v>5986</v>
      </c>
      <c r="N1434" s="14" t="s">
        <v>5989</v>
      </c>
      <c r="O1434" s="1">
        <f>IF(G1434="D1",MATCH(C1434,'RPI calculation'!$A$9:$A$356,0),0)</f>
        <v>10</v>
      </c>
      <c r="P1434" s="1">
        <f>IF(H1434="D1",MATCH(D1434,'RPI calculation'!$A$9:$A$356,0),0)</f>
        <v>335</v>
      </c>
      <c r="Q1434" s="1">
        <f t="shared" si="66"/>
        <v>1</v>
      </c>
      <c r="R1434" s="1">
        <f t="shared" si="67"/>
        <v>1</v>
      </c>
      <c r="S1434" s="1">
        <f t="shared" si="68"/>
        <v>0</v>
      </c>
      <c r="T1434" s="9">
        <f>IF(Q1434=0,0,(INDEX('RPI calculation'!$H$9:$H$356,P1434)-(COUNTIFS(Matches!$C$9:$C$1954,C1434,Matches!$D$9:$D$1954,D1434,Matches!$Q$9:$Q$1954,1,Matches!$F$9:$F$1954,3)+COUNTIFS(Matches!$C$9:$C$1954,D1434,Matches!$D$9:$D$1954,C1434,Matches!$Q$9:$Q$1954,1,Matches!$E$9:$E$1954,3)))/((INDEX('RPI calculation'!$H$9:$H$356,P1434)+INDEX('RPI calculation'!$I$9:$I$356,P1434))-(COUNTIFS(Matches!$C$9:$C$1954,C1434,Matches!$D$9:$D$1954,D1434,Matches!$Q$9:$Q$1954,1)+COUNTIFS(Matches!$C$9:$C$1954,D1434,Matches!$D$9:$D$1954,C1434,Matches!$Q$9:$Q$1954,1))))</f>
        <v>0.33333333333333331</v>
      </c>
      <c r="U1434" s="9">
        <f>IF(Q1434=0,0,(INDEX('RPI calculation'!$H$9:$H$356,O1434)-(COUNTIFS(Matches!$C$9:$C$1954,C1434,Matches!$D$9:$D$1954,D1434,Matches!$Q$9:$Q$1954,1,Matches!$E$9:$E$1954,3)+COUNTIFS(Matches!$C$9:$C$1954,D1434,Matches!$D$9:$D$1954,C1434,Matches!$Q$9:$Q$1954,1,Matches!$F$9:$F$1954,3)))/((INDEX('RPI calculation'!$H$9:$H$356,O1434)+INDEX('RPI calculation'!$I$9:$I$356,O1434))-(COUNTIFS(Matches!$C$9:$C$1954,C1434,Matches!$D$9:$D$1954,D1434,Matches!$Q$9:$Q$1954,1)+COUNTIFS(Matches!$C$9:$C$1954,D1434,Matches!$D$9:$D$1954,C1434,Matches!$Q$9:$Q$1954,1))))</f>
        <v>0.46153846153846156</v>
      </c>
      <c r="V1434" s="9">
        <f>IF(Q1434=0,0,INDEX('RPI calculation'!$K$9:$K$356,P1434))</f>
        <v>0.54145000298846457</v>
      </c>
      <c r="W1434" s="9">
        <f>IF(Q1434=0,0,INDEX('RPI calculation'!$K$9:$K$356,O1434))</f>
        <v>0.47604062604062608</v>
      </c>
      <c r="X1434" s="1">
        <f>IF(G1434="D1",INDEX('RPI calculation'!$N$9:$N$356,O1434),0)</f>
        <v>194</v>
      </c>
      <c r="Y1434" s="1">
        <f>IF(H1434="D1",INDEX('RPI calculation'!$N$9:$N$356,P1434),0)</f>
        <v>236</v>
      </c>
    </row>
    <row r="1435" spans="1:25" ht="25">
      <c r="A1435" s="1" t="s">
        <v>3925</v>
      </c>
      <c r="B1435" s="12">
        <v>46278</v>
      </c>
      <c r="C1435" s="1" t="s">
        <v>87</v>
      </c>
      <c r="D1435" s="1" t="s">
        <v>76</v>
      </c>
      <c r="E1435" s="1">
        <v>3</v>
      </c>
      <c r="F1435" s="1">
        <v>1</v>
      </c>
      <c r="G1435" s="1" t="s">
        <v>584</v>
      </c>
      <c r="H1435" s="1" t="s">
        <v>584</v>
      </c>
      <c r="I1435" s="1">
        <v>2</v>
      </c>
      <c r="J1435" s="14" t="s">
        <v>3926</v>
      </c>
      <c r="K1435" s="14" t="s">
        <v>3927</v>
      </c>
      <c r="L1435" s="14"/>
      <c r="M1435" s="1" t="s">
        <v>5986</v>
      </c>
      <c r="N1435" s="14" t="s">
        <v>5988</v>
      </c>
      <c r="O1435" s="1">
        <f>IF(G1435="D1",MATCH(C1435,'RPI calculation'!$A$9:$A$356,0),0)</f>
        <v>17</v>
      </c>
      <c r="P1435" s="1">
        <f>IF(H1435="D1",MATCH(D1435,'RPI calculation'!$A$9:$A$356,0),0)</f>
        <v>68</v>
      </c>
      <c r="Q1435" s="1">
        <f t="shared" si="66"/>
        <v>1</v>
      </c>
      <c r="R1435" s="1">
        <f t="shared" si="67"/>
        <v>1</v>
      </c>
      <c r="S1435" s="1">
        <f t="shared" si="68"/>
        <v>0</v>
      </c>
      <c r="T1435" s="9">
        <f>IF(Q1435=0,0,(INDEX('RPI calculation'!$H$9:$H$356,P1435)-(COUNTIFS(Matches!$C$9:$C$1954,C1435,Matches!$D$9:$D$1954,D1435,Matches!$Q$9:$Q$1954,1,Matches!$F$9:$F$1954,3)+COUNTIFS(Matches!$C$9:$C$1954,D1435,Matches!$D$9:$D$1954,C1435,Matches!$Q$9:$Q$1954,1,Matches!$E$9:$E$1954,3)))/((INDEX('RPI calculation'!$H$9:$H$356,P1435)+INDEX('RPI calculation'!$I$9:$I$356,P1435))-(COUNTIFS(Matches!$C$9:$C$1954,C1435,Matches!$D$9:$D$1954,D1435,Matches!$Q$9:$Q$1954,1)+COUNTIFS(Matches!$C$9:$C$1954,D1435,Matches!$D$9:$D$1954,C1435,Matches!$Q$9:$Q$1954,1))))</f>
        <v>0.8</v>
      </c>
      <c r="U1435" s="9">
        <f>IF(Q1435=0,0,(INDEX('RPI calculation'!$H$9:$H$356,O1435)-(COUNTIFS(Matches!$C$9:$C$1954,C1435,Matches!$D$9:$D$1954,D1435,Matches!$Q$9:$Q$1954,1,Matches!$E$9:$E$1954,3)+COUNTIFS(Matches!$C$9:$C$1954,D1435,Matches!$D$9:$D$1954,C1435,Matches!$Q$9:$Q$1954,1,Matches!$F$9:$F$1954,3)))/((INDEX('RPI calculation'!$H$9:$H$356,O1435)+INDEX('RPI calculation'!$I$9:$I$356,O1435))-(COUNTIFS(Matches!$C$9:$C$1954,C1435,Matches!$D$9:$D$1954,D1435,Matches!$Q$9:$Q$1954,1)+COUNTIFS(Matches!$C$9:$C$1954,D1435,Matches!$D$9:$D$1954,C1435,Matches!$Q$9:$Q$1954,1))))</f>
        <v>0.81818181818181823</v>
      </c>
      <c r="V1435" s="9">
        <f>IF(Q1435=0,0,INDEX('RPI calculation'!$K$9:$K$356,P1435))</f>
        <v>0.55886134067952242</v>
      </c>
      <c r="W1435" s="9">
        <f>IF(Q1435=0,0,INDEX('RPI calculation'!$K$9:$K$356,O1435))</f>
        <v>0.47534872534872535</v>
      </c>
      <c r="X1435" s="1">
        <f>IF(G1435="D1",INDEX('RPI calculation'!$N$9:$N$356,O1435),0)</f>
        <v>64</v>
      </c>
      <c r="Y1435" s="1">
        <f>IF(H1435="D1",INDEX('RPI calculation'!$N$9:$N$356,P1435),0)</f>
        <v>53</v>
      </c>
    </row>
    <row r="1436" spans="1:25" ht="25">
      <c r="A1436" s="1" t="s">
        <v>3928</v>
      </c>
      <c r="B1436" s="12">
        <v>46278</v>
      </c>
      <c r="C1436" s="1" t="s">
        <v>160</v>
      </c>
      <c r="D1436" s="1" t="s">
        <v>73</v>
      </c>
      <c r="E1436" s="1">
        <v>0</v>
      </c>
      <c r="F1436" s="1">
        <v>3</v>
      </c>
      <c r="G1436" s="1" t="s">
        <v>584</v>
      </c>
      <c r="H1436" s="1" t="s">
        <v>584</v>
      </c>
      <c r="I1436" s="1">
        <v>2</v>
      </c>
      <c r="J1436" s="14" t="s">
        <v>899</v>
      </c>
      <c r="K1436" s="14" t="s">
        <v>3929</v>
      </c>
      <c r="L1436" s="14"/>
      <c r="M1436" s="1" t="s">
        <v>5986</v>
      </c>
      <c r="N1436" s="14" t="s">
        <v>5989</v>
      </c>
      <c r="O1436" s="1">
        <f>IF(G1436="D1",MATCH(C1436,'RPI calculation'!$A$9:$A$356,0),0)</f>
        <v>22</v>
      </c>
      <c r="P1436" s="1">
        <f>IF(H1436="D1",MATCH(D1436,'RPI calculation'!$A$9:$A$356,0),0)</f>
        <v>179</v>
      </c>
      <c r="Q1436" s="1">
        <f t="shared" si="66"/>
        <v>1</v>
      </c>
      <c r="R1436" s="1">
        <f t="shared" si="67"/>
        <v>0</v>
      </c>
      <c r="S1436" s="1">
        <f t="shared" si="68"/>
        <v>1</v>
      </c>
      <c r="T1436" s="9">
        <f>IF(Q1436=0,0,(INDEX('RPI calculation'!$H$9:$H$356,P1436)-(COUNTIFS(Matches!$C$9:$C$1954,C1436,Matches!$D$9:$D$1954,D1436,Matches!$Q$9:$Q$1954,1,Matches!$F$9:$F$1954,3)+COUNTIFS(Matches!$C$9:$C$1954,D1436,Matches!$D$9:$D$1954,C1436,Matches!$Q$9:$Q$1954,1,Matches!$E$9:$E$1954,3)))/((INDEX('RPI calculation'!$H$9:$H$356,P1436)+INDEX('RPI calculation'!$I$9:$I$356,P1436))-(COUNTIFS(Matches!$C$9:$C$1954,C1436,Matches!$D$9:$D$1954,D1436,Matches!$Q$9:$Q$1954,1)+COUNTIFS(Matches!$C$9:$C$1954,D1436,Matches!$D$9:$D$1954,C1436,Matches!$Q$9:$Q$1954,1))))</f>
        <v>0.8</v>
      </c>
      <c r="U1436" s="9">
        <f>IF(Q1436=0,0,(INDEX('RPI calculation'!$H$9:$H$356,O1436)-(COUNTIFS(Matches!$C$9:$C$1954,C1436,Matches!$D$9:$D$1954,D1436,Matches!$Q$9:$Q$1954,1,Matches!$E$9:$E$1954,3)+COUNTIFS(Matches!$C$9:$C$1954,D1436,Matches!$D$9:$D$1954,C1436,Matches!$Q$9:$Q$1954,1,Matches!$F$9:$F$1954,3)))/((INDEX('RPI calculation'!$H$9:$H$356,O1436)+INDEX('RPI calculation'!$I$9:$I$356,O1436))-(COUNTIFS(Matches!$C$9:$C$1954,C1436,Matches!$D$9:$D$1954,D1436,Matches!$Q$9:$Q$1954,1)+COUNTIFS(Matches!$C$9:$C$1954,D1436,Matches!$D$9:$D$1954,C1436,Matches!$Q$9:$Q$1954,1))))</f>
        <v>0.3</v>
      </c>
      <c r="V1436" s="9">
        <f>IF(Q1436=0,0,INDEX('RPI calculation'!$K$9:$K$356,P1436))</f>
        <v>0.524823408914318</v>
      </c>
      <c r="W1436" s="9">
        <f>IF(Q1436=0,0,INDEX('RPI calculation'!$K$9:$K$356,O1436))</f>
        <v>0.64152892561983466</v>
      </c>
      <c r="X1436" s="1">
        <f>IF(G1436="D1",INDEX('RPI calculation'!$N$9:$N$356,O1436),0)</f>
        <v>137</v>
      </c>
      <c r="Y1436" s="1">
        <f>IF(H1436="D1",INDEX('RPI calculation'!$N$9:$N$356,P1436),0)</f>
        <v>50</v>
      </c>
    </row>
    <row r="1437" spans="1:25" ht="25">
      <c r="A1437" s="1" t="s">
        <v>3930</v>
      </c>
      <c r="B1437" s="12">
        <v>46278</v>
      </c>
      <c r="C1437" s="1" t="s">
        <v>88</v>
      </c>
      <c r="D1437" s="1" t="s">
        <v>241</v>
      </c>
      <c r="E1437" s="1">
        <v>3</v>
      </c>
      <c r="F1437" s="1">
        <v>1</v>
      </c>
      <c r="G1437" s="1" t="s">
        <v>584</v>
      </c>
      <c r="H1437" s="1" t="s">
        <v>584</v>
      </c>
      <c r="I1437" s="1">
        <v>2</v>
      </c>
      <c r="J1437" s="14" t="s">
        <v>736</v>
      </c>
      <c r="K1437" s="14" t="s">
        <v>3931</v>
      </c>
      <c r="L1437" s="14"/>
      <c r="M1437" s="1" t="s">
        <v>5986</v>
      </c>
      <c r="N1437" s="14" t="s">
        <v>5989</v>
      </c>
      <c r="O1437" s="1">
        <f>IF(G1437="D1",MATCH(C1437,'RPI calculation'!$A$9:$A$356,0),0)</f>
        <v>37</v>
      </c>
      <c r="P1437" s="1">
        <f>IF(H1437="D1",MATCH(D1437,'RPI calculation'!$A$9:$A$356,0),0)</f>
        <v>247</v>
      </c>
      <c r="Q1437" s="1">
        <f t="shared" si="66"/>
        <v>1</v>
      </c>
      <c r="R1437" s="1">
        <f t="shared" si="67"/>
        <v>1</v>
      </c>
      <c r="S1437" s="1">
        <f t="shared" si="68"/>
        <v>0</v>
      </c>
      <c r="T1437" s="9">
        <f>IF(Q1437=0,0,(INDEX('RPI calculation'!$H$9:$H$356,P1437)-(COUNTIFS(Matches!$C$9:$C$1954,C1437,Matches!$D$9:$D$1954,D1437,Matches!$Q$9:$Q$1954,1,Matches!$F$9:$F$1954,3)+COUNTIFS(Matches!$C$9:$C$1954,D1437,Matches!$D$9:$D$1954,C1437,Matches!$Q$9:$Q$1954,1,Matches!$E$9:$E$1954,3)))/((INDEX('RPI calculation'!$H$9:$H$356,P1437)+INDEX('RPI calculation'!$I$9:$I$356,P1437))-(COUNTIFS(Matches!$C$9:$C$1954,C1437,Matches!$D$9:$D$1954,D1437,Matches!$Q$9:$Q$1954,1)+COUNTIFS(Matches!$C$9:$C$1954,D1437,Matches!$D$9:$D$1954,C1437,Matches!$Q$9:$Q$1954,1))))</f>
        <v>0.36363636363636365</v>
      </c>
      <c r="U1437" s="9">
        <f>IF(Q1437=0,0,(INDEX('RPI calculation'!$H$9:$H$356,O1437)-(COUNTIFS(Matches!$C$9:$C$1954,C1437,Matches!$D$9:$D$1954,D1437,Matches!$Q$9:$Q$1954,1,Matches!$E$9:$E$1954,3)+COUNTIFS(Matches!$C$9:$C$1954,D1437,Matches!$D$9:$D$1954,C1437,Matches!$Q$9:$Q$1954,1,Matches!$F$9:$F$1954,3)))/((INDEX('RPI calculation'!$H$9:$H$356,O1437)+INDEX('RPI calculation'!$I$9:$I$356,O1437))-(COUNTIFS(Matches!$C$9:$C$1954,C1437,Matches!$D$9:$D$1954,D1437,Matches!$Q$9:$Q$1954,1)+COUNTIFS(Matches!$C$9:$C$1954,D1437,Matches!$D$9:$D$1954,C1437,Matches!$Q$9:$Q$1954,1))))</f>
        <v>0.9</v>
      </c>
      <c r="V1437" s="9">
        <f>IF(Q1437=0,0,INDEX('RPI calculation'!$K$9:$K$356,P1437))</f>
        <v>0.51638407888407889</v>
      </c>
      <c r="W1437" s="9">
        <f>IF(Q1437=0,0,INDEX('RPI calculation'!$K$9:$K$356,O1437))</f>
        <v>0.45977961432506886</v>
      </c>
      <c r="X1437" s="1">
        <f>IF(G1437="D1",INDEX('RPI calculation'!$N$9:$N$356,O1437),0)</f>
        <v>65</v>
      </c>
      <c r="Y1437" s="1">
        <f>IF(H1437="D1",INDEX('RPI calculation'!$N$9:$N$356,P1437),0)</f>
        <v>218</v>
      </c>
    </row>
    <row r="1438" spans="1:25" ht="25">
      <c r="A1438" s="1" t="s">
        <v>3932</v>
      </c>
      <c r="B1438" s="12">
        <v>46278</v>
      </c>
      <c r="C1438" s="1" t="s">
        <v>353</v>
      </c>
      <c r="D1438" s="1" t="s">
        <v>210</v>
      </c>
      <c r="E1438" s="1">
        <v>0</v>
      </c>
      <c r="F1438" s="1">
        <v>3</v>
      </c>
      <c r="G1438" s="1" t="s">
        <v>584</v>
      </c>
      <c r="H1438" s="1" t="s">
        <v>584</v>
      </c>
      <c r="I1438" s="1">
        <v>2</v>
      </c>
      <c r="J1438" s="14" t="s">
        <v>1652</v>
      </c>
      <c r="K1438" s="14" t="s">
        <v>3933</v>
      </c>
      <c r="L1438" s="14"/>
      <c r="M1438" s="1" t="s">
        <v>5986</v>
      </c>
      <c r="N1438" s="14" t="s">
        <v>5989</v>
      </c>
      <c r="O1438" s="1">
        <f>IF(G1438="D1",MATCH(C1438,'RPI calculation'!$A$9:$A$356,0),0)</f>
        <v>40</v>
      </c>
      <c r="P1438" s="1">
        <f>IF(H1438="D1",MATCH(D1438,'RPI calculation'!$A$9:$A$356,0),0)</f>
        <v>274</v>
      </c>
      <c r="Q1438" s="1">
        <f t="shared" si="66"/>
        <v>1</v>
      </c>
      <c r="R1438" s="1">
        <f t="shared" si="67"/>
        <v>0</v>
      </c>
      <c r="S1438" s="1">
        <f t="shared" si="68"/>
        <v>1</v>
      </c>
      <c r="T1438" s="9">
        <f>IF(Q1438=0,0,(INDEX('RPI calculation'!$H$9:$H$356,P1438)-(COUNTIFS(Matches!$C$9:$C$1954,C1438,Matches!$D$9:$D$1954,D1438,Matches!$Q$9:$Q$1954,1,Matches!$F$9:$F$1954,3)+COUNTIFS(Matches!$C$9:$C$1954,D1438,Matches!$D$9:$D$1954,C1438,Matches!$Q$9:$Q$1954,1,Matches!$E$9:$E$1954,3)))/((INDEX('RPI calculation'!$H$9:$H$356,P1438)+INDEX('RPI calculation'!$I$9:$I$356,P1438))-(COUNTIFS(Matches!$C$9:$C$1954,C1438,Matches!$D$9:$D$1954,D1438,Matches!$Q$9:$Q$1954,1)+COUNTIFS(Matches!$C$9:$C$1954,D1438,Matches!$D$9:$D$1954,C1438,Matches!$Q$9:$Q$1954,1))))</f>
        <v>0.5</v>
      </c>
      <c r="U1438" s="9">
        <f>IF(Q1438=0,0,(INDEX('RPI calculation'!$H$9:$H$356,O1438)-(COUNTIFS(Matches!$C$9:$C$1954,C1438,Matches!$D$9:$D$1954,D1438,Matches!$Q$9:$Q$1954,1,Matches!$E$9:$E$1954,3)+COUNTIFS(Matches!$C$9:$C$1954,D1438,Matches!$D$9:$D$1954,C1438,Matches!$Q$9:$Q$1954,1,Matches!$F$9:$F$1954,3)))/((INDEX('RPI calculation'!$H$9:$H$356,O1438)+INDEX('RPI calculation'!$I$9:$I$356,O1438))-(COUNTIFS(Matches!$C$9:$C$1954,C1438,Matches!$D$9:$D$1954,D1438,Matches!$Q$9:$Q$1954,1)+COUNTIFS(Matches!$C$9:$C$1954,D1438,Matches!$D$9:$D$1954,C1438,Matches!$Q$9:$Q$1954,1))))</f>
        <v>0.1111111111111111</v>
      </c>
      <c r="V1438" s="9">
        <f>IF(Q1438=0,0,INDEX('RPI calculation'!$K$9:$K$356,P1438))</f>
        <v>0.43827160493827161</v>
      </c>
      <c r="W1438" s="9">
        <f>IF(Q1438=0,0,INDEX('RPI calculation'!$K$9:$K$356,O1438))</f>
        <v>0.44412337662337659</v>
      </c>
      <c r="X1438" s="1">
        <f>IF(G1438="D1",INDEX('RPI calculation'!$N$9:$N$356,O1438),0)</f>
        <v>330</v>
      </c>
      <c r="Y1438" s="1">
        <f>IF(H1438="D1",INDEX('RPI calculation'!$N$9:$N$356,P1438),0)</f>
        <v>187</v>
      </c>
    </row>
    <row r="1439" spans="1:25" ht="25">
      <c r="A1439" s="1" t="s">
        <v>3934</v>
      </c>
      <c r="B1439" s="12">
        <v>46278</v>
      </c>
      <c r="C1439" s="1" t="s">
        <v>145</v>
      </c>
      <c r="D1439" s="1" t="s">
        <v>149</v>
      </c>
      <c r="E1439" s="1">
        <v>1</v>
      </c>
      <c r="F1439" s="1">
        <v>3</v>
      </c>
      <c r="G1439" s="1" t="s">
        <v>584</v>
      </c>
      <c r="H1439" s="1" t="s">
        <v>584</v>
      </c>
      <c r="I1439" s="1">
        <v>2</v>
      </c>
      <c r="J1439" s="14" t="s">
        <v>1672</v>
      </c>
      <c r="K1439" s="14" t="s">
        <v>3935</v>
      </c>
      <c r="L1439" s="14"/>
      <c r="M1439" s="1" t="s">
        <v>5986</v>
      </c>
      <c r="N1439" s="14" t="s">
        <v>5989</v>
      </c>
      <c r="O1439" s="1">
        <f>IF(G1439="D1",MATCH(C1439,'RPI calculation'!$A$9:$A$356,0),0)</f>
        <v>49</v>
      </c>
      <c r="P1439" s="1">
        <f>IF(H1439="D1",MATCH(D1439,'RPI calculation'!$A$9:$A$356,0),0)</f>
        <v>343</v>
      </c>
      <c r="Q1439" s="1">
        <f t="shared" si="66"/>
        <v>1</v>
      </c>
      <c r="R1439" s="1">
        <f t="shared" si="67"/>
        <v>0</v>
      </c>
      <c r="S1439" s="1">
        <f t="shared" si="68"/>
        <v>1</v>
      </c>
      <c r="T1439" s="9">
        <f>IF(Q1439=0,0,(INDEX('RPI calculation'!$H$9:$H$356,P1439)-(COUNTIFS(Matches!$C$9:$C$1954,C1439,Matches!$D$9:$D$1954,D1439,Matches!$Q$9:$Q$1954,1,Matches!$F$9:$F$1954,3)+COUNTIFS(Matches!$C$9:$C$1954,D1439,Matches!$D$9:$D$1954,C1439,Matches!$Q$9:$Q$1954,1,Matches!$E$9:$E$1954,3)))/((INDEX('RPI calculation'!$H$9:$H$356,P1439)+INDEX('RPI calculation'!$I$9:$I$356,P1439))-(COUNTIFS(Matches!$C$9:$C$1954,C1439,Matches!$D$9:$D$1954,D1439,Matches!$Q$9:$Q$1954,1)+COUNTIFS(Matches!$C$9:$C$1954,D1439,Matches!$D$9:$D$1954,C1439,Matches!$Q$9:$Q$1954,1))))</f>
        <v>0.5</v>
      </c>
      <c r="U1439" s="9">
        <f>IF(Q1439=0,0,(INDEX('RPI calculation'!$H$9:$H$356,O1439)-(COUNTIFS(Matches!$C$9:$C$1954,C1439,Matches!$D$9:$D$1954,D1439,Matches!$Q$9:$Q$1954,1,Matches!$E$9:$E$1954,3)+COUNTIFS(Matches!$C$9:$C$1954,D1439,Matches!$D$9:$D$1954,C1439,Matches!$Q$9:$Q$1954,1,Matches!$F$9:$F$1954,3)))/((INDEX('RPI calculation'!$H$9:$H$356,O1439)+INDEX('RPI calculation'!$I$9:$I$356,O1439))-(COUNTIFS(Matches!$C$9:$C$1954,C1439,Matches!$D$9:$D$1954,D1439,Matches!$Q$9:$Q$1954,1)+COUNTIFS(Matches!$C$9:$C$1954,D1439,Matches!$D$9:$D$1954,C1439,Matches!$Q$9:$Q$1954,1))))</f>
        <v>0.54545454545454541</v>
      </c>
      <c r="V1439" s="9">
        <f>IF(Q1439=0,0,INDEX('RPI calculation'!$K$9:$K$356,P1439))</f>
        <v>0.53261460761460766</v>
      </c>
      <c r="W1439" s="9">
        <f>IF(Q1439=0,0,INDEX('RPI calculation'!$K$9:$K$356,O1439))</f>
        <v>0.57694250194250196</v>
      </c>
      <c r="X1439" s="1">
        <f>IF(G1439="D1",INDEX('RPI calculation'!$N$9:$N$356,O1439),0)</f>
        <v>122</v>
      </c>
      <c r="Y1439" s="1">
        <f>IF(H1439="D1",INDEX('RPI calculation'!$N$9:$N$356,P1439),0)</f>
        <v>126</v>
      </c>
    </row>
    <row r="1440" spans="1:25" ht="25">
      <c r="A1440" s="1" t="s">
        <v>3936</v>
      </c>
      <c r="B1440" s="12">
        <v>46278</v>
      </c>
      <c r="C1440" s="1" t="s">
        <v>84</v>
      </c>
      <c r="D1440" s="1" t="s">
        <v>176</v>
      </c>
      <c r="E1440" s="1">
        <v>3</v>
      </c>
      <c r="F1440" s="1">
        <v>0</v>
      </c>
      <c r="G1440" s="1" t="s">
        <v>584</v>
      </c>
      <c r="H1440" s="1" t="s">
        <v>584</v>
      </c>
      <c r="I1440" s="1">
        <v>2</v>
      </c>
      <c r="J1440" s="14" t="s">
        <v>1036</v>
      </c>
      <c r="K1440" s="14" t="s">
        <v>3937</v>
      </c>
      <c r="L1440" s="14"/>
      <c r="M1440" s="1" t="s">
        <v>5986</v>
      </c>
      <c r="N1440" s="14" t="s">
        <v>5989</v>
      </c>
      <c r="O1440" s="1">
        <f>IF(G1440="D1",MATCH(C1440,'RPI calculation'!$A$9:$A$356,0),0)</f>
        <v>52</v>
      </c>
      <c r="P1440" s="1">
        <f>IF(H1440="D1",MATCH(D1440,'RPI calculation'!$A$9:$A$356,0),0)</f>
        <v>204</v>
      </c>
      <c r="Q1440" s="1">
        <f t="shared" si="66"/>
        <v>1</v>
      </c>
      <c r="R1440" s="1">
        <f t="shared" si="67"/>
        <v>1</v>
      </c>
      <c r="S1440" s="1">
        <f t="shared" si="68"/>
        <v>0</v>
      </c>
      <c r="T1440" s="9">
        <f>IF(Q1440=0,0,(INDEX('RPI calculation'!$H$9:$H$356,P1440)-(COUNTIFS(Matches!$C$9:$C$1954,C1440,Matches!$D$9:$D$1954,D1440,Matches!$Q$9:$Q$1954,1,Matches!$F$9:$F$1954,3)+COUNTIFS(Matches!$C$9:$C$1954,D1440,Matches!$D$9:$D$1954,C1440,Matches!$Q$9:$Q$1954,1,Matches!$E$9:$E$1954,3)))/((INDEX('RPI calculation'!$H$9:$H$356,P1440)+INDEX('RPI calculation'!$I$9:$I$356,P1440))-(COUNTIFS(Matches!$C$9:$C$1954,C1440,Matches!$D$9:$D$1954,D1440,Matches!$Q$9:$Q$1954,1)+COUNTIFS(Matches!$C$9:$C$1954,D1440,Matches!$D$9:$D$1954,C1440,Matches!$Q$9:$Q$1954,1))))</f>
        <v>0.375</v>
      </c>
      <c r="U1440" s="9">
        <f>IF(Q1440=0,0,(INDEX('RPI calculation'!$H$9:$H$356,O1440)-(COUNTIFS(Matches!$C$9:$C$1954,C1440,Matches!$D$9:$D$1954,D1440,Matches!$Q$9:$Q$1954,1,Matches!$E$9:$E$1954,3)+COUNTIFS(Matches!$C$9:$C$1954,D1440,Matches!$D$9:$D$1954,C1440,Matches!$Q$9:$Q$1954,1,Matches!$F$9:$F$1954,3)))/((INDEX('RPI calculation'!$H$9:$H$356,O1440)+INDEX('RPI calculation'!$I$9:$I$356,O1440))-(COUNTIFS(Matches!$C$9:$C$1954,C1440,Matches!$D$9:$D$1954,D1440,Matches!$Q$9:$Q$1954,1)+COUNTIFS(Matches!$C$9:$C$1954,D1440,Matches!$D$9:$D$1954,C1440,Matches!$Q$9:$Q$1954,1))))</f>
        <v>0.81818181818181823</v>
      </c>
      <c r="V1440" s="9">
        <f>IF(Q1440=0,0,INDEX('RPI calculation'!$K$9:$K$356,P1440))</f>
        <v>0.58967452300785639</v>
      </c>
      <c r="W1440" s="9">
        <f>IF(Q1440=0,0,INDEX('RPI calculation'!$K$9:$K$356,O1440))</f>
        <v>0.50007770007770003</v>
      </c>
      <c r="X1440" s="1">
        <f>IF(G1440="D1",INDEX('RPI calculation'!$N$9:$N$356,O1440),0)</f>
        <v>61</v>
      </c>
      <c r="Y1440" s="1">
        <f>IF(H1440="D1",INDEX('RPI calculation'!$N$9:$N$356,P1440),0)</f>
        <v>153</v>
      </c>
    </row>
    <row r="1441" spans="1:25" ht="25">
      <c r="A1441" s="1" t="s">
        <v>3938</v>
      </c>
      <c r="B1441" s="12">
        <v>46278</v>
      </c>
      <c r="C1441" s="1" t="s">
        <v>181</v>
      </c>
      <c r="D1441" s="1" t="s">
        <v>270</v>
      </c>
      <c r="E1441" s="1">
        <v>3</v>
      </c>
      <c r="F1441" s="1">
        <v>0</v>
      </c>
      <c r="G1441" s="1" t="s">
        <v>584</v>
      </c>
      <c r="H1441" s="1" t="s">
        <v>584</v>
      </c>
      <c r="I1441" s="1">
        <v>2</v>
      </c>
      <c r="J1441" s="14" t="s">
        <v>2587</v>
      </c>
      <c r="K1441" s="14" t="s">
        <v>3939</v>
      </c>
      <c r="L1441" s="14"/>
      <c r="M1441" s="1" t="s">
        <v>5986</v>
      </c>
      <c r="N1441" s="14" t="s">
        <v>5989</v>
      </c>
      <c r="O1441" s="1">
        <f>IF(G1441="D1",MATCH(C1441,'RPI calculation'!$A$9:$A$356,0),0)</f>
        <v>53</v>
      </c>
      <c r="P1441" s="1">
        <f>IF(H1441="D1",MATCH(D1441,'RPI calculation'!$A$9:$A$356,0),0)</f>
        <v>62</v>
      </c>
      <c r="Q1441" s="1">
        <f t="shared" si="66"/>
        <v>1</v>
      </c>
      <c r="R1441" s="1">
        <f t="shared" si="67"/>
        <v>1</v>
      </c>
      <c r="S1441" s="1">
        <f t="shared" si="68"/>
        <v>0</v>
      </c>
      <c r="T1441" s="9">
        <f>IF(Q1441=0,0,(INDEX('RPI calculation'!$H$9:$H$356,P1441)-(COUNTIFS(Matches!$C$9:$C$1954,C1441,Matches!$D$9:$D$1954,D1441,Matches!$Q$9:$Q$1954,1,Matches!$F$9:$F$1954,3)+COUNTIFS(Matches!$C$9:$C$1954,D1441,Matches!$D$9:$D$1954,C1441,Matches!$Q$9:$Q$1954,1,Matches!$E$9:$E$1954,3)))/((INDEX('RPI calculation'!$H$9:$H$356,P1441)+INDEX('RPI calculation'!$I$9:$I$356,P1441))-(COUNTIFS(Matches!$C$9:$C$1954,C1441,Matches!$D$9:$D$1954,D1441,Matches!$Q$9:$Q$1954,1)+COUNTIFS(Matches!$C$9:$C$1954,D1441,Matches!$D$9:$D$1954,C1441,Matches!$Q$9:$Q$1954,1))))</f>
        <v>0.625</v>
      </c>
      <c r="U1441" s="9">
        <f>IF(Q1441=0,0,(INDEX('RPI calculation'!$H$9:$H$356,O1441)-(COUNTIFS(Matches!$C$9:$C$1954,C1441,Matches!$D$9:$D$1954,D1441,Matches!$Q$9:$Q$1954,1,Matches!$E$9:$E$1954,3)+COUNTIFS(Matches!$C$9:$C$1954,D1441,Matches!$D$9:$D$1954,C1441,Matches!$Q$9:$Q$1954,1,Matches!$F$9:$F$1954,3)))/((INDEX('RPI calculation'!$H$9:$H$356,O1441)+INDEX('RPI calculation'!$I$9:$I$356,O1441))-(COUNTIFS(Matches!$C$9:$C$1954,C1441,Matches!$D$9:$D$1954,D1441,Matches!$Q$9:$Q$1954,1)+COUNTIFS(Matches!$C$9:$C$1954,D1441,Matches!$D$9:$D$1954,C1441,Matches!$Q$9:$Q$1954,1))))</f>
        <v>0.5</v>
      </c>
      <c r="V1441" s="9">
        <f>IF(Q1441=0,0,INDEX('RPI calculation'!$K$9:$K$356,P1441))</f>
        <v>0.38860830527497192</v>
      </c>
      <c r="W1441" s="9">
        <f>IF(Q1441=0,0,INDEX('RPI calculation'!$K$9:$K$356,O1441))</f>
        <v>0.4747113997113997</v>
      </c>
      <c r="X1441" s="1">
        <f>IF(G1441="D1",INDEX('RPI calculation'!$N$9:$N$356,O1441),0)</f>
        <v>158</v>
      </c>
      <c r="Y1441" s="1">
        <f>IF(H1441="D1",INDEX('RPI calculation'!$N$9:$N$356,P1441),0)</f>
        <v>247</v>
      </c>
    </row>
    <row r="1442" spans="1:25" ht="25">
      <c r="A1442" s="1" t="s">
        <v>3940</v>
      </c>
      <c r="B1442" s="12">
        <v>46278</v>
      </c>
      <c r="C1442" s="1" t="s">
        <v>75</v>
      </c>
      <c r="D1442" s="1" t="s">
        <v>90</v>
      </c>
      <c r="E1442" s="1">
        <v>1</v>
      </c>
      <c r="F1442" s="1">
        <v>3</v>
      </c>
      <c r="G1442" s="1" t="s">
        <v>584</v>
      </c>
      <c r="H1442" s="1" t="s">
        <v>584</v>
      </c>
      <c r="I1442" s="1">
        <v>2</v>
      </c>
      <c r="J1442" s="14" t="s">
        <v>2458</v>
      </c>
      <c r="K1442" s="14" t="s">
        <v>3941</v>
      </c>
      <c r="L1442" s="14"/>
      <c r="M1442" s="1" t="s">
        <v>5986</v>
      </c>
      <c r="N1442" s="14" t="s">
        <v>5989</v>
      </c>
      <c r="O1442" s="1">
        <f>IF(G1442="D1",MATCH(C1442,'RPI calculation'!$A$9:$A$356,0),0)</f>
        <v>59</v>
      </c>
      <c r="P1442" s="1">
        <f>IF(H1442="D1",MATCH(D1442,'RPI calculation'!$A$9:$A$356,0),0)</f>
        <v>232</v>
      </c>
      <c r="Q1442" s="1">
        <f t="shared" si="66"/>
        <v>1</v>
      </c>
      <c r="R1442" s="1">
        <f t="shared" si="67"/>
        <v>0</v>
      </c>
      <c r="S1442" s="1">
        <f t="shared" si="68"/>
        <v>1</v>
      </c>
      <c r="T1442" s="9">
        <f>IF(Q1442=0,0,(INDEX('RPI calculation'!$H$9:$H$356,P1442)-(COUNTIFS(Matches!$C$9:$C$1954,C1442,Matches!$D$9:$D$1954,D1442,Matches!$Q$9:$Q$1954,1,Matches!$F$9:$F$1954,3)+COUNTIFS(Matches!$C$9:$C$1954,D1442,Matches!$D$9:$D$1954,C1442,Matches!$Q$9:$Q$1954,1,Matches!$E$9:$E$1954,3)))/((INDEX('RPI calculation'!$H$9:$H$356,P1442)+INDEX('RPI calculation'!$I$9:$I$356,P1442))-(COUNTIFS(Matches!$C$9:$C$1954,C1442,Matches!$D$9:$D$1954,D1442,Matches!$Q$9:$Q$1954,1)+COUNTIFS(Matches!$C$9:$C$1954,D1442,Matches!$D$9:$D$1954,C1442,Matches!$Q$9:$Q$1954,1))))</f>
        <v>0.5</v>
      </c>
      <c r="U1442" s="9">
        <f>IF(Q1442=0,0,(INDEX('RPI calculation'!$H$9:$H$356,O1442)-(COUNTIFS(Matches!$C$9:$C$1954,C1442,Matches!$D$9:$D$1954,D1442,Matches!$Q$9:$Q$1954,1,Matches!$E$9:$E$1954,3)+COUNTIFS(Matches!$C$9:$C$1954,D1442,Matches!$D$9:$D$1954,C1442,Matches!$Q$9:$Q$1954,1,Matches!$F$9:$F$1954,3)))/((INDEX('RPI calculation'!$H$9:$H$356,O1442)+INDEX('RPI calculation'!$I$9:$I$356,O1442))-(COUNTIFS(Matches!$C$9:$C$1954,C1442,Matches!$D$9:$D$1954,D1442,Matches!$Q$9:$Q$1954,1)+COUNTIFS(Matches!$C$9:$C$1954,D1442,Matches!$D$9:$D$1954,C1442,Matches!$Q$9:$Q$1954,1))))</f>
        <v>0.45454545454545453</v>
      </c>
      <c r="V1442" s="9">
        <f>IF(Q1442=0,0,INDEX('RPI calculation'!$K$9:$K$356,P1442))</f>
        <v>0.61671258034894405</v>
      </c>
      <c r="W1442" s="9">
        <f>IF(Q1442=0,0,INDEX('RPI calculation'!$K$9:$K$356,O1442))</f>
        <v>0.718214886964887</v>
      </c>
      <c r="X1442" s="1">
        <f>IF(G1442="D1",INDEX('RPI calculation'!$N$9:$N$356,O1442),0)</f>
        <v>52</v>
      </c>
      <c r="Y1442" s="1">
        <f>IF(H1442="D1",INDEX('RPI calculation'!$N$9:$N$356,P1442),0)</f>
        <v>67</v>
      </c>
    </row>
    <row r="1443" spans="1:25" ht="25">
      <c r="A1443" s="1" t="s">
        <v>3942</v>
      </c>
      <c r="B1443" s="12">
        <v>46278</v>
      </c>
      <c r="C1443" s="1" t="s">
        <v>222</v>
      </c>
      <c r="D1443" s="1" t="s">
        <v>196</v>
      </c>
      <c r="E1443" s="1">
        <v>1</v>
      </c>
      <c r="F1443" s="1">
        <v>3</v>
      </c>
      <c r="G1443" s="1" t="s">
        <v>584</v>
      </c>
      <c r="H1443" s="1" t="s">
        <v>584</v>
      </c>
      <c r="I1443" s="1">
        <v>2</v>
      </c>
      <c r="J1443" s="14" t="s">
        <v>1561</v>
      </c>
      <c r="K1443" s="14" t="s">
        <v>3943</v>
      </c>
      <c r="L1443" s="14"/>
      <c r="M1443" s="1" t="s">
        <v>5986</v>
      </c>
      <c r="N1443" s="14" t="s">
        <v>5989</v>
      </c>
      <c r="O1443" s="1">
        <f>IF(G1443="D1",MATCH(C1443,'RPI calculation'!$A$9:$A$356,0),0)</f>
        <v>60</v>
      </c>
      <c r="P1443" s="1">
        <f>IF(H1443="D1",MATCH(D1443,'RPI calculation'!$A$9:$A$356,0),0)</f>
        <v>244</v>
      </c>
      <c r="Q1443" s="1">
        <f t="shared" si="66"/>
        <v>1</v>
      </c>
      <c r="R1443" s="1">
        <f t="shared" si="67"/>
        <v>0</v>
      </c>
      <c r="S1443" s="1">
        <f t="shared" si="68"/>
        <v>1</v>
      </c>
      <c r="T1443" s="9">
        <f>IF(Q1443=0,0,(INDEX('RPI calculation'!$H$9:$H$356,P1443)-(COUNTIFS(Matches!$C$9:$C$1954,C1443,Matches!$D$9:$D$1954,D1443,Matches!$Q$9:$Q$1954,1,Matches!$F$9:$F$1954,3)+COUNTIFS(Matches!$C$9:$C$1954,D1443,Matches!$D$9:$D$1954,C1443,Matches!$Q$9:$Q$1954,1,Matches!$E$9:$E$1954,3)))/((INDEX('RPI calculation'!$H$9:$H$356,P1443)+INDEX('RPI calculation'!$I$9:$I$356,P1443))-(COUNTIFS(Matches!$C$9:$C$1954,C1443,Matches!$D$9:$D$1954,D1443,Matches!$Q$9:$Q$1954,1)+COUNTIFS(Matches!$C$9:$C$1954,D1443,Matches!$D$9:$D$1954,C1443,Matches!$Q$9:$Q$1954,1))))</f>
        <v>0.44444444444444442</v>
      </c>
      <c r="U1443" s="9">
        <f>IF(Q1443=0,0,(INDEX('RPI calculation'!$H$9:$H$356,O1443)-(COUNTIFS(Matches!$C$9:$C$1954,C1443,Matches!$D$9:$D$1954,D1443,Matches!$Q$9:$Q$1954,1,Matches!$E$9:$E$1954,3)+COUNTIFS(Matches!$C$9:$C$1954,D1443,Matches!$D$9:$D$1954,C1443,Matches!$Q$9:$Q$1954,1,Matches!$F$9:$F$1954,3)))/((INDEX('RPI calculation'!$H$9:$H$356,O1443)+INDEX('RPI calculation'!$I$9:$I$356,O1443))-(COUNTIFS(Matches!$C$9:$C$1954,C1443,Matches!$D$9:$D$1954,D1443,Matches!$Q$9:$Q$1954,1)+COUNTIFS(Matches!$C$9:$C$1954,D1443,Matches!$D$9:$D$1954,C1443,Matches!$Q$9:$Q$1954,1))))</f>
        <v>0.45454545454545453</v>
      </c>
      <c r="V1443" s="9">
        <f>IF(Q1443=0,0,INDEX('RPI calculation'!$K$9:$K$356,P1443))</f>
        <v>0.48459595959595958</v>
      </c>
      <c r="W1443" s="9">
        <f>IF(Q1443=0,0,INDEX('RPI calculation'!$K$9:$K$356,O1443))</f>
        <v>0.51990740740740737</v>
      </c>
      <c r="X1443" s="1">
        <f>IF(G1443="D1",INDEX('RPI calculation'!$N$9:$N$356,O1443),0)</f>
        <v>199</v>
      </c>
      <c r="Y1443" s="1">
        <f>IF(H1443="D1",INDEX('RPI calculation'!$N$9:$N$356,P1443),0)</f>
        <v>173</v>
      </c>
    </row>
    <row r="1444" spans="1:25" ht="25">
      <c r="A1444" s="1" t="s">
        <v>3944</v>
      </c>
      <c r="B1444" s="12">
        <v>46278</v>
      </c>
      <c r="C1444" s="1" t="s">
        <v>163</v>
      </c>
      <c r="D1444" s="1" t="s">
        <v>285</v>
      </c>
      <c r="E1444" s="1">
        <v>3</v>
      </c>
      <c r="F1444" s="1">
        <v>0</v>
      </c>
      <c r="G1444" s="1" t="s">
        <v>584</v>
      </c>
      <c r="H1444" s="1" t="s">
        <v>584</v>
      </c>
      <c r="I1444" s="1">
        <v>2</v>
      </c>
      <c r="J1444" s="14" t="s">
        <v>1561</v>
      </c>
      <c r="K1444" s="14" t="s">
        <v>3945</v>
      </c>
      <c r="L1444" s="14"/>
      <c r="M1444" s="1" t="s">
        <v>5986</v>
      </c>
      <c r="N1444" s="14" t="s">
        <v>5989</v>
      </c>
      <c r="O1444" s="1">
        <f>IF(G1444="D1",MATCH(C1444,'RPI calculation'!$A$9:$A$356,0),0)</f>
        <v>61</v>
      </c>
      <c r="P1444" s="1">
        <f>IF(H1444="D1",MATCH(D1444,'RPI calculation'!$A$9:$A$356,0),0)</f>
        <v>90</v>
      </c>
      <c r="Q1444" s="1">
        <f t="shared" si="66"/>
        <v>1</v>
      </c>
      <c r="R1444" s="1">
        <f t="shared" si="67"/>
        <v>1</v>
      </c>
      <c r="S1444" s="1">
        <f t="shared" si="68"/>
        <v>0</v>
      </c>
      <c r="T1444" s="9">
        <f>IF(Q1444=0,0,(INDEX('RPI calculation'!$H$9:$H$356,P1444)-(COUNTIFS(Matches!$C$9:$C$1954,C1444,Matches!$D$9:$D$1954,D1444,Matches!$Q$9:$Q$1954,1,Matches!$F$9:$F$1954,3)+COUNTIFS(Matches!$C$9:$C$1954,D1444,Matches!$D$9:$D$1954,C1444,Matches!$Q$9:$Q$1954,1,Matches!$E$9:$E$1954,3)))/((INDEX('RPI calculation'!$H$9:$H$356,P1444)+INDEX('RPI calculation'!$I$9:$I$356,P1444))-(COUNTIFS(Matches!$C$9:$C$1954,C1444,Matches!$D$9:$D$1954,D1444,Matches!$Q$9:$Q$1954,1)+COUNTIFS(Matches!$C$9:$C$1954,D1444,Matches!$D$9:$D$1954,C1444,Matches!$Q$9:$Q$1954,1))))</f>
        <v>0.5</v>
      </c>
      <c r="U1444" s="9">
        <f>IF(Q1444=0,0,(INDEX('RPI calculation'!$H$9:$H$356,O1444)-(COUNTIFS(Matches!$C$9:$C$1954,C1444,Matches!$D$9:$D$1954,D1444,Matches!$Q$9:$Q$1954,1,Matches!$E$9:$E$1954,3)+COUNTIFS(Matches!$C$9:$C$1954,D1444,Matches!$D$9:$D$1954,C1444,Matches!$Q$9:$Q$1954,1,Matches!$F$9:$F$1954,3)))/((INDEX('RPI calculation'!$H$9:$H$356,O1444)+INDEX('RPI calculation'!$I$9:$I$356,O1444))-(COUNTIFS(Matches!$C$9:$C$1954,C1444,Matches!$D$9:$D$1954,D1444,Matches!$Q$9:$Q$1954,1)+COUNTIFS(Matches!$C$9:$C$1954,D1444,Matches!$D$9:$D$1954,C1444,Matches!$Q$9:$Q$1954,1))))</f>
        <v>0.33333333333333331</v>
      </c>
      <c r="V1444" s="9">
        <f>IF(Q1444=0,0,INDEX('RPI calculation'!$K$9:$K$356,P1444))</f>
        <v>0.41404958677685949</v>
      </c>
      <c r="W1444" s="9">
        <f>IF(Q1444=0,0,INDEX('RPI calculation'!$K$9:$K$356,O1444))</f>
        <v>0.59202020202020189</v>
      </c>
      <c r="X1444" s="1">
        <f>IF(G1444="D1",INDEX('RPI calculation'!$N$9:$N$356,O1444),0)</f>
        <v>140</v>
      </c>
      <c r="Y1444" s="1">
        <f>IF(H1444="D1",INDEX('RPI calculation'!$N$9:$N$356,P1444),0)</f>
        <v>262</v>
      </c>
    </row>
    <row r="1445" spans="1:25" ht="25">
      <c r="A1445" s="1" t="s">
        <v>3946</v>
      </c>
      <c r="B1445" s="12">
        <v>46278</v>
      </c>
      <c r="C1445" s="1" t="s">
        <v>92</v>
      </c>
      <c r="D1445" s="1" t="s">
        <v>172</v>
      </c>
      <c r="E1445" s="1">
        <v>3</v>
      </c>
      <c r="F1445" s="1">
        <v>2</v>
      </c>
      <c r="G1445" s="1" t="s">
        <v>584</v>
      </c>
      <c r="H1445" s="1" t="s">
        <v>584</v>
      </c>
      <c r="I1445" s="1">
        <v>2</v>
      </c>
      <c r="J1445" s="14" t="s">
        <v>1366</v>
      </c>
      <c r="K1445" s="14" t="s">
        <v>3947</v>
      </c>
      <c r="L1445" s="14"/>
      <c r="M1445" s="1" t="s">
        <v>5986</v>
      </c>
      <c r="N1445" s="14" t="s">
        <v>5989</v>
      </c>
      <c r="O1445" s="1">
        <f>IF(G1445="D1",MATCH(C1445,'RPI calculation'!$A$9:$A$356,0),0)</f>
        <v>64</v>
      </c>
      <c r="P1445" s="1">
        <f>IF(H1445="D1",MATCH(D1445,'RPI calculation'!$A$9:$A$356,0),0)</f>
        <v>85</v>
      </c>
      <c r="Q1445" s="1">
        <f t="shared" si="66"/>
        <v>1</v>
      </c>
      <c r="R1445" s="1">
        <f t="shared" si="67"/>
        <v>1</v>
      </c>
      <c r="S1445" s="1">
        <f t="shared" si="68"/>
        <v>0</v>
      </c>
      <c r="T1445" s="9">
        <f>IF(Q1445=0,0,(INDEX('RPI calculation'!$H$9:$H$356,P1445)-(COUNTIFS(Matches!$C$9:$C$1954,C1445,Matches!$D$9:$D$1954,D1445,Matches!$Q$9:$Q$1954,1,Matches!$F$9:$F$1954,3)+COUNTIFS(Matches!$C$9:$C$1954,D1445,Matches!$D$9:$D$1954,C1445,Matches!$Q$9:$Q$1954,1,Matches!$E$9:$E$1954,3)))/((INDEX('RPI calculation'!$H$9:$H$356,P1445)+INDEX('RPI calculation'!$I$9:$I$356,P1445))-(COUNTIFS(Matches!$C$9:$C$1954,C1445,Matches!$D$9:$D$1954,D1445,Matches!$Q$9:$Q$1954,1)+COUNTIFS(Matches!$C$9:$C$1954,D1445,Matches!$D$9:$D$1954,C1445,Matches!$Q$9:$Q$1954,1))))</f>
        <v>0.7</v>
      </c>
      <c r="U1445" s="9">
        <f>IF(Q1445=0,0,(INDEX('RPI calculation'!$H$9:$H$356,O1445)-(COUNTIFS(Matches!$C$9:$C$1954,C1445,Matches!$D$9:$D$1954,D1445,Matches!$Q$9:$Q$1954,1,Matches!$E$9:$E$1954,3)+COUNTIFS(Matches!$C$9:$C$1954,D1445,Matches!$D$9:$D$1954,C1445,Matches!$Q$9:$Q$1954,1,Matches!$F$9:$F$1954,3)))/((INDEX('RPI calculation'!$H$9:$H$356,O1445)+INDEX('RPI calculation'!$I$9:$I$356,O1445))-(COUNTIFS(Matches!$C$9:$C$1954,C1445,Matches!$D$9:$D$1954,D1445,Matches!$Q$9:$Q$1954,1)+COUNTIFS(Matches!$C$9:$C$1954,D1445,Matches!$D$9:$D$1954,C1445,Matches!$Q$9:$Q$1954,1))))</f>
        <v>0.58333333333333337</v>
      </c>
      <c r="V1445" s="9">
        <f>IF(Q1445=0,0,INDEX('RPI calculation'!$K$9:$K$356,P1445))</f>
        <v>0.45224977043158865</v>
      </c>
      <c r="W1445" s="9">
        <f>IF(Q1445=0,0,INDEX('RPI calculation'!$K$9:$K$356,O1445))</f>
        <v>0.57902097902097904</v>
      </c>
      <c r="X1445" s="1">
        <f>IF(G1445="D1",INDEX('RPI calculation'!$N$9:$N$356,O1445),0)</f>
        <v>69</v>
      </c>
      <c r="Y1445" s="1">
        <f>IF(H1445="D1",INDEX('RPI calculation'!$N$9:$N$356,P1445),0)</f>
        <v>149</v>
      </c>
    </row>
    <row r="1446" spans="1:25" ht="25">
      <c r="A1446" s="1" t="s">
        <v>3948</v>
      </c>
      <c r="B1446" s="12">
        <v>46278</v>
      </c>
      <c r="C1446" s="1" t="s">
        <v>185</v>
      </c>
      <c r="D1446" s="1" t="s">
        <v>121</v>
      </c>
      <c r="E1446" s="1">
        <v>0</v>
      </c>
      <c r="F1446" s="1">
        <v>3</v>
      </c>
      <c r="G1446" s="1" t="s">
        <v>584</v>
      </c>
      <c r="H1446" s="1" t="s">
        <v>584</v>
      </c>
      <c r="I1446" s="1">
        <v>2</v>
      </c>
      <c r="J1446" s="14" t="s">
        <v>1098</v>
      </c>
      <c r="K1446" s="14" t="s">
        <v>3949</v>
      </c>
      <c r="L1446" s="14"/>
      <c r="M1446" s="1" t="s">
        <v>5986</v>
      </c>
      <c r="N1446" s="14" t="s">
        <v>5989</v>
      </c>
      <c r="O1446" s="1">
        <f>IF(G1446="D1",MATCH(C1446,'RPI calculation'!$A$9:$A$356,0),0)</f>
        <v>72</v>
      </c>
      <c r="P1446" s="1">
        <f>IF(H1446="D1",MATCH(D1446,'RPI calculation'!$A$9:$A$356,0),0)</f>
        <v>92</v>
      </c>
      <c r="Q1446" s="1">
        <f t="shared" si="66"/>
        <v>1</v>
      </c>
      <c r="R1446" s="1">
        <f t="shared" si="67"/>
        <v>0</v>
      </c>
      <c r="S1446" s="1">
        <f t="shared" si="68"/>
        <v>1</v>
      </c>
      <c r="T1446" s="9">
        <f>IF(Q1446=0,0,(INDEX('RPI calculation'!$H$9:$H$356,P1446)-(COUNTIFS(Matches!$C$9:$C$1954,C1446,Matches!$D$9:$D$1954,D1446,Matches!$Q$9:$Q$1954,1,Matches!$F$9:$F$1954,3)+COUNTIFS(Matches!$C$9:$C$1954,D1446,Matches!$D$9:$D$1954,C1446,Matches!$Q$9:$Q$1954,1,Matches!$E$9:$E$1954,3)))/((INDEX('RPI calculation'!$H$9:$H$356,P1446)+INDEX('RPI calculation'!$I$9:$I$356,P1446))-(COUNTIFS(Matches!$C$9:$C$1954,C1446,Matches!$D$9:$D$1954,D1446,Matches!$Q$9:$Q$1954,1)+COUNTIFS(Matches!$C$9:$C$1954,D1446,Matches!$D$9:$D$1954,C1446,Matches!$Q$9:$Q$1954,1))))</f>
        <v>0.63636363636363635</v>
      </c>
      <c r="U1446" s="9">
        <f>IF(Q1446=0,0,(INDEX('RPI calculation'!$H$9:$H$356,O1446)-(COUNTIFS(Matches!$C$9:$C$1954,C1446,Matches!$D$9:$D$1954,D1446,Matches!$Q$9:$Q$1954,1,Matches!$E$9:$E$1954,3)+COUNTIFS(Matches!$C$9:$C$1954,D1446,Matches!$D$9:$D$1954,C1446,Matches!$Q$9:$Q$1954,1,Matches!$F$9:$F$1954,3)))/((INDEX('RPI calculation'!$H$9:$H$356,O1446)+INDEX('RPI calculation'!$I$9:$I$356,O1446))-(COUNTIFS(Matches!$C$9:$C$1954,C1446,Matches!$D$9:$D$1954,D1446,Matches!$Q$9:$Q$1954,1)+COUNTIFS(Matches!$C$9:$C$1954,D1446,Matches!$D$9:$D$1954,C1446,Matches!$Q$9:$Q$1954,1))))</f>
        <v>0.63636363636363635</v>
      </c>
      <c r="V1446" s="9">
        <f>IF(Q1446=0,0,INDEX('RPI calculation'!$K$9:$K$356,P1446))</f>
        <v>0.52591945091945091</v>
      </c>
      <c r="W1446" s="9">
        <f>IF(Q1446=0,0,INDEX('RPI calculation'!$K$9:$K$356,O1446))</f>
        <v>0.47794612794612795</v>
      </c>
      <c r="X1446" s="1">
        <f>IF(G1446="D1",INDEX('RPI calculation'!$N$9:$N$356,O1446),0)</f>
        <v>162</v>
      </c>
      <c r="Y1446" s="1">
        <f>IF(H1446="D1",INDEX('RPI calculation'!$N$9:$N$356,P1446),0)</f>
        <v>98</v>
      </c>
    </row>
    <row r="1447" spans="1:25" ht="25">
      <c r="A1447" s="1" t="s">
        <v>3950</v>
      </c>
      <c r="B1447" s="12">
        <v>46278</v>
      </c>
      <c r="C1447" s="1" t="s">
        <v>272</v>
      </c>
      <c r="D1447" s="1" t="s">
        <v>104</v>
      </c>
      <c r="E1447" s="1">
        <v>2</v>
      </c>
      <c r="F1447" s="1">
        <v>3</v>
      </c>
      <c r="G1447" s="1" t="s">
        <v>584</v>
      </c>
      <c r="H1447" s="1" t="s">
        <v>584</v>
      </c>
      <c r="I1447" s="1">
        <v>2</v>
      </c>
      <c r="J1447" s="14" t="s">
        <v>1672</v>
      </c>
      <c r="K1447" s="14" t="s">
        <v>3951</v>
      </c>
      <c r="L1447" s="14"/>
      <c r="M1447" s="1" t="s">
        <v>5986</v>
      </c>
      <c r="N1447" s="14" t="s">
        <v>5989</v>
      </c>
      <c r="O1447" s="1">
        <f>IF(G1447="D1",MATCH(C1447,'RPI calculation'!$A$9:$A$356,0),0)</f>
        <v>79</v>
      </c>
      <c r="P1447" s="1">
        <f>IF(H1447="D1",MATCH(D1447,'RPI calculation'!$A$9:$A$356,0),0)</f>
        <v>328</v>
      </c>
      <c r="Q1447" s="1">
        <f t="shared" si="66"/>
        <v>1</v>
      </c>
      <c r="R1447" s="1">
        <f t="shared" si="67"/>
        <v>0</v>
      </c>
      <c r="S1447" s="1">
        <f t="shared" si="68"/>
        <v>1</v>
      </c>
      <c r="T1447" s="9">
        <f>IF(Q1447=0,0,(INDEX('RPI calculation'!$H$9:$H$356,P1447)-(COUNTIFS(Matches!$C$9:$C$1954,C1447,Matches!$D$9:$D$1954,D1447,Matches!$Q$9:$Q$1954,1,Matches!$F$9:$F$1954,3)+COUNTIFS(Matches!$C$9:$C$1954,D1447,Matches!$D$9:$D$1954,C1447,Matches!$Q$9:$Q$1954,1,Matches!$E$9:$E$1954,3)))/((INDEX('RPI calculation'!$H$9:$H$356,P1447)+INDEX('RPI calculation'!$I$9:$I$356,P1447))-(COUNTIFS(Matches!$C$9:$C$1954,C1447,Matches!$D$9:$D$1954,D1447,Matches!$Q$9:$Q$1954,1)+COUNTIFS(Matches!$C$9:$C$1954,D1447,Matches!$D$9:$D$1954,C1447,Matches!$Q$9:$Q$1954,1))))</f>
        <v>0.5</v>
      </c>
      <c r="U1447" s="9">
        <f>IF(Q1447=0,0,(INDEX('RPI calculation'!$H$9:$H$356,O1447)-(COUNTIFS(Matches!$C$9:$C$1954,C1447,Matches!$D$9:$D$1954,D1447,Matches!$Q$9:$Q$1954,1,Matches!$E$9:$E$1954,3)+COUNTIFS(Matches!$C$9:$C$1954,D1447,Matches!$D$9:$D$1954,C1447,Matches!$Q$9:$Q$1954,1,Matches!$F$9:$F$1954,3)))/((INDEX('RPI calculation'!$H$9:$H$356,O1447)+INDEX('RPI calculation'!$I$9:$I$356,O1447))-(COUNTIFS(Matches!$C$9:$C$1954,C1447,Matches!$D$9:$D$1954,D1447,Matches!$Q$9:$Q$1954,1)+COUNTIFS(Matches!$C$9:$C$1954,D1447,Matches!$D$9:$D$1954,C1447,Matches!$Q$9:$Q$1954,1))))</f>
        <v>0.2</v>
      </c>
      <c r="V1447" s="9">
        <f>IF(Q1447=0,0,INDEX('RPI calculation'!$K$9:$K$356,P1447))</f>
        <v>0.62378328741965106</v>
      </c>
      <c r="W1447" s="9">
        <f>IF(Q1447=0,0,INDEX('RPI calculation'!$K$9:$K$356,O1447))</f>
        <v>0.54691722418995148</v>
      </c>
      <c r="X1447" s="1">
        <f>IF(G1447="D1",INDEX('RPI calculation'!$N$9:$N$356,O1447),0)</f>
        <v>249</v>
      </c>
      <c r="Y1447" s="1">
        <f>IF(H1447="D1",INDEX('RPI calculation'!$N$9:$N$356,P1447),0)</f>
        <v>81</v>
      </c>
    </row>
    <row r="1448" spans="1:25" ht="25">
      <c r="A1448" s="1" t="s">
        <v>3952</v>
      </c>
      <c r="B1448" s="12">
        <v>46278</v>
      </c>
      <c r="C1448" s="1" t="s">
        <v>198</v>
      </c>
      <c r="D1448" s="1" t="s">
        <v>93</v>
      </c>
      <c r="E1448" s="1">
        <v>1</v>
      </c>
      <c r="F1448" s="1">
        <v>3</v>
      </c>
      <c r="G1448" s="1" t="s">
        <v>584</v>
      </c>
      <c r="H1448" s="1" t="s">
        <v>584</v>
      </c>
      <c r="I1448" s="1">
        <v>2</v>
      </c>
      <c r="J1448" s="14" t="s">
        <v>3953</v>
      </c>
      <c r="K1448" s="14" t="s">
        <v>3954</v>
      </c>
      <c r="L1448" s="14"/>
      <c r="M1448" s="1" t="s">
        <v>5986</v>
      </c>
      <c r="N1448" s="14" t="s">
        <v>5988</v>
      </c>
      <c r="O1448" s="1">
        <f>IF(G1448="D1",MATCH(C1448,'RPI calculation'!$A$9:$A$356,0),0)</f>
        <v>83</v>
      </c>
      <c r="P1448" s="1">
        <f>IF(H1448="D1",MATCH(D1448,'RPI calculation'!$A$9:$A$356,0),0)</f>
        <v>169</v>
      </c>
      <c r="Q1448" s="1">
        <f t="shared" si="66"/>
        <v>1</v>
      </c>
      <c r="R1448" s="1">
        <f t="shared" si="67"/>
        <v>0</v>
      </c>
      <c r="S1448" s="1">
        <f t="shared" si="68"/>
        <v>1</v>
      </c>
      <c r="T1448" s="9">
        <f>IF(Q1448=0,0,(INDEX('RPI calculation'!$H$9:$H$356,P1448)-(COUNTIFS(Matches!$C$9:$C$1954,C1448,Matches!$D$9:$D$1954,D1448,Matches!$Q$9:$Q$1954,1,Matches!$F$9:$F$1954,3)+COUNTIFS(Matches!$C$9:$C$1954,D1448,Matches!$D$9:$D$1954,C1448,Matches!$Q$9:$Q$1954,1,Matches!$E$9:$E$1954,3)))/((INDEX('RPI calculation'!$H$9:$H$356,P1448)+INDEX('RPI calculation'!$I$9:$I$356,P1448))-(COUNTIFS(Matches!$C$9:$C$1954,C1448,Matches!$D$9:$D$1954,D1448,Matches!$Q$9:$Q$1954,1)+COUNTIFS(Matches!$C$9:$C$1954,D1448,Matches!$D$9:$D$1954,C1448,Matches!$Q$9:$Q$1954,1))))</f>
        <v>0.6</v>
      </c>
      <c r="U1448" s="9">
        <f>IF(Q1448=0,0,(INDEX('RPI calculation'!$H$9:$H$356,O1448)-(COUNTIFS(Matches!$C$9:$C$1954,C1448,Matches!$D$9:$D$1954,D1448,Matches!$Q$9:$Q$1954,1,Matches!$E$9:$E$1954,3)+COUNTIFS(Matches!$C$9:$C$1954,D1448,Matches!$D$9:$D$1954,C1448,Matches!$Q$9:$Q$1954,1,Matches!$F$9:$F$1954,3)))/((INDEX('RPI calculation'!$H$9:$H$356,O1448)+INDEX('RPI calculation'!$I$9:$I$356,O1448))-(COUNTIFS(Matches!$C$9:$C$1954,C1448,Matches!$D$9:$D$1954,D1448,Matches!$Q$9:$Q$1954,1)+COUNTIFS(Matches!$C$9:$C$1954,D1448,Matches!$D$9:$D$1954,C1448,Matches!$Q$9:$Q$1954,1))))</f>
        <v>0.33333333333333331</v>
      </c>
      <c r="V1448" s="9">
        <f>IF(Q1448=0,0,INDEX('RPI calculation'!$K$9:$K$356,P1448))</f>
        <v>0.59022038567493118</v>
      </c>
      <c r="W1448" s="9">
        <f>IF(Q1448=0,0,INDEX('RPI calculation'!$K$9:$K$356,O1448))</f>
        <v>0.57250721500721491</v>
      </c>
      <c r="X1448" s="1">
        <f>IF(G1448="D1",INDEX('RPI calculation'!$N$9:$N$356,O1448),0)</f>
        <v>175</v>
      </c>
      <c r="Y1448" s="1">
        <f>IF(H1448="D1",INDEX('RPI calculation'!$N$9:$N$356,P1448),0)</f>
        <v>70</v>
      </c>
    </row>
    <row r="1449" spans="1:25" ht="25">
      <c r="A1449" s="1" t="s">
        <v>3955</v>
      </c>
      <c r="B1449" s="12">
        <v>46278</v>
      </c>
      <c r="C1449" s="1" t="s">
        <v>167</v>
      </c>
      <c r="D1449" s="1" t="s">
        <v>100</v>
      </c>
      <c r="E1449" s="1">
        <v>3</v>
      </c>
      <c r="F1449" s="1">
        <v>0</v>
      </c>
      <c r="G1449" s="1" t="s">
        <v>584</v>
      </c>
      <c r="H1449" s="1" t="s">
        <v>584</v>
      </c>
      <c r="I1449" s="1">
        <v>2</v>
      </c>
      <c r="J1449" s="14" t="s">
        <v>1872</v>
      </c>
      <c r="K1449" s="14" t="s">
        <v>3956</v>
      </c>
      <c r="L1449" s="14"/>
      <c r="M1449" s="1" t="s">
        <v>5986</v>
      </c>
      <c r="N1449" s="14" t="s">
        <v>5989</v>
      </c>
      <c r="O1449" s="1">
        <f>IF(G1449="D1",MATCH(C1449,'RPI calculation'!$A$9:$A$356,0),0)</f>
        <v>84</v>
      </c>
      <c r="P1449" s="1">
        <f>IF(H1449="D1",MATCH(D1449,'RPI calculation'!$A$9:$A$356,0),0)</f>
        <v>88</v>
      </c>
      <c r="Q1449" s="1">
        <f t="shared" si="66"/>
        <v>1</v>
      </c>
      <c r="R1449" s="1">
        <f t="shared" si="67"/>
        <v>1</v>
      </c>
      <c r="S1449" s="1">
        <f t="shared" si="68"/>
        <v>0</v>
      </c>
      <c r="T1449" s="9">
        <f>IF(Q1449=0,0,(INDEX('RPI calculation'!$H$9:$H$356,P1449)-(COUNTIFS(Matches!$C$9:$C$1954,C1449,Matches!$D$9:$D$1954,D1449,Matches!$Q$9:$Q$1954,1,Matches!$F$9:$F$1954,3)+COUNTIFS(Matches!$C$9:$C$1954,D1449,Matches!$D$9:$D$1954,C1449,Matches!$Q$9:$Q$1954,1,Matches!$E$9:$E$1954,3)))/((INDEX('RPI calculation'!$H$9:$H$356,P1449)+INDEX('RPI calculation'!$I$9:$I$356,P1449))-(COUNTIFS(Matches!$C$9:$C$1954,C1449,Matches!$D$9:$D$1954,D1449,Matches!$Q$9:$Q$1954,1)+COUNTIFS(Matches!$C$9:$C$1954,D1449,Matches!$D$9:$D$1954,C1449,Matches!$Q$9:$Q$1954,1))))</f>
        <v>0.55555555555555558</v>
      </c>
      <c r="U1449" s="9">
        <f>IF(Q1449=0,0,(INDEX('RPI calculation'!$H$9:$H$356,O1449)-(COUNTIFS(Matches!$C$9:$C$1954,C1449,Matches!$D$9:$D$1954,D1449,Matches!$Q$9:$Q$1954,1,Matches!$E$9:$E$1954,3)+COUNTIFS(Matches!$C$9:$C$1954,D1449,Matches!$D$9:$D$1954,C1449,Matches!$Q$9:$Q$1954,1,Matches!$F$9:$F$1954,3)))/((INDEX('RPI calculation'!$H$9:$H$356,O1449)+INDEX('RPI calculation'!$I$9:$I$356,O1449))-(COUNTIFS(Matches!$C$9:$C$1954,C1449,Matches!$D$9:$D$1954,D1449,Matches!$Q$9:$Q$1954,1)+COUNTIFS(Matches!$C$9:$C$1954,D1449,Matches!$D$9:$D$1954,C1449,Matches!$Q$9:$Q$1954,1))))</f>
        <v>0.66666666666666663</v>
      </c>
      <c r="V1449" s="9">
        <f>IF(Q1449=0,0,INDEX('RPI calculation'!$K$9:$K$356,P1449))</f>
        <v>0.65066738816738812</v>
      </c>
      <c r="W1449" s="9">
        <f>IF(Q1449=0,0,INDEX('RPI calculation'!$K$9:$K$356,O1449))</f>
        <v>0.44118104118104112</v>
      </c>
      <c r="X1449" s="1">
        <f>IF(G1449="D1",INDEX('RPI calculation'!$N$9:$N$356,O1449),0)</f>
        <v>144</v>
      </c>
      <c r="Y1449" s="1">
        <f>IF(H1449="D1",INDEX('RPI calculation'!$N$9:$N$356,P1449),0)</f>
        <v>77</v>
      </c>
    </row>
    <row r="1450" spans="1:25" ht="25">
      <c r="A1450" s="1" t="s">
        <v>3957</v>
      </c>
      <c r="B1450" s="12">
        <v>46278</v>
      </c>
      <c r="C1450" s="1" t="s">
        <v>28</v>
      </c>
      <c r="D1450" s="1" t="s">
        <v>170</v>
      </c>
      <c r="E1450" s="1">
        <v>3</v>
      </c>
      <c r="F1450" s="1">
        <v>0</v>
      </c>
      <c r="G1450" s="1" t="s">
        <v>584</v>
      </c>
      <c r="H1450" s="1" t="s">
        <v>584</v>
      </c>
      <c r="I1450" s="1">
        <v>2</v>
      </c>
      <c r="J1450" s="14" t="s">
        <v>3958</v>
      </c>
      <c r="K1450" s="14" t="s">
        <v>3959</v>
      </c>
      <c r="L1450" s="14"/>
      <c r="M1450" s="1" t="s">
        <v>5986</v>
      </c>
      <c r="N1450" s="14" t="s">
        <v>5990</v>
      </c>
      <c r="O1450" s="1">
        <f>IF(G1450="D1",MATCH(C1450,'RPI calculation'!$A$9:$A$356,0),0)</f>
        <v>86</v>
      </c>
      <c r="P1450" s="1">
        <f>IF(H1450="D1",MATCH(D1450,'RPI calculation'!$A$9:$A$356,0),0)</f>
        <v>289</v>
      </c>
      <c r="Q1450" s="1">
        <f t="shared" si="66"/>
        <v>1</v>
      </c>
      <c r="R1450" s="1">
        <f t="shared" si="67"/>
        <v>1</v>
      </c>
      <c r="S1450" s="1">
        <f t="shared" si="68"/>
        <v>0</v>
      </c>
      <c r="T1450" s="9">
        <f>IF(Q1450=0,0,(INDEX('RPI calculation'!$H$9:$H$356,P1450)-(COUNTIFS(Matches!$C$9:$C$1954,C1450,Matches!$D$9:$D$1954,D1450,Matches!$Q$9:$Q$1954,1,Matches!$F$9:$F$1954,3)+COUNTIFS(Matches!$C$9:$C$1954,D1450,Matches!$D$9:$D$1954,C1450,Matches!$Q$9:$Q$1954,1,Matches!$E$9:$E$1954,3)))/((INDEX('RPI calculation'!$H$9:$H$356,P1450)+INDEX('RPI calculation'!$I$9:$I$356,P1450))-(COUNTIFS(Matches!$C$9:$C$1954,C1450,Matches!$D$9:$D$1954,D1450,Matches!$Q$9:$Q$1954,1)+COUNTIFS(Matches!$C$9:$C$1954,D1450,Matches!$D$9:$D$1954,C1450,Matches!$Q$9:$Q$1954,1))))</f>
        <v>0.625</v>
      </c>
      <c r="U1450" s="9">
        <f>IF(Q1450=0,0,(INDEX('RPI calculation'!$H$9:$H$356,O1450)-(COUNTIFS(Matches!$C$9:$C$1954,C1450,Matches!$D$9:$D$1954,D1450,Matches!$Q$9:$Q$1954,1,Matches!$E$9:$E$1954,3)+COUNTIFS(Matches!$C$9:$C$1954,D1450,Matches!$D$9:$D$1954,C1450,Matches!$Q$9:$Q$1954,1,Matches!$F$9:$F$1954,3)))/((INDEX('RPI calculation'!$H$9:$H$356,O1450)+INDEX('RPI calculation'!$I$9:$I$356,O1450))-(COUNTIFS(Matches!$C$9:$C$1954,C1450,Matches!$D$9:$D$1954,D1450,Matches!$Q$9:$Q$1954,1)+COUNTIFS(Matches!$C$9:$C$1954,D1450,Matches!$D$9:$D$1954,C1450,Matches!$Q$9:$Q$1954,1))))</f>
        <v>0.875</v>
      </c>
      <c r="V1450" s="9">
        <f>IF(Q1450=0,0,INDEX('RPI calculation'!$K$9:$K$356,P1450))</f>
        <v>0.51441798941798944</v>
      </c>
      <c r="W1450" s="9">
        <f>IF(Q1450=0,0,INDEX('RPI calculation'!$K$9:$K$356,O1450))</f>
        <v>0.65104617604617598</v>
      </c>
      <c r="X1450" s="1">
        <f>IF(G1450="D1",INDEX('RPI calculation'!$N$9:$N$356,O1450),0)</f>
        <v>5</v>
      </c>
      <c r="Y1450" s="1">
        <f>IF(H1450="D1",INDEX('RPI calculation'!$N$9:$N$356,P1450),0)</f>
        <v>147</v>
      </c>
    </row>
    <row r="1451" spans="1:25" ht="25">
      <c r="A1451" s="1" t="s">
        <v>3960</v>
      </c>
      <c r="B1451" s="12">
        <v>46278</v>
      </c>
      <c r="C1451" s="1" t="s">
        <v>186</v>
      </c>
      <c r="D1451" s="1" t="s">
        <v>336</v>
      </c>
      <c r="E1451" s="1">
        <v>3</v>
      </c>
      <c r="F1451" s="1">
        <v>1</v>
      </c>
      <c r="G1451" s="1" t="s">
        <v>584</v>
      </c>
      <c r="H1451" s="1" t="s">
        <v>584</v>
      </c>
      <c r="I1451" s="1">
        <v>2</v>
      </c>
      <c r="J1451" s="14" t="s">
        <v>1400</v>
      </c>
      <c r="K1451" s="14" t="s">
        <v>3961</v>
      </c>
      <c r="L1451" s="14"/>
      <c r="M1451" s="1" t="s">
        <v>5986</v>
      </c>
      <c r="N1451" s="14" t="s">
        <v>5989</v>
      </c>
      <c r="O1451" s="1">
        <f>IF(G1451="D1",MATCH(C1451,'RPI calculation'!$A$9:$A$356,0),0)</f>
        <v>94</v>
      </c>
      <c r="P1451" s="1">
        <f>IF(H1451="D1",MATCH(D1451,'RPI calculation'!$A$9:$A$356,0),0)</f>
        <v>148</v>
      </c>
      <c r="Q1451" s="1">
        <f t="shared" si="66"/>
        <v>1</v>
      </c>
      <c r="R1451" s="1">
        <f t="shared" si="67"/>
        <v>1</v>
      </c>
      <c r="S1451" s="1">
        <f t="shared" si="68"/>
        <v>0</v>
      </c>
      <c r="T1451" s="9">
        <f>IF(Q1451=0,0,(INDEX('RPI calculation'!$H$9:$H$356,P1451)-(COUNTIFS(Matches!$C$9:$C$1954,C1451,Matches!$D$9:$D$1954,D1451,Matches!$Q$9:$Q$1954,1,Matches!$F$9:$F$1954,3)+COUNTIFS(Matches!$C$9:$C$1954,D1451,Matches!$D$9:$D$1954,C1451,Matches!$Q$9:$Q$1954,1,Matches!$E$9:$E$1954,3)))/((INDEX('RPI calculation'!$H$9:$H$356,P1451)+INDEX('RPI calculation'!$I$9:$I$356,P1451))-(COUNTIFS(Matches!$C$9:$C$1954,C1451,Matches!$D$9:$D$1954,D1451,Matches!$Q$9:$Q$1954,1)+COUNTIFS(Matches!$C$9:$C$1954,D1451,Matches!$D$9:$D$1954,C1451,Matches!$Q$9:$Q$1954,1))))</f>
        <v>0.22222222222222221</v>
      </c>
      <c r="U1451" s="9">
        <f>IF(Q1451=0,0,(INDEX('RPI calculation'!$H$9:$H$356,O1451)-(COUNTIFS(Matches!$C$9:$C$1954,C1451,Matches!$D$9:$D$1954,D1451,Matches!$Q$9:$Q$1954,1,Matches!$E$9:$E$1954,3)+COUNTIFS(Matches!$C$9:$C$1954,D1451,Matches!$D$9:$D$1954,C1451,Matches!$Q$9:$Q$1954,1,Matches!$F$9:$F$1954,3)))/((INDEX('RPI calculation'!$H$9:$H$356,O1451)+INDEX('RPI calculation'!$I$9:$I$356,O1451))-(COUNTIFS(Matches!$C$9:$C$1954,C1451,Matches!$D$9:$D$1954,D1451,Matches!$Q$9:$Q$1954,1)+COUNTIFS(Matches!$C$9:$C$1954,D1451,Matches!$D$9:$D$1954,C1451,Matches!$Q$9:$Q$1954,1))))</f>
        <v>0.63636363636363635</v>
      </c>
      <c r="V1451" s="9">
        <f>IF(Q1451=0,0,INDEX('RPI calculation'!$K$9:$K$356,P1451))</f>
        <v>0.43409090909090908</v>
      </c>
      <c r="W1451" s="9">
        <f>IF(Q1451=0,0,INDEX('RPI calculation'!$K$9:$K$356,O1451))</f>
        <v>0.43535353535353538</v>
      </c>
      <c r="X1451" s="1">
        <f>IF(G1451="D1",INDEX('RPI calculation'!$N$9:$N$356,O1451),0)</f>
        <v>163</v>
      </c>
      <c r="Y1451" s="1">
        <f>IF(H1451="D1",INDEX('RPI calculation'!$N$9:$N$356,P1451),0)</f>
        <v>313</v>
      </c>
    </row>
    <row r="1452" spans="1:25" ht="25">
      <c r="A1452" s="1" t="s">
        <v>3962</v>
      </c>
      <c r="B1452" s="12">
        <v>46278</v>
      </c>
      <c r="C1452" s="1" t="s">
        <v>260</v>
      </c>
      <c r="D1452" s="1" t="s">
        <v>343</v>
      </c>
      <c r="E1452" s="1">
        <v>3</v>
      </c>
      <c r="F1452" s="1">
        <v>1</v>
      </c>
      <c r="G1452" s="1" t="s">
        <v>584</v>
      </c>
      <c r="H1452" s="1" t="s">
        <v>584</v>
      </c>
      <c r="I1452" s="1">
        <v>2</v>
      </c>
      <c r="J1452" s="14" t="s">
        <v>1713</v>
      </c>
      <c r="K1452" s="14" t="s">
        <v>3963</v>
      </c>
      <c r="L1452" s="14"/>
      <c r="M1452" s="1" t="s">
        <v>5986</v>
      </c>
      <c r="N1452" s="14" t="s">
        <v>5989</v>
      </c>
      <c r="O1452" s="1">
        <f>IF(G1452="D1",MATCH(C1452,'RPI calculation'!$A$9:$A$356,0),0)</f>
        <v>95</v>
      </c>
      <c r="P1452" s="1">
        <f>IF(H1452="D1",MATCH(D1452,'RPI calculation'!$A$9:$A$356,0),0)</f>
        <v>174</v>
      </c>
      <c r="Q1452" s="1">
        <f t="shared" si="66"/>
        <v>1</v>
      </c>
      <c r="R1452" s="1">
        <f t="shared" si="67"/>
        <v>1</v>
      </c>
      <c r="S1452" s="1">
        <f t="shared" si="68"/>
        <v>0</v>
      </c>
      <c r="T1452" s="9">
        <f>IF(Q1452=0,0,(INDEX('RPI calculation'!$H$9:$H$356,P1452)-(COUNTIFS(Matches!$C$9:$C$1954,C1452,Matches!$D$9:$D$1954,D1452,Matches!$Q$9:$Q$1954,1,Matches!$F$9:$F$1954,3)+COUNTIFS(Matches!$C$9:$C$1954,D1452,Matches!$D$9:$D$1954,C1452,Matches!$Q$9:$Q$1954,1,Matches!$E$9:$E$1954,3)))/((INDEX('RPI calculation'!$H$9:$H$356,P1452)+INDEX('RPI calculation'!$I$9:$I$356,P1452))-(COUNTIFS(Matches!$C$9:$C$1954,C1452,Matches!$D$9:$D$1954,D1452,Matches!$Q$9:$Q$1954,1)+COUNTIFS(Matches!$C$9:$C$1954,D1452,Matches!$D$9:$D$1954,C1452,Matches!$Q$9:$Q$1954,1))))</f>
        <v>9.0909090909090912E-2</v>
      </c>
      <c r="U1452" s="9">
        <f>IF(Q1452=0,0,(INDEX('RPI calculation'!$H$9:$H$356,O1452)-(COUNTIFS(Matches!$C$9:$C$1954,C1452,Matches!$D$9:$D$1954,D1452,Matches!$Q$9:$Q$1954,1,Matches!$E$9:$E$1954,3)+COUNTIFS(Matches!$C$9:$C$1954,D1452,Matches!$D$9:$D$1954,C1452,Matches!$Q$9:$Q$1954,1,Matches!$F$9:$F$1954,3)))/((INDEX('RPI calculation'!$H$9:$H$356,O1452)+INDEX('RPI calculation'!$I$9:$I$356,O1452))-(COUNTIFS(Matches!$C$9:$C$1954,C1452,Matches!$D$9:$D$1954,D1452,Matches!$Q$9:$Q$1954,1)+COUNTIFS(Matches!$C$9:$C$1954,D1452,Matches!$D$9:$D$1954,C1452,Matches!$Q$9:$Q$1954,1))))</f>
        <v>0.36363636363636365</v>
      </c>
      <c r="V1452" s="9">
        <f>IF(Q1452=0,0,INDEX('RPI calculation'!$K$9:$K$356,P1452))</f>
        <v>0.49238539238539231</v>
      </c>
      <c r="W1452" s="9">
        <f>IF(Q1452=0,0,INDEX('RPI calculation'!$K$9:$K$356,O1452))</f>
        <v>0.45094696969696968</v>
      </c>
      <c r="X1452" s="1">
        <f>IF(G1452="D1",INDEX('RPI calculation'!$N$9:$N$356,O1452),0)</f>
        <v>237</v>
      </c>
      <c r="Y1452" s="1">
        <f>IF(H1452="D1",INDEX('RPI calculation'!$N$9:$N$356,P1452),0)</f>
        <v>320</v>
      </c>
    </row>
    <row r="1453" spans="1:25" ht="25">
      <c r="A1453" s="1" t="s">
        <v>3964</v>
      </c>
      <c r="B1453" s="12">
        <v>46278</v>
      </c>
      <c r="C1453" s="1" t="s">
        <v>123</v>
      </c>
      <c r="D1453" s="1" t="s">
        <v>189</v>
      </c>
      <c r="E1453" s="1">
        <v>1</v>
      </c>
      <c r="F1453" s="1">
        <v>3</v>
      </c>
      <c r="G1453" s="1" t="s">
        <v>584</v>
      </c>
      <c r="H1453" s="1" t="s">
        <v>584</v>
      </c>
      <c r="I1453" s="1">
        <v>2</v>
      </c>
      <c r="J1453" s="14" t="s">
        <v>1519</v>
      </c>
      <c r="K1453" s="14" t="s">
        <v>3965</v>
      </c>
      <c r="L1453" s="14"/>
      <c r="M1453" s="1" t="s">
        <v>5986</v>
      </c>
      <c r="N1453" s="14" t="s">
        <v>5989</v>
      </c>
      <c r="O1453" s="1">
        <f>IF(G1453="D1",MATCH(C1453,'RPI calculation'!$A$9:$A$356,0),0)</f>
        <v>96</v>
      </c>
      <c r="P1453" s="1">
        <f>IF(H1453="D1",MATCH(D1453,'RPI calculation'!$A$9:$A$356,0),0)</f>
        <v>305</v>
      </c>
      <c r="Q1453" s="1">
        <f t="shared" si="66"/>
        <v>1</v>
      </c>
      <c r="R1453" s="1">
        <f t="shared" si="67"/>
        <v>0</v>
      </c>
      <c r="S1453" s="1">
        <f t="shared" si="68"/>
        <v>1</v>
      </c>
      <c r="T1453" s="9">
        <f>IF(Q1453=0,0,(INDEX('RPI calculation'!$H$9:$H$356,P1453)-(COUNTIFS(Matches!$C$9:$C$1954,C1453,Matches!$D$9:$D$1954,D1453,Matches!$Q$9:$Q$1954,1,Matches!$F$9:$F$1954,3)+COUNTIFS(Matches!$C$9:$C$1954,D1453,Matches!$D$9:$D$1954,C1453,Matches!$Q$9:$Q$1954,1,Matches!$E$9:$E$1954,3)))/((INDEX('RPI calculation'!$H$9:$H$356,P1453)+INDEX('RPI calculation'!$I$9:$I$356,P1453))-(COUNTIFS(Matches!$C$9:$C$1954,C1453,Matches!$D$9:$D$1954,D1453,Matches!$Q$9:$Q$1954,1)+COUNTIFS(Matches!$C$9:$C$1954,D1453,Matches!$D$9:$D$1954,C1453,Matches!$Q$9:$Q$1954,1))))</f>
        <v>0.375</v>
      </c>
      <c r="U1453" s="9">
        <f>IF(Q1453=0,0,(INDEX('RPI calculation'!$H$9:$H$356,O1453)-(COUNTIFS(Matches!$C$9:$C$1954,C1453,Matches!$D$9:$D$1954,D1453,Matches!$Q$9:$Q$1954,1,Matches!$E$9:$E$1954,3)+COUNTIFS(Matches!$C$9:$C$1954,D1453,Matches!$D$9:$D$1954,C1453,Matches!$Q$9:$Q$1954,1,Matches!$F$9:$F$1954,3)))/((INDEX('RPI calculation'!$H$9:$H$356,O1453)+INDEX('RPI calculation'!$I$9:$I$356,O1453))-(COUNTIFS(Matches!$C$9:$C$1954,C1453,Matches!$D$9:$D$1954,D1453,Matches!$Q$9:$Q$1954,1)+COUNTIFS(Matches!$C$9:$C$1954,D1453,Matches!$D$9:$D$1954,C1453,Matches!$Q$9:$Q$1954,1))))</f>
        <v>0.8</v>
      </c>
      <c r="V1453" s="9">
        <f>IF(Q1453=0,0,INDEX('RPI calculation'!$K$9:$K$356,P1453))</f>
        <v>0.55432098765432103</v>
      </c>
      <c r="W1453" s="9">
        <f>IF(Q1453=0,0,INDEX('RPI calculation'!$K$9:$K$356,O1453))</f>
        <v>0.4861570247933884</v>
      </c>
      <c r="X1453" s="1">
        <f>IF(G1453="D1",INDEX('RPI calculation'!$N$9:$N$356,O1453),0)</f>
        <v>100</v>
      </c>
      <c r="Y1453" s="1">
        <f>IF(H1453="D1",INDEX('RPI calculation'!$N$9:$N$356,P1453),0)</f>
        <v>166</v>
      </c>
    </row>
    <row r="1454" spans="1:25" ht="25">
      <c r="A1454" s="1" t="s">
        <v>3966</v>
      </c>
      <c r="B1454" s="12">
        <v>46278</v>
      </c>
      <c r="C1454" s="1" t="s">
        <v>40</v>
      </c>
      <c r="D1454" s="1" t="s">
        <v>225</v>
      </c>
      <c r="E1454" s="1">
        <v>3</v>
      </c>
      <c r="F1454" s="1">
        <v>1</v>
      </c>
      <c r="G1454" s="1" t="s">
        <v>584</v>
      </c>
      <c r="H1454" s="1" t="s">
        <v>584</v>
      </c>
      <c r="I1454" s="1">
        <v>2</v>
      </c>
      <c r="J1454" s="14" t="s">
        <v>3967</v>
      </c>
      <c r="K1454" s="14" t="s">
        <v>3968</v>
      </c>
      <c r="L1454" s="14"/>
      <c r="M1454" s="1" t="s">
        <v>5986</v>
      </c>
      <c r="N1454" s="14" t="s">
        <v>5988</v>
      </c>
      <c r="O1454" s="1">
        <f>IF(G1454="D1",MATCH(C1454,'RPI calculation'!$A$9:$A$356,0),0)</f>
        <v>97</v>
      </c>
      <c r="P1454" s="1">
        <f>IF(H1454="D1",MATCH(D1454,'RPI calculation'!$A$9:$A$356,0),0)</f>
        <v>130</v>
      </c>
      <c r="Q1454" s="1">
        <f t="shared" si="66"/>
        <v>1</v>
      </c>
      <c r="R1454" s="1">
        <f t="shared" si="67"/>
        <v>1</v>
      </c>
      <c r="S1454" s="1">
        <f t="shared" si="68"/>
        <v>0</v>
      </c>
      <c r="T1454" s="9">
        <f>IF(Q1454=0,0,(INDEX('RPI calculation'!$H$9:$H$356,P1454)-(COUNTIFS(Matches!$C$9:$C$1954,C1454,Matches!$D$9:$D$1954,D1454,Matches!$Q$9:$Q$1954,1,Matches!$F$9:$F$1954,3)+COUNTIFS(Matches!$C$9:$C$1954,D1454,Matches!$D$9:$D$1954,C1454,Matches!$Q$9:$Q$1954,1,Matches!$E$9:$E$1954,3)))/((INDEX('RPI calculation'!$H$9:$H$356,P1454)+INDEX('RPI calculation'!$I$9:$I$356,P1454))-(COUNTIFS(Matches!$C$9:$C$1954,C1454,Matches!$D$9:$D$1954,D1454,Matches!$Q$9:$Q$1954,1)+COUNTIFS(Matches!$C$9:$C$1954,D1454,Matches!$D$9:$D$1954,C1454,Matches!$Q$9:$Q$1954,1))))</f>
        <v>0.54545454545454541</v>
      </c>
      <c r="U1454" s="9">
        <f>IF(Q1454=0,0,(INDEX('RPI calculation'!$H$9:$H$356,O1454)-(COUNTIFS(Matches!$C$9:$C$1954,C1454,Matches!$D$9:$D$1954,D1454,Matches!$Q$9:$Q$1954,1,Matches!$E$9:$E$1954,3)+COUNTIFS(Matches!$C$9:$C$1954,D1454,Matches!$D$9:$D$1954,C1454,Matches!$Q$9:$Q$1954,1,Matches!$F$9:$F$1954,3)))/((INDEX('RPI calculation'!$H$9:$H$356,O1454)+INDEX('RPI calculation'!$I$9:$I$356,O1454))-(COUNTIFS(Matches!$C$9:$C$1954,C1454,Matches!$D$9:$D$1954,D1454,Matches!$Q$9:$Q$1954,1)+COUNTIFS(Matches!$C$9:$C$1954,D1454,Matches!$D$9:$D$1954,C1454,Matches!$Q$9:$Q$1954,1))))</f>
        <v>0.77777777777777779</v>
      </c>
      <c r="V1454" s="9">
        <f>IF(Q1454=0,0,INDEX('RPI calculation'!$K$9:$K$356,P1454))</f>
        <v>0.47053872053872053</v>
      </c>
      <c r="W1454" s="9">
        <f>IF(Q1454=0,0,INDEX('RPI calculation'!$K$9:$K$356,O1454))</f>
        <v>0.62547979797979791</v>
      </c>
      <c r="X1454" s="1">
        <f>IF(G1454="D1",INDEX('RPI calculation'!$N$9:$N$356,O1454),0)</f>
        <v>17</v>
      </c>
      <c r="Y1454" s="1">
        <f>IF(H1454="D1",INDEX('RPI calculation'!$N$9:$N$356,P1454),0)</f>
        <v>202</v>
      </c>
    </row>
    <row r="1455" spans="1:25" ht="25">
      <c r="A1455" s="1" t="s">
        <v>3969</v>
      </c>
      <c r="B1455" s="12">
        <v>46278</v>
      </c>
      <c r="C1455" s="1" t="s">
        <v>240</v>
      </c>
      <c r="D1455" s="1" t="s">
        <v>69</v>
      </c>
      <c r="E1455" s="1">
        <v>3</v>
      </c>
      <c r="F1455" s="1">
        <v>2</v>
      </c>
      <c r="G1455" s="1" t="s">
        <v>584</v>
      </c>
      <c r="H1455" s="1" t="s">
        <v>584</v>
      </c>
      <c r="I1455" s="1">
        <v>2</v>
      </c>
      <c r="J1455" s="14" t="s">
        <v>1093</v>
      </c>
      <c r="K1455" s="14" t="s">
        <v>3970</v>
      </c>
      <c r="L1455" s="14"/>
      <c r="M1455" s="1" t="s">
        <v>5986</v>
      </c>
      <c r="N1455" s="14" t="s">
        <v>5989</v>
      </c>
      <c r="O1455" s="1">
        <f>IF(G1455="D1",MATCH(C1455,'RPI calculation'!$A$9:$A$356,0),0)</f>
        <v>103</v>
      </c>
      <c r="P1455" s="1">
        <f>IF(H1455="D1",MATCH(D1455,'RPI calculation'!$A$9:$A$356,0),0)</f>
        <v>202</v>
      </c>
      <c r="Q1455" s="1">
        <f t="shared" si="66"/>
        <v>1</v>
      </c>
      <c r="R1455" s="1">
        <f t="shared" si="67"/>
        <v>1</v>
      </c>
      <c r="S1455" s="1">
        <f t="shared" si="68"/>
        <v>0</v>
      </c>
      <c r="T1455" s="9">
        <f>IF(Q1455=0,0,(INDEX('RPI calculation'!$H$9:$H$356,P1455)-(COUNTIFS(Matches!$C$9:$C$1954,C1455,Matches!$D$9:$D$1954,D1455,Matches!$Q$9:$Q$1954,1,Matches!$F$9:$F$1954,3)+COUNTIFS(Matches!$C$9:$C$1954,D1455,Matches!$D$9:$D$1954,C1455,Matches!$Q$9:$Q$1954,1,Matches!$E$9:$E$1954,3)))/((INDEX('RPI calculation'!$H$9:$H$356,P1455)+INDEX('RPI calculation'!$I$9:$I$356,P1455))-(COUNTIFS(Matches!$C$9:$C$1954,C1455,Matches!$D$9:$D$1954,D1455,Matches!$Q$9:$Q$1954,1)+COUNTIFS(Matches!$C$9:$C$1954,D1455,Matches!$D$9:$D$1954,C1455,Matches!$Q$9:$Q$1954,1))))</f>
        <v>0.7</v>
      </c>
      <c r="U1455" s="9">
        <f>IF(Q1455=0,0,(INDEX('RPI calculation'!$H$9:$H$356,O1455)-(COUNTIFS(Matches!$C$9:$C$1954,C1455,Matches!$D$9:$D$1954,D1455,Matches!$Q$9:$Q$1954,1,Matches!$E$9:$E$1954,3)+COUNTIFS(Matches!$C$9:$C$1954,D1455,Matches!$D$9:$D$1954,C1455,Matches!$Q$9:$Q$1954,1,Matches!$F$9:$F$1954,3)))/((INDEX('RPI calculation'!$H$9:$H$356,O1455)+INDEX('RPI calculation'!$I$9:$I$356,O1455))-(COUNTIFS(Matches!$C$9:$C$1954,C1455,Matches!$D$9:$D$1954,D1455,Matches!$Q$9:$Q$1954,1)+COUNTIFS(Matches!$C$9:$C$1954,D1455,Matches!$D$9:$D$1954,C1455,Matches!$Q$9:$Q$1954,1))))</f>
        <v>0.6</v>
      </c>
      <c r="V1455" s="9">
        <f>IF(Q1455=0,0,INDEX('RPI calculation'!$K$9:$K$356,P1455))</f>
        <v>0.64607438016528917</v>
      </c>
      <c r="W1455" s="9">
        <f>IF(Q1455=0,0,INDEX('RPI calculation'!$K$9:$K$356,O1455))</f>
        <v>0.35782828282828283</v>
      </c>
      <c r="X1455" s="1">
        <f>IF(G1455="D1",INDEX('RPI calculation'!$N$9:$N$356,O1455),0)</f>
        <v>217</v>
      </c>
      <c r="Y1455" s="1">
        <f>IF(H1455="D1",INDEX('RPI calculation'!$N$9:$N$356,P1455),0)</f>
        <v>46</v>
      </c>
    </row>
    <row r="1456" spans="1:25" ht="25">
      <c r="A1456" s="1" t="s">
        <v>3971</v>
      </c>
      <c r="B1456" s="12">
        <v>46278</v>
      </c>
      <c r="C1456" s="1" t="s">
        <v>85</v>
      </c>
      <c r="D1456" s="1" t="s">
        <v>213</v>
      </c>
      <c r="E1456" s="1">
        <v>3</v>
      </c>
      <c r="F1456" s="1">
        <v>1</v>
      </c>
      <c r="G1456" s="1" t="s">
        <v>584</v>
      </c>
      <c r="H1456" s="1" t="s">
        <v>584</v>
      </c>
      <c r="I1456" s="1">
        <v>2</v>
      </c>
      <c r="J1456" s="14" t="s">
        <v>2152</v>
      </c>
      <c r="K1456" s="14" t="s">
        <v>3972</v>
      </c>
      <c r="L1456" s="14"/>
      <c r="M1456" s="1" t="s">
        <v>5986</v>
      </c>
      <c r="N1456" s="14" t="s">
        <v>5989</v>
      </c>
      <c r="O1456" s="1">
        <f>IF(G1456="D1",MATCH(C1456,'RPI calculation'!$A$9:$A$356,0),0)</f>
        <v>107</v>
      </c>
      <c r="P1456" s="1">
        <f>IF(H1456="D1",MATCH(D1456,'RPI calculation'!$A$9:$A$356,0),0)</f>
        <v>124</v>
      </c>
      <c r="Q1456" s="1">
        <f t="shared" si="66"/>
        <v>1</v>
      </c>
      <c r="R1456" s="1">
        <f t="shared" si="67"/>
        <v>1</v>
      </c>
      <c r="S1456" s="1">
        <f t="shared" si="68"/>
        <v>0</v>
      </c>
      <c r="T1456" s="9">
        <f>IF(Q1456=0,0,(INDEX('RPI calculation'!$H$9:$H$356,P1456)-(COUNTIFS(Matches!$C$9:$C$1954,C1456,Matches!$D$9:$D$1954,D1456,Matches!$Q$9:$Q$1954,1,Matches!$F$9:$F$1954,3)+COUNTIFS(Matches!$C$9:$C$1954,D1456,Matches!$D$9:$D$1954,C1456,Matches!$Q$9:$Q$1954,1,Matches!$E$9:$E$1954,3)))/((INDEX('RPI calculation'!$H$9:$H$356,P1456)+INDEX('RPI calculation'!$I$9:$I$356,P1456))-(COUNTIFS(Matches!$C$9:$C$1954,C1456,Matches!$D$9:$D$1954,D1456,Matches!$Q$9:$Q$1954,1)+COUNTIFS(Matches!$C$9:$C$1954,D1456,Matches!$D$9:$D$1954,C1456,Matches!$Q$9:$Q$1954,1))))</f>
        <v>0.54545454545454541</v>
      </c>
      <c r="U1456" s="9">
        <f>IF(Q1456=0,0,(INDEX('RPI calculation'!$H$9:$H$356,O1456)-(COUNTIFS(Matches!$C$9:$C$1954,C1456,Matches!$D$9:$D$1954,D1456,Matches!$Q$9:$Q$1954,1,Matches!$E$9:$E$1954,3)+COUNTIFS(Matches!$C$9:$C$1954,D1456,Matches!$D$9:$D$1954,C1456,Matches!$Q$9:$Q$1954,1,Matches!$F$9:$F$1954,3)))/((INDEX('RPI calculation'!$H$9:$H$356,O1456)+INDEX('RPI calculation'!$I$9:$I$356,O1456))-(COUNTIFS(Matches!$C$9:$C$1954,C1456,Matches!$D$9:$D$1954,D1456,Matches!$Q$9:$Q$1954,1)+COUNTIFS(Matches!$C$9:$C$1954,D1456,Matches!$D$9:$D$1954,C1456,Matches!$Q$9:$Q$1954,1))))</f>
        <v>0.55555555555555558</v>
      </c>
      <c r="V1456" s="9">
        <f>IF(Q1456=0,0,INDEX('RPI calculation'!$K$9:$K$356,P1456))</f>
        <v>0.47944023569023564</v>
      </c>
      <c r="W1456" s="9">
        <f>IF(Q1456=0,0,INDEX('RPI calculation'!$K$9:$K$356,O1456))</f>
        <v>0.60949494949494942</v>
      </c>
      <c r="X1456" s="1">
        <f>IF(G1456="D1",INDEX('RPI calculation'!$N$9:$N$356,O1456),0)</f>
        <v>62</v>
      </c>
      <c r="Y1456" s="1">
        <f>IF(H1456="D1",INDEX('RPI calculation'!$N$9:$N$356,P1456),0)</f>
        <v>190</v>
      </c>
    </row>
    <row r="1457" spans="1:25" ht="25">
      <c r="A1457" s="1" t="s">
        <v>3973</v>
      </c>
      <c r="B1457" s="12">
        <v>46278</v>
      </c>
      <c r="C1457" s="1" t="s">
        <v>168</v>
      </c>
      <c r="D1457" s="1" t="s">
        <v>27</v>
      </c>
      <c r="E1457" s="1">
        <v>0</v>
      </c>
      <c r="F1457" s="1">
        <v>3</v>
      </c>
      <c r="G1457" s="1" t="s">
        <v>584</v>
      </c>
      <c r="H1457" s="1" t="s">
        <v>584</v>
      </c>
      <c r="I1457" s="1">
        <v>2</v>
      </c>
      <c r="J1457" s="14" t="s">
        <v>3974</v>
      </c>
      <c r="K1457" s="14" t="s">
        <v>3975</v>
      </c>
      <c r="L1457" s="14"/>
      <c r="M1457" s="1" t="s">
        <v>5986</v>
      </c>
      <c r="N1457" s="14" t="s">
        <v>5988</v>
      </c>
      <c r="O1457" s="1">
        <f>IF(G1457="D1",MATCH(C1457,'RPI calculation'!$A$9:$A$356,0),0)</f>
        <v>110</v>
      </c>
      <c r="P1457" s="1">
        <f>IF(H1457="D1",MATCH(D1457,'RPI calculation'!$A$9:$A$356,0),0)</f>
        <v>132</v>
      </c>
      <c r="Q1457" s="1">
        <f t="shared" si="66"/>
        <v>1</v>
      </c>
      <c r="R1457" s="1">
        <f t="shared" si="67"/>
        <v>0</v>
      </c>
      <c r="S1457" s="1">
        <f t="shared" si="68"/>
        <v>1</v>
      </c>
      <c r="T1457" s="9">
        <f>IF(Q1457=0,0,(INDEX('RPI calculation'!$H$9:$H$356,P1457)-(COUNTIFS(Matches!$C$9:$C$1954,C1457,Matches!$D$9:$D$1954,D1457,Matches!$Q$9:$Q$1954,1,Matches!$F$9:$F$1954,3)+COUNTIFS(Matches!$C$9:$C$1954,D1457,Matches!$D$9:$D$1954,C1457,Matches!$Q$9:$Q$1954,1,Matches!$E$9:$E$1954,3)))/((INDEX('RPI calculation'!$H$9:$H$356,P1457)+INDEX('RPI calculation'!$I$9:$I$356,P1457))-(COUNTIFS(Matches!$C$9:$C$1954,C1457,Matches!$D$9:$D$1954,D1457,Matches!$Q$9:$Q$1954,1)+COUNTIFS(Matches!$C$9:$C$1954,D1457,Matches!$D$9:$D$1954,C1457,Matches!$Q$9:$Q$1954,1))))</f>
        <v>0.77777777777777779</v>
      </c>
      <c r="U1457" s="9">
        <f>IF(Q1457=0,0,(INDEX('RPI calculation'!$H$9:$H$356,O1457)-(COUNTIFS(Matches!$C$9:$C$1954,C1457,Matches!$D$9:$D$1954,D1457,Matches!$Q$9:$Q$1954,1,Matches!$E$9:$E$1954,3)+COUNTIFS(Matches!$C$9:$C$1954,D1457,Matches!$D$9:$D$1954,C1457,Matches!$Q$9:$Q$1954,1,Matches!$F$9:$F$1954,3)))/((INDEX('RPI calculation'!$H$9:$H$356,O1457)+INDEX('RPI calculation'!$I$9:$I$356,O1457))-(COUNTIFS(Matches!$C$9:$C$1954,C1457,Matches!$D$9:$D$1954,D1457,Matches!$Q$9:$Q$1954,1)+COUNTIFS(Matches!$C$9:$C$1954,D1457,Matches!$D$9:$D$1954,C1457,Matches!$Q$9:$Q$1954,1))))</f>
        <v>0.7</v>
      </c>
      <c r="V1457" s="9">
        <f>IF(Q1457=0,0,INDEX('RPI calculation'!$K$9:$K$356,P1457))</f>
        <v>0.67789321789321788</v>
      </c>
      <c r="W1457" s="9">
        <f>IF(Q1457=0,0,INDEX('RPI calculation'!$K$9:$K$356,O1457))</f>
        <v>0.45872359963269055</v>
      </c>
      <c r="X1457" s="1">
        <f>IF(G1457="D1",INDEX('RPI calculation'!$N$9:$N$356,O1457),0)</f>
        <v>145</v>
      </c>
      <c r="Y1457" s="1">
        <f>IF(H1457="D1",INDEX('RPI calculation'!$N$9:$N$356,P1457),0)</f>
        <v>4</v>
      </c>
    </row>
    <row r="1458" spans="1:25" ht="25">
      <c r="A1458" s="1" t="s">
        <v>3976</v>
      </c>
      <c r="B1458" s="12">
        <v>46278</v>
      </c>
      <c r="C1458" s="1" t="s">
        <v>321</v>
      </c>
      <c r="D1458" s="1" t="s">
        <v>269</v>
      </c>
      <c r="E1458" s="1">
        <v>0</v>
      </c>
      <c r="F1458" s="1">
        <v>3</v>
      </c>
      <c r="G1458" s="1" t="s">
        <v>584</v>
      </c>
      <c r="H1458" s="1" t="s">
        <v>584</v>
      </c>
      <c r="I1458" s="1">
        <v>2</v>
      </c>
      <c r="J1458" s="14" t="s">
        <v>792</v>
      </c>
      <c r="K1458" s="14" t="s">
        <v>3977</v>
      </c>
      <c r="L1458" s="14"/>
      <c r="M1458" s="1" t="s">
        <v>5986</v>
      </c>
      <c r="N1458" s="14" t="s">
        <v>5989</v>
      </c>
      <c r="O1458" s="1">
        <f>IF(G1458="D1",MATCH(C1458,'RPI calculation'!$A$9:$A$356,0),0)</f>
        <v>112</v>
      </c>
      <c r="P1458" s="1">
        <f>IF(H1458="D1",MATCH(D1458,'RPI calculation'!$A$9:$A$356,0),0)</f>
        <v>288</v>
      </c>
      <c r="Q1458" s="1">
        <f t="shared" si="66"/>
        <v>1</v>
      </c>
      <c r="R1458" s="1">
        <f t="shared" si="67"/>
        <v>0</v>
      </c>
      <c r="S1458" s="1">
        <f t="shared" si="68"/>
        <v>1</v>
      </c>
      <c r="T1458" s="9">
        <f>IF(Q1458=0,0,(INDEX('RPI calculation'!$H$9:$H$356,P1458)-(COUNTIFS(Matches!$C$9:$C$1954,C1458,Matches!$D$9:$D$1954,D1458,Matches!$Q$9:$Q$1954,1,Matches!$F$9:$F$1954,3)+COUNTIFS(Matches!$C$9:$C$1954,D1458,Matches!$D$9:$D$1954,C1458,Matches!$Q$9:$Q$1954,1,Matches!$E$9:$E$1954,3)))/((INDEX('RPI calculation'!$H$9:$H$356,P1458)+INDEX('RPI calculation'!$I$9:$I$356,P1458))-(COUNTIFS(Matches!$C$9:$C$1954,C1458,Matches!$D$9:$D$1954,D1458,Matches!$Q$9:$Q$1954,1)+COUNTIFS(Matches!$C$9:$C$1954,D1458,Matches!$D$9:$D$1954,C1458,Matches!$Q$9:$Q$1954,1))))</f>
        <v>0.7</v>
      </c>
      <c r="U1458" s="9">
        <f>IF(Q1458=0,0,(INDEX('RPI calculation'!$H$9:$H$356,O1458)-(COUNTIFS(Matches!$C$9:$C$1954,C1458,Matches!$D$9:$D$1954,D1458,Matches!$Q$9:$Q$1954,1,Matches!$E$9:$E$1954,3)+COUNTIFS(Matches!$C$9:$C$1954,D1458,Matches!$D$9:$D$1954,C1458,Matches!$Q$9:$Q$1954,1,Matches!$F$9:$F$1954,3)))/((INDEX('RPI calculation'!$H$9:$H$356,O1458)+INDEX('RPI calculation'!$I$9:$I$356,O1458))-(COUNTIFS(Matches!$C$9:$C$1954,C1458,Matches!$D$9:$D$1954,D1458,Matches!$Q$9:$Q$1954,1)+COUNTIFS(Matches!$C$9:$C$1954,D1458,Matches!$D$9:$D$1954,C1458,Matches!$Q$9:$Q$1954,1))))</f>
        <v>0.1</v>
      </c>
      <c r="V1458" s="9">
        <f>IF(Q1458=0,0,INDEX('RPI calculation'!$K$9:$K$356,P1458))</f>
        <v>0.28549127640036737</v>
      </c>
      <c r="W1458" s="9">
        <f>IF(Q1458=0,0,INDEX('RPI calculation'!$K$9:$K$356,O1458))</f>
        <v>0.53409090909090906</v>
      </c>
      <c r="X1458" s="1">
        <f>IF(G1458="D1",INDEX('RPI calculation'!$N$9:$N$356,O1458),0)</f>
        <v>298</v>
      </c>
      <c r="Y1458" s="1">
        <f>IF(H1458="D1",INDEX('RPI calculation'!$N$9:$N$356,P1458),0)</f>
        <v>246</v>
      </c>
    </row>
    <row r="1459" spans="1:25" ht="25">
      <c r="A1459" s="1" t="s">
        <v>3978</v>
      </c>
      <c r="B1459" s="12">
        <v>46278</v>
      </c>
      <c r="C1459" s="1" t="s">
        <v>65</v>
      </c>
      <c r="D1459" s="1" t="s">
        <v>147</v>
      </c>
      <c r="E1459" s="1">
        <v>3</v>
      </c>
      <c r="F1459" s="1">
        <v>2</v>
      </c>
      <c r="G1459" s="1" t="s">
        <v>584</v>
      </c>
      <c r="H1459" s="1" t="s">
        <v>584</v>
      </c>
      <c r="I1459" s="1">
        <v>2</v>
      </c>
      <c r="J1459" s="14" t="s">
        <v>795</v>
      </c>
      <c r="K1459" s="14" t="s">
        <v>3979</v>
      </c>
      <c r="L1459" s="14"/>
      <c r="M1459" s="1" t="s">
        <v>5986</v>
      </c>
      <c r="N1459" s="14" t="s">
        <v>5989</v>
      </c>
      <c r="O1459" s="1">
        <f>IF(G1459="D1",MATCH(C1459,'RPI calculation'!$A$9:$A$356,0),0)</f>
        <v>115</v>
      </c>
      <c r="P1459" s="1">
        <f>IF(H1459="D1",MATCH(D1459,'RPI calculation'!$A$9:$A$356,0),0)</f>
        <v>152</v>
      </c>
      <c r="Q1459" s="1">
        <f t="shared" si="66"/>
        <v>1</v>
      </c>
      <c r="R1459" s="1">
        <f t="shared" si="67"/>
        <v>1</v>
      </c>
      <c r="S1459" s="1">
        <f t="shared" si="68"/>
        <v>0</v>
      </c>
      <c r="T1459" s="9">
        <f>IF(Q1459=0,0,(INDEX('RPI calculation'!$H$9:$H$356,P1459)-(COUNTIFS(Matches!$C$9:$C$1954,C1459,Matches!$D$9:$D$1954,D1459,Matches!$Q$9:$Q$1954,1,Matches!$F$9:$F$1954,3)+COUNTIFS(Matches!$C$9:$C$1954,D1459,Matches!$D$9:$D$1954,C1459,Matches!$Q$9:$Q$1954,1,Matches!$E$9:$E$1954,3)))/((INDEX('RPI calculation'!$H$9:$H$356,P1459)+INDEX('RPI calculation'!$I$9:$I$356,P1459))-(COUNTIFS(Matches!$C$9:$C$1954,C1459,Matches!$D$9:$D$1954,D1459,Matches!$Q$9:$Q$1954,1)+COUNTIFS(Matches!$C$9:$C$1954,D1459,Matches!$D$9:$D$1954,C1459,Matches!$Q$9:$Q$1954,1))))</f>
        <v>0.5</v>
      </c>
      <c r="U1459" s="9">
        <f>IF(Q1459=0,0,(INDEX('RPI calculation'!$H$9:$H$356,O1459)-(COUNTIFS(Matches!$C$9:$C$1954,C1459,Matches!$D$9:$D$1954,D1459,Matches!$Q$9:$Q$1954,1,Matches!$E$9:$E$1954,3)+COUNTIFS(Matches!$C$9:$C$1954,D1459,Matches!$D$9:$D$1954,C1459,Matches!$Q$9:$Q$1954,1,Matches!$F$9:$F$1954,3)))/((INDEX('RPI calculation'!$H$9:$H$356,O1459)+INDEX('RPI calculation'!$I$9:$I$356,O1459))-(COUNTIFS(Matches!$C$9:$C$1954,C1459,Matches!$D$9:$D$1954,D1459,Matches!$Q$9:$Q$1954,1)+COUNTIFS(Matches!$C$9:$C$1954,D1459,Matches!$D$9:$D$1954,C1459,Matches!$Q$9:$Q$1954,1))))</f>
        <v>0.77777777777777779</v>
      </c>
      <c r="V1459" s="9">
        <f>IF(Q1459=0,0,INDEX('RPI calculation'!$K$9:$K$356,P1459))</f>
        <v>0.52063492063492056</v>
      </c>
      <c r="W1459" s="9">
        <f>IF(Q1459=0,0,INDEX('RPI calculation'!$K$9:$K$356,O1459))</f>
        <v>0.58087695133149675</v>
      </c>
      <c r="X1459" s="1">
        <f>IF(G1459="D1",INDEX('RPI calculation'!$N$9:$N$356,O1459),0)</f>
        <v>42</v>
      </c>
      <c r="Y1459" s="1">
        <f>IF(H1459="D1",INDEX('RPI calculation'!$N$9:$N$356,P1459),0)</f>
        <v>124</v>
      </c>
    </row>
    <row r="1460" spans="1:25" ht="25">
      <c r="A1460" s="1" t="s">
        <v>3980</v>
      </c>
      <c r="B1460" s="12">
        <v>46278</v>
      </c>
      <c r="C1460" s="1" t="s">
        <v>206</v>
      </c>
      <c r="D1460" s="1" t="s">
        <v>202</v>
      </c>
      <c r="E1460" s="1">
        <v>3</v>
      </c>
      <c r="F1460" s="1">
        <v>0</v>
      </c>
      <c r="G1460" s="1" t="s">
        <v>584</v>
      </c>
      <c r="H1460" s="1" t="s">
        <v>584</v>
      </c>
      <c r="I1460" s="1">
        <v>2</v>
      </c>
      <c r="J1460" s="14" t="s">
        <v>844</v>
      </c>
      <c r="K1460" s="14" t="s">
        <v>3981</v>
      </c>
      <c r="L1460" s="14"/>
      <c r="M1460" s="1" t="s">
        <v>5986</v>
      </c>
      <c r="N1460" s="14" t="s">
        <v>5989</v>
      </c>
      <c r="O1460" s="1">
        <f>IF(G1460="D1",MATCH(C1460,'RPI calculation'!$A$9:$A$356,0),0)</f>
        <v>116</v>
      </c>
      <c r="P1460" s="1">
        <f>IF(H1460="D1",MATCH(D1460,'RPI calculation'!$A$9:$A$356,0),0)</f>
        <v>227</v>
      </c>
      <c r="Q1460" s="1">
        <f t="shared" si="66"/>
        <v>1</v>
      </c>
      <c r="R1460" s="1">
        <f t="shared" si="67"/>
        <v>1</v>
      </c>
      <c r="S1460" s="1">
        <f t="shared" si="68"/>
        <v>0</v>
      </c>
      <c r="T1460" s="9">
        <f>IF(Q1460=0,0,(INDEX('RPI calculation'!$H$9:$H$356,P1460)-(COUNTIFS(Matches!$C$9:$C$1954,C1460,Matches!$D$9:$D$1954,D1460,Matches!$Q$9:$Q$1954,1,Matches!$F$9:$F$1954,3)+COUNTIFS(Matches!$C$9:$C$1954,D1460,Matches!$D$9:$D$1954,C1460,Matches!$Q$9:$Q$1954,1,Matches!$E$9:$E$1954,3)))/((INDEX('RPI calculation'!$H$9:$H$356,P1460)+INDEX('RPI calculation'!$I$9:$I$356,P1460))-(COUNTIFS(Matches!$C$9:$C$1954,C1460,Matches!$D$9:$D$1954,D1460,Matches!$Q$9:$Q$1954,1)+COUNTIFS(Matches!$C$9:$C$1954,D1460,Matches!$D$9:$D$1954,C1460,Matches!$Q$9:$Q$1954,1))))</f>
        <v>0.5</v>
      </c>
      <c r="U1460" s="9">
        <f>IF(Q1460=0,0,(INDEX('RPI calculation'!$H$9:$H$356,O1460)-(COUNTIFS(Matches!$C$9:$C$1954,C1460,Matches!$D$9:$D$1954,D1460,Matches!$Q$9:$Q$1954,1,Matches!$E$9:$E$1954,3)+COUNTIFS(Matches!$C$9:$C$1954,D1460,Matches!$D$9:$D$1954,C1460,Matches!$Q$9:$Q$1954,1,Matches!$F$9:$F$1954,3)))/((INDEX('RPI calculation'!$H$9:$H$356,O1460)+INDEX('RPI calculation'!$I$9:$I$356,O1460))-(COUNTIFS(Matches!$C$9:$C$1954,C1460,Matches!$D$9:$D$1954,D1460,Matches!$Q$9:$Q$1954,1)+COUNTIFS(Matches!$C$9:$C$1954,D1460,Matches!$D$9:$D$1954,C1460,Matches!$Q$9:$Q$1954,1))))</f>
        <v>0.8</v>
      </c>
      <c r="V1460" s="9">
        <f>IF(Q1460=0,0,INDEX('RPI calculation'!$K$9:$K$356,P1460))</f>
        <v>0.53330558330558331</v>
      </c>
      <c r="W1460" s="9">
        <f>IF(Q1460=0,0,INDEX('RPI calculation'!$K$9:$K$356,O1460))</f>
        <v>0.32379741470650564</v>
      </c>
      <c r="X1460" s="1">
        <f>IF(G1460="D1",INDEX('RPI calculation'!$N$9:$N$356,O1460),0)</f>
        <v>183</v>
      </c>
      <c r="Y1460" s="1">
        <f>IF(H1460="D1",INDEX('RPI calculation'!$N$9:$N$356,P1460),0)</f>
        <v>179</v>
      </c>
    </row>
    <row r="1461" spans="1:25" ht="25">
      <c r="A1461" s="1" t="s">
        <v>3982</v>
      </c>
      <c r="B1461" s="12">
        <v>46278</v>
      </c>
      <c r="C1461" s="1" t="s">
        <v>310</v>
      </c>
      <c r="D1461" s="1" t="s">
        <v>199</v>
      </c>
      <c r="E1461" s="1">
        <v>1</v>
      </c>
      <c r="F1461" s="1">
        <v>3</v>
      </c>
      <c r="G1461" s="1" t="s">
        <v>584</v>
      </c>
      <c r="H1461" s="1" t="s">
        <v>584</v>
      </c>
      <c r="I1461" s="1">
        <v>2</v>
      </c>
      <c r="J1461" s="14" t="s">
        <v>965</v>
      </c>
      <c r="K1461" s="14" t="s">
        <v>3983</v>
      </c>
      <c r="L1461" s="14"/>
      <c r="M1461" s="1" t="s">
        <v>5986</v>
      </c>
      <c r="N1461" s="14" t="s">
        <v>5989</v>
      </c>
      <c r="O1461" s="1">
        <f>IF(G1461="D1",MATCH(C1461,'RPI calculation'!$A$9:$A$356,0),0)</f>
        <v>125</v>
      </c>
      <c r="P1461" s="1">
        <f>IF(H1461="D1",MATCH(D1461,'RPI calculation'!$A$9:$A$356,0),0)</f>
        <v>242</v>
      </c>
      <c r="Q1461" s="1">
        <f t="shared" si="66"/>
        <v>1</v>
      </c>
      <c r="R1461" s="1">
        <f t="shared" si="67"/>
        <v>0</v>
      </c>
      <c r="S1461" s="1">
        <f t="shared" si="68"/>
        <v>1</v>
      </c>
      <c r="T1461" s="9">
        <f>IF(Q1461=0,0,(INDEX('RPI calculation'!$H$9:$H$356,P1461)-(COUNTIFS(Matches!$C$9:$C$1954,C1461,Matches!$D$9:$D$1954,D1461,Matches!$Q$9:$Q$1954,1,Matches!$F$9:$F$1954,3)+COUNTIFS(Matches!$C$9:$C$1954,D1461,Matches!$D$9:$D$1954,C1461,Matches!$Q$9:$Q$1954,1,Matches!$E$9:$E$1954,3)))/((INDEX('RPI calculation'!$H$9:$H$356,P1461)+INDEX('RPI calculation'!$I$9:$I$356,P1461))-(COUNTIFS(Matches!$C$9:$C$1954,C1461,Matches!$D$9:$D$1954,D1461,Matches!$Q$9:$Q$1954,1)+COUNTIFS(Matches!$C$9:$C$1954,D1461,Matches!$D$9:$D$1954,C1461,Matches!$Q$9:$Q$1954,1))))</f>
        <v>0.22222222222222221</v>
      </c>
      <c r="U1461" s="9">
        <f>IF(Q1461=0,0,(INDEX('RPI calculation'!$H$9:$H$356,O1461)-(COUNTIFS(Matches!$C$9:$C$1954,C1461,Matches!$D$9:$D$1954,D1461,Matches!$Q$9:$Q$1954,1,Matches!$E$9:$E$1954,3)+COUNTIFS(Matches!$C$9:$C$1954,D1461,Matches!$D$9:$D$1954,C1461,Matches!$Q$9:$Q$1954,1,Matches!$F$9:$F$1954,3)))/((INDEX('RPI calculation'!$H$9:$H$356,O1461)+INDEX('RPI calculation'!$I$9:$I$356,O1461))-(COUNTIFS(Matches!$C$9:$C$1954,C1461,Matches!$D$9:$D$1954,D1461,Matches!$Q$9:$Q$1954,1)+COUNTIFS(Matches!$C$9:$C$1954,D1461,Matches!$D$9:$D$1954,C1461,Matches!$Q$9:$Q$1954,1))))</f>
        <v>0.27272727272727271</v>
      </c>
      <c r="V1461" s="9">
        <f>IF(Q1461=0,0,INDEX('RPI calculation'!$K$9:$K$356,P1461))</f>
        <v>0.59522727272727272</v>
      </c>
      <c r="W1461" s="9">
        <f>IF(Q1461=0,0,INDEX('RPI calculation'!$K$9:$K$356,O1461))</f>
        <v>0.5044013856513857</v>
      </c>
      <c r="X1461" s="1">
        <f>IF(G1461="D1",INDEX('RPI calculation'!$N$9:$N$356,O1461),0)</f>
        <v>287</v>
      </c>
      <c r="Y1461" s="1">
        <f>IF(H1461="D1",INDEX('RPI calculation'!$N$9:$N$356,P1461),0)</f>
        <v>176</v>
      </c>
    </row>
    <row r="1462" spans="1:25" ht="25">
      <c r="A1462" s="1" t="s">
        <v>3984</v>
      </c>
      <c r="B1462" s="12">
        <v>46278</v>
      </c>
      <c r="C1462" s="1" t="s">
        <v>59</v>
      </c>
      <c r="D1462" s="1" t="s">
        <v>102</v>
      </c>
      <c r="E1462" s="1">
        <v>3</v>
      </c>
      <c r="F1462" s="1">
        <v>0</v>
      </c>
      <c r="G1462" s="1" t="s">
        <v>584</v>
      </c>
      <c r="H1462" s="1" t="s">
        <v>584</v>
      </c>
      <c r="I1462" s="1">
        <v>2</v>
      </c>
      <c r="J1462" s="14" t="s">
        <v>1983</v>
      </c>
      <c r="K1462" s="14" t="s">
        <v>3985</v>
      </c>
      <c r="L1462" s="14"/>
      <c r="M1462" s="1" t="s">
        <v>5986</v>
      </c>
      <c r="N1462" s="14" t="s">
        <v>5989</v>
      </c>
      <c r="O1462" s="1">
        <f>IF(G1462="D1",MATCH(C1462,'RPI calculation'!$A$9:$A$356,0),0)</f>
        <v>127</v>
      </c>
      <c r="P1462" s="1">
        <f>IF(H1462="D1",MATCH(D1462,'RPI calculation'!$A$9:$A$356,0),0)</f>
        <v>291</v>
      </c>
      <c r="Q1462" s="1">
        <f t="shared" si="66"/>
        <v>1</v>
      </c>
      <c r="R1462" s="1">
        <f t="shared" si="67"/>
        <v>1</v>
      </c>
      <c r="S1462" s="1">
        <f t="shared" si="68"/>
        <v>0</v>
      </c>
      <c r="T1462" s="9">
        <f>IF(Q1462=0,0,(INDEX('RPI calculation'!$H$9:$H$356,P1462)-(COUNTIFS(Matches!$C$9:$C$1954,C1462,Matches!$D$9:$D$1954,D1462,Matches!$Q$9:$Q$1954,1,Matches!$F$9:$F$1954,3)+COUNTIFS(Matches!$C$9:$C$1954,D1462,Matches!$D$9:$D$1954,C1462,Matches!$Q$9:$Q$1954,1,Matches!$E$9:$E$1954,3)))/((INDEX('RPI calculation'!$H$9:$H$356,P1462)+INDEX('RPI calculation'!$I$9:$I$356,P1462))-(COUNTIFS(Matches!$C$9:$C$1954,C1462,Matches!$D$9:$D$1954,D1462,Matches!$Q$9:$Q$1954,1)+COUNTIFS(Matches!$C$9:$C$1954,D1462,Matches!$D$9:$D$1954,C1462,Matches!$Q$9:$Q$1954,1))))</f>
        <v>0.8</v>
      </c>
      <c r="U1462" s="9">
        <f>IF(Q1462=0,0,(INDEX('RPI calculation'!$H$9:$H$356,O1462)-(COUNTIFS(Matches!$C$9:$C$1954,C1462,Matches!$D$9:$D$1954,D1462,Matches!$Q$9:$Q$1954,1,Matches!$E$9:$E$1954,3)+COUNTIFS(Matches!$C$9:$C$1954,D1462,Matches!$D$9:$D$1954,C1462,Matches!$Q$9:$Q$1954,1,Matches!$F$9:$F$1954,3)))/((INDEX('RPI calculation'!$H$9:$H$356,O1462)+INDEX('RPI calculation'!$I$9:$I$356,O1462))-(COUNTIFS(Matches!$C$9:$C$1954,C1462,Matches!$D$9:$D$1954,D1462,Matches!$Q$9:$Q$1954,1)+COUNTIFS(Matches!$C$9:$C$1954,D1462,Matches!$D$9:$D$1954,C1462,Matches!$Q$9:$Q$1954,1))))</f>
        <v>0.66666666666666663</v>
      </c>
      <c r="V1462" s="9">
        <f>IF(Q1462=0,0,INDEX('RPI calculation'!$K$9:$K$356,P1462))</f>
        <v>0.50874655647382916</v>
      </c>
      <c r="W1462" s="9">
        <f>IF(Q1462=0,0,INDEX('RPI calculation'!$K$9:$K$356,O1462))</f>
        <v>0.58611111111111103</v>
      </c>
      <c r="X1462" s="1">
        <f>IF(G1462="D1",INDEX('RPI calculation'!$N$9:$N$356,O1462),0)</f>
        <v>36</v>
      </c>
      <c r="Y1462" s="1">
        <f>IF(H1462="D1",INDEX('RPI calculation'!$N$9:$N$356,P1462),0)</f>
        <v>79</v>
      </c>
    </row>
    <row r="1463" spans="1:25" ht="25">
      <c r="A1463" s="1" t="s">
        <v>3986</v>
      </c>
      <c r="B1463" s="12">
        <v>46278</v>
      </c>
      <c r="C1463" s="1" t="s">
        <v>58</v>
      </c>
      <c r="D1463" s="1" t="s">
        <v>268</v>
      </c>
      <c r="E1463" s="1">
        <v>3</v>
      </c>
      <c r="F1463" s="1">
        <v>1</v>
      </c>
      <c r="G1463" s="1" t="s">
        <v>584</v>
      </c>
      <c r="H1463" s="1" t="s">
        <v>584</v>
      </c>
      <c r="I1463" s="1">
        <v>2</v>
      </c>
      <c r="J1463" s="14" t="s">
        <v>1138</v>
      </c>
      <c r="K1463" s="14" t="s">
        <v>3987</v>
      </c>
      <c r="L1463" s="14"/>
      <c r="M1463" s="1" t="s">
        <v>5986</v>
      </c>
      <c r="N1463" s="14" t="s">
        <v>5989</v>
      </c>
      <c r="O1463" s="1">
        <f>IF(G1463="D1",MATCH(C1463,'RPI calculation'!$A$9:$A$356,0),0)</f>
        <v>129</v>
      </c>
      <c r="P1463" s="1">
        <f>IF(H1463="D1",MATCH(D1463,'RPI calculation'!$A$9:$A$356,0),0)</f>
        <v>181</v>
      </c>
      <c r="Q1463" s="1">
        <f t="shared" si="66"/>
        <v>1</v>
      </c>
      <c r="R1463" s="1">
        <f t="shared" si="67"/>
        <v>1</v>
      </c>
      <c r="S1463" s="1">
        <f t="shared" si="68"/>
        <v>0</v>
      </c>
      <c r="T1463" s="9">
        <f>IF(Q1463=0,0,(INDEX('RPI calculation'!$H$9:$H$356,P1463)-(COUNTIFS(Matches!$C$9:$C$1954,C1463,Matches!$D$9:$D$1954,D1463,Matches!$Q$9:$Q$1954,1,Matches!$F$9:$F$1954,3)+COUNTIFS(Matches!$C$9:$C$1954,D1463,Matches!$D$9:$D$1954,C1463,Matches!$Q$9:$Q$1954,1,Matches!$E$9:$E$1954,3)))/((INDEX('RPI calculation'!$H$9:$H$356,P1463)+INDEX('RPI calculation'!$I$9:$I$356,P1463))-(COUNTIFS(Matches!$C$9:$C$1954,C1463,Matches!$D$9:$D$1954,D1463,Matches!$Q$9:$Q$1954,1)+COUNTIFS(Matches!$C$9:$C$1954,D1463,Matches!$D$9:$D$1954,C1463,Matches!$Q$9:$Q$1954,1))))</f>
        <v>0.22222222222222221</v>
      </c>
      <c r="U1463" s="9">
        <f>IF(Q1463=0,0,(INDEX('RPI calculation'!$H$9:$H$356,O1463)-(COUNTIFS(Matches!$C$9:$C$1954,C1463,Matches!$D$9:$D$1954,D1463,Matches!$Q$9:$Q$1954,1,Matches!$E$9:$E$1954,3)+COUNTIFS(Matches!$C$9:$C$1954,D1463,Matches!$D$9:$D$1954,C1463,Matches!$Q$9:$Q$1954,1,Matches!$F$9:$F$1954,3)))/((INDEX('RPI calculation'!$H$9:$H$356,O1463)+INDEX('RPI calculation'!$I$9:$I$356,O1463))-(COUNTIFS(Matches!$C$9:$C$1954,C1463,Matches!$D$9:$D$1954,D1463,Matches!$Q$9:$Q$1954,1)+COUNTIFS(Matches!$C$9:$C$1954,D1463,Matches!$D$9:$D$1954,C1463,Matches!$Q$9:$Q$1954,1))))</f>
        <v>1</v>
      </c>
      <c r="V1463" s="9">
        <f>IF(Q1463=0,0,INDEX('RPI calculation'!$K$9:$K$356,P1463))</f>
        <v>0.57952380952380955</v>
      </c>
      <c r="W1463" s="9">
        <f>IF(Q1463=0,0,INDEX('RPI calculation'!$K$9:$K$356,O1463))</f>
        <v>0.45530303030303032</v>
      </c>
      <c r="X1463" s="1">
        <f>IF(G1463="D1",INDEX('RPI calculation'!$N$9:$N$356,O1463),0)</f>
        <v>35</v>
      </c>
      <c r="Y1463" s="1">
        <f>IF(H1463="D1",INDEX('RPI calculation'!$N$9:$N$356,P1463),0)</f>
        <v>245</v>
      </c>
    </row>
    <row r="1464" spans="1:25" ht="25">
      <c r="A1464" s="1" t="s">
        <v>3988</v>
      </c>
      <c r="B1464" s="12">
        <v>46278</v>
      </c>
      <c r="C1464" s="1" t="s">
        <v>254</v>
      </c>
      <c r="D1464" s="1" t="s">
        <v>110</v>
      </c>
      <c r="E1464" s="1">
        <v>0</v>
      </c>
      <c r="F1464" s="1">
        <v>3</v>
      </c>
      <c r="G1464" s="1" t="s">
        <v>584</v>
      </c>
      <c r="H1464" s="1" t="s">
        <v>584</v>
      </c>
      <c r="I1464" s="1">
        <v>2</v>
      </c>
      <c r="J1464" s="14" t="s">
        <v>2587</v>
      </c>
      <c r="K1464" s="14" t="s">
        <v>3989</v>
      </c>
      <c r="L1464" s="14"/>
      <c r="M1464" s="1" t="s">
        <v>5986</v>
      </c>
      <c r="N1464" s="14" t="s">
        <v>5989</v>
      </c>
      <c r="O1464" s="1">
        <f>IF(G1464="D1",MATCH(C1464,'RPI calculation'!$A$9:$A$356,0),0)</f>
        <v>133</v>
      </c>
      <c r="P1464" s="1">
        <f>IF(H1464="D1",MATCH(D1464,'RPI calculation'!$A$9:$A$356,0),0)</f>
        <v>216</v>
      </c>
      <c r="Q1464" s="1">
        <f t="shared" si="66"/>
        <v>1</v>
      </c>
      <c r="R1464" s="1">
        <f t="shared" si="67"/>
        <v>0</v>
      </c>
      <c r="S1464" s="1">
        <f t="shared" si="68"/>
        <v>1</v>
      </c>
      <c r="T1464" s="9">
        <f>IF(Q1464=0,0,(INDEX('RPI calculation'!$H$9:$H$356,P1464)-(COUNTIFS(Matches!$C$9:$C$1954,C1464,Matches!$D$9:$D$1954,D1464,Matches!$Q$9:$Q$1954,1,Matches!$F$9:$F$1954,3)+COUNTIFS(Matches!$C$9:$C$1954,D1464,Matches!$D$9:$D$1954,C1464,Matches!$Q$9:$Q$1954,1,Matches!$E$9:$E$1954,3)))/((INDEX('RPI calculation'!$H$9:$H$356,P1464)+INDEX('RPI calculation'!$I$9:$I$356,P1464))-(COUNTIFS(Matches!$C$9:$C$1954,C1464,Matches!$D$9:$D$1954,D1464,Matches!$Q$9:$Q$1954,1)+COUNTIFS(Matches!$C$9:$C$1954,D1464,Matches!$D$9:$D$1954,C1464,Matches!$Q$9:$Q$1954,1))))</f>
        <v>0.77777777777777779</v>
      </c>
      <c r="U1464" s="9">
        <f>IF(Q1464=0,0,(INDEX('RPI calculation'!$H$9:$H$356,O1464)-(COUNTIFS(Matches!$C$9:$C$1954,C1464,Matches!$D$9:$D$1954,D1464,Matches!$Q$9:$Q$1954,1,Matches!$E$9:$E$1954,3)+COUNTIFS(Matches!$C$9:$C$1954,D1464,Matches!$D$9:$D$1954,C1464,Matches!$Q$9:$Q$1954,1,Matches!$F$9:$F$1954,3)))/((INDEX('RPI calculation'!$H$9:$H$356,O1464)+INDEX('RPI calculation'!$I$9:$I$356,O1464))-(COUNTIFS(Matches!$C$9:$C$1954,C1464,Matches!$D$9:$D$1954,D1464,Matches!$Q$9:$Q$1954,1)+COUNTIFS(Matches!$C$9:$C$1954,D1464,Matches!$D$9:$D$1954,C1464,Matches!$Q$9:$Q$1954,1))))</f>
        <v>0.54545454545454541</v>
      </c>
      <c r="V1464" s="9">
        <f>IF(Q1464=0,0,INDEX('RPI calculation'!$K$9:$K$356,P1464))</f>
        <v>0.48739898989898994</v>
      </c>
      <c r="W1464" s="9">
        <f>IF(Q1464=0,0,INDEX('RPI calculation'!$K$9:$K$356,O1464))</f>
        <v>0.44771917896917895</v>
      </c>
      <c r="X1464" s="1">
        <f>IF(G1464="D1",INDEX('RPI calculation'!$N$9:$N$356,O1464),0)</f>
        <v>231</v>
      </c>
      <c r="Y1464" s="1">
        <f>IF(H1464="D1",INDEX('RPI calculation'!$N$9:$N$356,P1464),0)</f>
        <v>87</v>
      </c>
    </row>
    <row r="1465" spans="1:25" ht="25">
      <c r="A1465" s="1" t="s">
        <v>3990</v>
      </c>
      <c r="B1465" s="12">
        <v>46278</v>
      </c>
      <c r="C1465" s="1" t="s">
        <v>254</v>
      </c>
      <c r="D1465" s="1" t="s">
        <v>319</v>
      </c>
      <c r="E1465" s="1">
        <v>3</v>
      </c>
      <c r="F1465" s="1">
        <v>0</v>
      </c>
      <c r="G1465" s="1" t="s">
        <v>584</v>
      </c>
      <c r="H1465" s="1" t="s">
        <v>584</v>
      </c>
      <c r="I1465" s="1">
        <v>2</v>
      </c>
      <c r="J1465" s="14" t="s">
        <v>1207</v>
      </c>
      <c r="K1465" s="14" t="s">
        <v>3991</v>
      </c>
      <c r="L1465" s="14"/>
      <c r="M1465" s="1" t="s">
        <v>5986</v>
      </c>
      <c r="N1465" s="14" t="s">
        <v>5989</v>
      </c>
      <c r="O1465" s="1">
        <f>IF(G1465="D1",MATCH(C1465,'RPI calculation'!$A$9:$A$356,0),0)</f>
        <v>133</v>
      </c>
      <c r="P1465" s="1">
        <f>IF(H1465="D1",MATCH(D1465,'RPI calculation'!$A$9:$A$356,0),0)</f>
        <v>229</v>
      </c>
      <c r="Q1465" s="1">
        <f t="shared" si="66"/>
        <v>1</v>
      </c>
      <c r="R1465" s="1">
        <f t="shared" si="67"/>
        <v>1</v>
      </c>
      <c r="S1465" s="1">
        <f t="shared" si="68"/>
        <v>0</v>
      </c>
      <c r="T1465" s="9">
        <f>IF(Q1465=0,0,(INDEX('RPI calculation'!$H$9:$H$356,P1465)-(COUNTIFS(Matches!$C$9:$C$1954,C1465,Matches!$D$9:$D$1954,D1465,Matches!$Q$9:$Q$1954,1,Matches!$F$9:$F$1954,3)+COUNTIFS(Matches!$C$9:$C$1954,D1465,Matches!$D$9:$D$1954,C1465,Matches!$Q$9:$Q$1954,1,Matches!$E$9:$E$1954,3)))/((INDEX('RPI calculation'!$H$9:$H$356,P1465)+INDEX('RPI calculation'!$I$9:$I$356,P1465))-(COUNTIFS(Matches!$C$9:$C$1954,C1465,Matches!$D$9:$D$1954,D1465,Matches!$Q$9:$Q$1954,1)+COUNTIFS(Matches!$C$9:$C$1954,D1465,Matches!$D$9:$D$1954,C1465,Matches!$Q$9:$Q$1954,1))))</f>
        <v>0.1</v>
      </c>
      <c r="U1465" s="9">
        <f>IF(Q1465=0,0,(INDEX('RPI calculation'!$H$9:$H$356,O1465)-(COUNTIFS(Matches!$C$9:$C$1954,C1465,Matches!$D$9:$D$1954,D1465,Matches!$Q$9:$Q$1954,1,Matches!$E$9:$E$1954,3)+COUNTIFS(Matches!$C$9:$C$1954,D1465,Matches!$D$9:$D$1954,C1465,Matches!$Q$9:$Q$1954,1,Matches!$F$9:$F$1954,3)))/((INDEX('RPI calculation'!$H$9:$H$356,O1465)+INDEX('RPI calculation'!$I$9:$I$356,O1465))-(COUNTIFS(Matches!$C$9:$C$1954,C1465,Matches!$D$9:$D$1954,D1465,Matches!$Q$9:$Q$1954,1)+COUNTIFS(Matches!$C$9:$C$1954,D1465,Matches!$D$9:$D$1954,C1465,Matches!$Q$9:$Q$1954,1))))</f>
        <v>0.45454545454545453</v>
      </c>
      <c r="V1465" s="9">
        <f>IF(Q1465=0,0,INDEX('RPI calculation'!$K$9:$K$356,P1465))</f>
        <v>0.55791128063855333</v>
      </c>
      <c r="W1465" s="9">
        <f>IF(Q1465=0,0,INDEX('RPI calculation'!$K$9:$K$356,O1465))</f>
        <v>0.44771917896917895</v>
      </c>
      <c r="X1465" s="1">
        <f>IF(G1465="D1",INDEX('RPI calculation'!$N$9:$N$356,O1465),0)</f>
        <v>231</v>
      </c>
      <c r="Y1465" s="1">
        <f>IF(H1465="D1",INDEX('RPI calculation'!$N$9:$N$356,P1465),0)</f>
        <v>296</v>
      </c>
    </row>
    <row r="1466" spans="1:25" ht="25">
      <c r="A1466" s="1" t="s">
        <v>3992</v>
      </c>
      <c r="B1466" s="12">
        <v>46278</v>
      </c>
      <c r="C1466" s="1" t="s">
        <v>130</v>
      </c>
      <c r="D1466" s="1" t="s">
        <v>273</v>
      </c>
      <c r="E1466" s="1">
        <v>3</v>
      </c>
      <c r="F1466" s="1">
        <v>1</v>
      </c>
      <c r="G1466" s="1" t="s">
        <v>584</v>
      </c>
      <c r="H1466" s="1" t="s">
        <v>584</v>
      </c>
      <c r="I1466" s="1">
        <v>2</v>
      </c>
      <c r="J1466" s="14" t="s">
        <v>1988</v>
      </c>
      <c r="K1466" s="14" t="s">
        <v>3993</v>
      </c>
      <c r="L1466" s="14"/>
      <c r="M1466" s="1" t="s">
        <v>5986</v>
      </c>
      <c r="N1466" s="14" t="s">
        <v>5989</v>
      </c>
      <c r="O1466" s="1">
        <f>IF(G1466="D1",MATCH(C1466,'RPI calculation'!$A$9:$A$356,0),0)</f>
        <v>141</v>
      </c>
      <c r="P1466" s="1">
        <f>IF(H1466="D1",MATCH(D1466,'RPI calculation'!$A$9:$A$356,0),0)</f>
        <v>327</v>
      </c>
      <c r="Q1466" s="1">
        <f t="shared" si="66"/>
        <v>1</v>
      </c>
      <c r="R1466" s="1">
        <f t="shared" si="67"/>
        <v>1</v>
      </c>
      <c r="S1466" s="1">
        <f t="shared" si="68"/>
        <v>0</v>
      </c>
      <c r="T1466" s="9">
        <f>IF(Q1466=0,0,(INDEX('RPI calculation'!$H$9:$H$356,P1466)-(COUNTIFS(Matches!$C$9:$C$1954,C1466,Matches!$D$9:$D$1954,D1466,Matches!$Q$9:$Q$1954,1,Matches!$F$9:$F$1954,3)+COUNTIFS(Matches!$C$9:$C$1954,D1466,Matches!$D$9:$D$1954,C1466,Matches!$Q$9:$Q$1954,1,Matches!$E$9:$E$1954,3)))/((INDEX('RPI calculation'!$H$9:$H$356,P1466)+INDEX('RPI calculation'!$I$9:$I$356,P1466))-(COUNTIFS(Matches!$C$9:$C$1954,C1466,Matches!$D$9:$D$1954,D1466,Matches!$Q$9:$Q$1954,1)+COUNTIFS(Matches!$C$9:$C$1954,D1466,Matches!$D$9:$D$1954,C1466,Matches!$Q$9:$Q$1954,1))))</f>
        <v>0.375</v>
      </c>
      <c r="U1466" s="9">
        <f>IF(Q1466=0,0,(INDEX('RPI calculation'!$H$9:$H$356,O1466)-(COUNTIFS(Matches!$C$9:$C$1954,C1466,Matches!$D$9:$D$1954,D1466,Matches!$Q$9:$Q$1954,1,Matches!$E$9:$E$1954,3)+COUNTIFS(Matches!$C$9:$C$1954,D1466,Matches!$D$9:$D$1954,C1466,Matches!$Q$9:$Q$1954,1,Matches!$F$9:$F$1954,3)))/((INDEX('RPI calculation'!$H$9:$H$356,O1466)+INDEX('RPI calculation'!$I$9:$I$356,O1466))-(COUNTIFS(Matches!$C$9:$C$1954,C1466,Matches!$D$9:$D$1954,D1466,Matches!$Q$9:$Q$1954,1)+COUNTIFS(Matches!$C$9:$C$1954,D1466,Matches!$D$9:$D$1954,C1466,Matches!$Q$9:$Q$1954,1))))</f>
        <v>0.22222222222222221</v>
      </c>
      <c r="V1466" s="9">
        <f>IF(Q1466=0,0,INDEX('RPI calculation'!$K$9:$K$356,P1466))</f>
        <v>0.49228395061728392</v>
      </c>
      <c r="W1466" s="9">
        <f>IF(Q1466=0,0,INDEX('RPI calculation'!$K$9:$K$356,O1466))</f>
        <v>0.68699494949494944</v>
      </c>
      <c r="X1466" s="1">
        <f>IF(G1466="D1",INDEX('RPI calculation'!$N$9:$N$356,O1466),0)</f>
        <v>107</v>
      </c>
      <c r="Y1466" s="1">
        <f>IF(H1466="D1",INDEX('RPI calculation'!$N$9:$N$356,P1466),0)</f>
        <v>250</v>
      </c>
    </row>
    <row r="1467" spans="1:25" ht="25">
      <c r="A1467" s="1" t="s">
        <v>3994</v>
      </c>
      <c r="B1467" s="12">
        <v>46278</v>
      </c>
      <c r="C1467" s="1" t="s">
        <v>89</v>
      </c>
      <c r="D1467" s="1" t="s">
        <v>46</v>
      </c>
      <c r="E1467" s="1">
        <v>0</v>
      </c>
      <c r="F1467" s="1">
        <v>3</v>
      </c>
      <c r="G1467" s="1" t="s">
        <v>584</v>
      </c>
      <c r="H1467" s="1" t="s">
        <v>584</v>
      </c>
      <c r="I1467" s="1">
        <v>2</v>
      </c>
      <c r="J1467" s="14" t="s">
        <v>1110</v>
      </c>
      <c r="K1467" s="14" t="s">
        <v>3995</v>
      </c>
      <c r="L1467" s="14"/>
      <c r="M1467" s="1" t="s">
        <v>5986</v>
      </c>
      <c r="N1467" s="14" t="s">
        <v>5989</v>
      </c>
      <c r="O1467" s="1">
        <f>IF(G1467="D1",MATCH(C1467,'RPI calculation'!$A$9:$A$356,0),0)</f>
        <v>142</v>
      </c>
      <c r="P1467" s="1">
        <f>IF(H1467="D1",MATCH(D1467,'RPI calculation'!$A$9:$A$356,0),0)</f>
        <v>143</v>
      </c>
      <c r="Q1467" s="1">
        <f t="shared" si="66"/>
        <v>1</v>
      </c>
      <c r="R1467" s="1">
        <f t="shared" si="67"/>
        <v>0</v>
      </c>
      <c r="S1467" s="1">
        <f t="shared" si="68"/>
        <v>1</v>
      </c>
      <c r="T1467" s="9">
        <f>IF(Q1467=0,0,(INDEX('RPI calculation'!$H$9:$H$356,P1467)-(COUNTIFS(Matches!$C$9:$C$1954,C1467,Matches!$D$9:$D$1954,D1467,Matches!$Q$9:$Q$1954,1,Matches!$F$9:$F$1954,3)+COUNTIFS(Matches!$C$9:$C$1954,D1467,Matches!$D$9:$D$1954,C1467,Matches!$Q$9:$Q$1954,1,Matches!$E$9:$E$1954,3)))/((INDEX('RPI calculation'!$H$9:$H$356,P1467)+INDEX('RPI calculation'!$I$9:$I$356,P1467))-(COUNTIFS(Matches!$C$9:$C$1954,C1467,Matches!$D$9:$D$1954,D1467,Matches!$Q$9:$Q$1954,1)+COUNTIFS(Matches!$C$9:$C$1954,D1467,Matches!$D$9:$D$1954,C1467,Matches!$Q$9:$Q$1954,1))))</f>
        <v>0.77777777777777779</v>
      </c>
      <c r="U1467" s="9">
        <f>IF(Q1467=0,0,(INDEX('RPI calculation'!$H$9:$H$356,O1467)-(COUNTIFS(Matches!$C$9:$C$1954,C1467,Matches!$D$9:$D$1954,D1467,Matches!$Q$9:$Q$1954,1,Matches!$E$9:$E$1954,3)+COUNTIFS(Matches!$C$9:$C$1954,D1467,Matches!$D$9:$D$1954,C1467,Matches!$Q$9:$Q$1954,1,Matches!$F$9:$F$1954,3)))/((INDEX('RPI calculation'!$H$9:$H$356,O1467)+INDEX('RPI calculation'!$I$9:$I$356,O1467))-(COUNTIFS(Matches!$C$9:$C$1954,C1467,Matches!$D$9:$D$1954,D1467,Matches!$Q$9:$Q$1954,1)+COUNTIFS(Matches!$C$9:$C$1954,D1467,Matches!$D$9:$D$1954,C1467,Matches!$Q$9:$Q$1954,1))))</f>
        <v>0.9</v>
      </c>
      <c r="V1467" s="9">
        <f>IF(Q1467=0,0,INDEX('RPI calculation'!$K$9:$K$356,P1467))</f>
        <v>0.60912698412698407</v>
      </c>
      <c r="W1467" s="9">
        <f>IF(Q1467=0,0,INDEX('RPI calculation'!$K$9:$K$356,O1467))</f>
        <v>0.5116030434212252</v>
      </c>
      <c r="X1467" s="1">
        <f>IF(G1467="D1",INDEX('RPI calculation'!$N$9:$N$356,O1467),0)</f>
        <v>66</v>
      </c>
      <c r="Y1467" s="1">
        <f>IF(H1467="D1",INDEX('RPI calculation'!$N$9:$N$356,P1467),0)</f>
        <v>23</v>
      </c>
    </row>
    <row r="1468" spans="1:25" ht="25">
      <c r="A1468" s="1" t="s">
        <v>3996</v>
      </c>
      <c r="B1468" s="12">
        <v>46278</v>
      </c>
      <c r="C1468" s="1" t="s">
        <v>29</v>
      </c>
      <c r="D1468" s="1" t="s">
        <v>178</v>
      </c>
      <c r="E1468" s="1">
        <v>3</v>
      </c>
      <c r="F1468" s="1">
        <v>0</v>
      </c>
      <c r="G1468" s="1" t="s">
        <v>584</v>
      </c>
      <c r="H1468" s="1" t="s">
        <v>584</v>
      </c>
      <c r="I1468" s="1">
        <v>2</v>
      </c>
      <c r="J1468" s="14" t="s">
        <v>899</v>
      </c>
      <c r="K1468" s="14" t="s">
        <v>3997</v>
      </c>
      <c r="L1468" s="14"/>
      <c r="M1468" s="1" t="s">
        <v>5986</v>
      </c>
      <c r="N1468" s="14" t="s">
        <v>5989</v>
      </c>
      <c r="O1468" s="1">
        <f>IF(G1468="D1",MATCH(C1468,'RPI calculation'!$A$9:$A$356,0),0)</f>
        <v>146</v>
      </c>
      <c r="P1468" s="1">
        <f>IF(H1468="D1",MATCH(D1468,'RPI calculation'!$A$9:$A$356,0),0)</f>
        <v>310</v>
      </c>
      <c r="Q1468" s="1">
        <f t="shared" si="66"/>
        <v>1</v>
      </c>
      <c r="R1468" s="1">
        <f t="shared" si="67"/>
        <v>1</v>
      </c>
      <c r="S1468" s="1">
        <f t="shared" si="68"/>
        <v>0</v>
      </c>
      <c r="T1468" s="9">
        <f>IF(Q1468=0,0,(INDEX('RPI calculation'!$H$9:$H$356,P1468)-(COUNTIFS(Matches!$C$9:$C$1954,C1468,Matches!$D$9:$D$1954,D1468,Matches!$Q$9:$Q$1954,1,Matches!$F$9:$F$1954,3)+COUNTIFS(Matches!$C$9:$C$1954,D1468,Matches!$D$9:$D$1954,C1468,Matches!$Q$9:$Q$1954,1,Matches!$E$9:$E$1954,3)))/((INDEX('RPI calculation'!$H$9:$H$356,P1468)+INDEX('RPI calculation'!$I$9:$I$356,P1468))-(COUNTIFS(Matches!$C$9:$C$1954,C1468,Matches!$D$9:$D$1954,D1468,Matches!$Q$9:$Q$1954,1)+COUNTIFS(Matches!$C$9:$C$1954,D1468,Matches!$D$9:$D$1954,C1468,Matches!$Q$9:$Q$1954,1))))</f>
        <v>0.6</v>
      </c>
      <c r="U1468" s="9">
        <f>IF(Q1468=0,0,(INDEX('RPI calculation'!$H$9:$H$356,O1468)-(COUNTIFS(Matches!$C$9:$C$1954,C1468,Matches!$D$9:$D$1954,D1468,Matches!$Q$9:$Q$1954,1,Matches!$E$9:$E$1954,3)+COUNTIFS(Matches!$C$9:$C$1954,D1468,Matches!$D$9:$D$1954,C1468,Matches!$Q$9:$Q$1954,1,Matches!$F$9:$F$1954,3)))/((INDEX('RPI calculation'!$H$9:$H$356,O1468)+INDEX('RPI calculation'!$I$9:$I$356,O1468))-(COUNTIFS(Matches!$C$9:$C$1954,C1468,Matches!$D$9:$D$1954,D1468,Matches!$Q$9:$Q$1954,1)+COUNTIFS(Matches!$C$9:$C$1954,D1468,Matches!$D$9:$D$1954,C1468,Matches!$Q$9:$Q$1954,1))))</f>
        <v>0.81818181818181823</v>
      </c>
      <c r="V1468" s="9">
        <f>IF(Q1468=0,0,INDEX('RPI calculation'!$K$9:$K$356,P1468))</f>
        <v>0.46336088154269978</v>
      </c>
      <c r="W1468" s="9">
        <f>IF(Q1468=0,0,INDEX('RPI calculation'!$K$9:$K$356,O1468))</f>
        <v>0.65386904761904752</v>
      </c>
      <c r="X1468" s="1">
        <f>IF(G1468="D1",INDEX('RPI calculation'!$N$9:$N$356,O1468),0)</f>
        <v>6</v>
      </c>
      <c r="Y1468" s="1">
        <f>IF(H1468="D1",INDEX('RPI calculation'!$N$9:$N$356,P1468),0)</f>
        <v>155</v>
      </c>
    </row>
    <row r="1469" spans="1:25" ht="25">
      <c r="A1469" s="1" t="s">
        <v>3998</v>
      </c>
      <c r="B1469" s="12">
        <v>46278</v>
      </c>
      <c r="C1469" s="1" t="s">
        <v>133</v>
      </c>
      <c r="D1469" s="1" t="s">
        <v>354</v>
      </c>
      <c r="E1469" s="1">
        <v>3</v>
      </c>
      <c r="F1469" s="1">
        <v>0</v>
      </c>
      <c r="G1469" s="1" t="s">
        <v>584</v>
      </c>
      <c r="H1469" s="1" t="s">
        <v>584</v>
      </c>
      <c r="I1469" s="1">
        <v>2</v>
      </c>
      <c r="J1469" s="14" t="s">
        <v>3999</v>
      </c>
      <c r="K1469" s="14" t="s">
        <v>4000</v>
      </c>
      <c r="L1469" s="14"/>
      <c r="M1469" s="1" t="s">
        <v>5986</v>
      </c>
      <c r="N1469" s="14" t="s">
        <v>5990</v>
      </c>
      <c r="O1469" s="1">
        <f>IF(G1469="D1",MATCH(C1469,'RPI calculation'!$A$9:$A$356,0),0)</f>
        <v>149</v>
      </c>
      <c r="P1469" s="1">
        <f>IF(H1469="D1",MATCH(D1469,'RPI calculation'!$A$9:$A$356,0),0)</f>
        <v>261</v>
      </c>
      <c r="Q1469" s="1">
        <f t="shared" si="66"/>
        <v>1</v>
      </c>
      <c r="R1469" s="1">
        <f t="shared" si="67"/>
        <v>1</v>
      </c>
      <c r="S1469" s="1">
        <f t="shared" si="68"/>
        <v>0</v>
      </c>
      <c r="T1469" s="9">
        <f>IF(Q1469=0,0,(INDEX('RPI calculation'!$H$9:$H$356,P1469)-(COUNTIFS(Matches!$C$9:$C$1954,C1469,Matches!$D$9:$D$1954,D1469,Matches!$Q$9:$Q$1954,1,Matches!$F$9:$F$1954,3)+COUNTIFS(Matches!$C$9:$C$1954,D1469,Matches!$D$9:$D$1954,C1469,Matches!$Q$9:$Q$1954,1,Matches!$E$9:$E$1954,3)))/((INDEX('RPI calculation'!$H$9:$H$356,P1469)+INDEX('RPI calculation'!$I$9:$I$356,P1469))-(COUNTIFS(Matches!$C$9:$C$1954,C1469,Matches!$D$9:$D$1954,D1469,Matches!$Q$9:$Q$1954,1)+COUNTIFS(Matches!$C$9:$C$1954,D1469,Matches!$D$9:$D$1954,C1469,Matches!$Q$9:$Q$1954,1))))</f>
        <v>0.25</v>
      </c>
      <c r="U1469" s="9">
        <f>IF(Q1469=0,0,(INDEX('RPI calculation'!$H$9:$H$356,O1469)-(COUNTIFS(Matches!$C$9:$C$1954,C1469,Matches!$D$9:$D$1954,D1469,Matches!$Q$9:$Q$1954,1,Matches!$E$9:$E$1954,3)+COUNTIFS(Matches!$C$9:$C$1954,D1469,Matches!$D$9:$D$1954,C1469,Matches!$Q$9:$Q$1954,1,Matches!$F$9:$F$1954,3)))/((INDEX('RPI calculation'!$H$9:$H$356,O1469)+INDEX('RPI calculation'!$I$9:$I$356,O1469))-(COUNTIFS(Matches!$C$9:$C$1954,C1469,Matches!$D$9:$D$1954,D1469,Matches!$Q$9:$Q$1954,1)+COUNTIFS(Matches!$C$9:$C$1954,D1469,Matches!$D$9:$D$1954,C1469,Matches!$Q$9:$Q$1954,1))))</f>
        <v>0.5</v>
      </c>
      <c r="V1469" s="9">
        <f>IF(Q1469=0,0,INDEX('RPI calculation'!$K$9:$K$356,P1469))</f>
        <v>0.34475524475524472</v>
      </c>
      <c r="W1469" s="9">
        <f>IF(Q1469=0,0,INDEX('RPI calculation'!$K$9:$K$356,O1469))</f>
        <v>0.54722222222222217</v>
      </c>
      <c r="X1469" s="1">
        <f>IF(G1469="D1",INDEX('RPI calculation'!$N$9:$N$356,O1469),0)</f>
        <v>110</v>
      </c>
      <c r="Y1469" s="1">
        <f>IF(H1469="D1",INDEX('RPI calculation'!$N$9:$N$356,P1469),0)</f>
        <v>331</v>
      </c>
    </row>
    <row r="1470" spans="1:25" ht="25">
      <c r="A1470" s="1" t="s">
        <v>4001</v>
      </c>
      <c r="B1470" s="12">
        <v>46278</v>
      </c>
      <c r="C1470" s="1" t="s">
        <v>91</v>
      </c>
      <c r="D1470" s="1" t="s">
        <v>356</v>
      </c>
      <c r="E1470" s="1">
        <v>3</v>
      </c>
      <c r="F1470" s="1">
        <v>0</v>
      </c>
      <c r="G1470" s="1" t="s">
        <v>584</v>
      </c>
      <c r="H1470" s="1" t="s">
        <v>584</v>
      </c>
      <c r="I1470" s="1">
        <v>2</v>
      </c>
      <c r="J1470" s="14" t="s">
        <v>1746</v>
      </c>
      <c r="K1470" s="14" t="s">
        <v>4002</v>
      </c>
      <c r="L1470" s="14"/>
      <c r="M1470" s="1" t="s">
        <v>5986</v>
      </c>
      <c r="N1470" s="14" t="s">
        <v>5989</v>
      </c>
      <c r="O1470" s="1">
        <f>IF(G1470="D1",MATCH(C1470,'RPI calculation'!$A$9:$A$356,0),0)</f>
        <v>154</v>
      </c>
      <c r="P1470" s="1">
        <f>IF(H1470="D1",MATCH(D1470,'RPI calculation'!$A$9:$A$356,0),0)</f>
        <v>240</v>
      </c>
      <c r="Q1470" s="1">
        <f t="shared" si="66"/>
        <v>1</v>
      </c>
      <c r="R1470" s="1">
        <f t="shared" si="67"/>
        <v>1</v>
      </c>
      <c r="S1470" s="1">
        <f t="shared" si="68"/>
        <v>0</v>
      </c>
      <c r="T1470" s="9">
        <f>IF(Q1470=0,0,(INDEX('RPI calculation'!$H$9:$H$356,P1470)-(COUNTIFS(Matches!$C$9:$C$1954,C1470,Matches!$D$9:$D$1954,D1470,Matches!$Q$9:$Q$1954,1,Matches!$F$9:$F$1954,3)+COUNTIFS(Matches!$C$9:$C$1954,D1470,Matches!$D$9:$D$1954,C1470,Matches!$Q$9:$Q$1954,1,Matches!$E$9:$E$1954,3)))/((INDEX('RPI calculation'!$H$9:$H$356,P1470)+INDEX('RPI calculation'!$I$9:$I$356,P1470))-(COUNTIFS(Matches!$C$9:$C$1954,C1470,Matches!$D$9:$D$1954,D1470,Matches!$Q$9:$Q$1954,1)+COUNTIFS(Matches!$C$9:$C$1954,D1470,Matches!$D$9:$D$1954,C1470,Matches!$Q$9:$Q$1954,1))))</f>
        <v>0</v>
      </c>
      <c r="U1470" s="9">
        <f>IF(Q1470=0,0,(INDEX('RPI calculation'!$H$9:$H$356,O1470)-(COUNTIFS(Matches!$C$9:$C$1954,C1470,Matches!$D$9:$D$1954,D1470,Matches!$Q$9:$Q$1954,1,Matches!$E$9:$E$1954,3)+COUNTIFS(Matches!$C$9:$C$1954,D1470,Matches!$D$9:$D$1954,C1470,Matches!$Q$9:$Q$1954,1,Matches!$F$9:$F$1954,3)))/((INDEX('RPI calculation'!$H$9:$H$356,O1470)+INDEX('RPI calculation'!$I$9:$I$356,O1470))-(COUNTIFS(Matches!$C$9:$C$1954,C1470,Matches!$D$9:$D$1954,D1470,Matches!$Q$9:$Q$1954,1)+COUNTIFS(Matches!$C$9:$C$1954,D1470,Matches!$D$9:$D$1954,C1470,Matches!$Q$9:$Q$1954,1))))</f>
        <v>0.9</v>
      </c>
      <c r="V1470" s="9">
        <f>IF(Q1470=0,0,INDEX('RPI calculation'!$K$9:$K$356,P1470))</f>
        <v>0.47509379509379512</v>
      </c>
      <c r="W1470" s="9">
        <f>IF(Q1470=0,0,INDEX('RPI calculation'!$K$9:$K$356,O1470))</f>
        <v>0.47060212514757976</v>
      </c>
      <c r="X1470" s="1">
        <f>IF(G1470="D1",INDEX('RPI calculation'!$N$9:$N$356,O1470),0)</f>
        <v>68</v>
      </c>
      <c r="Y1470" s="1">
        <f>IF(H1470="D1",INDEX('RPI calculation'!$N$9:$N$356,P1470),0)</f>
        <v>333</v>
      </c>
    </row>
    <row r="1471" spans="1:25" ht="25">
      <c r="A1471" s="1" t="s">
        <v>4003</v>
      </c>
      <c r="B1471" s="12">
        <v>46278</v>
      </c>
      <c r="C1471" s="1" t="s">
        <v>51</v>
      </c>
      <c r="D1471" s="1" t="s">
        <v>275</v>
      </c>
      <c r="E1471" s="1">
        <v>3</v>
      </c>
      <c r="F1471" s="1">
        <v>0</v>
      </c>
      <c r="G1471" s="1" t="s">
        <v>584</v>
      </c>
      <c r="H1471" s="1" t="s">
        <v>584</v>
      </c>
      <c r="I1471" s="1">
        <v>2</v>
      </c>
      <c r="J1471" s="14" t="s">
        <v>1945</v>
      </c>
      <c r="K1471" s="14" t="s">
        <v>4004</v>
      </c>
      <c r="L1471" s="14"/>
      <c r="M1471" s="1" t="s">
        <v>5986</v>
      </c>
      <c r="N1471" s="14" t="s">
        <v>5989</v>
      </c>
      <c r="O1471" s="1">
        <f>IF(G1471="D1",MATCH(C1471,'RPI calculation'!$A$9:$A$356,0),0)</f>
        <v>166</v>
      </c>
      <c r="P1471" s="1">
        <f>IF(H1471="D1",MATCH(D1471,'RPI calculation'!$A$9:$A$356,0),0)</f>
        <v>269</v>
      </c>
      <c r="Q1471" s="1">
        <f t="shared" si="66"/>
        <v>1</v>
      </c>
      <c r="R1471" s="1">
        <f t="shared" si="67"/>
        <v>1</v>
      </c>
      <c r="S1471" s="1">
        <f t="shared" si="68"/>
        <v>0</v>
      </c>
      <c r="T1471" s="9">
        <f>IF(Q1471=0,0,(INDEX('RPI calculation'!$H$9:$H$356,P1471)-(COUNTIFS(Matches!$C$9:$C$1954,C1471,Matches!$D$9:$D$1954,D1471,Matches!$Q$9:$Q$1954,1,Matches!$F$9:$F$1954,3)+COUNTIFS(Matches!$C$9:$C$1954,D1471,Matches!$D$9:$D$1954,C1471,Matches!$Q$9:$Q$1954,1,Matches!$E$9:$E$1954,3)))/((INDEX('RPI calculation'!$H$9:$H$356,P1471)+INDEX('RPI calculation'!$I$9:$I$356,P1471))-(COUNTIFS(Matches!$C$9:$C$1954,C1471,Matches!$D$9:$D$1954,D1471,Matches!$Q$9:$Q$1954,1)+COUNTIFS(Matches!$C$9:$C$1954,D1471,Matches!$D$9:$D$1954,C1471,Matches!$Q$9:$Q$1954,1))))</f>
        <v>0.25</v>
      </c>
      <c r="U1471" s="9">
        <f>IF(Q1471=0,0,(INDEX('RPI calculation'!$H$9:$H$356,O1471)-(COUNTIFS(Matches!$C$9:$C$1954,C1471,Matches!$D$9:$D$1954,D1471,Matches!$Q$9:$Q$1954,1,Matches!$E$9:$E$1954,3)+COUNTIFS(Matches!$C$9:$C$1954,D1471,Matches!$D$9:$D$1954,C1471,Matches!$Q$9:$Q$1954,1,Matches!$F$9:$F$1954,3)))/((INDEX('RPI calculation'!$H$9:$H$356,O1471)+INDEX('RPI calculation'!$I$9:$I$356,O1471))-(COUNTIFS(Matches!$C$9:$C$1954,C1471,Matches!$D$9:$D$1954,D1471,Matches!$Q$9:$Q$1954,1)+COUNTIFS(Matches!$C$9:$C$1954,D1471,Matches!$D$9:$D$1954,C1471,Matches!$Q$9:$Q$1954,1))))</f>
        <v>0.7142857142857143</v>
      </c>
      <c r="V1471" s="9">
        <f>IF(Q1471=0,0,INDEX('RPI calculation'!$K$9:$K$356,P1471))</f>
        <v>0.52420234086900752</v>
      </c>
      <c r="W1471" s="9">
        <f>IF(Q1471=0,0,INDEX('RPI calculation'!$K$9:$K$356,O1471))</f>
        <v>0.57982954545454546</v>
      </c>
      <c r="X1471" s="1">
        <f>IF(G1471="D1",INDEX('RPI calculation'!$N$9:$N$356,O1471),0)</f>
        <v>28</v>
      </c>
      <c r="Y1471" s="1">
        <f>IF(H1471="D1",INDEX('RPI calculation'!$N$9:$N$356,P1471),0)</f>
        <v>252</v>
      </c>
    </row>
    <row r="1472" spans="1:25" ht="25">
      <c r="A1472" s="1" t="s">
        <v>4005</v>
      </c>
      <c r="B1472" s="12">
        <v>46278</v>
      </c>
      <c r="C1472" s="1" t="s">
        <v>41</v>
      </c>
      <c r="D1472" s="1" t="s">
        <v>25</v>
      </c>
      <c r="E1472" s="1">
        <v>1</v>
      </c>
      <c r="F1472" s="1">
        <v>3</v>
      </c>
      <c r="G1472" s="1" t="s">
        <v>584</v>
      </c>
      <c r="H1472" s="1" t="s">
        <v>584</v>
      </c>
      <c r="I1472" s="1">
        <v>2</v>
      </c>
      <c r="J1472" s="14" t="s">
        <v>4006</v>
      </c>
      <c r="K1472" s="14" t="s">
        <v>4007</v>
      </c>
      <c r="L1472" s="14"/>
      <c r="M1472" s="1" t="s">
        <v>5986</v>
      </c>
      <c r="N1472" s="14" t="s">
        <v>5988</v>
      </c>
      <c r="O1472" s="1">
        <f>IF(G1472="D1",MATCH(C1472,'RPI calculation'!$A$9:$A$356,0),0)</f>
        <v>193</v>
      </c>
      <c r="P1472" s="1">
        <f>IF(H1472="D1",MATCH(D1472,'RPI calculation'!$A$9:$A$356,0),0)</f>
        <v>323</v>
      </c>
      <c r="Q1472" s="1">
        <f t="shared" si="66"/>
        <v>1</v>
      </c>
      <c r="R1472" s="1">
        <f t="shared" si="67"/>
        <v>0</v>
      </c>
      <c r="S1472" s="1">
        <f t="shared" si="68"/>
        <v>1</v>
      </c>
      <c r="T1472" s="9">
        <f>IF(Q1472=0,0,(INDEX('RPI calculation'!$H$9:$H$356,P1472)-(COUNTIFS(Matches!$C$9:$C$1954,C1472,Matches!$D$9:$D$1954,D1472,Matches!$Q$9:$Q$1954,1,Matches!$F$9:$F$1954,3)+COUNTIFS(Matches!$C$9:$C$1954,D1472,Matches!$D$9:$D$1954,C1472,Matches!$Q$9:$Q$1954,1,Matches!$E$9:$E$1954,3)))/((INDEX('RPI calculation'!$H$9:$H$356,P1472)+INDEX('RPI calculation'!$I$9:$I$356,P1472))-(COUNTIFS(Matches!$C$9:$C$1954,C1472,Matches!$D$9:$D$1954,D1472,Matches!$Q$9:$Q$1954,1)+COUNTIFS(Matches!$C$9:$C$1954,D1472,Matches!$D$9:$D$1954,C1472,Matches!$Q$9:$Q$1954,1))))</f>
        <v>1</v>
      </c>
      <c r="U1472" s="9">
        <f>IF(Q1472=0,0,(INDEX('RPI calculation'!$H$9:$H$356,O1472)-(COUNTIFS(Matches!$C$9:$C$1954,C1472,Matches!$D$9:$D$1954,D1472,Matches!$Q$9:$Q$1954,1,Matches!$E$9:$E$1954,3)+COUNTIFS(Matches!$C$9:$C$1954,D1472,Matches!$D$9:$D$1954,C1472,Matches!$Q$9:$Q$1954,1,Matches!$F$9:$F$1954,3)))/((INDEX('RPI calculation'!$H$9:$H$356,O1472)+INDEX('RPI calculation'!$I$9:$I$356,O1472))-(COUNTIFS(Matches!$C$9:$C$1954,C1472,Matches!$D$9:$D$1954,D1472,Matches!$Q$9:$Q$1954,1)+COUNTIFS(Matches!$C$9:$C$1954,D1472,Matches!$D$9:$D$1954,C1472,Matches!$Q$9:$Q$1954,1))))</f>
        <v>0.7142857142857143</v>
      </c>
      <c r="V1472" s="9">
        <f>IF(Q1472=0,0,INDEX('RPI calculation'!$K$9:$K$356,P1472))</f>
        <v>0.69165464165464163</v>
      </c>
      <c r="W1472" s="9">
        <f>IF(Q1472=0,0,INDEX('RPI calculation'!$K$9:$K$356,O1472))</f>
        <v>0.69987373737373737</v>
      </c>
      <c r="X1472" s="1">
        <f>IF(G1472="D1",INDEX('RPI calculation'!$N$9:$N$356,O1472),0)</f>
        <v>18</v>
      </c>
      <c r="Y1472" s="1">
        <f>IF(H1472="D1",INDEX('RPI calculation'!$N$9:$N$356,P1472),0)</f>
        <v>2</v>
      </c>
    </row>
    <row r="1473" spans="1:25" ht="25">
      <c r="A1473" s="1" t="s">
        <v>4008</v>
      </c>
      <c r="B1473" s="12">
        <v>46278</v>
      </c>
      <c r="C1473" s="1" t="s">
        <v>117</v>
      </c>
      <c r="D1473" s="1" t="s">
        <v>292</v>
      </c>
      <c r="E1473" s="1">
        <v>1</v>
      </c>
      <c r="F1473" s="1">
        <v>3</v>
      </c>
      <c r="G1473" s="1" t="s">
        <v>584</v>
      </c>
      <c r="H1473" s="1" t="s">
        <v>584</v>
      </c>
      <c r="I1473" s="1">
        <v>2</v>
      </c>
      <c r="J1473" s="14" t="s">
        <v>1287</v>
      </c>
      <c r="K1473" s="14" t="s">
        <v>4009</v>
      </c>
      <c r="L1473" s="14"/>
      <c r="M1473" s="1" t="s">
        <v>5986</v>
      </c>
      <c r="N1473" s="14" t="s">
        <v>5989</v>
      </c>
      <c r="O1473" s="1">
        <f>IF(G1473="D1",MATCH(C1473,'RPI calculation'!$A$9:$A$356,0),0)</f>
        <v>196</v>
      </c>
      <c r="P1473" s="1">
        <f>IF(H1473="D1",MATCH(D1473,'RPI calculation'!$A$9:$A$356,0),0)</f>
        <v>340</v>
      </c>
      <c r="Q1473" s="1">
        <f t="shared" si="66"/>
        <v>1</v>
      </c>
      <c r="R1473" s="1">
        <f t="shared" si="67"/>
        <v>0</v>
      </c>
      <c r="S1473" s="1">
        <f t="shared" si="68"/>
        <v>1</v>
      </c>
      <c r="T1473" s="9">
        <f>IF(Q1473=0,0,(INDEX('RPI calculation'!$H$9:$H$356,P1473)-(COUNTIFS(Matches!$C$9:$C$1954,C1473,Matches!$D$9:$D$1954,D1473,Matches!$Q$9:$Q$1954,1,Matches!$F$9:$F$1954,3)+COUNTIFS(Matches!$C$9:$C$1954,D1473,Matches!$D$9:$D$1954,C1473,Matches!$Q$9:$Q$1954,1,Matches!$E$9:$E$1954,3)))/((INDEX('RPI calculation'!$H$9:$H$356,P1473)+INDEX('RPI calculation'!$I$9:$I$356,P1473))-(COUNTIFS(Matches!$C$9:$C$1954,C1473,Matches!$D$9:$D$1954,D1473,Matches!$Q$9:$Q$1954,1)+COUNTIFS(Matches!$C$9:$C$1954,D1473,Matches!$D$9:$D$1954,C1473,Matches!$Q$9:$Q$1954,1))))</f>
        <v>0.3</v>
      </c>
      <c r="U1473" s="9">
        <f>IF(Q1473=0,0,(INDEX('RPI calculation'!$H$9:$H$356,O1473)-(COUNTIFS(Matches!$C$9:$C$1954,C1473,Matches!$D$9:$D$1954,D1473,Matches!$Q$9:$Q$1954,1,Matches!$E$9:$E$1954,3)+COUNTIFS(Matches!$C$9:$C$1954,D1473,Matches!$D$9:$D$1954,C1473,Matches!$Q$9:$Q$1954,1,Matches!$F$9:$F$1954,3)))/((INDEX('RPI calculation'!$H$9:$H$356,O1473)+INDEX('RPI calculation'!$I$9:$I$356,O1473))-(COUNTIFS(Matches!$C$9:$C$1954,C1473,Matches!$D$9:$D$1954,D1473,Matches!$Q$9:$Q$1954,1)+COUNTIFS(Matches!$C$9:$C$1954,D1473,Matches!$D$9:$D$1954,C1473,Matches!$Q$9:$Q$1954,1))))</f>
        <v>0.63636363636363635</v>
      </c>
      <c r="V1473" s="9">
        <f>IF(Q1473=0,0,INDEX('RPI calculation'!$K$9:$K$356,P1473))</f>
        <v>0.43465776647594828</v>
      </c>
      <c r="W1473" s="9">
        <f>IF(Q1473=0,0,INDEX('RPI calculation'!$K$9:$K$356,O1473))</f>
        <v>0.58262432012432008</v>
      </c>
      <c r="X1473" s="1">
        <f>IF(G1473="D1",INDEX('RPI calculation'!$N$9:$N$356,O1473),0)</f>
        <v>94</v>
      </c>
      <c r="Y1473" s="1">
        <f>IF(H1473="D1",INDEX('RPI calculation'!$N$9:$N$356,P1473),0)</f>
        <v>269</v>
      </c>
    </row>
    <row r="1474" spans="1:25" ht="25">
      <c r="A1474" s="1" t="s">
        <v>4010</v>
      </c>
      <c r="B1474" s="12">
        <v>46278</v>
      </c>
      <c r="C1474" s="1" t="s">
        <v>266</v>
      </c>
      <c r="D1474" s="1" t="s">
        <v>258</v>
      </c>
      <c r="E1474" s="1">
        <v>2</v>
      </c>
      <c r="F1474" s="1">
        <v>3</v>
      </c>
      <c r="G1474" s="1" t="s">
        <v>584</v>
      </c>
      <c r="H1474" s="1" t="s">
        <v>584</v>
      </c>
      <c r="I1474" s="1">
        <v>2</v>
      </c>
      <c r="J1474" s="14" t="s">
        <v>1240</v>
      </c>
      <c r="K1474" s="14" t="s">
        <v>4011</v>
      </c>
      <c r="L1474" s="14"/>
      <c r="M1474" s="1" t="s">
        <v>5986</v>
      </c>
      <c r="N1474" s="14" t="s">
        <v>5989</v>
      </c>
      <c r="O1474" s="1">
        <f>IF(G1474="D1",MATCH(C1474,'RPI calculation'!$A$9:$A$356,0),0)</f>
        <v>198</v>
      </c>
      <c r="P1474" s="1">
        <f>IF(H1474="D1",MATCH(D1474,'RPI calculation'!$A$9:$A$356,0),0)</f>
        <v>293</v>
      </c>
      <c r="Q1474" s="1">
        <f t="shared" si="66"/>
        <v>1</v>
      </c>
      <c r="R1474" s="1">
        <f t="shared" si="67"/>
        <v>0</v>
      </c>
      <c r="S1474" s="1">
        <f t="shared" si="68"/>
        <v>1</v>
      </c>
      <c r="T1474" s="9">
        <f>IF(Q1474=0,0,(INDEX('RPI calculation'!$H$9:$H$356,P1474)-(COUNTIFS(Matches!$C$9:$C$1954,C1474,Matches!$D$9:$D$1954,D1474,Matches!$Q$9:$Q$1954,1,Matches!$F$9:$F$1954,3)+COUNTIFS(Matches!$C$9:$C$1954,D1474,Matches!$D$9:$D$1954,C1474,Matches!$Q$9:$Q$1954,1,Matches!$E$9:$E$1954,3)))/((INDEX('RPI calculation'!$H$9:$H$356,P1474)+INDEX('RPI calculation'!$I$9:$I$356,P1474))-(COUNTIFS(Matches!$C$9:$C$1954,C1474,Matches!$D$9:$D$1954,D1474,Matches!$Q$9:$Q$1954,1)+COUNTIFS(Matches!$C$9:$C$1954,D1474,Matches!$D$9:$D$1954,C1474,Matches!$Q$9:$Q$1954,1))))</f>
        <v>0.2</v>
      </c>
      <c r="U1474" s="9">
        <f>IF(Q1474=0,0,(INDEX('RPI calculation'!$H$9:$H$356,O1474)-(COUNTIFS(Matches!$C$9:$C$1954,C1474,Matches!$D$9:$D$1954,D1474,Matches!$Q$9:$Q$1954,1,Matches!$E$9:$E$1954,3)+COUNTIFS(Matches!$C$9:$C$1954,D1474,Matches!$D$9:$D$1954,C1474,Matches!$Q$9:$Q$1954,1,Matches!$F$9:$F$1954,3)))/((INDEX('RPI calculation'!$H$9:$H$356,O1474)+INDEX('RPI calculation'!$I$9:$I$356,O1474))-(COUNTIFS(Matches!$C$9:$C$1954,C1474,Matches!$D$9:$D$1954,D1474,Matches!$Q$9:$Q$1954,1)+COUNTIFS(Matches!$C$9:$C$1954,D1474,Matches!$D$9:$D$1954,C1474,Matches!$Q$9:$Q$1954,1))))</f>
        <v>0.22222222222222221</v>
      </c>
      <c r="V1474" s="9">
        <f>IF(Q1474=0,0,INDEX('RPI calculation'!$K$9:$K$356,P1474))</f>
        <v>0.52231404958677685</v>
      </c>
      <c r="W1474" s="9">
        <f>IF(Q1474=0,0,INDEX('RPI calculation'!$K$9:$K$356,O1474))</f>
        <v>0.58865384615384619</v>
      </c>
      <c r="X1474" s="1">
        <f>IF(G1474="D1",INDEX('RPI calculation'!$N$9:$N$356,O1474),0)</f>
        <v>243</v>
      </c>
      <c r="Y1474" s="1">
        <f>IF(H1474="D1",INDEX('RPI calculation'!$N$9:$N$356,P1474),0)</f>
        <v>235</v>
      </c>
    </row>
    <row r="1475" spans="1:25" ht="25">
      <c r="A1475" s="1" t="s">
        <v>4012</v>
      </c>
      <c r="B1475" s="12">
        <v>46278</v>
      </c>
      <c r="C1475" s="1" t="s">
        <v>156</v>
      </c>
      <c r="D1475" s="1" t="s">
        <v>67</v>
      </c>
      <c r="E1475" s="1">
        <v>0</v>
      </c>
      <c r="F1475" s="1">
        <v>3</v>
      </c>
      <c r="G1475" s="1" t="s">
        <v>584</v>
      </c>
      <c r="H1475" s="1" t="s">
        <v>584</v>
      </c>
      <c r="I1475" s="1">
        <v>2</v>
      </c>
      <c r="J1475" s="14" t="s">
        <v>671</v>
      </c>
      <c r="K1475" s="14" t="s">
        <v>4013</v>
      </c>
      <c r="L1475" s="14"/>
      <c r="M1475" s="1" t="s">
        <v>5986</v>
      </c>
      <c r="N1475" s="14" t="s">
        <v>5989</v>
      </c>
      <c r="O1475" s="1">
        <f>IF(G1475="D1",MATCH(C1475,'RPI calculation'!$A$9:$A$356,0),0)</f>
        <v>206</v>
      </c>
      <c r="P1475" s="1">
        <f>IF(H1475="D1",MATCH(D1475,'RPI calculation'!$A$9:$A$356,0),0)</f>
        <v>270</v>
      </c>
      <c r="Q1475" s="1">
        <f t="shared" si="66"/>
        <v>1</v>
      </c>
      <c r="R1475" s="1">
        <f t="shared" si="67"/>
        <v>0</v>
      </c>
      <c r="S1475" s="1">
        <f t="shared" si="68"/>
        <v>1</v>
      </c>
      <c r="T1475" s="9">
        <f>IF(Q1475=0,0,(INDEX('RPI calculation'!$H$9:$H$356,P1475)-(COUNTIFS(Matches!$C$9:$C$1954,C1475,Matches!$D$9:$D$1954,D1475,Matches!$Q$9:$Q$1954,1,Matches!$F$9:$F$1954,3)+COUNTIFS(Matches!$C$9:$C$1954,D1475,Matches!$D$9:$D$1954,C1475,Matches!$Q$9:$Q$1954,1,Matches!$E$9:$E$1954,3)))/((INDEX('RPI calculation'!$H$9:$H$356,P1475)+INDEX('RPI calculation'!$I$9:$I$356,P1475))-(COUNTIFS(Matches!$C$9:$C$1954,C1475,Matches!$D$9:$D$1954,D1475,Matches!$Q$9:$Q$1954,1)+COUNTIFS(Matches!$C$9:$C$1954,D1475,Matches!$D$9:$D$1954,C1475,Matches!$Q$9:$Q$1954,1))))</f>
        <v>0.66666666666666663</v>
      </c>
      <c r="U1475" s="9">
        <f>IF(Q1475=0,0,(INDEX('RPI calculation'!$H$9:$H$356,O1475)-(COUNTIFS(Matches!$C$9:$C$1954,C1475,Matches!$D$9:$D$1954,D1475,Matches!$Q$9:$Q$1954,1,Matches!$E$9:$E$1954,3)+COUNTIFS(Matches!$C$9:$C$1954,D1475,Matches!$D$9:$D$1954,C1475,Matches!$Q$9:$Q$1954,1,Matches!$F$9:$F$1954,3)))/((INDEX('RPI calculation'!$H$9:$H$356,O1475)+INDEX('RPI calculation'!$I$9:$I$356,O1475))-(COUNTIFS(Matches!$C$9:$C$1954,C1475,Matches!$D$9:$D$1954,D1475,Matches!$Q$9:$Q$1954,1)+COUNTIFS(Matches!$C$9:$C$1954,D1475,Matches!$D$9:$D$1954,C1475,Matches!$Q$9:$Q$1954,1))))</f>
        <v>0.7</v>
      </c>
      <c r="V1475" s="9">
        <f>IF(Q1475=0,0,INDEX('RPI calculation'!$K$9:$K$356,P1475))</f>
        <v>0.5696969696969697</v>
      </c>
      <c r="W1475" s="9">
        <f>IF(Q1475=0,0,INDEX('RPI calculation'!$K$9:$K$356,O1475))</f>
        <v>0.47962542507997052</v>
      </c>
      <c r="X1475" s="1">
        <f>IF(G1475="D1",INDEX('RPI calculation'!$N$9:$N$356,O1475),0)</f>
        <v>133</v>
      </c>
      <c r="Y1475" s="1">
        <f>IF(H1475="D1",INDEX('RPI calculation'!$N$9:$N$356,P1475),0)</f>
        <v>44</v>
      </c>
    </row>
    <row r="1476" spans="1:25" ht="25">
      <c r="A1476" s="1" t="s">
        <v>4014</v>
      </c>
      <c r="B1476" s="12">
        <v>46278</v>
      </c>
      <c r="C1476" s="1" t="s">
        <v>96</v>
      </c>
      <c r="D1476" s="1" t="s">
        <v>274</v>
      </c>
      <c r="E1476" s="1">
        <v>3</v>
      </c>
      <c r="F1476" s="1">
        <v>2</v>
      </c>
      <c r="G1476" s="1" t="s">
        <v>584</v>
      </c>
      <c r="H1476" s="1" t="s">
        <v>584</v>
      </c>
      <c r="I1476" s="1">
        <v>2</v>
      </c>
      <c r="J1476" s="14" t="s">
        <v>1093</v>
      </c>
      <c r="K1476" s="14" t="s">
        <v>4015</v>
      </c>
      <c r="L1476" s="14"/>
      <c r="M1476" s="1" t="s">
        <v>5986</v>
      </c>
      <c r="N1476" s="14" t="s">
        <v>5989</v>
      </c>
      <c r="O1476" s="1">
        <f>IF(G1476="D1",MATCH(C1476,'RPI calculation'!$A$9:$A$356,0),0)</f>
        <v>207</v>
      </c>
      <c r="P1476" s="1">
        <f>IF(H1476="D1",MATCH(D1476,'RPI calculation'!$A$9:$A$356,0),0)</f>
        <v>348</v>
      </c>
      <c r="Q1476" s="1">
        <f t="shared" si="66"/>
        <v>1</v>
      </c>
      <c r="R1476" s="1">
        <f t="shared" si="67"/>
        <v>1</v>
      </c>
      <c r="S1476" s="1">
        <f t="shared" si="68"/>
        <v>0</v>
      </c>
      <c r="T1476" s="9">
        <f>IF(Q1476=0,0,(INDEX('RPI calculation'!$H$9:$H$356,P1476)-(COUNTIFS(Matches!$C$9:$C$1954,C1476,Matches!$D$9:$D$1954,D1476,Matches!$Q$9:$Q$1954,1,Matches!$F$9:$F$1954,3)+COUNTIFS(Matches!$C$9:$C$1954,D1476,Matches!$D$9:$D$1954,C1476,Matches!$Q$9:$Q$1954,1,Matches!$E$9:$E$1954,3)))/((INDEX('RPI calculation'!$H$9:$H$356,P1476)+INDEX('RPI calculation'!$I$9:$I$356,P1476))-(COUNTIFS(Matches!$C$9:$C$1954,C1476,Matches!$D$9:$D$1954,D1476,Matches!$Q$9:$Q$1954,1)+COUNTIFS(Matches!$C$9:$C$1954,D1476,Matches!$D$9:$D$1954,C1476,Matches!$Q$9:$Q$1954,1))))</f>
        <v>0.4</v>
      </c>
      <c r="U1476" s="9">
        <f>IF(Q1476=0,0,(INDEX('RPI calculation'!$H$9:$H$356,O1476)-(COUNTIFS(Matches!$C$9:$C$1954,C1476,Matches!$D$9:$D$1954,D1476,Matches!$Q$9:$Q$1954,1,Matches!$E$9:$E$1954,3)+COUNTIFS(Matches!$C$9:$C$1954,D1476,Matches!$D$9:$D$1954,C1476,Matches!$Q$9:$Q$1954,1,Matches!$F$9:$F$1954,3)))/((INDEX('RPI calculation'!$H$9:$H$356,O1476)+INDEX('RPI calculation'!$I$9:$I$356,O1476))-(COUNTIFS(Matches!$C$9:$C$1954,C1476,Matches!$D$9:$D$1954,D1476,Matches!$Q$9:$Q$1954,1)+COUNTIFS(Matches!$C$9:$C$1954,D1476,Matches!$D$9:$D$1954,C1476,Matches!$Q$9:$Q$1954,1))))</f>
        <v>0.66666666666666663</v>
      </c>
      <c r="V1476" s="9">
        <f>IF(Q1476=0,0,INDEX('RPI calculation'!$K$9:$K$356,P1476))</f>
        <v>0.49302112029384754</v>
      </c>
      <c r="W1476" s="9">
        <f>IF(Q1476=0,0,INDEX('RPI calculation'!$K$9:$K$356,O1476))</f>
        <v>0.54474025974025975</v>
      </c>
      <c r="X1476" s="1">
        <f>IF(G1476="D1",INDEX('RPI calculation'!$N$9:$N$356,O1476),0)</f>
        <v>73</v>
      </c>
      <c r="Y1476" s="1">
        <f>IF(H1476="D1",INDEX('RPI calculation'!$N$9:$N$356,P1476),0)</f>
        <v>251</v>
      </c>
    </row>
    <row r="1477" spans="1:25" ht="25">
      <c r="A1477" s="1" t="s">
        <v>4016</v>
      </c>
      <c r="B1477" s="12">
        <v>46278</v>
      </c>
      <c r="C1477" s="1" t="s">
        <v>302</v>
      </c>
      <c r="D1477" s="1" t="s">
        <v>364</v>
      </c>
      <c r="E1477" s="1">
        <v>3</v>
      </c>
      <c r="F1477" s="1">
        <v>1</v>
      </c>
      <c r="G1477" s="1" t="s">
        <v>584</v>
      </c>
      <c r="H1477" s="1" t="s">
        <v>584</v>
      </c>
      <c r="I1477" s="1">
        <v>2</v>
      </c>
      <c r="J1477" s="14" t="s">
        <v>1889</v>
      </c>
      <c r="K1477" s="14" t="s">
        <v>4017</v>
      </c>
      <c r="L1477" s="14"/>
      <c r="M1477" s="1" t="s">
        <v>5986</v>
      </c>
      <c r="N1477" s="14" t="s">
        <v>5989</v>
      </c>
      <c r="O1477" s="1">
        <f>IF(G1477="D1",MATCH(C1477,'RPI calculation'!$A$9:$A$356,0),0)</f>
        <v>209</v>
      </c>
      <c r="P1477" s="1">
        <f>IF(H1477="D1",MATCH(D1477,'RPI calculation'!$A$9:$A$356,0),0)</f>
        <v>306</v>
      </c>
      <c r="Q1477" s="1">
        <f t="shared" si="66"/>
        <v>1</v>
      </c>
      <c r="R1477" s="1">
        <f t="shared" si="67"/>
        <v>1</v>
      </c>
      <c r="S1477" s="1">
        <f t="shared" si="68"/>
        <v>0</v>
      </c>
      <c r="T1477" s="9">
        <f>IF(Q1477=0,0,(INDEX('RPI calculation'!$H$9:$H$356,P1477)-(COUNTIFS(Matches!$C$9:$C$1954,C1477,Matches!$D$9:$D$1954,D1477,Matches!$Q$9:$Q$1954,1,Matches!$F$9:$F$1954,3)+COUNTIFS(Matches!$C$9:$C$1954,D1477,Matches!$D$9:$D$1954,C1477,Matches!$Q$9:$Q$1954,1,Matches!$E$9:$E$1954,3)))/((INDEX('RPI calculation'!$H$9:$H$356,P1477)+INDEX('RPI calculation'!$I$9:$I$356,P1477))-(COUNTIFS(Matches!$C$9:$C$1954,C1477,Matches!$D$9:$D$1954,D1477,Matches!$Q$9:$Q$1954,1)+COUNTIFS(Matches!$C$9:$C$1954,D1477,Matches!$D$9:$D$1954,C1477,Matches!$Q$9:$Q$1954,1))))</f>
        <v>0.1</v>
      </c>
      <c r="U1477" s="9">
        <f>IF(Q1477=0,0,(INDEX('RPI calculation'!$H$9:$H$356,O1477)-(COUNTIFS(Matches!$C$9:$C$1954,C1477,Matches!$D$9:$D$1954,D1477,Matches!$Q$9:$Q$1954,1,Matches!$E$9:$E$1954,3)+COUNTIFS(Matches!$C$9:$C$1954,D1477,Matches!$D$9:$D$1954,C1477,Matches!$Q$9:$Q$1954,1,Matches!$F$9:$F$1954,3)))/((INDEX('RPI calculation'!$H$9:$H$356,O1477)+INDEX('RPI calculation'!$I$9:$I$356,O1477))-(COUNTIFS(Matches!$C$9:$C$1954,C1477,Matches!$D$9:$D$1954,D1477,Matches!$Q$9:$Q$1954,1)+COUNTIFS(Matches!$C$9:$C$1954,D1477,Matches!$D$9:$D$1954,C1477,Matches!$Q$9:$Q$1954,1))))</f>
        <v>0.3</v>
      </c>
      <c r="V1477" s="9">
        <f>IF(Q1477=0,0,INDEX('RPI calculation'!$K$9:$K$356,P1477))</f>
        <v>0.38939393939393929</v>
      </c>
      <c r="W1477" s="9">
        <f>IF(Q1477=0,0,INDEX('RPI calculation'!$K$9:$K$356,O1477))</f>
        <v>0.43000459136822772</v>
      </c>
      <c r="X1477" s="1">
        <f>IF(G1477="D1",INDEX('RPI calculation'!$N$9:$N$356,O1477),0)</f>
        <v>279</v>
      </c>
      <c r="Y1477" s="1">
        <f>IF(H1477="D1",INDEX('RPI calculation'!$N$9:$N$356,P1477),0)</f>
        <v>341</v>
      </c>
    </row>
    <row r="1478" spans="1:25" ht="25">
      <c r="A1478" s="1" t="s">
        <v>4018</v>
      </c>
      <c r="B1478" s="12">
        <v>46278</v>
      </c>
      <c r="C1478" s="1" t="s">
        <v>48</v>
      </c>
      <c r="D1478" s="1" t="s">
        <v>74</v>
      </c>
      <c r="E1478" s="1">
        <v>3</v>
      </c>
      <c r="F1478" s="1">
        <v>1</v>
      </c>
      <c r="G1478" s="1" t="s">
        <v>584</v>
      </c>
      <c r="H1478" s="1" t="s">
        <v>584</v>
      </c>
      <c r="I1478" s="1">
        <v>2</v>
      </c>
      <c r="J1478" s="14" t="s">
        <v>2923</v>
      </c>
      <c r="K1478" s="14" t="s">
        <v>4019</v>
      </c>
      <c r="L1478" s="14"/>
      <c r="M1478" s="1" t="s">
        <v>5986</v>
      </c>
      <c r="N1478" s="14" t="s">
        <v>5989</v>
      </c>
      <c r="O1478" s="1">
        <f>IF(G1478="D1",MATCH(C1478,'RPI calculation'!$A$9:$A$356,0),0)</f>
        <v>213</v>
      </c>
      <c r="P1478" s="1">
        <f>IF(H1478="D1",MATCH(D1478,'RPI calculation'!$A$9:$A$356,0),0)</f>
        <v>243</v>
      </c>
      <c r="Q1478" s="1">
        <f t="shared" si="66"/>
        <v>1</v>
      </c>
      <c r="R1478" s="1">
        <f t="shared" si="67"/>
        <v>1</v>
      </c>
      <c r="S1478" s="1">
        <f t="shared" si="68"/>
        <v>0</v>
      </c>
      <c r="T1478" s="9">
        <f>IF(Q1478=0,0,(INDEX('RPI calculation'!$H$9:$H$356,P1478)-(COUNTIFS(Matches!$C$9:$C$1954,C1478,Matches!$D$9:$D$1954,D1478,Matches!$Q$9:$Q$1954,1,Matches!$F$9:$F$1954,3)+COUNTIFS(Matches!$C$9:$C$1954,D1478,Matches!$D$9:$D$1954,C1478,Matches!$Q$9:$Q$1954,1,Matches!$E$9:$E$1954,3)))/((INDEX('RPI calculation'!$H$9:$H$356,P1478)+INDEX('RPI calculation'!$I$9:$I$356,P1478))-(COUNTIFS(Matches!$C$9:$C$1954,C1478,Matches!$D$9:$D$1954,D1478,Matches!$Q$9:$Q$1954,1)+COUNTIFS(Matches!$C$9:$C$1954,D1478,Matches!$D$9:$D$1954,C1478,Matches!$Q$9:$Q$1954,1))))</f>
        <v>0.55555555555555558</v>
      </c>
      <c r="U1478" s="9">
        <f>IF(Q1478=0,0,(INDEX('RPI calculation'!$H$9:$H$356,O1478)-(COUNTIFS(Matches!$C$9:$C$1954,C1478,Matches!$D$9:$D$1954,D1478,Matches!$Q$9:$Q$1954,1,Matches!$E$9:$E$1954,3)+COUNTIFS(Matches!$C$9:$C$1954,D1478,Matches!$D$9:$D$1954,C1478,Matches!$Q$9:$Q$1954,1,Matches!$F$9:$F$1954,3)))/((INDEX('RPI calculation'!$H$9:$H$356,O1478)+INDEX('RPI calculation'!$I$9:$I$356,O1478))-(COUNTIFS(Matches!$C$9:$C$1954,C1478,Matches!$D$9:$D$1954,D1478,Matches!$Q$9:$Q$1954,1)+COUNTIFS(Matches!$C$9:$C$1954,D1478,Matches!$D$9:$D$1954,C1478,Matches!$Q$9:$Q$1954,1))))</f>
        <v>0.88888888888888884</v>
      </c>
      <c r="V1478" s="9">
        <f>IF(Q1478=0,0,INDEX('RPI calculation'!$K$9:$K$356,P1478))</f>
        <v>0.67272727272727262</v>
      </c>
      <c r="W1478" s="9">
        <f>IF(Q1478=0,0,INDEX('RPI calculation'!$K$9:$K$356,O1478))</f>
        <v>0.53732323232323231</v>
      </c>
      <c r="X1478" s="1">
        <f>IF(G1478="D1",INDEX('RPI calculation'!$N$9:$N$356,O1478),0)</f>
        <v>25</v>
      </c>
      <c r="Y1478" s="1">
        <f>IF(H1478="D1",INDEX('RPI calculation'!$N$9:$N$356,P1478),0)</f>
        <v>51</v>
      </c>
    </row>
    <row r="1479" spans="1:25" ht="25">
      <c r="A1479" s="1" t="s">
        <v>4020</v>
      </c>
      <c r="B1479" s="12">
        <v>46278</v>
      </c>
      <c r="C1479" s="1" t="s">
        <v>214</v>
      </c>
      <c r="D1479" s="1" t="s">
        <v>106</v>
      </c>
      <c r="E1479" s="1">
        <v>0</v>
      </c>
      <c r="F1479" s="1">
        <v>3</v>
      </c>
      <c r="G1479" s="1" t="s">
        <v>584</v>
      </c>
      <c r="H1479" s="1" t="s">
        <v>584</v>
      </c>
      <c r="I1479" s="1">
        <v>2</v>
      </c>
      <c r="J1479" s="14" t="s">
        <v>1369</v>
      </c>
      <c r="K1479" s="14" t="s">
        <v>4021</v>
      </c>
      <c r="L1479" s="14"/>
      <c r="M1479" s="1" t="s">
        <v>5986</v>
      </c>
      <c r="N1479" s="14" t="s">
        <v>5989</v>
      </c>
      <c r="O1479" s="1">
        <f>IF(G1479="D1",MATCH(C1479,'RPI calculation'!$A$9:$A$356,0),0)</f>
        <v>214</v>
      </c>
      <c r="P1479" s="1">
        <f>IF(H1479="D1",MATCH(D1479,'RPI calculation'!$A$9:$A$356,0),0)</f>
        <v>262</v>
      </c>
      <c r="Q1479" s="1">
        <f t="shared" si="66"/>
        <v>1</v>
      </c>
      <c r="R1479" s="1">
        <f t="shared" si="67"/>
        <v>0</v>
      </c>
      <c r="S1479" s="1">
        <f t="shared" si="68"/>
        <v>1</v>
      </c>
      <c r="T1479" s="9">
        <f>IF(Q1479=0,0,(INDEX('RPI calculation'!$H$9:$H$356,P1479)-(COUNTIFS(Matches!$C$9:$C$1954,C1479,Matches!$D$9:$D$1954,D1479,Matches!$Q$9:$Q$1954,1,Matches!$F$9:$F$1954,3)+COUNTIFS(Matches!$C$9:$C$1954,D1479,Matches!$D$9:$D$1954,C1479,Matches!$Q$9:$Q$1954,1,Matches!$E$9:$E$1954,3)))/((INDEX('RPI calculation'!$H$9:$H$356,P1479)+INDEX('RPI calculation'!$I$9:$I$356,P1479))-(COUNTIFS(Matches!$C$9:$C$1954,C1479,Matches!$D$9:$D$1954,D1479,Matches!$Q$9:$Q$1954,1)+COUNTIFS(Matches!$C$9:$C$1954,D1479,Matches!$D$9:$D$1954,C1479,Matches!$Q$9:$Q$1954,1))))</f>
        <v>0.55555555555555558</v>
      </c>
      <c r="U1479" s="9">
        <f>IF(Q1479=0,0,(INDEX('RPI calculation'!$H$9:$H$356,O1479)-(COUNTIFS(Matches!$C$9:$C$1954,C1479,Matches!$D$9:$D$1954,D1479,Matches!$Q$9:$Q$1954,1,Matches!$E$9:$E$1954,3)+COUNTIFS(Matches!$C$9:$C$1954,D1479,Matches!$D$9:$D$1954,C1479,Matches!$Q$9:$Q$1954,1,Matches!$F$9:$F$1954,3)))/((INDEX('RPI calculation'!$H$9:$H$356,O1479)+INDEX('RPI calculation'!$I$9:$I$356,O1479))-(COUNTIFS(Matches!$C$9:$C$1954,C1479,Matches!$D$9:$D$1954,D1479,Matches!$Q$9:$Q$1954,1)+COUNTIFS(Matches!$C$9:$C$1954,D1479,Matches!$D$9:$D$1954,C1479,Matches!$Q$9:$Q$1954,1))))</f>
        <v>0.5</v>
      </c>
      <c r="V1479" s="9">
        <f>IF(Q1479=0,0,INDEX('RPI calculation'!$K$9:$K$356,P1479))</f>
        <v>0.55810966810966811</v>
      </c>
      <c r="W1479" s="9">
        <f>IF(Q1479=0,0,INDEX('RPI calculation'!$K$9:$K$356,O1479))</f>
        <v>0.51349862258953172</v>
      </c>
      <c r="X1479" s="1">
        <f>IF(G1479="D1",INDEX('RPI calculation'!$N$9:$N$356,O1479),0)</f>
        <v>191</v>
      </c>
      <c r="Y1479" s="1">
        <f>IF(H1479="D1",INDEX('RPI calculation'!$N$9:$N$356,P1479),0)</f>
        <v>83</v>
      </c>
    </row>
    <row r="1480" spans="1:25" ht="25">
      <c r="A1480" s="1" t="s">
        <v>4022</v>
      </c>
      <c r="B1480" s="12">
        <v>46278</v>
      </c>
      <c r="C1480" s="1" t="s">
        <v>288</v>
      </c>
      <c r="D1480" s="1" t="s">
        <v>221</v>
      </c>
      <c r="E1480" s="1">
        <v>0</v>
      </c>
      <c r="F1480" s="1">
        <v>3</v>
      </c>
      <c r="G1480" s="1" t="s">
        <v>584</v>
      </c>
      <c r="H1480" s="1" t="s">
        <v>584</v>
      </c>
      <c r="I1480" s="1">
        <v>2</v>
      </c>
      <c r="J1480" s="14" t="s">
        <v>1110</v>
      </c>
      <c r="K1480" s="14" t="s">
        <v>4023</v>
      </c>
      <c r="L1480" s="14"/>
      <c r="M1480" s="1" t="s">
        <v>5986</v>
      </c>
      <c r="N1480" s="14" t="s">
        <v>5989</v>
      </c>
      <c r="O1480" s="1">
        <f>IF(G1480="D1",MATCH(C1480,'RPI calculation'!$A$9:$A$356,0),0)</f>
        <v>215</v>
      </c>
      <c r="P1480" s="1">
        <f>IF(H1480="D1",MATCH(D1480,'RPI calculation'!$A$9:$A$356,0),0)</f>
        <v>297</v>
      </c>
      <c r="Q1480" s="1">
        <f t="shared" si="66"/>
        <v>1</v>
      </c>
      <c r="R1480" s="1">
        <f t="shared" si="67"/>
        <v>0</v>
      </c>
      <c r="S1480" s="1">
        <f t="shared" si="68"/>
        <v>1</v>
      </c>
      <c r="T1480" s="9">
        <f>IF(Q1480=0,0,(INDEX('RPI calculation'!$H$9:$H$356,P1480)-(COUNTIFS(Matches!$C$9:$C$1954,C1480,Matches!$D$9:$D$1954,D1480,Matches!$Q$9:$Q$1954,1,Matches!$F$9:$F$1954,3)+COUNTIFS(Matches!$C$9:$C$1954,D1480,Matches!$D$9:$D$1954,C1480,Matches!$Q$9:$Q$1954,1,Matches!$E$9:$E$1954,3)))/((INDEX('RPI calculation'!$H$9:$H$356,P1480)+INDEX('RPI calculation'!$I$9:$I$356,P1480))-(COUNTIFS(Matches!$C$9:$C$1954,C1480,Matches!$D$9:$D$1954,D1480,Matches!$Q$9:$Q$1954,1)+COUNTIFS(Matches!$C$9:$C$1954,D1480,Matches!$D$9:$D$1954,C1480,Matches!$Q$9:$Q$1954,1))))</f>
        <v>0.3</v>
      </c>
      <c r="U1480" s="9">
        <f>IF(Q1480=0,0,(INDEX('RPI calculation'!$H$9:$H$356,O1480)-(COUNTIFS(Matches!$C$9:$C$1954,C1480,Matches!$D$9:$D$1954,D1480,Matches!$Q$9:$Q$1954,1,Matches!$E$9:$E$1954,3)+COUNTIFS(Matches!$C$9:$C$1954,D1480,Matches!$D$9:$D$1954,C1480,Matches!$Q$9:$Q$1954,1,Matches!$F$9:$F$1954,3)))/((INDEX('RPI calculation'!$H$9:$H$356,O1480)+INDEX('RPI calculation'!$I$9:$I$356,O1480))-(COUNTIFS(Matches!$C$9:$C$1954,C1480,Matches!$D$9:$D$1954,D1480,Matches!$Q$9:$Q$1954,1)+COUNTIFS(Matches!$C$9:$C$1954,D1480,Matches!$D$9:$D$1954,C1480,Matches!$Q$9:$Q$1954,1))))</f>
        <v>0.36363636363636365</v>
      </c>
      <c r="V1480" s="9">
        <f>IF(Q1480=0,0,INDEX('RPI calculation'!$K$9:$K$356,P1480))</f>
        <v>0.5535812672176309</v>
      </c>
      <c r="W1480" s="9">
        <f>IF(Q1480=0,0,INDEX('RPI calculation'!$K$9:$K$356,O1480))</f>
        <v>0.47933501683501684</v>
      </c>
      <c r="X1480" s="1">
        <f>IF(G1480="D1",INDEX('RPI calculation'!$N$9:$N$356,O1480),0)</f>
        <v>265</v>
      </c>
      <c r="Y1480" s="1">
        <f>IF(H1480="D1",INDEX('RPI calculation'!$N$9:$N$356,P1480),0)</f>
        <v>198</v>
      </c>
    </row>
    <row r="1481" spans="1:25" ht="25">
      <c r="A1481" s="1" t="s">
        <v>4024</v>
      </c>
      <c r="B1481" s="12">
        <v>46278</v>
      </c>
      <c r="C1481" s="1" t="s">
        <v>110</v>
      </c>
      <c r="D1481" s="1" t="s">
        <v>318</v>
      </c>
      <c r="E1481" s="1">
        <v>3</v>
      </c>
      <c r="F1481" s="1">
        <v>2</v>
      </c>
      <c r="G1481" s="1" t="s">
        <v>584</v>
      </c>
      <c r="H1481" s="1" t="s">
        <v>584</v>
      </c>
      <c r="I1481" s="1">
        <v>2</v>
      </c>
      <c r="J1481" s="14" t="s">
        <v>2537</v>
      </c>
      <c r="K1481" s="14" t="s">
        <v>4025</v>
      </c>
      <c r="L1481" s="14"/>
      <c r="M1481" s="1" t="s">
        <v>5986</v>
      </c>
      <c r="N1481" s="14" t="s">
        <v>5989</v>
      </c>
      <c r="O1481" s="1">
        <f>IF(G1481="D1",MATCH(C1481,'RPI calculation'!$A$9:$A$356,0),0)</f>
        <v>216</v>
      </c>
      <c r="P1481" s="1">
        <f>IF(H1481="D1",MATCH(D1481,'RPI calculation'!$A$9:$A$356,0),0)</f>
        <v>231</v>
      </c>
      <c r="Q1481" s="1">
        <f t="shared" ref="Q1481:Q1544" si="69">IF(AND(G1481="D1",H1481="D1"),1,0)</f>
        <v>1</v>
      </c>
      <c r="R1481" s="1">
        <f t="shared" ref="R1481:R1544" si="70">IF(E1481&gt;F1481,1,0)</f>
        <v>1</v>
      </c>
      <c r="S1481" s="1">
        <f t="shared" ref="S1481:S1544" si="71">IF(F1481&gt;E1481,1,0)</f>
        <v>0</v>
      </c>
      <c r="T1481" s="9">
        <f>IF(Q1481=0,0,(INDEX('RPI calculation'!$H$9:$H$356,P1481)-(COUNTIFS(Matches!$C$9:$C$1954,C1481,Matches!$D$9:$D$1954,D1481,Matches!$Q$9:$Q$1954,1,Matches!$F$9:$F$1954,3)+COUNTIFS(Matches!$C$9:$C$1954,D1481,Matches!$D$9:$D$1954,C1481,Matches!$Q$9:$Q$1954,1,Matches!$E$9:$E$1954,3)))/((INDEX('RPI calculation'!$H$9:$H$356,P1481)+INDEX('RPI calculation'!$I$9:$I$356,P1481))-(COUNTIFS(Matches!$C$9:$C$1954,C1481,Matches!$D$9:$D$1954,D1481,Matches!$Q$9:$Q$1954,1)+COUNTIFS(Matches!$C$9:$C$1954,D1481,Matches!$D$9:$D$1954,C1481,Matches!$Q$9:$Q$1954,1))))</f>
        <v>0.45454545454545453</v>
      </c>
      <c r="U1481" s="9">
        <f>IF(Q1481=0,0,(INDEX('RPI calculation'!$H$9:$H$356,O1481)-(COUNTIFS(Matches!$C$9:$C$1954,C1481,Matches!$D$9:$D$1954,D1481,Matches!$Q$9:$Q$1954,1,Matches!$E$9:$E$1954,3)+COUNTIFS(Matches!$C$9:$C$1954,D1481,Matches!$D$9:$D$1954,C1481,Matches!$Q$9:$Q$1954,1,Matches!$F$9:$F$1954,3)))/((INDEX('RPI calculation'!$H$9:$H$356,O1481)+INDEX('RPI calculation'!$I$9:$I$356,O1481))-(COUNTIFS(Matches!$C$9:$C$1954,C1481,Matches!$D$9:$D$1954,D1481,Matches!$Q$9:$Q$1954,1)+COUNTIFS(Matches!$C$9:$C$1954,D1481,Matches!$D$9:$D$1954,C1481,Matches!$Q$9:$Q$1954,1))))</f>
        <v>0.77777777777777779</v>
      </c>
      <c r="V1481" s="9">
        <f>IF(Q1481=0,0,INDEX('RPI calculation'!$K$9:$K$356,P1481))</f>
        <v>0.38525687275687276</v>
      </c>
      <c r="W1481" s="9">
        <f>IF(Q1481=0,0,INDEX('RPI calculation'!$K$9:$K$356,O1481))</f>
        <v>0.48739898989898994</v>
      </c>
      <c r="X1481" s="1">
        <f>IF(G1481="D1",INDEX('RPI calculation'!$N$9:$N$356,O1481),0)</f>
        <v>87</v>
      </c>
      <c r="Y1481" s="1">
        <f>IF(H1481="D1",INDEX('RPI calculation'!$N$9:$N$356,P1481),0)</f>
        <v>295</v>
      </c>
    </row>
    <row r="1482" spans="1:25" ht="25">
      <c r="A1482" s="1" t="s">
        <v>4026</v>
      </c>
      <c r="B1482" s="12">
        <v>46278</v>
      </c>
      <c r="C1482" s="1" t="s">
        <v>21</v>
      </c>
      <c r="D1482" s="1" t="s">
        <v>141</v>
      </c>
      <c r="E1482" s="1">
        <v>3</v>
      </c>
      <c r="F1482" s="1">
        <v>0</v>
      </c>
      <c r="G1482" s="1" t="s">
        <v>584</v>
      </c>
      <c r="H1482" s="1" t="s">
        <v>584</v>
      </c>
      <c r="I1482" s="1">
        <v>2</v>
      </c>
      <c r="J1482" s="14" t="s">
        <v>1510</v>
      </c>
      <c r="K1482" s="14" t="s">
        <v>4027</v>
      </c>
      <c r="L1482" s="14"/>
      <c r="M1482" s="1" t="s">
        <v>5986</v>
      </c>
      <c r="N1482" s="14" t="s">
        <v>5989</v>
      </c>
      <c r="O1482" s="1">
        <f>IF(G1482="D1",MATCH(C1482,'RPI calculation'!$A$9:$A$356,0),0)</f>
        <v>219</v>
      </c>
      <c r="P1482" s="1">
        <f>IF(H1482="D1",MATCH(D1482,'RPI calculation'!$A$9:$A$356,0),0)</f>
        <v>344</v>
      </c>
      <c r="Q1482" s="1">
        <f t="shared" si="69"/>
        <v>1</v>
      </c>
      <c r="R1482" s="1">
        <f t="shared" si="70"/>
        <v>1</v>
      </c>
      <c r="S1482" s="1">
        <f t="shared" si="71"/>
        <v>0</v>
      </c>
      <c r="T1482" s="9">
        <f>IF(Q1482=0,0,(INDEX('RPI calculation'!$H$9:$H$356,P1482)-(COUNTIFS(Matches!$C$9:$C$1954,C1482,Matches!$D$9:$D$1954,D1482,Matches!$Q$9:$Q$1954,1,Matches!$F$9:$F$1954,3)+COUNTIFS(Matches!$C$9:$C$1954,D1482,Matches!$D$9:$D$1954,C1482,Matches!$Q$9:$Q$1954,1,Matches!$E$9:$E$1954,3)))/((INDEX('RPI calculation'!$H$9:$H$356,P1482)+INDEX('RPI calculation'!$I$9:$I$356,P1482))-(COUNTIFS(Matches!$C$9:$C$1954,C1482,Matches!$D$9:$D$1954,D1482,Matches!$Q$9:$Q$1954,1)+COUNTIFS(Matches!$C$9:$C$1954,D1482,Matches!$D$9:$D$1954,C1482,Matches!$Q$9:$Q$1954,1))))</f>
        <v>0.55555555555555558</v>
      </c>
      <c r="U1482" s="9">
        <f>IF(Q1482=0,0,(INDEX('RPI calculation'!$H$9:$H$356,O1482)-(COUNTIFS(Matches!$C$9:$C$1954,C1482,Matches!$D$9:$D$1954,D1482,Matches!$Q$9:$Q$1954,1,Matches!$E$9:$E$1954,3)+COUNTIFS(Matches!$C$9:$C$1954,D1482,Matches!$D$9:$D$1954,C1482,Matches!$Q$9:$Q$1954,1,Matches!$F$9:$F$1954,3)))/((INDEX('RPI calculation'!$H$9:$H$356,O1482)+INDEX('RPI calculation'!$I$9:$I$356,O1482))-(COUNTIFS(Matches!$C$9:$C$1954,C1482,Matches!$D$9:$D$1954,D1482,Matches!$Q$9:$Q$1954,1)+COUNTIFS(Matches!$C$9:$C$1954,D1482,Matches!$D$9:$D$1954,C1482,Matches!$Q$9:$Q$1954,1))))</f>
        <v>1</v>
      </c>
      <c r="V1482" s="9">
        <f>IF(Q1482=0,0,INDEX('RPI calculation'!$K$9:$K$356,P1482))</f>
        <v>0.54050505050505049</v>
      </c>
      <c r="W1482" s="9">
        <f>IF(Q1482=0,0,INDEX('RPI calculation'!$K$9:$K$356,O1482))</f>
        <v>0.76010101010101006</v>
      </c>
      <c r="X1482" s="1">
        <f>IF(G1482="D1",INDEX('RPI calculation'!$N$9:$N$356,O1482),0)</f>
        <v>1</v>
      </c>
      <c r="Y1482" s="1">
        <f>IF(H1482="D1",INDEX('RPI calculation'!$N$9:$N$356,P1482),0)</f>
        <v>118</v>
      </c>
    </row>
    <row r="1483" spans="1:25" ht="25">
      <c r="A1483" s="1" t="s">
        <v>4028</v>
      </c>
      <c r="B1483" s="12">
        <v>46278</v>
      </c>
      <c r="C1483" s="1" t="s">
        <v>37</v>
      </c>
      <c r="D1483" s="1" t="s">
        <v>26</v>
      </c>
      <c r="E1483" s="1">
        <v>3</v>
      </c>
      <c r="F1483" s="1">
        <v>0</v>
      </c>
      <c r="G1483" s="1" t="s">
        <v>584</v>
      </c>
      <c r="H1483" s="1" t="s">
        <v>584</v>
      </c>
      <c r="I1483" s="1">
        <v>2</v>
      </c>
      <c r="J1483" s="14" t="s">
        <v>594</v>
      </c>
      <c r="K1483" s="14" t="s">
        <v>4029</v>
      </c>
      <c r="L1483" s="14"/>
      <c r="M1483" s="1" t="s">
        <v>5986</v>
      </c>
      <c r="N1483" s="14" t="s">
        <v>5989</v>
      </c>
      <c r="O1483" s="1">
        <f>IF(G1483="D1",MATCH(C1483,'RPI calculation'!$A$9:$A$356,0),0)</f>
        <v>226</v>
      </c>
      <c r="P1483" s="1">
        <f>IF(H1483="D1",MATCH(D1483,'RPI calculation'!$A$9:$A$356,0),0)</f>
        <v>253</v>
      </c>
      <c r="Q1483" s="1">
        <f t="shared" si="69"/>
        <v>1</v>
      </c>
      <c r="R1483" s="1">
        <f t="shared" si="70"/>
        <v>1</v>
      </c>
      <c r="S1483" s="1">
        <f t="shared" si="71"/>
        <v>0</v>
      </c>
      <c r="T1483" s="9">
        <f>IF(Q1483=0,0,(INDEX('RPI calculation'!$H$9:$H$356,P1483)-(COUNTIFS(Matches!$C$9:$C$1954,C1483,Matches!$D$9:$D$1954,D1483,Matches!$Q$9:$Q$1954,1,Matches!$F$9:$F$1954,3)+COUNTIFS(Matches!$C$9:$C$1954,D1483,Matches!$D$9:$D$1954,C1483,Matches!$Q$9:$Q$1954,1,Matches!$E$9:$E$1954,3)))/((INDEX('RPI calculation'!$H$9:$H$356,P1483)+INDEX('RPI calculation'!$I$9:$I$356,P1483))-(COUNTIFS(Matches!$C$9:$C$1954,C1483,Matches!$D$9:$D$1954,D1483,Matches!$Q$9:$Q$1954,1)+COUNTIFS(Matches!$C$9:$C$1954,D1483,Matches!$D$9:$D$1954,C1483,Matches!$Q$9:$Q$1954,1))))</f>
        <v>0.88888888888888884</v>
      </c>
      <c r="U1483" s="9">
        <f>IF(Q1483=0,0,(INDEX('RPI calculation'!$H$9:$H$356,O1483)-(COUNTIFS(Matches!$C$9:$C$1954,C1483,Matches!$D$9:$D$1954,D1483,Matches!$Q$9:$Q$1954,1,Matches!$E$9:$E$1954,3)+COUNTIFS(Matches!$C$9:$C$1954,D1483,Matches!$D$9:$D$1954,C1483,Matches!$Q$9:$Q$1954,1,Matches!$F$9:$F$1954,3)))/((INDEX('RPI calculation'!$H$9:$H$356,O1483)+INDEX('RPI calculation'!$I$9:$I$356,O1483))-(COUNTIFS(Matches!$C$9:$C$1954,C1483,Matches!$D$9:$D$1954,D1483,Matches!$Q$9:$Q$1954,1)+COUNTIFS(Matches!$C$9:$C$1954,D1483,Matches!$D$9:$D$1954,C1483,Matches!$Q$9:$Q$1954,1))))</f>
        <v>0.75</v>
      </c>
      <c r="V1483" s="9">
        <f>IF(Q1483=0,0,INDEX('RPI calculation'!$K$9:$K$356,P1483))</f>
        <v>0.68007936507936506</v>
      </c>
      <c r="W1483" s="9">
        <f>IF(Q1483=0,0,INDEX('RPI calculation'!$K$9:$K$356,O1483))</f>
        <v>0.64966329966329961</v>
      </c>
      <c r="X1483" s="1">
        <f>IF(G1483="D1",INDEX('RPI calculation'!$N$9:$N$356,O1483),0)</f>
        <v>14</v>
      </c>
      <c r="Y1483" s="1">
        <f>IF(H1483="D1",INDEX('RPI calculation'!$N$9:$N$356,P1483),0)</f>
        <v>3</v>
      </c>
    </row>
    <row r="1484" spans="1:25" ht="25">
      <c r="A1484" s="1" t="s">
        <v>4030</v>
      </c>
      <c r="B1484" s="12">
        <v>46278</v>
      </c>
      <c r="C1484" s="1" t="s">
        <v>319</v>
      </c>
      <c r="D1484" s="1" t="s">
        <v>318</v>
      </c>
      <c r="E1484" s="1">
        <v>1</v>
      </c>
      <c r="F1484" s="1">
        <v>3</v>
      </c>
      <c r="G1484" s="1" t="s">
        <v>584</v>
      </c>
      <c r="H1484" s="1" t="s">
        <v>584</v>
      </c>
      <c r="I1484" s="1">
        <v>2</v>
      </c>
      <c r="J1484" s="14" t="s">
        <v>742</v>
      </c>
      <c r="K1484" s="14" t="s">
        <v>4031</v>
      </c>
      <c r="L1484" s="14"/>
      <c r="M1484" s="1" t="s">
        <v>5986</v>
      </c>
      <c r="N1484" s="14" t="s">
        <v>5989</v>
      </c>
      <c r="O1484" s="1">
        <f>IF(G1484="D1",MATCH(C1484,'RPI calculation'!$A$9:$A$356,0),0)</f>
        <v>229</v>
      </c>
      <c r="P1484" s="1">
        <f>IF(H1484="D1",MATCH(D1484,'RPI calculation'!$A$9:$A$356,0),0)</f>
        <v>231</v>
      </c>
      <c r="Q1484" s="1">
        <f t="shared" si="69"/>
        <v>1</v>
      </c>
      <c r="R1484" s="1">
        <f t="shared" si="70"/>
        <v>0</v>
      </c>
      <c r="S1484" s="1">
        <f t="shared" si="71"/>
        <v>1</v>
      </c>
      <c r="T1484" s="9">
        <f>IF(Q1484=0,0,(INDEX('RPI calculation'!$H$9:$H$356,P1484)-(COUNTIFS(Matches!$C$9:$C$1954,C1484,Matches!$D$9:$D$1954,D1484,Matches!$Q$9:$Q$1954,1,Matches!$F$9:$F$1954,3)+COUNTIFS(Matches!$C$9:$C$1954,D1484,Matches!$D$9:$D$1954,C1484,Matches!$Q$9:$Q$1954,1,Matches!$E$9:$E$1954,3)))/((INDEX('RPI calculation'!$H$9:$H$356,P1484)+INDEX('RPI calculation'!$I$9:$I$356,P1484))-(COUNTIFS(Matches!$C$9:$C$1954,C1484,Matches!$D$9:$D$1954,D1484,Matches!$Q$9:$Q$1954,1)+COUNTIFS(Matches!$C$9:$C$1954,D1484,Matches!$D$9:$D$1954,C1484,Matches!$Q$9:$Q$1954,1))))</f>
        <v>0.36363636363636365</v>
      </c>
      <c r="U1484" s="9">
        <f>IF(Q1484=0,0,(INDEX('RPI calculation'!$H$9:$H$356,O1484)-(COUNTIFS(Matches!$C$9:$C$1954,C1484,Matches!$D$9:$D$1954,D1484,Matches!$Q$9:$Q$1954,1,Matches!$E$9:$E$1954,3)+COUNTIFS(Matches!$C$9:$C$1954,D1484,Matches!$D$9:$D$1954,C1484,Matches!$Q$9:$Q$1954,1,Matches!$F$9:$F$1954,3)))/((INDEX('RPI calculation'!$H$9:$H$356,O1484)+INDEX('RPI calculation'!$I$9:$I$356,O1484))-(COUNTIFS(Matches!$C$9:$C$1954,C1484,Matches!$D$9:$D$1954,D1484,Matches!$Q$9:$Q$1954,1)+COUNTIFS(Matches!$C$9:$C$1954,D1484,Matches!$D$9:$D$1954,C1484,Matches!$Q$9:$Q$1954,1))))</f>
        <v>0.1</v>
      </c>
      <c r="V1484" s="9">
        <f>IF(Q1484=0,0,INDEX('RPI calculation'!$K$9:$K$356,P1484))</f>
        <v>0.38525687275687276</v>
      </c>
      <c r="W1484" s="9">
        <f>IF(Q1484=0,0,INDEX('RPI calculation'!$K$9:$K$356,O1484))</f>
        <v>0.55791128063855333</v>
      </c>
      <c r="X1484" s="1">
        <f>IF(G1484="D1",INDEX('RPI calculation'!$N$9:$N$356,O1484),0)</f>
        <v>296</v>
      </c>
      <c r="Y1484" s="1">
        <f>IF(H1484="D1",INDEX('RPI calculation'!$N$9:$N$356,P1484),0)</f>
        <v>295</v>
      </c>
    </row>
    <row r="1485" spans="1:25" ht="25">
      <c r="A1485" s="1" t="s">
        <v>4032</v>
      </c>
      <c r="B1485" s="12">
        <v>46278</v>
      </c>
      <c r="C1485" s="1" t="s">
        <v>211</v>
      </c>
      <c r="D1485" s="1" t="s">
        <v>201</v>
      </c>
      <c r="E1485" s="1">
        <v>3</v>
      </c>
      <c r="F1485" s="1">
        <v>2</v>
      </c>
      <c r="G1485" s="1" t="s">
        <v>584</v>
      </c>
      <c r="H1485" s="1" t="s">
        <v>584</v>
      </c>
      <c r="I1485" s="1">
        <v>2</v>
      </c>
      <c r="J1485" s="14" t="s">
        <v>1516</v>
      </c>
      <c r="K1485" s="14" t="s">
        <v>4033</v>
      </c>
      <c r="L1485" s="14"/>
      <c r="M1485" s="1" t="s">
        <v>5986</v>
      </c>
      <c r="N1485" s="14" t="s">
        <v>5989</v>
      </c>
      <c r="O1485" s="1">
        <f>IF(G1485="D1",MATCH(C1485,'RPI calculation'!$A$9:$A$356,0),0)</f>
        <v>245</v>
      </c>
      <c r="P1485" s="1">
        <f>IF(H1485="D1",MATCH(D1485,'RPI calculation'!$A$9:$A$356,0),0)</f>
        <v>311</v>
      </c>
      <c r="Q1485" s="1">
        <f t="shared" si="69"/>
        <v>1</v>
      </c>
      <c r="R1485" s="1">
        <f t="shared" si="70"/>
        <v>1</v>
      </c>
      <c r="S1485" s="1">
        <f t="shared" si="71"/>
        <v>0</v>
      </c>
      <c r="T1485" s="9">
        <f>IF(Q1485=0,0,(INDEX('RPI calculation'!$H$9:$H$356,P1485)-(COUNTIFS(Matches!$C$9:$C$1954,C1485,Matches!$D$9:$D$1954,D1485,Matches!$Q$9:$Q$1954,1,Matches!$F$9:$F$1954,3)+COUNTIFS(Matches!$C$9:$C$1954,D1485,Matches!$D$9:$D$1954,C1485,Matches!$Q$9:$Q$1954,1,Matches!$E$9:$E$1954,3)))/((INDEX('RPI calculation'!$H$9:$H$356,P1485)+INDEX('RPI calculation'!$I$9:$I$356,P1485))-(COUNTIFS(Matches!$C$9:$C$1954,C1485,Matches!$D$9:$D$1954,D1485,Matches!$Q$9:$Q$1954,1)+COUNTIFS(Matches!$C$9:$C$1954,D1485,Matches!$D$9:$D$1954,C1485,Matches!$Q$9:$Q$1954,1))))</f>
        <v>0.4</v>
      </c>
      <c r="U1485" s="9">
        <f>IF(Q1485=0,0,(INDEX('RPI calculation'!$H$9:$H$356,O1485)-(COUNTIFS(Matches!$C$9:$C$1954,C1485,Matches!$D$9:$D$1954,D1485,Matches!$Q$9:$Q$1954,1,Matches!$E$9:$E$1954,3)+COUNTIFS(Matches!$C$9:$C$1954,D1485,Matches!$D$9:$D$1954,C1485,Matches!$Q$9:$Q$1954,1,Matches!$F$9:$F$1954,3)))/((INDEX('RPI calculation'!$H$9:$H$356,O1485)+INDEX('RPI calculation'!$I$9:$I$356,O1485))-(COUNTIFS(Matches!$C$9:$C$1954,C1485,Matches!$D$9:$D$1954,D1485,Matches!$Q$9:$Q$1954,1)+COUNTIFS(Matches!$C$9:$C$1954,D1485,Matches!$D$9:$D$1954,C1485,Matches!$Q$9:$Q$1954,1))))</f>
        <v>0.58333333333333337</v>
      </c>
      <c r="V1485" s="9">
        <f>IF(Q1485=0,0,INDEX('RPI calculation'!$K$9:$K$356,P1485))</f>
        <v>0.55128558310376496</v>
      </c>
      <c r="W1485" s="9">
        <f>IF(Q1485=0,0,INDEX('RPI calculation'!$K$9:$K$356,O1485))</f>
        <v>0.43065268065268059</v>
      </c>
      <c r="X1485" s="1">
        <f>IF(G1485="D1",INDEX('RPI calculation'!$N$9:$N$356,O1485),0)</f>
        <v>188</v>
      </c>
      <c r="Y1485" s="1">
        <f>IF(H1485="D1",INDEX('RPI calculation'!$N$9:$N$356,P1485),0)</f>
        <v>178</v>
      </c>
    </row>
    <row r="1486" spans="1:25" ht="25">
      <c r="A1486" s="1" t="s">
        <v>4034</v>
      </c>
      <c r="B1486" s="12">
        <v>46278</v>
      </c>
      <c r="C1486" s="1" t="s">
        <v>191</v>
      </c>
      <c r="D1486" s="1" t="s">
        <v>328</v>
      </c>
      <c r="E1486" s="1">
        <v>3</v>
      </c>
      <c r="F1486" s="1">
        <v>2</v>
      </c>
      <c r="G1486" s="1" t="s">
        <v>584</v>
      </c>
      <c r="H1486" s="1" t="s">
        <v>584</v>
      </c>
      <c r="I1486" s="1">
        <v>2</v>
      </c>
      <c r="J1486" s="14" t="s">
        <v>739</v>
      </c>
      <c r="K1486" s="14" t="s">
        <v>4035</v>
      </c>
      <c r="L1486" s="14"/>
      <c r="M1486" s="1" t="s">
        <v>5986</v>
      </c>
      <c r="N1486" s="14" t="s">
        <v>5989</v>
      </c>
      <c r="O1486" s="1">
        <f>IF(G1486="D1",MATCH(C1486,'RPI calculation'!$A$9:$A$356,0),0)</f>
        <v>246</v>
      </c>
      <c r="P1486" s="1">
        <f>IF(H1486="D1",MATCH(D1486,'RPI calculation'!$A$9:$A$356,0),0)</f>
        <v>295</v>
      </c>
      <c r="Q1486" s="1">
        <f t="shared" si="69"/>
        <v>1</v>
      </c>
      <c r="R1486" s="1">
        <f t="shared" si="70"/>
        <v>1</v>
      </c>
      <c r="S1486" s="1">
        <f t="shared" si="71"/>
        <v>0</v>
      </c>
      <c r="T1486" s="9">
        <f>IF(Q1486=0,0,(INDEX('RPI calculation'!$H$9:$H$356,P1486)-(COUNTIFS(Matches!$C$9:$C$1954,C1486,Matches!$D$9:$D$1954,D1486,Matches!$Q$9:$Q$1954,1,Matches!$F$9:$F$1954,3)+COUNTIFS(Matches!$C$9:$C$1954,D1486,Matches!$D$9:$D$1954,C1486,Matches!$Q$9:$Q$1954,1,Matches!$E$9:$E$1954,3)))/((INDEX('RPI calculation'!$H$9:$H$356,P1486)+INDEX('RPI calculation'!$I$9:$I$356,P1486))-(COUNTIFS(Matches!$C$9:$C$1954,C1486,Matches!$D$9:$D$1954,D1486,Matches!$Q$9:$Q$1954,1)+COUNTIFS(Matches!$C$9:$C$1954,D1486,Matches!$D$9:$D$1954,C1486,Matches!$Q$9:$Q$1954,1))))</f>
        <v>0.2</v>
      </c>
      <c r="U1486" s="9">
        <f>IF(Q1486=0,0,(INDEX('RPI calculation'!$H$9:$H$356,O1486)-(COUNTIFS(Matches!$C$9:$C$1954,C1486,Matches!$D$9:$D$1954,D1486,Matches!$Q$9:$Q$1954,1,Matches!$E$9:$E$1954,3)+COUNTIFS(Matches!$C$9:$C$1954,D1486,Matches!$D$9:$D$1954,C1486,Matches!$Q$9:$Q$1954,1,Matches!$F$9:$F$1954,3)))/((INDEX('RPI calculation'!$H$9:$H$356,O1486)+INDEX('RPI calculation'!$I$9:$I$356,O1486))-(COUNTIFS(Matches!$C$9:$C$1954,C1486,Matches!$D$9:$D$1954,D1486,Matches!$Q$9:$Q$1954,1)+COUNTIFS(Matches!$C$9:$C$1954,D1486,Matches!$D$9:$D$1954,C1486,Matches!$Q$9:$Q$1954,1))))</f>
        <v>0.4</v>
      </c>
      <c r="V1486" s="9">
        <f>IF(Q1486=0,0,INDEX('RPI calculation'!$K$9:$K$356,P1486))</f>
        <v>0.47323232323232317</v>
      </c>
      <c r="W1486" s="9">
        <f>IF(Q1486=0,0,INDEX('RPI calculation'!$K$9:$K$356,O1486))</f>
        <v>0.53482552800734617</v>
      </c>
      <c r="X1486" s="1">
        <f>IF(G1486="D1",INDEX('RPI calculation'!$N$9:$N$356,O1486),0)</f>
        <v>168</v>
      </c>
      <c r="Y1486" s="1">
        <f>IF(H1486="D1",INDEX('RPI calculation'!$N$9:$N$356,P1486),0)</f>
        <v>305</v>
      </c>
    </row>
    <row r="1487" spans="1:25" ht="25">
      <c r="A1487" s="1" t="s">
        <v>4036</v>
      </c>
      <c r="B1487" s="12">
        <v>46278</v>
      </c>
      <c r="C1487" s="1" t="s">
        <v>131</v>
      </c>
      <c r="D1487" s="1" t="s">
        <v>55</v>
      </c>
      <c r="E1487" s="1">
        <v>1</v>
      </c>
      <c r="F1487" s="1">
        <v>3</v>
      </c>
      <c r="G1487" s="1" t="s">
        <v>584</v>
      </c>
      <c r="H1487" s="1" t="s">
        <v>584</v>
      </c>
      <c r="I1487" s="1">
        <v>2</v>
      </c>
      <c r="J1487" s="14" t="s">
        <v>1098</v>
      </c>
      <c r="K1487" s="14" t="s">
        <v>4037</v>
      </c>
      <c r="L1487" s="14"/>
      <c r="M1487" s="1" t="s">
        <v>5986</v>
      </c>
      <c r="N1487" s="14" t="s">
        <v>5989</v>
      </c>
      <c r="O1487" s="1">
        <f>IF(G1487="D1",MATCH(C1487,'RPI calculation'!$A$9:$A$356,0),0)</f>
        <v>254</v>
      </c>
      <c r="P1487" s="1">
        <f>IF(H1487="D1",MATCH(D1487,'RPI calculation'!$A$9:$A$356,0),0)</f>
        <v>290</v>
      </c>
      <c r="Q1487" s="1">
        <f t="shared" si="69"/>
        <v>1</v>
      </c>
      <c r="R1487" s="1">
        <f t="shared" si="70"/>
        <v>0</v>
      </c>
      <c r="S1487" s="1">
        <f t="shared" si="71"/>
        <v>1</v>
      </c>
      <c r="T1487" s="9">
        <f>IF(Q1487=0,0,(INDEX('RPI calculation'!$H$9:$H$356,P1487)-(COUNTIFS(Matches!$C$9:$C$1954,C1487,Matches!$D$9:$D$1954,D1487,Matches!$Q$9:$Q$1954,1,Matches!$F$9:$F$1954,3)+COUNTIFS(Matches!$C$9:$C$1954,D1487,Matches!$D$9:$D$1954,C1487,Matches!$Q$9:$Q$1954,1,Matches!$E$9:$E$1954,3)))/((INDEX('RPI calculation'!$H$9:$H$356,P1487)+INDEX('RPI calculation'!$I$9:$I$356,P1487))-(COUNTIFS(Matches!$C$9:$C$1954,C1487,Matches!$D$9:$D$1954,D1487,Matches!$Q$9:$Q$1954,1)+COUNTIFS(Matches!$C$9:$C$1954,D1487,Matches!$D$9:$D$1954,C1487,Matches!$Q$9:$Q$1954,1))))</f>
        <v>0.77777777777777779</v>
      </c>
      <c r="U1487" s="9">
        <f>IF(Q1487=0,0,(INDEX('RPI calculation'!$H$9:$H$356,O1487)-(COUNTIFS(Matches!$C$9:$C$1954,C1487,Matches!$D$9:$D$1954,D1487,Matches!$Q$9:$Q$1954,1,Matches!$E$9:$E$1954,3)+COUNTIFS(Matches!$C$9:$C$1954,D1487,Matches!$D$9:$D$1954,C1487,Matches!$Q$9:$Q$1954,1,Matches!$F$9:$F$1954,3)))/((INDEX('RPI calculation'!$H$9:$H$356,O1487)+INDEX('RPI calculation'!$I$9:$I$356,O1487))-(COUNTIFS(Matches!$C$9:$C$1954,C1487,Matches!$D$9:$D$1954,D1487,Matches!$Q$9:$Q$1954,1)+COUNTIFS(Matches!$C$9:$C$1954,D1487,Matches!$D$9:$D$1954,C1487,Matches!$Q$9:$Q$1954,1))))</f>
        <v>0.45454545454545453</v>
      </c>
      <c r="V1487" s="9">
        <f>IF(Q1487=0,0,INDEX('RPI calculation'!$K$9:$K$356,P1487))</f>
        <v>0.58141414141414149</v>
      </c>
      <c r="W1487" s="9">
        <f>IF(Q1487=0,0,INDEX('RPI calculation'!$K$9:$K$356,O1487))</f>
        <v>0.61630892255892256</v>
      </c>
      <c r="X1487" s="1">
        <f>IF(G1487="D1",INDEX('RPI calculation'!$N$9:$N$356,O1487),0)</f>
        <v>108</v>
      </c>
      <c r="Y1487" s="1">
        <f>IF(H1487="D1",INDEX('RPI calculation'!$N$9:$N$356,P1487),0)</f>
        <v>32</v>
      </c>
    </row>
    <row r="1488" spans="1:25" ht="25">
      <c r="A1488" s="1" t="s">
        <v>4038</v>
      </c>
      <c r="B1488" s="12">
        <v>46278</v>
      </c>
      <c r="C1488" s="1" t="s">
        <v>253</v>
      </c>
      <c r="D1488" s="1" t="s">
        <v>284</v>
      </c>
      <c r="E1488" s="1">
        <v>3</v>
      </c>
      <c r="F1488" s="1">
        <v>2</v>
      </c>
      <c r="G1488" s="1" t="s">
        <v>584</v>
      </c>
      <c r="H1488" s="1" t="s">
        <v>584</v>
      </c>
      <c r="I1488" s="1">
        <v>2</v>
      </c>
      <c r="J1488" s="14" t="s">
        <v>4039</v>
      </c>
      <c r="K1488" s="14" t="s">
        <v>4040</v>
      </c>
      <c r="L1488" s="14"/>
      <c r="M1488" s="1" t="s">
        <v>5986</v>
      </c>
      <c r="N1488" s="14" t="s">
        <v>5989</v>
      </c>
      <c r="O1488" s="1">
        <f>IF(G1488="D1",MATCH(C1488,'RPI calculation'!$A$9:$A$356,0),0)</f>
        <v>264</v>
      </c>
      <c r="P1488" s="1">
        <f>IF(H1488="D1",MATCH(D1488,'RPI calculation'!$A$9:$A$356,0),0)</f>
        <v>341</v>
      </c>
      <c r="Q1488" s="1">
        <f t="shared" si="69"/>
        <v>1</v>
      </c>
      <c r="R1488" s="1">
        <f t="shared" si="70"/>
        <v>1</v>
      </c>
      <c r="S1488" s="1">
        <f t="shared" si="71"/>
        <v>0</v>
      </c>
      <c r="T1488" s="9">
        <f>IF(Q1488=0,0,(INDEX('RPI calculation'!$H$9:$H$356,P1488)-(COUNTIFS(Matches!$C$9:$C$1954,C1488,Matches!$D$9:$D$1954,D1488,Matches!$Q$9:$Q$1954,1,Matches!$F$9:$F$1954,3)+COUNTIFS(Matches!$C$9:$C$1954,D1488,Matches!$D$9:$D$1954,C1488,Matches!$Q$9:$Q$1954,1,Matches!$E$9:$E$1954,3)))/((INDEX('RPI calculation'!$H$9:$H$356,P1488)+INDEX('RPI calculation'!$I$9:$I$356,P1488))-(COUNTIFS(Matches!$C$9:$C$1954,C1488,Matches!$D$9:$D$1954,D1488,Matches!$Q$9:$Q$1954,1)+COUNTIFS(Matches!$C$9:$C$1954,D1488,Matches!$D$9:$D$1954,C1488,Matches!$Q$9:$Q$1954,1))))</f>
        <v>0.5</v>
      </c>
      <c r="U1488" s="9">
        <f>IF(Q1488=0,0,(INDEX('RPI calculation'!$H$9:$H$356,O1488)-(COUNTIFS(Matches!$C$9:$C$1954,C1488,Matches!$D$9:$D$1954,D1488,Matches!$Q$9:$Q$1954,1,Matches!$E$9:$E$1954,3)+COUNTIFS(Matches!$C$9:$C$1954,D1488,Matches!$D$9:$D$1954,C1488,Matches!$Q$9:$Q$1954,1,Matches!$F$9:$F$1954,3)))/((INDEX('RPI calculation'!$H$9:$H$356,O1488)+INDEX('RPI calculation'!$I$9:$I$356,O1488))-(COUNTIFS(Matches!$C$9:$C$1954,C1488,Matches!$D$9:$D$1954,D1488,Matches!$Q$9:$Q$1954,1)+COUNTIFS(Matches!$C$9:$C$1954,D1488,Matches!$D$9:$D$1954,C1488,Matches!$Q$9:$Q$1954,1))))</f>
        <v>0.36363636363636365</v>
      </c>
      <c r="V1488" s="9">
        <f>IF(Q1488=0,0,INDEX('RPI calculation'!$K$9:$K$356,P1488))</f>
        <v>0.4288720538720539</v>
      </c>
      <c r="W1488" s="9">
        <f>IF(Q1488=0,0,INDEX('RPI calculation'!$K$9:$K$356,O1488))</f>
        <v>0.46830808080808078</v>
      </c>
      <c r="X1488" s="1">
        <f>IF(G1488="D1",INDEX('RPI calculation'!$N$9:$N$356,O1488),0)</f>
        <v>230</v>
      </c>
      <c r="Y1488" s="1">
        <f>IF(H1488="D1",INDEX('RPI calculation'!$N$9:$N$356,P1488),0)</f>
        <v>261</v>
      </c>
    </row>
    <row r="1489" spans="1:25" ht="25">
      <c r="A1489" s="1" t="s">
        <v>4041</v>
      </c>
      <c r="B1489" s="12">
        <v>46278</v>
      </c>
      <c r="C1489" s="1" t="s">
        <v>38</v>
      </c>
      <c r="D1489" s="1" t="s">
        <v>36</v>
      </c>
      <c r="E1489" s="1">
        <v>3</v>
      </c>
      <c r="F1489" s="1">
        <v>1</v>
      </c>
      <c r="G1489" s="1" t="s">
        <v>584</v>
      </c>
      <c r="H1489" s="1" t="s">
        <v>584</v>
      </c>
      <c r="I1489" s="1">
        <v>2</v>
      </c>
      <c r="J1489" s="14" t="s">
        <v>4042</v>
      </c>
      <c r="K1489" s="14" t="s">
        <v>4043</v>
      </c>
      <c r="L1489" s="14"/>
      <c r="M1489" s="1" t="s">
        <v>5986</v>
      </c>
      <c r="N1489" s="14" t="s">
        <v>5987</v>
      </c>
      <c r="O1489" s="1">
        <f>IF(G1489="D1",MATCH(C1489,'RPI calculation'!$A$9:$A$356,0),0)</f>
        <v>281</v>
      </c>
      <c r="P1489" s="1">
        <f>IF(H1489="D1",MATCH(D1489,'RPI calculation'!$A$9:$A$356,0),0)</f>
        <v>342</v>
      </c>
      <c r="Q1489" s="1">
        <f t="shared" si="69"/>
        <v>1</v>
      </c>
      <c r="R1489" s="1">
        <f t="shared" si="70"/>
        <v>1</v>
      </c>
      <c r="S1489" s="1">
        <f t="shared" si="71"/>
        <v>0</v>
      </c>
      <c r="T1489" s="9">
        <f>IF(Q1489=0,0,(INDEX('RPI calculation'!$H$9:$H$356,P1489)-(COUNTIFS(Matches!$C$9:$C$1954,C1489,Matches!$D$9:$D$1954,D1489,Matches!$Q$9:$Q$1954,1,Matches!$F$9:$F$1954,3)+COUNTIFS(Matches!$C$9:$C$1954,D1489,Matches!$D$9:$D$1954,C1489,Matches!$Q$9:$Q$1954,1,Matches!$E$9:$E$1954,3)))/((INDEX('RPI calculation'!$H$9:$H$356,P1489)+INDEX('RPI calculation'!$I$9:$I$356,P1489))-(COUNTIFS(Matches!$C$9:$C$1954,C1489,Matches!$D$9:$D$1954,D1489,Matches!$Q$9:$Q$1954,1)+COUNTIFS(Matches!$C$9:$C$1954,D1489,Matches!$D$9:$D$1954,C1489,Matches!$Q$9:$Q$1954,1))))</f>
        <v>0.66666666666666663</v>
      </c>
      <c r="U1489" s="9">
        <f>IF(Q1489=0,0,(INDEX('RPI calculation'!$H$9:$H$356,O1489)-(COUNTIFS(Matches!$C$9:$C$1954,C1489,Matches!$D$9:$D$1954,D1489,Matches!$Q$9:$Q$1954,1,Matches!$E$9:$E$1954,3)+COUNTIFS(Matches!$C$9:$C$1954,D1489,Matches!$D$9:$D$1954,C1489,Matches!$Q$9:$Q$1954,1,Matches!$F$9:$F$1954,3)))/((INDEX('RPI calculation'!$H$9:$H$356,O1489)+INDEX('RPI calculation'!$I$9:$I$356,O1489))-(COUNTIFS(Matches!$C$9:$C$1954,C1489,Matches!$D$9:$D$1954,D1489,Matches!$Q$9:$Q$1954,1)+COUNTIFS(Matches!$C$9:$C$1954,D1489,Matches!$D$9:$D$1954,C1489,Matches!$Q$9:$Q$1954,1))))</f>
        <v>0.42857142857142855</v>
      </c>
      <c r="V1489" s="9">
        <f>IF(Q1489=0,0,INDEX('RPI calculation'!$K$9:$K$356,P1489))</f>
        <v>0.73467532467532459</v>
      </c>
      <c r="W1489" s="9">
        <f>IF(Q1489=0,0,INDEX('RPI calculation'!$K$9:$K$356,O1489))</f>
        <v>0.77310606060606057</v>
      </c>
      <c r="X1489" s="1">
        <f>IF(G1489="D1",INDEX('RPI calculation'!$N$9:$N$356,O1489),0)</f>
        <v>15</v>
      </c>
      <c r="Y1489" s="1">
        <f>IF(H1489="D1",INDEX('RPI calculation'!$N$9:$N$356,P1489),0)</f>
        <v>13</v>
      </c>
    </row>
    <row r="1490" spans="1:25" ht="25">
      <c r="A1490" s="1" t="s">
        <v>4044</v>
      </c>
      <c r="B1490" s="12">
        <v>46278</v>
      </c>
      <c r="C1490" s="1" t="s">
        <v>39</v>
      </c>
      <c r="D1490" s="1" t="s">
        <v>72</v>
      </c>
      <c r="E1490" s="1">
        <v>3</v>
      </c>
      <c r="F1490" s="1">
        <v>1</v>
      </c>
      <c r="G1490" s="1" t="s">
        <v>584</v>
      </c>
      <c r="H1490" s="1" t="s">
        <v>584</v>
      </c>
      <c r="I1490" s="1">
        <v>2</v>
      </c>
      <c r="J1490" s="14" t="s">
        <v>644</v>
      </c>
      <c r="K1490" s="14" t="s">
        <v>4045</v>
      </c>
      <c r="L1490" s="14"/>
      <c r="M1490" s="1" t="s">
        <v>5986</v>
      </c>
      <c r="N1490" s="14" t="s">
        <v>5989</v>
      </c>
      <c r="O1490" s="1">
        <f>IF(G1490="D1",MATCH(C1490,'RPI calculation'!$A$9:$A$356,0),0)</f>
        <v>300</v>
      </c>
      <c r="P1490" s="1">
        <f>IF(H1490="D1",MATCH(D1490,'RPI calculation'!$A$9:$A$356,0),0)</f>
        <v>315</v>
      </c>
      <c r="Q1490" s="1">
        <f t="shared" si="69"/>
        <v>1</v>
      </c>
      <c r="R1490" s="1">
        <f t="shared" si="70"/>
        <v>1</v>
      </c>
      <c r="S1490" s="1">
        <f t="shared" si="71"/>
        <v>0</v>
      </c>
      <c r="T1490" s="9">
        <f>IF(Q1490=0,0,(INDEX('RPI calculation'!$H$9:$H$356,P1490)-(COUNTIFS(Matches!$C$9:$C$1954,C1490,Matches!$D$9:$D$1954,D1490,Matches!$Q$9:$Q$1954,1,Matches!$F$9:$F$1954,3)+COUNTIFS(Matches!$C$9:$C$1954,D1490,Matches!$D$9:$D$1954,C1490,Matches!$Q$9:$Q$1954,1,Matches!$E$9:$E$1954,3)))/((INDEX('RPI calculation'!$H$9:$H$356,P1490)+INDEX('RPI calculation'!$I$9:$I$356,P1490))-(COUNTIFS(Matches!$C$9:$C$1954,C1490,Matches!$D$9:$D$1954,D1490,Matches!$Q$9:$Q$1954,1)+COUNTIFS(Matches!$C$9:$C$1954,D1490,Matches!$D$9:$D$1954,C1490,Matches!$Q$9:$Q$1954,1))))</f>
        <v>0.8</v>
      </c>
      <c r="U1490" s="9">
        <f>IF(Q1490=0,0,(INDEX('RPI calculation'!$H$9:$H$356,O1490)-(COUNTIFS(Matches!$C$9:$C$1954,C1490,Matches!$D$9:$D$1954,D1490,Matches!$Q$9:$Q$1954,1,Matches!$E$9:$E$1954,3)+COUNTIFS(Matches!$C$9:$C$1954,D1490,Matches!$D$9:$D$1954,C1490,Matches!$Q$9:$Q$1954,1,Matches!$F$9:$F$1954,3)))/((INDEX('RPI calculation'!$H$9:$H$356,O1490)+INDEX('RPI calculation'!$I$9:$I$356,O1490))-(COUNTIFS(Matches!$C$9:$C$1954,C1490,Matches!$D$9:$D$1954,D1490,Matches!$Q$9:$Q$1954,1)+COUNTIFS(Matches!$C$9:$C$1954,D1490,Matches!$D$9:$D$1954,C1490,Matches!$Q$9:$Q$1954,1))))</f>
        <v>0.8</v>
      </c>
      <c r="V1490" s="9">
        <f>IF(Q1490=0,0,INDEX('RPI calculation'!$K$9:$K$356,P1490))</f>
        <v>0.57134986225895323</v>
      </c>
      <c r="W1490" s="9">
        <f>IF(Q1490=0,0,INDEX('RPI calculation'!$K$9:$K$356,O1490))</f>
        <v>0.61432178932178927</v>
      </c>
      <c r="X1490" s="1">
        <f>IF(G1490="D1",INDEX('RPI calculation'!$N$9:$N$356,O1490),0)</f>
        <v>16</v>
      </c>
      <c r="Y1490" s="1">
        <f>IF(H1490="D1",INDEX('RPI calculation'!$N$9:$N$356,P1490),0)</f>
        <v>49</v>
      </c>
    </row>
    <row r="1491" spans="1:25" ht="25">
      <c r="A1491" s="1" t="s">
        <v>4046</v>
      </c>
      <c r="B1491" s="12">
        <v>46278</v>
      </c>
      <c r="C1491" s="1" t="s">
        <v>183</v>
      </c>
      <c r="D1491" s="1" t="s">
        <v>83</v>
      </c>
      <c r="E1491" s="1">
        <v>1</v>
      </c>
      <c r="F1491" s="1">
        <v>3</v>
      </c>
      <c r="G1491" s="1" t="s">
        <v>584</v>
      </c>
      <c r="H1491" s="1" t="s">
        <v>584</v>
      </c>
      <c r="I1491" s="1">
        <v>2</v>
      </c>
      <c r="J1491" s="14" t="s">
        <v>2171</v>
      </c>
      <c r="K1491" s="14" t="s">
        <v>4047</v>
      </c>
      <c r="L1491" s="14"/>
      <c r="M1491" s="1" t="s">
        <v>5986</v>
      </c>
      <c r="N1491" s="14" t="s">
        <v>5989</v>
      </c>
      <c r="O1491" s="1">
        <f>IF(G1491="D1",MATCH(C1491,'RPI calculation'!$A$9:$A$356,0),0)</f>
        <v>301</v>
      </c>
      <c r="P1491" s="1">
        <f>IF(H1491="D1",MATCH(D1491,'RPI calculation'!$A$9:$A$356,0),0)</f>
        <v>347</v>
      </c>
      <c r="Q1491" s="1">
        <f t="shared" si="69"/>
        <v>1</v>
      </c>
      <c r="R1491" s="1">
        <f t="shared" si="70"/>
        <v>0</v>
      </c>
      <c r="S1491" s="1">
        <f t="shared" si="71"/>
        <v>1</v>
      </c>
      <c r="T1491" s="9">
        <f>IF(Q1491=0,0,(INDEX('RPI calculation'!$H$9:$H$356,P1491)-(COUNTIFS(Matches!$C$9:$C$1954,C1491,Matches!$D$9:$D$1954,D1491,Matches!$Q$9:$Q$1954,1,Matches!$F$9:$F$1954,3)+COUNTIFS(Matches!$C$9:$C$1954,D1491,Matches!$D$9:$D$1954,C1491,Matches!$Q$9:$Q$1954,1,Matches!$E$9:$E$1954,3)))/((INDEX('RPI calculation'!$H$9:$H$356,P1491)+INDEX('RPI calculation'!$I$9:$I$356,P1491))-(COUNTIFS(Matches!$C$9:$C$1954,C1491,Matches!$D$9:$D$1954,D1491,Matches!$Q$9:$Q$1954,1)+COUNTIFS(Matches!$C$9:$C$1954,D1491,Matches!$D$9:$D$1954,C1491,Matches!$Q$9:$Q$1954,1))))</f>
        <v>0.7142857142857143</v>
      </c>
      <c r="U1491" s="9">
        <f>IF(Q1491=0,0,(INDEX('RPI calculation'!$H$9:$H$356,O1491)-(COUNTIFS(Matches!$C$9:$C$1954,C1491,Matches!$D$9:$D$1954,D1491,Matches!$Q$9:$Q$1954,1,Matches!$E$9:$E$1954,3)+COUNTIFS(Matches!$C$9:$C$1954,D1491,Matches!$D$9:$D$1954,C1491,Matches!$Q$9:$Q$1954,1,Matches!$F$9:$F$1954,3)))/((INDEX('RPI calculation'!$H$9:$H$356,O1491)+INDEX('RPI calculation'!$I$9:$I$356,O1491))-(COUNTIFS(Matches!$C$9:$C$1954,C1491,Matches!$D$9:$D$1954,D1491,Matches!$Q$9:$Q$1954,1)+COUNTIFS(Matches!$C$9:$C$1954,D1491,Matches!$D$9:$D$1954,C1491,Matches!$Q$9:$Q$1954,1))))</f>
        <v>0.58333333333333337</v>
      </c>
      <c r="V1491" s="9">
        <f>IF(Q1491=0,0,INDEX('RPI calculation'!$K$9:$K$356,P1491))</f>
        <v>0.54842171717171717</v>
      </c>
      <c r="W1491" s="9">
        <f>IF(Q1491=0,0,INDEX('RPI calculation'!$K$9:$K$356,O1491))</f>
        <v>0.49608724608724608</v>
      </c>
      <c r="X1491" s="1">
        <f>IF(G1491="D1",INDEX('RPI calculation'!$N$9:$N$356,O1491),0)</f>
        <v>160</v>
      </c>
      <c r="Y1491" s="1">
        <f>IF(H1491="D1",INDEX('RPI calculation'!$N$9:$N$356,P1491),0)</f>
        <v>60</v>
      </c>
    </row>
    <row r="1492" spans="1:25" ht="25">
      <c r="A1492" s="1" t="s">
        <v>4048</v>
      </c>
      <c r="B1492" s="12">
        <v>46278</v>
      </c>
      <c r="C1492" s="1" t="s">
        <v>235</v>
      </c>
      <c r="D1492" s="1" t="s">
        <v>118</v>
      </c>
      <c r="E1492" s="1">
        <v>3</v>
      </c>
      <c r="F1492" s="1">
        <v>0</v>
      </c>
      <c r="G1492" s="1" t="s">
        <v>584</v>
      </c>
      <c r="H1492" s="1" t="s">
        <v>584</v>
      </c>
      <c r="I1492" s="1">
        <v>2</v>
      </c>
      <c r="J1492" s="14" t="s">
        <v>704</v>
      </c>
      <c r="K1492" s="14" t="s">
        <v>4049</v>
      </c>
      <c r="L1492" s="14"/>
      <c r="M1492" s="1" t="s">
        <v>5986</v>
      </c>
      <c r="N1492" s="14" t="s">
        <v>5989</v>
      </c>
      <c r="O1492" s="1">
        <f>IF(G1492="D1",MATCH(C1492,'RPI calculation'!$A$9:$A$356,0),0)</f>
        <v>302</v>
      </c>
      <c r="P1492" s="1">
        <f>IF(H1492="D1",MATCH(D1492,'RPI calculation'!$A$9:$A$356,0),0)</f>
        <v>338</v>
      </c>
      <c r="Q1492" s="1">
        <f t="shared" si="69"/>
        <v>1</v>
      </c>
      <c r="R1492" s="1">
        <f t="shared" si="70"/>
        <v>1</v>
      </c>
      <c r="S1492" s="1">
        <f t="shared" si="71"/>
        <v>0</v>
      </c>
      <c r="T1492" s="9">
        <f>IF(Q1492=0,0,(INDEX('RPI calculation'!$H$9:$H$356,P1492)-(COUNTIFS(Matches!$C$9:$C$1954,C1492,Matches!$D$9:$D$1954,D1492,Matches!$Q$9:$Q$1954,1,Matches!$F$9:$F$1954,3)+COUNTIFS(Matches!$C$9:$C$1954,D1492,Matches!$D$9:$D$1954,C1492,Matches!$Q$9:$Q$1954,1,Matches!$E$9:$E$1954,3)))/((INDEX('RPI calculation'!$H$9:$H$356,P1492)+INDEX('RPI calculation'!$I$9:$I$356,P1492))-(COUNTIFS(Matches!$C$9:$C$1954,C1492,Matches!$D$9:$D$1954,D1492,Matches!$Q$9:$Q$1954,1)+COUNTIFS(Matches!$C$9:$C$1954,D1492,Matches!$D$9:$D$1954,C1492,Matches!$Q$9:$Q$1954,1))))</f>
        <v>0.8</v>
      </c>
      <c r="U1492" s="9">
        <f>IF(Q1492=0,0,(INDEX('RPI calculation'!$H$9:$H$356,O1492)-(COUNTIFS(Matches!$C$9:$C$1954,C1492,Matches!$D$9:$D$1954,D1492,Matches!$Q$9:$Q$1954,1,Matches!$E$9:$E$1954,3)+COUNTIFS(Matches!$C$9:$C$1954,D1492,Matches!$D$9:$D$1954,C1492,Matches!$Q$9:$Q$1954,1,Matches!$F$9:$F$1954,3)))/((INDEX('RPI calculation'!$H$9:$H$356,O1492)+INDEX('RPI calculation'!$I$9:$I$356,O1492))-(COUNTIFS(Matches!$C$9:$C$1954,C1492,Matches!$D$9:$D$1954,D1492,Matches!$Q$9:$Q$1954,1)+COUNTIFS(Matches!$C$9:$C$1954,D1492,Matches!$D$9:$D$1954,C1492,Matches!$Q$9:$Q$1954,1))))</f>
        <v>0.27272727272727271</v>
      </c>
      <c r="V1492" s="9">
        <f>IF(Q1492=0,0,INDEX('RPI calculation'!$K$9:$K$356,P1492))</f>
        <v>0.51566362929999288</v>
      </c>
      <c r="W1492" s="9">
        <f>IF(Q1492=0,0,INDEX('RPI calculation'!$K$9:$K$356,O1492))</f>
        <v>0.53127104377104373</v>
      </c>
      <c r="X1492" s="1">
        <f>IF(G1492="D1",INDEX('RPI calculation'!$N$9:$N$356,O1492),0)</f>
        <v>212</v>
      </c>
      <c r="Y1492" s="1">
        <f>IF(H1492="D1",INDEX('RPI calculation'!$N$9:$N$356,P1492),0)</f>
        <v>95</v>
      </c>
    </row>
    <row r="1493" spans="1:25" ht="25">
      <c r="A1493" s="1" t="s">
        <v>4050</v>
      </c>
      <c r="B1493" s="12">
        <v>46278</v>
      </c>
      <c r="C1493" s="1" t="s">
        <v>35</v>
      </c>
      <c r="D1493" s="1" t="s">
        <v>148</v>
      </c>
      <c r="E1493" s="1">
        <v>3</v>
      </c>
      <c r="F1493" s="1">
        <v>1</v>
      </c>
      <c r="G1493" s="1" t="s">
        <v>584</v>
      </c>
      <c r="H1493" s="1" t="s">
        <v>584</v>
      </c>
      <c r="I1493" s="1">
        <v>2</v>
      </c>
      <c r="J1493" s="14" t="s">
        <v>1369</v>
      </c>
      <c r="K1493" s="14" t="s">
        <v>4051</v>
      </c>
      <c r="L1493" s="14"/>
      <c r="M1493" s="1" t="s">
        <v>5986</v>
      </c>
      <c r="N1493" s="14" t="s">
        <v>5989</v>
      </c>
      <c r="O1493" s="1">
        <f>IF(G1493="D1",MATCH(C1493,'RPI calculation'!$A$9:$A$356,0),0)</f>
        <v>329</v>
      </c>
      <c r="P1493" s="1">
        <f>IF(H1493="D1",MATCH(D1493,'RPI calculation'!$A$9:$A$356,0),0)</f>
        <v>330</v>
      </c>
      <c r="Q1493" s="1">
        <f t="shared" si="69"/>
        <v>1</v>
      </c>
      <c r="R1493" s="1">
        <f t="shared" si="70"/>
        <v>1</v>
      </c>
      <c r="S1493" s="1">
        <f t="shared" si="71"/>
        <v>0</v>
      </c>
      <c r="T1493" s="9">
        <f>IF(Q1493=0,0,(INDEX('RPI calculation'!$H$9:$H$356,P1493)-(COUNTIFS(Matches!$C$9:$C$1954,C1493,Matches!$D$9:$D$1954,D1493,Matches!$Q$9:$Q$1954,1,Matches!$F$9:$F$1954,3)+COUNTIFS(Matches!$C$9:$C$1954,D1493,Matches!$D$9:$D$1954,C1493,Matches!$Q$9:$Q$1954,1,Matches!$E$9:$E$1954,3)))/((INDEX('RPI calculation'!$H$9:$H$356,P1493)+INDEX('RPI calculation'!$I$9:$I$356,P1493))-(COUNTIFS(Matches!$C$9:$C$1954,C1493,Matches!$D$9:$D$1954,D1493,Matches!$Q$9:$Q$1954,1)+COUNTIFS(Matches!$C$9:$C$1954,D1493,Matches!$D$9:$D$1954,C1493,Matches!$Q$9:$Q$1954,1))))</f>
        <v>0.55555555555555558</v>
      </c>
      <c r="U1493" s="9">
        <f>IF(Q1493=0,0,(INDEX('RPI calculation'!$H$9:$H$356,O1493)-(COUNTIFS(Matches!$C$9:$C$1954,C1493,Matches!$D$9:$D$1954,D1493,Matches!$Q$9:$Q$1954,1,Matches!$E$9:$E$1954,3)+COUNTIFS(Matches!$C$9:$C$1954,D1493,Matches!$D$9:$D$1954,C1493,Matches!$Q$9:$Q$1954,1,Matches!$F$9:$F$1954,3)))/((INDEX('RPI calculation'!$H$9:$H$356,O1493)+INDEX('RPI calculation'!$I$9:$I$356,O1493))-(COUNTIFS(Matches!$C$9:$C$1954,C1493,Matches!$D$9:$D$1954,D1493,Matches!$Q$9:$Q$1954,1)+COUNTIFS(Matches!$C$9:$C$1954,D1493,Matches!$D$9:$D$1954,C1493,Matches!$Q$9:$Q$1954,1))))</f>
        <v>1</v>
      </c>
      <c r="V1493" s="9">
        <f>IF(Q1493=0,0,INDEX('RPI calculation'!$K$9:$K$356,P1493))</f>
        <v>0.55249999999999999</v>
      </c>
      <c r="W1493" s="9">
        <f>IF(Q1493=0,0,INDEX('RPI calculation'!$K$9:$K$356,O1493))</f>
        <v>0.56141975308641967</v>
      </c>
      <c r="X1493" s="1">
        <f>IF(G1493="D1",INDEX('RPI calculation'!$N$9:$N$356,O1493),0)</f>
        <v>12</v>
      </c>
      <c r="Y1493" s="1">
        <f>IF(H1493="D1",INDEX('RPI calculation'!$N$9:$N$356,P1493),0)</f>
        <v>125</v>
      </c>
    </row>
    <row r="1494" spans="1:25" ht="25">
      <c r="A1494" s="1" t="s">
        <v>4052</v>
      </c>
      <c r="B1494" s="12">
        <v>46279</v>
      </c>
      <c r="C1494" s="1" t="s">
        <v>100</v>
      </c>
      <c r="D1494" s="1" t="s">
        <v>159</v>
      </c>
      <c r="E1494" s="1">
        <v>3</v>
      </c>
      <c r="F1494" s="1">
        <v>0</v>
      </c>
      <c r="G1494" s="1" t="s">
        <v>584</v>
      </c>
      <c r="H1494" s="1" t="s">
        <v>584</v>
      </c>
      <c r="I1494" s="1">
        <v>2</v>
      </c>
      <c r="J1494" s="14" t="s">
        <v>4053</v>
      </c>
      <c r="K1494" s="14" t="s">
        <v>4054</v>
      </c>
      <c r="L1494" s="14"/>
      <c r="M1494" s="1" t="s">
        <v>5986</v>
      </c>
      <c r="N1494" s="14" t="s">
        <v>5989</v>
      </c>
      <c r="O1494" s="1">
        <f>IF(G1494="D1",MATCH(C1494,'RPI calculation'!$A$9:$A$356,0),0)</f>
        <v>88</v>
      </c>
      <c r="P1494" s="1">
        <f>IF(H1494="D1",MATCH(D1494,'RPI calculation'!$A$9:$A$356,0),0)</f>
        <v>192</v>
      </c>
      <c r="Q1494" s="1">
        <f t="shared" si="69"/>
        <v>1</v>
      </c>
      <c r="R1494" s="1">
        <f t="shared" si="70"/>
        <v>1</v>
      </c>
      <c r="S1494" s="1">
        <f t="shared" si="71"/>
        <v>0</v>
      </c>
      <c r="T1494" s="9">
        <f>IF(Q1494=0,0,(INDEX('RPI calculation'!$H$9:$H$356,P1494)-(COUNTIFS(Matches!$C$9:$C$1954,C1494,Matches!$D$9:$D$1954,D1494,Matches!$Q$9:$Q$1954,1,Matches!$F$9:$F$1954,3)+COUNTIFS(Matches!$C$9:$C$1954,D1494,Matches!$D$9:$D$1954,C1494,Matches!$Q$9:$Q$1954,1,Matches!$E$9:$E$1954,3)))/((INDEX('RPI calculation'!$H$9:$H$356,P1494)+INDEX('RPI calculation'!$I$9:$I$356,P1494))-(COUNTIFS(Matches!$C$9:$C$1954,C1494,Matches!$D$9:$D$1954,D1494,Matches!$Q$9:$Q$1954,1)+COUNTIFS(Matches!$C$9:$C$1954,D1494,Matches!$D$9:$D$1954,C1494,Matches!$Q$9:$Q$1954,1))))</f>
        <v>0.83333333333333337</v>
      </c>
      <c r="U1494" s="9">
        <f>IF(Q1494=0,0,(INDEX('RPI calculation'!$H$9:$H$356,O1494)-(COUNTIFS(Matches!$C$9:$C$1954,C1494,Matches!$D$9:$D$1954,D1494,Matches!$Q$9:$Q$1954,1,Matches!$E$9:$E$1954,3)+COUNTIFS(Matches!$C$9:$C$1954,D1494,Matches!$D$9:$D$1954,C1494,Matches!$Q$9:$Q$1954,1,Matches!$F$9:$F$1954,3)))/((INDEX('RPI calculation'!$H$9:$H$356,O1494)+INDEX('RPI calculation'!$I$9:$I$356,O1494))-(COUNTIFS(Matches!$C$9:$C$1954,C1494,Matches!$D$9:$D$1954,D1494,Matches!$Q$9:$Q$1954,1)+COUNTIFS(Matches!$C$9:$C$1954,D1494,Matches!$D$9:$D$1954,C1494,Matches!$Q$9:$Q$1954,1))))</f>
        <v>0.44444444444444442</v>
      </c>
      <c r="V1494" s="9">
        <f>IF(Q1494=0,0,INDEX('RPI calculation'!$K$9:$K$356,P1494))</f>
        <v>0.4135003885003885</v>
      </c>
      <c r="W1494" s="9">
        <f>IF(Q1494=0,0,INDEX('RPI calculation'!$K$9:$K$356,O1494))</f>
        <v>0.65066738816738812</v>
      </c>
      <c r="X1494" s="1">
        <f>IF(G1494="D1",INDEX('RPI calculation'!$N$9:$N$356,O1494),0)</f>
        <v>77</v>
      </c>
      <c r="Y1494" s="1">
        <f>IF(H1494="D1",INDEX('RPI calculation'!$N$9:$N$356,P1494),0)</f>
        <v>136</v>
      </c>
    </row>
    <row r="1495" spans="1:25" ht="25">
      <c r="A1495" s="1" t="s">
        <v>4055</v>
      </c>
      <c r="B1495" s="12">
        <v>46280</v>
      </c>
      <c r="C1495" s="1" t="s">
        <v>217</v>
      </c>
      <c r="D1495" s="1" t="s">
        <v>73</v>
      </c>
      <c r="E1495" s="1">
        <v>0</v>
      </c>
      <c r="F1495" s="1">
        <v>3</v>
      </c>
      <c r="G1495" s="1" t="s">
        <v>584</v>
      </c>
      <c r="H1495" s="1" t="s">
        <v>584</v>
      </c>
      <c r="I1495" s="1">
        <v>2</v>
      </c>
      <c r="J1495" s="14" t="s">
        <v>777</v>
      </c>
      <c r="K1495" s="14" t="s">
        <v>4056</v>
      </c>
      <c r="L1495" s="14"/>
      <c r="M1495" s="1" t="s">
        <v>5986</v>
      </c>
      <c r="N1495" s="14" t="s">
        <v>5989</v>
      </c>
      <c r="O1495" s="1">
        <f>IF(G1495="D1",MATCH(C1495,'RPI calculation'!$A$9:$A$356,0),0)</f>
        <v>10</v>
      </c>
      <c r="P1495" s="1">
        <f>IF(H1495="D1",MATCH(D1495,'RPI calculation'!$A$9:$A$356,0),0)</f>
        <v>179</v>
      </c>
      <c r="Q1495" s="1">
        <f t="shared" si="69"/>
        <v>1</v>
      </c>
      <c r="R1495" s="1">
        <f t="shared" si="70"/>
        <v>0</v>
      </c>
      <c r="S1495" s="1">
        <f t="shared" si="71"/>
        <v>1</v>
      </c>
      <c r="T1495" s="9">
        <f>IF(Q1495=0,0,(INDEX('RPI calculation'!$H$9:$H$356,P1495)-(COUNTIFS(Matches!$C$9:$C$1954,C1495,Matches!$D$9:$D$1954,D1495,Matches!$Q$9:$Q$1954,1,Matches!$F$9:$F$1954,3)+COUNTIFS(Matches!$C$9:$C$1954,D1495,Matches!$D$9:$D$1954,C1495,Matches!$Q$9:$Q$1954,1,Matches!$E$9:$E$1954,3)))/((INDEX('RPI calculation'!$H$9:$H$356,P1495)+INDEX('RPI calculation'!$I$9:$I$356,P1495))-(COUNTIFS(Matches!$C$9:$C$1954,C1495,Matches!$D$9:$D$1954,D1495,Matches!$Q$9:$Q$1954,1)+COUNTIFS(Matches!$C$9:$C$1954,D1495,Matches!$D$9:$D$1954,C1495,Matches!$Q$9:$Q$1954,1))))</f>
        <v>0.8</v>
      </c>
      <c r="U1495" s="9">
        <f>IF(Q1495=0,0,(INDEX('RPI calculation'!$H$9:$H$356,O1495)-(COUNTIFS(Matches!$C$9:$C$1954,C1495,Matches!$D$9:$D$1954,D1495,Matches!$Q$9:$Q$1954,1,Matches!$E$9:$E$1954,3)+COUNTIFS(Matches!$C$9:$C$1954,D1495,Matches!$D$9:$D$1954,C1495,Matches!$Q$9:$Q$1954,1,Matches!$F$9:$F$1954,3)))/((INDEX('RPI calculation'!$H$9:$H$356,O1495)+INDEX('RPI calculation'!$I$9:$I$356,O1495))-(COUNTIFS(Matches!$C$9:$C$1954,C1495,Matches!$D$9:$D$1954,D1495,Matches!$Q$9:$Q$1954,1)+COUNTIFS(Matches!$C$9:$C$1954,D1495,Matches!$D$9:$D$1954,C1495,Matches!$Q$9:$Q$1954,1))))</f>
        <v>0.53846153846153844</v>
      </c>
      <c r="V1495" s="9">
        <f>IF(Q1495=0,0,INDEX('RPI calculation'!$K$9:$K$356,P1495))</f>
        <v>0.524823408914318</v>
      </c>
      <c r="W1495" s="9">
        <f>IF(Q1495=0,0,INDEX('RPI calculation'!$K$9:$K$356,O1495))</f>
        <v>0.47604062604062608</v>
      </c>
      <c r="X1495" s="1">
        <f>IF(G1495="D1",INDEX('RPI calculation'!$N$9:$N$356,O1495),0)</f>
        <v>194</v>
      </c>
      <c r="Y1495" s="1">
        <f>IF(H1495="D1",INDEX('RPI calculation'!$N$9:$N$356,P1495),0)</f>
        <v>50</v>
      </c>
    </row>
    <row r="1496" spans="1:25" ht="25">
      <c r="A1496" s="1" t="s">
        <v>4057</v>
      </c>
      <c r="B1496" s="12">
        <v>46280</v>
      </c>
      <c r="C1496" s="1" t="s">
        <v>57</v>
      </c>
      <c r="D1496" s="1" t="s">
        <v>47</v>
      </c>
      <c r="E1496" s="1">
        <v>0</v>
      </c>
      <c r="F1496" s="1">
        <v>3</v>
      </c>
      <c r="G1496" s="1" t="s">
        <v>584</v>
      </c>
      <c r="H1496" s="1" t="s">
        <v>584</v>
      </c>
      <c r="I1496" s="1">
        <v>2</v>
      </c>
      <c r="J1496" s="14" t="s">
        <v>3584</v>
      </c>
      <c r="K1496" s="14" t="s">
        <v>4058</v>
      </c>
      <c r="L1496" s="14"/>
      <c r="M1496" s="1" t="s">
        <v>5986</v>
      </c>
      <c r="N1496" s="14" t="s">
        <v>5989</v>
      </c>
      <c r="O1496" s="1">
        <f>IF(G1496="D1",MATCH(C1496,'RPI calculation'!$A$9:$A$356,0),0)</f>
        <v>19</v>
      </c>
      <c r="P1496" s="1">
        <f>IF(H1496="D1",MATCH(D1496,'RPI calculation'!$A$9:$A$356,0),0)</f>
        <v>48</v>
      </c>
      <c r="Q1496" s="1">
        <f t="shared" si="69"/>
        <v>1</v>
      </c>
      <c r="R1496" s="1">
        <f t="shared" si="70"/>
        <v>0</v>
      </c>
      <c r="S1496" s="1">
        <f t="shared" si="71"/>
        <v>1</v>
      </c>
      <c r="T1496" s="9">
        <f>IF(Q1496=0,0,(INDEX('RPI calculation'!$H$9:$H$356,P1496)-(COUNTIFS(Matches!$C$9:$C$1954,C1496,Matches!$D$9:$D$1954,D1496,Matches!$Q$9:$Q$1954,1,Matches!$F$9:$F$1954,3)+COUNTIFS(Matches!$C$9:$C$1954,D1496,Matches!$D$9:$D$1954,C1496,Matches!$Q$9:$Q$1954,1,Matches!$E$9:$E$1954,3)))/((INDEX('RPI calculation'!$H$9:$H$356,P1496)+INDEX('RPI calculation'!$I$9:$I$356,P1496))-(COUNTIFS(Matches!$C$9:$C$1954,C1496,Matches!$D$9:$D$1954,D1496,Matches!$Q$9:$Q$1954,1)+COUNTIFS(Matches!$C$9:$C$1954,D1496,Matches!$D$9:$D$1954,C1496,Matches!$Q$9:$Q$1954,1))))</f>
        <v>0.66666666666666663</v>
      </c>
      <c r="U1496" s="9">
        <f>IF(Q1496=0,0,(INDEX('RPI calculation'!$H$9:$H$356,O1496)-(COUNTIFS(Matches!$C$9:$C$1954,C1496,Matches!$D$9:$D$1954,D1496,Matches!$Q$9:$Q$1954,1,Matches!$E$9:$E$1954,3)+COUNTIFS(Matches!$C$9:$C$1954,D1496,Matches!$D$9:$D$1954,C1496,Matches!$Q$9:$Q$1954,1,Matches!$F$9:$F$1954,3)))/((INDEX('RPI calculation'!$H$9:$H$356,O1496)+INDEX('RPI calculation'!$I$9:$I$356,O1496))-(COUNTIFS(Matches!$C$9:$C$1954,C1496,Matches!$D$9:$D$1954,D1496,Matches!$Q$9:$Q$1954,1)+COUNTIFS(Matches!$C$9:$C$1954,D1496,Matches!$D$9:$D$1954,C1496,Matches!$Q$9:$Q$1954,1))))</f>
        <v>0.9</v>
      </c>
      <c r="V1496" s="9">
        <f>IF(Q1496=0,0,INDEX('RPI calculation'!$K$9:$K$356,P1496))</f>
        <v>0.67239898989898994</v>
      </c>
      <c r="W1496" s="9">
        <f>IF(Q1496=0,0,INDEX('RPI calculation'!$K$9:$K$356,O1496))</f>
        <v>0.53872819100091818</v>
      </c>
      <c r="X1496" s="1">
        <f>IF(G1496="D1",INDEX('RPI calculation'!$N$9:$N$356,O1496),0)</f>
        <v>34</v>
      </c>
      <c r="Y1496" s="1">
        <f>IF(H1496="D1",INDEX('RPI calculation'!$N$9:$N$356,P1496),0)</f>
        <v>24</v>
      </c>
    </row>
    <row r="1497" spans="1:25">
      <c r="A1497" s="1" t="s">
        <v>4059</v>
      </c>
      <c r="B1497" s="12">
        <v>46280</v>
      </c>
      <c r="C1497" s="1" t="s">
        <v>4060</v>
      </c>
      <c r="D1497" s="1" t="s">
        <v>338</v>
      </c>
      <c r="E1497" s="1">
        <v>0</v>
      </c>
      <c r="F1497" s="1">
        <v>3</v>
      </c>
      <c r="G1497" s="1" t="s">
        <v>1158</v>
      </c>
      <c r="H1497" s="1" t="s">
        <v>584</v>
      </c>
      <c r="I1497" s="1">
        <v>1</v>
      </c>
      <c r="J1497" s="14" t="s">
        <v>2971</v>
      </c>
      <c r="K1497" s="14" t="s">
        <v>4061</v>
      </c>
      <c r="L1497" s="14"/>
      <c r="M1497" s="1" t="s">
        <v>5986</v>
      </c>
      <c r="N1497" s="14" t="s">
        <v>5989</v>
      </c>
      <c r="O1497" s="1">
        <f>IF(G1497="D1",MATCH(C1497,'RPI calculation'!$A$9:$A$356,0),0)</f>
        <v>0</v>
      </c>
      <c r="P1497" s="1">
        <f>IF(H1497="D1",MATCH(D1497,'RPI calculation'!$A$9:$A$356,0),0)</f>
        <v>191</v>
      </c>
      <c r="Q1497" s="1">
        <f t="shared" si="69"/>
        <v>0</v>
      </c>
      <c r="R1497" s="1">
        <f t="shared" si="70"/>
        <v>0</v>
      </c>
      <c r="S1497" s="1">
        <f t="shared" si="71"/>
        <v>1</v>
      </c>
      <c r="T1497" s="9">
        <f>IF(Q1497=0,0,(INDEX('RPI calculation'!$H$9:$H$356,P1497)-(COUNTIFS(Matches!$C$9:$C$1954,C1497,Matches!$D$9:$D$1954,D1497,Matches!$Q$9:$Q$1954,1,Matches!$F$9:$F$1954,3)+COUNTIFS(Matches!$C$9:$C$1954,D1497,Matches!$D$9:$D$1954,C1497,Matches!$Q$9:$Q$1954,1,Matches!$E$9:$E$1954,3)))/((INDEX('RPI calculation'!$H$9:$H$356,P1497)+INDEX('RPI calculation'!$I$9:$I$356,P1497))-(COUNTIFS(Matches!$C$9:$C$1954,C1497,Matches!$D$9:$D$1954,D1497,Matches!$Q$9:$Q$1954,1)+COUNTIFS(Matches!$C$9:$C$1954,D1497,Matches!$D$9:$D$1954,C1497,Matches!$Q$9:$Q$1954,1))))</f>
        <v>0</v>
      </c>
      <c r="U1497" s="9">
        <f>IF(Q1497=0,0,(INDEX('RPI calculation'!$H$9:$H$356,O1497)-(COUNTIFS(Matches!$C$9:$C$1954,C1497,Matches!$D$9:$D$1954,D1497,Matches!$Q$9:$Q$1954,1,Matches!$E$9:$E$1954,3)+COUNTIFS(Matches!$C$9:$C$1954,D1497,Matches!$D$9:$D$1954,C1497,Matches!$Q$9:$Q$1954,1,Matches!$F$9:$F$1954,3)))/((INDEX('RPI calculation'!$H$9:$H$356,O1497)+INDEX('RPI calculation'!$I$9:$I$356,O1497))-(COUNTIFS(Matches!$C$9:$C$1954,C1497,Matches!$D$9:$D$1954,D1497,Matches!$Q$9:$Q$1954,1)+COUNTIFS(Matches!$C$9:$C$1954,D1497,Matches!$D$9:$D$1954,C1497,Matches!$Q$9:$Q$1954,1))))</f>
        <v>0</v>
      </c>
      <c r="V1497" s="9">
        <f>IF(Q1497=0,0,INDEX('RPI calculation'!$K$9:$K$356,P1497))</f>
        <v>0</v>
      </c>
      <c r="W1497" s="9">
        <f>IF(Q1497=0,0,INDEX('RPI calculation'!$K$9:$K$356,O1497))</f>
        <v>0</v>
      </c>
      <c r="X1497" s="1">
        <f>IF(G1497="D1",INDEX('RPI calculation'!$N$9:$N$356,O1497),0)</f>
        <v>0</v>
      </c>
      <c r="Y1497" s="1">
        <f>IF(H1497="D1",INDEX('RPI calculation'!$N$9:$N$356,P1497),0)</f>
        <v>315</v>
      </c>
    </row>
    <row r="1498" spans="1:25" ht="25">
      <c r="A1498" s="1" t="s">
        <v>4062</v>
      </c>
      <c r="B1498" s="12">
        <v>46280</v>
      </c>
      <c r="C1498" s="1" t="s">
        <v>54</v>
      </c>
      <c r="D1498" s="1" t="s">
        <v>305</v>
      </c>
      <c r="E1498" s="1">
        <v>3</v>
      </c>
      <c r="F1498" s="1">
        <v>0</v>
      </c>
      <c r="G1498" s="1" t="s">
        <v>584</v>
      </c>
      <c r="H1498" s="1" t="s">
        <v>584</v>
      </c>
      <c r="I1498" s="1">
        <v>2</v>
      </c>
      <c r="J1498" s="14" t="s">
        <v>803</v>
      </c>
      <c r="K1498" s="14" t="s">
        <v>4063</v>
      </c>
      <c r="L1498" s="14"/>
      <c r="M1498" s="1" t="s">
        <v>5986</v>
      </c>
      <c r="N1498" s="14" t="s">
        <v>5989</v>
      </c>
      <c r="O1498" s="1">
        <f>IF(G1498="D1",MATCH(C1498,'RPI calculation'!$A$9:$A$356,0),0)</f>
        <v>34</v>
      </c>
      <c r="P1498" s="1">
        <f>IF(H1498="D1",MATCH(D1498,'RPI calculation'!$A$9:$A$356,0),0)</f>
        <v>318</v>
      </c>
      <c r="Q1498" s="1">
        <f t="shared" si="69"/>
        <v>1</v>
      </c>
      <c r="R1498" s="1">
        <f t="shared" si="70"/>
        <v>1</v>
      </c>
      <c r="S1498" s="1">
        <f t="shared" si="71"/>
        <v>0</v>
      </c>
      <c r="T1498" s="9">
        <f>IF(Q1498=0,0,(INDEX('RPI calculation'!$H$9:$H$356,P1498)-(COUNTIFS(Matches!$C$9:$C$1954,C1498,Matches!$D$9:$D$1954,D1498,Matches!$Q$9:$Q$1954,1,Matches!$F$9:$F$1954,3)+COUNTIFS(Matches!$C$9:$C$1954,D1498,Matches!$D$9:$D$1954,C1498,Matches!$Q$9:$Q$1954,1,Matches!$E$9:$E$1954,3)))/((INDEX('RPI calculation'!$H$9:$H$356,P1498)+INDEX('RPI calculation'!$I$9:$I$356,P1498))-(COUNTIFS(Matches!$C$9:$C$1954,C1498,Matches!$D$9:$D$1954,D1498,Matches!$Q$9:$Q$1954,1)+COUNTIFS(Matches!$C$9:$C$1954,D1498,Matches!$D$9:$D$1954,C1498,Matches!$Q$9:$Q$1954,1))))</f>
        <v>0.18181818181818182</v>
      </c>
      <c r="U1498" s="9">
        <f>IF(Q1498=0,0,(INDEX('RPI calculation'!$H$9:$H$356,O1498)-(COUNTIFS(Matches!$C$9:$C$1954,C1498,Matches!$D$9:$D$1954,D1498,Matches!$Q$9:$Q$1954,1,Matches!$E$9:$E$1954,3)+COUNTIFS(Matches!$C$9:$C$1954,D1498,Matches!$D$9:$D$1954,C1498,Matches!$Q$9:$Q$1954,1,Matches!$F$9:$F$1954,3)))/((INDEX('RPI calculation'!$H$9:$H$356,O1498)+INDEX('RPI calculation'!$I$9:$I$356,O1498))-(COUNTIFS(Matches!$C$9:$C$1954,C1498,Matches!$D$9:$D$1954,D1498,Matches!$Q$9:$Q$1954,1)+COUNTIFS(Matches!$C$9:$C$1954,D1498,Matches!$D$9:$D$1954,C1498,Matches!$Q$9:$Q$1954,1))))</f>
        <v>0.875</v>
      </c>
      <c r="V1498" s="9">
        <f>IF(Q1498=0,0,INDEX('RPI calculation'!$K$9:$K$356,P1498))</f>
        <v>0.5065802253302254</v>
      </c>
      <c r="W1498" s="9">
        <f>IF(Q1498=0,0,INDEX('RPI calculation'!$K$9:$K$356,O1498))</f>
        <v>0.51402918069584724</v>
      </c>
      <c r="X1498" s="1">
        <f>IF(G1498="D1",INDEX('RPI calculation'!$N$9:$N$356,O1498),0)</f>
        <v>31</v>
      </c>
      <c r="Y1498" s="1">
        <f>IF(H1498="D1",INDEX('RPI calculation'!$N$9:$N$356,P1498),0)</f>
        <v>282</v>
      </c>
    </row>
    <row r="1499" spans="1:25" ht="25">
      <c r="A1499" s="1" t="s">
        <v>4064</v>
      </c>
      <c r="B1499" s="12">
        <v>46280</v>
      </c>
      <c r="C1499" s="1" t="s">
        <v>351</v>
      </c>
      <c r="D1499" s="1" t="s">
        <v>359</v>
      </c>
      <c r="E1499" s="1">
        <v>2</v>
      </c>
      <c r="F1499" s="1">
        <v>3</v>
      </c>
      <c r="G1499" s="1" t="s">
        <v>584</v>
      </c>
      <c r="H1499" s="1" t="s">
        <v>584</v>
      </c>
      <c r="I1499" s="1">
        <v>2</v>
      </c>
      <c r="J1499" s="14" t="s">
        <v>745</v>
      </c>
      <c r="K1499" s="14" t="s">
        <v>4065</v>
      </c>
      <c r="L1499" s="14"/>
      <c r="M1499" s="1" t="s">
        <v>5986</v>
      </c>
      <c r="N1499" s="14" t="s">
        <v>5989</v>
      </c>
      <c r="O1499" s="1">
        <f>IF(G1499="D1",MATCH(C1499,'RPI calculation'!$A$9:$A$356,0),0)</f>
        <v>42</v>
      </c>
      <c r="P1499" s="1">
        <f>IF(H1499="D1",MATCH(D1499,'RPI calculation'!$A$9:$A$356,0),0)</f>
        <v>150</v>
      </c>
      <c r="Q1499" s="1">
        <f t="shared" si="69"/>
        <v>1</v>
      </c>
      <c r="R1499" s="1">
        <f t="shared" si="70"/>
        <v>0</v>
      </c>
      <c r="S1499" s="1">
        <f t="shared" si="71"/>
        <v>1</v>
      </c>
      <c r="T1499" s="9">
        <f>IF(Q1499=0,0,(INDEX('RPI calculation'!$H$9:$H$356,P1499)-(COUNTIFS(Matches!$C$9:$C$1954,C1499,Matches!$D$9:$D$1954,D1499,Matches!$Q$9:$Q$1954,1,Matches!$F$9:$F$1954,3)+COUNTIFS(Matches!$C$9:$C$1954,D1499,Matches!$D$9:$D$1954,C1499,Matches!$Q$9:$Q$1954,1,Matches!$E$9:$E$1954,3)))/((INDEX('RPI calculation'!$H$9:$H$356,P1499)+INDEX('RPI calculation'!$I$9:$I$356,P1499))-(COUNTIFS(Matches!$C$9:$C$1954,C1499,Matches!$D$9:$D$1954,D1499,Matches!$Q$9:$Q$1954,1)+COUNTIFS(Matches!$C$9:$C$1954,D1499,Matches!$D$9:$D$1954,C1499,Matches!$Q$9:$Q$1954,1))))</f>
        <v>0</v>
      </c>
      <c r="U1499" s="9">
        <f>IF(Q1499=0,0,(INDEX('RPI calculation'!$H$9:$H$356,O1499)-(COUNTIFS(Matches!$C$9:$C$1954,C1499,Matches!$D$9:$D$1954,D1499,Matches!$Q$9:$Q$1954,1,Matches!$E$9:$E$1954,3)+COUNTIFS(Matches!$C$9:$C$1954,D1499,Matches!$D$9:$D$1954,C1499,Matches!$Q$9:$Q$1954,1,Matches!$F$9:$F$1954,3)))/((INDEX('RPI calculation'!$H$9:$H$356,O1499)+INDEX('RPI calculation'!$I$9:$I$356,O1499))-(COUNTIFS(Matches!$C$9:$C$1954,C1499,Matches!$D$9:$D$1954,D1499,Matches!$Q$9:$Q$1954,1)+COUNTIFS(Matches!$C$9:$C$1954,D1499,Matches!$D$9:$D$1954,C1499,Matches!$Q$9:$Q$1954,1))))</f>
        <v>0.18181818181818182</v>
      </c>
      <c r="V1499" s="9">
        <f>IF(Q1499=0,0,INDEX('RPI calculation'!$K$9:$K$356,P1499))</f>
        <v>0.39511851784579055</v>
      </c>
      <c r="W1499" s="9">
        <f>IF(Q1499=0,0,INDEX('RPI calculation'!$K$9:$K$356,O1499))</f>
        <v>0.41094322344322348</v>
      </c>
      <c r="X1499" s="1">
        <f>IF(G1499="D1",INDEX('RPI calculation'!$N$9:$N$356,O1499),0)</f>
        <v>328</v>
      </c>
      <c r="Y1499" s="1">
        <f>IF(H1499="D1",INDEX('RPI calculation'!$N$9:$N$356,P1499),0)</f>
        <v>336</v>
      </c>
    </row>
    <row r="1500" spans="1:25">
      <c r="A1500" s="1" t="s">
        <v>4066</v>
      </c>
      <c r="B1500" s="12">
        <v>46280</v>
      </c>
      <c r="C1500" s="1" t="s">
        <v>4067</v>
      </c>
      <c r="D1500" s="1" t="s">
        <v>368</v>
      </c>
      <c r="E1500" s="1">
        <v>0</v>
      </c>
      <c r="F1500" s="1">
        <v>3</v>
      </c>
      <c r="G1500" s="1" t="s">
        <v>1158</v>
      </c>
      <c r="H1500" s="1" t="s">
        <v>584</v>
      </c>
      <c r="I1500" s="1">
        <v>1</v>
      </c>
      <c r="J1500" s="14" t="s">
        <v>2971</v>
      </c>
      <c r="K1500" s="14" t="s">
        <v>4068</v>
      </c>
      <c r="L1500" s="14"/>
      <c r="M1500" s="1" t="s">
        <v>5986</v>
      </c>
      <c r="N1500" s="14" t="s">
        <v>5989</v>
      </c>
      <c r="O1500" s="1">
        <f>IF(G1500="D1",MATCH(C1500,'RPI calculation'!$A$9:$A$356,0),0)</f>
        <v>0</v>
      </c>
      <c r="P1500" s="1">
        <f>IF(H1500="D1",MATCH(D1500,'RPI calculation'!$A$9:$A$356,0),0)</f>
        <v>256</v>
      </c>
      <c r="Q1500" s="1">
        <f t="shared" si="69"/>
        <v>0</v>
      </c>
      <c r="R1500" s="1">
        <f t="shared" si="70"/>
        <v>0</v>
      </c>
      <c r="S1500" s="1">
        <f t="shared" si="71"/>
        <v>1</v>
      </c>
      <c r="T1500" s="9">
        <f>IF(Q1500=0,0,(INDEX('RPI calculation'!$H$9:$H$356,P1500)-(COUNTIFS(Matches!$C$9:$C$1954,C1500,Matches!$D$9:$D$1954,D1500,Matches!$Q$9:$Q$1954,1,Matches!$F$9:$F$1954,3)+COUNTIFS(Matches!$C$9:$C$1954,D1500,Matches!$D$9:$D$1954,C1500,Matches!$Q$9:$Q$1954,1,Matches!$E$9:$E$1954,3)))/((INDEX('RPI calculation'!$H$9:$H$356,P1500)+INDEX('RPI calculation'!$I$9:$I$356,P1500))-(COUNTIFS(Matches!$C$9:$C$1954,C1500,Matches!$D$9:$D$1954,D1500,Matches!$Q$9:$Q$1954,1)+COUNTIFS(Matches!$C$9:$C$1954,D1500,Matches!$D$9:$D$1954,C1500,Matches!$Q$9:$Q$1954,1))))</f>
        <v>0</v>
      </c>
      <c r="U1500" s="9">
        <f>IF(Q1500=0,0,(INDEX('RPI calculation'!$H$9:$H$356,O1500)-(COUNTIFS(Matches!$C$9:$C$1954,C1500,Matches!$D$9:$D$1954,D1500,Matches!$Q$9:$Q$1954,1,Matches!$E$9:$E$1954,3)+COUNTIFS(Matches!$C$9:$C$1954,D1500,Matches!$D$9:$D$1954,C1500,Matches!$Q$9:$Q$1954,1,Matches!$F$9:$F$1954,3)))/((INDEX('RPI calculation'!$H$9:$H$356,O1500)+INDEX('RPI calculation'!$I$9:$I$356,O1500))-(COUNTIFS(Matches!$C$9:$C$1954,C1500,Matches!$D$9:$D$1954,D1500,Matches!$Q$9:$Q$1954,1)+COUNTIFS(Matches!$C$9:$C$1954,D1500,Matches!$D$9:$D$1954,C1500,Matches!$Q$9:$Q$1954,1))))</f>
        <v>0</v>
      </c>
      <c r="V1500" s="9">
        <f>IF(Q1500=0,0,INDEX('RPI calculation'!$K$9:$K$356,P1500))</f>
        <v>0</v>
      </c>
      <c r="W1500" s="9">
        <f>IF(Q1500=0,0,INDEX('RPI calculation'!$K$9:$K$356,O1500))</f>
        <v>0</v>
      </c>
      <c r="X1500" s="1">
        <f>IF(G1500="D1",INDEX('RPI calculation'!$N$9:$N$356,O1500),0)</f>
        <v>0</v>
      </c>
      <c r="Y1500" s="1">
        <f>IF(H1500="D1",INDEX('RPI calculation'!$N$9:$N$356,P1500),0)</f>
        <v>345</v>
      </c>
    </row>
    <row r="1501" spans="1:25" ht="25">
      <c r="A1501" s="1" t="s">
        <v>4069</v>
      </c>
      <c r="B1501" s="12">
        <v>46280</v>
      </c>
      <c r="C1501" s="1" t="s">
        <v>222</v>
      </c>
      <c r="D1501" s="1" t="s">
        <v>293</v>
      </c>
      <c r="E1501" s="1">
        <v>3</v>
      </c>
      <c r="F1501" s="1">
        <v>2</v>
      </c>
      <c r="G1501" s="1" t="s">
        <v>584</v>
      </c>
      <c r="H1501" s="1" t="s">
        <v>584</v>
      </c>
      <c r="I1501" s="1">
        <v>2</v>
      </c>
      <c r="J1501" s="14" t="s">
        <v>1110</v>
      </c>
      <c r="K1501" s="14" t="s">
        <v>4070</v>
      </c>
      <c r="L1501" s="14"/>
      <c r="M1501" s="1" t="s">
        <v>5986</v>
      </c>
      <c r="N1501" s="14" t="s">
        <v>5989</v>
      </c>
      <c r="O1501" s="1">
        <f>IF(G1501="D1",MATCH(C1501,'RPI calculation'!$A$9:$A$356,0),0)</f>
        <v>60</v>
      </c>
      <c r="P1501" s="1">
        <f>IF(H1501="D1",MATCH(D1501,'RPI calculation'!$A$9:$A$356,0),0)</f>
        <v>239</v>
      </c>
      <c r="Q1501" s="1">
        <f t="shared" si="69"/>
        <v>1</v>
      </c>
      <c r="R1501" s="1">
        <f t="shared" si="70"/>
        <v>1</v>
      </c>
      <c r="S1501" s="1">
        <f t="shared" si="71"/>
        <v>0</v>
      </c>
      <c r="T1501" s="9">
        <f>IF(Q1501=0,0,(INDEX('RPI calculation'!$H$9:$H$356,P1501)-(COUNTIFS(Matches!$C$9:$C$1954,C1501,Matches!$D$9:$D$1954,D1501,Matches!$Q$9:$Q$1954,1,Matches!$F$9:$F$1954,3)+COUNTIFS(Matches!$C$9:$C$1954,D1501,Matches!$D$9:$D$1954,C1501,Matches!$Q$9:$Q$1954,1,Matches!$E$9:$E$1954,3)))/((INDEX('RPI calculation'!$H$9:$H$356,P1501)+INDEX('RPI calculation'!$I$9:$I$356,P1501))-(COUNTIFS(Matches!$C$9:$C$1954,C1501,Matches!$D$9:$D$1954,D1501,Matches!$Q$9:$Q$1954,1)+COUNTIFS(Matches!$C$9:$C$1954,D1501,Matches!$D$9:$D$1954,C1501,Matches!$Q$9:$Q$1954,1))))</f>
        <v>0.45454545454545453</v>
      </c>
      <c r="U1501" s="9">
        <f>IF(Q1501=0,0,(INDEX('RPI calculation'!$H$9:$H$356,O1501)-(COUNTIFS(Matches!$C$9:$C$1954,C1501,Matches!$D$9:$D$1954,D1501,Matches!$Q$9:$Q$1954,1,Matches!$E$9:$E$1954,3)+COUNTIFS(Matches!$C$9:$C$1954,D1501,Matches!$D$9:$D$1954,C1501,Matches!$Q$9:$Q$1954,1,Matches!$F$9:$F$1954,3)))/((INDEX('RPI calculation'!$H$9:$H$356,O1501)+INDEX('RPI calculation'!$I$9:$I$356,O1501))-(COUNTIFS(Matches!$C$9:$C$1954,C1501,Matches!$D$9:$D$1954,D1501,Matches!$Q$9:$Q$1954,1)+COUNTIFS(Matches!$C$9:$C$1954,D1501,Matches!$D$9:$D$1954,C1501,Matches!$Q$9:$Q$1954,1))))</f>
        <v>0.36363636363636365</v>
      </c>
      <c r="V1501" s="9">
        <f>IF(Q1501=0,0,INDEX('RPI calculation'!$K$9:$K$356,P1501))</f>
        <v>0.42091750841750847</v>
      </c>
      <c r="W1501" s="9">
        <f>IF(Q1501=0,0,INDEX('RPI calculation'!$K$9:$K$356,O1501))</f>
        <v>0.51990740740740737</v>
      </c>
      <c r="X1501" s="1">
        <f>IF(G1501="D1",INDEX('RPI calculation'!$N$9:$N$356,O1501),0)</f>
        <v>199</v>
      </c>
      <c r="Y1501" s="1">
        <f>IF(H1501="D1",INDEX('RPI calculation'!$N$9:$N$356,P1501),0)</f>
        <v>270</v>
      </c>
    </row>
    <row r="1502" spans="1:25" ht="25">
      <c r="A1502" s="1" t="s">
        <v>4071</v>
      </c>
      <c r="B1502" s="12">
        <v>46280</v>
      </c>
      <c r="C1502" s="1" t="s">
        <v>153</v>
      </c>
      <c r="D1502" s="1" t="s">
        <v>193</v>
      </c>
      <c r="E1502" s="1">
        <v>1</v>
      </c>
      <c r="F1502" s="1">
        <v>3</v>
      </c>
      <c r="G1502" s="1" t="s">
        <v>584</v>
      </c>
      <c r="H1502" s="1" t="s">
        <v>584</v>
      </c>
      <c r="I1502" s="1">
        <v>2</v>
      </c>
      <c r="J1502" s="14" t="s">
        <v>818</v>
      </c>
      <c r="K1502" s="14" t="s">
        <v>4072</v>
      </c>
      <c r="L1502" s="14"/>
      <c r="M1502" s="1" t="s">
        <v>5986</v>
      </c>
      <c r="N1502" s="14" t="s">
        <v>5989</v>
      </c>
      <c r="O1502" s="1">
        <f>IF(G1502="D1",MATCH(C1502,'RPI calculation'!$A$9:$A$356,0),0)</f>
        <v>69</v>
      </c>
      <c r="P1502" s="1">
        <f>IF(H1502="D1",MATCH(D1502,'RPI calculation'!$A$9:$A$356,0),0)</f>
        <v>211</v>
      </c>
      <c r="Q1502" s="1">
        <f t="shared" si="69"/>
        <v>1</v>
      </c>
      <c r="R1502" s="1">
        <f t="shared" si="70"/>
        <v>0</v>
      </c>
      <c r="S1502" s="1">
        <f t="shared" si="71"/>
        <v>1</v>
      </c>
      <c r="T1502" s="9">
        <f>IF(Q1502=0,0,(INDEX('RPI calculation'!$H$9:$H$356,P1502)-(COUNTIFS(Matches!$C$9:$C$1954,C1502,Matches!$D$9:$D$1954,D1502,Matches!$Q$9:$Q$1954,1,Matches!$F$9:$F$1954,3)+COUNTIFS(Matches!$C$9:$C$1954,D1502,Matches!$D$9:$D$1954,C1502,Matches!$Q$9:$Q$1954,1,Matches!$E$9:$E$1954,3)))/((INDEX('RPI calculation'!$H$9:$H$356,P1502)+INDEX('RPI calculation'!$I$9:$I$356,P1502))-(COUNTIFS(Matches!$C$9:$C$1954,C1502,Matches!$D$9:$D$1954,D1502,Matches!$Q$9:$Q$1954,1)+COUNTIFS(Matches!$C$9:$C$1954,D1502,Matches!$D$9:$D$1954,C1502,Matches!$Q$9:$Q$1954,1))))</f>
        <v>0.55555555555555558</v>
      </c>
      <c r="U1502" s="9">
        <f>IF(Q1502=0,0,(INDEX('RPI calculation'!$H$9:$H$356,O1502)-(COUNTIFS(Matches!$C$9:$C$1954,C1502,Matches!$D$9:$D$1954,D1502,Matches!$Q$9:$Q$1954,1,Matches!$E$9:$E$1954,3)+COUNTIFS(Matches!$C$9:$C$1954,D1502,Matches!$D$9:$D$1954,C1502,Matches!$Q$9:$Q$1954,1,Matches!$F$9:$F$1954,3)))/((INDEX('RPI calculation'!$H$9:$H$356,O1502)+INDEX('RPI calculation'!$I$9:$I$356,O1502))-(COUNTIFS(Matches!$C$9:$C$1954,C1502,Matches!$D$9:$D$1954,D1502,Matches!$Q$9:$Q$1954,1)+COUNTIFS(Matches!$C$9:$C$1954,D1502,Matches!$D$9:$D$1954,C1502,Matches!$Q$9:$Q$1954,1))))</f>
        <v>0.45454545454545453</v>
      </c>
      <c r="V1502" s="9">
        <f>IF(Q1502=0,0,INDEX('RPI calculation'!$K$9:$K$356,P1502))</f>
        <v>0.46829059829059821</v>
      </c>
      <c r="W1502" s="9">
        <f>IF(Q1502=0,0,INDEX('RPI calculation'!$K$9:$K$356,O1502))</f>
        <v>0.5986046361046361</v>
      </c>
      <c r="X1502" s="1">
        <f>IF(G1502="D1",INDEX('RPI calculation'!$N$9:$N$356,O1502),0)</f>
        <v>130</v>
      </c>
      <c r="Y1502" s="1">
        <f>IF(H1502="D1",INDEX('RPI calculation'!$N$9:$N$356,P1502),0)</f>
        <v>170</v>
      </c>
    </row>
    <row r="1503" spans="1:25" ht="25">
      <c r="A1503" s="1" t="s">
        <v>4073</v>
      </c>
      <c r="B1503" s="12">
        <v>46280</v>
      </c>
      <c r="C1503" s="1" t="s">
        <v>230</v>
      </c>
      <c r="D1503" s="1" t="s">
        <v>52</v>
      </c>
      <c r="E1503" s="1">
        <v>0</v>
      </c>
      <c r="F1503" s="1">
        <v>3</v>
      </c>
      <c r="G1503" s="1" t="s">
        <v>584</v>
      </c>
      <c r="H1503" s="1" t="s">
        <v>584</v>
      </c>
      <c r="I1503" s="1">
        <v>2</v>
      </c>
      <c r="J1503" s="14" t="s">
        <v>4074</v>
      </c>
      <c r="K1503" s="14" t="s">
        <v>4075</v>
      </c>
      <c r="L1503" s="14"/>
      <c r="M1503" s="1" t="s">
        <v>5986</v>
      </c>
      <c r="N1503" s="14" t="s">
        <v>5990</v>
      </c>
      <c r="O1503" s="1">
        <f>IF(G1503="D1",MATCH(C1503,'RPI calculation'!$A$9:$A$356,0),0)</f>
        <v>73</v>
      </c>
      <c r="P1503" s="1">
        <f>IF(H1503="D1",MATCH(D1503,'RPI calculation'!$A$9:$A$356,0),0)</f>
        <v>208</v>
      </c>
      <c r="Q1503" s="1">
        <f t="shared" si="69"/>
        <v>1</v>
      </c>
      <c r="R1503" s="1">
        <f t="shared" si="70"/>
        <v>0</v>
      </c>
      <c r="S1503" s="1">
        <f t="shared" si="71"/>
        <v>1</v>
      </c>
      <c r="T1503" s="9">
        <f>IF(Q1503=0,0,(INDEX('RPI calculation'!$H$9:$H$356,P1503)-(COUNTIFS(Matches!$C$9:$C$1954,C1503,Matches!$D$9:$D$1954,D1503,Matches!$Q$9:$Q$1954,1,Matches!$F$9:$F$1954,3)+COUNTIFS(Matches!$C$9:$C$1954,D1503,Matches!$D$9:$D$1954,C1503,Matches!$Q$9:$Q$1954,1,Matches!$E$9:$E$1954,3)))/((INDEX('RPI calculation'!$H$9:$H$356,P1503)+INDEX('RPI calculation'!$I$9:$I$356,P1503))-(COUNTIFS(Matches!$C$9:$C$1954,C1503,Matches!$D$9:$D$1954,D1503,Matches!$Q$9:$Q$1954,1)+COUNTIFS(Matches!$C$9:$C$1954,D1503,Matches!$D$9:$D$1954,C1503,Matches!$Q$9:$Q$1954,1))))</f>
        <v>0.75</v>
      </c>
      <c r="U1503" s="9">
        <f>IF(Q1503=0,0,(INDEX('RPI calculation'!$H$9:$H$356,O1503)-(COUNTIFS(Matches!$C$9:$C$1954,C1503,Matches!$D$9:$D$1954,D1503,Matches!$Q$9:$Q$1954,1,Matches!$E$9:$E$1954,3)+COUNTIFS(Matches!$C$9:$C$1954,D1503,Matches!$D$9:$D$1954,C1503,Matches!$Q$9:$Q$1954,1,Matches!$F$9:$F$1954,3)))/((INDEX('RPI calculation'!$H$9:$H$356,O1503)+INDEX('RPI calculation'!$I$9:$I$356,O1503))-(COUNTIFS(Matches!$C$9:$C$1954,C1503,Matches!$D$9:$D$1954,D1503,Matches!$Q$9:$Q$1954,1)+COUNTIFS(Matches!$C$9:$C$1954,D1503,Matches!$D$9:$D$1954,C1503,Matches!$Q$9:$Q$1954,1))))</f>
        <v>0.5</v>
      </c>
      <c r="V1503" s="9">
        <f>IF(Q1503=0,0,INDEX('RPI calculation'!$K$9:$K$356,P1503))</f>
        <v>0.5963524130190796</v>
      </c>
      <c r="W1503" s="9">
        <f>IF(Q1503=0,0,INDEX('RPI calculation'!$K$9:$K$356,O1503))</f>
        <v>0.48618881118881119</v>
      </c>
      <c r="X1503" s="1">
        <f>IF(G1503="D1",INDEX('RPI calculation'!$N$9:$N$356,O1503),0)</f>
        <v>207</v>
      </c>
      <c r="Y1503" s="1">
        <f>IF(H1503="D1",INDEX('RPI calculation'!$N$9:$N$356,P1503),0)</f>
        <v>29</v>
      </c>
    </row>
    <row r="1504" spans="1:25" ht="25">
      <c r="A1504" s="1" t="s">
        <v>4076</v>
      </c>
      <c r="B1504" s="12">
        <v>46280</v>
      </c>
      <c r="C1504" s="1" t="s">
        <v>119</v>
      </c>
      <c r="D1504" s="1" t="s">
        <v>152</v>
      </c>
      <c r="E1504" s="1">
        <v>3</v>
      </c>
      <c r="F1504" s="1">
        <v>0</v>
      </c>
      <c r="G1504" s="1" t="s">
        <v>584</v>
      </c>
      <c r="H1504" s="1" t="s">
        <v>584</v>
      </c>
      <c r="I1504" s="1">
        <v>2</v>
      </c>
      <c r="J1504" s="14" t="s">
        <v>1535</v>
      </c>
      <c r="K1504" s="14" t="s">
        <v>4077</v>
      </c>
      <c r="L1504" s="14"/>
      <c r="M1504" s="1" t="s">
        <v>5986</v>
      </c>
      <c r="N1504" s="14" t="s">
        <v>5989</v>
      </c>
      <c r="O1504" s="1">
        <f>IF(G1504="D1",MATCH(C1504,'RPI calculation'!$A$9:$A$356,0),0)</f>
        <v>75</v>
      </c>
      <c r="P1504" s="1">
        <f>IF(H1504="D1",MATCH(D1504,'RPI calculation'!$A$9:$A$356,0),0)</f>
        <v>153</v>
      </c>
      <c r="Q1504" s="1">
        <f t="shared" si="69"/>
        <v>1</v>
      </c>
      <c r="R1504" s="1">
        <f t="shared" si="70"/>
        <v>1</v>
      </c>
      <c r="S1504" s="1">
        <f t="shared" si="71"/>
        <v>0</v>
      </c>
      <c r="T1504" s="9">
        <f>IF(Q1504=0,0,(INDEX('RPI calculation'!$H$9:$H$356,P1504)-(COUNTIFS(Matches!$C$9:$C$1954,C1504,Matches!$D$9:$D$1954,D1504,Matches!$Q$9:$Q$1954,1,Matches!$F$9:$F$1954,3)+COUNTIFS(Matches!$C$9:$C$1954,D1504,Matches!$D$9:$D$1954,C1504,Matches!$Q$9:$Q$1954,1,Matches!$E$9:$E$1954,3)))/((INDEX('RPI calculation'!$H$9:$H$356,P1504)+INDEX('RPI calculation'!$I$9:$I$356,P1504))-(COUNTIFS(Matches!$C$9:$C$1954,C1504,Matches!$D$9:$D$1954,D1504,Matches!$Q$9:$Q$1954,1)+COUNTIFS(Matches!$C$9:$C$1954,D1504,Matches!$D$9:$D$1954,C1504,Matches!$Q$9:$Q$1954,1))))</f>
        <v>0.7</v>
      </c>
      <c r="U1504" s="9">
        <f>IF(Q1504=0,0,(INDEX('RPI calculation'!$H$9:$H$356,O1504)-(COUNTIFS(Matches!$C$9:$C$1954,C1504,Matches!$D$9:$D$1954,D1504,Matches!$Q$9:$Q$1954,1,Matches!$E$9:$E$1954,3)+COUNTIFS(Matches!$C$9:$C$1954,D1504,Matches!$D$9:$D$1954,C1504,Matches!$Q$9:$Q$1954,1,Matches!$F$9:$F$1954,3)))/((INDEX('RPI calculation'!$H$9:$H$356,O1504)+INDEX('RPI calculation'!$I$9:$I$356,O1504))-(COUNTIFS(Matches!$C$9:$C$1954,C1504,Matches!$D$9:$D$1954,D1504,Matches!$Q$9:$Q$1954,1)+COUNTIFS(Matches!$C$9:$C$1954,D1504,Matches!$D$9:$D$1954,C1504,Matches!$Q$9:$Q$1954,1))))</f>
        <v>0.81818181818181823</v>
      </c>
      <c r="V1504" s="9">
        <f>IF(Q1504=0,0,INDEX('RPI calculation'!$K$9:$K$356,P1504))</f>
        <v>0.48272989636626007</v>
      </c>
      <c r="W1504" s="9">
        <f>IF(Q1504=0,0,INDEX('RPI calculation'!$K$9:$K$356,O1504))</f>
        <v>0.43509453509453516</v>
      </c>
      <c r="X1504" s="1">
        <f>IF(G1504="D1",INDEX('RPI calculation'!$N$9:$N$356,O1504),0)</f>
        <v>96</v>
      </c>
      <c r="Y1504" s="1">
        <f>IF(H1504="D1",INDEX('RPI calculation'!$N$9:$N$356,P1504),0)</f>
        <v>129</v>
      </c>
    </row>
    <row r="1505" spans="1:25" ht="25">
      <c r="A1505" s="1" t="s">
        <v>4078</v>
      </c>
      <c r="B1505" s="12">
        <v>46280</v>
      </c>
      <c r="C1505" s="1" t="s">
        <v>272</v>
      </c>
      <c r="D1505" s="1" t="s">
        <v>71</v>
      </c>
      <c r="E1505" s="1">
        <v>3</v>
      </c>
      <c r="F1505" s="1">
        <v>2</v>
      </c>
      <c r="G1505" s="1" t="s">
        <v>584</v>
      </c>
      <c r="H1505" s="1" t="s">
        <v>584</v>
      </c>
      <c r="I1505" s="1">
        <v>2</v>
      </c>
      <c r="J1505" s="14" t="s">
        <v>4079</v>
      </c>
      <c r="K1505" s="14" t="s">
        <v>4080</v>
      </c>
      <c r="L1505" s="14"/>
      <c r="M1505" s="1" t="s">
        <v>5986</v>
      </c>
      <c r="N1505" s="14" t="s">
        <v>5987</v>
      </c>
      <c r="O1505" s="1">
        <f>IF(G1505="D1",MATCH(C1505,'RPI calculation'!$A$9:$A$356,0),0)</f>
        <v>79</v>
      </c>
      <c r="P1505" s="1">
        <f>IF(H1505="D1",MATCH(D1505,'RPI calculation'!$A$9:$A$356,0),0)</f>
        <v>255</v>
      </c>
      <c r="Q1505" s="1">
        <f t="shared" si="69"/>
        <v>1</v>
      </c>
      <c r="R1505" s="1">
        <f t="shared" si="70"/>
        <v>1</v>
      </c>
      <c r="S1505" s="1">
        <f t="shared" si="71"/>
        <v>0</v>
      </c>
      <c r="T1505" s="9">
        <f>IF(Q1505=0,0,(INDEX('RPI calculation'!$H$9:$H$356,P1505)-(COUNTIFS(Matches!$C$9:$C$1954,C1505,Matches!$D$9:$D$1954,D1505,Matches!$Q$9:$Q$1954,1,Matches!$F$9:$F$1954,3)+COUNTIFS(Matches!$C$9:$C$1954,D1505,Matches!$D$9:$D$1954,C1505,Matches!$Q$9:$Q$1954,1,Matches!$E$9:$E$1954,3)))/((INDEX('RPI calculation'!$H$9:$H$356,P1505)+INDEX('RPI calculation'!$I$9:$I$356,P1505))-(COUNTIFS(Matches!$C$9:$C$1954,C1505,Matches!$D$9:$D$1954,D1505,Matches!$Q$9:$Q$1954,1)+COUNTIFS(Matches!$C$9:$C$1954,D1505,Matches!$D$9:$D$1954,C1505,Matches!$Q$9:$Q$1954,1))))</f>
        <v>0.77777777777777779</v>
      </c>
      <c r="U1505" s="9">
        <f>IF(Q1505=0,0,(INDEX('RPI calculation'!$H$9:$H$356,O1505)-(COUNTIFS(Matches!$C$9:$C$1954,C1505,Matches!$D$9:$D$1954,D1505,Matches!$Q$9:$Q$1954,1,Matches!$E$9:$E$1954,3)+COUNTIFS(Matches!$C$9:$C$1954,D1505,Matches!$D$9:$D$1954,C1505,Matches!$Q$9:$Q$1954,1,Matches!$F$9:$F$1954,3)))/((INDEX('RPI calculation'!$H$9:$H$356,O1505)+INDEX('RPI calculation'!$I$9:$I$356,O1505))-(COUNTIFS(Matches!$C$9:$C$1954,C1505,Matches!$D$9:$D$1954,D1505,Matches!$Q$9:$Q$1954,1)+COUNTIFS(Matches!$C$9:$C$1954,D1505,Matches!$D$9:$D$1954,C1505,Matches!$Q$9:$Q$1954,1))))</f>
        <v>0.1</v>
      </c>
      <c r="V1505" s="9">
        <f>IF(Q1505=0,0,INDEX('RPI calculation'!$K$9:$K$356,P1505))</f>
        <v>0.59676767676767672</v>
      </c>
      <c r="W1505" s="9">
        <f>IF(Q1505=0,0,INDEX('RPI calculation'!$K$9:$K$356,O1505))</f>
        <v>0.54691722418995148</v>
      </c>
      <c r="X1505" s="1">
        <f>IF(G1505="D1",INDEX('RPI calculation'!$N$9:$N$356,O1505),0)</f>
        <v>249</v>
      </c>
      <c r="Y1505" s="1">
        <f>IF(H1505="D1",INDEX('RPI calculation'!$N$9:$N$356,P1505),0)</f>
        <v>48</v>
      </c>
    </row>
    <row r="1506" spans="1:25" ht="25">
      <c r="A1506" s="1" t="s">
        <v>4081</v>
      </c>
      <c r="B1506" s="12">
        <v>46280</v>
      </c>
      <c r="C1506" s="1" t="s">
        <v>341</v>
      </c>
      <c r="D1506" s="1" t="s">
        <v>325</v>
      </c>
      <c r="E1506" s="1">
        <v>1</v>
      </c>
      <c r="F1506" s="1">
        <v>3</v>
      </c>
      <c r="G1506" s="1" t="s">
        <v>584</v>
      </c>
      <c r="H1506" s="1" t="s">
        <v>584</v>
      </c>
      <c r="I1506" s="1">
        <v>2</v>
      </c>
      <c r="J1506" s="14" t="s">
        <v>982</v>
      </c>
      <c r="K1506" s="14" t="s">
        <v>4082</v>
      </c>
      <c r="L1506" s="14"/>
      <c r="M1506" s="1" t="s">
        <v>5986</v>
      </c>
      <c r="N1506" s="14" t="s">
        <v>5989</v>
      </c>
      <c r="O1506" s="1">
        <f>IF(G1506="D1",MATCH(C1506,'RPI calculation'!$A$9:$A$356,0),0)</f>
        <v>80</v>
      </c>
      <c r="P1506" s="1">
        <f>IF(H1506="D1",MATCH(D1506,'RPI calculation'!$A$9:$A$356,0),0)</f>
        <v>314</v>
      </c>
      <c r="Q1506" s="1">
        <f t="shared" si="69"/>
        <v>1</v>
      </c>
      <c r="R1506" s="1">
        <f t="shared" si="70"/>
        <v>0</v>
      </c>
      <c r="S1506" s="1">
        <f t="shared" si="71"/>
        <v>1</v>
      </c>
      <c r="T1506" s="9">
        <f>IF(Q1506=0,0,(INDEX('RPI calculation'!$H$9:$H$356,P1506)-(COUNTIFS(Matches!$C$9:$C$1954,C1506,Matches!$D$9:$D$1954,D1506,Matches!$Q$9:$Q$1954,1,Matches!$F$9:$F$1954,3)+COUNTIFS(Matches!$C$9:$C$1954,D1506,Matches!$D$9:$D$1954,C1506,Matches!$Q$9:$Q$1954,1,Matches!$E$9:$E$1954,3)))/((INDEX('RPI calculation'!$H$9:$H$356,P1506)+INDEX('RPI calculation'!$I$9:$I$356,P1506))-(COUNTIFS(Matches!$C$9:$C$1954,C1506,Matches!$D$9:$D$1954,D1506,Matches!$Q$9:$Q$1954,1)+COUNTIFS(Matches!$C$9:$C$1954,D1506,Matches!$D$9:$D$1954,C1506,Matches!$Q$9:$Q$1954,1))))</f>
        <v>0.4</v>
      </c>
      <c r="U1506" s="9">
        <f>IF(Q1506=0,0,(INDEX('RPI calculation'!$H$9:$H$356,O1506)-(COUNTIFS(Matches!$C$9:$C$1954,C1506,Matches!$D$9:$D$1954,D1506,Matches!$Q$9:$Q$1954,1,Matches!$E$9:$E$1954,3)+COUNTIFS(Matches!$C$9:$C$1954,D1506,Matches!$D$9:$D$1954,C1506,Matches!$Q$9:$Q$1954,1,Matches!$F$9:$F$1954,3)))/((INDEX('RPI calculation'!$H$9:$H$356,O1506)+INDEX('RPI calculation'!$I$9:$I$356,O1506))-(COUNTIFS(Matches!$C$9:$C$1954,C1506,Matches!$D$9:$D$1954,D1506,Matches!$Q$9:$Q$1954,1)+COUNTIFS(Matches!$C$9:$C$1954,D1506,Matches!$D$9:$D$1954,C1506,Matches!$Q$9:$Q$1954,1))))</f>
        <v>0.27272727272727271</v>
      </c>
      <c r="V1506" s="9">
        <f>IF(Q1506=0,0,INDEX('RPI calculation'!$K$9:$K$356,P1506))</f>
        <v>0.37811885084612357</v>
      </c>
      <c r="W1506" s="9">
        <f>IF(Q1506=0,0,INDEX('RPI calculation'!$K$9:$K$356,O1506))</f>
        <v>0.40075757575757581</v>
      </c>
      <c r="X1506" s="1">
        <f>IF(G1506="D1",INDEX('RPI calculation'!$N$9:$N$356,O1506),0)</f>
        <v>318</v>
      </c>
      <c r="Y1506" s="1">
        <f>IF(H1506="D1",INDEX('RPI calculation'!$N$9:$N$356,P1506),0)</f>
        <v>302</v>
      </c>
    </row>
    <row r="1507" spans="1:25" ht="25">
      <c r="A1507" s="1" t="s">
        <v>4083</v>
      </c>
      <c r="B1507" s="12">
        <v>46280</v>
      </c>
      <c r="C1507" s="1" t="s">
        <v>306</v>
      </c>
      <c r="D1507" s="1" t="s">
        <v>175</v>
      </c>
      <c r="E1507" s="1">
        <v>0</v>
      </c>
      <c r="F1507" s="1">
        <v>3</v>
      </c>
      <c r="G1507" s="1" t="s">
        <v>584</v>
      </c>
      <c r="H1507" s="1" t="s">
        <v>584</v>
      </c>
      <c r="I1507" s="1">
        <v>2</v>
      </c>
      <c r="J1507" s="14" t="s">
        <v>745</v>
      </c>
      <c r="K1507" s="14" t="s">
        <v>4084</v>
      </c>
      <c r="L1507" s="14"/>
      <c r="M1507" s="1" t="s">
        <v>5986</v>
      </c>
      <c r="N1507" s="14" t="s">
        <v>5989</v>
      </c>
      <c r="O1507" s="1">
        <f>IF(G1507="D1",MATCH(C1507,'RPI calculation'!$A$9:$A$356,0),0)</f>
        <v>82</v>
      </c>
      <c r="P1507" s="1">
        <f>IF(H1507="D1",MATCH(D1507,'RPI calculation'!$A$9:$A$356,0),0)</f>
        <v>237</v>
      </c>
      <c r="Q1507" s="1">
        <f t="shared" si="69"/>
        <v>1</v>
      </c>
      <c r="R1507" s="1">
        <f t="shared" si="70"/>
        <v>0</v>
      </c>
      <c r="S1507" s="1">
        <f t="shared" si="71"/>
        <v>1</v>
      </c>
      <c r="T1507" s="9">
        <f>IF(Q1507=0,0,(INDEX('RPI calculation'!$H$9:$H$356,P1507)-(COUNTIFS(Matches!$C$9:$C$1954,C1507,Matches!$D$9:$D$1954,D1507,Matches!$Q$9:$Q$1954,1,Matches!$F$9:$F$1954,3)+COUNTIFS(Matches!$C$9:$C$1954,D1507,Matches!$D$9:$D$1954,C1507,Matches!$Q$9:$Q$1954,1,Matches!$E$9:$E$1954,3)))/((INDEX('RPI calculation'!$H$9:$H$356,P1507)+INDEX('RPI calculation'!$I$9:$I$356,P1507))-(COUNTIFS(Matches!$C$9:$C$1954,C1507,Matches!$D$9:$D$1954,D1507,Matches!$Q$9:$Q$1954,1)+COUNTIFS(Matches!$C$9:$C$1954,D1507,Matches!$D$9:$D$1954,C1507,Matches!$Q$9:$Q$1954,1))))</f>
        <v>0.54545454545454541</v>
      </c>
      <c r="U1507" s="9">
        <f>IF(Q1507=0,0,(INDEX('RPI calculation'!$H$9:$H$356,O1507)-(COUNTIFS(Matches!$C$9:$C$1954,C1507,Matches!$D$9:$D$1954,D1507,Matches!$Q$9:$Q$1954,1,Matches!$E$9:$E$1954,3)+COUNTIFS(Matches!$C$9:$C$1954,D1507,Matches!$D$9:$D$1954,C1507,Matches!$Q$9:$Q$1954,1,Matches!$F$9:$F$1954,3)))/((INDEX('RPI calculation'!$H$9:$H$356,O1507)+INDEX('RPI calculation'!$I$9:$I$356,O1507))-(COUNTIFS(Matches!$C$9:$C$1954,C1507,Matches!$D$9:$D$1954,D1507,Matches!$Q$9:$Q$1954,1)+COUNTIFS(Matches!$C$9:$C$1954,D1507,Matches!$D$9:$D$1954,C1507,Matches!$Q$9:$Q$1954,1))))</f>
        <v>0.16666666666666666</v>
      </c>
      <c r="V1507" s="9">
        <f>IF(Q1507=0,0,INDEX('RPI calculation'!$K$9:$K$356,P1507))</f>
        <v>0.50441919191919193</v>
      </c>
      <c r="W1507" s="9">
        <f>IF(Q1507=0,0,INDEX('RPI calculation'!$K$9:$K$356,O1507))</f>
        <v>0.55008132892748285</v>
      </c>
      <c r="X1507" s="1">
        <f>IF(G1507="D1",INDEX('RPI calculation'!$N$9:$N$356,O1507),0)</f>
        <v>283</v>
      </c>
      <c r="Y1507" s="1">
        <f>IF(H1507="D1",INDEX('RPI calculation'!$N$9:$N$356,P1507),0)</f>
        <v>152</v>
      </c>
    </row>
    <row r="1508" spans="1:25" ht="25">
      <c r="A1508" s="1" t="s">
        <v>4085</v>
      </c>
      <c r="B1508" s="12">
        <v>46280</v>
      </c>
      <c r="C1508" s="1" t="s">
        <v>320</v>
      </c>
      <c r="D1508" s="1" t="s">
        <v>224</v>
      </c>
      <c r="E1508" s="1">
        <v>0</v>
      </c>
      <c r="F1508" s="1">
        <v>3</v>
      </c>
      <c r="G1508" s="1" t="s">
        <v>584</v>
      </c>
      <c r="H1508" s="1" t="s">
        <v>584</v>
      </c>
      <c r="I1508" s="1">
        <v>2</v>
      </c>
      <c r="J1508" s="14" t="s">
        <v>1182</v>
      </c>
      <c r="K1508" s="14" t="s">
        <v>4086</v>
      </c>
      <c r="L1508" s="14"/>
      <c r="M1508" s="1" t="s">
        <v>5986</v>
      </c>
      <c r="N1508" s="14" t="s">
        <v>5989</v>
      </c>
      <c r="O1508" s="1">
        <f>IF(G1508="D1",MATCH(C1508,'RPI calculation'!$A$9:$A$356,0),0)</f>
        <v>87</v>
      </c>
      <c r="P1508" s="1">
        <f>IF(H1508="D1",MATCH(D1508,'RPI calculation'!$A$9:$A$356,0),0)</f>
        <v>157</v>
      </c>
      <c r="Q1508" s="1">
        <f t="shared" si="69"/>
        <v>1</v>
      </c>
      <c r="R1508" s="1">
        <f t="shared" si="70"/>
        <v>0</v>
      </c>
      <c r="S1508" s="1">
        <f t="shared" si="71"/>
        <v>1</v>
      </c>
      <c r="T1508" s="9">
        <f>IF(Q1508=0,0,(INDEX('RPI calculation'!$H$9:$H$356,P1508)-(COUNTIFS(Matches!$C$9:$C$1954,C1508,Matches!$D$9:$D$1954,D1508,Matches!$Q$9:$Q$1954,1,Matches!$F$9:$F$1954,3)+COUNTIFS(Matches!$C$9:$C$1954,D1508,Matches!$D$9:$D$1954,C1508,Matches!$Q$9:$Q$1954,1,Matches!$E$9:$E$1954,3)))/((INDEX('RPI calculation'!$H$9:$H$356,P1508)+INDEX('RPI calculation'!$I$9:$I$356,P1508))-(COUNTIFS(Matches!$C$9:$C$1954,C1508,Matches!$D$9:$D$1954,D1508,Matches!$Q$9:$Q$1954,1)+COUNTIFS(Matches!$C$9:$C$1954,D1508,Matches!$D$9:$D$1954,C1508,Matches!$Q$9:$Q$1954,1))))</f>
        <v>0.45454545454545453</v>
      </c>
      <c r="U1508" s="9">
        <f>IF(Q1508=0,0,(INDEX('RPI calculation'!$H$9:$H$356,O1508)-(COUNTIFS(Matches!$C$9:$C$1954,C1508,Matches!$D$9:$D$1954,D1508,Matches!$Q$9:$Q$1954,1,Matches!$E$9:$E$1954,3)+COUNTIFS(Matches!$C$9:$C$1954,D1508,Matches!$D$9:$D$1954,C1508,Matches!$Q$9:$Q$1954,1,Matches!$F$9:$F$1954,3)))/((INDEX('RPI calculation'!$H$9:$H$356,O1508)+INDEX('RPI calculation'!$I$9:$I$356,O1508))-(COUNTIFS(Matches!$C$9:$C$1954,C1508,Matches!$D$9:$D$1954,D1508,Matches!$Q$9:$Q$1954,1)+COUNTIFS(Matches!$C$9:$C$1954,D1508,Matches!$D$9:$D$1954,C1508,Matches!$Q$9:$Q$1954,1))))</f>
        <v>0.41666666666666669</v>
      </c>
      <c r="V1508" s="9">
        <f>IF(Q1508=0,0,INDEX('RPI calculation'!$K$9:$K$356,P1508))</f>
        <v>0.48918350168350172</v>
      </c>
      <c r="W1508" s="9">
        <f>IF(Q1508=0,0,INDEX('RPI calculation'!$K$9:$K$356,O1508))</f>
        <v>0.39702797202797202</v>
      </c>
      <c r="X1508" s="1">
        <f>IF(G1508="D1",INDEX('RPI calculation'!$N$9:$N$356,O1508),0)</f>
        <v>297</v>
      </c>
      <c r="Y1508" s="1">
        <f>IF(H1508="D1",INDEX('RPI calculation'!$N$9:$N$356,P1508),0)</f>
        <v>201</v>
      </c>
    </row>
    <row r="1509" spans="1:25" ht="25">
      <c r="A1509" s="1" t="s">
        <v>4087</v>
      </c>
      <c r="B1509" s="12">
        <v>46280</v>
      </c>
      <c r="C1509" s="1" t="s">
        <v>260</v>
      </c>
      <c r="D1509" s="1" t="s">
        <v>150</v>
      </c>
      <c r="E1509" s="1">
        <v>1</v>
      </c>
      <c r="F1509" s="1">
        <v>3</v>
      </c>
      <c r="G1509" s="1" t="s">
        <v>584</v>
      </c>
      <c r="H1509" s="1" t="s">
        <v>584</v>
      </c>
      <c r="I1509" s="1">
        <v>2</v>
      </c>
      <c r="J1509" s="14" t="s">
        <v>1302</v>
      </c>
      <c r="K1509" s="14" t="s">
        <v>4088</v>
      </c>
      <c r="L1509" s="14"/>
      <c r="M1509" s="1" t="s">
        <v>5986</v>
      </c>
      <c r="N1509" s="14" t="s">
        <v>5989</v>
      </c>
      <c r="O1509" s="1">
        <f>IF(G1509="D1",MATCH(C1509,'RPI calculation'!$A$9:$A$356,0),0)</f>
        <v>95</v>
      </c>
      <c r="P1509" s="1">
        <f>IF(H1509="D1",MATCH(D1509,'RPI calculation'!$A$9:$A$356,0),0)</f>
        <v>326</v>
      </c>
      <c r="Q1509" s="1">
        <f t="shared" si="69"/>
        <v>1</v>
      </c>
      <c r="R1509" s="1">
        <f t="shared" si="70"/>
        <v>0</v>
      </c>
      <c r="S1509" s="1">
        <f t="shared" si="71"/>
        <v>1</v>
      </c>
      <c r="T1509" s="9">
        <f>IF(Q1509=0,0,(INDEX('RPI calculation'!$H$9:$H$356,P1509)-(COUNTIFS(Matches!$C$9:$C$1954,C1509,Matches!$D$9:$D$1954,D1509,Matches!$Q$9:$Q$1954,1,Matches!$F$9:$F$1954,3)+COUNTIFS(Matches!$C$9:$C$1954,D1509,Matches!$D$9:$D$1954,C1509,Matches!$Q$9:$Q$1954,1,Matches!$E$9:$E$1954,3)))/((INDEX('RPI calculation'!$H$9:$H$356,P1509)+INDEX('RPI calculation'!$I$9:$I$356,P1509))-(COUNTIFS(Matches!$C$9:$C$1954,C1509,Matches!$D$9:$D$1954,D1509,Matches!$Q$9:$Q$1954,1)+COUNTIFS(Matches!$C$9:$C$1954,D1509,Matches!$D$9:$D$1954,C1509,Matches!$Q$9:$Q$1954,1))))</f>
        <v>0.375</v>
      </c>
      <c r="U1509" s="9">
        <f>IF(Q1509=0,0,(INDEX('RPI calculation'!$H$9:$H$356,O1509)-(COUNTIFS(Matches!$C$9:$C$1954,C1509,Matches!$D$9:$D$1954,D1509,Matches!$Q$9:$Q$1954,1,Matches!$E$9:$E$1954,3)+COUNTIFS(Matches!$C$9:$C$1954,D1509,Matches!$D$9:$D$1954,C1509,Matches!$Q$9:$Q$1954,1,Matches!$F$9:$F$1954,3)))/((INDEX('RPI calculation'!$H$9:$H$356,O1509)+INDEX('RPI calculation'!$I$9:$I$356,O1509))-(COUNTIFS(Matches!$C$9:$C$1954,C1509,Matches!$D$9:$D$1954,D1509,Matches!$Q$9:$Q$1954,1)+COUNTIFS(Matches!$C$9:$C$1954,D1509,Matches!$D$9:$D$1954,C1509,Matches!$Q$9:$Q$1954,1))))</f>
        <v>0.45454545454545453</v>
      </c>
      <c r="V1509" s="9">
        <f>IF(Q1509=0,0,INDEX('RPI calculation'!$K$9:$K$356,P1509))</f>
        <v>0.59670113836780503</v>
      </c>
      <c r="W1509" s="9">
        <f>IF(Q1509=0,0,INDEX('RPI calculation'!$K$9:$K$356,O1509))</f>
        <v>0.45094696969696968</v>
      </c>
      <c r="X1509" s="1">
        <f>IF(G1509="D1",INDEX('RPI calculation'!$N$9:$N$356,O1509),0)</f>
        <v>237</v>
      </c>
      <c r="Y1509" s="1">
        <f>IF(H1509="D1",INDEX('RPI calculation'!$N$9:$N$356,P1509),0)</f>
        <v>127</v>
      </c>
    </row>
    <row r="1510" spans="1:25" ht="25">
      <c r="A1510" s="1" t="s">
        <v>4089</v>
      </c>
      <c r="B1510" s="12">
        <v>46280</v>
      </c>
      <c r="C1510" s="1" t="s">
        <v>70</v>
      </c>
      <c r="D1510" s="1" t="s">
        <v>345</v>
      </c>
      <c r="E1510" s="1">
        <v>3</v>
      </c>
      <c r="F1510" s="1">
        <v>0</v>
      </c>
      <c r="G1510" s="1" t="s">
        <v>584</v>
      </c>
      <c r="H1510" s="1" t="s">
        <v>584</v>
      </c>
      <c r="I1510" s="1">
        <v>2</v>
      </c>
      <c r="J1510" s="14" t="s">
        <v>2196</v>
      </c>
      <c r="K1510" s="14" t="s">
        <v>4090</v>
      </c>
      <c r="L1510" s="14"/>
      <c r="M1510" s="1" t="s">
        <v>5986</v>
      </c>
      <c r="N1510" s="14" t="s">
        <v>5989</v>
      </c>
      <c r="O1510" s="1">
        <f>IF(G1510="D1",MATCH(C1510,'RPI calculation'!$A$9:$A$356,0),0)</f>
        <v>105</v>
      </c>
      <c r="P1510" s="1">
        <f>IF(H1510="D1",MATCH(D1510,'RPI calculation'!$A$9:$A$356,0),0)</f>
        <v>159</v>
      </c>
      <c r="Q1510" s="1">
        <f t="shared" si="69"/>
        <v>1</v>
      </c>
      <c r="R1510" s="1">
        <f t="shared" si="70"/>
        <v>1</v>
      </c>
      <c r="S1510" s="1">
        <f t="shared" si="71"/>
        <v>0</v>
      </c>
      <c r="T1510" s="9">
        <f>IF(Q1510=0,0,(INDEX('RPI calculation'!$H$9:$H$356,P1510)-(COUNTIFS(Matches!$C$9:$C$1954,C1510,Matches!$D$9:$D$1954,D1510,Matches!$Q$9:$Q$1954,1,Matches!$F$9:$F$1954,3)+COUNTIFS(Matches!$C$9:$C$1954,D1510,Matches!$D$9:$D$1954,C1510,Matches!$Q$9:$Q$1954,1,Matches!$E$9:$E$1954,3)))/((INDEX('RPI calculation'!$H$9:$H$356,P1510)+INDEX('RPI calculation'!$I$9:$I$356,P1510))-(COUNTIFS(Matches!$C$9:$C$1954,C1510,Matches!$D$9:$D$1954,D1510,Matches!$Q$9:$Q$1954,1)+COUNTIFS(Matches!$C$9:$C$1954,D1510,Matches!$D$9:$D$1954,C1510,Matches!$Q$9:$Q$1954,1))))</f>
        <v>0</v>
      </c>
      <c r="U1510" s="9">
        <f>IF(Q1510=0,0,(INDEX('RPI calculation'!$H$9:$H$356,O1510)-(COUNTIFS(Matches!$C$9:$C$1954,C1510,Matches!$D$9:$D$1954,D1510,Matches!$Q$9:$Q$1954,1,Matches!$E$9:$E$1954,3)+COUNTIFS(Matches!$C$9:$C$1954,D1510,Matches!$D$9:$D$1954,C1510,Matches!$Q$9:$Q$1954,1,Matches!$F$9:$F$1954,3)))/((INDEX('RPI calculation'!$H$9:$H$356,O1510)+INDEX('RPI calculation'!$I$9:$I$356,O1510))-(COUNTIFS(Matches!$C$9:$C$1954,C1510,Matches!$D$9:$D$1954,D1510,Matches!$Q$9:$Q$1954,1)+COUNTIFS(Matches!$C$9:$C$1954,D1510,Matches!$D$9:$D$1954,C1510,Matches!$Q$9:$Q$1954,1))))</f>
        <v>1</v>
      </c>
      <c r="V1510" s="9">
        <f>IF(Q1510=0,0,INDEX('RPI calculation'!$K$9:$K$356,P1510))</f>
        <v>0.52144522144522143</v>
      </c>
      <c r="W1510" s="9">
        <f>IF(Q1510=0,0,INDEX('RPI calculation'!$K$9:$K$356,O1510))</f>
        <v>0.46898040231373567</v>
      </c>
      <c r="X1510" s="1">
        <f>IF(G1510="D1",INDEX('RPI calculation'!$N$9:$N$356,O1510),0)</f>
        <v>47</v>
      </c>
      <c r="Y1510" s="1">
        <f>IF(H1510="D1",INDEX('RPI calculation'!$N$9:$N$356,P1510),0)</f>
        <v>322</v>
      </c>
    </row>
    <row r="1511" spans="1:25" ht="25">
      <c r="A1511" s="1" t="s">
        <v>4091</v>
      </c>
      <c r="B1511" s="12">
        <v>46280</v>
      </c>
      <c r="C1511" s="1" t="s">
        <v>314</v>
      </c>
      <c r="D1511" s="1" t="s">
        <v>349</v>
      </c>
      <c r="E1511" s="1">
        <v>3</v>
      </c>
      <c r="F1511" s="1">
        <v>0</v>
      </c>
      <c r="G1511" s="1" t="s">
        <v>584</v>
      </c>
      <c r="H1511" s="1" t="s">
        <v>584</v>
      </c>
      <c r="I1511" s="1">
        <v>2</v>
      </c>
      <c r="J1511" s="14" t="s">
        <v>751</v>
      </c>
      <c r="K1511" s="14" t="s">
        <v>3421</v>
      </c>
      <c r="L1511" s="14"/>
      <c r="M1511" s="1" t="s">
        <v>5986</v>
      </c>
      <c r="N1511" s="14" t="s">
        <v>5989</v>
      </c>
      <c r="O1511" s="1">
        <f>IF(G1511="D1",MATCH(C1511,'RPI calculation'!$A$9:$A$356,0),0)</f>
        <v>109</v>
      </c>
      <c r="P1511" s="1">
        <f>IF(H1511="D1",MATCH(D1511,'RPI calculation'!$A$9:$A$356,0),0)</f>
        <v>272</v>
      </c>
      <c r="Q1511" s="1">
        <f t="shared" si="69"/>
        <v>1</v>
      </c>
      <c r="R1511" s="1">
        <f t="shared" si="70"/>
        <v>1</v>
      </c>
      <c r="S1511" s="1">
        <f t="shared" si="71"/>
        <v>0</v>
      </c>
      <c r="T1511" s="9">
        <f>IF(Q1511=0,0,(INDEX('RPI calculation'!$H$9:$H$356,P1511)-(COUNTIFS(Matches!$C$9:$C$1954,C1511,Matches!$D$9:$D$1954,D1511,Matches!$Q$9:$Q$1954,1,Matches!$F$9:$F$1954,3)+COUNTIFS(Matches!$C$9:$C$1954,D1511,Matches!$D$9:$D$1954,C1511,Matches!$Q$9:$Q$1954,1,Matches!$E$9:$E$1954,3)))/((INDEX('RPI calculation'!$H$9:$H$356,P1511)+INDEX('RPI calculation'!$I$9:$I$356,P1511))-(COUNTIFS(Matches!$C$9:$C$1954,C1511,Matches!$D$9:$D$1954,D1511,Matches!$Q$9:$Q$1954,1)+COUNTIFS(Matches!$C$9:$C$1954,D1511,Matches!$D$9:$D$1954,C1511,Matches!$Q$9:$Q$1954,1))))</f>
        <v>0.23076923076923078</v>
      </c>
      <c r="U1511" s="9">
        <f>IF(Q1511=0,0,(INDEX('RPI calculation'!$H$9:$H$356,O1511)-(COUNTIFS(Matches!$C$9:$C$1954,C1511,Matches!$D$9:$D$1954,D1511,Matches!$Q$9:$Q$1954,1,Matches!$E$9:$E$1954,3)+COUNTIFS(Matches!$C$9:$C$1954,D1511,Matches!$D$9:$D$1954,C1511,Matches!$Q$9:$Q$1954,1,Matches!$F$9:$F$1954,3)))/((INDEX('RPI calculation'!$H$9:$H$356,O1511)+INDEX('RPI calculation'!$I$9:$I$356,O1511))-(COUNTIFS(Matches!$C$9:$C$1954,C1511,Matches!$D$9:$D$1954,D1511,Matches!$Q$9:$Q$1954,1)+COUNTIFS(Matches!$C$9:$C$1954,D1511,Matches!$D$9:$D$1954,C1511,Matches!$Q$9:$Q$1954,1))))</f>
        <v>0.33333333333333331</v>
      </c>
      <c r="V1511" s="9">
        <f>IF(Q1511=0,0,INDEX('RPI calculation'!$K$9:$K$356,P1511))</f>
        <v>0.42156565656565653</v>
      </c>
      <c r="W1511" s="9">
        <f>IF(Q1511=0,0,INDEX('RPI calculation'!$K$9:$K$356,O1511))</f>
        <v>0.38657453657453661</v>
      </c>
      <c r="X1511" s="1">
        <f>IF(G1511="D1",INDEX('RPI calculation'!$N$9:$N$356,O1511),0)</f>
        <v>291</v>
      </c>
      <c r="Y1511" s="1">
        <f>IF(H1511="D1",INDEX('RPI calculation'!$N$9:$N$356,P1511),0)</f>
        <v>326</v>
      </c>
    </row>
    <row r="1512" spans="1:25" ht="25">
      <c r="A1512" s="1" t="s">
        <v>4092</v>
      </c>
      <c r="B1512" s="12">
        <v>46280</v>
      </c>
      <c r="C1512" s="1" t="s">
        <v>59</v>
      </c>
      <c r="D1512" s="1" t="s">
        <v>250</v>
      </c>
      <c r="E1512" s="1">
        <v>3</v>
      </c>
      <c r="F1512" s="1">
        <v>0</v>
      </c>
      <c r="G1512" s="1" t="s">
        <v>584</v>
      </c>
      <c r="H1512" s="1" t="s">
        <v>584</v>
      </c>
      <c r="I1512" s="1">
        <v>2</v>
      </c>
      <c r="J1512" s="14" t="s">
        <v>1983</v>
      </c>
      <c r="K1512" s="14" t="s">
        <v>2992</v>
      </c>
      <c r="L1512" s="14"/>
      <c r="M1512" s="1" t="s">
        <v>5986</v>
      </c>
      <c r="N1512" s="14" t="s">
        <v>5989</v>
      </c>
      <c r="O1512" s="1">
        <f>IF(G1512="D1",MATCH(C1512,'RPI calculation'!$A$9:$A$356,0),0)</f>
        <v>127</v>
      </c>
      <c r="P1512" s="1">
        <f>IF(H1512="D1",MATCH(D1512,'RPI calculation'!$A$9:$A$356,0),0)</f>
        <v>339</v>
      </c>
      <c r="Q1512" s="1">
        <f t="shared" si="69"/>
        <v>1</v>
      </c>
      <c r="R1512" s="1">
        <f t="shared" si="70"/>
        <v>1</v>
      </c>
      <c r="S1512" s="1">
        <f t="shared" si="71"/>
        <v>0</v>
      </c>
      <c r="T1512" s="9">
        <f>IF(Q1512=0,0,(INDEX('RPI calculation'!$H$9:$H$356,P1512)-(COUNTIFS(Matches!$C$9:$C$1954,C1512,Matches!$D$9:$D$1954,D1512,Matches!$Q$9:$Q$1954,1,Matches!$F$9:$F$1954,3)+COUNTIFS(Matches!$C$9:$C$1954,D1512,Matches!$D$9:$D$1954,C1512,Matches!$Q$9:$Q$1954,1,Matches!$E$9:$E$1954,3)))/((INDEX('RPI calculation'!$H$9:$H$356,P1512)+INDEX('RPI calculation'!$I$9:$I$356,P1512))-(COUNTIFS(Matches!$C$9:$C$1954,C1512,Matches!$D$9:$D$1954,D1512,Matches!$Q$9:$Q$1954,1)+COUNTIFS(Matches!$C$9:$C$1954,D1512,Matches!$D$9:$D$1954,C1512,Matches!$Q$9:$Q$1954,1))))</f>
        <v>0.3</v>
      </c>
      <c r="U1512" s="9">
        <f>IF(Q1512=0,0,(INDEX('RPI calculation'!$H$9:$H$356,O1512)-(COUNTIFS(Matches!$C$9:$C$1954,C1512,Matches!$D$9:$D$1954,D1512,Matches!$Q$9:$Q$1954,1,Matches!$E$9:$E$1954,3)+COUNTIFS(Matches!$C$9:$C$1954,D1512,Matches!$D$9:$D$1954,C1512,Matches!$Q$9:$Q$1954,1,Matches!$F$9:$F$1954,3)))/((INDEX('RPI calculation'!$H$9:$H$356,O1512)+INDEX('RPI calculation'!$I$9:$I$356,O1512))-(COUNTIFS(Matches!$C$9:$C$1954,C1512,Matches!$D$9:$D$1954,D1512,Matches!$Q$9:$Q$1954,1)+COUNTIFS(Matches!$C$9:$C$1954,D1512,Matches!$D$9:$D$1954,C1512,Matches!$Q$9:$Q$1954,1))))</f>
        <v>0.625</v>
      </c>
      <c r="V1512" s="9">
        <f>IF(Q1512=0,0,INDEX('RPI calculation'!$K$9:$K$356,P1512))</f>
        <v>0.54297138047138038</v>
      </c>
      <c r="W1512" s="9">
        <f>IF(Q1512=0,0,INDEX('RPI calculation'!$K$9:$K$356,O1512))</f>
        <v>0.58611111111111103</v>
      </c>
      <c r="X1512" s="1">
        <f>IF(G1512="D1",INDEX('RPI calculation'!$N$9:$N$356,O1512),0)</f>
        <v>36</v>
      </c>
      <c r="Y1512" s="1">
        <f>IF(H1512="D1",INDEX('RPI calculation'!$N$9:$N$356,P1512),0)</f>
        <v>227</v>
      </c>
    </row>
    <row r="1513" spans="1:25" ht="25">
      <c r="A1513" s="1" t="s">
        <v>4093</v>
      </c>
      <c r="B1513" s="12">
        <v>46280</v>
      </c>
      <c r="C1513" s="1" t="s">
        <v>317</v>
      </c>
      <c r="D1513" s="1" t="s">
        <v>360</v>
      </c>
      <c r="E1513" s="1">
        <v>3</v>
      </c>
      <c r="F1513" s="1">
        <v>0</v>
      </c>
      <c r="G1513" s="1" t="s">
        <v>584</v>
      </c>
      <c r="H1513" s="1" t="s">
        <v>584</v>
      </c>
      <c r="I1513" s="1">
        <v>2</v>
      </c>
      <c r="J1513" s="14" t="s">
        <v>632</v>
      </c>
      <c r="K1513" s="14" t="s">
        <v>4094</v>
      </c>
      <c r="L1513" s="14"/>
      <c r="M1513" s="1" t="s">
        <v>5986</v>
      </c>
      <c r="N1513" s="14" t="s">
        <v>5989</v>
      </c>
      <c r="O1513" s="1">
        <f>IF(G1513="D1",MATCH(C1513,'RPI calculation'!$A$9:$A$356,0),0)</f>
        <v>134</v>
      </c>
      <c r="P1513" s="1">
        <f>IF(H1513="D1",MATCH(D1513,'RPI calculation'!$A$9:$A$356,0),0)</f>
        <v>222</v>
      </c>
      <c r="Q1513" s="1">
        <f t="shared" si="69"/>
        <v>1</v>
      </c>
      <c r="R1513" s="1">
        <f t="shared" si="70"/>
        <v>1</v>
      </c>
      <c r="S1513" s="1">
        <f t="shared" si="71"/>
        <v>0</v>
      </c>
      <c r="T1513" s="9">
        <f>IF(Q1513=0,0,(INDEX('RPI calculation'!$H$9:$H$356,P1513)-(COUNTIFS(Matches!$C$9:$C$1954,C1513,Matches!$D$9:$D$1954,D1513,Matches!$Q$9:$Q$1954,1,Matches!$F$9:$F$1954,3)+COUNTIFS(Matches!$C$9:$C$1954,D1513,Matches!$D$9:$D$1954,C1513,Matches!$Q$9:$Q$1954,1,Matches!$E$9:$E$1954,3)))/((INDEX('RPI calculation'!$H$9:$H$356,P1513)+INDEX('RPI calculation'!$I$9:$I$356,P1513))-(COUNTIFS(Matches!$C$9:$C$1954,C1513,Matches!$D$9:$D$1954,D1513,Matches!$Q$9:$Q$1954,1)+COUNTIFS(Matches!$C$9:$C$1954,D1513,Matches!$D$9:$D$1954,C1513,Matches!$Q$9:$Q$1954,1))))</f>
        <v>0</v>
      </c>
      <c r="U1513" s="9">
        <f>IF(Q1513=0,0,(INDEX('RPI calculation'!$H$9:$H$356,O1513)-(COUNTIFS(Matches!$C$9:$C$1954,C1513,Matches!$D$9:$D$1954,D1513,Matches!$Q$9:$Q$1954,1,Matches!$E$9:$E$1954,3)+COUNTIFS(Matches!$C$9:$C$1954,D1513,Matches!$D$9:$D$1954,C1513,Matches!$Q$9:$Q$1954,1,Matches!$F$9:$F$1954,3)))/((INDEX('RPI calculation'!$H$9:$H$356,O1513)+INDEX('RPI calculation'!$I$9:$I$356,O1513))-(COUNTIFS(Matches!$C$9:$C$1954,C1513,Matches!$D$9:$D$1954,D1513,Matches!$Q$9:$Q$1954,1)+COUNTIFS(Matches!$C$9:$C$1954,D1513,Matches!$D$9:$D$1954,C1513,Matches!$Q$9:$Q$1954,1))))</f>
        <v>0.16666666666666666</v>
      </c>
      <c r="V1513" s="9">
        <f>IF(Q1513=0,0,INDEX('RPI calculation'!$K$9:$K$356,P1513))</f>
        <v>0.43385332616101846</v>
      </c>
      <c r="W1513" s="9">
        <f>IF(Q1513=0,0,INDEX('RPI calculation'!$K$9:$K$356,O1513))</f>
        <v>0.47202797202797203</v>
      </c>
      <c r="X1513" s="1">
        <f>IF(G1513="D1",INDEX('RPI calculation'!$N$9:$N$356,O1513),0)</f>
        <v>294</v>
      </c>
      <c r="Y1513" s="1">
        <f>IF(H1513="D1",INDEX('RPI calculation'!$N$9:$N$356,P1513),0)</f>
        <v>337</v>
      </c>
    </row>
    <row r="1514" spans="1:25" ht="25">
      <c r="A1514" s="1" t="s">
        <v>4095</v>
      </c>
      <c r="B1514" s="12">
        <v>46280</v>
      </c>
      <c r="C1514" s="1" t="s">
        <v>287</v>
      </c>
      <c r="D1514" s="1" t="s">
        <v>354</v>
      </c>
      <c r="E1514" s="1">
        <v>3</v>
      </c>
      <c r="F1514" s="1">
        <v>1</v>
      </c>
      <c r="G1514" s="1" t="s">
        <v>584</v>
      </c>
      <c r="H1514" s="1" t="s">
        <v>584</v>
      </c>
      <c r="I1514" s="1">
        <v>2</v>
      </c>
      <c r="J1514" s="14" t="s">
        <v>1407</v>
      </c>
      <c r="K1514" s="14" t="s">
        <v>4096</v>
      </c>
      <c r="L1514" s="14"/>
      <c r="M1514" s="1" t="s">
        <v>5986</v>
      </c>
      <c r="N1514" s="14" t="s">
        <v>5989</v>
      </c>
      <c r="O1514" s="1">
        <f>IF(G1514="D1",MATCH(C1514,'RPI calculation'!$A$9:$A$356,0),0)</f>
        <v>144</v>
      </c>
      <c r="P1514" s="1">
        <f>IF(H1514="D1",MATCH(D1514,'RPI calculation'!$A$9:$A$356,0),0)</f>
        <v>261</v>
      </c>
      <c r="Q1514" s="1">
        <f t="shared" si="69"/>
        <v>1</v>
      </c>
      <c r="R1514" s="1">
        <f t="shared" si="70"/>
        <v>1</v>
      </c>
      <c r="S1514" s="1">
        <f t="shared" si="71"/>
        <v>0</v>
      </c>
      <c r="T1514" s="9">
        <f>IF(Q1514=0,0,(INDEX('RPI calculation'!$H$9:$H$356,P1514)-(COUNTIFS(Matches!$C$9:$C$1954,C1514,Matches!$D$9:$D$1954,D1514,Matches!$Q$9:$Q$1954,1,Matches!$F$9:$F$1954,3)+COUNTIFS(Matches!$C$9:$C$1954,D1514,Matches!$D$9:$D$1954,C1514,Matches!$Q$9:$Q$1954,1,Matches!$E$9:$E$1954,3)))/((INDEX('RPI calculation'!$H$9:$H$356,P1514)+INDEX('RPI calculation'!$I$9:$I$356,P1514))-(COUNTIFS(Matches!$C$9:$C$1954,C1514,Matches!$D$9:$D$1954,D1514,Matches!$Q$9:$Q$1954,1)+COUNTIFS(Matches!$C$9:$C$1954,D1514,Matches!$D$9:$D$1954,C1514,Matches!$Q$9:$Q$1954,1))))</f>
        <v>0.27272727272727271</v>
      </c>
      <c r="U1514" s="9">
        <f>IF(Q1514=0,0,(INDEX('RPI calculation'!$H$9:$H$356,O1514)-(COUNTIFS(Matches!$C$9:$C$1954,C1514,Matches!$D$9:$D$1954,D1514,Matches!$Q$9:$Q$1954,1,Matches!$E$9:$E$1954,3)+COUNTIFS(Matches!$C$9:$C$1954,D1514,Matches!$D$9:$D$1954,C1514,Matches!$Q$9:$Q$1954,1,Matches!$F$9:$F$1954,3)))/((INDEX('RPI calculation'!$H$9:$H$356,O1514)+INDEX('RPI calculation'!$I$9:$I$356,O1514))-(COUNTIFS(Matches!$C$9:$C$1954,C1514,Matches!$D$9:$D$1954,D1514,Matches!$Q$9:$Q$1954,1)+COUNTIFS(Matches!$C$9:$C$1954,D1514,Matches!$D$9:$D$1954,C1514,Matches!$Q$9:$Q$1954,1))))</f>
        <v>0.27272727272727271</v>
      </c>
      <c r="V1514" s="9">
        <f>IF(Q1514=0,0,INDEX('RPI calculation'!$K$9:$K$356,P1514))</f>
        <v>0.34475524475524472</v>
      </c>
      <c r="W1514" s="9">
        <f>IF(Q1514=0,0,INDEX('RPI calculation'!$K$9:$K$356,O1514))</f>
        <v>0.44829059829059825</v>
      </c>
      <c r="X1514" s="1">
        <f>IF(G1514="D1",INDEX('RPI calculation'!$N$9:$N$356,O1514),0)</f>
        <v>264</v>
      </c>
      <c r="Y1514" s="1">
        <f>IF(H1514="D1",INDEX('RPI calculation'!$N$9:$N$356,P1514),0)</f>
        <v>331</v>
      </c>
    </row>
    <row r="1515" spans="1:25" ht="25">
      <c r="A1515" s="1" t="s">
        <v>4097</v>
      </c>
      <c r="B1515" s="12">
        <v>46280</v>
      </c>
      <c r="C1515" s="1" t="s">
        <v>329</v>
      </c>
      <c r="D1515" s="1" t="s">
        <v>296</v>
      </c>
      <c r="E1515" s="1">
        <v>0</v>
      </c>
      <c r="F1515" s="1">
        <v>3</v>
      </c>
      <c r="G1515" s="1" t="s">
        <v>584</v>
      </c>
      <c r="H1515" s="1" t="s">
        <v>584</v>
      </c>
      <c r="I1515" s="1">
        <v>2</v>
      </c>
      <c r="J1515" s="14" t="s">
        <v>1407</v>
      </c>
      <c r="K1515" s="14" t="s">
        <v>4098</v>
      </c>
      <c r="L1515" s="14"/>
      <c r="M1515" s="1" t="s">
        <v>5986</v>
      </c>
      <c r="N1515" s="14" t="s">
        <v>5989</v>
      </c>
      <c r="O1515" s="1">
        <f>IF(G1515="D1",MATCH(C1515,'RPI calculation'!$A$9:$A$356,0),0)</f>
        <v>145</v>
      </c>
      <c r="P1515" s="1">
        <f>IF(H1515="D1",MATCH(D1515,'RPI calculation'!$A$9:$A$356,0),0)</f>
        <v>203</v>
      </c>
      <c r="Q1515" s="1">
        <f t="shared" si="69"/>
        <v>1</v>
      </c>
      <c r="R1515" s="1">
        <f t="shared" si="70"/>
        <v>0</v>
      </c>
      <c r="S1515" s="1">
        <f t="shared" si="71"/>
        <v>1</v>
      </c>
      <c r="T1515" s="9">
        <f>IF(Q1515=0,0,(INDEX('RPI calculation'!$H$9:$H$356,P1515)-(COUNTIFS(Matches!$C$9:$C$1954,C1515,Matches!$D$9:$D$1954,D1515,Matches!$Q$9:$Q$1954,1,Matches!$F$9:$F$1954,3)+COUNTIFS(Matches!$C$9:$C$1954,D1515,Matches!$D$9:$D$1954,C1515,Matches!$Q$9:$Q$1954,1,Matches!$E$9:$E$1954,3)))/((INDEX('RPI calculation'!$H$9:$H$356,P1515)+INDEX('RPI calculation'!$I$9:$I$356,P1515))-(COUNTIFS(Matches!$C$9:$C$1954,C1515,Matches!$D$9:$D$1954,D1515,Matches!$Q$9:$Q$1954,1)+COUNTIFS(Matches!$C$9:$C$1954,D1515,Matches!$D$9:$D$1954,C1515,Matches!$Q$9:$Q$1954,1))))</f>
        <v>0.5</v>
      </c>
      <c r="U1515" s="9">
        <f>IF(Q1515=0,0,(INDEX('RPI calculation'!$H$9:$H$356,O1515)-(COUNTIFS(Matches!$C$9:$C$1954,C1515,Matches!$D$9:$D$1954,D1515,Matches!$Q$9:$Q$1954,1,Matches!$E$9:$E$1954,3)+COUNTIFS(Matches!$C$9:$C$1954,D1515,Matches!$D$9:$D$1954,C1515,Matches!$Q$9:$Q$1954,1,Matches!$F$9:$F$1954,3)))/((INDEX('RPI calculation'!$H$9:$H$356,O1515)+INDEX('RPI calculation'!$I$9:$I$356,O1515))-(COUNTIFS(Matches!$C$9:$C$1954,C1515,Matches!$D$9:$D$1954,D1515,Matches!$Q$9:$Q$1954,1)+COUNTIFS(Matches!$C$9:$C$1954,D1515,Matches!$D$9:$D$1954,C1515,Matches!$Q$9:$Q$1954,1))))</f>
        <v>0.53846153846153844</v>
      </c>
      <c r="V1515" s="9">
        <f>IF(Q1515=0,0,INDEX('RPI calculation'!$K$9:$K$356,P1515))</f>
        <v>0.37062937062937068</v>
      </c>
      <c r="W1515" s="9">
        <f>IF(Q1515=0,0,INDEX('RPI calculation'!$K$9:$K$356,O1515))</f>
        <v>0.32139249639249634</v>
      </c>
      <c r="X1515" s="1">
        <f>IF(G1515="D1",INDEX('RPI calculation'!$N$9:$N$356,O1515),0)</f>
        <v>306</v>
      </c>
      <c r="Y1515" s="1">
        <f>IF(H1515="D1",INDEX('RPI calculation'!$N$9:$N$356,P1515),0)</f>
        <v>273</v>
      </c>
    </row>
    <row r="1516" spans="1:25" ht="25">
      <c r="A1516" s="1" t="s">
        <v>4099</v>
      </c>
      <c r="B1516" s="12">
        <v>46280</v>
      </c>
      <c r="C1516" s="1" t="s">
        <v>134</v>
      </c>
      <c r="D1516" s="1" t="s">
        <v>120</v>
      </c>
      <c r="E1516" s="1">
        <v>3</v>
      </c>
      <c r="F1516" s="1">
        <v>1</v>
      </c>
      <c r="G1516" s="1" t="s">
        <v>584</v>
      </c>
      <c r="H1516" s="1" t="s">
        <v>584</v>
      </c>
      <c r="I1516" s="1">
        <v>2</v>
      </c>
      <c r="J1516" s="14" t="s">
        <v>4100</v>
      </c>
      <c r="K1516" s="14" t="s">
        <v>4101</v>
      </c>
      <c r="L1516" s="14"/>
      <c r="M1516" s="1" t="s">
        <v>5986</v>
      </c>
      <c r="N1516" s="14" t="s">
        <v>5988</v>
      </c>
      <c r="O1516" s="1">
        <f>IF(G1516="D1",MATCH(C1516,'RPI calculation'!$A$9:$A$356,0),0)</f>
        <v>156</v>
      </c>
      <c r="P1516" s="1">
        <f>IF(H1516="D1",MATCH(D1516,'RPI calculation'!$A$9:$A$356,0),0)</f>
        <v>210</v>
      </c>
      <c r="Q1516" s="1">
        <f t="shared" si="69"/>
        <v>1</v>
      </c>
      <c r="R1516" s="1">
        <f t="shared" si="70"/>
        <v>1</v>
      </c>
      <c r="S1516" s="1">
        <f t="shared" si="71"/>
        <v>0</v>
      </c>
      <c r="T1516" s="9">
        <f>IF(Q1516=0,0,(INDEX('RPI calculation'!$H$9:$H$356,P1516)-(COUNTIFS(Matches!$C$9:$C$1954,C1516,Matches!$D$9:$D$1954,D1516,Matches!$Q$9:$Q$1954,1,Matches!$F$9:$F$1954,3)+COUNTIFS(Matches!$C$9:$C$1954,D1516,Matches!$D$9:$D$1954,C1516,Matches!$Q$9:$Q$1954,1,Matches!$E$9:$E$1954,3)))/((INDEX('RPI calculation'!$H$9:$H$356,P1516)+INDEX('RPI calculation'!$I$9:$I$356,P1516))-(COUNTIFS(Matches!$C$9:$C$1954,C1516,Matches!$D$9:$D$1954,D1516,Matches!$Q$9:$Q$1954,1)+COUNTIFS(Matches!$C$9:$C$1954,D1516,Matches!$D$9:$D$1954,C1516,Matches!$Q$9:$Q$1954,1))))</f>
        <v>0.6</v>
      </c>
      <c r="U1516" s="9">
        <f>IF(Q1516=0,0,(INDEX('RPI calculation'!$H$9:$H$356,O1516)-(COUNTIFS(Matches!$C$9:$C$1954,C1516,Matches!$D$9:$D$1954,D1516,Matches!$Q$9:$Q$1954,1,Matches!$E$9:$E$1954,3)+COUNTIFS(Matches!$C$9:$C$1954,D1516,Matches!$D$9:$D$1954,C1516,Matches!$Q$9:$Q$1954,1,Matches!$F$9:$F$1954,3)))/((INDEX('RPI calculation'!$H$9:$H$356,O1516)+INDEX('RPI calculation'!$I$9:$I$356,O1516))-(COUNTIFS(Matches!$C$9:$C$1954,C1516,Matches!$D$9:$D$1954,D1516,Matches!$Q$9:$Q$1954,1)+COUNTIFS(Matches!$C$9:$C$1954,D1516,Matches!$D$9:$D$1954,C1516,Matches!$Q$9:$Q$1954,1))))</f>
        <v>0.4</v>
      </c>
      <c r="V1516" s="9">
        <f>IF(Q1516=0,0,INDEX('RPI calculation'!$K$9:$K$356,P1516))</f>
        <v>0.58875114784205695</v>
      </c>
      <c r="W1516" s="9">
        <f>IF(Q1516=0,0,INDEX('RPI calculation'!$K$9:$K$356,O1516))</f>
        <v>0.61563360881542706</v>
      </c>
      <c r="X1516" s="1">
        <f>IF(G1516="D1",INDEX('RPI calculation'!$N$9:$N$356,O1516),0)</f>
        <v>111</v>
      </c>
      <c r="Y1516" s="1">
        <f>IF(H1516="D1",INDEX('RPI calculation'!$N$9:$N$356,P1516),0)</f>
        <v>97</v>
      </c>
    </row>
    <row r="1517" spans="1:25" ht="25">
      <c r="A1517" s="1" t="s">
        <v>4102</v>
      </c>
      <c r="B1517" s="12">
        <v>46280</v>
      </c>
      <c r="C1517" s="1" t="s">
        <v>44</v>
      </c>
      <c r="D1517" s="1" t="s">
        <v>192</v>
      </c>
      <c r="E1517" s="1">
        <v>3</v>
      </c>
      <c r="F1517" s="1">
        <v>1</v>
      </c>
      <c r="G1517" s="1" t="s">
        <v>584</v>
      </c>
      <c r="H1517" s="1" t="s">
        <v>584</v>
      </c>
      <c r="I1517" s="1">
        <v>2</v>
      </c>
      <c r="J1517" s="14" t="s">
        <v>1093</v>
      </c>
      <c r="K1517" s="14" t="s">
        <v>4103</v>
      </c>
      <c r="L1517" s="14"/>
      <c r="M1517" s="1" t="s">
        <v>5986</v>
      </c>
      <c r="N1517" s="14" t="s">
        <v>5989</v>
      </c>
      <c r="O1517" s="1">
        <f>IF(G1517="D1",MATCH(C1517,'RPI calculation'!$A$9:$A$356,0),0)</f>
        <v>163</v>
      </c>
      <c r="P1517" s="1">
        <f>IF(H1517="D1",MATCH(D1517,'RPI calculation'!$A$9:$A$356,0),0)</f>
        <v>205</v>
      </c>
      <c r="Q1517" s="1">
        <f t="shared" si="69"/>
        <v>1</v>
      </c>
      <c r="R1517" s="1">
        <f t="shared" si="70"/>
        <v>1</v>
      </c>
      <c r="S1517" s="1">
        <f t="shared" si="71"/>
        <v>0</v>
      </c>
      <c r="T1517" s="9">
        <f>IF(Q1517=0,0,(INDEX('RPI calculation'!$H$9:$H$356,P1517)-(COUNTIFS(Matches!$C$9:$C$1954,C1517,Matches!$D$9:$D$1954,D1517,Matches!$Q$9:$Q$1954,1,Matches!$F$9:$F$1954,3)+COUNTIFS(Matches!$C$9:$C$1954,D1517,Matches!$D$9:$D$1954,C1517,Matches!$Q$9:$Q$1954,1,Matches!$E$9:$E$1954,3)))/((INDEX('RPI calculation'!$H$9:$H$356,P1517)+INDEX('RPI calculation'!$I$9:$I$356,P1517))-(COUNTIFS(Matches!$C$9:$C$1954,C1517,Matches!$D$9:$D$1954,D1517,Matches!$Q$9:$Q$1954,1)+COUNTIFS(Matches!$C$9:$C$1954,D1517,Matches!$D$9:$D$1954,C1517,Matches!$Q$9:$Q$1954,1))))</f>
        <v>0.45454545454545453</v>
      </c>
      <c r="U1517" s="9">
        <f>IF(Q1517=0,0,(INDEX('RPI calculation'!$H$9:$H$356,O1517)-(COUNTIFS(Matches!$C$9:$C$1954,C1517,Matches!$D$9:$D$1954,D1517,Matches!$Q$9:$Q$1954,1,Matches!$E$9:$E$1954,3)+COUNTIFS(Matches!$C$9:$C$1954,D1517,Matches!$D$9:$D$1954,C1517,Matches!$Q$9:$Q$1954,1,Matches!$F$9:$F$1954,3)))/((INDEX('RPI calculation'!$H$9:$H$356,O1517)+INDEX('RPI calculation'!$I$9:$I$356,O1517))-(COUNTIFS(Matches!$C$9:$C$1954,C1517,Matches!$D$9:$D$1954,D1517,Matches!$Q$9:$Q$1954,1)+COUNTIFS(Matches!$C$9:$C$1954,D1517,Matches!$D$9:$D$1954,C1517,Matches!$Q$9:$Q$1954,1))))</f>
        <v>1</v>
      </c>
      <c r="V1517" s="9">
        <f>IF(Q1517=0,0,INDEX('RPI calculation'!$K$9:$K$356,P1517))</f>
        <v>0.56127946127946127</v>
      </c>
      <c r="W1517" s="9">
        <f>IF(Q1517=0,0,INDEX('RPI calculation'!$K$9:$K$356,O1517))</f>
        <v>0.49174242424242431</v>
      </c>
      <c r="X1517" s="1">
        <f>IF(G1517="D1",INDEX('RPI calculation'!$N$9:$N$356,O1517),0)</f>
        <v>21</v>
      </c>
      <c r="Y1517" s="1">
        <f>IF(H1517="D1",INDEX('RPI calculation'!$N$9:$N$356,P1517),0)</f>
        <v>169</v>
      </c>
    </row>
    <row r="1518" spans="1:25" ht="25">
      <c r="A1518" s="1" t="s">
        <v>4104</v>
      </c>
      <c r="B1518" s="12">
        <v>46280</v>
      </c>
      <c r="C1518" s="1" t="s">
        <v>340</v>
      </c>
      <c r="D1518" s="1" t="s">
        <v>304</v>
      </c>
      <c r="E1518" s="1">
        <v>2</v>
      </c>
      <c r="F1518" s="1">
        <v>3</v>
      </c>
      <c r="G1518" s="1" t="s">
        <v>584</v>
      </c>
      <c r="H1518" s="1" t="s">
        <v>584</v>
      </c>
      <c r="I1518" s="1">
        <v>2</v>
      </c>
      <c r="J1518" s="14" t="s">
        <v>1053</v>
      </c>
      <c r="K1518" s="14" t="s">
        <v>4105</v>
      </c>
      <c r="L1518" s="14"/>
      <c r="M1518" s="1" t="s">
        <v>5986</v>
      </c>
      <c r="N1518" s="14" t="s">
        <v>5989</v>
      </c>
      <c r="O1518" s="1">
        <f>IF(G1518="D1",MATCH(C1518,'RPI calculation'!$A$9:$A$356,0),0)</f>
        <v>177</v>
      </c>
      <c r="P1518" s="1">
        <f>IF(H1518="D1",MATCH(D1518,'RPI calculation'!$A$9:$A$356,0),0)</f>
        <v>230</v>
      </c>
      <c r="Q1518" s="1">
        <f t="shared" si="69"/>
        <v>1</v>
      </c>
      <c r="R1518" s="1">
        <f t="shared" si="70"/>
        <v>0</v>
      </c>
      <c r="S1518" s="1">
        <f t="shared" si="71"/>
        <v>1</v>
      </c>
      <c r="T1518" s="9">
        <f>IF(Q1518=0,0,(INDEX('RPI calculation'!$H$9:$H$356,P1518)-(COUNTIFS(Matches!$C$9:$C$1954,C1518,Matches!$D$9:$D$1954,D1518,Matches!$Q$9:$Q$1954,1,Matches!$F$9:$F$1954,3)+COUNTIFS(Matches!$C$9:$C$1954,D1518,Matches!$D$9:$D$1954,C1518,Matches!$Q$9:$Q$1954,1,Matches!$E$9:$E$1954,3)))/((INDEX('RPI calculation'!$H$9:$H$356,P1518)+INDEX('RPI calculation'!$I$9:$I$356,P1518))-(COUNTIFS(Matches!$C$9:$C$1954,C1518,Matches!$D$9:$D$1954,D1518,Matches!$Q$9:$Q$1954,1)+COUNTIFS(Matches!$C$9:$C$1954,D1518,Matches!$D$9:$D$1954,C1518,Matches!$Q$9:$Q$1954,1))))</f>
        <v>0.38461538461538464</v>
      </c>
      <c r="U1518" s="9">
        <f>IF(Q1518=0,0,(INDEX('RPI calculation'!$H$9:$H$356,O1518)-(COUNTIFS(Matches!$C$9:$C$1954,C1518,Matches!$D$9:$D$1954,D1518,Matches!$Q$9:$Q$1954,1,Matches!$E$9:$E$1954,3)+COUNTIFS(Matches!$C$9:$C$1954,D1518,Matches!$D$9:$D$1954,C1518,Matches!$Q$9:$Q$1954,1,Matches!$F$9:$F$1954,3)))/((INDEX('RPI calculation'!$H$9:$H$356,O1518)+INDEX('RPI calculation'!$I$9:$I$356,O1518))-(COUNTIFS(Matches!$C$9:$C$1954,C1518,Matches!$D$9:$D$1954,D1518,Matches!$Q$9:$Q$1954,1)+COUNTIFS(Matches!$C$9:$C$1954,D1518,Matches!$D$9:$D$1954,C1518,Matches!$Q$9:$Q$1954,1))))</f>
        <v>0.2</v>
      </c>
      <c r="V1518" s="9">
        <f>IF(Q1518=0,0,INDEX('RPI calculation'!$K$9:$K$356,P1518))</f>
        <v>0.39523809523809517</v>
      </c>
      <c r="W1518" s="9">
        <f>IF(Q1518=0,0,INDEX('RPI calculation'!$K$9:$K$356,O1518))</f>
        <v>0.476589319771138</v>
      </c>
      <c r="X1518" s="1">
        <f>IF(G1518="D1",INDEX('RPI calculation'!$N$9:$N$356,O1518),0)</f>
        <v>317</v>
      </c>
      <c r="Y1518" s="1">
        <f>IF(H1518="D1",INDEX('RPI calculation'!$N$9:$N$356,P1518),0)</f>
        <v>281</v>
      </c>
    </row>
    <row r="1519" spans="1:25" ht="25">
      <c r="A1519" s="1" t="s">
        <v>4106</v>
      </c>
      <c r="B1519" s="12">
        <v>46280</v>
      </c>
      <c r="C1519" s="1" t="s">
        <v>33</v>
      </c>
      <c r="D1519" s="1" t="s">
        <v>99</v>
      </c>
      <c r="E1519" s="1">
        <v>3</v>
      </c>
      <c r="F1519" s="1">
        <v>1</v>
      </c>
      <c r="G1519" s="1" t="s">
        <v>584</v>
      </c>
      <c r="H1519" s="1" t="s">
        <v>584</v>
      </c>
      <c r="I1519" s="1">
        <v>2</v>
      </c>
      <c r="J1519" s="14" t="s">
        <v>795</v>
      </c>
      <c r="K1519" s="14" t="s">
        <v>4107</v>
      </c>
      <c r="L1519" s="14"/>
      <c r="M1519" s="1" t="s">
        <v>5986</v>
      </c>
      <c r="N1519" s="14" t="s">
        <v>5989</v>
      </c>
      <c r="O1519" s="1">
        <f>IF(G1519="D1",MATCH(C1519,'RPI calculation'!$A$9:$A$356,0),0)</f>
        <v>217</v>
      </c>
      <c r="P1519" s="1">
        <f>IF(H1519="D1",MATCH(D1519,'RPI calculation'!$A$9:$A$356,0),0)</f>
        <v>325</v>
      </c>
      <c r="Q1519" s="1">
        <f t="shared" si="69"/>
        <v>1</v>
      </c>
      <c r="R1519" s="1">
        <f t="shared" si="70"/>
        <v>1</v>
      </c>
      <c r="S1519" s="1">
        <f t="shared" si="71"/>
        <v>0</v>
      </c>
      <c r="T1519" s="9">
        <f>IF(Q1519=0,0,(INDEX('RPI calculation'!$H$9:$H$356,P1519)-(COUNTIFS(Matches!$C$9:$C$1954,C1519,Matches!$D$9:$D$1954,D1519,Matches!$Q$9:$Q$1954,1,Matches!$F$9:$F$1954,3)+COUNTIFS(Matches!$C$9:$C$1954,D1519,Matches!$D$9:$D$1954,C1519,Matches!$Q$9:$Q$1954,1,Matches!$E$9:$E$1954,3)))/((INDEX('RPI calculation'!$H$9:$H$356,P1519)+INDEX('RPI calculation'!$I$9:$I$356,P1519))-(COUNTIFS(Matches!$C$9:$C$1954,C1519,Matches!$D$9:$D$1954,D1519,Matches!$Q$9:$Q$1954,1)+COUNTIFS(Matches!$C$9:$C$1954,D1519,Matches!$D$9:$D$1954,C1519,Matches!$Q$9:$Q$1954,1))))</f>
        <v>0.7</v>
      </c>
      <c r="U1519" s="9">
        <f>IF(Q1519=0,0,(INDEX('RPI calculation'!$H$9:$H$356,O1519)-(COUNTIFS(Matches!$C$9:$C$1954,C1519,Matches!$D$9:$D$1954,D1519,Matches!$Q$9:$Q$1954,1,Matches!$E$9:$E$1954,3)+COUNTIFS(Matches!$C$9:$C$1954,D1519,Matches!$D$9:$D$1954,C1519,Matches!$Q$9:$Q$1954,1,Matches!$F$9:$F$1954,3)))/((INDEX('RPI calculation'!$H$9:$H$356,O1519)+INDEX('RPI calculation'!$I$9:$I$356,O1519))-(COUNTIFS(Matches!$C$9:$C$1954,C1519,Matches!$D$9:$D$1954,D1519,Matches!$Q$9:$Q$1954,1)+COUNTIFS(Matches!$C$9:$C$1954,D1519,Matches!$D$9:$D$1954,C1519,Matches!$Q$9:$Q$1954,1))))</f>
        <v>0.77777777777777779</v>
      </c>
      <c r="V1519" s="9">
        <f>IF(Q1519=0,0,INDEX('RPI calculation'!$K$9:$K$356,P1519))</f>
        <v>0.55858585858585852</v>
      </c>
      <c r="W1519" s="9">
        <f>IF(Q1519=0,0,INDEX('RPI calculation'!$K$9:$K$356,O1519))</f>
        <v>0.67833333333333334</v>
      </c>
      <c r="X1519" s="1">
        <f>IF(G1519="D1",INDEX('RPI calculation'!$N$9:$N$356,O1519),0)</f>
        <v>10</v>
      </c>
      <c r="Y1519" s="1">
        <f>IF(H1519="D1",INDEX('RPI calculation'!$N$9:$N$356,P1519),0)</f>
        <v>76</v>
      </c>
    </row>
    <row r="1520" spans="1:25" ht="25">
      <c r="A1520" s="1" t="s">
        <v>4108</v>
      </c>
      <c r="B1520" s="12">
        <v>46280</v>
      </c>
      <c r="C1520" s="1" t="s">
        <v>277</v>
      </c>
      <c r="D1520" s="1" t="s">
        <v>34</v>
      </c>
      <c r="E1520" s="1">
        <v>0</v>
      </c>
      <c r="F1520" s="1">
        <v>3</v>
      </c>
      <c r="G1520" s="1" t="s">
        <v>584</v>
      </c>
      <c r="H1520" s="1" t="s">
        <v>584</v>
      </c>
      <c r="I1520" s="1">
        <v>2</v>
      </c>
      <c r="J1520" s="14" t="s">
        <v>4109</v>
      </c>
      <c r="K1520" s="14" t="s">
        <v>4110</v>
      </c>
      <c r="L1520" s="14"/>
      <c r="M1520" s="1" t="s">
        <v>5986</v>
      </c>
      <c r="N1520" s="14" t="s">
        <v>5988</v>
      </c>
      <c r="O1520" s="1">
        <f>IF(G1520="D1",MATCH(C1520,'RPI calculation'!$A$9:$A$356,0),0)</f>
        <v>228</v>
      </c>
      <c r="P1520" s="1">
        <f>IF(H1520="D1",MATCH(D1520,'RPI calculation'!$A$9:$A$356,0),0)</f>
        <v>278</v>
      </c>
      <c r="Q1520" s="1">
        <f t="shared" si="69"/>
        <v>1</v>
      </c>
      <c r="R1520" s="1">
        <f t="shared" si="70"/>
        <v>0</v>
      </c>
      <c r="S1520" s="1">
        <f t="shared" si="71"/>
        <v>1</v>
      </c>
      <c r="T1520" s="9">
        <f>IF(Q1520=0,0,(INDEX('RPI calculation'!$H$9:$H$356,P1520)-(COUNTIFS(Matches!$C$9:$C$1954,C1520,Matches!$D$9:$D$1954,D1520,Matches!$Q$9:$Q$1954,1,Matches!$F$9:$F$1954,3)+COUNTIFS(Matches!$C$9:$C$1954,D1520,Matches!$D$9:$D$1954,C1520,Matches!$Q$9:$Q$1954,1,Matches!$E$9:$E$1954,3)))/((INDEX('RPI calculation'!$H$9:$H$356,P1520)+INDEX('RPI calculation'!$I$9:$I$356,P1520))-(COUNTIFS(Matches!$C$9:$C$1954,C1520,Matches!$D$9:$D$1954,D1520,Matches!$Q$9:$Q$1954,1)+COUNTIFS(Matches!$C$9:$C$1954,D1520,Matches!$D$9:$D$1954,C1520,Matches!$Q$9:$Q$1954,1))))</f>
        <v>0.88888888888888884</v>
      </c>
      <c r="U1520" s="9">
        <f>IF(Q1520=0,0,(INDEX('RPI calculation'!$H$9:$H$356,O1520)-(COUNTIFS(Matches!$C$9:$C$1954,C1520,Matches!$D$9:$D$1954,D1520,Matches!$Q$9:$Q$1954,1,Matches!$E$9:$E$1954,3)+COUNTIFS(Matches!$C$9:$C$1954,D1520,Matches!$D$9:$D$1954,C1520,Matches!$Q$9:$Q$1954,1,Matches!$F$9:$F$1954,3)))/((INDEX('RPI calculation'!$H$9:$H$356,O1520)+INDEX('RPI calculation'!$I$9:$I$356,O1520))-(COUNTIFS(Matches!$C$9:$C$1954,C1520,Matches!$D$9:$D$1954,D1520,Matches!$Q$9:$Q$1954,1)+COUNTIFS(Matches!$C$9:$C$1954,D1520,Matches!$D$9:$D$1954,C1520,Matches!$Q$9:$Q$1954,1))))</f>
        <v>0.27272727272727271</v>
      </c>
      <c r="V1520" s="9">
        <f>IF(Q1520=0,0,INDEX('RPI calculation'!$K$9:$K$356,P1520))</f>
        <v>0.6092171717171716</v>
      </c>
      <c r="W1520" s="9">
        <f>IF(Q1520=0,0,INDEX('RPI calculation'!$K$9:$K$356,O1520))</f>
        <v>0.53579545454545452</v>
      </c>
      <c r="X1520" s="1">
        <f>IF(G1520="D1",INDEX('RPI calculation'!$N$9:$N$356,O1520),0)</f>
        <v>254</v>
      </c>
      <c r="Y1520" s="1">
        <f>IF(H1520="D1",INDEX('RPI calculation'!$N$9:$N$356,P1520),0)</f>
        <v>11</v>
      </c>
    </row>
    <row r="1521" spans="1:25" ht="25">
      <c r="A1521" s="1" t="s">
        <v>4111</v>
      </c>
      <c r="B1521" s="12">
        <v>46280</v>
      </c>
      <c r="C1521" s="1" t="s">
        <v>194</v>
      </c>
      <c r="D1521" s="1" t="s">
        <v>78</v>
      </c>
      <c r="E1521" s="1">
        <v>0</v>
      </c>
      <c r="F1521" s="1">
        <v>3</v>
      </c>
      <c r="G1521" s="1" t="s">
        <v>584</v>
      </c>
      <c r="H1521" s="1" t="s">
        <v>584</v>
      </c>
      <c r="I1521" s="1">
        <v>2</v>
      </c>
      <c r="J1521" s="14" t="s">
        <v>4112</v>
      </c>
      <c r="K1521" s="14" t="s">
        <v>4113</v>
      </c>
      <c r="L1521" s="14"/>
      <c r="M1521" s="1" t="s">
        <v>5986</v>
      </c>
      <c r="N1521" s="14" t="s">
        <v>5990</v>
      </c>
      <c r="O1521" s="1">
        <f>IF(G1521="D1",MATCH(C1521,'RPI calculation'!$A$9:$A$356,0),0)</f>
        <v>250</v>
      </c>
      <c r="P1521" s="1">
        <f>IF(H1521="D1",MATCH(D1521,'RPI calculation'!$A$9:$A$356,0),0)</f>
        <v>282</v>
      </c>
      <c r="Q1521" s="1">
        <f t="shared" si="69"/>
        <v>1</v>
      </c>
      <c r="R1521" s="1">
        <f t="shared" si="70"/>
        <v>0</v>
      </c>
      <c r="S1521" s="1">
        <f t="shared" si="71"/>
        <v>1</v>
      </c>
      <c r="T1521" s="9">
        <f>IF(Q1521=0,0,(INDEX('RPI calculation'!$H$9:$H$356,P1521)-(COUNTIFS(Matches!$C$9:$C$1954,C1521,Matches!$D$9:$D$1954,D1521,Matches!$Q$9:$Q$1954,1,Matches!$F$9:$F$1954,3)+COUNTIFS(Matches!$C$9:$C$1954,D1521,Matches!$D$9:$D$1954,C1521,Matches!$Q$9:$Q$1954,1,Matches!$E$9:$E$1954,3)))/((INDEX('RPI calculation'!$H$9:$H$356,P1521)+INDEX('RPI calculation'!$I$9:$I$356,P1521))-(COUNTIFS(Matches!$C$9:$C$1954,C1521,Matches!$D$9:$D$1954,D1521,Matches!$Q$9:$Q$1954,1)+COUNTIFS(Matches!$C$9:$C$1954,D1521,Matches!$D$9:$D$1954,C1521,Matches!$Q$9:$Q$1954,1))))</f>
        <v>0.5</v>
      </c>
      <c r="U1521" s="9">
        <f>IF(Q1521=0,0,(INDEX('RPI calculation'!$H$9:$H$356,O1521)-(COUNTIFS(Matches!$C$9:$C$1954,C1521,Matches!$D$9:$D$1954,D1521,Matches!$Q$9:$Q$1954,1,Matches!$E$9:$E$1954,3)+COUNTIFS(Matches!$C$9:$C$1954,D1521,Matches!$D$9:$D$1954,C1521,Matches!$Q$9:$Q$1954,1,Matches!$F$9:$F$1954,3)))/((INDEX('RPI calculation'!$H$9:$H$356,O1521)+INDEX('RPI calculation'!$I$9:$I$356,O1521))-(COUNTIFS(Matches!$C$9:$C$1954,C1521,Matches!$D$9:$D$1954,D1521,Matches!$Q$9:$Q$1954,1)+COUNTIFS(Matches!$C$9:$C$1954,D1521,Matches!$D$9:$D$1954,C1521,Matches!$Q$9:$Q$1954,1))))</f>
        <v>0.5</v>
      </c>
      <c r="V1521" s="9">
        <f>IF(Q1521=0,0,INDEX('RPI calculation'!$K$9:$K$356,P1521))</f>
        <v>0.62075298438934801</v>
      </c>
      <c r="W1521" s="9">
        <f>IF(Q1521=0,0,INDEX('RPI calculation'!$K$9:$K$356,O1521))</f>
        <v>0.52615205307513002</v>
      </c>
      <c r="X1521" s="1">
        <f>IF(G1521="D1",INDEX('RPI calculation'!$N$9:$N$356,O1521),0)</f>
        <v>171</v>
      </c>
      <c r="Y1521" s="1">
        <f>IF(H1521="D1",INDEX('RPI calculation'!$N$9:$N$356,P1521),0)</f>
        <v>55</v>
      </c>
    </row>
    <row r="1522" spans="1:25">
      <c r="A1522" s="1" t="s">
        <v>4114</v>
      </c>
      <c r="B1522" s="12">
        <v>46280</v>
      </c>
      <c r="C1522" s="1" t="s">
        <v>361</v>
      </c>
      <c r="D1522" s="1" t="s">
        <v>4115</v>
      </c>
      <c r="E1522" s="1">
        <v>3</v>
      </c>
      <c r="F1522" s="1">
        <v>1</v>
      </c>
      <c r="G1522" s="1" t="s">
        <v>584</v>
      </c>
      <c r="H1522" s="1" t="s">
        <v>1028</v>
      </c>
      <c r="I1522" s="1">
        <v>1</v>
      </c>
      <c r="J1522" s="14" t="s">
        <v>4116</v>
      </c>
      <c r="K1522" s="14" t="s">
        <v>4117</v>
      </c>
      <c r="L1522" s="14" t="s">
        <v>1317</v>
      </c>
      <c r="M1522" s="1" t="s">
        <v>5986</v>
      </c>
      <c r="N1522" s="14" t="s">
        <v>5991</v>
      </c>
      <c r="O1522" s="1">
        <f>IF(G1522="D1",MATCH(C1522,'RPI calculation'!$A$9:$A$356,0),0)</f>
        <v>266</v>
      </c>
      <c r="P1522" s="1">
        <f>IF(H1522="D1",MATCH(D1522,'RPI calculation'!$A$9:$A$356,0),0)</f>
        <v>0</v>
      </c>
      <c r="Q1522" s="1">
        <f t="shared" si="69"/>
        <v>0</v>
      </c>
      <c r="R1522" s="1">
        <f t="shared" si="70"/>
        <v>1</v>
      </c>
      <c r="S1522" s="1">
        <f t="shared" si="71"/>
        <v>0</v>
      </c>
      <c r="T1522" s="9">
        <f>IF(Q1522=0,0,(INDEX('RPI calculation'!$H$9:$H$356,P1522)-(COUNTIFS(Matches!$C$9:$C$1954,C1522,Matches!$D$9:$D$1954,D1522,Matches!$Q$9:$Q$1954,1,Matches!$F$9:$F$1954,3)+COUNTIFS(Matches!$C$9:$C$1954,D1522,Matches!$D$9:$D$1954,C1522,Matches!$Q$9:$Q$1954,1,Matches!$E$9:$E$1954,3)))/((INDEX('RPI calculation'!$H$9:$H$356,P1522)+INDEX('RPI calculation'!$I$9:$I$356,P1522))-(COUNTIFS(Matches!$C$9:$C$1954,C1522,Matches!$D$9:$D$1954,D1522,Matches!$Q$9:$Q$1954,1)+COUNTIFS(Matches!$C$9:$C$1954,D1522,Matches!$D$9:$D$1954,C1522,Matches!$Q$9:$Q$1954,1))))</f>
        <v>0</v>
      </c>
      <c r="U1522" s="9">
        <f>IF(Q1522=0,0,(INDEX('RPI calculation'!$H$9:$H$356,O1522)-(COUNTIFS(Matches!$C$9:$C$1954,C1522,Matches!$D$9:$D$1954,D1522,Matches!$Q$9:$Q$1954,1,Matches!$E$9:$E$1954,3)+COUNTIFS(Matches!$C$9:$C$1954,D1522,Matches!$D$9:$D$1954,C1522,Matches!$Q$9:$Q$1954,1,Matches!$F$9:$F$1954,3)))/((INDEX('RPI calculation'!$H$9:$H$356,O1522)+INDEX('RPI calculation'!$I$9:$I$356,O1522))-(COUNTIFS(Matches!$C$9:$C$1954,C1522,Matches!$D$9:$D$1954,D1522,Matches!$Q$9:$Q$1954,1)+COUNTIFS(Matches!$C$9:$C$1954,D1522,Matches!$D$9:$D$1954,C1522,Matches!$Q$9:$Q$1954,1))))</f>
        <v>0</v>
      </c>
      <c r="V1522" s="9">
        <f>IF(Q1522=0,0,INDEX('RPI calculation'!$K$9:$K$356,P1522))</f>
        <v>0</v>
      </c>
      <c r="W1522" s="9">
        <f>IF(Q1522=0,0,INDEX('RPI calculation'!$K$9:$K$356,O1522))</f>
        <v>0</v>
      </c>
      <c r="X1522" s="1">
        <f>IF(G1522="D1",INDEX('RPI calculation'!$N$9:$N$356,O1522),0)</f>
        <v>338</v>
      </c>
      <c r="Y1522" s="1">
        <f>IF(H1522="D1",INDEX('RPI calculation'!$N$9:$N$356,P1522),0)</f>
        <v>0</v>
      </c>
    </row>
    <row r="1523" spans="1:25" ht="25">
      <c r="A1523" s="1" t="s">
        <v>4118</v>
      </c>
      <c r="B1523" s="12">
        <v>46280</v>
      </c>
      <c r="C1523" s="1" t="s">
        <v>297</v>
      </c>
      <c r="D1523" s="1" t="s">
        <v>215</v>
      </c>
      <c r="E1523" s="1">
        <v>1</v>
      </c>
      <c r="F1523" s="1">
        <v>3</v>
      </c>
      <c r="G1523" s="1" t="s">
        <v>584</v>
      </c>
      <c r="H1523" s="1" t="s">
        <v>584</v>
      </c>
      <c r="I1523" s="1">
        <v>2</v>
      </c>
      <c r="J1523" s="14" t="s">
        <v>1194</v>
      </c>
      <c r="K1523" s="14" t="s">
        <v>4119</v>
      </c>
      <c r="L1523" s="14"/>
      <c r="M1523" s="1" t="s">
        <v>5986</v>
      </c>
      <c r="N1523" s="14" t="s">
        <v>5989</v>
      </c>
      <c r="O1523" s="1">
        <f>IF(G1523="D1",MATCH(C1523,'RPI calculation'!$A$9:$A$356,0),0)</f>
        <v>275</v>
      </c>
      <c r="P1523" s="1">
        <f>IF(H1523="D1",MATCH(D1523,'RPI calculation'!$A$9:$A$356,0),0)</f>
        <v>285</v>
      </c>
      <c r="Q1523" s="1">
        <f t="shared" si="69"/>
        <v>1</v>
      </c>
      <c r="R1523" s="1">
        <f t="shared" si="70"/>
        <v>0</v>
      </c>
      <c r="S1523" s="1">
        <f t="shared" si="71"/>
        <v>1</v>
      </c>
      <c r="T1523" s="9">
        <f>IF(Q1523=0,0,(INDEX('RPI calculation'!$H$9:$H$356,P1523)-(COUNTIFS(Matches!$C$9:$C$1954,C1523,Matches!$D$9:$D$1954,D1523,Matches!$Q$9:$Q$1954,1,Matches!$F$9:$F$1954,3)+COUNTIFS(Matches!$C$9:$C$1954,D1523,Matches!$D$9:$D$1954,C1523,Matches!$Q$9:$Q$1954,1,Matches!$E$9:$E$1954,3)))/((INDEX('RPI calculation'!$H$9:$H$356,P1523)+INDEX('RPI calculation'!$I$9:$I$356,P1523))-(COUNTIFS(Matches!$C$9:$C$1954,C1523,Matches!$D$9:$D$1954,D1523,Matches!$Q$9:$Q$1954,1)+COUNTIFS(Matches!$C$9:$C$1954,D1523,Matches!$D$9:$D$1954,C1523,Matches!$Q$9:$Q$1954,1))))</f>
        <v>0.63636363636363635</v>
      </c>
      <c r="U1523" s="9">
        <f>IF(Q1523=0,0,(INDEX('RPI calculation'!$H$9:$H$356,O1523)-(COUNTIFS(Matches!$C$9:$C$1954,C1523,Matches!$D$9:$D$1954,D1523,Matches!$Q$9:$Q$1954,1,Matches!$E$9:$E$1954,3)+COUNTIFS(Matches!$C$9:$C$1954,D1523,Matches!$D$9:$D$1954,C1523,Matches!$Q$9:$Q$1954,1,Matches!$F$9:$F$1954,3)))/((INDEX('RPI calculation'!$H$9:$H$356,O1523)+INDEX('RPI calculation'!$I$9:$I$356,O1523))-(COUNTIFS(Matches!$C$9:$C$1954,C1523,Matches!$D$9:$D$1954,D1523,Matches!$Q$9:$Q$1954,1)+COUNTIFS(Matches!$C$9:$C$1954,D1523,Matches!$D$9:$D$1954,C1523,Matches!$Q$9:$Q$1954,1))))</f>
        <v>0.33333333333333331</v>
      </c>
      <c r="V1523" s="9">
        <f>IF(Q1523=0,0,INDEX('RPI calculation'!$K$9:$K$356,P1523))</f>
        <v>0.38417508417508417</v>
      </c>
      <c r="W1523" s="9">
        <f>IF(Q1523=0,0,INDEX('RPI calculation'!$K$9:$K$356,O1523))</f>
        <v>0.45837218337218333</v>
      </c>
      <c r="X1523" s="1">
        <f>IF(G1523="D1",INDEX('RPI calculation'!$N$9:$N$356,O1523),0)</f>
        <v>274</v>
      </c>
      <c r="Y1523" s="1">
        <f>IF(H1523="D1",INDEX('RPI calculation'!$N$9:$N$356,P1523),0)</f>
        <v>192</v>
      </c>
    </row>
    <row r="1524" spans="1:25" ht="25">
      <c r="A1524" s="1" t="s">
        <v>4120</v>
      </c>
      <c r="B1524" s="12">
        <v>46280</v>
      </c>
      <c r="C1524" s="1" t="s">
        <v>129</v>
      </c>
      <c r="D1524" s="1" t="s">
        <v>259</v>
      </c>
      <c r="E1524" s="1">
        <v>3</v>
      </c>
      <c r="F1524" s="1">
        <v>2</v>
      </c>
      <c r="G1524" s="1" t="s">
        <v>584</v>
      </c>
      <c r="H1524" s="1" t="s">
        <v>584</v>
      </c>
      <c r="I1524" s="1">
        <v>2</v>
      </c>
      <c r="J1524" s="14" t="s">
        <v>1273</v>
      </c>
      <c r="K1524" s="14" t="s">
        <v>4121</v>
      </c>
      <c r="L1524" s="14"/>
      <c r="M1524" s="1" t="s">
        <v>5986</v>
      </c>
      <c r="N1524" s="14" t="s">
        <v>5989</v>
      </c>
      <c r="O1524" s="1">
        <f>IF(G1524="D1",MATCH(C1524,'RPI calculation'!$A$9:$A$356,0),0)</f>
        <v>307</v>
      </c>
      <c r="P1524" s="1">
        <f>IF(H1524="D1",MATCH(D1524,'RPI calculation'!$A$9:$A$356,0),0)</f>
        <v>335</v>
      </c>
      <c r="Q1524" s="1">
        <f t="shared" si="69"/>
        <v>1</v>
      </c>
      <c r="R1524" s="1">
        <f t="shared" si="70"/>
        <v>1</v>
      </c>
      <c r="S1524" s="1">
        <f t="shared" si="71"/>
        <v>0</v>
      </c>
      <c r="T1524" s="9">
        <f>IF(Q1524=0,0,(INDEX('RPI calculation'!$H$9:$H$356,P1524)-(COUNTIFS(Matches!$C$9:$C$1954,C1524,Matches!$D$9:$D$1954,D1524,Matches!$Q$9:$Q$1954,1,Matches!$F$9:$F$1954,3)+COUNTIFS(Matches!$C$9:$C$1954,D1524,Matches!$D$9:$D$1954,C1524,Matches!$Q$9:$Q$1954,1,Matches!$E$9:$E$1954,3)))/((INDEX('RPI calculation'!$H$9:$H$356,P1524)+INDEX('RPI calculation'!$I$9:$I$356,P1524))-(COUNTIFS(Matches!$C$9:$C$1954,C1524,Matches!$D$9:$D$1954,D1524,Matches!$Q$9:$Q$1954,1)+COUNTIFS(Matches!$C$9:$C$1954,D1524,Matches!$D$9:$D$1954,C1524,Matches!$Q$9:$Q$1954,1))))</f>
        <v>0.33333333333333331</v>
      </c>
      <c r="U1524" s="9">
        <f>IF(Q1524=0,0,(INDEX('RPI calculation'!$H$9:$H$356,O1524)-(COUNTIFS(Matches!$C$9:$C$1954,C1524,Matches!$D$9:$D$1954,D1524,Matches!$Q$9:$Q$1954,1,Matches!$E$9:$E$1954,3)+COUNTIFS(Matches!$C$9:$C$1954,D1524,Matches!$D$9:$D$1954,C1524,Matches!$Q$9:$Q$1954,1,Matches!$F$9:$F$1954,3)))/((INDEX('RPI calculation'!$H$9:$H$356,O1524)+INDEX('RPI calculation'!$I$9:$I$356,O1524))-(COUNTIFS(Matches!$C$9:$C$1954,C1524,Matches!$D$9:$D$1954,D1524,Matches!$Q$9:$Q$1954,1)+COUNTIFS(Matches!$C$9:$C$1954,D1524,Matches!$D$9:$D$1954,C1524,Matches!$Q$9:$Q$1954,1))))</f>
        <v>0.76923076923076927</v>
      </c>
      <c r="V1524" s="9">
        <f>IF(Q1524=0,0,INDEX('RPI calculation'!$K$9:$K$356,P1524))</f>
        <v>0.54145000298846457</v>
      </c>
      <c r="W1524" s="9">
        <f>IF(Q1524=0,0,INDEX('RPI calculation'!$K$9:$K$356,O1524))</f>
        <v>0.46547619047619049</v>
      </c>
      <c r="X1524" s="1">
        <f>IF(G1524="D1",INDEX('RPI calculation'!$N$9:$N$356,O1524),0)</f>
        <v>106</v>
      </c>
      <c r="Y1524" s="1">
        <f>IF(H1524="D1",INDEX('RPI calculation'!$N$9:$N$356,P1524),0)</f>
        <v>236</v>
      </c>
    </row>
    <row r="1525" spans="1:25" ht="25">
      <c r="A1525" s="1" t="s">
        <v>4122</v>
      </c>
      <c r="B1525" s="12">
        <v>46280</v>
      </c>
      <c r="C1525" s="1" t="s">
        <v>289</v>
      </c>
      <c r="D1525" s="1" t="s">
        <v>144</v>
      </c>
      <c r="E1525" s="1">
        <v>2</v>
      </c>
      <c r="F1525" s="1">
        <v>3</v>
      </c>
      <c r="G1525" s="1" t="s">
        <v>584</v>
      </c>
      <c r="H1525" s="1" t="s">
        <v>584</v>
      </c>
      <c r="I1525" s="1">
        <v>2</v>
      </c>
      <c r="J1525" s="14" t="s">
        <v>902</v>
      </c>
      <c r="K1525" s="14" t="s">
        <v>4123</v>
      </c>
      <c r="L1525" s="14"/>
      <c r="M1525" s="1" t="s">
        <v>5986</v>
      </c>
      <c r="N1525" s="14" t="s">
        <v>5989</v>
      </c>
      <c r="O1525" s="1">
        <f>IF(G1525="D1",MATCH(C1525,'RPI calculation'!$A$9:$A$356,0),0)</f>
        <v>316</v>
      </c>
      <c r="P1525" s="1">
        <f>IF(H1525="D1",MATCH(D1525,'RPI calculation'!$A$9:$A$356,0),0)</f>
        <v>331</v>
      </c>
      <c r="Q1525" s="1">
        <f t="shared" si="69"/>
        <v>1</v>
      </c>
      <c r="R1525" s="1">
        <f t="shared" si="70"/>
        <v>0</v>
      </c>
      <c r="S1525" s="1">
        <f t="shared" si="71"/>
        <v>1</v>
      </c>
      <c r="T1525" s="9">
        <f>IF(Q1525=0,0,(INDEX('RPI calculation'!$H$9:$H$356,P1525)-(COUNTIFS(Matches!$C$9:$C$1954,C1525,Matches!$D$9:$D$1954,D1525,Matches!$Q$9:$Q$1954,1,Matches!$F$9:$F$1954,3)+COUNTIFS(Matches!$C$9:$C$1954,D1525,Matches!$D$9:$D$1954,C1525,Matches!$Q$9:$Q$1954,1,Matches!$E$9:$E$1954,3)))/((INDEX('RPI calculation'!$H$9:$H$356,P1525)+INDEX('RPI calculation'!$I$9:$I$356,P1525))-(COUNTIFS(Matches!$C$9:$C$1954,C1525,Matches!$D$9:$D$1954,D1525,Matches!$Q$9:$Q$1954,1)+COUNTIFS(Matches!$C$9:$C$1954,D1525,Matches!$D$9:$D$1954,C1525,Matches!$Q$9:$Q$1954,1))))</f>
        <v>0.66666666666666663</v>
      </c>
      <c r="U1525" s="9">
        <f>IF(Q1525=0,0,(INDEX('RPI calculation'!$H$9:$H$356,O1525)-(COUNTIFS(Matches!$C$9:$C$1954,C1525,Matches!$D$9:$D$1954,D1525,Matches!$Q$9:$Q$1954,1,Matches!$E$9:$E$1954,3)+COUNTIFS(Matches!$C$9:$C$1954,D1525,Matches!$D$9:$D$1954,C1525,Matches!$Q$9:$Q$1954,1,Matches!$F$9:$F$1954,3)))/((INDEX('RPI calculation'!$H$9:$H$356,O1525)+INDEX('RPI calculation'!$I$9:$I$356,O1525))-(COUNTIFS(Matches!$C$9:$C$1954,C1525,Matches!$D$9:$D$1954,D1525,Matches!$Q$9:$Q$1954,1)+COUNTIFS(Matches!$C$9:$C$1954,D1525,Matches!$D$9:$D$1954,C1525,Matches!$Q$9:$Q$1954,1))))</f>
        <v>0.1111111111111111</v>
      </c>
      <c r="V1525" s="9">
        <f>IF(Q1525=0,0,INDEX('RPI calculation'!$K$9:$K$356,P1525))</f>
        <v>0.46568181818181814</v>
      </c>
      <c r="W1525" s="9">
        <f>IF(Q1525=0,0,INDEX('RPI calculation'!$K$9:$K$356,O1525))</f>
        <v>0.56194444444444447</v>
      </c>
      <c r="X1525" s="1">
        <f>IF(G1525="D1",INDEX('RPI calculation'!$N$9:$N$356,O1525),0)</f>
        <v>266</v>
      </c>
      <c r="Y1525" s="1">
        <f>IF(H1525="D1",INDEX('RPI calculation'!$N$9:$N$356,P1525),0)</f>
        <v>121</v>
      </c>
    </row>
    <row r="1526" spans="1:25">
      <c r="A1526" s="1" t="s">
        <v>4124</v>
      </c>
      <c r="B1526" s="12">
        <v>46281</v>
      </c>
      <c r="C1526" s="1" t="s">
        <v>261</v>
      </c>
      <c r="D1526" s="1" t="s">
        <v>209</v>
      </c>
      <c r="E1526" s="1">
        <v>0</v>
      </c>
      <c r="F1526" s="1">
        <v>3</v>
      </c>
      <c r="G1526" s="1" t="s">
        <v>584</v>
      </c>
      <c r="H1526" s="1" t="s">
        <v>584</v>
      </c>
      <c r="I1526" s="1">
        <v>1</v>
      </c>
      <c r="J1526" s="14" t="s">
        <v>4125</v>
      </c>
      <c r="K1526" s="14" t="s">
        <v>4126</v>
      </c>
      <c r="L1526" s="14"/>
      <c r="M1526" s="1" t="s">
        <v>5986</v>
      </c>
      <c r="N1526" s="14" t="s">
        <v>5989</v>
      </c>
      <c r="O1526" s="1">
        <f>IF(G1526="D1",MATCH(C1526,'RPI calculation'!$A$9:$A$356,0),0)</f>
        <v>3</v>
      </c>
      <c r="P1526" s="1">
        <f>IF(H1526="D1",MATCH(D1526,'RPI calculation'!$A$9:$A$356,0),0)</f>
        <v>67</v>
      </c>
      <c r="Q1526" s="1">
        <f t="shared" si="69"/>
        <v>1</v>
      </c>
      <c r="R1526" s="1">
        <f t="shared" si="70"/>
        <v>0</v>
      </c>
      <c r="S1526" s="1">
        <f t="shared" si="71"/>
        <v>1</v>
      </c>
      <c r="T1526" s="9">
        <f>IF(Q1526=0,0,(INDEX('RPI calculation'!$H$9:$H$356,P1526)-(COUNTIFS(Matches!$C$9:$C$1954,C1526,Matches!$D$9:$D$1954,D1526,Matches!$Q$9:$Q$1954,1,Matches!$F$9:$F$1954,3)+COUNTIFS(Matches!$C$9:$C$1954,D1526,Matches!$D$9:$D$1954,C1526,Matches!$Q$9:$Q$1954,1,Matches!$E$9:$E$1954,3)))/((INDEX('RPI calculation'!$H$9:$H$356,P1526)+INDEX('RPI calculation'!$I$9:$I$356,P1526))-(COUNTIFS(Matches!$C$9:$C$1954,C1526,Matches!$D$9:$D$1954,D1526,Matches!$Q$9:$Q$1954,1)+COUNTIFS(Matches!$C$9:$C$1954,D1526,Matches!$D$9:$D$1954,C1526,Matches!$Q$9:$Q$1954,1))))</f>
        <v>0.54545454545454541</v>
      </c>
      <c r="U1526" s="9">
        <f>IF(Q1526=0,0,(INDEX('RPI calculation'!$H$9:$H$356,O1526)-(COUNTIFS(Matches!$C$9:$C$1954,C1526,Matches!$D$9:$D$1954,D1526,Matches!$Q$9:$Q$1954,1,Matches!$E$9:$E$1954,3)+COUNTIFS(Matches!$C$9:$C$1954,D1526,Matches!$D$9:$D$1954,C1526,Matches!$Q$9:$Q$1954,1,Matches!$F$9:$F$1954,3)))/((INDEX('RPI calculation'!$H$9:$H$356,O1526)+INDEX('RPI calculation'!$I$9:$I$356,O1526))-(COUNTIFS(Matches!$C$9:$C$1954,C1526,Matches!$D$9:$D$1954,D1526,Matches!$Q$9:$Q$1954,1)+COUNTIFS(Matches!$C$9:$C$1954,D1526,Matches!$D$9:$D$1954,C1526,Matches!$Q$9:$Q$1954,1))))</f>
        <v>0.4</v>
      </c>
      <c r="V1526" s="9">
        <f>IF(Q1526=0,0,INDEX('RPI calculation'!$K$9:$K$356,P1526))</f>
        <v>0.43400673400673401</v>
      </c>
      <c r="W1526" s="9">
        <f>IF(Q1526=0,0,INDEX('RPI calculation'!$K$9:$K$356,O1526))</f>
        <v>0.48264462809917352</v>
      </c>
      <c r="X1526" s="1">
        <f>IF(G1526="D1",INDEX('RPI calculation'!$N$9:$N$356,O1526),0)</f>
        <v>238</v>
      </c>
      <c r="Y1526" s="1">
        <f>IF(H1526="D1",INDEX('RPI calculation'!$N$9:$N$356,P1526),0)</f>
        <v>186</v>
      </c>
    </row>
    <row r="1527" spans="1:25" ht="25">
      <c r="A1527" s="1" t="s">
        <v>4127</v>
      </c>
      <c r="B1527" s="12">
        <v>46281</v>
      </c>
      <c r="C1527" s="1" t="s">
        <v>142</v>
      </c>
      <c r="D1527" s="1" t="s">
        <v>357</v>
      </c>
      <c r="E1527" s="1">
        <v>3</v>
      </c>
      <c r="F1527" s="1">
        <v>0</v>
      </c>
      <c r="G1527" s="1" t="s">
        <v>584</v>
      </c>
      <c r="H1527" s="1" t="s">
        <v>584</v>
      </c>
      <c r="I1527" s="1">
        <v>2</v>
      </c>
      <c r="J1527" s="14" t="s">
        <v>4128</v>
      </c>
      <c r="K1527" s="14" t="s">
        <v>4129</v>
      </c>
      <c r="L1527" s="14"/>
      <c r="M1527" s="1" t="s">
        <v>5986</v>
      </c>
      <c r="N1527" s="14" t="s">
        <v>5990</v>
      </c>
      <c r="O1527" s="1">
        <f>IF(G1527="D1",MATCH(C1527,'RPI calculation'!$A$9:$A$356,0),0)</f>
        <v>5</v>
      </c>
      <c r="P1527" s="1">
        <f>IF(H1527="D1",MATCH(D1527,'RPI calculation'!$A$9:$A$356,0),0)</f>
        <v>8</v>
      </c>
      <c r="Q1527" s="1">
        <f t="shared" si="69"/>
        <v>1</v>
      </c>
      <c r="R1527" s="1">
        <f t="shared" si="70"/>
        <v>1</v>
      </c>
      <c r="S1527" s="1">
        <f t="shared" si="71"/>
        <v>0</v>
      </c>
      <c r="T1527" s="9">
        <f>IF(Q1527=0,0,(INDEX('RPI calculation'!$H$9:$H$356,P1527)-(COUNTIFS(Matches!$C$9:$C$1954,C1527,Matches!$D$9:$D$1954,D1527,Matches!$Q$9:$Q$1954,1,Matches!$F$9:$F$1954,3)+COUNTIFS(Matches!$C$9:$C$1954,D1527,Matches!$D$9:$D$1954,C1527,Matches!$Q$9:$Q$1954,1,Matches!$E$9:$E$1954,3)))/((INDEX('RPI calculation'!$H$9:$H$356,P1527)+INDEX('RPI calculation'!$I$9:$I$356,P1527))-(COUNTIFS(Matches!$C$9:$C$1954,C1527,Matches!$D$9:$D$1954,D1527,Matches!$Q$9:$Q$1954,1)+COUNTIFS(Matches!$C$9:$C$1954,D1527,Matches!$D$9:$D$1954,C1527,Matches!$Q$9:$Q$1954,1))))</f>
        <v>0</v>
      </c>
      <c r="U1527" s="9">
        <f>IF(Q1527=0,0,(INDEX('RPI calculation'!$H$9:$H$356,O1527)-(COUNTIFS(Matches!$C$9:$C$1954,C1527,Matches!$D$9:$D$1954,D1527,Matches!$Q$9:$Q$1954,1,Matches!$E$9:$E$1954,3)+COUNTIFS(Matches!$C$9:$C$1954,D1527,Matches!$D$9:$D$1954,C1527,Matches!$Q$9:$Q$1954,1,Matches!$F$9:$F$1954,3)))/((INDEX('RPI calculation'!$H$9:$H$356,O1527)+INDEX('RPI calculation'!$I$9:$I$356,O1527))-(COUNTIFS(Matches!$C$9:$C$1954,C1527,Matches!$D$9:$D$1954,D1527,Matches!$Q$9:$Q$1954,1)+COUNTIFS(Matches!$C$9:$C$1954,D1527,Matches!$D$9:$D$1954,C1527,Matches!$Q$9:$Q$1954,1))))</f>
        <v>0.875</v>
      </c>
      <c r="V1527" s="9">
        <f>IF(Q1527=0,0,INDEX('RPI calculation'!$K$9:$K$356,P1527))</f>
        <v>0.49585877085877084</v>
      </c>
      <c r="W1527" s="9">
        <f>IF(Q1527=0,0,INDEX('RPI calculation'!$K$9:$K$356,O1527))</f>
        <v>0.37227833894500562</v>
      </c>
      <c r="X1527" s="1">
        <f>IF(G1527="D1",INDEX('RPI calculation'!$N$9:$N$356,O1527),0)</f>
        <v>119</v>
      </c>
      <c r="Y1527" s="1">
        <f>IF(H1527="D1",INDEX('RPI calculation'!$N$9:$N$356,P1527),0)</f>
        <v>334</v>
      </c>
    </row>
    <row r="1528" spans="1:25" ht="25">
      <c r="A1528" s="1" t="s">
        <v>4130</v>
      </c>
      <c r="B1528" s="12">
        <v>46281</v>
      </c>
      <c r="C1528" s="1" t="s">
        <v>220</v>
      </c>
      <c r="D1528" s="1" t="s">
        <v>362</v>
      </c>
      <c r="E1528" s="1">
        <v>3</v>
      </c>
      <c r="F1528" s="1">
        <v>0</v>
      </c>
      <c r="G1528" s="1" t="s">
        <v>584</v>
      </c>
      <c r="H1528" s="1" t="s">
        <v>584</v>
      </c>
      <c r="I1528" s="1">
        <v>2</v>
      </c>
      <c r="J1528" s="14" t="s">
        <v>668</v>
      </c>
      <c r="K1528" s="14" t="s">
        <v>2146</v>
      </c>
      <c r="L1528" s="14"/>
      <c r="M1528" s="1" t="s">
        <v>5986</v>
      </c>
      <c r="N1528" s="14" t="s">
        <v>5989</v>
      </c>
      <c r="O1528" s="1">
        <f>IF(G1528="D1",MATCH(C1528,'RPI calculation'!$A$9:$A$356,0),0)</f>
        <v>18</v>
      </c>
      <c r="P1528" s="1">
        <f>IF(H1528="D1",MATCH(D1528,'RPI calculation'!$A$9:$A$356,0),0)</f>
        <v>279</v>
      </c>
      <c r="Q1528" s="1">
        <f t="shared" si="69"/>
        <v>1</v>
      </c>
      <c r="R1528" s="1">
        <f t="shared" si="70"/>
        <v>1</v>
      </c>
      <c r="S1528" s="1">
        <f t="shared" si="71"/>
        <v>0</v>
      </c>
      <c r="T1528" s="9">
        <f>IF(Q1528=0,0,(INDEX('RPI calculation'!$H$9:$H$356,P1528)-(COUNTIFS(Matches!$C$9:$C$1954,C1528,Matches!$D$9:$D$1954,D1528,Matches!$Q$9:$Q$1954,1,Matches!$F$9:$F$1954,3)+COUNTIFS(Matches!$C$9:$C$1954,D1528,Matches!$D$9:$D$1954,C1528,Matches!$Q$9:$Q$1954,1,Matches!$E$9:$E$1954,3)))/((INDEX('RPI calculation'!$H$9:$H$356,P1528)+INDEX('RPI calculation'!$I$9:$I$356,P1528))-(COUNTIFS(Matches!$C$9:$C$1954,C1528,Matches!$D$9:$D$1954,D1528,Matches!$Q$9:$Q$1954,1)+COUNTIFS(Matches!$C$9:$C$1954,D1528,Matches!$D$9:$D$1954,C1528,Matches!$Q$9:$Q$1954,1))))</f>
        <v>0</v>
      </c>
      <c r="U1528" s="9">
        <f>IF(Q1528=0,0,(INDEX('RPI calculation'!$H$9:$H$356,O1528)-(COUNTIFS(Matches!$C$9:$C$1954,C1528,Matches!$D$9:$D$1954,D1528,Matches!$Q$9:$Q$1954,1,Matches!$E$9:$E$1954,3)+COUNTIFS(Matches!$C$9:$C$1954,D1528,Matches!$D$9:$D$1954,C1528,Matches!$Q$9:$Q$1954,1,Matches!$F$9:$F$1954,3)))/((INDEX('RPI calculation'!$H$9:$H$356,O1528)+INDEX('RPI calculation'!$I$9:$I$356,O1528))-(COUNTIFS(Matches!$C$9:$C$1954,C1528,Matches!$D$9:$D$1954,D1528,Matches!$Q$9:$Q$1954,1)+COUNTIFS(Matches!$C$9:$C$1954,D1528,Matches!$D$9:$D$1954,C1528,Matches!$Q$9:$Q$1954,1))))</f>
        <v>0.54545454545454541</v>
      </c>
      <c r="V1528" s="9">
        <f>IF(Q1528=0,0,INDEX('RPI calculation'!$K$9:$K$356,P1528))</f>
        <v>0.43954545454545457</v>
      </c>
      <c r="W1528" s="9">
        <f>IF(Q1528=0,0,INDEX('RPI calculation'!$K$9:$K$356,O1528))</f>
        <v>0.42226107226107218</v>
      </c>
      <c r="X1528" s="1">
        <f>IF(G1528="D1",INDEX('RPI calculation'!$N$9:$N$356,O1528),0)</f>
        <v>197</v>
      </c>
      <c r="Y1528" s="1">
        <f>IF(H1528="D1",INDEX('RPI calculation'!$N$9:$N$356,P1528),0)</f>
        <v>339</v>
      </c>
    </row>
    <row r="1529" spans="1:25" ht="25">
      <c r="A1529" s="1" t="s">
        <v>4131</v>
      </c>
      <c r="B1529" s="12">
        <v>46281</v>
      </c>
      <c r="C1529" s="1" t="s">
        <v>32</v>
      </c>
      <c r="D1529" s="1" t="s">
        <v>195</v>
      </c>
      <c r="E1529" s="1">
        <v>3</v>
      </c>
      <c r="F1529" s="1">
        <v>1</v>
      </c>
      <c r="G1529" s="1" t="s">
        <v>584</v>
      </c>
      <c r="H1529" s="1" t="s">
        <v>584</v>
      </c>
      <c r="I1529" s="1">
        <v>2</v>
      </c>
      <c r="J1529" s="14" t="s">
        <v>609</v>
      </c>
      <c r="K1529" s="14" t="s">
        <v>4132</v>
      </c>
      <c r="L1529" s="14"/>
      <c r="M1529" s="1" t="s">
        <v>5986</v>
      </c>
      <c r="N1529" s="14" t="s">
        <v>5989</v>
      </c>
      <c r="O1529" s="1">
        <f>IF(G1529="D1",MATCH(C1529,'RPI calculation'!$A$9:$A$356,0),0)</f>
        <v>20</v>
      </c>
      <c r="P1529" s="1">
        <f>IF(H1529="D1",MATCH(D1529,'RPI calculation'!$A$9:$A$356,0),0)</f>
        <v>303</v>
      </c>
      <c r="Q1529" s="1">
        <f t="shared" si="69"/>
        <v>1</v>
      </c>
      <c r="R1529" s="1">
        <f t="shared" si="70"/>
        <v>1</v>
      </c>
      <c r="S1529" s="1">
        <f t="shared" si="71"/>
        <v>0</v>
      </c>
      <c r="T1529" s="9">
        <f>IF(Q1529=0,0,(INDEX('RPI calculation'!$H$9:$H$356,P1529)-(COUNTIFS(Matches!$C$9:$C$1954,C1529,Matches!$D$9:$D$1954,D1529,Matches!$Q$9:$Q$1954,1,Matches!$F$9:$F$1954,3)+COUNTIFS(Matches!$C$9:$C$1954,D1529,Matches!$D$9:$D$1954,C1529,Matches!$Q$9:$Q$1954,1,Matches!$E$9:$E$1954,3)))/((INDEX('RPI calculation'!$H$9:$H$356,P1529)+INDEX('RPI calculation'!$I$9:$I$356,P1529))-(COUNTIFS(Matches!$C$9:$C$1954,C1529,Matches!$D$9:$D$1954,D1529,Matches!$Q$9:$Q$1954,1)+COUNTIFS(Matches!$C$9:$C$1954,D1529,Matches!$D$9:$D$1954,C1529,Matches!$Q$9:$Q$1954,1))))</f>
        <v>0.25</v>
      </c>
      <c r="U1529" s="9">
        <f>IF(Q1529=0,0,(INDEX('RPI calculation'!$H$9:$H$356,O1529)-(COUNTIFS(Matches!$C$9:$C$1954,C1529,Matches!$D$9:$D$1954,D1529,Matches!$Q$9:$Q$1954,1,Matches!$E$9:$E$1954,3)+COUNTIFS(Matches!$C$9:$C$1954,D1529,Matches!$D$9:$D$1954,C1529,Matches!$Q$9:$Q$1954,1,Matches!$F$9:$F$1954,3)))/((INDEX('RPI calculation'!$H$9:$H$356,O1529)+INDEX('RPI calculation'!$I$9:$I$356,O1529))-(COUNTIFS(Matches!$C$9:$C$1954,C1529,Matches!$D$9:$D$1954,D1529,Matches!$Q$9:$Q$1954,1)+COUNTIFS(Matches!$C$9:$C$1954,D1529,Matches!$D$9:$D$1954,C1529,Matches!$Q$9:$Q$1954,1))))</f>
        <v>0.77777777777777779</v>
      </c>
      <c r="V1529" s="9">
        <f>IF(Q1529=0,0,INDEX('RPI calculation'!$K$9:$K$356,P1529))</f>
        <v>0.63709315375982045</v>
      </c>
      <c r="W1529" s="9">
        <f>IF(Q1529=0,0,INDEX('RPI calculation'!$K$9:$K$356,O1529))</f>
        <v>0.67300505050505044</v>
      </c>
      <c r="X1529" s="1">
        <f>IF(G1529="D1",INDEX('RPI calculation'!$N$9:$N$356,O1529),0)</f>
        <v>9</v>
      </c>
      <c r="Y1529" s="1">
        <f>IF(H1529="D1",INDEX('RPI calculation'!$N$9:$N$356,P1529),0)</f>
        <v>172</v>
      </c>
    </row>
    <row r="1530" spans="1:25" ht="25">
      <c r="A1530" s="1" t="s">
        <v>4133</v>
      </c>
      <c r="B1530" s="12">
        <v>46281</v>
      </c>
      <c r="C1530" s="1" t="s">
        <v>334</v>
      </c>
      <c r="D1530" s="1" t="s">
        <v>359</v>
      </c>
      <c r="E1530" s="1">
        <v>3</v>
      </c>
      <c r="F1530" s="1">
        <v>1</v>
      </c>
      <c r="G1530" s="1" t="s">
        <v>584</v>
      </c>
      <c r="H1530" s="1" t="s">
        <v>584</v>
      </c>
      <c r="I1530" s="1">
        <v>2</v>
      </c>
      <c r="J1530" s="14" t="s">
        <v>1522</v>
      </c>
      <c r="K1530" s="14" t="s">
        <v>4134</v>
      </c>
      <c r="L1530" s="14"/>
      <c r="M1530" s="1" t="s">
        <v>5986</v>
      </c>
      <c r="N1530" s="14" t="s">
        <v>5989</v>
      </c>
      <c r="O1530" s="1">
        <f>IF(G1530="D1",MATCH(C1530,'RPI calculation'!$A$9:$A$356,0),0)</f>
        <v>30</v>
      </c>
      <c r="P1530" s="1">
        <f>IF(H1530="D1",MATCH(D1530,'RPI calculation'!$A$9:$A$356,0),0)</f>
        <v>150</v>
      </c>
      <c r="Q1530" s="1">
        <f t="shared" si="69"/>
        <v>1</v>
      </c>
      <c r="R1530" s="1">
        <f t="shared" si="70"/>
        <v>1</v>
      </c>
      <c r="S1530" s="1">
        <f t="shared" si="71"/>
        <v>0</v>
      </c>
      <c r="T1530" s="9">
        <f>IF(Q1530=0,0,(INDEX('RPI calculation'!$H$9:$H$356,P1530)-(COUNTIFS(Matches!$C$9:$C$1954,C1530,Matches!$D$9:$D$1954,D1530,Matches!$Q$9:$Q$1954,1,Matches!$F$9:$F$1954,3)+COUNTIFS(Matches!$C$9:$C$1954,D1530,Matches!$D$9:$D$1954,C1530,Matches!$Q$9:$Q$1954,1,Matches!$E$9:$E$1954,3)))/((INDEX('RPI calculation'!$H$9:$H$356,P1530)+INDEX('RPI calculation'!$I$9:$I$356,P1530))-(COUNTIFS(Matches!$C$9:$C$1954,C1530,Matches!$D$9:$D$1954,D1530,Matches!$Q$9:$Q$1954,1)+COUNTIFS(Matches!$C$9:$C$1954,D1530,Matches!$D$9:$D$1954,C1530,Matches!$Q$9:$Q$1954,1))))</f>
        <v>0.1</v>
      </c>
      <c r="U1530" s="9">
        <f>IF(Q1530=0,0,(INDEX('RPI calculation'!$H$9:$H$356,O1530)-(COUNTIFS(Matches!$C$9:$C$1954,C1530,Matches!$D$9:$D$1954,D1530,Matches!$Q$9:$Q$1954,1,Matches!$E$9:$E$1954,3)+COUNTIFS(Matches!$C$9:$C$1954,D1530,Matches!$D$9:$D$1954,C1530,Matches!$Q$9:$Q$1954,1,Matches!$F$9:$F$1954,3)))/((INDEX('RPI calculation'!$H$9:$H$356,O1530)+INDEX('RPI calculation'!$I$9:$I$356,O1530))-(COUNTIFS(Matches!$C$9:$C$1954,C1530,Matches!$D$9:$D$1954,D1530,Matches!$Q$9:$Q$1954,1)+COUNTIFS(Matches!$C$9:$C$1954,D1530,Matches!$D$9:$D$1954,C1530,Matches!$Q$9:$Q$1954,1))))</f>
        <v>0.26666666666666666</v>
      </c>
      <c r="V1530" s="9">
        <f>IF(Q1530=0,0,INDEX('RPI calculation'!$K$9:$K$356,P1530))</f>
        <v>0.39511851784579055</v>
      </c>
      <c r="W1530" s="9">
        <f>IF(Q1530=0,0,INDEX('RPI calculation'!$K$9:$K$356,O1530))</f>
        <v>0.39923756798756799</v>
      </c>
      <c r="X1530" s="1">
        <f>IF(G1530="D1",INDEX('RPI calculation'!$N$9:$N$356,O1530),0)</f>
        <v>311</v>
      </c>
      <c r="Y1530" s="1">
        <f>IF(H1530="D1",INDEX('RPI calculation'!$N$9:$N$356,P1530),0)</f>
        <v>336</v>
      </c>
    </row>
    <row r="1531" spans="1:25" ht="25">
      <c r="A1531" s="1" t="s">
        <v>4135</v>
      </c>
      <c r="B1531" s="12">
        <v>46281</v>
      </c>
      <c r="C1531" s="1" t="s">
        <v>179</v>
      </c>
      <c r="D1531" s="1" t="s">
        <v>161</v>
      </c>
      <c r="E1531" s="1">
        <v>0</v>
      </c>
      <c r="F1531" s="1">
        <v>3</v>
      </c>
      <c r="G1531" s="1" t="s">
        <v>584</v>
      </c>
      <c r="H1531" s="1" t="s">
        <v>584</v>
      </c>
      <c r="I1531" s="1">
        <v>2</v>
      </c>
      <c r="J1531" s="14" t="s">
        <v>815</v>
      </c>
      <c r="K1531" s="14" t="s">
        <v>4136</v>
      </c>
      <c r="L1531" s="14"/>
      <c r="M1531" s="1" t="s">
        <v>5986</v>
      </c>
      <c r="N1531" s="14" t="s">
        <v>5989</v>
      </c>
      <c r="O1531" s="1">
        <f>IF(G1531="D1",MATCH(C1531,'RPI calculation'!$A$9:$A$356,0),0)</f>
        <v>33</v>
      </c>
      <c r="P1531" s="1">
        <f>IF(H1531="D1",MATCH(D1531,'RPI calculation'!$A$9:$A$356,0),0)</f>
        <v>122</v>
      </c>
      <c r="Q1531" s="1">
        <f t="shared" si="69"/>
        <v>1</v>
      </c>
      <c r="R1531" s="1">
        <f t="shared" si="70"/>
        <v>0</v>
      </c>
      <c r="S1531" s="1">
        <f t="shared" si="71"/>
        <v>1</v>
      </c>
      <c r="T1531" s="9">
        <f>IF(Q1531=0,0,(INDEX('RPI calculation'!$H$9:$H$356,P1531)-(COUNTIFS(Matches!$C$9:$C$1954,C1531,Matches!$D$9:$D$1954,D1531,Matches!$Q$9:$Q$1954,1,Matches!$F$9:$F$1954,3)+COUNTIFS(Matches!$C$9:$C$1954,D1531,Matches!$D$9:$D$1954,C1531,Matches!$Q$9:$Q$1954,1,Matches!$E$9:$E$1954,3)))/((INDEX('RPI calculation'!$H$9:$H$356,P1531)+INDEX('RPI calculation'!$I$9:$I$356,P1531))-(COUNTIFS(Matches!$C$9:$C$1954,C1531,Matches!$D$9:$D$1954,D1531,Matches!$Q$9:$Q$1954,1)+COUNTIFS(Matches!$C$9:$C$1954,D1531,Matches!$D$9:$D$1954,C1531,Matches!$Q$9:$Q$1954,1))))</f>
        <v>0.33333333333333331</v>
      </c>
      <c r="U1531" s="9">
        <f>IF(Q1531=0,0,(INDEX('RPI calculation'!$H$9:$H$356,O1531)-(COUNTIFS(Matches!$C$9:$C$1954,C1531,Matches!$D$9:$D$1954,D1531,Matches!$Q$9:$Q$1954,1,Matches!$E$9:$E$1954,3)+COUNTIFS(Matches!$C$9:$C$1954,D1531,Matches!$D$9:$D$1954,C1531,Matches!$Q$9:$Q$1954,1,Matches!$F$9:$F$1954,3)))/((INDEX('RPI calculation'!$H$9:$H$356,O1531)+INDEX('RPI calculation'!$I$9:$I$356,O1531))-(COUNTIFS(Matches!$C$9:$C$1954,C1531,Matches!$D$9:$D$1954,D1531,Matches!$Q$9:$Q$1954,1)+COUNTIFS(Matches!$C$9:$C$1954,D1531,Matches!$D$9:$D$1954,C1531,Matches!$Q$9:$Q$1954,1))))</f>
        <v>0.54545454545454541</v>
      </c>
      <c r="V1531" s="9">
        <f>IF(Q1531=0,0,INDEX('RPI calculation'!$K$9:$K$356,P1531))</f>
        <v>0.59677544677544681</v>
      </c>
      <c r="W1531" s="9">
        <f>IF(Q1531=0,0,INDEX('RPI calculation'!$K$9:$K$356,O1531))</f>
        <v>0.50509259259259254</v>
      </c>
      <c r="X1531" s="1">
        <f>IF(G1531="D1",INDEX('RPI calculation'!$N$9:$N$356,O1531),0)</f>
        <v>156</v>
      </c>
      <c r="Y1531" s="1">
        <f>IF(H1531="D1",INDEX('RPI calculation'!$N$9:$N$356,P1531),0)</f>
        <v>138</v>
      </c>
    </row>
    <row r="1532" spans="1:25" ht="25">
      <c r="A1532" s="1" t="s">
        <v>4137</v>
      </c>
      <c r="B1532" s="12">
        <v>46281</v>
      </c>
      <c r="C1532" s="1" t="s">
        <v>88</v>
      </c>
      <c r="D1532" s="1" t="s">
        <v>146</v>
      </c>
      <c r="E1532" s="1">
        <v>3</v>
      </c>
      <c r="F1532" s="1">
        <v>2</v>
      </c>
      <c r="G1532" s="1" t="s">
        <v>584</v>
      </c>
      <c r="H1532" s="1" t="s">
        <v>584</v>
      </c>
      <c r="I1532" s="1">
        <v>2</v>
      </c>
      <c r="J1532" s="14" t="s">
        <v>615</v>
      </c>
      <c r="K1532" s="14" t="s">
        <v>4138</v>
      </c>
      <c r="L1532" s="14"/>
      <c r="M1532" s="1" t="s">
        <v>5986</v>
      </c>
      <c r="N1532" s="14" t="s">
        <v>5989</v>
      </c>
      <c r="O1532" s="1">
        <f>IF(G1532="D1",MATCH(C1532,'RPI calculation'!$A$9:$A$356,0),0)</f>
        <v>37</v>
      </c>
      <c r="P1532" s="1">
        <f>IF(H1532="D1",MATCH(D1532,'RPI calculation'!$A$9:$A$356,0),0)</f>
        <v>294</v>
      </c>
      <c r="Q1532" s="1">
        <f t="shared" si="69"/>
        <v>1</v>
      </c>
      <c r="R1532" s="1">
        <f t="shared" si="70"/>
        <v>1</v>
      </c>
      <c r="S1532" s="1">
        <f t="shared" si="71"/>
        <v>0</v>
      </c>
      <c r="T1532" s="9">
        <f>IF(Q1532=0,0,(INDEX('RPI calculation'!$H$9:$H$356,P1532)-(COUNTIFS(Matches!$C$9:$C$1954,C1532,Matches!$D$9:$D$1954,D1532,Matches!$Q$9:$Q$1954,1,Matches!$F$9:$F$1954,3)+COUNTIFS(Matches!$C$9:$C$1954,D1532,Matches!$D$9:$D$1954,C1532,Matches!$Q$9:$Q$1954,1,Matches!$E$9:$E$1954,3)))/((INDEX('RPI calculation'!$H$9:$H$356,P1532)+INDEX('RPI calculation'!$I$9:$I$356,P1532))-(COUNTIFS(Matches!$C$9:$C$1954,C1532,Matches!$D$9:$D$1954,D1532,Matches!$Q$9:$Q$1954,1)+COUNTIFS(Matches!$C$9:$C$1954,D1532,Matches!$D$9:$D$1954,C1532,Matches!$Q$9:$Q$1954,1))))</f>
        <v>0.4</v>
      </c>
      <c r="U1532" s="9">
        <f>IF(Q1532=0,0,(INDEX('RPI calculation'!$H$9:$H$356,O1532)-(COUNTIFS(Matches!$C$9:$C$1954,C1532,Matches!$D$9:$D$1954,D1532,Matches!$Q$9:$Q$1954,1,Matches!$E$9:$E$1954,3)+COUNTIFS(Matches!$C$9:$C$1954,D1532,Matches!$D$9:$D$1954,C1532,Matches!$Q$9:$Q$1954,1,Matches!$F$9:$F$1954,3)))/((INDEX('RPI calculation'!$H$9:$H$356,O1532)+INDEX('RPI calculation'!$I$9:$I$356,O1532))-(COUNTIFS(Matches!$C$9:$C$1954,C1532,Matches!$D$9:$D$1954,D1532,Matches!$Q$9:$Q$1954,1)+COUNTIFS(Matches!$C$9:$C$1954,D1532,Matches!$D$9:$D$1954,C1532,Matches!$Q$9:$Q$1954,1))))</f>
        <v>0.9</v>
      </c>
      <c r="V1532" s="9">
        <f>IF(Q1532=0,0,INDEX('RPI calculation'!$K$9:$K$356,P1532))</f>
        <v>0.62020202020202031</v>
      </c>
      <c r="W1532" s="9">
        <f>IF(Q1532=0,0,INDEX('RPI calculation'!$K$9:$K$356,O1532))</f>
        <v>0.45977961432506886</v>
      </c>
      <c r="X1532" s="1">
        <f>IF(G1532="D1",INDEX('RPI calculation'!$N$9:$N$356,O1532),0)</f>
        <v>65</v>
      </c>
      <c r="Y1532" s="1">
        <f>IF(H1532="D1",INDEX('RPI calculation'!$N$9:$N$356,P1532),0)</f>
        <v>123</v>
      </c>
    </row>
    <row r="1533" spans="1:25">
      <c r="A1533" s="1" t="s">
        <v>4139</v>
      </c>
      <c r="B1533" s="12">
        <v>46281</v>
      </c>
      <c r="C1533" s="1" t="s">
        <v>4067</v>
      </c>
      <c r="D1533" s="1" t="s">
        <v>368</v>
      </c>
      <c r="E1533" s="1">
        <v>3</v>
      </c>
      <c r="F1533" s="1">
        <v>1</v>
      </c>
      <c r="G1533" s="1" t="s">
        <v>1158</v>
      </c>
      <c r="H1533" s="1" t="s">
        <v>584</v>
      </c>
      <c r="I1533" s="1">
        <v>1</v>
      </c>
      <c r="J1533" s="14" t="s">
        <v>2971</v>
      </c>
      <c r="K1533" s="14" t="s">
        <v>4068</v>
      </c>
      <c r="L1533" s="14"/>
      <c r="M1533" s="1" t="s">
        <v>5986</v>
      </c>
      <c r="N1533" s="14" t="s">
        <v>5989</v>
      </c>
      <c r="O1533" s="1">
        <f>IF(G1533="D1",MATCH(C1533,'RPI calculation'!$A$9:$A$356,0),0)</f>
        <v>0</v>
      </c>
      <c r="P1533" s="1">
        <f>IF(H1533="D1",MATCH(D1533,'RPI calculation'!$A$9:$A$356,0),0)</f>
        <v>256</v>
      </c>
      <c r="Q1533" s="1">
        <f t="shared" si="69"/>
        <v>0</v>
      </c>
      <c r="R1533" s="1">
        <f t="shared" si="70"/>
        <v>1</v>
      </c>
      <c r="S1533" s="1">
        <f t="shared" si="71"/>
        <v>0</v>
      </c>
      <c r="T1533" s="9">
        <f>IF(Q1533=0,0,(INDEX('RPI calculation'!$H$9:$H$356,P1533)-(COUNTIFS(Matches!$C$9:$C$1954,C1533,Matches!$D$9:$D$1954,D1533,Matches!$Q$9:$Q$1954,1,Matches!$F$9:$F$1954,3)+COUNTIFS(Matches!$C$9:$C$1954,D1533,Matches!$D$9:$D$1954,C1533,Matches!$Q$9:$Q$1954,1,Matches!$E$9:$E$1954,3)))/((INDEX('RPI calculation'!$H$9:$H$356,P1533)+INDEX('RPI calculation'!$I$9:$I$356,P1533))-(COUNTIFS(Matches!$C$9:$C$1954,C1533,Matches!$D$9:$D$1954,D1533,Matches!$Q$9:$Q$1954,1)+COUNTIFS(Matches!$C$9:$C$1954,D1533,Matches!$D$9:$D$1954,C1533,Matches!$Q$9:$Q$1954,1))))</f>
        <v>0</v>
      </c>
      <c r="U1533" s="9">
        <f>IF(Q1533=0,0,(INDEX('RPI calculation'!$H$9:$H$356,O1533)-(COUNTIFS(Matches!$C$9:$C$1954,C1533,Matches!$D$9:$D$1954,D1533,Matches!$Q$9:$Q$1954,1,Matches!$E$9:$E$1954,3)+COUNTIFS(Matches!$C$9:$C$1954,D1533,Matches!$D$9:$D$1954,C1533,Matches!$Q$9:$Q$1954,1,Matches!$F$9:$F$1954,3)))/((INDEX('RPI calculation'!$H$9:$H$356,O1533)+INDEX('RPI calculation'!$I$9:$I$356,O1533))-(COUNTIFS(Matches!$C$9:$C$1954,C1533,Matches!$D$9:$D$1954,D1533,Matches!$Q$9:$Q$1954,1)+COUNTIFS(Matches!$C$9:$C$1954,D1533,Matches!$D$9:$D$1954,C1533,Matches!$Q$9:$Q$1954,1))))</f>
        <v>0</v>
      </c>
      <c r="V1533" s="9">
        <f>IF(Q1533=0,0,INDEX('RPI calculation'!$K$9:$K$356,P1533))</f>
        <v>0</v>
      </c>
      <c r="W1533" s="9">
        <f>IF(Q1533=0,0,INDEX('RPI calculation'!$K$9:$K$356,O1533))</f>
        <v>0</v>
      </c>
      <c r="X1533" s="1">
        <f>IF(G1533="D1",INDEX('RPI calculation'!$N$9:$N$356,O1533),0)</f>
        <v>0</v>
      </c>
      <c r="Y1533" s="1">
        <f>IF(H1533="D1",INDEX('RPI calculation'!$N$9:$N$356,P1533),0)</f>
        <v>345</v>
      </c>
    </row>
    <row r="1534" spans="1:25" ht="25">
      <c r="A1534" s="1" t="s">
        <v>4140</v>
      </c>
      <c r="B1534" s="12">
        <v>46281</v>
      </c>
      <c r="C1534" s="1" t="s">
        <v>75</v>
      </c>
      <c r="D1534" s="1" t="s">
        <v>31</v>
      </c>
      <c r="E1534" s="1">
        <v>0</v>
      </c>
      <c r="F1534" s="1">
        <v>3</v>
      </c>
      <c r="G1534" s="1" t="s">
        <v>584</v>
      </c>
      <c r="H1534" s="1" t="s">
        <v>584</v>
      </c>
      <c r="I1534" s="1">
        <v>2</v>
      </c>
      <c r="J1534" s="14" t="s">
        <v>795</v>
      </c>
      <c r="K1534" s="14" t="s">
        <v>4141</v>
      </c>
      <c r="L1534" s="14"/>
      <c r="M1534" s="1" t="s">
        <v>5986</v>
      </c>
      <c r="N1534" s="14" t="s">
        <v>5989</v>
      </c>
      <c r="O1534" s="1">
        <f>IF(G1534="D1",MATCH(C1534,'RPI calculation'!$A$9:$A$356,0),0)</f>
        <v>59</v>
      </c>
      <c r="P1534" s="1">
        <f>IF(H1534="D1",MATCH(D1534,'RPI calculation'!$A$9:$A$356,0),0)</f>
        <v>180</v>
      </c>
      <c r="Q1534" s="1">
        <f t="shared" si="69"/>
        <v>1</v>
      </c>
      <c r="R1534" s="1">
        <f t="shared" si="70"/>
        <v>0</v>
      </c>
      <c r="S1534" s="1">
        <f t="shared" si="71"/>
        <v>1</v>
      </c>
      <c r="T1534" s="9">
        <f>IF(Q1534=0,0,(INDEX('RPI calculation'!$H$9:$H$356,P1534)-(COUNTIFS(Matches!$C$9:$C$1954,C1534,Matches!$D$9:$D$1954,D1534,Matches!$Q$9:$Q$1954,1,Matches!$F$9:$F$1954,3)+COUNTIFS(Matches!$C$9:$C$1954,D1534,Matches!$D$9:$D$1954,C1534,Matches!$Q$9:$Q$1954,1,Matches!$E$9:$E$1954,3)))/((INDEX('RPI calculation'!$H$9:$H$356,P1534)+INDEX('RPI calculation'!$I$9:$I$356,P1534))-(COUNTIFS(Matches!$C$9:$C$1954,C1534,Matches!$D$9:$D$1954,D1534,Matches!$Q$9:$Q$1954,1)+COUNTIFS(Matches!$C$9:$C$1954,D1534,Matches!$D$9:$D$1954,C1534,Matches!$Q$9:$Q$1954,1))))</f>
        <v>1</v>
      </c>
      <c r="U1534" s="9">
        <f>IF(Q1534=0,0,(INDEX('RPI calculation'!$H$9:$H$356,O1534)-(COUNTIFS(Matches!$C$9:$C$1954,C1534,Matches!$D$9:$D$1954,D1534,Matches!$Q$9:$Q$1954,1,Matches!$E$9:$E$1954,3)+COUNTIFS(Matches!$C$9:$C$1954,D1534,Matches!$D$9:$D$1954,C1534,Matches!$Q$9:$Q$1954,1,Matches!$F$9:$F$1954,3)))/((INDEX('RPI calculation'!$H$9:$H$356,O1534)+INDEX('RPI calculation'!$I$9:$I$356,O1534))-(COUNTIFS(Matches!$C$9:$C$1954,C1534,Matches!$D$9:$D$1954,D1534,Matches!$Q$9:$Q$1954,1)+COUNTIFS(Matches!$C$9:$C$1954,D1534,Matches!$D$9:$D$1954,C1534,Matches!$Q$9:$Q$1954,1))))</f>
        <v>0.45454545454545453</v>
      </c>
      <c r="V1534" s="9">
        <f>IF(Q1534=0,0,INDEX('RPI calculation'!$K$9:$K$356,P1534))</f>
        <v>0.55847041847041845</v>
      </c>
      <c r="W1534" s="9">
        <f>IF(Q1534=0,0,INDEX('RPI calculation'!$K$9:$K$356,O1534))</f>
        <v>0.718214886964887</v>
      </c>
      <c r="X1534" s="1">
        <f>IF(G1534="D1",INDEX('RPI calculation'!$N$9:$N$356,O1534),0)</f>
        <v>52</v>
      </c>
      <c r="Y1534" s="1">
        <f>IF(H1534="D1",INDEX('RPI calculation'!$N$9:$N$356,P1534),0)</f>
        <v>8</v>
      </c>
    </row>
    <row r="1535" spans="1:25">
      <c r="A1535" s="1" t="s">
        <v>4142</v>
      </c>
      <c r="B1535" s="12">
        <v>46281</v>
      </c>
      <c r="C1535" s="1" t="s">
        <v>1972</v>
      </c>
      <c r="D1535" s="1" t="s">
        <v>371</v>
      </c>
      <c r="E1535" s="1">
        <v>3</v>
      </c>
      <c r="F1535" s="1">
        <v>0</v>
      </c>
      <c r="G1535" s="1" t="s">
        <v>1028</v>
      </c>
      <c r="H1535" s="1" t="s">
        <v>584</v>
      </c>
      <c r="I1535" s="1">
        <v>1</v>
      </c>
      <c r="J1535" s="14" t="s">
        <v>812</v>
      </c>
      <c r="K1535" s="14" t="s">
        <v>4143</v>
      </c>
      <c r="L1535" s="14"/>
      <c r="M1535" s="1" t="s">
        <v>5986</v>
      </c>
      <c r="N1535" s="14" t="s">
        <v>5989</v>
      </c>
      <c r="O1535" s="1">
        <f>IF(G1535="D1",MATCH(C1535,'RPI calculation'!$A$9:$A$356,0),0)</f>
        <v>0</v>
      </c>
      <c r="P1535" s="1">
        <f>IF(H1535="D1",MATCH(D1535,'RPI calculation'!$A$9:$A$356,0),0)</f>
        <v>168</v>
      </c>
      <c r="Q1535" s="1">
        <f t="shared" si="69"/>
        <v>0</v>
      </c>
      <c r="R1535" s="1">
        <f t="shared" si="70"/>
        <v>1</v>
      </c>
      <c r="S1535" s="1">
        <f t="shared" si="71"/>
        <v>0</v>
      </c>
      <c r="T1535" s="9">
        <f>IF(Q1535=0,0,(INDEX('RPI calculation'!$H$9:$H$356,P1535)-(COUNTIFS(Matches!$C$9:$C$1954,C1535,Matches!$D$9:$D$1954,D1535,Matches!$Q$9:$Q$1954,1,Matches!$F$9:$F$1954,3)+COUNTIFS(Matches!$C$9:$C$1954,D1535,Matches!$D$9:$D$1954,C1535,Matches!$Q$9:$Q$1954,1,Matches!$E$9:$E$1954,3)))/((INDEX('RPI calculation'!$H$9:$H$356,P1535)+INDEX('RPI calculation'!$I$9:$I$356,P1535))-(COUNTIFS(Matches!$C$9:$C$1954,C1535,Matches!$D$9:$D$1954,D1535,Matches!$Q$9:$Q$1954,1)+COUNTIFS(Matches!$C$9:$C$1954,D1535,Matches!$D$9:$D$1954,C1535,Matches!$Q$9:$Q$1954,1))))</f>
        <v>0</v>
      </c>
      <c r="U1535" s="9">
        <f>IF(Q1535=0,0,(INDEX('RPI calculation'!$H$9:$H$356,O1535)-(COUNTIFS(Matches!$C$9:$C$1954,C1535,Matches!$D$9:$D$1954,D1535,Matches!$Q$9:$Q$1954,1,Matches!$E$9:$E$1954,3)+COUNTIFS(Matches!$C$9:$C$1954,D1535,Matches!$D$9:$D$1954,C1535,Matches!$Q$9:$Q$1954,1,Matches!$F$9:$F$1954,3)))/((INDEX('RPI calculation'!$H$9:$H$356,O1535)+INDEX('RPI calculation'!$I$9:$I$356,O1535))-(COUNTIFS(Matches!$C$9:$C$1954,C1535,Matches!$D$9:$D$1954,D1535,Matches!$Q$9:$Q$1954,1)+COUNTIFS(Matches!$C$9:$C$1954,D1535,Matches!$D$9:$D$1954,C1535,Matches!$Q$9:$Q$1954,1))))</f>
        <v>0</v>
      </c>
      <c r="V1535" s="9">
        <f>IF(Q1535=0,0,INDEX('RPI calculation'!$K$9:$K$356,P1535))</f>
        <v>0</v>
      </c>
      <c r="W1535" s="9">
        <f>IF(Q1535=0,0,INDEX('RPI calculation'!$K$9:$K$356,O1535))</f>
        <v>0</v>
      </c>
      <c r="X1535" s="1">
        <f>IF(G1535="D1",INDEX('RPI calculation'!$N$9:$N$356,O1535),0)</f>
        <v>0</v>
      </c>
      <c r="Y1535" s="1">
        <f>IF(H1535="D1",INDEX('RPI calculation'!$N$9:$N$356,P1535),0)</f>
        <v>348</v>
      </c>
    </row>
    <row r="1536" spans="1:25" ht="25">
      <c r="A1536" s="1" t="s">
        <v>4144</v>
      </c>
      <c r="B1536" s="12">
        <v>46281</v>
      </c>
      <c r="C1536" s="1" t="s">
        <v>153</v>
      </c>
      <c r="D1536" s="1" t="s">
        <v>60</v>
      </c>
      <c r="E1536" s="1">
        <v>0</v>
      </c>
      <c r="F1536" s="1">
        <v>3</v>
      </c>
      <c r="G1536" s="1" t="s">
        <v>584</v>
      </c>
      <c r="H1536" s="1" t="s">
        <v>584</v>
      </c>
      <c r="I1536" s="1">
        <v>2</v>
      </c>
      <c r="J1536" s="14" t="s">
        <v>1349</v>
      </c>
      <c r="K1536" s="14" t="s">
        <v>4145</v>
      </c>
      <c r="L1536" s="14"/>
      <c r="M1536" s="1" t="s">
        <v>5986</v>
      </c>
      <c r="N1536" s="14" t="s">
        <v>5989</v>
      </c>
      <c r="O1536" s="1">
        <f>IF(G1536="D1",MATCH(C1536,'RPI calculation'!$A$9:$A$356,0),0)</f>
        <v>69</v>
      </c>
      <c r="P1536" s="1">
        <f>IF(H1536="D1",MATCH(D1536,'RPI calculation'!$A$9:$A$356,0),0)</f>
        <v>120</v>
      </c>
      <c r="Q1536" s="1">
        <f t="shared" si="69"/>
        <v>1</v>
      </c>
      <c r="R1536" s="1">
        <f t="shared" si="70"/>
        <v>0</v>
      </c>
      <c r="S1536" s="1">
        <f t="shared" si="71"/>
        <v>1</v>
      </c>
      <c r="T1536" s="9">
        <f>IF(Q1536=0,0,(INDEX('RPI calculation'!$H$9:$H$356,P1536)-(COUNTIFS(Matches!$C$9:$C$1954,C1536,Matches!$D$9:$D$1954,D1536,Matches!$Q$9:$Q$1954,1,Matches!$F$9:$F$1954,3)+COUNTIFS(Matches!$C$9:$C$1954,D1536,Matches!$D$9:$D$1954,C1536,Matches!$Q$9:$Q$1954,1,Matches!$E$9:$E$1954,3)))/((INDEX('RPI calculation'!$H$9:$H$356,P1536)+INDEX('RPI calculation'!$I$9:$I$356,P1536))-(COUNTIFS(Matches!$C$9:$C$1954,C1536,Matches!$D$9:$D$1954,D1536,Matches!$Q$9:$Q$1954,1)+COUNTIFS(Matches!$C$9:$C$1954,D1536,Matches!$D$9:$D$1954,C1536,Matches!$Q$9:$Q$1954,1))))</f>
        <v>0.75</v>
      </c>
      <c r="U1536" s="9">
        <f>IF(Q1536=0,0,(INDEX('RPI calculation'!$H$9:$H$356,O1536)-(COUNTIFS(Matches!$C$9:$C$1954,C1536,Matches!$D$9:$D$1954,D1536,Matches!$Q$9:$Q$1954,1,Matches!$E$9:$E$1954,3)+COUNTIFS(Matches!$C$9:$C$1954,D1536,Matches!$D$9:$D$1954,C1536,Matches!$Q$9:$Q$1954,1,Matches!$F$9:$F$1954,3)))/((INDEX('RPI calculation'!$H$9:$H$356,O1536)+INDEX('RPI calculation'!$I$9:$I$356,O1536))-(COUNTIFS(Matches!$C$9:$C$1954,C1536,Matches!$D$9:$D$1954,D1536,Matches!$Q$9:$Q$1954,1)+COUNTIFS(Matches!$C$9:$C$1954,D1536,Matches!$D$9:$D$1954,C1536,Matches!$Q$9:$Q$1954,1))))</f>
        <v>0.45454545454545453</v>
      </c>
      <c r="V1536" s="9">
        <f>IF(Q1536=0,0,INDEX('RPI calculation'!$K$9:$K$356,P1536))</f>
        <v>0.59353146853146854</v>
      </c>
      <c r="W1536" s="9">
        <f>IF(Q1536=0,0,INDEX('RPI calculation'!$K$9:$K$356,O1536))</f>
        <v>0.5986046361046361</v>
      </c>
      <c r="X1536" s="1">
        <f>IF(G1536="D1",INDEX('RPI calculation'!$N$9:$N$356,O1536),0)</f>
        <v>130</v>
      </c>
      <c r="Y1536" s="1">
        <f>IF(H1536="D1",INDEX('RPI calculation'!$N$9:$N$356,P1536),0)</f>
        <v>37</v>
      </c>
    </row>
    <row r="1537" spans="1:25" ht="25">
      <c r="A1537" s="1" t="s">
        <v>4146</v>
      </c>
      <c r="B1537" s="12">
        <v>46281</v>
      </c>
      <c r="C1537" s="1" t="s">
        <v>303</v>
      </c>
      <c r="D1537" s="1" t="s">
        <v>65</v>
      </c>
      <c r="E1537" s="1">
        <v>1</v>
      </c>
      <c r="F1537" s="1">
        <v>3</v>
      </c>
      <c r="G1537" s="1" t="s">
        <v>584</v>
      </c>
      <c r="H1537" s="1" t="s">
        <v>584</v>
      </c>
      <c r="I1537" s="1">
        <v>2</v>
      </c>
      <c r="J1537" s="14" t="s">
        <v>1558</v>
      </c>
      <c r="K1537" s="14" t="s">
        <v>4147</v>
      </c>
      <c r="L1537" s="14"/>
      <c r="M1537" s="1" t="s">
        <v>5986</v>
      </c>
      <c r="N1537" s="14" t="s">
        <v>5989</v>
      </c>
      <c r="O1537" s="1">
        <f>IF(G1537="D1",MATCH(C1537,'RPI calculation'!$A$9:$A$356,0),0)</f>
        <v>74</v>
      </c>
      <c r="P1537" s="1">
        <f>IF(H1537="D1",MATCH(D1537,'RPI calculation'!$A$9:$A$356,0),0)</f>
        <v>115</v>
      </c>
      <c r="Q1537" s="1">
        <f t="shared" si="69"/>
        <v>1</v>
      </c>
      <c r="R1537" s="1">
        <f t="shared" si="70"/>
        <v>0</v>
      </c>
      <c r="S1537" s="1">
        <f t="shared" si="71"/>
        <v>1</v>
      </c>
      <c r="T1537" s="9">
        <f>IF(Q1537=0,0,(INDEX('RPI calculation'!$H$9:$H$356,P1537)-(COUNTIFS(Matches!$C$9:$C$1954,C1537,Matches!$D$9:$D$1954,D1537,Matches!$Q$9:$Q$1954,1,Matches!$F$9:$F$1954,3)+COUNTIFS(Matches!$C$9:$C$1954,D1537,Matches!$D$9:$D$1954,C1537,Matches!$Q$9:$Q$1954,1,Matches!$E$9:$E$1954,3)))/((INDEX('RPI calculation'!$H$9:$H$356,P1537)+INDEX('RPI calculation'!$I$9:$I$356,P1537))-(COUNTIFS(Matches!$C$9:$C$1954,C1537,Matches!$D$9:$D$1954,D1537,Matches!$Q$9:$Q$1954,1)+COUNTIFS(Matches!$C$9:$C$1954,D1537,Matches!$D$9:$D$1954,C1537,Matches!$Q$9:$Q$1954,1))))</f>
        <v>0.7</v>
      </c>
      <c r="U1537" s="9">
        <f>IF(Q1537=0,0,(INDEX('RPI calculation'!$H$9:$H$356,O1537)-(COUNTIFS(Matches!$C$9:$C$1954,C1537,Matches!$D$9:$D$1954,D1537,Matches!$Q$9:$Q$1954,1,Matches!$E$9:$E$1954,3)+COUNTIFS(Matches!$C$9:$C$1954,D1537,Matches!$D$9:$D$1954,C1537,Matches!$Q$9:$Q$1954,1,Matches!$F$9:$F$1954,3)))/((INDEX('RPI calculation'!$H$9:$H$356,O1537)+INDEX('RPI calculation'!$I$9:$I$356,O1537))-(COUNTIFS(Matches!$C$9:$C$1954,C1537,Matches!$D$9:$D$1954,D1537,Matches!$Q$9:$Q$1954,1)+COUNTIFS(Matches!$C$9:$C$1954,D1537,Matches!$D$9:$D$1954,C1537,Matches!$Q$9:$Q$1954,1))))</f>
        <v>0.1</v>
      </c>
      <c r="V1537" s="9">
        <f>IF(Q1537=0,0,INDEX('RPI calculation'!$K$9:$K$356,P1537))</f>
        <v>0.58087695133149675</v>
      </c>
      <c r="W1537" s="9">
        <f>IF(Q1537=0,0,INDEX('RPI calculation'!$K$9:$K$356,O1537))</f>
        <v>0.5193854125672307</v>
      </c>
      <c r="X1537" s="1">
        <f>IF(G1537="D1",INDEX('RPI calculation'!$N$9:$N$356,O1537),0)</f>
        <v>280</v>
      </c>
      <c r="Y1537" s="1">
        <f>IF(H1537="D1",INDEX('RPI calculation'!$N$9:$N$356,P1537),0)</f>
        <v>42</v>
      </c>
    </row>
    <row r="1538" spans="1:25" ht="25">
      <c r="A1538" s="1" t="s">
        <v>4148</v>
      </c>
      <c r="B1538" s="12">
        <v>46281</v>
      </c>
      <c r="C1538" s="1" t="s">
        <v>331</v>
      </c>
      <c r="D1538" s="1" t="s">
        <v>363</v>
      </c>
      <c r="E1538" s="1">
        <v>3</v>
      </c>
      <c r="F1538" s="1">
        <v>2</v>
      </c>
      <c r="G1538" s="1" t="s">
        <v>584</v>
      </c>
      <c r="H1538" s="1" t="s">
        <v>584</v>
      </c>
      <c r="I1538" s="1">
        <v>2</v>
      </c>
      <c r="J1538" s="14" t="s">
        <v>632</v>
      </c>
      <c r="K1538" s="14" t="s">
        <v>1927</v>
      </c>
      <c r="L1538" s="14"/>
      <c r="M1538" s="1" t="s">
        <v>5986</v>
      </c>
      <c r="N1538" s="14" t="s">
        <v>5989</v>
      </c>
      <c r="O1538" s="1">
        <f>IF(G1538="D1",MATCH(C1538,'RPI calculation'!$A$9:$A$356,0),0)</f>
        <v>101</v>
      </c>
      <c r="P1538" s="1">
        <f>IF(H1538="D1",MATCH(D1538,'RPI calculation'!$A$9:$A$356,0),0)</f>
        <v>188</v>
      </c>
      <c r="Q1538" s="1">
        <f t="shared" si="69"/>
        <v>1</v>
      </c>
      <c r="R1538" s="1">
        <f t="shared" si="70"/>
        <v>1</v>
      </c>
      <c r="S1538" s="1">
        <f t="shared" si="71"/>
        <v>0</v>
      </c>
      <c r="T1538" s="9">
        <f>IF(Q1538=0,0,(INDEX('RPI calculation'!$H$9:$H$356,P1538)-(COUNTIFS(Matches!$C$9:$C$1954,C1538,Matches!$D$9:$D$1954,D1538,Matches!$Q$9:$Q$1954,1,Matches!$F$9:$F$1954,3)+COUNTIFS(Matches!$C$9:$C$1954,D1538,Matches!$D$9:$D$1954,C1538,Matches!$Q$9:$Q$1954,1,Matches!$E$9:$E$1954,3)))/((INDEX('RPI calculation'!$H$9:$H$356,P1538)+INDEX('RPI calculation'!$I$9:$I$356,P1538))-(COUNTIFS(Matches!$C$9:$C$1954,C1538,Matches!$D$9:$D$1954,D1538,Matches!$Q$9:$Q$1954,1)+COUNTIFS(Matches!$C$9:$C$1954,D1538,Matches!$D$9:$D$1954,C1538,Matches!$Q$9:$Q$1954,1))))</f>
        <v>0.6</v>
      </c>
      <c r="U1538" s="9">
        <f>IF(Q1538=0,0,(INDEX('RPI calculation'!$H$9:$H$356,O1538)-(COUNTIFS(Matches!$C$9:$C$1954,C1538,Matches!$D$9:$D$1954,D1538,Matches!$Q$9:$Q$1954,1,Matches!$E$9:$E$1954,3)+COUNTIFS(Matches!$C$9:$C$1954,D1538,Matches!$D$9:$D$1954,C1538,Matches!$Q$9:$Q$1954,1,Matches!$F$9:$F$1954,3)))/((INDEX('RPI calculation'!$H$9:$H$356,O1538)+INDEX('RPI calculation'!$I$9:$I$356,O1538))-(COUNTIFS(Matches!$C$9:$C$1954,C1538,Matches!$D$9:$D$1954,D1538,Matches!$Q$9:$Q$1954,1)+COUNTIFS(Matches!$C$9:$C$1954,D1538,Matches!$D$9:$D$1954,C1538,Matches!$Q$9:$Q$1954,1))))</f>
        <v>0.1111111111111111</v>
      </c>
      <c r="V1538" s="9">
        <f>IF(Q1538=0,0,INDEX('RPI calculation'!$K$9:$K$356,P1538))</f>
        <v>0.17606421356421356</v>
      </c>
      <c r="W1538" s="9">
        <f>IF(Q1538=0,0,INDEX('RPI calculation'!$K$9:$K$356,O1538))</f>
        <v>0.46839196157377982</v>
      </c>
      <c r="X1538" s="1">
        <f>IF(G1538="D1",INDEX('RPI calculation'!$N$9:$N$356,O1538),0)</f>
        <v>308</v>
      </c>
      <c r="Y1538" s="1">
        <f>IF(H1538="D1",INDEX('RPI calculation'!$N$9:$N$356,P1538),0)</f>
        <v>340</v>
      </c>
    </row>
    <row r="1539" spans="1:25" ht="25">
      <c r="A1539" s="1" t="s">
        <v>4149</v>
      </c>
      <c r="B1539" s="12">
        <v>46281</v>
      </c>
      <c r="C1539" s="1" t="s">
        <v>208</v>
      </c>
      <c r="D1539" s="1" t="s">
        <v>212</v>
      </c>
      <c r="E1539" s="1">
        <v>0</v>
      </c>
      <c r="F1539" s="1">
        <v>3</v>
      </c>
      <c r="G1539" s="1" t="s">
        <v>584</v>
      </c>
      <c r="H1539" s="1" t="s">
        <v>584</v>
      </c>
      <c r="I1539" s="1">
        <v>2</v>
      </c>
      <c r="J1539" s="14" t="s">
        <v>668</v>
      </c>
      <c r="K1539" s="14" t="s">
        <v>4150</v>
      </c>
      <c r="L1539" s="14"/>
      <c r="M1539" s="1" t="s">
        <v>5986</v>
      </c>
      <c r="N1539" s="14" t="s">
        <v>5989</v>
      </c>
      <c r="O1539" s="1">
        <f>IF(G1539="D1",MATCH(C1539,'RPI calculation'!$A$9:$A$356,0),0)</f>
        <v>140</v>
      </c>
      <c r="P1539" s="1">
        <f>IF(H1539="D1",MATCH(D1539,'RPI calculation'!$A$9:$A$356,0),0)</f>
        <v>260</v>
      </c>
      <c r="Q1539" s="1">
        <f t="shared" si="69"/>
        <v>1</v>
      </c>
      <c r="R1539" s="1">
        <f t="shared" si="70"/>
        <v>0</v>
      </c>
      <c r="S1539" s="1">
        <f t="shared" si="71"/>
        <v>1</v>
      </c>
      <c r="T1539" s="9">
        <f>IF(Q1539=0,0,(INDEX('RPI calculation'!$H$9:$H$356,P1539)-(COUNTIFS(Matches!$C$9:$C$1954,C1539,Matches!$D$9:$D$1954,D1539,Matches!$Q$9:$Q$1954,1,Matches!$F$9:$F$1954,3)+COUNTIFS(Matches!$C$9:$C$1954,D1539,Matches!$D$9:$D$1954,C1539,Matches!$Q$9:$Q$1954,1,Matches!$E$9:$E$1954,3)))/((INDEX('RPI calculation'!$H$9:$H$356,P1539)+INDEX('RPI calculation'!$I$9:$I$356,P1539))-(COUNTIFS(Matches!$C$9:$C$1954,C1539,Matches!$D$9:$D$1954,D1539,Matches!$Q$9:$Q$1954,1)+COUNTIFS(Matches!$C$9:$C$1954,D1539,Matches!$D$9:$D$1954,C1539,Matches!$Q$9:$Q$1954,1))))</f>
        <v>0.5</v>
      </c>
      <c r="U1539" s="9">
        <f>IF(Q1539=0,0,(INDEX('RPI calculation'!$H$9:$H$356,O1539)-(COUNTIFS(Matches!$C$9:$C$1954,C1539,Matches!$D$9:$D$1954,D1539,Matches!$Q$9:$Q$1954,1,Matches!$E$9:$E$1954,3)+COUNTIFS(Matches!$C$9:$C$1954,D1539,Matches!$D$9:$D$1954,C1539,Matches!$Q$9:$Q$1954,1,Matches!$F$9:$F$1954,3)))/((INDEX('RPI calculation'!$H$9:$H$356,O1539)+INDEX('RPI calculation'!$I$9:$I$356,O1539))-(COUNTIFS(Matches!$C$9:$C$1954,C1539,Matches!$D$9:$D$1954,D1539,Matches!$Q$9:$Q$1954,1)+COUNTIFS(Matches!$C$9:$C$1954,D1539,Matches!$D$9:$D$1954,C1539,Matches!$Q$9:$Q$1954,1))))</f>
        <v>0.54545454545454541</v>
      </c>
      <c r="V1539" s="9">
        <f>IF(Q1539=0,0,INDEX('RPI calculation'!$K$9:$K$356,P1539))</f>
        <v>0.45470085470085464</v>
      </c>
      <c r="W1539" s="9">
        <f>IF(Q1539=0,0,INDEX('RPI calculation'!$K$9:$K$356,O1539))</f>
        <v>0.50915750915750912</v>
      </c>
      <c r="X1539" s="1">
        <f>IF(G1539="D1",INDEX('RPI calculation'!$N$9:$N$356,O1539),0)</f>
        <v>185</v>
      </c>
      <c r="Y1539" s="1">
        <f>IF(H1539="D1",INDEX('RPI calculation'!$N$9:$N$356,P1539),0)</f>
        <v>189</v>
      </c>
    </row>
    <row r="1540" spans="1:25" ht="25">
      <c r="A1540" s="1" t="s">
        <v>4151</v>
      </c>
      <c r="B1540" s="12">
        <v>46281</v>
      </c>
      <c r="C1540" s="1" t="s">
        <v>29</v>
      </c>
      <c r="D1540" s="1" t="s">
        <v>82</v>
      </c>
      <c r="E1540" s="1">
        <v>3</v>
      </c>
      <c r="F1540" s="1">
        <v>0</v>
      </c>
      <c r="G1540" s="1" t="s">
        <v>584</v>
      </c>
      <c r="H1540" s="1" t="s">
        <v>584</v>
      </c>
      <c r="I1540" s="1">
        <v>2</v>
      </c>
      <c r="J1540" s="14" t="s">
        <v>1872</v>
      </c>
      <c r="K1540" s="14" t="s">
        <v>4152</v>
      </c>
      <c r="L1540" s="14"/>
      <c r="M1540" s="1" t="s">
        <v>5986</v>
      </c>
      <c r="N1540" s="14" t="s">
        <v>5989</v>
      </c>
      <c r="O1540" s="1">
        <f>IF(G1540="D1",MATCH(C1540,'RPI calculation'!$A$9:$A$356,0),0)</f>
        <v>146</v>
      </c>
      <c r="P1540" s="1">
        <f>IF(H1540="D1",MATCH(D1540,'RPI calculation'!$A$9:$A$356,0),0)</f>
        <v>337</v>
      </c>
      <c r="Q1540" s="1">
        <f t="shared" si="69"/>
        <v>1</v>
      </c>
      <c r="R1540" s="1">
        <f t="shared" si="70"/>
        <v>1</v>
      </c>
      <c r="S1540" s="1">
        <f t="shared" si="71"/>
        <v>0</v>
      </c>
      <c r="T1540" s="9">
        <f>IF(Q1540=0,0,(INDEX('RPI calculation'!$H$9:$H$356,P1540)-(COUNTIFS(Matches!$C$9:$C$1954,C1540,Matches!$D$9:$D$1954,D1540,Matches!$Q$9:$Q$1954,1,Matches!$F$9:$F$1954,3)+COUNTIFS(Matches!$C$9:$C$1954,D1540,Matches!$D$9:$D$1954,C1540,Matches!$Q$9:$Q$1954,1,Matches!$E$9:$E$1954,3)))/((INDEX('RPI calculation'!$H$9:$H$356,P1540)+INDEX('RPI calculation'!$I$9:$I$356,P1540))-(COUNTIFS(Matches!$C$9:$C$1954,C1540,Matches!$D$9:$D$1954,D1540,Matches!$Q$9:$Q$1954,1)+COUNTIFS(Matches!$C$9:$C$1954,D1540,Matches!$D$9:$D$1954,C1540,Matches!$Q$9:$Q$1954,1))))</f>
        <v>0.54545454545454541</v>
      </c>
      <c r="U1540" s="9">
        <f>IF(Q1540=0,0,(INDEX('RPI calculation'!$H$9:$H$356,O1540)-(COUNTIFS(Matches!$C$9:$C$1954,C1540,Matches!$D$9:$D$1954,D1540,Matches!$Q$9:$Q$1954,1,Matches!$E$9:$E$1954,3)+COUNTIFS(Matches!$C$9:$C$1954,D1540,Matches!$D$9:$D$1954,C1540,Matches!$Q$9:$Q$1954,1,Matches!$F$9:$F$1954,3)))/((INDEX('RPI calculation'!$H$9:$H$356,O1540)+INDEX('RPI calculation'!$I$9:$I$356,O1540))-(COUNTIFS(Matches!$C$9:$C$1954,C1540,Matches!$D$9:$D$1954,D1540,Matches!$Q$9:$Q$1954,1)+COUNTIFS(Matches!$C$9:$C$1954,D1540,Matches!$D$9:$D$1954,C1540,Matches!$Q$9:$Q$1954,1))))</f>
        <v>0.81818181818181823</v>
      </c>
      <c r="V1540" s="9">
        <f>IF(Q1540=0,0,INDEX('RPI calculation'!$K$9:$K$356,P1540))</f>
        <v>0.67020202020202024</v>
      </c>
      <c r="W1540" s="9">
        <f>IF(Q1540=0,0,INDEX('RPI calculation'!$K$9:$K$356,O1540))</f>
        <v>0.65386904761904752</v>
      </c>
      <c r="X1540" s="1">
        <f>IF(G1540="D1",INDEX('RPI calculation'!$N$9:$N$356,O1540),0)</f>
        <v>6</v>
      </c>
      <c r="Y1540" s="1">
        <f>IF(H1540="D1",INDEX('RPI calculation'!$N$9:$N$356,P1540),0)</f>
        <v>59</v>
      </c>
    </row>
    <row r="1541" spans="1:25" ht="25">
      <c r="A1541" s="1" t="s">
        <v>4153</v>
      </c>
      <c r="B1541" s="12">
        <v>46281</v>
      </c>
      <c r="C1541" s="1" t="s">
        <v>110</v>
      </c>
      <c r="D1541" s="1" t="s">
        <v>294</v>
      </c>
      <c r="E1541" s="1">
        <v>3</v>
      </c>
      <c r="F1541" s="1">
        <v>0</v>
      </c>
      <c r="G1541" s="1" t="s">
        <v>584</v>
      </c>
      <c r="H1541" s="1" t="s">
        <v>584</v>
      </c>
      <c r="I1541" s="1">
        <v>2</v>
      </c>
      <c r="J1541" s="14" t="s">
        <v>2196</v>
      </c>
      <c r="K1541" s="14" t="s">
        <v>4154</v>
      </c>
      <c r="L1541" s="14"/>
      <c r="M1541" s="1" t="s">
        <v>5986</v>
      </c>
      <c r="N1541" s="14" t="s">
        <v>5989</v>
      </c>
      <c r="O1541" s="1">
        <f>IF(G1541="D1",MATCH(C1541,'RPI calculation'!$A$9:$A$356,0),0)</f>
        <v>216</v>
      </c>
      <c r="P1541" s="1">
        <f>IF(H1541="D1",MATCH(D1541,'RPI calculation'!$A$9:$A$356,0),0)</f>
        <v>233</v>
      </c>
      <c r="Q1541" s="1">
        <f t="shared" si="69"/>
        <v>1</v>
      </c>
      <c r="R1541" s="1">
        <f t="shared" si="70"/>
        <v>1</v>
      </c>
      <c r="S1541" s="1">
        <f t="shared" si="71"/>
        <v>0</v>
      </c>
      <c r="T1541" s="9">
        <f>IF(Q1541=0,0,(INDEX('RPI calculation'!$H$9:$H$356,P1541)-(COUNTIFS(Matches!$C$9:$C$1954,C1541,Matches!$D$9:$D$1954,D1541,Matches!$Q$9:$Q$1954,1,Matches!$F$9:$F$1954,3)+COUNTIFS(Matches!$C$9:$C$1954,D1541,Matches!$D$9:$D$1954,C1541,Matches!$Q$9:$Q$1954,1,Matches!$E$9:$E$1954,3)))/((INDEX('RPI calculation'!$H$9:$H$356,P1541)+INDEX('RPI calculation'!$I$9:$I$356,P1541))-(COUNTIFS(Matches!$C$9:$C$1954,C1541,Matches!$D$9:$D$1954,D1541,Matches!$Q$9:$Q$1954,1)+COUNTIFS(Matches!$C$9:$C$1954,D1541,Matches!$D$9:$D$1954,C1541,Matches!$Q$9:$Q$1954,1))))</f>
        <v>0.125</v>
      </c>
      <c r="U1541" s="9">
        <f>IF(Q1541=0,0,(INDEX('RPI calculation'!$H$9:$H$356,O1541)-(COUNTIFS(Matches!$C$9:$C$1954,C1541,Matches!$D$9:$D$1954,D1541,Matches!$Q$9:$Q$1954,1,Matches!$E$9:$E$1954,3)+COUNTIFS(Matches!$C$9:$C$1954,D1541,Matches!$D$9:$D$1954,C1541,Matches!$Q$9:$Q$1954,1,Matches!$F$9:$F$1954,3)))/((INDEX('RPI calculation'!$H$9:$H$356,O1541)+INDEX('RPI calculation'!$I$9:$I$356,O1541))-(COUNTIFS(Matches!$C$9:$C$1954,C1541,Matches!$D$9:$D$1954,D1541,Matches!$Q$9:$Q$1954,1)+COUNTIFS(Matches!$C$9:$C$1954,D1541,Matches!$D$9:$D$1954,C1541,Matches!$Q$9:$Q$1954,1))))</f>
        <v>0.77777777777777779</v>
      </c>
      <c r="V1541" s="9">
        <f>IF(Q1541=0,0,INDEX('RPI calculation'!$K$9:$K$356,P1541))</f>
        <v>0.58967452300785639</v>
      </c>
      <c r="W1541" s="9">
        <f>IF(Q1541=0,0,INDEX('RPI calculation'!$K$9:$K$356,O1541))</f>
        <v>0.48739898989898994</v>
      </c>
      <c r="X1541" s="1">
        <f>IF(G1541="D1",INDEX('RPI calculation'!$N$9:$N$356,O1541),0)</f>
        <v>87</v>
      </c>
      <c r="Y1541" s="1">
        <f>IF(H1541="D1",INDEX('RPI calculation'!$N$9:$N$356,P1541),0)</f>
        <v>271</v>
      </c>
    </row>
    <row r="1542" spans="1:25" ht="25">
      <c r="A1542" s="1" t="s">
        <v>4155</v>
      </c>
      <c r="B1542" s="12">
        <v>46281</v>
      </c>
      <c r="C1542" s="1" t="s">
        <v>30</v>
      </c>
      <c r="D1542" s="1" t="s">
        <v>103</v>
      </c>
      <c r="E1542" s="1">
        <v>3</v>
      </c>
      <c r="F1542" s="1">
        <v>1</v>
      </c>
      <c r="G1542" s="1" t="s">
        <v>584</v>
      </c>
      <c r="H1542" s="1" t="s">
        <v>584</v>
      </c>
      <c r="I1542" s="1">
        <v>2</v>
      </c>
      <c r="J1542" s="14" t="s">
        <v>1138</v>
      </c>
      <c r="K1542" s="14" t="s">
        <v>4156</v>
      </c>
      <c r="L1542" s="14"/>
      <c r="M1542" s="1" t="s">
        <v>5986</v>
      </c>
      <c r="N1542" s="14" t="s">
        <v>5989</v>
      </c>
      <c r="O1542" s="1">
        <f>IF(G1542="D1",MATCH(C1542,'RPI calculation'!$A$9:$A$356,0),0)</f>
        <v>276</v>
      </c>
      <c r="P1542" s="1">
        <f>IF(H1542="D1",MATCH(D1542,'RPI calculation'!$A$9:$A$356,0),0)</f>
        <v>319</v>
      </c>
      <c r="Q1542" s="1">
        <f t="shared" si="69"/>
        <v>1</v>
      </c>
      <c r="R1542" s="1">
        <f t="shared" si="70"/>
        <v>1</v>
      </c>
      <c r="S1542" s="1">
        <f t="shared" si="71"/>
        <v>0</v>
      </c>
      <c r="T1542" s="9">
        <f>IF(Q1542=0,0,(INDEX('RPI calculation'!$H$9:$H$356,P1542)-(COUNTIFS(Matches!$C$9:$C$1954,C1542,Matches!$D$9:$D$1954,D1542,Matches!$Q$9:$Q$1954,1,Matches!$F$9:$F$1954,3)+COUNTIFS(Matches!$C$9:$C$1954,D1542,Matches!$D$9:$D$1954,C1542,Matches!$Q$9:$Q$1954,1,Matches!$E$9:$E$1954,3)))/((INDEX('RPI calculation'!$H$9:$H$356,P1542)+INDEX('RPI calculation'!$I$9:$I$356,P1542))-(COUNTIFS(Matches!$C$9:$C$1954,C1542,Matches!$D$9:$D$1954,D1542,Matches!$Q$9:$Q$1954,1)+COUNTIFS(Matches!$C$9:$C$1954,D1542,Matches!$D$9:$D$1954,C1542,Matches!$Q$9:$Q$1954,1))))</f>
        <v>0.8</v>
      </c>
      <c r="U1542" s="9">
        <f>IF(Q1542=0,0,(INDEX('RPI calculation'!$H$9:$H$356,O1542)-(COUNTIFS(Matches!$C$9:$C$1954,C1542,Matches!$D$9:$D$1954,D1542,Matches!$Q$9:$Q$1954,1,Matches!$E$9:$E$1954,3)+COUNTIFS(Matches!$C$9:$C$1954,D1542,Matches!$D$9:$D$1954,C1542,Matches!$Q$9:$Q$1954,1,Matches!$F$9:$F$1954,3)))/((INDEX('RPI calculation'!$H$9:$H$356,O1542)+INDEX('RPI calculation'!$I$9:$I$356,O1542))-(COUNTIFS(Matches!$C$9:$C$1954,C1542,Matches!$D$9:$D$1954,D1542,Matches!$Q$9:$Q$1954,1)+COUNTIFS(Matches!$C$9:$C$1954,D1542,Matches!$D$9:$D$1954,C1542,Matches!$Q$9:$Q$1954,1))))</f>
        <v>0.8</v>
      </c>
      <c r="V1542" s="9">
        <f>IF(Q1542=0,0,INDEX('RPI calculation'!$K$9:$K$356,P1542))</f>
        <v>0.51694214876033062</v>
      </c>
      <c r="W1542" s="9">
        <f>IF(Q1542=0,0,INDEX('RPI calculation'!$K$9:$K$356,O1542))</f>
        <v>0.66777843368752454</v>
      </c>
      <c r="X1542" s="1">
        <f>IF(G1542="D1",INDEX('RPI calculation'!$N$9:$N$356,O1542),0)</f>
        <v>7</v>
      </c>
      <c r="Y1542" s="1">
        <f>IF(H1542="D1",INDEX('RPI calculation'!$N$9:$N$356,P1542),0)</f>
        <v>80</v>
      </c>
    </row>
    <row r="1543" spans="1:25" ht="25">
      <c r="A1543" s="1" t="s">
        <v>4157</v>
      </c>
      <c r="B1543" s="12">
        <v>46282</v>
      </c>
      <c r="C1543" s="1" t="s">
        <v>197</v>
      </c>
      <c r="D1543" s="1" t="s">
        <v>329</v>
      </c>
      <c r="E1543" s="1">
        <v>3</v>
      </c>
      <c r="F1543" s="1">
        <v>0</v>
      </c>
      <c r="G1543" s="1" t="s">
        <v>584</v>
      </c>
      <c r="H1543" s="1" t="s">
        <v>584</v>
      </c>
      <c r="I1543" s="1">
        <v>2</v>
      </c>
      <c r="J1543" s="14" t="s">
        <v>1535</v>
      </c>
      <c r="K1543" s="14" t="s">
        <v>4158</v>
      </c>
      <c r="L1543" s="14"/>
      <c r="M1543" s="1" t="s">
        <v>5986</v>
      </c>
      <c r="N1543" s="14" t="s">
        <v>5989</v>
      </c>
      <c r="O1543" s="1">
        <f>IF(G1543="D1",MATCH(C1543,'RPI calculation'!$A$9:$A$356,0),0)</f>
        <v>2</v>
      </c>
      <c r="P1543" s="1">
        <f>IF(H1543="D1",MATCH(D1543,'RPI calculation'!$A$9:$A$356,0),0)</f>
        <v>145</v>
      </c>
      <c r="Q1543" s="1">
        <f t="shared" si="69"/>
        <v>1</v>
      </c>
      <c r="R1543" s="1">
        <f t="shared" si="70"/>
        <v>1</v>
      </c>
      <c r="S1543" s="1">
        <f t="shared" si="71"/>
        <v>0</v>
      </c>
      <c r="T1543" s="9">
        <f>IF(Q1543=0,0,(INDEX('RPI calculation'!$H$9:$H$356,P1543)-(COUNTIFS(Matches!$C$9:$C$1954,C1543,Matches!$D$9:$D$1954,D1543,Matches!$Q$9:$Q$1954,1,Matches!$F$9:$F$1954,3)+COUNTIFS(Matches!$C$9:$C$1954,D1543,Matches!$D$9:$D$1954,C1543,Matches!$Q$9:$Q$1954,1,Matches!$E$9:$E$1954,3)))/((INDEX('RPI calculation'!$H$9:$H$356,P1543)+INDEX('RPI calculation'!$I$9:$I$356,P1543))-(COUNTIFS(Matches!$C$9:$C$1954,C1543,Matches!$D$9:$D$1954,D1543,Matches!$Q$9:$Q$1954,1)+COUNTIFS(Matches!$C$9:$C$1954,D1543,Matches!$D$9:$D$1954,C1543,Matches!$Q$9:$Q$1954,1))))</f>
        <v>0.53846153846153844</v>
      </c>
      <c r="U1543" s="9">
        <f>IF(Q1543=0,0,(INDEX('RPI calculation'!$H$9:$H$356,O1543)-(COUNTIFS(Matches!$C$9:$C$1954,C1543,Matches!$D$9:$D$1954,D1543,Matches!$Q$9:$Q$1954,1,Matches!$E$9:$E$1954,3)+COUNTIFS(Matches!$C$9:$C$1954,D1543,Matches!$D$9:$D$1954,C1543,Matches!$Q$9:$Q$1954,1,Matches!$F$9:$F$1954,3)))/((INDEX('RPI calculation'!$H$9:$H$356,O1543)+INDEX('RPI calculation'!$I$9:$I$356,O1543))-(COUNTIFS(Matches!$C$9:$C$1954,C1543,Matches!$D$9:$D$1954,D1543,Matches!$Q$9:$Q$1954,1)+COUNTIFS(Matches!$C$9:$C$1954,D1543,Matches!$D$9:$D$1954,C1543,Matches!$Q$9:$Q$1954,1))))</f>
        <v>0.63636363636363635</v>
      </c>
      <c r="V1543" s="9">
        <f>IF(Q1543=0,0,INDEX('RPI calculation'!$K$9:$K$356,P1543))</f>
        <v>0.32139249639249634</v>
      </c>
      <c r="W1543" s="9">
        <f>IF(Q1543=0,0,INDEX('RPI calculation'!$K$9:$K$356,O1543))</f>
        <v>0.434013209013209</v>
      </c>
      <c r="X1543" s="1">
        <f>IF(G1543="D1",INDEX('RPI calculation'!$N$9:$N$356,O1543),0)</f>
        <v>174</v>
      </c>
      <c r="Y1543" s="1">
        <f>IF(H1543="D1",INDEX('RPI calculation'!$N$9:$N$356,P1543),0)</f>
        <v>306</v>
      </c>
    </row>
    <row r="1544" spans="1:25" ht="25">
      <c r="A1544" s="1" t="s">
        <v>4159</v>
      </c>
      <c r="B1544" s="12">
        <v>46282</v>
      </c>
      <c r="C1544" s="1" t="s">
        <v>261</v>
      </c>
      <c r="D1544" s="1" t="s">
        <v>72</v>
      </c>
      <c r="E1544" s="1">
        <v>0</v>
      </c>
      <c r="F1544" s="1">
        <v>3</v>
      </c>
      <c r="G1544" s="1" t="s">
        <v>584</v>
      </c>
      <c r="H1544" s="1" t="s">
        <v>584</v>
      </c>
      <c r="I1544" s="1">
        <v>2</v>
      </c>
      <c r="J1544" s="14" t="s">
        <v>1138</v>
      </c>
      <c r="K1544" s="14" t="s">
        <v>4160</v>
      </c>
      <c r="L1544" s="14"/>
      <c r="M1544" s="1" t="s">
        <v>5986</v>
      </c>
      <c r="N1544" s="14" t="s">
        <v>5989</v>
      </c>
      <c r="O1544" s="1">
        <f>IF(G1544="D1",MATCH(C1544,'RPI calculation'!$A$9:$A$356,0),0)</f>
        <v>3</v>
      </c>
      <c r="P1544" s="1">
        <f>IF(H1544="D1",MATCH(D1544,'RPI calculation'!$A$9:$A$356,0),0)</f>
        <v>315</v>
      </c>
      <c r="Q1544" s="1">
        <f t="shared" si="69"/>
        <v>1</v>
      </c>
      <c r="R1544" s="1">
        <f t="shared" si="70"/>
        <v>0</v>
      </c>
      <c r="S1544" s="1">
        <f t="shared" si="71"/>
        <v>1</v>
      </c>
      <c r="T1544" s="9">
        <f>IF(Q1544=0,0,(INDEX('RPI calculation'!$H$9:$H$356,P1544)-(COUNTIFS(Matches!$C$9:$C$1954,C1544,Matches!$D$9:$D$1954,D1544,Matches!$Q$9:$Q$1954,1,Matches!$F$9:$F$1954,3)+COUNTIFS(Matches!$C$9:$C$1954,D1544,Matches!$D$9:$D$1954,C1544,Matches!$Q$9:$Q$1954,1,Matches!$E$9:$E$1954,3)))/((INDEX('RPI calculation'!$H$9:$H$356,P1544)+INDEX('RPI calculation'!$I$9:$I$356,P1544))-(COUNTIFS(Matches!$C$9:$C$1954,C1544,Matches!$D$9:$D$1954,D1544,Matches!$Q$9:$Q$1954,1)+COUNTIFS(Matches!$C$9:$C$1954,D1544,Matches!$D$9:$D$1954,C1544,Matches!$Q$9:$Q$1954,1))))</f>
        <v>0.7</v>
      </c>
      <c r="U1544" s="9">
        <f>IF(Q1544=0,0,(INDEX('RPI calculation'!$H$9:$H$356,O1544)-(COUNTIFS(Matches!$C$9:$C$1954,C1544,Matches!$D$9:$D$1954,D1544,Matches!$Q$9:$Q$1954,1,Matches!$E$9:$E$1954,3)+COUNTIFS(Matches!$C$9:$C$1954,D1544,Matches!$D$9:$D$1954,C1544,Matches!$Q$9:$Q$1954,1,Matches!$F$9:$F$1954,3)))/((INDEX('RPI calculation'!$H$9:$H$356,O1544)+INDEX('RPI calculation'!$I$9:$I$356,O1544))-(COUNTIFS(Matches!$C$9:$C$1954,C1544,Matches!$D$9:$D$1954,D1544,Matches!$Q$9:$Q$1954,1)+COUNTIFS(Matches!$C$9:$C$1954,D1544,Matches!$D$9:$D$1954,C1544,Matches!$Q$9:$Q$1954,1))))</f>
        <v>0.4</v>
      </c>
      <c r="V1544" s="9">
        <f>IF(Q1544=0,0,INDEX('RPI calculation'!$K$9:$K$356,P1544))</f>
        <v>0.57134986225895323</v>
      </c>
      <c r="W1544" s="9">
        <f>IF(Q1544=0,0,INDEX('RPI calculation'!$K$9:$K$356,O1544))</f>
        <v>0.48264462809917352</v>
      </c>
      <c r="X1544" s="1">
        <f>IF(G1544="D1",INDEX('RPI calculation'!$N$9:$N$356,O1544),0)</f>
        <v>238</v>
      </c>
      <c r="Y1544" s="1">
        <f>IF(H1544="D1",INDEX('RPI calculation'!$N$9:$N$356,P1544),0)</f>
        <v>49</v>
      </c>
    </row>
    <row r="1545" spans="1:25" ht="25">
      <c r="A1545" s="1" t="s">
        <v>4161</v>
      </c>
      <c r="B1545" s="12">
        <v>46282</v>
      </c>
      <c r="C1545" s="1" t="s">
        <v>227</v>
      </c>
      <c r="D1545" s="1" t="s">
        <v>274</v>
      </c>
      <c r="E1545" s="1">
        <v>3</v>
      </c>
      <c r="F1545" s="1">
        <v>1</v>
      </c>
      <c r="G1545" s="1" t="s">
        <v>584</v>
      </c>
      <c r="H1545" s="1" t="s">
        <v>584</v>
      </c>
      <c r="I1545" s="1">
        <v>2</v>
      </c>
      <c r="J1545" s="14" t="s">
        <v>832</v>
      </c>
      <c r="K1545" s="14" t="s">
        <v>4162</v>
      </c>
      <c r="L1545" s="14"/>
      <c r="M1545" s="1" t="s">
        <v>5986</v>
      </c>
      <c r="N1545" s="14" t="s">
        <v>5989</v>
      </c>
      <c r="O1545" s="1">
        <f>IF(G1545="D1",MATCH(C1545,'RPI calculation'!$A$9:$A$356,0),0)</f>
        <v>4</v>
      </c>
      <c r="P1545" s="1">
        <f>IF(H1545="D1",MATCH(D1545,'RPI calculation'!$A$9:$A$356,0),0)</f>
        <v>348</v>
      </c>
      <c r="Q1545" s="1">
        <f t="shared" ref="Q1545:Q1608" si="72">IF(AND(G1545="D1",H1545="D1"),1,0)</f>
        <v>1</v>
      </c>
      <c r="R1545" s="1">
        <f t="shared" ref="R1545:R1608" si="73">IF(E1545&gt;F1545,1,0)</f>
        <v>1</v>
      </c>
      <c r="S1545" s="1">
        <f t="shared" ref="S1545:S1608" si="74">IF(F1545&gt;E1545,1,0)</f>
        <v>0</v>
      </c>
      <c r="T1545" s="9">
        <f>IF(Q1545=0,0,(INDEX('RPI calculation'!$H$9:$H$356,P1545)-(COUNTIFS(Matches!$C$9:$C$1954,C1545,Matches!$D$9:$D$1954,D1545,Matches!$Q$9:$Q$1954,1,Matches!$F$9:$F$1954,3)+COUNTIFS(Matches!$C$9:$C$1954,D1545,Matches!$D$9:$D$1954,C1545,Matches!$Q$9:$Q$1954,1,Matches!$E$9:$E$1954,3)))/((INDEX('RPI calculation'!$H$9:$H$356,P1545)+INDEX('RPI calculation'!$I$9:$I$356,P1545))-(COUNTIFS(Matches!$C$9:$C$1954,C1545,Matches!$D$9:$D$1954,D1545,Matches!$Q$9:$Q$1954,1)+COUNTIFS(Matches!$C$9:$C$1954,D1545,Matches!$D$9:$D$1954,C1545,Matches!$Q$9:$Q$1954,1))))</f>
        <v>0.4</v>
      </c>
      <c r="U1545" s="9">
        <f>IF(Q1545=0,0,(INDEX('RPI calculation'!$H$9:$H$356,O1545)-(COUNTIFS(Matches!$C$9:$C$1954,C1545,Matches!$D$9:$D$1954,D1545,Matches!$Q$9:$Q$1954,1,Matches!$E$9:$E$1954,3)+COUNTIFS(Matches!$C$9:$C$1954,D1545,Matches!$D$9:$D$1954,C1545,Matches!$Q$9:$Q$1954,1,Matches!$F$9:$F$1954,3)))/((INDEX('RPI calculation'!$H$9:$H$356,O1545)+INDEX('RPI calculation'!$I$9:$I$356,O1545))-(COUNTIFS(Matches!$C$9:$C$1954,C1545,Matches!$D$9:$D$1954,D1545,Matches!$Q$9:$Q$1954,1)+COUNTIFS(Matches!$C$9:$C$1954,D1545,Matches!$D$9:$D$1954,C1545,Matches!$Q$9:$Q$1954,1))))</f>
        <v>0.36363636363636365</v>
      </c>
      <c r="V1545" s="9">
        <f>IF(Q1545=0,0,INDEX('RPI calculation'!$K$9:$K$356,P1545))</f>
        <v>0.49302112029384754</v>
      </c>
      <c r="W1545" s="9">
        <f>IF(Q1545=0,0,INDEX('RPI calculation'!$K$9:$K$356,O1545))</f>
        <v>0.50164141414141417</v>
      </c>
      <c r="X1545" s="1">
        <f>IF(G1545="D1",INDEX('RPI calculation'!$N$9:$N$356,O1545),0)</f>
        <v>204</v>
      </c>
      <c r="Y1545" s="1">
        <f>IF(H1545="D1",INDEX('RPI calculation'!$N$9:$N$356,P1545),0)</f>
        <v>251</v>
      </c>
    </row>
    <row r="1546" spans="1:25" ht="25">
      <c r="A1546" s="1" t="s">
        <v>4163</v>
      </c>
      <c r="B1546" s="12">
        <v>46282</v>
      </c>
      <c r="C1546" s="1" t="s">
        <v>142</v>
      </c>
      <c r="D1546" s="1" t="s">
        <v>310</v>
      </c>
      <c r="E1546" s="1">
        <v>3</v>
      </c>
      <c r="F1546" s="1">
        <v>2</v>
      </c>
      <c r="G1546" s="1" t="s">
        <v>584</v>
      </c>
      <c r="H1546" s="1" t="s">
        <v>584</v>
      </c>
      <c r="I1546" s="1">
        <v>2</v>
      </c>
      <c r="J1546" s="14" t="s">
        <v>4164</v>
      </c>
      <c r="K1546" s="14" t="s">
        <v>4165</v>
      </c>
      <c r="L1546" s="14"/>
      <c r="M1546" s="1" t="s">
        <v>5986</v>
      </c>
      <c r="N1546" s="14" t="s">
        <v>5988</v>
      </c>
      <c r="O1546" s="1">
        <f>IF(G1546="D1",MATCH(C1546,'RPI calculation'!$A$9:$A$356,0),0)</f>
        <v>5</v>
      </c>
      <c r="P1546" s="1">
        <f>IF(H1546="D1",MATCH(D1546,'RPI calculation'!$A$9:$A$356,0),0)</f>
        <v>125</v>
      </c>
      <c r="Q1546" s="1">
        <f t="shared" si="72"/>
        <v>1</v>
      </c>
      <c r="R1546" s="1">
        <f t="shared" si="73"/>
        <v>1</v>
      </c>
      <c r="S1546" s="1">
        <f t="shared" si="74"/>
        <v>0</v>
      </c>
      <c r="T1546" s="9">
        <f>IF(Q1546=0,0,(INDEX('RPI calculation'!$H$9:$H$356,P1546)-(COUNTIFS(Matches!$C$9:$C$1954,C1546,Matches!$D$9:$D$1954,D1546,Matches!$Q$9:$Q$1954,1,Matches!$F$9:$F$1954,3)+COUNTIFS(Matches!$C$9:$C$1954,D1546,Matches!$D$9:$D$1954,C1546,Matches!$Q$9:$Q$1954,1,Matches!$E$9:$E$1954,3)))/((INDEX('RPI calculation'!$H$9:$H$356,P1546)+INDEX('RPI calculation'!$I$9:$I$356,P1546))-(COUNTIFS(Matches!$C$9:$C$1954,C1546,Matches!$D$9:$D$1954,D1546,Matches!$Q$9:$Q$1954,1)+COUNTIFS(Matches!$C$9:$C$1954,D1546,Matches!$D$9:$D$1954,C1546,Matches!$Q$9:$Q$1954,1))))</f>
        <v>0.27272727272727271</v>
      </c>
      <c r="U1546" s="9">
        <f>IF(Q1546=0,0,(INDEX('RPI calculation'!$H$9:$H$356,O1546)-(COUNTIFS(Matches!$C$9:$C$1954,C1546,Matches!$D$9:$D$1954,D1546,Matches!$Q$9:$Q$1954,1,Matches!$E$9:$E$1954,3)+COUNTIFS(Matches!$C$9:$C$1954,D1546,Matches!$D$9:$D$1954,C1546,Matches!$Q$9:$Q$1954,1,Matches!$F$9:$F$1954,3)))/((INDEX('RPI calculation'!$H$9:$H$356,O1546)+INDEX('RPI calculation'!$I$9:$I$356,O1546))-(COUNTIFS(Matches!$C$9:$C$1954,C1546,Matches!$D$9:$D$1954,D1546,Matches!$Q$9:$Q$1954,1)+COUNTIFS(Matches!$C$9:$C$1954,D1546,Matches!$D$9:$D$1954,C1546,Matches!$Q$9:$Q$1954,1))))</f>
        <v>0.875</v>
      </c>
      <c r="V1546" s="9">
        <f>IF(Q1546=0,0,INDEX('RPI calculation'!$K$9:$K$356,P1546))</f>
        <v>0.5044013856513857</v>
      </c>
      <c r="W1546" s="9">
        <f>IF(Q1546=0,0,INDEX('RPI calculation'!$K$9:$K$356,O1546))</f>
        <v>0.37227833894500562</v>
      </c>
      <c r="X1546" s="1">
        <f>IF(G1546="D1",INDEX('RPI calculation'!$N$9:$N$356,O1546),0)</f>
        <v>119</v>
      </c>
      <c r="Y1546" s="1">
        <f>IF(H1546="D1",INDEX('RPI calculation'!$N$9:$N$356,P1546),0)</f>
        <v>287</v>
      </c>
    </row>
    <row r="1547" spans="1:25" ht="25">
      <c r="A1547" s="1" t="s">
        <v>4166</v>
      </c>
      <c r="B1547" s="12">
        <v>46282</v>
      </c>
      <c r="C1547" s="1" t="s">
        <v>267</v>
      </c>
      <c r="D1547" s="1" t="s">
        <v>74</v>
      </c>
      <c r="E1547" s="1">
        <v>0</v>
      </c>
      <c r="F1547" s="1">
        <v>3</v>
      </c>
      <c r="G1547" s="1" t="s">
        <v>584</v>
      </c>
      <c r="H1547" s="1" t="s">
        <v>584</v>
      </c>
      <c r="I1547" s="1">
        <v>2</v>
      </c>
      <c r="J1547" s="14" t="s">
        <v>674</v>
      </c>
      <c r="K1547" s="14" t="s">
        <v>4167</v>
      </c>
      <c r="L1547" s="14"/>
      <c r="M1547" s="1" t="s">
        <v>5986</v>
      </c>
      <c r="N1547" s="14" t="s">
        <v>5989</v>
      </c>
      <c r="O1547" s="1">
        <f>IF(G1547="D1",MATCH(C1547,'RPI calculation'!$A$9:$A$356,0),0)</f>
        <v>11</v>
      </c>
      <c r="P1547" s="1">
        <f>IF(H1547="D1",MATCH(D1547,'RPI calculation'!$A$9:$A$356,0),0)</f>
        <v>243</v>
      </c>
      <c r="Q1547" s="1">
        <f t="shared" si="72"/>
        <v>1</v>
      </c>
      <c r="R1547" s="1">
        <f t="shared" si="73"/>
        <v>0</v>
      </c>
      <c r="S1547" s="1">
        <f t="shared" si="74"/>
        <v>1</v>
      </c>
      <c r="T1547" s="9">
        <f>IF(Q1547=0,0,(INDEX('RPI calculation'!$H$9:$H$356,P1547)-(COUNTIFS(Matches!$C$9:$C$1954,C1547,Matches!$D$9:$D$1954,D1547,Matches!$Q$9:$Q$1954,1,Matches!$F$9:$F$1954,3)+COUNTIFS(Matches!$C$9:$C$1954,D1547,Matches!$D$9:$D$1954,C1547,Matches!$Q$9:$Q$1954,1,Matches!$E$9:$E$1954,3)))/((INDEX('RPI calculation'!$H$9:$H$356,P1547)+INDEX('RPI calculation'!$I$9:$I$356,P1547))-(COUNTIFS(Matches!$C$9:$C$1954,C1547,Matches!$D$9:$D$1954,D1547,Matches!$Q$9:$Q$1954,1)+COUNTIFS(Matches!$C$9:$C$1954,D1547,Matches!$D$9:$D$1954,C1547,Matches!$Q$9:$Q$1954,1))))</f>
        <v>0.44444444444444442</v>
      </c>
      <c r="U1547" s="9">
        <f>IF(Q1547=0,0,(INDEX('RPI calculation'!$H$9:$H$356,O1547)-(COUNTIFS(Matches!$C$9:$C$1954,C1547,Matches!$D$9:$D$1954,D1547,Matches!$Q$9:$Q$1954,1,Matches!$E$9:$E$1954,3)+COUNTIFS(Matches!$C$9:$C$1954,D1547,Matches!$D$9:$D$1954,C1547,Matches!$Q$9:$Q$1954,1,Matches!$F$9:$F$1954,3)))/((INDEX('RPI calculation'!$H$9:$H$356,O1547)+INDEX('RPI calculation'!$I$9:$I$356,O1547))-(COUNTIFS(Matches!$C$9:$C$1954,C1547,Matches!$D$9:$D$1954,D1547,Matches!$Q$9:$Q$1954,1)+COUNTIFS(Matches!$C$9:$C$1954,D1547,Matches!$D$9:$D$1954,C1547,Matches!$Q$9:$Q$1954,1))))</f>
        <v>0.44444444444444442</v>
      </c>
      <c r="V1547" s="9">
        <f>IF(Q1547=0,0,INDEX('RPI calculation'!$K$9:$K$356,P1547))</f>
        <v>0.67272727272727262</v>
      </c>
      <c r="W1547" s="9">
        <f>IF(Q1547=0,0,INDEX('RPI calculation'!$K$9:$K$356,O1547))</f>
        <v>0.44525252525252518</v>
      </c>
      <c r="X1547" s="1">
        <f>IF(G1547="D1",INDEX('RPI calculation'!$N$9:$N$356,O1547),0)</f>
        <v>244</v>
      </c>
      <c r="Y1547" s="1">
        <f>IF(H1547="D1",INDEX('RPI calculation'!$N$9:$N$356,P1547),0)</f>
        <v>51</v>
      </c>
    </row>
    <row r="1548" spans="1:25" ht="25">
      <c r="A1548" s="1" t="s">
        <v>4168</v>
      </c>
      <c r="B1548" s="12">
        <v>46282</v>
      </c>
      <c r="C1548" s="1" t="s">
        <v>42</v>
      </c>
      <c r="D1548" s="1" t="s">
        <v>67</v>
      </c>
      <c r="E1548" s="1">
        <v>3</v>
      </c>
      <c r="F1548" s="1">
        <v>0</v>
      </c>
      <c r="G1548" s="1" t="s">
        <v>584</v>
      </c>
      <c r="H1548" s="1" t="s">
        <v>584</v>
      </c>
      <c r="I1548" s="1">
        <v>2</v>
      </c>
      <c r="J1548" s="14" t="s">
        <v>724</v>
      </c>
      <c r="K1548" s="14" t="s">
        <v>4169</v>
      </c>
      <c r="L1548" s="14"/>
      <c r="M1548" s="1" t="s">
        <v>5986</v>
      </c>
      <c r="N1548" s="14" t="s">
        <v>5989</v>
      </c>
      <c r="O1548" s="1">
        <f>IF(G1548="D1",MATCH(C1548,'RPI calculation'!$A$9:$A$356,0),0)</f>
        <v>12</v>
      </c>
      <c r="P1548" s="1">
        <f>IF(H1548="D1",MATCH(D1548,'RPI calculation'!$A$9:$A$356,0),0)</f>
        <v>270</v>
      </c>
      <c r="Q1548" s="1">
        <f t="shared" si="72"/>
        <v>1</v>
      </c>
      <c r="R1548" s="1">
        <f t="shared" si="73"/>
        <v>1</v>
      </c>
      <c r="S1548" s="1">
        <f t="shared" si="74"/>
        <v>0</v>
      </c>
      <c r="T1548" s="9">
        <f>IF(Q1548=0,0,(INDEX('RPI calculation'!$H$9:$H$356,P1548)-(COUNTIFS(Matches!$C$9:$C$1954,C1548,Matches!$D$9:$D$1954,D1548,Matches!$Q$9:$Q$1954,1,Matches!$F$9:$F$1954,3)+COUNTIFS(Matches!$C$9:$C$1954,D1548,Matches!$D$9:$D$1954,C1548,Matches!$Q$9:$Q$1954,1,Matches!$E$9:$E$1954,3)))/((INDEX('RPI calculation'!$H$9:$H$356,P1548)+INDEX('RPI calculation'!$I$9:$I$356,P1548))-(COUNTIFS(Matches!$C$9:$C$1954,C1548,Matches!$D$9:$D$1954,D1548,Matches!$Q$9:$Q$1954,1)+COUNTIFS(Matches!$C$9:$C$1954,D1548,Matches!$D$9:$D$1954,C1548,Matches!$Q$9:$Q$1954,1))))</f>
        <v>0.77777777777777779</v>
      </c>
      <c r="U1548" s="9">
        <f>IF(Q1548=0,0,(INDEX('RPI calculation'!$H$9:$H$356,O1548)-(COUNTIFS(Matches!$C$9:$C$1954,C1548,Matches!$D$9:$D$1954,D1548,Matches!$Q$9:$Q$1954,1,Matches!$E$9:$E$1954,3)+COUNTIFS(Matches!$C$9:$C$1954,D1548,Matches!$D$9:$D$1954,C1548,Matches!$Q$9:$Q$1954,1,Matches!$F$9:$F$1954,3)))/((INDEX('RPI calculation'!$H$9:$H$356,O1548)+INDEX('RPI calculation'!$I$9:$I$356,O1548))-(COUNTIFS(Matches!$C$9:$C$1954,C1548,Matches!$D$9:$D$1954,D1548,Matches!$Q$9:$Q$1954,1)+COUNTIFS(Matches!$C$9:$C$1954,D1548,Matches!$D$9:$D$1954,C1548,Matches!$Q$9:$Q$1954,1))))</f>
        <v>0.8</v>
      </c>
      <c r="V1548" s="9">
        <f>IF(Q1548=0,0,INDEX('RPI calculation'!$K$9:$K$356,P1548))</f>
        <v>0.5696969696969697</v>
      </c>
      <c r="W1548" s="9">
        <f>IF(Q1548=0,0,INDEX('RPI calculation'!$K$9:$K$356,O1548))</f>
        <v>0.60432900432900427</v>
      </c>
      <c r="X1548" s="1">
        <f>IF(G1548="D1",INDEX('RPI calculation'!$N$9:$N$356,O1548),0)</f>
        <v>19</v>
      </c>
      <c r="Y1548" s="1">
        <f>IF(H1548="D1",INDEX('RPI calculation'!$N$9:$N$356,P1548),0)</f>
        <v>44</v>
      </c>
    </row>
    <row r="1549" spans="1:25" ht="25">
      <c r="A1549" s="1" t="s">
        <v>4170</v>
      </c>
      <c r="B1549" s="12">
        <v>46282</v>
      </c>
      <c r="C1549" s="1" t="s">
        <v>87</v>
      </c>
      <c r="D1549" s="1" t="s">
        <v>255</v>
      </c>
      <c r="E1549" s="1">
        <v>3</v>
      </c>
      <c r="F1549" s="1">
        <v>1</v>
      </c>
      <c r="G1549" s="1" t="s">
        <v>584</v>
      </c>
      <c r="H1549" s="1" t="s">
        <v>584</v>
      </c>
      <c r="I1549" s="1">
        <v>2</v>
      </c>
      <c r="J1549" s="14" t="s">
        <v>4171</v>
      </c>
      <c r="K1549" s="14" t="s">
        <v>4172</v>
      </c>
      <c r="L1549" s="14"/>
      <c r="M1549" s="1" t="s">
        <v>5986</v>
      </c>
      <c r="N1549" s="14" t="s">
        <v>5988</v>
      </c>
      <c r="O1549" s="1">
        <f>IF(G1549="D1",MATCH(C1549,'RPI calculation'!$A$9:$A$356,0),0)</f>
        <v>17</v>
      </c>
      <c r="P1549" s="1">
        <f>IF(H1549="D1",MATCH(D1549,'RPI calculation'!$A$9:$A$356,0),0)</f>
        <v>292</v>
      </c>
      <c r="Q1549" s="1">
        <f t="shared" si="72"/>
        <v>1</v>
      </c>
      <c r="R1549" s="1">
        <f t="shared" si="73"/>
        <v>1</v>
      </c>
      <c r="S1549" s="1">
        <f t="shared" si="74"/>
        <v>0</v>
      </c>
      <c r="T1549" s="9">
        <f>IF(Q1549=0,0,(INDEX('RPI calculation'!$H$9:$H$356,P1549)-(COUNTIFS(Matches!$C$9:$C$1954,C1549,Matches!$D$9:$D$1954,D1549,Matches!$Q$9:$Q$1954,1,Matches!$F$9:$F$1954,3)+COUNTIFS(Matches!$C$9:$C$1954,D1549,Matches!$D$9:$D$1954,C1549,Matches!$Q$9:$Q$1954,1,Matches!$E$9:$E$1954,3)))/((INDEX('RPI calculation'!$H$9:$H$356,P1549)+INDEX('RPI calculation'!$I$9:$I$356,P1549))-(COUNTIFS(Matches!$C$9:$C$1954,C1549,Matches!$D$9:$D$1954,D1549,Matches!$Q$9:$Q$1954,1)+COUNTIFS(Matches!$C$9:$C$1954,D1549,Matches!$D$9:$D$1954,C1549,Matches!$Q$9:$Q$1954,1))))</f>
        <v>0.54545454545454541</v>
      </c>
      <c r="U1549" s="9">
        <f>IF(Q1549=0,0,(INDEX('RPI calculation'!$H$9:$H$356,O1549)-(COUNTIFS(Matches!$C$9:$C$1954,C1549,Matches!$D$9:$D$1954,D1549,Matches!$Q$9:$Q$1954,1,Matches!$E$9:$E$1954,3)+COUNTIFS(Matches!$C$9:$C$1954,D1549,Matches!$D$9:$D$1954,C1549,Matches!$Q$9:$Q$1954,1,Matches!$F$9:$F$1954,3)))/((INDEX('RPI calculation'!$H$9:$H$356,O1549)+INDEX('RPI calculation'!$I$9:$I$356,O1549))-(COUNTIFS(Matches!$C$9:$C$1954,C1549,Matches!$D$9:$D$1954,D1549,Matches!$Q$9:$Q$1954,1)+COUNTIFS(Matches!$C$9:$C$1954,D1549,Matches!$D$9:$D$1954,C1549,Matches!$Q$9:$Q$1954,1))))</f>
        <v>0.81818181818181823</v>
      </c>
      <c r="V1549" s="9">
        <f>IF(Q1549=0,0,INDEX('RPI calculation'!$K$9:$K$356,P1549))</f>
        <v>0.43221801346801353</v>
      </c>
      <c r="W1549" s="9">
        <f>IF(Q1549=0,0,INDEX('RPI calculation'!$K$9:$K$356,O1549))</f>
        <v>0.47534872534872535</v>
      </c>
      <c r="X1549" s="1">
        <f>IF(G1549="D1",INDEX('RPI calculation'!$N$9:$N$356,O1549),0)</f>
        <v>64</v>
      </c>
      <c r="Y1549" s="1">
        <f>IF(H1549="D1",INDEX('RPI calculation'!$N$9:$N$356,P1549),0)</f>
        <v>232</v>
      </c>
    </row>
    <row r="1550" spans="1:25" ht="25">
      <c r="A1550" s="1" t="s">
        <v>4173</v>
      </c>
      <c r="B1550" s="12">
        <v>46282</v>
      </c>
      <c r="C1550" s="1" t="s">
        <v>57</v>
      </c>
      <c r="D1550" s="1" t="s">
        <v>69</v>
      </c>
      <c r="E1550" s="1">
        <v>1</v>
      </c>
      <c r="F1550" s="1">
        <v>3</v>
      </c>
      <c r="G1550" s="1" t="s">
        <v>584</v>
      </c>
      <c r="H1550" s="1" t="s">
        <v>584</v>
      </c>
      <c r="I1550" s="1">
        <v>2</v>
      </c>
      <c r="J1550" s="14" t="s">
        <v>701</v>
      </c>
      <c r="K1550" s="14" t="s">
        <v>4174</v>
      </c>
      <c r="L1550" s="14"/>
      <c r="M1550" s="1" t="s">
        <v>5986</v>
      </c>
      <c r="N1550" s="14" t="s">
        <v>5989</v>
      </c>
      <c r="O1550" s="1">
        <f>IF(G1550="D1",MATCH(C1550,'RPI calculation'!$A$9:$A$356,0),0)</f>
        <v>19</v>
      </c>
      <c r="P1550" s="1">
        <f>IF(H1550="D1",MATCH(D1550,'RPI calculation'!$A$9:$A$356,0),0)</f>
        <v>202</v>
      </c>
      <c r="Q1550" s="1">
        <f t="shared" si="72"/>
        <v>1</v>
      </c>
      <c r="R1550" s="1">
        <f t="shared" si="73"/>
        <v>0</v>
      </c>
      <c r="S1550" s="1">
        <f t="shared" si="74"/>
        <v>1</v>
      </c>
      <c r="T1550" s="9">
        <f>IF(Q1550=0,0,(INDEX('RPI calculation'!$H$9:$H$356,P1550)-(COUNTIFS(Matches!$C$9:$C$1954,C1550,Matches!$D$9:$D$1954,D1550,Matches!$Q$9:$Q$1954,1,Matches!$F$9:$F$1954,3)+COUNTIFS(Matches!$C$9:$C$1954,D1550,Matches!$D$9:$D$1954,C1550,Matches!$Q$9:$Q$1954,1,Matches!$E$9:$E$1954,3)))/((INDEX('RPI calculation'!$H$9:$H$356,P1550)+INDEX('RPI calculation'!$I$9:$I$356,P1550))-(COUNTIFS(Matches!$C$9:$C$1954,C1550,Matches!$D$9:$D$1954,D1550,Matches!$Q$9:$Q$1954,1)+COUNTIFS(Matches!$C$9:$C$1954,D1550,Matches!$D$9:$D$1954,C1550,Matches!$Q$9:$Q$1954,1))))</f>
        <v>0.6</v>
      </c>
      <c r="U1550" s="9">
        <f>IF(Q1550=0,0,(INDEX('RPI calculation'!$H$9:$H$356,O1550)-(COUNTIFS(Matches!$C$9:$C$1954,C1550,Matches!$D$9:$D$1954,D1550,Matches!$Q$9:$Q$1954,1,Matches!$E$9:$E$1954,3)+COUNTIFS(Matches!$C$9:$C$1954,D1550,Matches!$D$9:$D$1954,C1550,Matches!$Q$9:$Q$1954,1,Matches!$F$9:$F$1954,3)))/((INDEX('RPI calculation'!$H$9:$H$356,O1550)+INDEX('RPI calculation'!$I$9:$I$356,O1550))-(COUNTIFS(Matches!$C$9:$C$1954,C1550,Matches!$D$9:$D$1954,D1550,Matches!$Q$9:$Q$1954,1)+COUNTIFS(Matches!$C$9:$C$1954,D1550,Matches!$D$9:$D$1954,C1550,Matches!$Q$9:$Q$1954,1))))</f>
        <v>0.9</v>
      </c>
      <c r="V1550" s="9">
        <f>IF(Q1550=0,0,INDEX('RPI calculation'!$K$9:$K$356,P1550))</f>
        <v>0.64607438016528917</v>
      </c>
      <c r="W1550" s="9">
        <f>IF(Q1550=0,0,INDEX('RPI calculation'!$K$9:$K$356,O1550))</f>
        <v>0.53872819100091818</v>
      </c>
      <c r="X1550" s="1">
        <f>IF(G1550="D1",INDEX('RPI calculation'!$N$9:$N$356,O1550),0)</f>
        <v>34</v>
      </c>
      <c r="Y1550" s="1">
        <f>IF(H1550="D1",INDEX('RPI calculation'!$N$9:$N$356,P1550),0)</f>
        <v>46</v>
      </c>
    </row>
    <row r="1551" spans="1:25" ht="25">
      <c r="A1551" s="1" t="s">
        <v>4175</v>
      </c>
      <c r="B1551" s="12">
        <v>46282</v>
      </c>
      <c r="C1551" s="1" t="s">
        <v>160</v>
      </c>
      <c r="D1551" s="1" t="s">
        <v>25</v>
      </c>
      <c r="E1551" s="1">
        <v>1</v>
      </c>
      <c r="F1551" s="1">
        <v>3</v>
      </c>
      <c r="G1551" s="1" t="s">
        <v>584</v>
      </c>
      <c r="H1551" s="1" t="s">
        <v>584</v>
      </c>
      <c r="I1551" s="1">
        <v>2</v>
      </c>
      <c r="J1551" s="14" t="s">
        <v>4176</v>
      </c>
      <c r="K1551" s="14" t="s">
        <v>4177</v>
      </c>
      <c r="L1551" s="14"/>
      <c r="M1551" s="1" t="s">
        <v>5986</v>
      </c>
      <c r="N1551" s="14" t="s">
        <v>5988</v>
      </c>
      <c r="O1551" s="1">
        <f>IF(G1551="D1",MATCH(C1551,'RPI calculation'!$A$9:$A$356,0),0)</f>
        <v>22</v>
      </c>
      <c r="P1551" s="1">
        <f>IF(H1551="D1",MATCH(D1551,'RPI calculation'!$A$9:$A$356,0),0)</f>
        <v>323</v>
      </c>
      <c r="Q1551" s="1">
        <f t="shared" si="72"/>
        <v>1</v>
      </c>
      <c r="R1551" s="1">
        <f t="shared" si="73"/>
        <v>0</v>
      </c>
      <c r="S1551" s="1">
        <f t="shared" si="74"/>
        <v>1</v>
      </c>
      <c r="T1551" s="9">
        <f>IF(Q1551=0,0,(INDEX('RPI calculation'!$H$9:$H$356,P1551)-(COUNTIFS(Matches!$C$9:$C$1954,C1551,Matches!$D$9:$D$1954,D1551,Matches!$Q$9:$Q$1954,1,Matches!$F$9:$F$1954,3)+COUNTIFS(Matches!$C$9:$C$1954,D1551,Matches!$D$9:$D$1954,C1551,Matches!$Q$9:$Q$1954,1,Matches!$E$9:$E$1954,3)))/((INDEX('RPI calculation'!$H$9:$H$356,P1551)+INDEX('RPI calculation'!$I$9:$I$356,P1551))-(COUNTIFS(Matches!$C$9:$C$1954,C1551,Matches!$D$9:$D$1954,D1551,Matches!$Q$9:$Q$1954,1)+COUNTIFS(Matches!$C$9:$C$1954,D1551,Matches!$D$9:$D$1954,C1551,Matches!$Q$9:$Q$1954,1))))</f>
        <v>1</v>
      </c>
      <c r="U1551" s="9">
        <f>IF(Q1551=0,0,(INDEX('RPI calculation'!$H$9:$H$356,O1551)-(COUNTIFS(Matches!$C$9:$C$1954,C1551,Matches!$D$9:$D$1954,D1551,Matches!$Q$9:$Q$1954,1,Matches!$E$9:$E$1954,3)+COUNTIFS(Matches!$C$9:$C$1954,D1551,Matches!$D$9:$D$1954,C1551,Matches!$Q$9:$Q$1954,1,Matches!$F$9:$F$1954,3)))/((INDEX('RPI calculation'!$H$9:$H$356,O1551)+INDEX('RPI calculation'!$I$9:$I$356,O1551))-(COUNTIFS(Matches!$C$9:$C$1954,C1551,Matches!$D$9:$D$1954,D1551,Matches!$Q$9:$Q$1954,1)+COUNTIFS(Matches!$C$9:$C$1954,D1551,Matches!$D$9:$D$1954,C1551,Matches!$Q$9:$Q$1954,1))))</f>
        <v>0.3</v>
      </c>
      <c r="V1551" s="9">
        <f>IF(Q1551=0,0,INDEX('RPI calculation'!$K$9:$K$356,P1551))</f>
        <v>0.69165464165464163</v>
      </c>
      <c r="W1551" s="9">
        <f>IF(Q1551=0,0,INDEX('RPI calculation'!$K$9:$K$356,O1551))</f>
        <v>0.64152892561983466</v>
      </c>
      <c r="X1551" s="1">
        <f>IF(G1551="D1",INDEX('RPI calculation'!$N$9:$N$356,O1551),0)</f>
        <v>137</v>
      </c>
      <c r="Y1551" s="1">
        <f>IF(H1551="D1",INDEX('RPI calculation'!$N$9:$N$356,P1551),0)</f>
        <v>2</v>
      </c>
    </row>
    <row r="1552" spans="1:25" ht="25">
      <c r="A1552" s="1" t="s">
        <v>4178</v>
      </c>
      <c r="B1552" s="12">
        <v>46282</v>
      </c>
      <c r="C1552" s="1" t="s">
        <v>81</v>
      </c>
      <c r="D1552" s="1" t="s">
        <v>114</v>
      </c>
      <c r="E1552" s="1">
        <v>2</v>
      </c>
      <c r="F1552" s="1">
        <v>3</v>
      </c>
      <c r="G1552" s="1" t="s">
        <v>584</v>
      </c>
      <c r="H1552" s="1" t="s">
        <v>584</v>
      </c>
      <c r="I1552" s="1">
        <v>2</v>
      </c>
      <c r="J1552" s="14" t="s">
        <v>786</v>
      </c>
      <c r="K1552" s="14" t="s">
        <v>4179</v>
      </c>
      <c r="L1552" s="14"/>
      <c r="M1552" s="1" t="s">
        <v>5986</v>
      </c>
      <c r="N1552" s="14" t="s">
        <v>5989</v>
      </c>
      <c r="O1552" s="1">
        <f>IF(G1552="D1",MATCH(C1552,'RPI calculation'!$A$9:$A$356,0),0)</f>
        <v>25</v>
      </c>
      <c r="P1552" s="1">
        <f>IF(H1552="D1",MATCH(D1552,'RPI calculation'!$A$9:$A$356,0),0)</f>
        <v>345</v>
      </c>
      <c r="Q1552" s="1">
        <f t="shared" si="72"/>
        <v>1</v>
      </c>
      <c r="R1552" s="1">
        <f t="shared" si="73"/>
        <v>0</v>
      </c>
      <c r="S1552" s="1">
        <f t="shared" si="74"/>
        <v>1</v>
      </c>
      <c r="T1552" s="9">
        <f>IF(Q1552=0,0,(INDEX('RPI calculation'!$H$9:$H$356,P1552)-(COUNTIFS(Matches!$C$9:$C$1954,C1552,Matches!$D$9:$D$1954,D1552,Matches!$Q$9:$Q$1954,1,Matches!$F$9:$F$1954,3)+COUNTIFS(Matches!$C$9:$C$1954,D1552,Matches!$D$9:$D$1954,C1552,Matches!$Q$9:$Q$1954,1,Matches!$E$9:$E$1954,3)))/((INDEX('RPI calculation'!$H$9:$H$356,P1552)+INDEX('RPI calculation'!$I$9:$I$356,P1552))-(COUNTIFS(Matches!$C$9:$C$1954,C1552,Matches!$D$9:$D$1954,D1552,Matches!$Q$9:$Q$1954,1)+COUNTIFS(Matches!$C$9:$C$1954,D1552,Matches!$D$9:$D$1954,C1552,Matches!$Q$9:$Q$1954,1))))</f>
        <v>0.6</v>
      </c>
      <c r="U1552" s="9">
        <f>IF(Q1552=0,0,(INDEX('RPI calculation'!$H$9:$H$356,O1552)-(COUNTIFS(Matches!$C$9:$C$1954,C1552,Matches!$D$9:$D$1954,D1552,Matches!$Q$9:$Q$1954,1,Matches!$E$9:$E$1954,3)+COUNTIFS(Matches!$C$9:$C$1954,D1552,Matches!$D$9:$D$1954,C1552,Matches!$Q$9:$Q$1954,1,Matches!$F$9:$F$1954,3)))/((INDEX('RPI calculation'!$H$9:$H$356,O1552)+INDEX('RPI calculation'!$I$9:$I$356,O1552))-(COUNTIFS(Matches!$C$9:$C$1954,C1552,Matches!$D$9:$D$1954,D1552,Matches!$Q$9:$Q$1954,1)+COUNTIFS(Matches!$C$9:$C$1954,D1552,Matches!$D$9:$D$1954,C1552,Matches!$Q$9:$Q$1954,1))))</f>
        <v>0.66666666666666663</v>
      </c>
      <c r="V1552" s="9">
        <f>IF(Q1552=0,0,INDEX('RPI calculation'!$K$9:$K$356,P1552))</f>
        <v>0.54357208448117544</v>
      </c>
      <c r="W1552" s="9">
        <f>IF(Q1552=0,0,INDEX('RPI calculation'!$K$9:$K$356,O1552))</f>
        <v>0.63643685374454584</v>
      </c>
      <c r="X1552" s="1">
        <f>IF(G1552="D1",INDEX('RPI calculation'!$N$9:$N$356,O1552),0)</f>
        <v>58</v>
      </c>
      <c r="Y1552" s="1">
        <f>IF(H1552="D1",INDEX('RPI calculation'!$N$9:$N$356,P1552),0)</f>
        <v>91</v>
      </c>
    </row>
    <row r="1553" spans="1:25" ht="25">
      <c r="A1553" s="1" t="s">
        <v>4180</v>
      </c>
      <c r="B1553" s="12">
        <v>46282</v>
      </c>
      <c r="C1553" s="1" t="s">
        <v>54</v>
      </c>
      <c r="D1553" s="1" t="s">
        <v>144</v>
      </c>
      <c r="E1553" s="1">
        <v>3</v>
      </c>
      <c r="F1553" s="1">
        <v>0</v>
      </c>
      <c r="G1553" s="1" t="s">
        <v>584</v>
      </c>
      <c r="H1553" s="1" t="s">
        <v>584</v>
      </c>
      <c r="I1553" s="1">
        <v>2</v>
      </c>
      <c r="J1553" s="14" t="s">
        <v>1625</v>
      </c>
      <c r="K1553" s="14" t="s">
        <v>4181</v>
      </c>
      <c r="L1553" s="14"/>
      <c r="M1553" s="1" t="s">
        <v>5986</v>
      </c>
      <c r="N1553" s="14" t="s">
        <v>5989</v>
      </c>
      <c r="O1553" s="1">
        <f>IF(G1553="D1",MATCH(C1553,'RPI calculation'!$A$9:$A$356,0),0)</f>
        <v>34</v>
      </c>
      <c r="P1553" s="1">
        <f>IF(H1553="D1",MATCH(D1553,'RPI calculation'!$A$9:$A$356,0),0)</f>
        <v>331</v>
      </c>
      <c r="Q1553" s="1">
        <f t="shared" si="72"/>
        <v>1</v>
      </c>
      <c r="R1553" s="1">
        <f t="shared" si="73"/>
        <v>1</v>
      </c>
      <c r="S1553" s="1">
        <f t="shared" si="74"/>
        <v>0</v>
      </c>
      <c r="T1553" s="9">
        <f>IF(Q1553=0,0,(INDEX('RPI calculation'!$H$9:$H$356,P1553)-(COUNTIFS(Matches!$C$9:$C$1954,C1553,Matches!$D$9:$D$1954,D1553,Matches!$Q$9:$Q$1954,1,Matches!$F$9:$F$1954,3)+COUNTIFS(Matches!$C$9:$C$1954,D1553,Matches!$D$9:$D$1954,C1553,Matches!$Q$9:$Q$1954,1,Matches!$E$9:$E$1954,3)))/((INDEX('RPI calculation'!$H$9:$H$356,P1553)+INDEX('RPI calculation'!$I$9:$I$356,P1553))-(COUNTIFS(Matches!$C$9:$C$1954,C1553,Matches!$D$9:$D$1954,D1553,Matches!$Q$9:$Q$1954,1)+COUNTIFS(Matches!$C$9:$C$1954,D1553,Matches!$D$9:$D$1954,C1553,Matches!$Q$9:$Q$1954,1))))</f>
        <v>0.77777777777777779</v>
      </c>
      <c r="U1553" s="9">
        <f>IF(Q1553=0,0,(INDEX('RPI calculation'!$H$9:$H$356,O1553)-(COUNTIFS(Matches!$C$9:$C$1954,C1553,Matches!$D$9:$D$1954,D1553,Matches!$Q$9:$Q$1954,1,Matches!$E$9:$E$1954,3)+COUNTIFS(Matches!$C$9:$C$1954,D1553,Matches!$D$9:$D$1954,C1553,Matches!$Q$9:$Q$1954,1,Matches!$F$9:$F$1954,3)))/((INDEX('RPI calculation'!$H$9:$H$356,O1553)+INDEX('RPI calculation'!$I$9:$I$356,O1553))-(COUNTIFS(Matches!$C$9:$C$1954,C1553,Matches!$D$9:$D$1954,D1553,Matches!$Q$9:$Q$1954,1)+COUNTIFS(Matches!$C$9:$C$1954,D1553,Matches!$D$9:$D$1954,C1553,Matches!$Q$9:$Q$1954,1))))</f>
        <v>0.875</v>
      </c>
      <c r="V1553" s="9">
        <f>IF(Q1553=0,0,INDEX('RPI calculation'!$K$9:$K$356,P1553))</f>
        <v>0.46568181818181814</v>
      </c>
      <c r="W1553" s="9">
        <f>IF(Q1553=0,0,INDEX('RPI calculation'!$K$9:$K$356,O1553))</f>
        <v>0.51402918069584724</v>
      </c>
      <c r="X1553" s="1">
        <f>IF(G1553="D1",INDEX('RPI calculation'!$N$9:$N$356,O1553),0)</f>
        <v>31</v>
      </c>
      <c r="Y1553" s="1">
        <f>IF(H1553="D1",INDEX('RPI calculation'!$N$9:$N$356,P1553),0)</f>
        <v>121</v>
      </c>
    </row>
    <row r="1554" spans="1:25" ht="25">
      <c r="A1554" s="1" t="s">
        <v>4182</v>
      </c>
      <c r="B1554" s="12">
        <v>46282</v>
      </c>
      <c r="C1554" s="1" t="s">
        <v>216</v>
      </c>
      <c r="D1554" s="1" t="s">
        <v>241</v>
      </c>
      <c r="E1554" s="1">
        <v>2</v>
      </c>
      <c r="F1554" s="1">
        <v>3</v>
      </c>
      <c r="G1554" s="1" t="s">
        <v>584</v>
      </c>
      <c r="H1554" s="1" t="s">
        <v>584</v>
      </c>
      <c r="I1554" s="1">
        <v>2</v>
      </c>
      <c r="J1554" s="14" t="s">
        <v>1110</v>
      </c>
      <c r="K1554" s="14" t="s">
        <v>4183</v>
      </c>
      <c r="L1554" s="14"/>
      <c r="M1554" s="1" t="s">
        <v>5986</v>
      </c>
      <c r="N1554" s="14" t="s">
        <v>5989</v>
      </c>
      <c r="O1554" s="1">
        <f>IF(G1554="D1",MATCH(C1554,'RPI calculation'!$A$9:$A$356,0),0)</f>
        <v>35</v>
      </c>
      <c r="P1554" s="1">
        <f>IF(H1554="D1",MATCH(D1554,'RPI calculation'!$A$9:$A$356,0),0)</f>
        <v>247</v>
      </c>
      <c r="Q1554" s="1">
        <f t="shared" si="72"/>
        <v>1</v>
      </c>
      <c r="R1554" s="1">
        <f t="shared" si="73"/>
        <v>0</v>
      </c>
      <c r="S1554" s="1">
        <f t="shared" si="74"/>
        <v>1</v>
      </c>
      <c r="T1554" s="9">
        <f>IF(Q1554=0,0,(INDEX('RPI calculation'!$H$9:$H$356,P1554)-(COUNTIFS(Matches!$C$9:$C$1954,C1554,Matches!$D$9:$D$1954,D1554,Matches!$Q$9:$Q$1954,1,Matches!$F$9:$F$1954,3)+COUNTIFS(Matches!$C$9:$C$1954,D1554,Matches!$D$9:$D$1954,C1554,Matches!$Q$9:$Q$1954,1,Matches!$E$9:$E$1954,3)))/((INDEX('RPI calculation'!$H$9:$H$356,P1554)+INDEX('RPI calculation'!$I$9:$I$356,P1554))-(COUNTIFS(Matches!$C$9:$C$1954,C1554,Matches!$D$9:$D$1954,D1554,Matches!$Q$9:$Q$1954,1)+COUNTIFS(Matches!$C$9:$C$1954,D1554,Matches!$D$9:$D$1954,C1554,Matches!$Q$9:$Q$1954,1))))</f>
        <v>0.27272727272727271</v>
      </c>
      <c r="U1554" s="9">
        <f>IF(Q1554=0,0,(INDEX('RPI calculation'!$H$9:$H$356,O1554)-(COUNTIFS(Matches!$C$9:$C$1954,C1554,Matches!$D$9:$D$1954,D1554,Matches!$Q$9:$Q$1954,1,Matches!$E$9:$E$1954,3)+COUNTIFS(Matches!$C$9:$C$1954,D1554,Matches!$D$9:$D$1954,C1554,Matches!$Q$9:$Q$1954,1,Matches!$F$9:$F$1954,3)))/((INDEX('RPI calculation'!$H$9:$H$356,O1554)+INDEX('RPI calculation'!$I$9:$I$356,O1554))-(COUNTIFS(Matches!$C$9:$C$1954,C1554,Matches!$D$9:$D$1954,D1554,Matches!$Q$9:$Q$1954,1)+COUNTIFS(Matches!$C$9:$C$1954,D1554,Matches!$D$9:$D$1954,C1554,Matches!$Q$9:$Q$1954,1))))</f>
        <v>0.44444444444444442</v>
      </c>
      <c r="V1554" s="9">
        <f>IF(Q1554=0,0,INDEX('RPI calculation'!$K$9:$K$356,P1554))</f>
        <v>0.51638407888407889</v>
      </c>
      <c r="W1554" s="9">
        <f>IF(Q1554=0,0,INDEX('RPI calculation'!$K$9:$K$356,O1554))</f>
        <v>0.4944949494949496</v>
      </c>
      <c r="X1554" s="1">
        <f>IF(G1554="D1",INDEX('RPI calculation'!$N$9:$N$356,O1554),0)</f>
        <v>193</v>
      </c>
      <c r="Y1554" s="1">
        <f>IF(H1554="D1",INDEX('RPI calculation'!$N$9:$N$356,P1554),0)</f>
        <v>218</v>
      </c>
    </row>
    <row r="1555" spans="1:25" ht="25">
      <c r="A1555" s="1" t="s">
        <v>4184</v>
      </c>
      <c r="B1555" s="12">
        <v>46282</v>
      </c>
      <c r="C1555" s="1" t="s">
        <v>276</v>
      </c>
      <c r="D1555" s="1" t="s">
        <v>55</v>
      </c>
      <c r="E1555" s="1">
        <v>0</v>
      </c>
      <c r="F1555" s="1">
        <v>3</v>
      </c>
      <c r="G1555" s="1" t="s">
        <v>584</v>
      </c>
      <c r="H1555" s="1" t="s">
        <v>584</v>
      </c>
      <c r="I1555" s="1">
        <v>2</v>
      </c>
      <c r="J1555" s="14" t="s">
        <v>800</v>
      </c>
      <c r="K1555" s="14" t="s">
        <v>4185</v>
      </c>
      <c r="L1555" s="14"/>
      <c r="M1555" s="1" t="s">
        <v>5986</v>
      </c>
      <c r="N1555" s="14" t="s">
        <v>5989</v>
      </c>
      <c r="O1555" s="1">
        <f>IF(G1555="D1",MATCH(C1555,'RPI calculation'!$A$9:$A$356,0),0)</f>
        <v>36</v>
      </c>
      <c r="P1555" s="1">
        <f>IF(H1555="D1",MATCH(D1555,'RPI calculation'!$A$9:$A$356,0),0)</f>
        <v>290</v>
      </c>
      <c r="Q1555" s="1">
        <f t="shared" si="72"/>
        <v>1</v>
      </c>
      <c r="R1555" s="1">
        <f t="shared" si="73"/>
        <v>0</v>
      </c>
      <c r="S1555" s="1">
        <f t="shared" si="74"/>
        <v>1</v>
      </c>
      <c r="T1555" s="9">
        <f>IF(Q1555=0,0,(INDEX('RPI calculation'!$H$9:$H$356,P1555)-(COUNTIFS(Matches!$C$9:$C$1954,C1555,Matches!$D$9:$D$1954,D1555,Matches!$Q$9:$Q$1954,1,Matches!$F$9:$F$1954,3)+COUNTIFS(Matches!$C$9:$C$1954,D1555,Matches!$D$9:$D$1954,C1555,Matches!$Q$9:$Q$1954,1,Matches!$E$9:$E$1954,3)))/((INDEX('RPI calculation'!$H$9:$H$356,P1555)+INDEX('RPI calculation'!$I$9:$I$356,P1555))-(COUNTIFS(Matches!$C$9:$C$1954,C1555,Matches!$D$9:$D$1954,D1555,Matches!$Q$9:$Q$1954,1)+COUNTIFS(Matches!$C$9:$C$1954,D1555,Matches!$D$9:$D$1954,C1555,Matches!$Q$9:$Q$1954,1))))</f>
        <v>0.77777777777777779</v>
      </c>
      <c r="U1555" s="9">
        <f>IF(Q1555=0,0,(INDEX('RPI calculation'!$H$9:$H$356,O1555)-(COUNTIFS(Matches!$C$9:$C$1954,C1555,Matches!$D$9:$D$1954,D1555,Matches!$Q$9:$Q$1954,1,Matches!$E$9:$E$1954,3)+COUNTIFS(Matches!$C$9:$C$1954,D1555,Matches!$D$9:$D$1954,C1555,Matches!$Q$9:$Q$1954,1,Matches!$F$9:$F$1954,3)))/((INDEX('RPI calculation'!$H$9:$H$356,O1555)+INDEX('RPI calculation'!$I$9:$I$356,O1555))-(COUNTIFS(Matches!$C$9:$C$1954,C1555,Matches!$D$9:$D$1954,D1555,Matches!$Q$9:$Q$1954,1)+COUNTIFS(Matches!$C$9:$C$1954,D1555,Matches!$D$9:$D$1954,C1555,Matches!$Q$9:$Q$1954,1))))</f>
        <v>0.41666666666666669</v>
      </c>
      <c r="V1555" s="9">
        <f>IF(Q1555=0,0,INDEX('RPI calculation'!$K$9:$K$356,P1555))</f>
        <v>0.58141414141414149</v>
      </c>
      <c r="W1555" s="9">
        <f>IF(Q1555=0,0,INDEX('RPI calculation'!$K$9:$K$356,O1555))</f>
        <v>0.49797979797979802</v>
      </c>
      <c r="X1555" s="1">
        <f>IF(G1555="D1",INDEX('RPI calculation'!$N$9:$N$356,O1555),0)</f>
        <v>253</v>
      </c>
      <c r="Y1555" s="1">
        <f>IF(H1555="D1",INDEX('RPI calculation'!$N$9:$N$356,P1555),0)</f>
        <v>32</v>
      </c>
    </row>
    <row r="1556" spans="1:25" ht="25">
      <c r="A1556" s="1" t="s">
        <v>4186</v>
      </c>
      <c r="B1556" s="12">
        <v>46282</v>
      </c>
      <c r="C1556" s="1" t="s">
        <v>332</v>
      </c>
      <c r="D1556" s="1" t="s">
        <v>245</v>
      </c>
      <c r="E1556" s="1">
        <v>1</v>
      </c>
      <c r="F1556" s="1">
        <v>3</v>
      </c>
      <c r="G1556" s="1" t="s">
        <v>584</v>
      </c>
      <c r="H1556" s="1" t="s">
        <v>584</v>
      </c>
      <c r="I1556" s="1">
        <v>2</v>
      </c>
      <c r="J1556" s="14" t="s">
        <v>1150</v>
      </c>
      <c r="K1556" s="14" t="s">
        <v>4187</v>
      </c>
      <c r="L1556" s="14"/>
      <c r="M1556" s="1" t="s">
        <v>5986</v>
      </c>
      <c r="N1556" s="14" t="s">
        <v>5989</v>
      </c>
      <c r="O1556" s="1">
        <f>IF(G1556="D1",MATCH(C1556,'RPI calculation'!$A$9:$A$356,0),0)</f>
        <v>38</v>
      </c>
      <c r="P1556" s="1">
        <f>IF(H1556="D1",MATCH(D1556,'RPI calculation'!$A$9:$A$356,0),0)</f>
        <v>199</v>
      </c>
      <c r="Q1556" s="1">
        <f t="shared" si="72"/>
        <v>1</v>
      </c>
      <c r="R1556" s="1">
        <f t="shared" si="73"/>
        <v>0</v>
      </c>
      <c r="S1556" s="1">
        <f t="shared" si="74"/>
        <v>1</v>
      </c>
      <c r="T1556" s="9">
        <f>IF(Q1556=0,0,(INDEX('RPI calculation'!$H$9:$H$356,P1556)-(COUNTIFS(Matches!$C$9:$C$1954,C1556,Matches!$D$9:$D$1954,D1556,Matches!$Q$9:$Q$1954,1,Matches!$F$9:$F$1954,3)+COUNTIFS(Matches!$C$9:$C$1954,D1556,Matches!$D$9:$D$1954,C1556,Matches!$Q$9:$Q$1954,1,Matches!$E$9:$E$1954,3)))/((INDEX('RPI calculation'!$H$9:$H$356,P1556)+INDEX('RPI calculation'!$I$9:$I$356,P1556))-(COUNTIFS(Matches!$C$9:$C$1954,C1556,Matches!$D$9:$D$1954,D1556,Matches!$Q$9:$Q$1954,1)+COUNTIFS(Matches!$C$9:$C$1954,D1556,Matches!$D$9:$D$1954,C1556,Matches!$Q$9:$Q$1954,1))))</f>
        <v>0.54545454545454541</v>
      </c>
      <c r="U1556" s="9">
        <f>IF(Q1556=0,0,(INDEX('RPI calculation'!$H$9:$H$356,O1556)-(COUNTIFS(Matches!$C$9:$C$1954,C1556,Matches!$D$9:$D$1954,D1556,Matches!$Q$9:$Q$1954,1,Matches!$E$9:$E$1954,3)+COUNTIFS(Matches!$C$9:$C$1954,D1556,Matches!$D$9:$D$1954,C1556,Matches!$Q$9:$Q$1954,1,Matches!$F$9:$F$1954,3)))/((INDEX('RPI calculation'!$H$9:$H$356,O1556)+INDEX('RPI calculation'!$I$9:$I$356,O1556))-(COUNTIFS(Matches!$C$9:$C$1954,C1556,Matches!$D$9:$D$1954,D1556,Matches!$Q$9:$Q$1954,1)+COUNTIFS(Matches!$C$9:$C$1954,D1556,Matches!$D$9:$D$1954,C1556,Matches!$Q$9:$Q$1954,1))))</f>
        <v>0.3</v>
      </c>
      <c r="V1556" s="9">
        <f>IF(Q1556=0,0,INDEX('RPI calculation'!$K$9:$K$356,P1556))</f>
        <v>0.40378787878787881</v>
      </c>
      <c r="W1556" s="9">
        <f>IF(Q1556=0,0,INDEX('RPI calculation'!$K$9:$K$356,O1556))</f>
        <v>0.43163452708907246</v>
      </c>
      <c r="X1556" s="1">
        <f>IF(G1556="D1",INDEX('RPI calculation'!$N$9:$N$356,O1556),0)</f>
        <v>309</v>
      </c>
      <c r="Y1556" s="1">
        <f>IF(H1556="D1",INDEX('RPI calculation'!$N$9:$N$356,P1556),0)</f>
        <v>222</v>
      </c>
    </row>
    <row r="1557" spans="1:25" ht="25">
      <c r="A1557" s="1" t="s">
        <v>4188</v>
      </c>
      <c r="B1557" s="12">
        <v>46282</v>
      </c>
      <c r="C1557" s="1" t="s">
        <v>173</v>
      </c>
      <c r="D1557" s="1" t="s">
        <v>91</v>
      </c>
      <c r="E1557" s="1">
        <v>0</v>
      </c>
      <c r="F1557" s="1">
        <v>3</v>
      </c>
      <c r="G1557" s="1" t="s">
        <v>584</v>
      </c>
      <c r="H1557" s="1" t="s">
        <v>584</v>
      </c>
      <c r="I1557" s="1">
        <v>2</v>
      </c>
      <c r="J1557" s="14" t="s">
        <v>1731</v>
      </c>
      <c r="K1557" s="14" t="s">
        <v>4189</v>
      </c>
      <c r="L1557" s="14"/>
      <c r="M1557" s="1" t="s">
        <v>5986</v>
      </c>
      <c r="N1557" s="14" t="s">
        <v>5989</v>
      </c>
      <c r="O1557" s="1">
        <f>IF(G1557="D1",MATCH(C1557,'RPI calculation'!$A$9:$A$356,0),0)</f>
        <v>39</v>
      </c>
      <c r="P1557" s="1">
        <f>IF(H1557="D1",MATCH(D1557,'RPI calculation'!$A$9:$A$356,0),0)</f>
        <v>154</v>
      </c>
      <c r="Q1557" s="1">
        <f t="shared" si="72"/>
        <v>1</v>
      </c>
      <c r="R1557" s="1">
        <f t="shared" si="73"/>
        <v>0</v>
      </c>
      <c r="S1557" s="1">
        <f t="shared" si="74"/>
        <v>1</v>
      </c>
      <c r="T1557" s="9">
        <f>IF(Q1557=0,0,(INDEX('RPI calculation'!$H$9:$H$356,P1557)-(COUNTIFS(Matches!$C$9:$C$1954,C1557,Matches!$D$9:$D$1954,D1557,Matches!$Q$9:$Q$1954,1,Matches!$F$9:$F$1954,3)+COUNTIFS(Matches!$C$9:$C$1954,D1557,Matches!$D$9:$D$1954,C1557,Matches!$Q$9:$Q$1954,1,Matches!$E$9:$E$1954,3)))/((INDEX('RPI calculation'!$H$9:$H$356,P1557)+INDEX('RPI calculation'!$I$9:$I$356,P1557))-(COUNTIFS(Matches!$C$9:$C$1954,C1557,Matches!$D$9:$D$1954,D1557,Matches!$Q$9:$Q$1954,1)+COUNTIFS(Matches!$C$9:$C$1954,D1557,Matches!$D$9:$D$1954,C1557,Matches!$Q$9:$Q$1954,1))))</f>
        <v>0.9</v>
      </c>
      <c r="U1557" s="9">
        <f>IF(Q1557=0,0,(INDEX('RPI calculation'!$H$9:$H$356,O1557)-(COUNTIFS(Matches!$C$9:$C$1954,C1557,Matches!$D$9:$D$1954,D1557,Matches!$Q$9:$Q$1954,1,Matches!$E$9:$E$1954,3)+COUNTIFS(Matches!$C$9:$C$1954,D1557,Matches!$D$9:$D$1954,C1557,Matches!$Q$9:$Q$1954,1,Matches!$F$9:$F$1954,3)))/((INDEX('RPI calculation'!$H$9:$H$356,O1557)+INDEX('RPI calculation'!$I$9:$I$356,O1557))-(COUNTIFS(Matches!$C$9:$C$1954,C1557,Matches!$D$9:$D$1954,D1557,Matches!$Q$9:$Q$1954,1)+COUNTIFS(Matches!$C$9:$C$1954,D1557,Matches!$D$9:$D$1954,C1557,Matches!$Q$9:$Q$1954,1))))</f>
        <v>0.4</v>
      </c>
      <c r="V1557" s="9">
        <f>IF(Q1557=0,0,INDEX('RPI calculation'!$K$9:$K$356,P1557))</f>
        <v>0.47060212514757976</v>
      </c>
      <c r="W1557" s="9">
        <f>IF(Q1557=0,0,INDEX('RPI calculation'!$K$9:$K$356,O1557))</f>
        <v>0.59292929292929297</v>
      </c>
      <c r="X1557" s="1">
        <f>IF(G1557="D1",INDEX('RPI calculation'!$N$9:$N$356,O1557),0)</f>
        <v>150</v>
      </c>
      <c r="Y1557" s="1">
        <f>IF(H1557="D1",INDEX('RPI calculation'!$N$9:$N$356,P1557),0)</f>
        <v>68</v>
      </c>
    </row>
    <row r="1558" spans="1:25" ht="25">
      <c r="A1558" s="1" t="s">
        <v>4190</v>
      </c>
      <c r="B1558" s="12">
        <v>46282</v>
      </c>
      <c r="C1558" s="1" t="s">
        <v>351</v>
      </c>
      <c r="D1558" s="1" t="s">
        <v>143</v>
      </c>
      <c r="E1558" s="1">
        <v>1</v>
      </c>
      <c r="F1558" s="1">
        <v>3</v>
      </c>
      <c r="G1558" s="1" t="s">
        <v>584</v>
      </c>
      <c r="H1558" s="1" t="s">
        <v>584</v>
      </c>
      <c r="I1558" s="1">
        <v>2</v>
      </c>
      <c r="J1558" s="14" t="s">
        <v>745</v>
      </c>
      <c r="K1558" s="14" t="s">
        <v>4191</v>
      </c>
      <c r="L1558" s="14"/>
      <c r="M1558" s="1" t="s">
        <v>5986</v>
      </c>
      <c r="N1558" s="14" t="s">
        <v>5989</v>
      </c>
      <c r="O1558" s="1">
        <f>IF(G1558="D1",MATCH(C1558,'RPI calculation'!$A$9:$A$356,0),0)</f>
        <v>42</v>
      </c>
      <c r="P1558" s="1">
        <f>IF(H1558="D1",MATCH(D1558,'RPI calculation'!$A$9:$A$356,0),0)</f>
        <v>81</v>
      </c>
      <c r="Q1558" s="1">
        <f t="shared" si="72"/>
        <v>1</v>
      </c>
      <c r="R1558" s="1">
        <f t="shared" si="73"/>
        <v>0</v>
      </c>
      <c r="S1558" s="1">
        <f t="shared" si="74"/>
        <v>1</v>
      </c>
      <c r="T1558" s="9">
        <f>IF(Q1558=0,0,(INDEX('RPI calculation'!$H$9:$H$356,P1558)-(COUNTIFS(Matches!$C$9:$C$1954,C1558,Matches!$D$9:$D$1954,D1558,Matches!$Q$9:$Q$1954,1,Matches!$F$9:$F$1954,3)+COUNTIFS(Matches!$C$9:$C$1954,D1558,Matches!$D$9:$D$1954,C1558,Matches!$Q$9:$Q$1954,1,Matches!$E$9:$E$1954,3)))/((INDEX('RPI calculation'!$H$9:$H$356,P1558)+INDEX('RPI calculation'!$I$9:$I$356,P1558))-(COUNTIFS(Matches!$C$9:$C$1954,C1558,Matches!$D$9:$D$1954,D1558,Matches!$Q$9:$Q$1954,1)+COUNTIFS(Matches!$C$9:$C$1954,D1558,Matches!$D$9:$D$1954,C1558,Matches!$Q$9:$Q$1954,1))))</f>
        <v>0.5</v>
      </c>
      <c r="U1558" s="9">
        <f>IF(Q1558=0,0,(INDEX('RPI calculation'!$H$9:$H$356,O1558)-(COUNTIFS(Matches!$C$9:$C$1954,C1558,Matches!$D$9:$D$1954,D1558,Matches!$Q$9:$Q$1954,1,Matches!$E$9:$E$1954,3)+COUNTIFS(Matches!$C$9:$C$1954,D1558,Matches!$D$9:$D$1954,C1558,Matches!$Q$9:$Q$1954,1,Matches!$F$9:$F$1954,3)))/((INDEX('RPI calculation'!$H$9:$H$356,O1558)+INDEX('RPI calculation'!$I$9:$I$356,O1558))-(COUNTIFS(Matches!$C$9:$C$1954,C1558,Matches!$D$9:$D$1954,D1558,Matches!$Q$9:$Q$1954,1)+COUNTIFS(Matches!$C$9:$C$1954,D1558,Matches!$D$9:$D$1954,C1558,Matches!$Q$9:$Q$1954,1))))</f>
        <v>0.18181818181818182</v>
      </c>
      <c r="V1558" s="9">
        <f>IF(Q1558=0,0,INDEX('RPI calculation'!$K$9:$K$356,P1558))</f>
        <v>0.54883197610470336</v>
      </c>
      <c r="W1558" s="9">
        <f>IF(Q1558=0,0,INDEX('RPI calculation'!$K$9:$K$356,O1558))</f>
        <v>0.41094322344322348</v>
      </c>
      <c r="X1558" s="1">
        <f>IF(G1558="D1",INDEX('RPI calculation'!$N$9:$N$356,O1558),0)</f>
        <v>328</v>
      </c>
      <c r="Y1558" s="1">
        <f>IF(H1558="D1",INDEX('RPI calculation'!$N$9:$N$356,P1558),0)</f>
        <v>120</v>
      </c>
    </row>
    <row r="1559" spans="1:25" ht="25">
      <c r="A1559" s="1" t="s">
        <v>4192</v>
      </c>
      <c r="B1559" s="12">
        <v>46282</v>
      </c>
      <c r="C1559" s="1" t="s">
        <v>335</v>
      </c>
      <c r="D1559" s="1" t="s">
        <v>277</v>
      </c>
      <c r="E1559" s="1">
        <v>3</v>
      </c>
      <c r="F1559" s="1">
        <v>1</v>
      </c>
      <c r="G1559" s="1" t="s">
        <v>584</v>
      </c>
      <c r="H1559" s="1" t="s">
        <v>584</v>
      </c>
      <c r="I1559" s="1">
        <v>2</v>
      </c>
      <c r="J1559" s="14" t="s">
        <v>865</v>
      </c>
      <c r="K1559" s="14" t="s">
        <v>4193</v>
      </c>
      <c r="L1559" s="14"/>
      <c r="M1559" s="1" t="s">
        <v>5986</v>
      </c>
      <c r="N1559" s="14" t="s">
        <v>5989</v>
      </c>
      <c r="O1559" s="1">
        <f>IF(G1559="D1",MATCH(C1559,'RPI calculation'!$A$9:$A$356,0),0)</f>
        <v>45</v>
      </c>
      <c r="P1559" s="1">
        <f>IF(H1559="D1",MATCH(D1559,'RPI calculation'!$A$9:$A$356,0),0)</f>
        <v>228</v>
      </c>
      <c r="Q1559" s="1">
        <f t="shared" si="72"/>
        <v>1</v>
      </c>
      <c r="R1559" s="1">
        <f t="shared" si="73"/>
        <v>1</v>
      </c>
      <c r="S1559" s="1">
        <f t="shared" si="74"/>
        <v>0</v>
      </c>
      <c r="T1559" s="9">
        <f>IF(Q1559=0,0,(INDEX('RPI calculation'!$H$9:$H$356,P1559)-(COUNTIFS(Matches!$C$9:$C$1954,C1559,Matches!$D$9:$D$1954,D1559,Matches!$Q$9:$Q$1954,1,Matches!$F$9:$F$1954,3)+COUNTIFS(Matches!$C$9:$C$1954,D1559,Matches!$D$9:$D$1954,C1559,Matches!$Q$9:$Q$1954,1,Matches!$E$9:$E$1954,3)))/((INDEX('RPI calculation'!$H$9:$H$356,P1559)+INDEX('RPI calculation'!$I$9:$I$356,P1559))-(COUNTIFS(Matches!$C$9:$C$1954,C1559,Matches!$D$9:$D$1954,D1559,Matches!$Q$9:$Q$1954,1)+COUNTIFS(Matches!$C$9:$C$1954,D1559,Matches!$D$9:$D$1954,C1559,Matches!$Q$9:$Q$1954,1))))</f>
        <v>0.27272727272727271</v>
      </c>
      <c r="U1559" s="9">
        <f>IF(Q1559=0,0,(INDEX('RPI calculation'!$H$9:$H$356,O1559)-(COUNTIFS(Matches!$C$9:$C$1954,C1559,Matches!$D$9:$D$1954,D1559,Matches!$Q$9:$Q$1954,1,Matches!$E$9:$E$1954,3)+COUNTIFS(Matches!$C$9:$C$1954,D1559,Matches!$D$9:$D$1954,C1559,Matches!$Q$9:$Q$1954,1,Matches!$F$9:$F$1954,3)))/((INDEX('RPI calculation'!$H$9:$H$356,O1559)+INDEX('RPI calculation'!$I$9:$I$356,O1559))-(COUNTIFS(Matches!$C$9:$C$1954,C1559,Matches!$D$9:$D$1954,D1559,Matches!$Q$9:$Q$1954,1)+COUNTIFS(Matches!$C$9:$C$1954,D1559,Matches!$D$9:$D$1954,C1559,Matches!$Q$9:$Q$1954,1))))</f>
        <v>0.2</v>
      </c>
      <c r="V1559" s="9">
        <f>IF(Q1559=0,0,INDEX('RPI calculation'!$K$9:$K$356,P1559))</f>
        <v>0.53579545454545452</v>
      </c>
      <c r="W1559" s="9">
        <f>IF(Q1559=0,0,INDEX('RPI calculation'!$K$9:$K$356,O1559))</f>
        <v>0.40890019071837264</v>
      </c>
      <c r="X1559" s="1">
        <f>IF(G1559="D1",INDEX('RPI calculation'!$N$9:$N$356,O1559),0)</f>
        <v>312</v>
      </c>
      <c r="Y1559" s="1">
        <f>IF(H1559="D1",INDEX('RPI calculation'!$N$9:$N$356,P1559),0)</f>
        <v>254</v>
      </c>
    </row>
    <row r="1560" spans="1:25">
      <c r="A1560" s="1" t="s">
        <v>4194</v>
      </c>
      <c r="B1560" s="12">
        <v>46282</v>
      </c>
      <c r="C1560" s="1" t="s">
        <v>367</v>
      </c>
      <c r="D1560" s="1" t="s">
        <v>309</v>
      </c>
      <c r="E1560" s="1">
        <v>0</v>
      </c>
      <c r="F1560" s="1">
        <v>3</v>
      </c>
      <c r="G1560" s="1" t="s">
        <v>584</v>
      </c>
      <c r="H1560" s="1" t="s">
        <v>584</v>
      </c>
      <c r="I1560" s="1">
        <v>1</v>
      </c>
      <c r="J1560" s="14" t="s">
        <v>4195</v>
      </c>
      <c r="K1560" s="14" t="s">
        <v>4196</v>
      </c>
      <c r="L1560" s="14" t="s">
        <v>1317</v>
      </c>
      <c r="M1560" s="1" t="s">
        <v>5986</v>
      </c>
      <c r="N1560" s="14" t="s">
        <v>5991</v>
      </c>
      <c r="O1560" s="1">
        <f>IF(G1560="D1",MATCH(C1560,'RPI calculation'!$A$9:$A$356,0),0)</f>
        <v>47</v>
      </c>
      <c r="P1560" s="1">
        <f>IF(H1560="D1",MATCH(D1560,'RPI calculation'!$A$9:$A$356,0),0)</f>
        <v>296</v>
      </c>
      <c r="Q1560" s="1">
        <f t="shared" si="72"/>
        <v>1</v>
      </c>
      <c r="R1560" s="1">
        <f t="shared" si="73"/>
        <v>0</v>
      </c>
      <c r="S1560" s="1">
        <f t="shared" si="74"/>
        <v>1</v>
      </c>
      <c r="T1560" s="9">
        <f>IF(Q1560=0,0,(INDEX('RPI calculation'!$H$9:$H$356,P1560)-(COUNTIFS(Matches!$C$9:$C$1954,C1560,Matches!$D$9:$D$1954,D1560,Matches!$Q$9:$Q$1954,1,Matches!$F$9:$F$1954,3)+COUNTIFS(Matches!$C$9:$C$1954,D1560,Matches!$D$9:$D$1954,C1560,Matches!$Q$9:$Q$1954,1,Matches!$E$9:$E$1954,3)))/((INDEX('RPI calculation'!$H$9:$H$356,P1560)+INDEX('RPI calculation'!$I$9:$I$356,P1560))-(COUNTIFS(Matches!$C$9:$C$1954,C1560,Matches!$D$9:$D$1954,D1560,Matches!$Q$9:$Q$1954,1)+COUNTIFS(Matches!$C$9:$C$1954,D1560,Matches!$D$9:$D$1954,C1560,Matches!$Q$9:$Q$1954,1))))</f>
        <v>0.3</v>
      </c>
      <c r="U1560" s="9">
        <f>IF(Q1560=0,0,(INDEX('RPI calculation'!$H$9:$H$356,O1560)-(COUNTIFS(Matches!$C$9:$C$1954,C1560,Matches!$D$9:$D$1954,D1560,Matches!$Q$9:$Q$1954,1,Matches!$E$9:$E$1954,3)+COUNTIFS(Matches!$C$9:$C$1954,D1560,Matches!$D$9:$D$1954,C1560,Matches!$Q$9:$Q$1954,1,Matches!$F$9:$F$1954,3)))/((INDEX('RPI calculation'!$H$9:$H$356,O1560)+INDEX('RPI calculation'!$I$9:$I$356,O1560))-(COUNTIFS(Matches!$C$9:$C$1954,C1560,Matches!$D$9:$D$1954,D1560,Matches!$Q$9:$Q$1954,1)+COUNTIFS(Matches!$C$9:$C$1954,D1560,Matches!$D$9:$D$1954,C1560,Matches!$Q$9:$Q$1954,1))))</f>
        <v>0</v>
      </c>
      <c r="V1560" s="9">
        <f>IF(Q1560=0,0,INDEX('RPI calculation'!$K$9:$K$356,P1560))</f>
        <v>0.43422865013774103</v>
      </c>
      <c r="W1560" s="9">
        <f>IF(Q1560=0,0,INDEX('RPI calculation'!$K$9:$K$356,O1560))</f>
        <v>0.38599941724941722</v>
      </c>
      <c r="X1560" s="1">
        <f>IF(G1560="D1",INDEX('RPI calculation'!$N$9:$N$356,O1560),0)</f>
        <v>344</v>
      </c>
      <c r="Y1560" s="1">
        <f>IF(H1560="D1",INDEX('RPI calculation'!$N$9:$N$356,P1560),0)</f>
        <v>286</v>
      </c>
    </row>
    <row r="1561" spans="1:25" ht="25">
      <c r="A1561" s="1" t="s">
        <v>4197</v>
      </c>
      <c r="B1561" s="12">
        <v>46282</v>
      </c>
      <c r="C1561" s="1" t="s">
        <v>145</v>
      </c>
      <c r="D1561" s="1" t="s">
        <v>154</v>
      </c>
      <c r="E1561" s="1">
        <v>2</v>
      </c>
      <c r="F1561" s="1">
        <v>3</v>
      </c>
      <c r="G1561" s="1" t="s">
        <v>584</v>
      </c>
      <c r="H1561" s="1" t="s">
        <v>584</v>
      </c>
      <c r="I1561" s="1">
        <v>2</v>
      </c>
      <c r="J1561" s="14" t="s">
        <v>1672</v>
      </c>
      <c r="K1561" s="14" t="s">
        <v>4198</v>
      </c>
      <c r="L1561" s="14"/>
      <c r="M1561" s="1" t="s">
        <v>5986</v>
      </c>
      <c r="N1561" s="14" t="s">
        <v>5989</v>
      </c>
      <c r="O1561" s="1">
        <f>IF(G1561="D1",MATCH(C1561,'RPI calculation'!$A$9:$A$356,0),0)</f>
        <v>49</v>
      </c>
      <c r="P1561" s="1">
        <f>IF(H1561="D1",MATCH(D1561,'RPI calculation'!$A$9:$A$356,0),0)</f>
        <v>91</v>
      </c>
      <c r="Q1561" s="1">
        <f t="shared" si="72"/>
        <v>1</v>
      </c>
      <c r="R1561" s="1">
        <f t="shared" si="73"/>
        <v>0</v>
      </c>
      <c r="S1561" s="1">
        <f t="shared" si="74"/>
        <v>1</v>
      </c>
      <c r="T1561" s="9">
        <f>IF(Q1561=0,0,(INDEX('RPI calculation'!$H$9:$H$356,P1561)-(COUNTIFS(Matches!$C$9:$C$1954,C1561,Matches!$D$9:$D$1954,D1561,Matches!$Q$9:$Q$1954,1,Matches!$F$9:$F$1954,3)+COUNTIFS(Matches!$C$9:$C$1954,D1561,Matches!$D$9:$D$1954,C1561,Matches!$Q$9:$Q$1954,1,Matches!$E$9:$E$1954,3)))/((INDEX('RPI calculation'!$H$9:$H$356,P1561)+INDEX('RPI calculation'!$I$9:$I$356,P1561))-(COUNTIFS(Matches!$C$9:$C$1954,C1561,Matches!$D$9:$D$1954,D1561,Matches!$Q$9:$Q$1954,1)+COUNTIFS(Matches!$C$9:$C$1954,D1561,Matches!$D$9:$D$1954,C1561,Matches!$Q$9:$Q$1954,1))))</f>
        <v>0.5</v>
      </c>
      <c r="U1561" s="9">
        <f>IF(Q1561=0,0,(INDEX('RPI calculation'!$H$9:$H$356,O1561)-(COUNTIFS(Matches!$C$9:$C$1954,C1561,Matches!$D$9:$D$1954,D1561,Matches!$Q$9:$Q$1954,1,Matches!$E$9:$E$1954,3)+COUNTIFS(Matches!$C$9:$C$1954,D1561,Matches!$D$9:$D$1954,C1561,Matches!$Q$9:$Q$1954,1,Matches!$F$9:$F$1954,3)))/((INDEX('RPI calculation'!$H$9:$H$356,O1561)+INDEX('RPI calculation'!$I$9:$I$356,O1561))-(COUNTIFS(Matches!$C$9:$C$1954,C1561,Matches!$D$9:$D$1954,D1561,Matches!$Q$9:$Q$1954,1)+COUNTIFS(Matches!$C$9:$C$1954,D1561,Matches!$D$9:$D$1954,C1561,Matches!$Q$9:$Q$1954,1))))</f>
        <v>0.54545454545454541</v>
      </c>
      <c r="V1561" s="9">
        <f>IF(Q1561=0,0,INDEX('RPI calculation'!$K$9:$K$356,P1561))</f>
        <v>0.52588825316098042</v>
      </c>
      <c r="W1561" s="9">
        <f>IF(Q1561=0,0,INDEX('RPI calculation'!$K$9:$K$356,O1561))</f>
        <v>0.57694250194250196</v>
      </c>
      <c r="X1561" s="1">
        <f>IF(G1561="D1",INDEX('RPI calculation'!$N$9:$N$356,O1561),0)</f>
        <v>122</v>
      </c>
      <c r="Y1561" s="1">
        <f>IF(H1561="D1",INDEX('RPI calculation'!$N$9:$N$356,P1561),0)</f>
        <v>131</v>
      </c>
    </row>
    <row r="1562" spans="1:25" ht="25">
      <c r="A1562" s="1" t="s">
        <v>4199</v>
      </c>
      <c r="B1562" s="12">
        <v>46282</v>
      </c>
      <c r="C1562" s="1" t="s">
        <v>316</v>
      </c>
      <c r="D1562" s="1" t="s">
        <v>233</v>
      </c>
      <c r="E1562" s="1">
        <v>1</v>
      </c>
      <c r="F1562" s="1">
        <v>3</v>
      </c>
      <c r="G1562" s="1" t="s">
        <v>584</v>
      </c>
      <c r="H1562" s="1" t="s">
        <v>584</v>
      </c>
      <c r="I1562" s="1">
        <v>2</v>
      </c>
      <c r="J1562" s="14" t="s">
        <v>832</v>
      </c>
      <c r="K1562" s="14" t="s">
        <v>4200</v>
      </c>
      <c r="L1562" s="14"/>
      <c r="M1562" s="1" t="s">
        <v>5986</v>
      </c>
      <c r="N1562" s="14" t="s">
        <v>5989</v>
      </c>
      <c r="O1562" s="1">
        <f>IF(G1562="D1",MATCH(C1562,'RPI calculation'!$A$9:$A$356,0),0)</f>
        <v>50</v>
      </c>
      <c r="P1562" s="1">
        <f>IF(H1562="D1",MATCH(D1562,'RPI calculation'!$A$9:$A$356,0),0)</f>
        <v>131</v>
      </c>
      <c r="Q1562" s="1">
        <f t="shared" si="72"/>
        <v>1</v>
      </c>
      <c r="R1562" s="1">
        <f t="shared" si="73"/>
        <v>0</v>
      </c>
      <c r="S1562" s="1">
        <f t="shared" si="74"/>
        <v>1</v>
      </c>
      <c r="T1562" s="9">
        <f>IF(Q1562=0,0,(INDEX('RPI calculation'!$H$9:$H$356,P1562)-(COUNTIFS(Matches!$C$9:$C$1954,C1562,Matches!$D$9:$D$1954,D1562,Matches!$Q$9:$Q$1954,1,Matches!$F$9:$F$1954,3)+COUNTIFS(Matches!$C$9:$C$1954,D1562,Matches!$D$9:$D$1954,C1562,Matches!$Q$9:$Q$1954,1,Matches!$E$9:$E$1954,3)))/((INDEX('RPI calculation'!$H$9:$H$356,P1562)+INDEX('RPI calculation'!$I$9:$I$356,P1562))-(COUNTIFS(Matches!$C$9:$C$1954,C1562,Matches!$D$9:$D$1954,D1562,Matches!$Q$9:$Q$1954,1)+COUNTIFS(Matches!$C$9:$C$1954,D1562,Matches!$D$9:$D$1954,C1562,Matches!$Q$9:$Q$1954,1))))</f>
        <v>0.5</v>
      </c>
      <c r="U1562" s="9">
        <f>IF(Q1562=0,0,(INDEX('RPI calculation'!$H$9:$H$356,O1562)-(COUNTIFS(Matches!$C$9:$C$1954,C1562,Matches!$D$9:$D$1954,D1562,Matches!$Q$9:$Q$1954,1,Matches!$E$9:$E$1954,3)+COUNTIFS(Matches!$C$9:$C$1954,D1562,Matches!$D$9:$D$1954,C1562,Matches!$Q$9:$Q$1954,1,Matches!$F$9:$F$1954,3)))/((INDEX('RPI calculation'!$H$9:$H$356,O1562)+INDEX('RPI calculation'!$I$9:$I$356,O1562))-(COUNTIFS(Matches!$C$9:$C$1954,C1562,Matches!$D$9:$D$1954,D1562,Matches!$Q$9:$Q$1954,1)+COUNTIFS(Matches!$C$9:$C$1954,D1562,Matches!$D$9:$D$1954,C1562,Matches!$Q$9:$Q$1954,1))))</f>
        <v>0.3</v>
      </c>
      <c r="V1562" s="9">
        <f>IF(Q1562=0,0,INDEX('RPI calculation'!$K$9:$K$356,P1562))</f>
        <v>0.44494293585202677</v>
      </c>
      <c r="W1562" s="9">
        <f>IF(Q1562=0,0,INDEX('RPI calculation'!$K$9:$K$356,O1562))</f>
        <v>0.46455463728190999</v>
      </c>
      <c r="X1562" s="1">
        <f>IF(G1562="D1",INDEX('RPI calculation'!$N$9:$N$356,O1562),0)</f>
        <v>293</v>
      </c>
      <c r="Y1562" s="1">
        <f>IF(H1562="D1",INDEX('RPI calculation'!$N$9:$N$356,P1562),0)</f>
        <v>210</v>
      </c>
    </row>
    <row r="1563" spans="1:25" ht="25">
      <c r="A1563" s="1" t="s">
        <v>4201</v>
      </c>
      <c r="B1563" s="12">
        <v>46282</v>
      </c>
      <c r="C1563" s="1" t="s">
        <v>77</v>
      </c>
      <c r="D1563" s="1" t="s">
        <v>49</v>
      </c>
      <c r="E1563" s="1">
        <v>3</v>
      </c>
      <c r="F1563" s="1">
        <v>1</v>
      </c>
      <c r="G1563" s="1" t="s">
        <v>584</v>
      </c>
      <c r="H1563" s="1" t="s">
        <v>584</v>
      </c>
      <c r="I1563" s="1">
        <v>2</v>
      </c>
      <c r="J1563" s="14" t="s">
        <v>1802</v>
      </c>
      <c r="K1563" s="14" t="s">
        <v>4202</v>
      </c>
      <c r="L1563" s="14"/>
      <c r="M1563" s="1" t="s">
        <v>5986</v>
      </c>
      <c r="N1563" s="14" t="s">
        <v>5989</v>
      </c>
      <c r="O1563" s="1">
        <f>IF(G1563="D1",MATCH(C1563,'RPI calculation'!$A$9:$A$356,0),0)</f>
        <v>54</v>
      </c>
      <c r="P1563" s="1">
        <f>IF(H1563="D1",MATCH(D1563,'RPI calculation'!$A$9:$A$356,0),0)</f>
        <v>55</v>
      </c>
      <c r="Q1563" s="1">
        <f t="shared" si="72"/>
        <v>1</v>
      </c>
      <c r="R1563" s="1">
        <f t="shared" si="73"/>
        <v>1</v>
      </c>
      <c r="S1563" s="1">
        <f t="shared" si="74"/>
        <v>0</v>
      </c>
      <c r="T1563" s="9">
        <f>IF(Q1563=0,0,(INDEX('RPI calculation'!$H$9:$H$356,P1563)-(COUNTIFS(Matches!$C$9:$C$1954,C1563,Matches!$D$9:$D$1954,D1563,Matches!$Q$9:$Q$1954,1,Matches!$F$9:$F$1954,3)+COUNTIFS(Matches!$C$9:$C$1954,D1563,Matches!$D$9:$D$1954,C1563,Matches!$Q$9:$Q$1954,1,Matches!$E$9:$E$1954,3)))/((INDEX('RPI calculation'!$H$9:$H$356,P1563)+INDEX('RPI calculation'!$I$9:$I$356,P1563))-(COUNTIFS(Matches!$C$9:$C$1954,C1563,Matches!$D$9:$D$1954,D1563,Matches!$Q$9:$Q$1954,1)+COUNTIFS(Matches!$C$9:$C$1954,D1563,Matches!$D$9:$D$1954,C1563,Matches!$Q$9:$Q$1954,1))))</f>
        <v>0.75</v>
      </c>
      <c r="U1563" s="9">
        <f>IF(Q1563=0,0,(INDEX('RPI calculation'!$H$9:$H$356,O1563)-(COUNTIFS(Matches!$C$9:$C$1954,C1563,Matches!$D$9:$D$1954,D1563,Matches!$Q$9:$Q$1954,1,Matches!$E$9:$E$1954,3)+COUNTIFS(Matches!$C$9:$C$1954,D1563,Matches!$D$9:$D$1954,C1563,Matches!$Q$9:$Q$1954,1,Matches!$F$9:$F$1954,3)))/((INDEX('RPI calculation'!$H$9:$H$356,O1563)+INDEX('RPI calculation'!$I$9:$I$356,O1563))-(COUNTIFS(Matches!$C$9:$C$1954,C1563,Matches!$D$9:$D$1954,D1563,Matches!$Q$9:$Q$1954,1)+COUNTIFS(Matches!$C$9:$C$1954,D1563,Matches!$D$9:$D$1954,C1563,Matches!$Q$9:$Q$1954,1))))</f>
        <v>1</v>
      </c>
      <c r="V1563" s="9">
        <f>IF(Q1563=0,0,INDEX('RPI calculation'!$K$9:$K$356,P1563))</f>
        <v>0.65047619047619043</v>
      </c>
      <c r="W1563" s="9">
        <f>IF(Q1563=0,0,INDEX('RPI calculation'!$K$9:$K$356,O1563))</f>
        <v>0.46424242424242423</v>
      </c>
      <c r="X1563" s="1">
        <f>IF(G1563="D1",INDEX('RPI calculation'!$N$9:$N$356,O1563),0)</f>
        <v>54</v>
      </c>
      <c r="Y1563" s="1">
        <f>IF(H1563="D1",INDEX('RPI calculation'!$N$9:$N$356,P1563),0)</f>
        <v>26</v>
      </c>
    </row>
    <row r="1564" spans="1:25" ht="25">
      <c r="A1564" s="1" t="s">
        <v>4203</v>
      </c>
      <c r="B1564" s="12">
        <v>46282</v>
      </c>
      <c r="C1564" s="1" t="s">
        <v>222</v>
      </c>
      <c r="D1564" s="1" t="s">
        <v>125</v>
      </c>
      <c r="E1564" s="1">
        <v>1</v>
      </c>
      <c r="F1564" s="1">
        <v>3</v>
      </c>
      <c r="G1564" s="1" t="s">
        <v>584</v>
      </c>
      <c r="H1564" s="1" t="s">
        <v>584</v>
      </c>
      <c r="I1564" s="1">
        <v>2</v>
      </c>
      <c r="J1564" s="14" t="s">
        <v>1110</v>
      </c>
      <c r="K1564" s="14" t="s">
        <v>4204</v>
      </c>
      <c r="L1564" s="14"/>
      <c r="M1564" s="1" t="s">
        <v>5986</v>
      </c>
      <c r="N1564" s="14" t="s">
        <v>5989</v>
      </c>
      <c r="O1564" s="1">
        <f>IF(G1564="D1",MATCH(C1564,'RPI calculation'!$A$9:$A$356,0),0)</f>
        <v>60</v>
      </c>
      <c r="P1564" s="1">
        <f>IF(H1564="D1",MATCH(D1564,'RPI calculation'!$A$9:$A$356,0),0)</f>
        <v>220</v>
      </c>
      <c r="Q1564" s="1">
        <f t="shared" si="72"/>
        <v>1</v>
      </c>
      <c r="R1564" s="1">
        <f t="shared" si="73"/>
        <v>0</v>
      </c>
      <c r="S1564" s="1">
        <f t="shared" si="74"/>
        <v>1</v>
      </c>
      <c r="T1564" s="9">
        <f>IF(Q1564=0,0,(INDEX('RPI calculation'!$H$9:$H$356,P1564)-(COUNTIFS(Matches!$C$9:$C$1954,C1564,Matches!$D$9:$D$1954,D1564,Matches!$Q$9:$Q$1954,1,Matches!$F$9:$F$1954,3)+COUNTIFS(Matches!$C$9:$C$1954,D1564,Matches!$D$9:$D$1954,C1564,Matches!$Q$9:$Q$1954,1,Matches!$E$9:$E$1954,3)))/((INDEX('RPI calculation'!$H$9:$H$356,P1564)+INDEX('RPI calculation'!$I$9:$I$356,P1564))-(COUNTIFS(Matches!$C$9:$C$1954,C1564,Matches!$D$9:$D$1954,D1564,Matches!$Q$9:$Q$1954,1)+COUNTIFS(Matches!$C$9:$C$1954,D1564,Matches!$D$9:$D$1954,C1564,Matches!$Q$9:$Q$1954,1))))</f>
        <v>0.75</v>
      </c>
      <c r="U1564" s="9">
        <f>IF(Q1564=0,0,(INDEX('RPI calculation'!$H$9:$H$356,O1564)-(COUNTIFS(Matches!$C$9:$C$1954,C1564,Matches!$D$9:$D$1954,D1564,Matches!$Q$9:$Q$1954,1,Matches!$E$9:$E$1954,3)+COUNTIFS(Matches!$C$9:$C$1954,D1564,Matches!$D$9:$D$1954,C1564,Matches!$Q$9:$Q$1954,1,Matches!$F$9:$F$1954,3)))/((INDEX('RPI calculation'!$H$9:$H$356,O1564)+INDEX('RPI calculation'!$I$9:$I$356,O1564))-(COUNTIFS(Matches!$C$9:$C$1954,C1564,Matches!$D$9:$D$1954,D1564,Matches!$Q$9:$Q$1954,1)+COUNTIFS(Matches!$C$9:$C$1954,D1564,Matches!$D$9:$D$1954,C1564,Matches!$Q$9:$Q$1954,1))))</f>
        <v>0.45454545454545453</v>
      </c>
      <c r="V1564" s="9">
        <f>IF(Q1564=0,0,INDEX('RPI calculation'!$K$9:$K$356,P1564))</f>
        <v>0.46419753086419746</v>
      </c>
      <c r="W1564" s="9">
        <f>IF(Q1564=0,0,INDEX('RPI calculation'!$K$9:$K$356,O1564))</f>
        <v>0.51990740740740737</v>
      </c>
      <c r="X1564" s="1">
        <f>IF(G1564="D1",INDEX('RPI calculation'!$N$9:$N$356,O1564),0)</f>
        <v>199</v>
      </c>
      <c r="Y1564" s="1">
        <f>IF(H1564="D1",INDEX('RPI calculation'!$N$9:$N$356,P1564),0)</f>
        <v>102</v>
      </c>
    </row>
    <row r="1565" spans="1:25" ht="25">
      <c r="A1565" s="1" t="s">
        <v>4205</v>
      </c>
      <c r="B1565" s="12">
        <v>46282</v>
      </c>
      <c r="C1565" s="1" t="s">
        <v>163</v>
      </c>
      <c r="D1565" s="1" t="s">
        <v>89</v>
      </c>
      <c r="E1565" s="1">
        <v>1</v>
      </c>
      <c r="F1565" s="1">
        <v>3</v>
      </c>
      <c r="G1565" s="1" t="s">
        <v>584</v>
      </c>
      <c r="H1565" s="1" t="s">
        <v>584</v>
      </c>
      <c r="I1565" s="1">
        <v>2</v>
      </c>
      <c r="J1565" s="14" t="s">
        <v>1110</v>
      </c>
      <c r="K1565" s="14" t="s">
        <v>4206</v>
      </c>
      <c r="L1565" s="14"/>
      <c r="M1565" s="1" t="s">
        <v>5986</v>
      </c>
      <c r="N1565" s="14" t="s">
        <v>5989</v>
      </c>
      <c r="O1565" s="1">
        <f>IF(G1565="D1",MATCH(C1565,'RPI calculation'!$A$9:$A$356,0),0)</f>
        <v>61</v>
      </c>
      <c r="P1565" s="1">
        <f>IF(H1565="D1",MATCH(D1565,'RPI calculation'!$A$9:$A$356,0),0)</f>
        <v>142</v>
      </c>
      <c r="Q1565" s="1">
        <f t="shared" si="72"/>
        <v>1</v>
      </c>
      <c r="R1565" s="1">
        <f t="shared" si="73"/>
        <v>0</v>
      </c>
      <c r="S1565" s="1">
        <f t="shared" si="74"/>
        <v>1</v>
      </c>
      <c r="T1565" s="9">
        <f>IF(Q1565=0,0,(INDEX('RPI calculation'!$H$9:$H$356,P1565)-(COUNTIFS(Matches!$C$9:$C$1954,C1565,Matches!$D$9:$D$1954,D1565,Matches!$Q$9:$Q$1954,1,Matches!$F$9:$F$1954,3)+COUNTIFS(Matches!$C$9:$C$1954,D1565,Matches!$D$9:$D$1954,C1565,Matches!$Q$9:$Q$1954,1,Matches!$E$9:$E$1954,3)))/((INDEX('RPI calculation'!$H$9:$H$356,P1565)+INDEX('RPI calculation'!$I$9:$I$356,P1565))-(COUNTIFS(Matches!$C$9:$C$1954,C1565,Matches!$D$9:$D$1954,D1565,Matches!$Q$9:$Q$1954,1)+COUNTIFS(Matches!$C$9:$C$1954,D1565,Matches!$D$9:$D$1954,C1565,Matches!$Q$9:$Q$1954,1))))</f>
        <v>0.77777777777777779</v>
      </c>
      <c r="U1565" s="9">
        <f>IF(Q1565=0,0,(INDEX('RPI calculation'!$H$9:$H$356,O1565)-(COUNTIFS(Matches!$C$9:$C$1954,C1565,Matches!$D$9:$D$1954,D1565,Matches!$Q$9:$Q$1954,1,Matches!$E$9:$E$1954,3)+COUNTIFS(Matches!$C$9:$C$1954,D1565,Matches!$D$9:$D$1954,C1565,Matches!$Q$9:$Q$1954,1,Matches!$F$9:$F$1954,3)))/((INDEX('RPI calculation'!$H$9:$H$356,O1565)+INDEX('RPI calculation'!$I$9:$I$356,O1565))-(COUNTIFS(Matches!$C$9:$C$1954,C1565,Matches!$D$9:$D$1954,D1565,Matches!$Q$9:$Q$1954,1)+COUNTIFS(Matches!$C$9:$C$1954,D1565,Matches!$D$9:$D$1954,C1565,Matches!$Q$9:$Q$1954,1))))</f>
        <v>0.5</v>
      </c>
      <c r="V1565" s="9">
        <f>IF(Q1565=0,0,INDEX('RPI calculation'!$K$9:$K$356,P1565))</f>
        <v>0.5116030434212252</v>
      </c>
      <c r="W1565" s="9">
        <f>IF(Q1565=0,0,INDEX('RPI calculation'!$K$9:$K$356,O1565))</f>
        <v>0.59202020202020189</v>
      </c>
      <c r="X1565" s="1">
        <f>IF(G1565="D1",INDEX('RPI calculation'!$N$9:$N$356,O1565),0)</f>
        <v>140</v>
      </c>
      <c r="Y1565" s="1">
        <f>IF(H1565="D1",INDEX('RPI calculation'!$N$9:$N$356,P1565),0)</f>
        <v>66</v>
      </c>
    </row>
    <row r="1566" spans="1:25" ht="25">
      <c r="A1566" s="1" t="s">
        <v>4207</v>
      </c>
      <c r="B1566" s="12">
        <v>46282</v>
      </c>
      <c r="C1566" s="1" t="s">
        <v>278</v>
      </c>
      <c r="D1566" s="1" t="s">
        <v>300</v>
      </c>
      <c r="E1566" s="1">
        <v>3</v>
      </c>
      <c r="F1566" s="1">
        <v>2</v>
      </c>
      <c r="G1566" s="1" t="s">
        <v>584</v>
      </c>
      <c r="H1566" s="1" t="s">
        <v>584</v>
      </c>
      <c r="I1566" s="1">
        <v>2</v>
      </c>
      <c r="J1566" s="14" t="s">
        <v>2244</v>
      </c>
      <c r="K1566" s="14" t="s">
        <v>4208</v>
      </c>
      <c r="L1566" s="14"/>
      <c r="M1566" s="1" t="s">
        <v>5986</v>
      </c>
      <c r="N1566" s="14" t="s">
        <v>5989</v>
      </c>
      <c r="O1566" s="1">
        <f>IF(G1566="D1",MATCH(C1566,'RPI calculation'!$A$9:$A$356,0),0)</f>
        <v>65</v>
      </c>
      <c r="P1566" s="1">
        <f>IF(H1566="D1",MATCH(D1566,'RPI calculation'!$A$9:$A$356,0),0)</f>
        <v>324</v>
      </c>
      <c r="Q1566" s="1">
        <f t="shared" si="72"/>
        <v>1</v>
      </c>
      <c r="R1566" s="1">
        <f t="shared" si="73"/>
        <v>1</v>
      </c>
      <c r="S1566" s="1">
        <f t="shared" si="74"/>
        <v>0</v>
      </c>
      <c r="T1566" s="9">
        <f>IF(Q1566=0,0,(INDEX('RPI calculation'!$H$9:$H$356,P1566)-(COUNTIFS(Matches!$C$9:$C$1954,C1566,Matches!$D$9:$D$1954,D1566,Matches!$Q$9:$Q$1954,1,Matches!$F$9:$F$1954,3)+COUNTIFS(Matches!$C$9:$C$1954,D1566,Matches!$D$9:$D$1954,C1566,Matches!$Q$9:$Q$1954,1,Matches!$E$9:$E$1954,3)))/((INDEX('RPI calculation'!$H$9:$H$356,P1566)+INDEX('RPI calculation'!$I$9:$I$356,P1566))-(COUNTIFS(Matches!$C$9:$C$1954,C1566,Matches!$D$9:$D$1954,D1566,Matches!$Q$9:$Q$1954,1)+COUNTIFS(Matches!$C$9:$C$1954,D1566,Matches!$D$9:$D$1954,C1566,Matches!$Q$9:$Q$1954,1))))</f>
        <v>0.16666666666666666</v>
      </c>
      <c r="U1566" s="9">
        <f>IF(Q1566=0,0,(INDEX('RPI calculation'!$H$9:$H$356,O1566)-(COUNTIFS(Matches!$C$9:$C$1954,C1566,Matches!$D$9:$D$1954,D1566,Matches!$Q$9:$Q$1954,1,Matches!$E$9:$E$1954,3)+COUNTIFS(Matches!$C$9:$C$1954,D1566,Matches!$D$9:$D$1954,C1566,Matches!$Q$9:$Q$1954,1,Matches!$F$9:$F$1954,3)))/((INDEX('RPI calculation'!$H$9:$H$356,O1566)+INDEX('RPI calculation'!$I$9:$I$356,O1566))-(COUNTIFS(Matches!$C$9:$C$1954,C1566,Matches!$D$9:$D$1954,D1566,Matches!$Q$9:$Q$1954,1)+COUNTIFS(Matches!$C$9:$C$1954,D1566,Matches!$D$9:$D$1954,C1566,Matches!$Q$9:$Q$1954,1))))</f>
        <v>0.5</v>
      </c>
      <c r="V1566" s="9">
        <f>IF(Q1566=0,0,INDEX('RPI calculation'!$K$9:$K$356,P1566))</f>
        <v>0.46076388888888886</v>
      </c>
      <c r="W1566" s="9">
        <f>IF(Q1566=0,0,INDEX('RPI calculation'!$K$9:$K$356,O1566))</f>
        <v>0.40734848484848485</v>
      </c>
      <c r="X1566" s="1">
        <f>IF(G1566="D1",INDEX('RPI calculation'!$N$9:$N$356,O1566),0)</f>
        <v>255</v>
      </c>
      <c r="Y1566" s="1">
        <f>IF(H1566="D1",INDEX('RPI calculation'!$N$9:$N$356,P1566),0)</f>
        <v>277</v>
      </c>
    </row>
    <row r="1567" spans="1:25">
      <c r="A1567" s="1" t="s">
        <v>4209</v>
      </c>
      <c r="B1567" s="12">
        <v>46282</v>
      </c>
      <c r="C1567" s="1" t="s">
        <v>209</v>
      </c>
      <c r="D1567" s="1" t="s">
        <v>248</v>
      </c>
      <c r="E1567" s="1">
        <v>0</v>
      </c>
      <c r="F1567" s="1">
        <v>3</v>
      </c>
      <c r="G1567" s="1" t="s">
        <v>584</v>
      </c>
      <c r="H1567" s="1" t="s">
        <v>584</v>
      </c>
      <c r="I1567" s="1">
        <v>1</v>
      </c>
      <c r="J1567" s="14" t="s">
        <v>990</v>
      </c>
      <c r="K1567" s="14" t="s">
        <v>4210</v>
      </c>
      <c r="L1567" s="14"/>
      <c r="M1567" s="1" t="s">
        <v>5986</v>
      </c>
      <c r="N1567" s="14" t="s">
        <v>5989</v>
      </c>
      <c r="O1567" s="1">
        <f>IF(G1567="D1",MATCH(C1567,'RPI calculation'!$A$9:$A$356,0),0)</f>
        <v>67</v>
      </c>
      <c r="P1567" s="1">
        <f>IF(H1567="D1",MATCH(D1567,'RPI calculation'!$A$9:$A$356,0),0)</f>
        <v>200</v>
      </c>
      <c r="Q1567" s="1">
        <f t="shared" si="72"/>
        <v>1</v>
      </c>
      <c r="R1567" s="1">
        <f t="shared" si="73"/>
        <v>0</v>
      </c>
      <c r="S1567" s="1">
        <f t="shared" si="74"/>
        <v>1</v>
      </c>
      <c r="T1567" s="9">
        <f>IF(Q1567=0,0,(INDEX('RPI calculation'!$H$9:$H$356,P1567)-(COUNTIFS(Matches!$C$9:$C$1954,C1567,Matches!$D$9:$D$1954,D1567,Matches!$Q$9:$Q$1954,1,Matches!$F$9:$F$1954,3)+COUNTIFS(Matches!$C$9:$C$1954,D1567,Matches!$D$9:$D$1954,C1567,Matches!$Q$9:$Q$1954,1,Matches!$E$9:$E$1954,3)))/((INDEX('RPI calculation'!$H$9:$H$356,P1567)+INDEX('RPI calculation'!$I$9:$I$356,P1567))-(COUNTIFS(Matches!$C$9:$C$1954,C1567,Matches!$D$9:$D$1954,D1567,Matches!$Q$9:$Q$1954,1)+COUNTIFS(Matches!$C$9:$C$1954,D1567,Matches!$D$9:$D$1954,C1567,Matches!$Q$9:$Q$1954,1))))</f>
        <v>0.3</v>
      </c>
      <c r="U1567" s="9">
        <f>IF(Q1567=0,0,(INDEX('RPI calculation'!$H$9:$H$356,O1567)-(COUNTIFS(Matches!$C$9:$C$1954,C1567,Matches!$D$9:$D$1954,D1567,Matches!$Q$9:$Q$1954,1,Matches!$E$9:$E$1954,3)+COUNTIFS(Matches!$C$9:$C$1954,D1567,Matches!$D$9:$D$1954,C1567,Matches!$Q$9:$Q$1954,1,Matches!$F$9:$F$1954,3)))/((INDEX('RPI calculation'!$H$9:$H$356,O1567)+INDEX('RPI calculation'!$I$9:$I$356,O1567))-(COUNTIFS(Matches!$C$9:$C$1954,C1567,Matches!$D$9:$D$1954,D1567,Matches!$Q$9:$Q$1954,1)+COUNTIFS(Matches!$C$9:$C$1954,D1567,Matches!$D$9:$D$1954,C1567,Matches!$Q$9:$Q$1954,1))))</f>
        <v>0.63636363636363635</v>
      </c>
      <c r="V1567" s="9">
        <f>IF(Q1567=0,0,INDEX('RPI calculation'!$K$9:$K$356,P1567))</f>
        <v>0.48539944903581261</v>
      </c>
      <c r="W1567" s="9">
        <f>IF(Q1567=0,0,INDEX('RPI calculation'!$K$9:$K$356,O1567))</f>
        <v>0.43400673400673401</v>
      </c>
      <c r="X1567" s="1">
        <f>IF(G1567="D1",INDEX('RPI calculation'!$N$9:$N$356,O1567),0)</f>
        <v>186</v>
      </c>
      <c r="Y1567" s="1">
        <f>IF(H1567="D1",INDEX('RPI calculation'!$N$9:$N$356,P1567),0)</f>
        <v>225</v>
      </c>
    </row>
    <row r="1568" spans="1:25" ht="25">
      <c r="A1568" s="1" t="s">
        <v>4211</v>
      </c>
      <c r="B1568" s="12">
        <v>46282</v>
      </c>
      <c r="C1568" s="1" t="s">
        <v>185</v>
      </c>
      <c r="D1568" s="1" t="s">
        <v>302</v>
      </c>
      <c r="E1568" s="1">
        <v>3</v>
      </c>
      <c r="F1568" s="1">
        <v>0</v>
      </c>
      <c r="G1568" s="1" t="s">
        <v>584</v>
      </c>
      <c r="H1568" s="1" t="s">
        <v>584</v>
      </c>
      <c r="I1568" s="1">
        <v>2</v>
      </c>
      <c r="J1568" s="14" t="s">
        <v>1098</v>
      </c>
      <c r="K1568" s="14" t="s">
        <v>4212</v>
      </c>
      <c r="L1568" s="14"/>
      <c r="M1568" s="1" t="s">
        <v>5986</v>
      </c>
      <c r="N1568" s="14" t="s">
        <v>5989</v>
      </c>
      <c r="O1568" s="1">
        <f>IF(G1568="D1",MATCH(C1568,'RPI calculation'!$A$9:$A$356,0),0)</f>
        <v>72</v>
      </c>
      <c r="P1568" s="1">
        <f>IF(H1568="D1",MATCH(D1568,'RPI calculation'!$A$9:$A$356,0),0)</f>
        <v>209</v>
      </c>
      <c r="Q1568" s="1">
        <f t="shared" si="72"/>
        <v>1</v>
      </c>
      <c r="R1568" s="1">
        <f t="shared" si="73"/>
        <v>1</v>
      </c>
      <c r="S1568" s="1">
        <f t="shared" si="74"/>
        <v>0</v>
      </c>
      <c r="T1568" s="9">
        <f>IF(Q1568=0,0,(INDEX('RPI calculation'!$H$9:$H$356,P1568)-(COUNTIFS(Matches!$C$9:$C$1954,C1568,Matches!$D$9:$D$1954,D1568,Matches!$Q$9:$Q$1954,1,Matches!$F$9:$F$1954,3)+COUNTIFS(Matches!$C$9:$C$1954,D1568,Matches!$D$9:$D$1954,C1568,Matches!$Q$9:$Q$1954,1,Matches!$E$9:$E$1954,3)))/((INDEX('RPI calculation'!$H$9:$H$356,P1568)+INDEX('RPI calculation'!$I$9:$I$356,P1568))-(COUNTIFS(Matches!$C$9:$C$1954,C1568,Matches!$D$9:$D$1954,D1568,Matches!$Q$9:$Q$1954,1)+COUNTIFS(Matches!$C$9:$C$1954,D1568,Matches!$D$9:$D$1954,C1568,Matches!$Q$9:$Q$1954,1))))</f>
        <v>0.4</v>
      </c>
      <c r="U1568" s="9">
        <f>IF(Q1568=0,0,(INDEX('RPI calculation'!$H$9:$H$356,O1568)-(COUNTIFS(Matches!$C$9:$C$1954,C1568,Matches!$D$9:$D$1954,D1568,Matches!$Q$9:$Q$1954,1,Matches!$E$9:$E$1954,3)+COUNTIFS(Matches!$C$9:$C$1954,D1568,Matches!$D$9:$D$1954,C1568,Matches!$Q$9:$Q$1954,1,Matches!$F$9:$F$1954,3)))/((INDEX('RPI calculation'!$H$9:$H$356,O1568)+INDEX('RPI calculation'!$I$9:$I$356,O1568))-(COUNTIFS(Matches!$C$9:$C$1954,C1568,Matches!$D$9:$D$1954,D1568,Matches!$Q$9:$Q$1954,1)+COUNTIFS(Matches!$C$9:$C$1954,D1568,Matches!$D$9:$D$1954,C1568,Matches!$Q$9:$Q$1954,1))))</f>
        <v>0.54545454545454541</v>
      </c>
      <c r="V1568" s="9">
        <f>IF(Q1568=0,0,INDEX('RPI calculation'!$K$9:$K$356,P1568))</f>
        <v>0.43000459136822772</v>
      </c>
      <c r="W1568" s="9">
        <f>IF(Q1568=0,0,INDEX('RPI calculation'!$K$9:$K$356,O1568))</f>
        <v>0.47794612794612795</v>
      </c>
      <c r="X1568" s="1">
        <f>IF(G1568="D1",INDEX('RPI calculation'!$N$9:$N$356,O1568),0)</f>
        <v>162</v>
      </c>
      <c r="Y1568" s="1">
        <f>IF(H1568="D1",INDEX('RPI calculation'!$N$9:$N$356,P1568),0)</f>
        <v>279</v>
      </c>
    </row>
    <row r="1569" spans="1:25" ht="25">
      <c r="A1569" s="1" t="s">
        <v>4213</v>
      </c>
      <c r="B1569" s="12">
        <v>46282</v>
      </c>
      <c r="C1569" s="1" t="s">
        <v>230</v>
      </c>
      <c r="D1569" s="1" t="s">
        <v>113</v>
      </c>
      <c r="E1569" s="1">
        <v>1</v>
      </c>
      <c r="F1569" s="1">
        <v>3</v>
      </c>
      <c r="G1569" s="1" t="s">
        <v>584</v>
      </c>
      <c r="H1569" s="1" t="s">
        <v>584</v>
      </c>
      <c r="I1569" s="1">
        <v>2</v>
      </c>
      <c r="J1569" s="14" t="s">
        <v>609</v>
      </c>
      <c r="K1569" s="14" t="s">
        <v>4214</v>
      </c>
      <c r="L1569" s="14"/>
      <c r="M1569" s="1" t="s">
        <v>5986</v>
      </c>
      <c r="N1569" s="14" t="s">
        <v>5989</v>
      </c>
      <c r="O1569" s="1">
        <f>IF(G1569="D1",MATCH(C1569,'RPI calculation'!$A$9:$A$356,0),0)</f>
        <v>73</v>
      </c>
      <c r="P1569" s="1">
        <f>IF(H1569="D1",MATCH(D1569,'RPI calculation'!$A$9:$A$356,0),0)</f>
        <v>334</v>
      </c>
      <c r="Q1569" s="1">
        <f t="shared" si="72"/>
        <v>1</v>
      </c>
      <c r="R1569" s="1">
        <f t="shared" si="73"/>
        <v>0</v>
      </c>
      <c r="S1569" s="1">
        <f t="shared" si="74"/>
        <v>1</v>
      </c>
      <c r="T1569" s="9">
        <f>IF(Q1569=0,0,(INDEX('RPI calculation'!$H$9:$H$356,P1569)-(COUNTIFS(Matches!$C$9:$C$1954,C1569,Matches!$D$9:$D$1954,D1569,Matches!$Q$9:$Q$1954,1,Matches!$F$9:$F$1954,3)+COUNTIFS(Matches!$C$9:$C$1954,D1569,Matches!$D$9:$D$1954,C1569,Matches!$Q$9:$Q$1954,1,Matches!$E$9:$E$1954,3)))/((INDEX('RPI calculation'!$H$9:$H$356,P1569)+INDEX('RPI calculation'!$I$9:$I$356,P1569))-(COUNTIFS(Matches!$C$9:$C$1954,C1569,Matches!$D$9:$D$1954,D1569,Matches!$Q$9:$Q$1954,1)+COUNTIFS(Matches!$C$9:$C$1954,D1569,Matches!$D$9:$D$1954,C1569,Matches!$Q$9:$Q$1954,1))))</f>
        <v>0.66666666666666663</v>
      </c>
      <c r="U1569" s="9">
        <f>IF(Q1569=0,0,(INDEX('RPI calculation'!$H$9:$H$356,O1569)-(COUNTIFS(Matches!$C$9:$C$1954,C1569,Matches!$D$9:$D$1954,D1569,Matches!$Q$9:$Q$1954,1,Matches!$E$9:$E$1954,3)+COUNTIFS(Matches!$C$9:$C$1954,D1569,Matches!$D$9:$D$1954,C1569,Matches!$Q$9:$Q$1954,1,Matches!$F$9:$F$1954,3)))/((INDEX('RPI calculation'!$H$9:$H$356,O1569)+INDEX('RPI calculation'!$I$9:$I$356,O1569))-(COUNTIFS(Matches!$C$9:$C$1954,C1569,Matches!$D$9:$D$1954,D1569,Matches!$Q$9:$Q$1954,1)+COUNTIFS(Matches!$C$9:$C$1954,D1569,Matches!$D$9:$D$1954,C1569,Matches!$Q$9:$Q$1954,1))))</f>
        <v>0.5</v>
      </c>
      <c r="V1569" s="9">
        <f>IF(Q1569=0,0,INDEX('RPI calculation'!$K$9:$K$356,P1569))</f>
        <v>0.52940476190476193</v>
      </c>
      <c r="W1569" s="9">
        <f>IF(Q1569=0,0,INDEX('RPI calculation'!$K$9:$K$356,O1569))</f>
        <v>0.48618881118881119</v>
      </c>
      <c r="X1569" s="1">
        <f>IF(G1569="D1",INDEX('RPI calculation'!$N$9:$N$356,O1569),0)</f>
        <v>207</v>
      </c>
      <c r="Y1569" s="1">
        <f>IF(H1569="D1",INDEX('RPI calculation'!$N$9:$N$356,P1569),0)</f>
        <v>90</v>
      </c>
    </row>
    <row r="1570" spans="1:25" ht="25">
      <c r="A1570" s="1" t="s">
        <v>4215</v>
      </c>
      <c r="B1570" s="12">
        <v>46282</v>
      </c>
      <c r="C1570" s="1" t="s">
        <v>228</v>
      </c>
      <c r="D1570" s="1" t="s">
        <v>56</v>
      </c>
      <c r="E1570" s="1">
        <v>1</v>
      </c>
      <c r="F1570" s="1">
        <v>3</v>
      </c>
      <c r="G1570" s="1" t="s">
        <v>584</v>
      </c>
      <c r="H1570" s="1" t="s">
        <v>584</v>
      </c>
      <c r="I1570" s="1">
        <v>2</v>
      </c>
      <c r="J1570" s="14" t="s">
        <v>701</v>
      </c>
      <c r="K1570" s="14" t="s">
        <v>4216</v>
      </c>
      <c r="L1570" s="14"/>
      <c r="M1570" s="1" t="s">
        <v>5986</v>
      </c>
      <c r="N1570" s="14" t="s">
        <v>5989</v>
      </c>
      <c r="O1570" s="1">
        <f>IF(G1570="D1",MATCH(C1570,'RPI calculation'!$A$9:$A$356,0),0)</f>
        <v>76</v>
      </c>
      <c r="P1570" s="1">
        <f>IF(H1570="D1",MATCH(D1570,'RPI calculation'!$A$9:$A$356,0),0)</f>
        <v>162</v>
      </c>
      <c r="Q1570" s="1">
        <f t="shared" si="72"/>
        <v>1</v>
      </c>
      <c r="R1570" s="1">
        <f t="shared" si="73"/>
        <v>0</v>
      </c>
      <c r="S1570" s="1">
        <f t="shared" si="74"/>
        <v>1</v>
      </c>
      <c r="T1570" s="9">
        <f>IF(Q1570=0,0,(INDEX('RPI calculation'!$H$9:$H$356,P1570)-(COUNTIFS(Matches!$C$9:$C$1954,C1570,Matches!$D$9:$D$1954,D1570,Matches!$Q$9:$Q$1954,1,Matches!$F$9:$F$1954,3)+COUNTIFS(Matches!$C$9:$C$1954,D1570,Matches!$D$9:$D$1954,C1570,Matches!$Q$9:$Q$1954,1,Matches!$E$9:$E$1954,3)))/((INDEX('RPI calculation'!$H$9:$H$356,P1570)+INDEX('RPI calculation'!$I$9:$I$356,P1570))-(COUNTIFS(Matches!$C$9:$C$1954,C1570,Matches!$D$9:$D$1954,D1570,Matches!$Q$9:$Q$1954,1)+COUNTIFS(Matches!$C$9:$C$1954,D1570,Matches!$D$9:$D$1954,C1570,Matches!$Q$9:$Q$1954,1))))</f>
        <v>0.8</v>
      </c>
      <c r="U1570" s="9">
        <f>IF(Q1570=0,0,(INDEX('RPI calculation'!$H$9:$H$356,O1570)-(COUNTIFS(Matches!$C$9:$C$1954,C1570,Matches!$D$9:$D$1954,D1570,Matches!$Q$9:$Q$1954,1,Matches!$E$9:$E$1954,3)+COUNTIFS(Matches!$C$9:$C$1954,D1570,Matches!$D$9:$D$1954,C1570,Matches!$Q$9:$Q$1954,1,Matches!$F$9:$F$1954,3)))/((INDEX('RPI calculation'!$H$9:$H$356,O1570)+INDEX('RPI calculation'!$I$9:$I$356,O1570))-(COUNTIFS(Matches!$C$9:$C$1954,C1570,Matches!$D$9:$D$1954,D1570,Matches!$Q$9:$Q$1954,1)+COUNTIFS(Matches!$C$9:$C$1954,D1570,Matches!$D$9:$D$1954,C1570,Matches!$Q$9:$Q$1954,1))))</f>
        <v>0.54545454545454541</v>
      </c>
      <c r="V1570" s="9">
        <f>IF(Q1570=0,0,INDEX('RPI calculation'!$K$9:$K$356,P1570))</f>
        <v>0.54358848222484579</v>
      </c>
      <c r="W1570" s="9">
        <f>IF(Q1570=0,0,INDEX('RPI calculation'!$K$9:$K$356,O1570))</f>
        <v>0.48074494949494945</v>
      </c>
      <c r="X1570" s="1">
        <f>IF(G1570="D1",INDEX('RPI calculation'!$N$9:$N$356,O1570),0)</f>
        <v>205</v>
      </c>
      <c r="Y1570" s="1">
        <f>IF(H1570="D1",INDEX('RPI calculation'!$N$9:$N$356,P1570),0)</f>
        <v>33</v>
      </c>
    </row>
    <row r="1571" spans="1:25" ht="25">
      <c r="A1571" s="1" t="s">
        <v>4217</v>
      </c>
      <c r="B1571" s="12">
        <v>46282</v>
      </c>
      <c r="C1571" s="1" t="s">
        <v>281</v>
      </c>
      <c r="D1571" s="1" t="s">
        <v>268</v>
      </c>
      <c r="E1571" s="1">
        <v>1</v>
      </c>
      <c r="F1571" s="1">
        <v>3</v>
      </c>
      <c r="G1571" s="1" t="s">
        <v>584</v>
      </c>
      <c r="H1571" s="1" t="s">
        <v>584</v>
      </c>
      <c r="I1571" s="1">
        <v>2</v>
      </c>
      <c r="J1571" s="14" t="s">
        <v>1550</v>
      </c>
      <c r="K1571" s="14" t="s">
        <v>4218</v>
      </c>
      <c r="L1571" s="14"/>
      <c r="M1571" s="1" t="s">
        <v>5986</v>
      </c>
      <c r="N1571" s="14" t="s">
        <v>5989</v>
      </c>
      <c r="O1571" s="1">
        <f>IF(G1571="D1",MATCH(C1571,'RPI calculation'!$A$9:$A$356,0),0)</f>
        <v>77</v>
      </c>
      <c r="P1571" s="1">
        <f>IF(H1571="D1",MATCH(D1571,'RPI calculation'!$A$9:$A$356,0),0)</f>
        <v>181</v>
      </c>
      <c r="Q1571" s="1">
        <f t="shared" si="72"/>
        <v>1</v>
      </c>
      <c r="R1571" s="1">
        <f t="shared" si="73"/>
        <v>0</v>
      </c>
      <c r="S1571" s="1">
        <f t="shared" si="74"/>
        <v>1</v>
      </c>
      <c r="T1571" s="9">
        <f>IF(Q1571=0,0,(INDEX('RPI calculation'!$H$9:$H$356,P1571)-(COUNTIFS(Matches!$C$9:$C$1954,C1571,Matches!$D$9:$D$1954,D1571,Matches!$Q$9:$Q$1954,1,Matches!$F$9:$F$1954,3)+COUNTIFS(Matches!$C$9:$C$1954,D1571,Matches!$D$9:$D$1954,C1571,Matches!$Q$9:$Q$1954,1,Matches!$E$9:$E$1954,3)))/((INDEX('RPI calculation'!$H$9:$H$356,P1571)+INDEX('RPI calculation'!$I$9:$I$356,P1571))-(COUNTIFS(Matches!$C$9:$C$1954,C1571,Matches!$D$9:$D$1954,D1571,Matches!$Q$9:$Q$1954,1)+COUNTIFS(Matches!$C$9:$C$1954,D1571,Matches!$D$9:$D$1954,C1571,Matches!$Q$9:$Q$1954,1))))</f>
        <v>0.1111111111111111</v>
      </c>
      <c r="U1571" s="9">
        <f>IF(Q1571=0,0,(INDEX('RPI calculation'!$H$9:$H$356,O1571)-(COUNTIFS(Matches!$C$9:$C$1954,C1571,Matches!$D$9:$D$1954,D1571,Matches!$Q$9:$Q$1954,1,Matches!$E$9:$E$1954,3)+COUNTIFS(Matches!$C$9:$C$1954,D1571,Matches!$D$9:$D$1954,C1571,Matches!$Q$9:$Q$1954,1,Matches!$F$9:$F$1954,3)))/((INDEX('RPI calculation'!$H$9:$H$356,O1571)+INDEX('RPI calculation'!$I$9:$I$356,O1571))-(COUNTIFS(Matches!$C$9:$C$1954,C1571,Matches!$D$9:$D$1954,D1571,Matches!$Q$9:$Q$1954,1)+COUNTIFS(Matches!$C$9:$C$1954,D1571,Matches!$D$9:$D$1954,C1571,Matches!$Q$9:$Q$1954,1))))</f>
        <v>0.54545454545454541</v>
      </c>
      <c r="V1571" s="9">
        <f>IF(Q1571=0,0,INDEX('RPI calculation'!$K$9:$K$356,P1571))</f>
        <v>0.57952380952380955</v>
      </c>
      <c r="W1571" s="9">
        <f>IF(Q1571=0,0,INDEX('RPI calculation'!$K$9:$K$356,O1571))</f>
        <v>0.4160774410774411</v>
      </c>
      <c r="X1571" s="1">
        <f>IF(G1571="D1",INDEX('RPI calculation'!$N$9:$N$356,O1571),0)</f>
        <v>258</v>
      </c>
      <c r="Y1571" s="1">
        <f>IF(H1571="D1",INDEX('RPI calculation'!$N$9:$N$356,P1571),0)</f>
        <v>245</v>
      </c>
    </row>
    <row r="1572" spans="1:25" ht="25">
      <c r="A1572" s="1" t="s">
        <v>4219</v>
      </c>
      <c r="B1572" s="12">
        <v>46282</v>
      </c>
      <c r="C1572" s="1" t="s">
        <v>121</v>
      </c>
      <c r="D1572" s="1" t="s">
        <v>225</v>
      </c>
      <c r="E1572" s="1">
        <v>3</v>
      </c>
      <c r="F1572" s="1">
        <v>1</v>
      </c>
      <c r="G1572" s="1" t="s">
        <v>584</v>
      </c>
      <c r="H1572" s="1" t="s">
        <v>584</v>
      </c>
      <c r="I1572" s="1">
        <v>2</v>
      </c>
      <c r="J1572" s="14" t="s">
        <v>1434</v>
      </c>
      <c r="K1572" s="14" t="s">
        <v>4220</v>
      </c>
      <c r="L1572" s="14"/>
      <c r="M1572" s="1" t="s">
        <v>5986</v>
      </c>
      <c r="N1572" s="14" t="s">
        <v>5989</v>
      </c>
      <c r="O1572" s="1">
        <f>IF(G1572="D1",MATCH(C1572,'RPI calculation'!$A$9:$A$356,0),0)</f>
        <v>92</v>
      </c>
      <c r="P1572" s="1">
        <f>IF(H1572="D1",MATCH(D1572,'RPI calculation'!$A$9:$A$356,0),0)</f>
        <v>130</v>
      </c>
      <c r="Q1572" s="1">
        <f t="shared" si="72"/>
        <v>1</v>
      </c>
      <c r="R1572" s="1">
        <f t="shared" si="73"/>
        <v>1</v>
      </c>
      <c r="S1572" s="1">
        <f t="shared" si="74"/>
        <v>0</v>
      </c>
      <c r="T1572" s="9">
        <f>IF(Q1572=0,0,(INDEX('RPI calculation'!$H$9:$H$356,P1572)-(COUNTIFS(Matches!$C$9:$C$1954,C1572,Matches!$D$9:$D$1954,D1572,Matches!$Q$9:$Q$1954,1,Matches!$F$9:$F$1954,3)+COUNTIFS(Matches!$C$9:$C$1954,D1572,Matches!$D$9:$D$1954,C1572,Matches!$Q$9:$Q$1954,1,Matches!$E$9:$E$1954,3)))/((INDEX('RPI calculation'!$H$9:$H$356,P1572)+INDEX('RPI calculation'!$I$9:$I$356,P1572))-(COUNTIFS(Matches!$C$9:$C$1954,C1572,Matches!$D$9:$D$1954,D1572,Matches!$Q$9:$Q$1954,1)+COUNTIFS(Matches!$C$9:$C$1954,D1572,Matches!$D$9:$D$1954,C1572,Matches!$Q$9:$Q$1954,1))))</f>
        <v>0.54545454545454541</v>
      </c>
      <c r="U1572" s="9">
        <f>IF(Q1572=0,0,(INDEX('RPI calculation'!$H$9:$H$356,O1572)-(COUNTIFS(Matches!$C$9:$C$1954,C1572,Matches!$D$9:$D$1954,D1572,Matches!$Q$9:$Q$1954,1,Matches!$E$9:$E$1954,3)+COUNTIFS(Matches!$C$9:$C$1954,D1572,Matches!$D$9:$D$1954,C1572,Matches!$Q$9:$Q$1954,1,Matches!$F$9:$F$1954,3)))/((INDEX('RPI calculation'!$H$9:$H$356,O1572)+INDEX('RPI calculation'!$I$9:$I$356,O1572))-(COUNTIFS(Matches!$C$9:$C$1954,C1572,Matches!$D$9:$D$1954,D1572,Matches!$Q$9:$Q$1954,1)+COUNTIFS(Matches!$C$9:$C$1954,D1572,Matches!$D$9:$D$1954,C1572,Matches!$Q$9:$Q$1954,1))))</f>
        <v>0.63636363636363635</v>
      </c>
      <c r="V1572" s="9">
        <f>IF(Q1572=0,0,INDEX('RPI calculation'!$K$9:$K$356,P1572))</f>
        <v>0.47053872053872053</v>
      </c>
      <c r="W1572" s="9">
        <f>IF(Q1572=0,0,INDEX('RPI calculation'!$K$9:$K$356,O1572))</f>
        <v>0.52591945091945091</v>
      </c>
      <c r="X1572" s="1">
        <f>IF(G1572="D1",INDEX('RPI calculation'!$N$9:$N$356,O1572),0)</f>
        <v>98</v>
      </c>
      <c r="Y1572" s="1">
        <f>IF(H1572="D1",INDEX('RPI calculation'!$N$9:$N$356,P1572),0)</f>
        <v>202</v>
      </c>
    </row>
    <row r="1573" spans="1:25" ht="25">
      <c r="A1573" s="1" t="s">
        <v>4221</v>
      </c>
      <c r="B1573" s="12">
        <v>46282</v>
      </c>
      <c r="C1573" s="1" t="s">
        <v>123</v>
      </c>
      <c r="D1573" s="1" t="s">
        <v>321</v>
      </c>
      <c r="E1573" s="1">
        <v>3</v>
      </c>
      <c r="F1573" s="1">
        <v>0</v>
      </c>
      <c r="G1573" s="1" t="s">
        <v>584</v>
      </c>
      <c r="H1573" s="1" t="s">
        <v>584</v>
      </c>
      <c r="I1573" s="1">
        <v>2</v>
      </c>
      <c r="J1573" s="14" t="s">
        <v>3390</v>
      </c>
      <c r="K1573" s="14" t="s">
        <v>4222</v>
      </c>
      <c r="L1573" s="14"/>
      <c r="M1573" s="1" t="s">
        <v>5986</v>
      </c>
      <c r="N1573" s="14" t="s">
        <v>5989</v>
      </c>
      <c r="O1573" s="1">
        <f>IF(G1573="D1",MATCH(C1573,'RPI calculation'!$A$9:$A$356,0),0)</f>
        <v>96</v>
      </c>
      <c r="P1573" s="1">
        <f>IF(H1573="D1",MATCH(D1573,'RPI calculation'!$A$9:$A$356,0),0)</f>
        <v>112</v>
      </c>
      <c r="Q1573" s="1">
        <f t="shared" si="72"/>
        <v>1</v>
      </c>
      <c r="R1573" s="1">
        <f t="shared" si="73"/>
        <v>1</v>
      </c>
      <c r="S1573" s="1">
        <f t="shared" si="74"/>
        <v>0</v>
      </c>
      <c r="T1573" s="9">
        <f>IF(Q1573=0,0,(INDEX('RPI calculation'!$H$9:$H$356,P1573)-(COUNTIFS(Matches!$C$9:$C$1954,C1573,Matches!$D$9:$D$1954,D1573,Matches!$Q$9:$Q$1954,1,Matches!$F$9:$F$1954,3)+COUNTIFS(Matches!$C$9:$C$1954,D1573,Matches!$D$9:$D$1954,C1573,Matches!$Q$9:$Q$1954,1,Matches!$E$9:$E$1954,3)))/((INDEX('RPI calculation'!$H$9:$H$356,P1573)+INDEX('RPI calculation'!$I$9:$I$356,P1573))-(COUNTIFS(Matches!$C$9:$C$1954,C1573,Matches!$D$9:$D$1954,D1573,Matches!$Q$9:$Q$1954,1)+COUNTIFS(Matches!$C$9:$C$1954,D1573,Matches!$D$9:$D$1954,C1573,Matches!$Q$9:$Q$1954,1))))</f>
        <v>0.1</v>
      </c>
      <c r="U1573" s="9">
        <f>IF(Q1573=0,0,(INDEX('RPI calculation'!$H$9:$H$356,O1573)-(COUNTIFS(Matches!$C$9:$C$1954,C1573,Matches!$D$9:$D$1954,D1573,Matches!$Q$9:$Q$1954,1,Matches!$E$9:$E$1954,3)+COUNTIFS(Matches!$C$9:$C$1954,D1573,Matches!$D$9:$D$1954,C1573,Matches!$Q$9:$Q$1954,1,Matches!$F$9:$F$1954,3)))/((INDEX('RPI calculation'!$H$9:$H$356,O1573)+INDEX('RPI calculation'!$I$9:$I$356,O1573))-(COUNTIFS(Matches!$C$9:$C$1954,C1573,Matches!$D$9:$D$1954,D1573,Matches!$Q$9:$Q$1954,1)+COUNTIFS(Matches!$C$9:$C$1954,D1573,Matches!$D$9:$D$1954,C1573,Matches!$Q$9:$Q$1954,1))))</f>
        <v>0.7</v>
      </c>
      <c r="V1573" s="9">
        <f>IF(Q1573=0,0,INDEX('RPI calculation'!$K$9:$K$356,P1573))</f>
        <v>0.53409090909090906</v>
      </c>
      <c r="W1573" s="9">
        <f>IF(Q1573=0,0,INDEX('RPI calculation'!$K$9:$K$356,O1573))</f>
        <v>0.4861570247933884</v>
      </c>
      <c r="X1573" s="1">
        <f>IF(G1573="D1",INDEX('RPI calculation'!$N$9:$N$356,O1573),0)</f>
        <v>100</v>
      </c>
      <c r="Y1573" s="1">
        <f>IF(H1573="D1",INDEX('RPI calculation'!$N$9:$N$356,P1573),0)</f>
        <v>298</v>
      </c>
    </row>
    <row r="1574" spans="1:25">
      <c r="A1574" s="1" t="s">
        <v>4223</v>
      </c>
      <c r="B1574" s="12">
        <v>46282</v>
      </c>
      <c r="C1574" s="1" t="s">
        <v>295</v>
      </c>
      <c r="D1574" s="1" t="s">
        <v>355</v>
      </c>
      <c r="E1574" s="1">
        <v>3</v>
      </c>
      <c r="F1574" s="1">
        <v>1</v>
      </c>
      <c r="G1574" s="1" t="s">
        <v>584</v>
      </c>
      <c r="H1574" s="1" t="s">
        <v>584</v>
      </c>
      <c r="I1574" s="1">
        <v>1</v>
      </c>
      <c r="J1574" s="14" t="s">
        <v>2778</v>
      </c>
      <c r="K1574" s="14" t="s">
        <v>4224</v>
      </c>
      <c r="L1574" s="14"/>
      <c r="M1574" s="1" t="s">
        <v>5986</v>
      </c>
      <c r="N1574" s="14" t="s">
        <v>5989</v>
      </c>
      <c r="O1574" s="1">
        <f>IF(G1574="D1",MATCH(C1574,'RPI calculation'!$A$9:$A$356,0),0)</f>
        <v>100</v>
      </c>
      <c r="P1574" s="1">
        <f>IF(H1574="D1",MATCH(D1574,'RPI calculation'!$A$9:$A$356,0),0)</f>
        <v>248</v>
      </c>
      <c r="Q1574" s="1">
        <f t="shared" si="72"/>
        <v>1</v>
      </c>
      <c r="R1574" s="1">
        <f t="shared" si="73"/>
        <v>1</v>
      </c>
      <c r="S1574" s="1">
        <f t="shared" si="74"/>
        <v>0</v>
      </c>
      <c r="T1574" s="9">
        <f>IF(Q1574=0,0,(INDEX('RPI calculation'!$H$9:$H$356,P1574)-(COUNTIFS(Matches!$C$9:$C$1954,C1574,Matches!$D$9:$D$1954,D1574,Matches!$Q$9:$Q$1954,1,Matches!$F$9:$F$1954,3)+COUNTIFS(Matches!$C$9:$C$1954,D1574,Matches!$D$9:$D$1954,C1574,Matches!$Q$9:$Q$1954,1,Matches!$E$9:$E$1954,3)))/((INDEX('RPI calculation'!$H$9:$H$356,P1574)+INDEX('RPI calculation'!$I$9:$I$356,P1574))-(COUNTIFS(Matches!$C$9:$C$1954,C1574,Matches!$D$9:$D$1954,D1574,Matches!$Q$9:$Q$1954,1)+COUNTIFS(Matches!$C$9:$C$1954,D1574,Matches!$D$9:$D$1954,C1574,Matches!$Q$9:$Q$1954,1))))</f>
        <v>0.33333333333333331</v>
      </c>
      <c r="U1574" s="9">
        <f>IF(Q1574=0,0,(INDEX('RPI calculation'!$H$9:$H$356,O1574)-(COUNTIFS(Matches!$C$9:$C$1954,C1574,Matches!$D$9:$D$1954,D1574,Matches!$Q$9:$Q$1954,1,Matches!$E$9:$E$1954,3)+COUNTIFS(Matches!$C$9:$C$1954,D1574,Matches!$D$9:$D$1954,C1574,Matches!$Q$9:$Q$1954,1,Matches!$F$9:$F$1954,3)))/((INDEX('RPI calculation'!$H$9:$H$356,O1574)+INDEX('RPI calculation'!$I$9:$I$356,O1574))-(COUNTIFS(Matches!$C$9:$C$1954,C1574,Matches!$D$9:$D$1954,D1574,Matches!$Q$9:$Q$1954,1)+COUNTIFS(Matches!$C$9:$C$1954,D1574,Matches!$D$9:$D$1954,C1574,Matches!$Q$9:$Q$1954,1))))</f>
        <v>0.36363636363636365</v>
      </c>
      <c r="V1574" s="9">
        <f>IF(Q1574=0,0,INDEX('RPI calculation'!$K$9:$K$356,P1574))</f>
        <v>0.33515151515151514</v>
      </c>
      <c r="W1574" s="9">
        <f>IF(Q1574=0,0,INDEX('RPI calculation'!$K$9:$K$356,O1574))</f>
        <v>0.43329124579124584</v>
      </c>
      <c r="X1574" s="1">
        <f>IF(G1574="D1",INDEX('RPI calculation'!$N$9:$N$356,O1574),0)</f>
        <v>272</v>
      </c>
      <c r="Y1574" s="1">
        <f>IF(H1574="D1",INDEX('RPI calculation'!$N$9:$N$356,P1574),0)</f>
        <v>332</v>
      </c>
    </row>
    <row r="1575" spans="1:25" ht="25">
      <c r="A1575" s="1" t="s">
        <v>4225</v>
      </c>
      <c r="B1575" s="12">
        <v>46282</v>
      </c>
      <c r="C1575" s="1" t="s">
        <v>331</v>
      </c>
      <c r="D1575" s="1" t="s">
        <v>280</v>
      </c>
      <c r="E1575" s="1">
        <v>0</v>
      </c>
      <c r="F1575" s="1">
        <v>3</v>
      </c>
      <c r="G1575" s="1" t="s">
        <v>584</v>
      </c>
      <c r="H1575" s="1" t="s">
        <v>584</v>
      </c>
      <c r="I1575" s="1">
        <v>2</v>
      </c>
      <c r="J1575" s="14" t="s">
        <v>632</v>
      </c>
      <c r="K1575" s="14" t="s">
        <v>3404</v>
      </c>
      <c r="L1575" s="14"/>
      <c r="M1575" s="1" t="s">
        <v>5986</v>
      </c>
      <c r="N1575" s="14" t="s">
        <v>5989</v>
      </c>
      <c r="O1575" s="1">
        <f>IF(G1575="D1",MATCH(C1575,'RPI calculation'!$A$9:$A$356,0),0)</f>
        <v>101</v>
      </c>
      <c r="P1575" s="1">
        <f>IF(H1575="D1",MATCH(D1575,'RPI calculation'!$A$9:$A$356,0),0)</f>
        <v>155</v>
      </c>
      <c r="Q1575" s="1">
        <f t="shared" si="72"/>
        <v>1</v>
      </c>
      <c r="R1575" s="1">
        <f t="shared" si="73"/>
        <v>0</v>
      </c>
      <c r="S1575" s="1">
        <f t="shared" si="74"/>
        <v>1</v>
      </c>
      <c r="T1575" s="9">
        <f>IF(Q1575=0,0,(INDEX('RPI calculation'!$H$9:$H$356,P1575)-(COUNTIFS(Matches!$C$9:$C$1954,C1575,Matches!$D$9:$D$1954,D1575,Matches!$Q$9:$Q$1954,1,Matches!$F$9:$F$1954,3)+COUNTIFS(Matches!$C$9:$C$1954,D1575,Matches!$D$9:$D$1954,C1575,Matches!$Q$9:$Q$1954,1,Matches!$E$9:$E$1954,3)))/((INDEX('RPI calculation'!$H$9:$H$356,P1575)+INDEX('RPI calculation'!$I$9:$I$356,P1575))-(COUNTIFS(Matches!$C$9:$C$1954,C1575,Matches!$D$9:$D$1954,D1575,Matches!$Q$9:$Q$1954,1)+COUNTIFS(Matches!$C$9:$C$1954,D1575,Matches!$D$9:$D$1954,C1575,Matches!$Q$9:$Q$1954,1))))</f>
        <v>0.22222222222222221</v>
      </c>
      <c r="U1575" s="9">
        <f>IF(Q1575=0,0,(INDEX('RPI calculation'!$H$9:$H$356,O1575)-(COUNTIFS(Matches!$C$9:$C$1954,C1575,Matches!$D$9:$D$1954,D1575,Matches!$Q$9:$Q$1954,1,Matches!$E$9:$E$1954,3)+COUNTIFS(Matches!$C$9:$C$1954,D1575,Matches!$D$9:$D$1954,C1575,Matches!$Q$9:$Q$1954,1,Matches!$F$9:$F$1954,3)))/((INDEX('RPI calculation'!$H$9:$H$356,O1575)+INDEX('RPI calculation'!$I$9:$I$356,O1575))-(COUNTIFS(Matches!$C$9:$C$1954,C1575,Matches!$D$9:$D$1954,D1575,Matches!$Q$9:$Q$1954,1)+COUNTIFS(Matches!$C$9:$C$1954,D1575,Matches!$D$9:$D$1954,C1575,Matches!$Q$9:$Q$1954,1))))</f>
        <v>0.33333333333333331</v>
      </c>
      <c r="V1575" s="9">
        <f>IF(Q1575=0,0,INDEX('RPI calculation'!$K$9:$K$356,P1575))</f>
        <v>0.48834498834498841</v>
      </c>
      <c r="W1575" s="9">
        <f>IF(Q1575=0,0,INDEX('RPI calculation'!$K$9:$K$356,O1575))</f>
        <v>0.46839196157377982</v>
      </c>
      <c r="X1575" s="1">
        <f>IF(G1575="D1",INDEX('RPI calculation'!$N$9:$N$356,O1575),0)</f>
        <v>308</v>
      </c>
      <c r="Y1575" s="1">
        <f>IF(H1575="D1",INDEX('RPI calculation'!$N$9:$N$356,P1575),0)</f>
        <v>257</v>
      </c>
    </row>
    <row r="1576" spans="1:25" ht="25">
      <c r="A1576" s="1" t="s">
        <v>4226</v>
      </c>
      <c r="B1576" s="12">
        <v>46282</v>
      </c>
      <c r="C1576" s="1" t="s">
        <v>85</v>
      </c>
      <c r="D1576" s="1" t="s">
        <v>149</v>
      </c>
      <c r="E1576" s="1">
        <v>3</v>
      </c>
      <c r="F1576" s="1">
        <v>0</v>
      </c>
      <c r="G1576" s="1" t="s">
        <v>584</v>
      </c>
      <c r="H1576" s="1" t="s">
        <v>584</v>
      </c>
      <c r="I1576" s="1">
        <v>2</v>
      </c>
      <c r="J1576" s="14" t="s">
        <v>1273</v>
      </c>
      <c r="K1576" s="14" t="s">
        <v>4227</v>
      </c>
      <c r="L1576" s="14"/>
      <c r="M1576" s="1" t="s">
        <v>5986</v>
      </c>
      <c r="N1576" s="14" t="s">
        <v>5989</v>
      </c>
      <c r="O1576" s="1">
        <f>IF(G1576="D1",MATCH(C1576,'RPI calculation'!$A$9:$A$356,0),0)</f>
        <v>107</v>
      </c>
      <c r="P1576" s="1">
        <f>IF(H1576="D1",MATCH(D1576,'RPI calculation'!$A$9:$A$356,0),0)</f>
        <v>343</v>
      </c>
      <c r="Q1576" s="1">
        <f t="shared" si="72"/>
        <v>1</v>
      </c>
      <c r="R1576" s="1">
        <f t="shared" si="73"/>
        <v>1</v>
      </c>
      <c r="S1576" s="1">
        <f t="shared" si="74"/>
        <v>0</v>
      </c>
      <c r="T1576" s="9">
        <f>IF(Q1576=0,0,(INDEX('RPI calculation'!$H$9:$H$356,P1576)-(COUNTIFS(Matches!$C$9:$C$1954,C1576,Matches!$D$9:$D$1954,D1576,Matches!$Q$9:$Q$1954,1,Matches!$F$9:$F$1954,3)+COUNTIFS(Matches!$C$9:$C$1954,D1576,Matches!$D$9:$D$1954,C1576,Matches!$Q$9:$Q$1954,1,Matches!$E$9:$E$1954,3)))/((INDEX('RPI calculation'!$H$9:$H$356,P1576)+INDEX('RPI calculation'!$I$9:$I$356,P1576))-(COUNTIFS(Matches!$C$9:$C$1954,C1576,Matches!$D$9:$D$1954,D1576,Matches!$Q$9:$Q$1954,1)+COUNTIFS(Matches!$C$9:$C$1954,D1576,Matches!$D$9:$D$1954,C1576,Matches!$Q$9:$Q$1954,1))))</f>
        <v>0.6</v>
      </c>
      <c r="U1576" s="9">
        <f>IF(Q1576=0,0,(INDEX('RPI calculation'!$H$9:$H$356,O1576)-(COUNTIFS(Matches!$C$9:$C$1954,C1576,Matches!$D$9:$D$1954,D1576,Matches!$Q$9:$Q$1954,1,Matches!$E$9:$E$1954,3)+COUNTIFS(Matches!$C$9:$C$1954,D1576,Matches!$D$9:$D$1954,C1576,Matches!$Q$9:$Q$1954,1,Matches!$F$9:$F$1954,3)))/((INDEX('RPI calculation'!$H$9:$H$356,O1576)+INDEX('RPI calculation'!$I$9:$I$356,O1576))-(COUNTIFS(Matches!$C$9:$C$1954,C1576,Matches!$D$9:$D$1954,D1576,Matches!$Q$9:$Q$1954,1)+COUNTIFS(Matches!$C$9:$C$1954,D1576,Matches!$D$9:$D$1954,C1576,Matches!$Q$9:$Q$1954,1))))</f>
        <v>0.55555555555555558</v>
      </c>
      <c r="V1576" s="9">
        <f>IF(Q1576=0,0,INDEX('RPI calculation'!$K$9:$K$356,P1576))</f>
        <v>0.53261460761460766</v>
      </c>
      <c r="W1576" s="9">
        <f>IF(Q1576=0,0,INDEX('RPI calculation'!$K$9:$K$356,O1576))</f>
        <v>0.60949494949494942</v>
      </c>
      <c r="X1576" s="1">
        <f>IF(G1576="D1",INDEX('RPI calculation'!$N$9:$N$356,O1576),0)</f>
        <v>62</v>
      </c>
      <c r="Y1576" s="1">
        <f>IF(H1576="D1",INDEX('RPI calculation'!$N$9:$N$356,P1576),0)</f>
        <v>126</v>
      </c>
    </row>
    <row r="1577" spans="1:25" ht="25">
      <c r="A1577" s="1" t="s">
        <v>4228</v>
      </c>
      <c r="B1577" s="12">
        <v>46282</v>
      </c>
      <c r="C1577" s="1" t="s">
        <v>342</v>
      </c>
      <c r="D1577" s="1" t="s">
        <v>135</v>
      </c>
      <c r="E1577" s="1">
        <v>1</v>
      </c>
      <c r="F1577" s="1">
        <v>3</v>
      </c>
      <c r="G1577" s="1" t="s">
        <v>584</v>
      </c>
      <c r="H1577" s="1" t="s">
        <v>584</v>
      </c>
      <c r="I1577" s="1">
        <v>2</v>
      </c>
      <c r="J1577" s="14" t="s">
        <v>1118</v>
      </c>
      <c r="K1577" s="14" t="s">
        <v>4229</v>
      </c>
      <c r="L1577" s="14"/>
      <c r="M1577" s="1" t="s">
        <v>5986</v>
      </c>
      <c r="N1577" s="14" t="s">
        <v>5989</v>
      </c>
      <c r="O1577" s="1">
        <f>IF(G1577="D1",MATCH(C1577,'RPI calculation'!$A$9:$A$356,0),0)</f>
        <v>111</v>
      </c>
      <c r="P1577" s="1">
        <f>IF(H1577="D1",MATCH(D1577,'RPI calculation'!$A$9:$A$356,0),0)</f>
        <v>321</v>
      </c>
      <c r="Q1577" s="1">
        <f t="shared" si="72"/>
        <v>1</v>
      </c>
      <c r="R1577" s="1">
        <f t="shared" si="73"/>
        <v>0</v>
      </c>
      <c r="S1577" s="1">
        <f t="shared" si="74"/>
        <v>1</v>
      </c>
      <c r="T1577" s="9">
        <f>IF(Q1577=0,0,(INDEX('RPI calculation'!$H$9:$H$356,P1577)-(COUNTIFS(Matches!$C$9:$C$1954,C1577,Matches!$D$9:$D$1954,D1577,Matches!$Q$9:$Q$1954,1,Matches!$F$9:$F$1954,3)+COUNTIFS(Matches!$C$9:$C$1954,D1577,Matches!$D$9:$D$1954,C1577,Matches!$Q$9:$Q$1954,1,Matches!$E$9:$E$1954,3)))/((INDEX('RPI calculation'!$H$9:$H$356,P1577)+INDEX('RPI calculation'!$I$9:$I$356,P1577))-(COUNTIFS(Matches!$C$9:$C$1954,C1577,Matches!$D$9:$D$1954,D1577,Matches!$Q$9:$Q$1954,1)+COUNTIFS(Matches!$C$9:$C$1954,D1577,Matches!$D$9:$D$1954,C1577,Matches!$Q$9:$Q$1954,1))))</f>
        <v>0.8</v>
      </c>
      <c r="U1577" s="9">
        <f>IF(Q1577=0,0,(INDEX('RPI calculation'!$H$9:$H$356,O1577)-(COUNTIFS(Matches!$C$9:$C$1954,C1577,Matches!$D$9:$D$1954,D1577,Matches!$Q$9:$Q$1954,1,Matches!$E$9:$E$1954,3)+COUNTIFS(Matches!$C$9:$C$1954,D1577,Matches!$D$9:$D$1954,C1577,Matches!$Q$9:$Q$1954,1,Matches!$F$9:$F$1954,3)))/((INDEX('RPI calculation'!$H$9:$H$356,O1577)+INDEX('RPI calculation'!$I$9:$I$356,O1577))-(COUNTIFS(Matches!$C$9:$C$1954,C1577,Matches!$D$9:$D$1954,D1577,Matches!$Q$9:$Q$1954,1)+COUNTIFS(Matches!$C$9:$C$1954,D1577,Matches!$D$9:$D$1954,C1577,Matches!$Q$9:$Q$1954,1))))</f>
        <v>0.18181818181818182</v>
      </c>
      <c r="V1577" s="9">
        <f>IF(Q1577=0,0,INDEX('RPI calculation'!$K$9:$K$356,P1577))</f>
        <v>0.42479338842975201</v>
      </c>
      <c r="W1577" s="9">
        <f>IF(Q1577=0,0,INDEX('RPI calculation'!$K$9:$K$356,O1577))</f>
        <v>0.45660126910126914</v>
      </c>
      <c r="X1577" s="1">
        <f>IF(G1577="D1",INDEX('RPI calculation'!$N$9:$N$356,O1577),0)</f>
        <v>319</v>
      </c>
      <c r="Y1577" s="1">
        <f>IF(H1577="D1",INDEX('RPI calculation'!$N$9:$N$356,P1577),0)</f>
        <v>112</v>
      </c>
    </row>
    <row r="1578" spans="1:25" ht="25">
      <c r="A1578" s="1" t="s">
        <v>4230</v>
      </c>
      <c r="B1578" s="12">
        <v>46282</v>
      </c>
      <c r="C1578" s="1" t="s">
        <v>184</v>
      </c>
      <c r="D1578" s="1" t="s">
        <v>352</v>
      </c>
      <c r="E1578" s="1">
        <v>3</v>
      </c>
      <c r="F1578" s="1">
        <v>1</v>
      </c>
      <c r="G1578" s="1" t="s">
        <v>584</v>
      </c>
      <c r="H1578" s="1" t="s">
        <v>584</v>
      </c>
      <c r="I1578" s="1">
        <v>2</v>
      </c>
      <c r="J1578" s="14" t="s">
        <v>931</v>
      </c>
      <c r="K1578" s="14" t="s">
        <v>4231</v>
      </c>
      <c r="L1578" s="14"/>
      <c r="M1578" s="1" t="s">
        <v>5986</v>
      </c>
      <c r="N1578" s="14" t="s">
        <v>5989</v>
      </c>
      <c r="O1578" s="1">
        <f>IF(G1578="D1",MATCH(C1578,'RPI calculation'!$A$9:$A$356,0),0)</f>
        <v>113</v>
      </c>
      <c r="P1578" s="1">
        <f>IF(H1578="D1",MATCH(D1578,'RPI calculation'!$A$9:$A$356,0),0)</f>
        <v>186</v>
      </c>
      <c r="Q1578" s="1">
        <f t="shared" si="72"/>
        <v>1</v>
      </c>
      <c r="R1578" s="1">
        <f t="shared" si="73"/>
        <v>1</v>
      </c>
      <c r="S1578" s="1">
        <f t="shared" si="74"/>
        <v>0</v>
      </c>
      <c r="T1578" s="9">
        <f>IF(Q1578=0,0,(INDEX('RPI calculation'!$H$9:$H$356,P1578)-(COUNTIFS(Matches!$C$9:$C$1954,C1578,Matches!$D$9:$D$1954,D1578,Matches!$Q$9:$Q$1954,1,Matches!$F$9:$F$1954,3)+COUNTIFS(Matches!$C$9:$C$1954,D1578,Matches!$D$9:$D$1954,C1578,Matches!$Q$9:$Q$1954,1,Matches!$E$9:$E$1954,3)))/((INDEX('RPI calculation'!$H$9:$H$356,P1578)+INDEX('RPI calculation'!$I$9:$I$356,P1578))-(COUNTIFS(Matches!$C$9:$C$1954,C1578,Matches!$D$9:$D$1954,D1578,Matches!$Q$9:$Q$1954,1)+COUNTIFS(Matches!$C$9:$C$1954,D1578,Matches!$D$9:$D$1954,C1578,Matches!$Q$9:$Q$1954,1))))</f>
        <v>0.16666666666666666</v>
      </c>
      <c r="U1578" s="9">
        <f>IF(Q1578=0,0,(INDEX('RPI calculation'!$H$9:$H$356,O1578)-(COUNTIFS(Matches!$C$9:$C$1954,C1578,Matches!$D$9:$D$1954,D1578,Matches!$Q$9:$Q$1954,1,Matches!$E$9:$E$1954,3)+COUNTIFS(Matches!$C$9:$C$1954,D1578,Matches!$D$9:$D$1954,C1578,Matches!$Q$9:$Q$1954,1,Matches!$F$9:$F$1954,3)))/((INDEX('RPI calculation'!$H$9:$H$356,O1578)+INDEX('RPI calculation'!$I$9:$I$356,O1578))-(COUNTIFS(Matches!$C$9:$C$1954,C1578,Matches!$D$9:$D$1954,D1578,Matches!$Q$9:$Q$1954,1)+COUNTIFS(Matches!$C$9:$C$1954,D1578,Matches!$D$9:$D$1954,C1578,Matches!$Q$9:$Q$1954,1))))</f>
        <v>0.72727272727272729</v>
      </c>
      <c r="V1578" s="9">
        <f>IF(Q1578=0,0,INDEX('RPI calculation'!$K$9:$K$356,P1578))</f>
        <v>0.404967254967255</v>
      </c>
      <c r="W1578" s="9">
        <f>IF(Q1578=0,0,INDEX('RPI calculation'!$K$9:$K$356,O1578))</f>
        <v>0.41136363636363638</v>
      </c>
      <c r="X1578" s="1">
        <f>IF(G1578="D1",INDEX('RPI calculation'!$N$9:$N$356,O1578),0)</f>
        <v>161</v>
      </c>
      <c r="Y1578" s="1">
        <f>IF(H1578="D1",INDEX('RPI calculation'!$N$9:$N$356,P1578),0)</f>
        <v>329</v>
      </c>
    </row>
    <row r="1579" spans="1:25" ht="25">
      <c r="A1579" s="1" t="s">
        <v>4232</v>
      </c>
      <c r="B1579" s="12">
        <v>46282</v>
      </c>
      <c r="C1579" s="1" t="s">
        <v>116</v>
      </c>
      <c r="D1579" s="1" t="s">
        <v>288</v>
      </c>
      <c r="E1579" s="1">
        <v>3</v>
      </c>
      <c r="F1579" s="1">
        <v>0</v>
      </c>
      <c r="G1579" s="1" t="s">
        <v>584</v>
      </c>
      <c r="H1579" s="1" t="s">
        <v>584</v>
      </c>
      <c r="I1579" s="1">
        <v>2</v>
      </c>
      <c r="J1579" s="14" t="s">
        <v>1087</v>
      </c>
      <c r="K1579" s="14" t="s">
        <v>4233</v>
      </c>
      <c r="L1579" s="14"/>
      <c r="M1579" s="1" t="s">
        <v>5986</v>
      </c>
      <c r="N1579" s="14" t="s">
        <v>5989</v>
      </c>
      <c r="O1579" s="1">
        <f>IF(G1579="D1",MATCH(C1579,'RPI calculation'!$A$9:$A$356,0),0)</f>
        <v>114</v>
      </c>
      <c r="P1579" s="1">
        <f>IF(H1579="D1",MATCH(D1579,'RPI calculation'!$A$9:$A$356,0),0)</f>
        <v>215</v>
      </c>
      <c r="Q1579" s="1">
        <f t="shared" si="72"/>
        <v>1</v>
      </c>
      <c r="R1579" s="1">
        <f t="shared" si="73"/>
        <v>1</v>
      </c>
      <c r="S1579" s="1">
        <f t="shared" si="74"/>
        <v>0</v>
      </c>
      <c r="T1579" s="9">
        <f>IF(Q1579=0,0,(INDEX('RPI calculation'!$H$9:$H$356,P1579)-(COUNTIFS(Matches!$C$9:$C$1954,C1579,Matches!$D$9:$D$1954,D1579,Matches!$Q$9:$Q$1954,1,Matches!$F$9:$F$1954,3)+COUNTIFS(Matches!$C$9:$C$1954,D1579,Matches!$D$9:$D$1954,C1579,Matches!$Q$9:$Q$1954,1,Matches!$E$9:$E$1954,3)))/((INDEX('RPI calculation'!$H$9:$H$356,P1579)+INDEX('RPI calculation'!$I$9:$I$356,P1579))-(COUNTIFS(Matches!$C$9:$C$1954,C1579,Matches!$D$9:$D$1954,D1579,Matches!$Q$9:$Q$1954,1)+COUNTIFS(Matches!$C$9:$C$1954,D1579,Matches!$D$9:$D$1954,C1579,Matches!$Q$9:$Q$1954,1))))</f>
        <v>0.36363636363636365</v>
      </c>
      <c r="U1579" s="9">
        <f>IF(Q1579=0,0,(INDEX('RPI calculation'!$H$9:$H$356,O1579)-(COUNTIFS(Matches!$C$9:$C$1954,C1579,Matches!$D$9:$D$1954,D1579,Matches!$Q$9:$Q$1954,1,Matches!$E$9:$E$1954,3)+COUNTIFS(Matches!$C$9:$C$1954,D1579,Matches!$D$9:$D$1954,C1579,Matches!$Q$9:$Q$1954,1,Matches!$F$9:$F$1954,3)))/((INDEX('RPI calculation'!$H$9:$H$356,O1579)+INDEX('RPI calculation'!$I$9:$I$356,O1579))-(COUNTIFS(Matches!$C$9:$C$1954,C1579,Matches!$D$9:$D$1954,D1579,Matches!$Q$9:$Q$1954,1)+COUNTIFS(Matches!$C$9:$C$1954,D1579,Matches!$D$9:$D$1954,C1579,Matches!$Q$9:$Q$1954,1))))</f>
        <v>0.63636363636363635</v>
      </c>
      <c r="V1579" s="9">
        <f>IF(Q1579=0,0,INDEX('RPI calculation'!$K$9:$K$356,P1579))</f>
        <v>0.47933501683501684</v>
      </c>
      <c r="W1579" s="9">
        <f>IF(Q1579=0,0,INDEX('RPI calculation'!$K$9:$K$356,O1579))</f>
        <v>0.52163299663299656</v>
      </c>
      <c r="X1579" s="1">
        <f>IF(G1579="D1",INDEX('RPI calculation'!$N$9:$N$356,O1579),0)</f>
        <v>93</v>
      </c>
      <c r="Y1579" s="1">
        <f>IF(H1579="D1",INDEX('RPI calculation'!$N$9:$N$356,P1579),0)</f>
        <v>265</v>
      </c>
    </row>
    <row r="1580" spans="1:25" ht="25">
      <c r="A1580" s="1" t="s">
        <v>4234</v>
      </c>
      <c r="B1580" s="12">
        <v>46282</v>
      </c>
      <c r="C1580" s="1" t="s">
        <v>239</v>
      </c>
      <c r="D1580" s="1" t="s">
        <v>107</v>
      </c>
      <c r="E1580" s="1">
        <v>0</v>
      </c>
      <c r="F1580" s="1">
        <v>3</v>
      </c>
      <c r="G1580" s="1" t="s">
        <v>584</v>
      </c>
      <c r="H1580" s="1" t="s">
        <v>584</v>
      </c>
      <c r="I1580" s="1">
        <v>2</v>
      </c>
      <c r="J1580" s="14" t="s">
        <v>4235</v>
      </c>
      <c r="K1580" s="14" t="s">
        <v>4236</v>
      </c>
      <c r="L1580" s="14"/>
      <c r="M1580" s="1" t="s">
        <v>5986</v>
      </c>
      <c r="N1580" s="14" t="s">
        <v>5989</v>
      </c>
      <c r="O1580" s="1">
        <f>IF(G1580="D1",MATCH(C1580,'RPI calculation'!$A$9:$A$356,0),0)</f>
        <v>128</v>
      </c>
      <c r="P1580" s="1">
        <f>IF(H1580="D1",MATCH(D1580,'RPI calculation'!$A$9:$A$356,0),0)</f>
        <v>170</v>
      </c>
      <c r="Q1580" s="1">
        <f t="shared" si="72"/>
        <v>1</v>
      </c>
      <c r="R1580" s="1">
        <f t="shared" si="73"/>
        <v>0</v>
      </c>
      <c r="S1580" s="1">
        <f t="shared" si="74"/>
        <v>1</v>
      </c>
      <c r="T1580" s="9">
        <f>IF(Q1580=0,0,(INDEX('RPI calculation'!$H$9:$H$356,P1580)-(COUNTIFS(Matches!$C$9:$C$1954,C1580,Matches!$D$9:$D$1954,D1580,Matches!$Q$9:$Q$1954,1,Matches!$F$9:$F$1954,3)+COUNTIFS(Matches!$C$9:$C$1954,D1580,Matches!$D$9:$D$1954,C1580,Matches!$Q$9:$Q$1954,1,Matches!$E$9:$E$1954,3)))/((INDEX('RPI calculation'!$H$9:$H$356,P1580)+INDEX('RPI calculation'!$I$9:$I$356,P1580))-(COUNTIFS(Matches!$C$9:$C$1954,C1580,Matches!$D$9:$D$1954,D1580,Matches!$Q$9:$Q$1954,1)+COUNTIFS(Matches!$C$9:$C$1954,D1580,Matches!$D$9:$D$1954,C1580,Matches!$Q$9:$Q$1954,1))))</f>
        <v>0.72727272727272729</v>
      </c>
      <c r="U1580" s="9">
        <f>IF(Q1580=0,0,(INDEX('RPI calculation'!$H$9:$H$356,O1580)-(COUNTIFS(Matches!$C$9:$C$1954,C1580,Matches!$D$9:$D$1954,D1580,Matches!$Q$9:$Q$1954,1,Matches!$E$9:$E$1954,3)+COUNTIFS(Matches!$C$9:$C$1954,D1580,Matches!$D$9:$D$1954,C1580,Matches!$Q$9:$Q$1954,1,Matches!$F$9:$F$1954,3)))/((INDEX('RPI calculation'!$H$9:$H$356,O1580)+INDEX('RPI calculation'!$I$9:$I$356,O1580))-(COUNTIFS(Matches!$C$9:$C$1954,C1580,Matches!$D$9:$D$1954,D1580,Matches!$Q$9:$Q$1954,1)+COUNTIFS(Matches!$C$9:$C$1954,D1580,Matches!$D$9:$D$1954,C1580,Matches!$Q$9:$Q$1954,1))))</f>
        <v>0.54545454545454541</v>
      </c>
      <c r="V1580" s="9">
        <f>IF(Q1580=0,0,INDEX('RPI calculation'!$K$9:$K$356,P1580))</f>
        <v>0.51668470418470414</v>
      </c>
      <c r="W1580" s="9">
        <f>IF(Q1580=0,0,INDEX('RPI calculation'!$K$9:$K$356,O1580))</f>
        <v>0.46106254856254852</v>
      </c>
      <c r="X1580" s="1">
        <f>IF(G1580="D1",INDEX('RPI calculation'!$N$9:$N$356,O1580),0)</f>
        <v>216</v>
      </c>
      <c r="Y1580" s="1">
        <f>IF(H1580="D1",INDEX('RPI calculation'!$N$9:$N$356,P1580),0)</f>
        <v>84</v>
      </c>
    </row>
    <row r="1581" spans="1:25" ht="25">
      <c r="A1581" s="1" t="s">
        <v>4237</v>
      </c>
      <c r="B1581" s="12">
        <v>46282</v>
      </c>
      <c r="C1581" s="1" t="s">
        <v>101</v>
      </c>
      <c r="D1581" s="1" t="s">
        <v>159</v>
      </c>
      <c r="E1581" s="1">
        <v>3</v>
      </c>
      <c r="F1581" s="1">
        <v>0</v>
      </c>
      <c r="G1581" s="1" t="s">
        <v>584</v>
      </c>
      <c r="H1581" s="1" t="s">
        <v>584</v>
      </c>
      <c r="I1581" s="1">
        <v>2</v>
      </c>
      <c r="J1581" s="14" t="s">
        <v>2048</v>
      </c>
      <c r="K1581" s="14" t="s">
        <v>4238</v>
      </c>
      <c r="L1581" s="14"/>
      <c r="M1581" s="1" t="s">
        <v>5986</v>
      </c>
      <c r="N1581" s="14" t="s">
        <v>5989</v>
      </c>
      <c r="O1581" s="1">
        <f>IF(G1581="D1",MATCH(C1581,'RPI calculation'!$A$9:$A$356,0),0)</f>
        <v>137</v>
      </c>
      <c r="P1581" s="1">
        <f>IF(H1581="D1",MATCH(D1581,'RPI calculation'!$A$9:$A$356,0),0)</f>
        <v>192</v>
      </c>
      <c r="Q1581" s="1">
        <f t="shared" si="72"/>
        <v>1</v>
      </c>
      <c r="R1581" s="1">
        <f t="shared" si="73"/>
        <v>1</v>
      </c>
      <c r="S1581" s="1">
        <f t="shared" si="74"/>
        <v>0</v>
      </c>
      <c r="T1581" s="9">
        <f>IF(Q1581=0,0,(INDEX('RPI calculation'!$H$9:$H$356,P1581)-(COUNTIFS(Matches!$C$9:$C$1954,C1581,Matches!$D$9:$D$1954,D1581,Matches!$Q$9:$Q$1954,1,Matches!$F$9:$F$1954,3)+COUNTIFS(Matches!$C$9:$C$1954,D1581,Matches!$D$9:$D$1954,C1581,Matches!$Q$9:$Q$1954,1,Matches!$E$9:$E$1954,3)))/((INDEX('RPI calculation'!$H$9:$H$356,P1581)+INDEX('RPI calculation'!$I$9:$I$356,P1581))-(COUNTIFS(Matches!$C$9:$C$1954,C1581,Matches!$D$9:$D$1954,D1581,Matches!$Q$9:$Q$1954,1)+COUNTIFS(Matches!$C$9:$C$1954,D1581,Matches!$D$9:$D$1954,C1581,Matches!$Q$9:$Q$1954,1))))</f>
        <v>0.90909090909090906</v>
      </c>
      <c r="U1581" s="9">
        <f>IF(Q1581=0,0,(INDEX('RPI calculation'!$H$9:$H$356,O1581)-(COUNTIFS(Matches!$C$9:$C$1954,C1581,Matches!$D$9:$D$1954,D1581,Matches!$Q$9:$Q$1954,1,Matches!$E$9:$E$1954,3)+COUNTIFS(Matches!$C$9:$C$1954,D1581,Matches!$D$9:$D$1954,C1581,Matches!$Q$9:$Q$1954,1,Matches!$F$9:$F$1954,3)))/((INDEX('RPI calculation'!$H$9:$H$356,O1581)+INDEX('RPI calculation'!$I$9:$I$356,O1581))-(COUNTIFS(Matches!$C$9:$C$1954,C1581,Matches!$D$9:$D$1954,D1581,Matches!$Q$9:$Q$1954,1)+COUNTIFS(Matches!$C$9:$C$1954,D1581,Matches!$D$9:$D$1954,C1581,Matches!$Q$9:$Q$1954,1))))</f>
        <v>0.6</v>
      </c>
      <c r="V1581" s="9">
        <f>IF(Q1581=0,0,INDEX('RPI calculation'!$K$9:$K$356,P1581))</f>
        <v>0.4135003885003885</v>
      </c>
      <c r="W1581" s="9">
        <f>IF(Q1581=0,0,INDEX('RPI calculation'!$K$9:$K$356,O1581))</f>
        <v>0.57589840714840712</v>
      </c>
      <c r="X1581" s="1">
        <f>IF(G1581="D1",INDEX('RPI calculation'!$N$9:$N$356,O1581),0)</f>
        <v>78</v>
      </c>
      <c r="Y1581" s="1">
        <f>IF(H1581="D1",INDEX('RPI calculation'!$N$9:$N$356,P1581),0)</f>
        <v>136</v>
      </c>
    </row>
    <row r="1582" spans="1:25" ht="25">
      <c r="A1582" s="1" t="s">
        <v>4239</v>
      </c>
      <c r="B1582" s="12">
        <v>46282</v>
      </c>
      <c r="C1582" s="1" t="s">
        <v>46</v>
      </c>
      <c r="D1582" s="1" t="s">
        <v>148</v>
      </c>
      <c r="E1582" s="1">
        <v>3</v>
      </c>
      <c r="F1582" s="1">
        <v>0</v>
      </c>
      <c r="G1582" s="1" t="s">
        <v>584</v>
      </c>
      <c r="H1582" s="1" t="s">
        <v>584</v>
      </c>
      <c r="I1582" s="1">
        <v>2</v>
      </c>
      <c r="J1582" s="14" t="s">
        <v>1561</v>
      </c>
      <c r="K1582" s="14" t="s">
        <v>4240</v>
      </c>
      <c r="L1582" s="14"/>
      <c r="M1582" s="1" t="s">
        <v>5986</v>
      </c>
      <c r="N1582" s="14" t="s">
        <v>5989</v>
      </c>
      <c r="O1582" s="1">
        <f>IF(G1582="D1",MATCH(C1582,'RPI calculation'!$A$9:$A$356,0),0)</f>
        <v>143</v>
      </c>
      <c r="P1582" s="1">
        <f>IF(H1582="D1",MATCH(D1582,'RPI calculation'!$A$9:$A$356,0),0)</f>
        <v>330</v>
      </c>
      <c r="Q1582" s="1">
        <f t="shared" si="72"/>
        <v>1</v>
      </c>
      <c r="R1582" s="1">
        <f t="shared" si="73"/>
        <v>1</v>
      </c>
      <c r="S1582" s="1">
        <f t="shared" si="74"/>
        <v>0</v>
      </c>
      <c r="T1582" s="9">
        <f>IF(Q1582=0,0,(INDEX('RPI calculation'!$H$9:$H$356,P1582)-(COUNTIFS(Matches!$C$9:$C$1954,C1582,Matches!$D$9:$D$1954,D1582,Matches!$Q$9:$Q$1954,1,Matches!$F$9:$F$1954,3)+COUNTIFS(Matches!$C$9:$C$1954,D1582,Matches!$D$9:$D$1954,C1582,Matches!$Q$9:$Q$1954,1,Matches!$E$9:$E$1954,3)))/((INDEX('RPI calculation'!$H$9:$H$356,P1582)+INDEX('RPI calculation'!$I$9:$I$356,P1582))-(COUNTIFS(Matches!$C$9:$C$1954,C1582,Matches!$D$9:$D$1954,D1582,Matches!$Q$9:$Q$1954,1)+COUNTIFS(Matches!$C$9:$C$1954,D1582,Matches!$D$9:$D$1954,C1582,Matches!$Q$9:$Q$1954,1))))</f>
        <v>0.625</v>
      </c>
      <c r="U1582" s="9">
        <f>IF(Q1582=0,0,(INDEX('RPI calculation'!$H$9:$H$356,O1582)-(COUNTIFS(Matches!$C$9:$C$1954,C1582,Matches!$D$9:$D$1954,D1582,Matches!$Q$9:$Q$1954,1,Matches!$E$9:$E$1954,3)+COUNTIFS(Matches!$C$9:$C$1954,D1582,Matches!$D$9:$D$1954,C1582,Matches!$Q$9:$Q$1954,1,Matches!$F$9:$F$1954,3)))/((INDEX('RPI calculation'!$H$9:$H$356,O1582)+INDEX('RPI calculation'!$I$9:$I$356,O1582))-(COUNTIFS(Matches!$C$9:$C$1954,C1582,Matches!$D$9:$D$1954,D1582,Matches!$Q$9:$Q$1954,1)+COUNTIFS(Matches!$C$9:$C$1954,D1582,Matches!$D$9:$D$1954,C1582,Matches!$Q$9:$Q$1954,1))))</f>
        <v>0.75</v>
      </c>
      <c r="V1582" s="9">
        <f>IF(Q1582=0,0,INDEX('RPI calculation'!$K$9:$K$356,P1582))</f>
        <v>0.55249999999999999</v>
      </c>
      <c r="W1582" s="9">
        <f>IF(Q1582=0,0,INDEX('RPI calculation'!$K$9:$K$356,O1582))</f>
        <v>0.60912698412698407</v>
      </c>
      <c r="X1582" s="1">
        <f>IF(G1582="D1",INDEX('RPI calculation'!$N$9:$N$356,O1582),0)</f>
        <v>23</v>
      </c>
      <c r="Y1582" s="1">
        <f>IF(H1582="D1",INDEX('RPI calculation'!$N$9:$N$356,P1582),0)</f>
        <v>125</v>
      </c>
    </row>
    <row r="1583" spans="1:25" ht="25">
      <c r="A1583" s="1" t="s">
        <v>4241</v>
      </c>
      <c r="B1583" s="12">
        <v>46282</v>
      </c>
      <c r="C1583" s="1" t="s">
        <v>287</v>
      </c>
      <c r="D1583" s="1" t="s">
        <v>62</v>
      </c>
      <c r="E1583" s="1">
        <v>0</v>
      </c>
      <c r="F1583" s="1">
        <v>3</v>
      </c>
      <c r="G1583" s="1" t="s">
        <v>584</v>
      </c>
      <c r="H1583" s="1" t="s">
        <v>584</v>
      </c>
      <c r="I1583" s="1">
        <v>2</v>
      </c>
      <c r="J1583" s="14" t="s">
        <v>4242</v>
      </c>
      <c r="K1583" s="14" t="s">
        <v>4243</v>
      </c>
      <c r="L1583" s="14"/>
      <c r="M1583" s="1" t="s">
        <v>5986</v>
      </c>
      <c r="N1583" s="14" t="s">
        <v>5990</v>
      </c>
      <c r="O1583" s="1">
        <f>IF(G1583="D1",MATCH(C1583,'RPI calculation'!$A$9:$A$356,0),0)</f>
        <v>144</v>
      </c>
      <c r="P1583" s="1">
        <f>IF(H1583="D1",MATCH(D1583,'RPI calculation'!$A$9:$A$356,0),0)</f>
        <v>167</v>
      </c>
      <c r="Q1583" s="1">
        <f t="shared" si="72"/>
        <v>1</v>
      </c>
      <c r="R1583" s="1">
        <f t="shared" si="73"/>
        <v>0</v>
      </c>
      <c r="S1583" s="1">
        <f t="shared" si="74"/>
        <v>1</v>
      </c>
      <c r="T1583" s="9">
        <f>IF(Q1583=0,0,(INDEX('RPI calculation'!$H$9:$H$356,P1583)-(COUNTIFS(Matches!$C$9:$C$1954,C1583,Matches!$D$9:$D$1954,D1583,Matches!$Q$9:$Q$1954,1,Matches!$F$9:$F$1954,3)+COUNTIFS(Matches!$C$9:$C$1954,D1583,Matches!$D$9:$D$1954,C1583,Matches!$Q$9:$Q$1954,1,Matches!$E$9:$E$1954,3)))/((INDEX('RPI calculation'!$H$9:$H$356,P1583)+INDEX('RPI calculation'!$I$9:$I$356,P1583))-(COUNTIFS(Matches!$C$9:$C$1954,C1583,Matches!$D$9:$D$1954,D1583,Matches!$Q$9:$Q$1954,1)+COUNTIFS(Matches!$C$9:$C$1954,D1583,Matches!$D$9:$D$1954,C1583,Matches!$Q$9:$Q$1954,1))))</f>
        <v>0.9</v>
      </c>
      <c r="U1583" s="9">
        <f>IF(Q1583=0,0,(INDEX('RPI calculation'!$H$9:$H$356,O1583)-(COUNTIFS(Matches!$C$9:$C$1954,C1583,Matches!$D$9:$D$1954,D1583,Matches!$Q$9:$Q$1954,1,Matches!$E$9:$E$1954,3)+COUNTIFS(Matches!$C$9:$C$1954,D1583,Matches!$D$9:$D$1954,C1583,Matches!$Q$9:$Q$1954,1,Matches!$F$9:$F$1954,3)))/((INDEX('RPI calculation'!$H$9:$H$356,O1583)+INDEX('RPI calculation'!$I$9:$I$356,O1583))-(COUNTIFS(Matches!$C$9:$C$1954,C1583,Matches!$D$9:$D$1954,D1583,Matches!$Q$9:$Q$1954,1)+COUNTIFS(Matches!$C$9:$C$1954,D1583,Matches!$D$9:$D$1954,C1583,Matches!$Q$9:$Q$1954,1))))</f>
        <v>0.41666666666666669</v>
      </c>
      <c r="V1583" s="9">
        <f>IF(Q1583=0,0,INDEX('RPI calculation'!$K$9:$K$356,P1583))</f>
        <v>0.49352617079889805</v>
      </c>
      <c r="W1583" s="9">
        <f>IF(Q1583=0,0,INDEX('RPI calculation'!$K$9:$K$356,O1583))</f>
        <v>0.44829059829059825</v>
      </c>
      <c r="X1583" s="1">
        <f>IF(G1583="D1",INDEX('RPI calculation'!$N$9:$N$356,O1583),0)</f>
        <v>264</v>
      </c>
      <c r="Y1583" s="1">
        <f>IF(H1583="D1",INDEX('RPI calculation'!$N$9:$N$356,P1583),0)</f>
        <v>39</v>
      </c>
    </row>
    <row r="1584" spans="1:25" ht="25">
      <c r="A1584" s="1" t="s">
        <v>4244</v>
      </c>
      <c r="B1584" s="12">
        <v>46282</v>
      </c>
      <c r="C1584" s="1" t="s">
        <v>234</v>
      </c>
      <c r="D1584" s="1" t="s">
        <v>235</v>
      </c>
      <c r="E1584" s="1">
        <v>2</v>
      </c>
      <c r="F1584" s="1">
        <v>3</v>
      </c>
      <c r="G1584" s="1" t="s">
        <v>584</v>
      </c>
      <c r="H1584" s="1" t="s">
        <v>584</v>
      </c>
      <c r="I1584" s="1">
        <v>2</v>
      </c>
      <c r="J1584" s="14" t="s">
        <v>1470</v>
      </c>
      <c r="K1584" s="14" t="s">
        <v>4245</v>
      </c>
      <c r="L1584" s="14"/>
      <c r="M1584" s="1" t="s">
        <v>5986</v>
      </c>
      <c r="N1584" s="14" t="s">
        <v>5989</v>
      </c>
      <c r="O1584" s="1">
        <f>IF(G1584="D1",MATCH(C1584,'RPI calculation'!$A$9:$A$356,0),0)</f>
        <v>147</v>
      </c>
      <c r="P1584" s="1">
        <f>IF(H1584="D1",MATCH(D1584,'RPI calculation'!$A$9:$A$356,0),0)</f>
        <v>302</v>
      </c>
      <c r="Q1584" s="1">
        <f t="shared" si="72"/>
        <v>1</v>
      </c>
      <c r="R1584" s="1">
        <f t="shared" si="73"/>
        <v>0</v>
      </c>
      <c r="S1584" s="1">
        <f t="shared" si="74"/>
        <v>1</v>
      </c>
      <c r="T1584" s="9">
        <f>IF(Q1584=0,0,(INDEX('RPI calculation'!$H$9:$H$356,P1584)-(COUNTIFS(Matches!$C$9:$C$1954,C1584,Matches!$D$9:$D$1954,D1584,Matches!$Q$9:$Q$1954,1,Matches!$F$9:$F$1954,3)+COUNTIFS(Matches!$C$9:$C$1954,D1584,Matches!$D$9:$D$1954,C1584,Matches!$Q$9:$Q$1954,1,Matches!$E$9:$E$1954,3)))/((INDEX('RPI calculation'!$H$9:$H$356,P1584)+INDEX('RPI calculation'!$I$9:$I$356,P1584))-(COUNTIFS(Matches!$C$9:$C$1954,C1584,Matches!$D$9:$D$1954,D1584,Matches!$Q$9:$Q$1954,1)+COUNTIFS(Matches!$C$9:$C$1954,D1584,Matches!$D$9:$D$1954,C1584,Matches!$Q$9:$Q$1954,1))))</f>
        <v>0.27272727272727271</v>
      </c>
      <c r="U1584" s="9">
        <f>IF(Q1584=0,0,(INDEX('RPI calculation'!$H$9:$H$356,O1584)-(COUNTIFS(Matches!$C$9:$C$1954,C1584,Matches!$D$9:$D$1954,D1584,Matches!$Q$9:$Q$1954,1,Matches!$E$9:$E$1954,3)+COUNTIFS(Matches!$C$9:$C$1954,D1584,Matches!$D$9:$D$1954,C1584,Matches!$Q$9:$Q$1954,1,Matches!$F$9:$F$1954,3)))/((INDEX('RPI calculation'!$H$9:$H$356,O1584)+INDEX('RPI calculation'!$I$9:$I$356,O1584))-(COUNTIFS(Matches!$C$9:$C$1954,C1584,Matches!$D$9:$D$1954,D1584,Matches!$Q$9:$Q$1954,1)+COUNTIFS(Matches!$C$9:$C$1954,D1584,Matches!$D$9:$D$1954,C1584,Matches!$Q$9:$Q$1954,1))))</f>
        <v>0.33333333333333331</v>
      </c>
      <c r="V1584" s="9">
        <f>IF(Q1584=0,0,INDEX('RPI calculation'!$K$9:$K$356,P1584))</f>
        <v>0.53127104377104373</v>
      </c>
      <c r="W1584" s="9">
        <f>IF(Q1584=0,0,INDEX('RPI calculation'!$K$9:$K$356,O1584))</f>
        <v>0.55272727272727273</v>
      </c>
      <c r="X1584" s="1">
        <f>IF(G1584="D1",INDEX('RPI calculation'!$N$9:$N$356,O1584),0)</f>
        <v>211</v>
      </c>
      <c r="Y1584" s="1">
        <f>IF(H1584="D1",INDEX('RPI calculation'!$N$9:$N$356,P1584),0)</f>
        <v>212</v>
      </c>
    </row>
    <row r="1585" spans="1:25" ht="25">
      <c r="A1585" s="1" t="s">
        <v>4246</v>
      </c>
      <c r="B1585" s="12">
        <v>46282</v>
      </c>
      <c r="C1585" s="1" t="s">
        <v>133</v>
      </c>
      <c r="D1585" s="1" t="s">
        <v>122</v>
      </c>
      <c r="E1585" s="1">
        <v>1</v>
      </c>
      <c r="F1585" s="1">
        <v>3</v>
      </c>
      <c r="G1585" s="1" t="s">
        <v>584</v>
      </c>
      <c r="H1585" s="1" t="s">
        <v>584</v>
      </c>
      <c r="I1585" s="1">
        <v>2</v>
      </c>
      <c r="J1585" s="14" t="s">
        <v>4247</v>
      </c>
      <c r="K1585" s="14" t="s">
        <v>4248</v>
      </c>
      <c r="L1585" s="14"/>
      <c r="M1585" s="1" t="s">
        <v>5986</v>
      </c>
      <c r="N1585" s="14" t="s">
        <v>5988</v>
      </c>
      <c r="O1585" s="1">
        <f>IF(G1585="D1",MATCH(C1585,'RPI calculation'!$A$9:$A$356,0),0)</f>
        <v>149</v>
      </c>
      <c r="P1585" s="1">
        <f>IF(H1585="D1",MATCH(D1585,'RPI calculation'!$A$9:$A$356,0),0)</f>
        <v>160</v>
      </c>
      <c r="Q1585" s="1">
        <f t="shared" si="72"/>
        <v>1</v>
      </c>
      <c r="R1585" s="1">
        <f t="shared" si="73"/>
        <v>0</v>
      </c>
      <c r="S1585" s="1">
        <f t="shared" si="74"/>
        <v>1</v>
      </c>
      <c r="T1585" s="9">
        <f>IF(Q1585=0,0,(INDEX('RPI calculation'!$H$9:$H$356,P1585)-(COUNTIFS(Matches!$C$9:$C$1954,C1585,Matches!$D$9:$D$1954,D1585,Matches!$Q$9:$Q$1954,1,Matches!$F$9:$F$1954,3)+COUNTIFS(Matches!$C$9:$C$1954,D1585,Matches!$D$9:$D$1954,C1585,Matches!$Q$9:$Q$1954,1,Matches!$E$9:$E$1954,3)))/((INDEX('RPI calculation'!$H$9:$H$356,P1585)+INDEX('RPI calculation'!$I$9:$I$356,P1585))-(COUNTIFS(Matches!$C$9:$C$1954,C1585,Matches!$D$9:$D$1954,D1585,Matches!$Q$9:$Q$1954,1)+COUNTIFS(Matches!$C$9:$C$1954,D1585,Matches!$D$9:$D$1954,C1585,Matches!$Q$9:$Q$1954,1))))</f>
        <v>0.125</v>
      </c>
      <c r="U1585" s="9">
        <f>IF(Q1585=0,0,(INDEX('RPI calculation'!$H$9:$H$356,O1585)-(COUNTIFS(Matches!$C$9:$C$1954,C1585,Matches!$D$9:$D$1954,D1585,Matches!$Q$9:$Q$1954,1,Matches!$E$9:$E$1954,3)+COUNTIFS(Matches!$C$9:$C$1954,D1585,Matches!$D$9:$D$1954,C1585,Matches!$Q$9:$Q$1954,1,Matches!$F$9:$F$1954,3)))/((INDEX('RPI calculation'!$H$9:$H$356,O1585)+INDEX('RPI calculation'!$I$9:$I$356,O1585))-(COUNTIFS(Matches!$C$9:$C$1954,C1585,Matches!$D$9:$D$1954,D1585,Matches!$Q$9:$Q$1954,1)+COUNTIFS(Matches!$C$9:$C$1954,D1585,Matches!$D$9:$D$1954,C1585,Matches!$Q$9:$Q$1954,1))))</f>
        <v>0.625</v>
      </c>
      <c r="V1585" s="9">
        <f>IF(Q1585=0,0,INDEX('RPI calculation'!$K$9:$K$356,P1585))</f>
        <v>0.72164902998236324</v>
      </c>
      <c r="W1585" s="9">
        <f>IF(Q1585=0,0,INDEX('RPI calculation'!$K$9:$K$356,O1585))</f>
        <v>0.54722222222222217</v>
      </c>
      <c r="X1585" s="1">
        <f>IF(G1585="D1",INDEX('RPI calculation'!$N$9:$N$356,O1585),0)</f>
        <v>110</v>
      </c>
      <c r="Y1585" s="1">
        <f>IF(H1585="D1",INDEX('RPI calculation'!$N$9:$N$356,P1585),0)</f>
        <v>99</v>
      </c>
    </row>
    <row r="1586" spans="1:25" ht="25">
      <c r="A1586" s="1" t="s">
        <v>4249</v>
      </c>
      <c r="B1586" s="12">
        <v>46282</v>
      </c>
      <c r="C1586" s="1" t="s">
        <v>147</v>
      </c>
      <c r="D1586" s="1" t="s">
        <v>36</v>
      </c>
      <c r="E1586" s="1">
        <v>1</v>
      </c>
      <c r="F1586" s="1">
        <v>3</v>
      </c>
      <c r="G1586" s="1" t="s">
        <v>584</v>
      </c>
      <c r="H1586" s="1" t="s">
        <v>584</v>
      </c>
      <c r="I1586" s="1">
        <v>2</v>
      </c>
      <c r="J1586" s="14" t="s">
        <v>795</v>
      </c>
      <c r="K1586" s="14" t="s">
        <v>4250</v>
      </c>
      <c r="L1586" s="14"/>
      <c r="M1586" s="1" t="s">
        <v>5986</v>
      </c>
      <c r="N1586" s="14" t="s">
        <v>5989</v>
      </c>
      <c r="O1586" s="1">
        <f>IF(G1586="D1",MATCH(C1586,'RPI calculation'!$A$9:$A$356,0),0)</f>
        <v>152</v>
      </c>
      <c r="P1586" s="1">
        <f>IF(H1586="D1",MATCH(D1586,'RPI calculation'!$A$9:$A$356,0),0)</f>
        <v>342</v>
      </c>
      <c r="Q1586" s="1">
        <f t="shared" si="72"/>
        <v>1</v>
      </c>
      <c r="R1586" s="1">
        <f t="shared" si="73"/>
        <v>0</v>
      </c>
      <c r="S1586" s="1">
        <f t="shared" si="74"/>
        <v>1</v>
      </c>
      <c r="T1586" s="9">
        <f>IF(Q1586=0,0,(INDEX('RPI calculation'!$H$9:$H$356,P1586)-(COUNTIFS(Matches!$C$9:$C$1954,C1586,Matches!$D$9:$D$1954,D1586,Matches!$Q$9:$Q$1954,1,Matches!$F$9:$F$1954,3)+COUNTIFS(Matches!$C$9:$C$1954,D1586,Matches!$D$9:$D$1954,C1586,Matches!$Q$9:$Q$1954,1,Matches!$E$9:$E$1954,3)))/((INDEX('RPI calculation'!$H$9:$H$356,P1586)+INDEX('RPI calculation'!$I$9:$I$356,P1586))-(COUNTIFS(Matches!$C$9:$C$1954,C1586,Matches!$D$9:$D$1954,D1586,Matches!$Q$9:$Q$1954,1)+COUNTIFS(Matches!$C$9:$C$1954,D1586,Matches!$D$9:$D$1954,C1586,Matches!$Q$9:$Q$1954,1))))</f>
        <v>0.55555555555555558</v>
      </c>
      <c r="U1586" s="9">
        <f>IF(Q1586=0,0,(INDEX('RPI calculation'!$H$9:$H$356,O1586)-(COUNTIFS(Matches!$C$9:$C$1954,C1586,Matches!$D$9:$D$1954,D1586,Matches!$Q$9:$Q$1954,1,Matches!$E$9:$E$1954,3)+COUNTIFS(Matches!$C$9:$C$1954,D1586,Matches!$D$9:$D$1954,C1586,Matches!$Q$9:$Q$1954,1,Matches!$F$9:$F$1954,3)))/((INDEX('RPI calculation'!$H$9:$H$356,O1586)+INDEX('RPI calculation'!$I$9:$I$356,O1586))-(COUNTIFS(Matches!$C$9:$C$1954,C1586,Matches!$D$9:$D$1954,D1586,Matches!$Q$9:$Q$1954,1)+COUNTIFS(Matches!$C$9:$C$1954,D1586,Matches!$D$9:$D$1954,C1586,Matches!$Q$9:$Q$1954,1))))</f>
        <v>0.55555555555555558</v>
      </c>
      <c r="V1586" s="9">
        <f>IF(Q1586=0,0,INDEX('RPI calculation'!$K$9:$K$356,P1586))</f>
        <v>0.73467532467532459</v>
      </c>
      <c r="W1586" s="9">
        <f>IF(Q1586=0,0,INDEX('RPI calculation'!$K$9:$K$356,O1586))</f>
        <v>0.52063492063492056</v>
      </c>
      <c r="X1586" s="1">
        <f>IF(G1586="D1",INDEX('RPI calculation'!$N$9:$N$356,O1586),0)</f>
        <v>124</v>
      </c>
      <c r="Y1586" s="1">
        <f>IF(H1586="D1",INDEX('RPI calculation'!$N$9:$N$356,P1586),0)</f>
        <v>13</v>
      </c>
    </row>
    <row r="1587" spans="1:25" ht="25">
      <c r="A1587" s="1" t="s">
        <v>4251</v>
      </c>
      <c r="B1587" s="12">
        <v>46282</v>
      </c>
      <c r="C1587" s="1" t="s">
        <v>134</v>
      </c>
      <c r="D1587" s="1" t="s">
        <v>226</v>
      </c>
      <c r="E1587" s="1">
        <v>3</v>
      </c>
      <c r="F1587" s="1">
        <v>0</v>
      </c>
      <c r="G1587" s="1" t="s">
        <v>584</v>
      </c>
      <c r="H1587" s="1" t="s">
        <v>584</v>
      </c>
      <c r="I1587" s="1">
        <v>2</v>
      </c>
      <c r="J1587" s="14" t="s">
        <v>1098</v>
      </c>
      <c r="K1587" s="14" t="s">
        <v>4252</v>
      </c>
      <c r="L1587" s="14"/>
      <c r="M1587" s="1" t="s">
        <v>5986</v>
      </c>
      <c r="N1587" s="14" t="s">
        <v>5989</v>
      </c>
      <c r="O1587" s="1">
        <f>IF(G1587="D1",MATCH(C1587,'RPI calculation'!$A$9:$A$356,0),0)</f>
        <v>156</v>
      </c>
      <c r="P1587" s="1">
        <f>IF(H1587="D1",MATCH(D1587,'RPI calculation'!$A$9:$A$356,0),0)</f>
        <v>265</v>
      </c>
      <c r="Q1587" s="1">
        <f t="shared" si="72"/>
        <v>1</v>
      </c>
      <c r="R1587" s="1">
        <f t="shared" si="73"/>
        <v>1</v>
      </c>
      <c r="S1587" s="1">
        <f t="shared" si="74"/>
        <v>0</v>
      </c>
      <c r="T1587" s="9">
        <f>IF(Q1587=0,0,(INDEX('RPI calculation'!$H$9:$H$356,P1587)-(COUNTIFS(Matches!$C$9:$C$1954,C1587,Matches!$D$9:$D$1954,D1587,Matches!$Q$9:$Q$1954,1,Matches!$F$9:$F$1954,3)+COUNTIFS(Matches!$C$9:$C$1954,D1587,Matches!$D$9:$D$1954,C1587,Matches!$Q$9:$Q$1954,1,Matches!$E$9:$E$1954,3)))/((INDEX('RPI calculation'!$H$9:$H$356,P1587)+INDEX('RPI calculation'!$I$9:$I$356,P1587))-(COUNTIFS(Matches!$C$9:$C$1954,C1587,Matches!$D$9:$D$1954,D1587,Matches!$Q$9:$Q$1954,1)+COUNTIFS(Matches!$C$9:$C$1954,D1587,Matches!$D$9:$D$1954,C1587,Matches!$Q$9:$Q$1954,1))))</f>
        <v>0.9</v>
      </c>
      <c r="U1587" s="9">
        <f>IF(Q1587=0,0,(INDEX('RPI calculation'!$H$9:$H$356,O1587)-(COUNTIFS(Matches!$C$9:$C$1954,C1587,Matches!$D$9:$D$1954,D1587,Matches!$Q$9:$Q$1954,1,Matches!$E$9:$E$1954,3)+COUNTIFS(Matches!$C$9:$C$1954,D1587,Matches!$D$9:$D$1954,C1587,Matches!$Q$9:$Q$1954,1,Matches!$F$9:$F$1954,3)))/((INDEX('RPI calculation'!$H$9:$H$356,O1587)+INDEX('RPI calculation'!$I$9:$I$356,O1587))-(COUNTIFS(Matches!$C$9:$C$1954,C1587,Matches!$D$9:$D$1954,D1587,Matches!$Q$9:$Q$1954,1)+COUNTIFS(Matches!$C$9:$C$1954,D1587,Matches!$D$9:$D$1954,C1587,Matches!$Q$9:$Q$1954,1))))</f>
        <v>0.4</v>
      </c>
      <c r="V1587" s="9">
        <f>IF(Q1587=0,0,INDEX('RPI calculation'!$K$9:$K$356,P1587))</f>
        <v>0.29807162534435261</v>
      </c>
      <c r="W1587" s="9">
        <f>IF(Q1587=0,0,INDEX('RPI calculation'!$K$9:$K$356,O1587))</f>
        <v>0.61563360881542706</v>
      </c>
      <c r="X1587" s="1">
        <f>IF(G1587="D1",INDEX('RPI calculation'!$N$9:$N$356,O1587),0)</f>
        <v>111</v>
      </c>
      <c r="Y1587" s="1">
        <f>IF(H1587="D1",INDEX('RPI calculation'!$N$9:$N$356,P1587),0)</f>
        <v>203</v>
      </c>
    </row>
    <row r="1588" spans="1:25" ht="25">
      <c r="A1588" s="1" t="s">
        <v>4253</v>
      </c>
      <c r="B1588" s="12">
        <v>46282</v>
      </c>
      <c r="C1588" s="1" t="s">
        <v>224</v>
      </c>
      <c r="D1588" s="1" t="s">
        <v>140</v>
      </c>
      <c r="E1588" s="1">
        <v>2</v>
      </c>
      <c r="F1588" s="1">
        <v>3</v>
      </c>
      <c r="G1588" s="1" t="s">
        <v>584</v>
      </c>
      <c r="H1588" s="1" t="s">
        <v>584</v>
      </c>
      <c r="I1588" s="1">
        <v>2</v>
      </c>
      <c r="J1588" s="14" t="s">
        <v>3129</v>
      </c>
      <c r="K1588" s="14" t="s">
        <v>4254</v>
      </c>
      <c r="L1588" s="14"/>
      <c r="M1588" s="1" t="s">
        <v>5986</v>
      </c>
      <c r="N1588" s="14" t="s">
        <v>5989</v>
      </c>
      <c r="O1588" s="1">
        <f>IF(G1588="D1",MATCH(C1588,'RPI calculation'!$A$9:$A$356,0),0)</f>
        <v>157</v>
      </c>
      <c r="P1588" s="1">
        <f>IF(H1588="D1",MATCH(D1588,'RPI calculation'!$A$9:$A$356,0),0)</f>
        <v>172</v>
      </c>
      <c r="Q1588" s="1">
        <f t="shared" si="72"/>
        <v>1</v>
      </c>
      <c r="R1588" s="1">
        <f t="shared" si="73"/>
        <v>0</v>
      </c>
      <c r="S1588" s="1">
        <f t="shared" si="74"/>
        <v>1</v>
      </c>
      <c r="T1588" s="9">
        <f>IF(Q1588=0,0,(INDEX('RPI calculation'!$H$9:$H$356,P1588)-(COUNTIFS(Matches!$C$9:$C$1954,C1588,Matches!$D$9:$D$1954,D1588,Matches!$Q$9:$Q$1954,1,Matches!$F$9:$F$1954,3)+COUNTIFS(Matches!$C$9:$C$1954,D1588,Matches!$D$9:$D$1954,C1588,Matches!$Q$9:$Q$1954,1,Matches!$E$9:$E$1954,3)))/((INDEX('RPI calculation'!$H$9:$H$356,P1588)+INDEX('RPI calculation'!$I$9:$I$356,P1588))-(COUNTIFS(Matches!$C$9:$C$1954,C1588,Matches!$D$9:$D$1954,D1588,Matches!$Q$9:$Q$1954,1)+COUNTIFS(Matches!$C$9:$C$1954,D1588,Matches!$D$9:$D$1954,C1588,Matches!$Q$9:$Q$1954,1))))</f>
        <v>0.6</v>
      </c>
      <c r="U1588" s="9">
        <f>IF(Q1588=0,0,(INDEX('RPI calculation'!$H$9:$H$356,O1588)-(COUNTIFS(Matches!$C$9:$C$1954,C1588,Matches!$D$9:$D$1954,D1588,Matches!$Q$9:$Q$1954,1,Matches!$E$9:$E$1954,3)+COUNTIFS(Matches!$C$9:$C$1954,D1588,Matches!$D$9:$D$1954,C1588,Matches!$Q$9:$Q$1954,1,Matches!$F$9:$F$1954,3)))/((INDEX('RPI calculation'!$H$9:$H$356,O1588)+INDEX('RPI calculation'!$I$9:$I$356,O1588))-(COUNTIFS(Matches!$C$9:$C$1954,C1588,Matches!$D$9:$D$1954,D1588,Matches!$Q$9:$Q$1954,1)+COUNTIFS(Matches!$C$9:$C$1954,D1588,Matches!$D$9:$D$1954,C1588,Matches!$Q$9:$Q$1954,1))))</f>
        <v>0.54545454545454541</v>
      </c>
      <c r="V1588" s="9">
        <f>IF(Q1588=0,0,INDEX('RPI calculation'!$K$9:$K$356,P1588))</f>
        <v>0.51512855831037652</v>
      </c>
      <c r="W1588" s="9">
        <f>IF(Q1588=0,0,INDEX('RPI calculation'!$K$9:$K$356,O1588))</f>
        <v>0.48918350168350172</v>
      </c>
      <c r="X1588" s="1">
        <f>IF(G1588="D1",INDEX('RPI calculation'!$N$9:$N$356,O1588),0)</f>
        <v>201</v>
      </c>
      <c r="Y1588" s="1">
        <f>IF(H1588="D1",INDEX('RPI calculation'!$N$9:$N$356,P1588),0)</f>
        <v>117</v>
      </c>
    </row>
    <row r="1589" spans="1:25" ht="25">
      <c r="A1589" s="1" t="s">
        <v>4255</v>
      </c>
      <c r="B1589" s="12">
        <v>46282</v>
      </c>
      <c r="C1589" s="1" t="s">
        <v>323</v>
      </c>
      <c r="D1589" s="1" t="s">
        <v>66</v>
      </c>
      <c r="E1589" s="1">
        <v>1</v>
      </c>
      <c r="F1589" s="1">
        <v>3</v>
      </c>
      <c r="G1589" s="1" t="s">
        <v>584</v>
      </c>
      <c r="H1589" s="1" t="s">
        <v>584</v>
      </c>
      <c r="I1589" s="1">
        <v>2</v>
      </c>
      <c r="J1589" s="14" t="s">
        <v>838</v>
      </c>
      <c r="K1589" s="14" t="s">
        <v>4256</v>
      </c>
      <c r="L1589" s="14"/>
      <c r="M1589" s="1" t="s">
        <v>5986</v>
      </c>
      <c r="N1589" s="14" t="s">
        <v>5989</v>
      </c>
      <c r="O1589" s="1">
        <f>IF(G1589="D1",MATCH(C1589,'RPI calculation'!$A$9:$A$356,0),0)</f>
        <v>171</v>
      </c>
      <c r="P1589" s="1">
        <f>IF(H1589="D1",MATCH(D1589,'RPI calculation'!$A$9:$A$356,0),0)</f>
        <v>195</v>
      </c>
      <c r="Q1589" s="1">
        <f t="shared" si="72"/>
        <v>1</v>
      </c>
      <c r="R1589" s="1">
        <f t="shared" si="73"/>
        <v>0</v>
      </c>
      <c r="S1589" s="1">
        <f t="shared" si="74"/>
        <v>1</v>
      </c>
      <c r="T1589" s="9">
        <f>IF(Q1589=0,0,(INDEX('RPI calculation'!$H$9:$H$356,P1589)-(COUNTIFS(Matches!$C$9:$C$1954,C1589,Matches!$D$9:$D$1954,D1589,Matches!$Q$9:$Q$1954,1,Matches!$F$9:$F$1954,3)+COUNTIFS(Matches!$C$9:$C$1954,D1589,Matches!$D$9:$D$1954,C1589,Matches!$Q$9:$Q$1954,1,Matches!$E$9:$E$1954,3)))/((INDEX('RPI calculation'!$H$9:$H$356,P1589)+INDEX('RPI calculation'!$I$9:$I$356,P1589))-(COUNTIFS(Matches!$C$9:$C$1954,C1589,Matches!$D$9:$D$1954,D1589,Matches!$Q$9:$Q$1954,1)+COUNTIFS(Matches!$C$9:$C$1954,D1589,Matches!$D$9:$D$1954,C1589,Matches!$Q$9:$Q$1954,1))))</f>
        <v>0.77777777777777779</v>
      </c>
      <c r="U1589" s="9">
        <f>IF(Q1589=0,0,(INDEX('RPI calculation'!$H$9:$H$356,O1589)-(COUNTIFS(Matches!$C$9:$C$1954,C1589,Matches!$D$9:$D$1954,D1589,Matches!$Q$9:$Q$1954,1,Matches!$E$9:$E$1954,3)+COUNTIFS(Matches!$C$9:$C$1954,D1589,Matches!$D$9:$D$1954,C1589,Matches!$Q$9:$Q$1954,1,Matches!$F$9:$F$1954,3)))/((INDEX('RPI calculation'!$H$9:$H$356,O1589)+INDEX('RPI calculation'!$I$9:$I$356,O1589))-(COUNTIFS(Matches!$C$9:$C$1954,C1589,Matches!$D$9:$D$1954,D1589,Matches!$Q$9:$Q$1954,1)+COUNTIFS(Matches!$C$9:$C$1954,D1589,Matches!$D$9:$D$1954,C1589,Matches!$Q$9:$Q$1954,1))))</f>
        <v>0.4</v>
      </c>
      <c r="V1589" s="9">
        <f>IF(Q1589=0,0,INDEX('RPI calculation'!$K$9:$K$356,P1589))</f>
        <v>0.56623737373737382</v>
      </c>
      <c r="W1589" s="9">
        <f>IF(Q1589=0,0,INDEX('RPI calculation'!$K$9:$K$356,O1589))</f>
        <v>0.3916896235078054</v>
      </c>
      <c r="X1589" s="1">
        <f>IF(G1589="D1",INDEX('RPI calculation'!$N$9:$N$356,O1589),0)</f>
        <v>300</v>
      </c>
      <c r="Y1589" s="1">
        <f>IF(H1589="D1",INDEX('RPI calculation'!$N$9:$N$356,P1589),0)</f>
        <v>43</v>
      </c>
    </row>
    <row r="1590" spans="1:25" ht="25">
      <c r="A1590" s="1" t="s">
        <v>4257</v>
      </c>
      <c r="B1590" s="12">
        <v>46282</v>
      </c>
      <c r="C1590" s="1" t="s">
        <v>327</v>
      </c>
      <c r="D1590" s="1" t="s">
        <v>170</v>
      </c>
      <c r="E1590" s="1">
        <v>0</v>
      </c>
      <c r="F1590" s="1">
        <v>3</v>
      </c>
      <c r="G1590" s="1" t="s">
        <v>584</v>
      </c>
      <c r="H1590" s="1" t="s">
        <v>584</v>
      </c>
      <c r="I1590" s="1">
        <v>2</v>
      </c>
      <c r="J1590" s="14" t="s">
        <v>1127</v>
      </c>
      <c r="K1590" s="14" t="s">
        <v>4258</v>
      </c>
      <c r="L1590" s="14"/>
      <c r="M1590" s="1" t="s">
        <v>5986</v>
      </c>
      <c r="N1590" s="14" t="s">
        <v>5989</v>
      </c>
      <c r="O1590" s="1">
        <f>IF(G1590="D1",MATCH(C1590,'RPI calculation'!$A$9:$A$356,0),0)</f>
        <v>175</v>
      </c>
      <c r="P1590" s="1">
        <f>IF(H1590="D1",MATCH(D1590,'RPI calculation'!$A$9:$A$356,0),0)</f>
        <v>289</v>
      </c>
      <c r="Q1590" s="1">
        <f t="shared" si="72"/>
        <v>1</v>
      </c>
      <c r="R1590" s="1">
        <f t="shared" si="73"/>
        <v>0</v>
      </c>
      <c r="S1590" s="1">
        <f t="shared" si="74"/>
        <v>1</v>
      </c>
      <c r="T1590" s="9">
        <f>IF(Q1590=0,0,(INDEX('RPI calculation'!$H$9:$H$356,P1590)-(COUNTIFS(Matches!$C$9:$C$1954,C1590,Matches!$D$9:$D$1954,D1590,Matches!$Q$9:$Q$1954,1,Matches!$F$9:$F$1954,3)+COUNTIFS(Matches!$C$9:$C$1954,D1590,Matches!$D$9:$D$1954,C1590,Matches!$Q$9:$Q$1954,1,Matches!$E$9:$E$1954,3)))/((INDEX('RPI calculation'!$H$9:$H$356,P1590)+INDEX('RPI calculation'!$I$9:$I$356,P1590))-(COUNTIFS(Matches!$C$9:$C$1954,C1590,Matches!$D$9:$D$1954,D1590,Matches!$Q$9:$Q$1954,1)+COUNTIFS(Matches!$C$9:$C$1954,D1590,Matches!$D$9:$D$1954,C1590,Matches!$Q$9:$Q$1954,1))))</f>
        <v>0.5</v>
      </c>
      <c r="U1590" s="9">
        <f>IF(Q1590=0,0,(INDEX('RPI calculation'!$H$9:$H$356,O1590)-(COUNTIFS(Matches!$C$9:$C$1954,C1590,Matches!$D$9:$D$1954,D1590,Matches!$Q$9:$Q$1954,1,Matches!$E$9:$E$1954,3)+COUNTIFS(Matches!$C$9:$C$1954,D1590,Matches!$D$9:$D$1954,C1590,Matches!$Q$9:$Q$1954,1,Matches!$F$9:$F$1954,3)))/((INDEX('RPI calculation'!$H$9:$H$356,O1590)+INDEX('RPI calculation'!$I$9:$I$356,O1590))-(COUNTIFS(Matches!$C$9:$C$1954,C1590,Matches!$D$9:$D$1954,D1590,Matches!$Q$9:$Q$1954,1)+COUNTIFS(Matches!$C$9:$C$1954,D1590,Matches!$D$9:$D$1954,C1590,Matches!$Q$9:$Q$1954,1))))</f>
        <v>0.18181818181818182</v>
      </c>
      <c r="V1590" s="9">
        <f>IF(Q1590=0,0,INDEX('RPI calculation'!$K$9:$K$356,P1590))</f>
        <v>0.51441798941798944</v>
      </c>
      <c r="W1590" s="9">
        <f>IF(Q1590=0,0,INDEX('RPI calculation'!$K$9:$K$356,O1590))</f>
        <v>0.49507575757575761</v>
      </c>
      <c r="X1590" s="1">
        <f>IF(G1590="D1",INDEX('RPI calculation'!$N$9:$N$356,O1590),0)</f>
        <v>304</v>
      </c>
      <c r="Y1590" s="1">
        <f>IF(H1590="D1",INDEX('RPI calculation'!$N$9:$N$356,P1590),0)</f>
        <v>147</v>
      </c>
    </row>
    <row r="1591" spans="1:25" ht="25">
      <c r="A1591" s="1" t="s">
        <v>4259</v>
      </c>
      <c r="B1591" s="12">
        <v>46282</v>
      </c>
      <c r="C1591" s="1" t="s">
        <v>264</v>
      </c>
      <c r="D1591" s="1" t="s">
        <v>104</v>
      </c>
      <c r="E1591" s="1">
        <v>0</v>
      </c>
      <c r="F1591" s="1">
        <v>3</v>
      </c>
      <c r="G1591" s="1" t="s">
        <v>584</v>
      </c>
      <c r="H1591" s="1" t="s">
        <v>584</v>
      </c>
      <c r="I1591" s="1">
        <v>2</v>
      </c>
      <c r="J1591" s="14" t="s">
        <v>1036</v>
      </c>
      <c r="K1591" s="14" t="s">
        <v>4260</v>
      </c>
      <c r="L1591" s="14"/>
      <c r="M1591" s="1" t="s">
        <v>5986</v>
      </c>
      <c r="N1591" s="14" t="s">
        <v>5989</v>
      </c>
      <c r="O1591" s="1">
        <f>IF(G1591="D1",MATCH(C1591,'RPI calculation'!$A$9:$A$356,0),0)</f>
        <v>176</v>
      </c>
      <c r="P1591" s="1">
        <f>IF(H1591="D1",MATCH(D1591,'RPI calculation'!$A$9:$A$356,0),0)</f>
        <v>328</v>
      </c>
      <c r="Q1591" s="1">
        <f t="shared" si="72"/>
        <v>1</v>
      </c>
      <c r="R1591" s="1">
        <f t="shared" si="73"/>
        <v>0</v>
      </c>
      <c r="S1591" s="1">
        <f t="shared" si="74"/>
        <v>1</v>
      </c>
      <c r="T1591" s="9">
        <f>IF(Q1591=0,0,(INDEX('RPI calculation'!$H$9:$H$356,P1591)-(COUNTIFS(Matches!$C$9:$C$1954,C1591,Matches!$D$9:$D$1954,D1591,Matches!$Q$9:$Q$1954,1,Matches!$F$9:$F$1954,3)+COUNTIFS(Matches!$C$9:$C$1954,D1591,Matches!$D$9:$D$1954,C1591,Matches!$Q$9:$Q$1954,1,Matches!$E$9:$E$1954,3)))/((INDEX('RPI calculation'!$H$9:$H$356,P1591)+INDEX('RPI calculation'!$I$9:$I$356,P1591))-(COUNTIFS(Matches!$C$9:$C$1954,C1591,Matches!$D$9:$D$1954,D1591,Matches!$Q$9:$Q$1954,1)+COUNTIFS(Matches!$C$9:$C$1954,D1591,Matches!$D$9:$D$1954,C1591,Matches!$Q$9:$Q$1954,1))))</f>
        <v>0.5</v>
      </c>
      <c r="U1591" s="9">
        <f>IF(Q1591=0,0,(INDEX('RPI calculation'!$H$9:$H$356,O1591)-(COUNTIFS(Matches!$C$9:$C$1954,C1591,Matches!$D$9:$D$1954,D1591,Matches!$Q$9:$Q$1954,1,Matches!$E$9:$E$1954,3)+COUNTIFS(Matches!$C$9:$C$1954,D1591,Matches!$D$9:$D$1954,C1591,Matches!$Q$9:$Q$1954,1,Matches!$F$9:$F$1954,3)))/((INDEX('RPI calculation'!$H$9:$H$356,O1591)+INDEX('RPI calculation'!$I$9:$I$356,O1591))-(COUNTIFS(Matches!$C$9:$C$1954,C1591,Matches!$D$9:$D$1954,D1591,Matches!$Q$9:$Q$1954,1)+COUNTIFS(Matches!$C$9:$C$1954,D1591,Matches!$D$9:$D$1954,C1591,Matches!$Q$9:$Q$1954,1))))</f>
        <v>0.5</v>
      </c>
      <c r="V1591" s="9">
        <f>IF(Q1591=0,0,INDEX('RPI calculation'!$K$9:$K$356,P1591))</f>
        <v>0.62378328741965106</v>
      </c>
      <c r="W1591" s="9">
        <f>IF(Q1591=0,0,INDEX('RPI calculation'!$K$9:$K$356,O1591))</f>
        <v>0.4349720986084622</v>
      </c>
      <c r="X1591" s="1">
        <f>IF(G1591="D1",INDEX('RPI calculation'!$N$9:$N$356,O1591),0)</f>
        <v>241</v>
      </c>
      <c r="Y1591" s="1">
        <f>IF(H1591="D1",INDEX('RPI calculation'!$N$9:$N$356,P1591),0)</f>
        <v>81</v>
      </c>
    </row>
    <row r="1592" spans="1:25" ht="25">
      <c r="A1592" s="1" t="s">
        <v>4261</v>
      </c>
      <c r="B1592" s="12">
        <v>46282</v>
      </c>
      <c r="C1592" s="1" t="s">
        <v>236</v>
      </c>
      <c r="D1592" s="1" t="s">
        <v>293</v>
      </c>
      <c r="E1592" s="1">
        <v>0</v>
      </c>
      <c r="F1592" s="1">
        <v>3</v>
      </c>
      <c r="G1592" s="1" t="s">
        <v>584</v>
      </c>
      <c r="H1592" s="1" t="s">
        <v>584</v>
      </c>
      <c r="I1592" s="1">
        <v>2</v>
      </c>
      <c r="J1592" s="14" t="s">
        <v>1516</v>
      </c>
      <c r="K1592" s="14" t="s">
        <v>4262</v>
      </c>
      <c r="L1592" s="14"/>
      <c r="M1592" s="1" t="s">
        <v>5986</v>
      </c>
      <c r="N1592" s="14" t="s">
        <v>5989</v>
      </c>
      <c r="O1592" s="1">
        <f>IF(G1592="D1",MATCH(C1592,'RPI calculation'!$A$9:$A$356,0),0)</f>
        <v>184</v>
      </c>
      <c r="P1592" s="1">
        <f>IF(H1592="D1",MATCH(D1592,'RPI calculation'!$A$9:$A$356,0),0)</f>
        <v>239</v>
      </c>
      <c r="Q1592" s="1">
        <f t="shared" si="72"/>
        <v>1</v>
      </c>
      <c r="R1592" s="1">
        <f t="shared" si="73"/>
        <v>0</v>
      </c>
      <c r="S1592" s="1">
        <f t="shared" si="74"/>
        <v>1</v>
      </c>
      <c r="T1592" s="9">
        <f>IF(Q1592=0,0,(INDEX('RPI calculation'!$H$9:$H$356,P1592)-(COUNTIFS(Matches!$C$9:$C$1954,C1592,Matches!$D$9:$D$1954,D1592,Matches!$Q$9:$Q$1954,1,Matches!$F$9:$F$1954,3)+COUNTIFS(Matches!$C$9:$C$1954,D1592,Matches!$D$9:$D$1954,C1592,Matches!$Q$9:$Q$1954,1,Matches!$E$9:$E$1954,3)))/((INDEX('RPI calculation'!$H$9:$H$356,P1592)+INDEX('RPI calculation'!$I$9:$I$356,P1592))-(COUNTIFS(Matches!$C$9:$C$1954,C1592,Matches!$D$9:$D$1954,D1592,Matches!$Q$9:$Q$1954,1)+COUNTIFS(Matches!$C$9:$C$1954,D1592,Matches!$D$9:$D$1954,C1592,Matches!$Q$9:$Q$1954,1))))</f>
        <v>0.36363636363636365</v>
      </c>
      <c r="U1592" s="9">
        <f>IF(Q1592=0,0,(INDEX('RPI calculation'!$H$9:$H$356,O1592)-(COUNTIFS(Matches!$C$9:$C$1954,C1592,Matches!$D$9:$D$1954,D1592,Matches!$Q$9:$Q$1954,1,Matches!$E$9:$E$1954,3)+COUNTIFS(Matches!$C$9:$C$1954,D1592,Matches!$D$9:$D$1954,C1592,Matches!$Q$9:$Q$1954,1,Matches!$F$9:$F$1954,3)))/((INDEX('RPI calculation'!$H$9:$H$356,O1592)+INDEX('RPI calculation'!$I$9:$I$356,O1592))-(COUNTIFS(Matches!$C$9:$C$1954,C1592,Matches!$D$9:$D$1954,D1592,Matches!$Q$9:$Q$1954,1)+COUNTIFS(Matches!$C$9:$C$1954,D1592,Matches!$D$9:$D$1954,C1592,Matches!$Q$9:$Q$1954,1))))</f>
        <v>0.22222222222222221</v>
      </c>
      <c r="V1592" s="9">
        <f>IF(Q1592=0,0,INDEX('RPI calculation'!$K$9:$K$356,P1592))</f>
        <v>0.42091750841750847</v>
      </c>
      <c r="W1592" s="9">
        <f>IF(Q1592=0,0,INDEX('RPI calculation'!$K$9:$K$356,O1592))</f>
        <v>0.60136363636363632</v>
      </c>
      <c r="X1592" s="1">
        <f>IF(G1592="D1",INDEX('RPI calculation'!$N$9:$N$356,O1592),0)</f>
        <v>213</v>
      </c>
      <c r="Y1592" s="1">
        <f>IF(H1592="D1",INDEX('RPI calculation'!$N$9:$N$356,P1592),0)</f>
        <v>270</v>
      </c>
    </row>
    <row r="1593" spans="1:25">
      <c r="A1593" s="1" t="s">
        <v>4263</v>
      </c>
      <c r="B1593" s="12">
        <v>46282</v>
      </c>
      <c r="C1593" s="1" t="s">
        <v>358</v>
      </c>
      <c r="D1593" s="1" t="s">
        <v>252</v>
      </c>
      <c r="E1593" s="1">
        <v>2</v>
      </c>
      <c r="F1593" s="1">
        <v>3</v>
      </c>
      <c r="G1593" s="1" t="s">
        <v>584</v>
      </c>
      <c r="H1593" s="1" t="s">
        <v>584</v>
      </c>
      <c r="I1593" s="1">
        <v>1</v>
      </c>
      <c r="J1593" s="14" t="s">
        <v>4264</v>
      </c>
      <c r="K1593" s="14" t="s">
        <v>4265</v>
      </c>
      <c r="L1593" s="14"/>
      <c r="M1593" s="1" t="s">
        <v>5986</v>
      </c>
      <c r="N1593" s="14" t="s">
        <v>5989</v>
      </c>
      <c r="O1593" s="1">
        <f>IF(G1593="D1",MATCH(C1593,'RPI calculation'!$A$9:$A$356,0),0)</f>
        <v>190</v>
      </c>
      <c r="P1593" s="1">
        <f>IF(H1593="D1",MATCH(D1593,'RPI calculation'!$A$9:$A$356,0),0)</f>
        <v>249</v>
      </c>
      <c r="Q1593" s="1">
        <f t="shared" si="72"/>
        <v>1</v>
      </c>
      <c r="R1593" s="1">
        <f t="shared" si="73"/>
        <v>0</v>
      </c>
      <c r="S1593" s="1">
        <f t="shared" si="74"/>
        <v>1</v>
      </c>
      <c r="T1593" s="9">
        <f>IF(Q1593=0,0,(INDEX('RPI calculation'!$H$9:$H$356,P1593)-(COUNTIFS(Matches!$C$9:$C$1954,C1593,Matches!$D$9:$D$1954,D1593,Matches!$Q$9:$Q$1954,1,Matches!$F$9:$F$1954,3)+COUNTIFS(Matches!$C$9:$C$1954,D1593,Matches!$D$9:$D$1954,C1593,Matches!$Q$9:$Q$1954,1,Matches!$E$9:$E$1954,3)))/((INDEX('RPI calculation'!$H$9:$H$356,P1593)+INDEX('RPI calculation'!$I$9:$I$356,P1593))-(COUNTIFS(Matches!$C$9:$C$1954,C1593,Matches!$D$9:$D$1954,D1593,Matches!$Q$9:$Q$1954,1)+COUNTIFS(Matches!$C$9:$C$1954,D1593,Matches!$D$9:$D$1954,C1593,Matches!$Q$9:$Q$1954,1))))</f>
        <v>0.6</v>
      </c>
      <c r="U1593" s="9">
        <f>IF(Q1593=0,0,(INDEX('RPI calculation'!$H$9:$H$356,O1593)-(COUNTIFS(Matches!$C$9:$C$1954,C1593,Matches!$D$9:$D$1954,D1593,Matches!$Q$9:$Q$1954,1,Matches!$E$9:$E$1954,3)+COUNTIFS(Matches!$C$9:$C$1954,D1593,Matches!$D$9:$D$1954,C1593,Matches!$Q$9:$Q$1954,1,Matches!$F$9:$F$1954,3)))/((INDEX('RPI calculation'!$H$9:$H$356,O1593)+INDEX('RPI calculation'!$I$9:$I$356,O1593))-(COUNTIFS(Matches!$C$9:$C$1954,C1593,Matches!$D$9:$D$1954,D1593,Matches!$Q$9:$Q$1954,1)+COUNTIFS(Matches!$C$9:$C$1954,D1593,Matches!$D$9:$D$1954,C1593,Matches!$Q$9:$Q$1954,1))))</f>
        <v>8.3333333333333329E-2</v>
      </c>
      <c r="V1593" s="9">
        <f>IF(Q1593=0,0,INDEX('RPI calculation'!$K$9:$K$356,P1593))</f>
        <v>0.36300227550227548</v>
      </c>
      <c r="W1593" s="9">
        <f>IF(Q1593=0,0,INDEX('RPI calculation'!$K$9:$K$356,O1593))</f>
        <v>0.41435786435786437</v>
      </c>
      <c r="X1593" s="1">
        <f>IF(G1593="D1",INDEX('RPI calculation'!$N$9:$N$356,O1593),0)</f>
        <v>335</v>
      </c>
      <c r="Y1593" s="1">
        <f>IF(H1593="D1",INDEX('RPI calculation'!$N$9:$N$356,P1593),0)</f>
        <v>229</v>
      </c>
    </row>
    <row r="1594" spans="1:25" ht="25">
      <c r="A1594" s="1" t="s">
        <v>4266</v>
      </c>
      <c r="B1594" s="12">
        <v>46282</v>
      </c>
      <c r="C1594" s="1" t="s">
        <v>112</v>
      </c>
      <c r="D1594" s="1" t="s">
        <v>297</v>
      </c>
      <c r="E1594" s="1">
        <v>3</v>
      </c>
      <c r="F1594" s="1">
        <v>0</v>
      </c>
      <c r="G1594" s="1" t="s">
        <v>584</v>
      </c>
      <c r="H1594" s="1" t="s">
        <v>584</v>
      </c>
      <c r="I1594" s="1">
        <v>2</v>
      </c>
      <c r="J1594" s="14" t="s">
        <v>829</v>
      </c>
      <c r="K1594" s="14" t="s">
        <v>4267</v>
      </c>
      <c r="L1594" s="14"/>
      <c r="M1594" s="1" t="s">
        <v>5986</v>
      </c>
      <c r="N1594" s="14" t="s">
        <v>5989</v>
      </c>
      <c r="O1594" s="1">
        <f>IF(G1594="D1",MATCH(C1594,'RPI calculation'!$A$9:$A$356,0),0)</f>
        <v>197</v>
      </c>
      <c r="P1594" s="1">
        <f>IF(H1594="D1",MATCH(D1594,'RPI calculation'!$A$9:$A$356,0),0)</f>
        <v>275</v>
      </c>
      <c r="Q1594" s="1">
        <f t="shared" si="72"/>
        <v>1</v>
      </c>
      <c r="R1594" s="1">
        <f t="shared" si="73"/>
        <v>1</v>
      </c>
      <c r="S1594" s="1">
        <f t="shared" si="74"/>
        <v>0</v>
      </c>
      <c r="T1594" s="9">
        <f>IF(Q1594=0,0,(INDEX('RPI calculation'!$H$9:$H$356,P1594)-(COUNTIFS(Matches!$C$9:$C$1954,C1594,Matches!$D$9:$D$1954,D1594,Matches!$Q$9:$Q$1954,1,Matches!$F$9:$F$1954,3)+COUNTIFS(Matches!$C$9:$C$1954,D1594,Matches!$D$9:$D$1954,C1594,Matches!$Q$9:$Q$1954,1,Matches!$E$9:$E$1954,3)))/((INDEX('RPI calculation'!$H$9:$H$356,P1594)+INDEX('RPI calculation'!$I$9:$I$356,P1594))-(COUNTIFS(Matches!$C$9:$C$1954,C1594,Matches!$D$9:$D$1954,D1594,Matches!$Q$9:$Q$1954,1)+COUNTIFS(Matches!$C$9:$C$1954,D1594,Matches!$D$9:$D$1954,C1594,Matches!$Q$9:$Q$1954,1))))</f>
        <v>0.33333333333333331</v>
      </c>
      <c r="U1594" s="9">
        <f>IF(Q1594=0,0,(INDEX('RPI calculation'!$H$9:$H$356,O1594)-(COUNTIFS(Matches!$C$9:$C$1954,C1594,Matches!$D$9:$D$1954,D1594,Matches!$Q$9:$Q$1954,1,Matches!$E$9:$E$1954,3)+COUNTIFS(Matches!$C$9:$C$1954,D1594,Matches!$D$9:$D$1954,C1594,Matches!$Q$9:$Q$1954,1,Matches!$F$9:$F$1954,3)))/((INDEX('RPI calculation'!$H$9:$H$356,O1594)+INDEX('RPI calculation'!$I$9:$I$356,O1594))-(COUNTIFS(Matches!$C$9:$C$1954,C1594,Matches!$D$9:$D$1954,D1594,Matches!$Q$9:$Q$1954,1)+COUNTIFS(Matches!$C$9:$C$1954,D1594,Matches!$D$9:$D$1954,C1594,Matches!$Q$9:$Q$1954,1))))</f>
        <v>0.6</v>
      </c>
      <c r="V1594" s="9">
        <f>IF(Q1594=0,0,INDEX('RPI calculation'!$K$9:$K$356,P1594))</f>
        <v>0.45837218337218333</v>
      </c>
      <c r="W1594" s="9">
        <f>IF(Q1594=0,0,INDEX('RPI calculation'!$K$9:$K$356,O1594))</f>
        <v>0.54901285583103765</v>
      </c>
      <c r="X1594" s="1">
        <f>IF(G1594="D1",INDEX('RPI calculation'!$N$9:$N$356,O1594),0)</f>
        <v>89</v>
      </c>
      <c r="Y1594" s="1">
        <f>IF(H1594="D1",INDEX('RPI calculation'!$N$9:$N$356,P1594),0)</f>
        <v>274</v>
      </c>
    </row>
    <row r="1595" spans="1:25" ht="25">
      <c r="A1595" s="1" t="s">
        <v>4268</v>
      </c>
      <c r="B1595" s="12">
        <v>46282</v>
      </c>
      <c r="C1595" s="1" t="s">
        <v>52</v>
      </c>
      <c r="D1595" s="1" t="s">
        <v>82</v>
      </c>
      <c r="E1595" s="1">
        <v>3</v>
      </c>
      <c r="F1595" s="1">
        <v>2</v>
      </c>
      <c r="G1595" s="1" t="s">
        <v>584</v>
      </c>
      <c r="H1595" s="1" t="s">
        <v>584</v>
      </c>
      <c r="I1595" s="1">
        <v>2</v>
      </c>
      <c r="J1595" s="14" t="s">
        <v>4269</v>
      </c>
      <c r="K1595" s="14" t="s">
        <v>4270</v>
      </c>
      <c r="L1595" s="14"/>
      <c r="M1595" s="1" t="s">
        <v>5986</v>
      </c>
      <c r="N1595" s="14" t="s">
        <v>5988</v>
      </c>
      <c r="O1595" s="1">
        <f>IF(G1595="D1",MATCH(C1595,'RPI calculation'!$A$9:$A$356,0),0)</f>
        <v>208</v>
      </c>
      <c r="P1595" s="1">
        <f>IF(H1595="D1",MATCH(D1595,'RPI calculation'!$A$9:$A$356,0),0)</f>
        <v>337</v>
      </c>
      <c r="Q1595" s="1">
        <f t="shared" si="72"/>
        <v>1</v>
      </c>
      <c r="R1595" s="1">
        <f t="shared" si="73"/>
        <v>1</v>
      </c>
      <c r="S1595" s="1">
        <f t="shared" si="74"/>
        <v>0</v>
      </c>
      <c r="T1595" s="9">
        <f>IF(Q1595=0,0,(INDEX('RPI calculation'!$H$9:$H$356,P1595)-(COUNTIFS(Matches!$C$9:$C$1954,C1595,Matches!$D$9:$D$1954,D1595,Matches!$Q$9:$Q$1954,1,Matches!$F$9:$F$1954,3)+COUNTIFS(Matches!$C$9:$C$1954,D1595,Matches!$D$9:$D$1954,C1595,Matches!$Q$9:$Q$1954,1,Matches!$E$9:$E$1954,3)))/((INDEX('RPI calculation'!$H$9:$H$356,P1595)+INDEX('RPI calculation'!$I$9:$I$356,P1595))-(COUNTIFS(Matches!$C$9:$C$1954,C1595,Matches!$D$9:$D$1954,D1595,Matches!$Q$9:$Q$1954,1)+COUNTIFS(Matches!$C$9:$C$1954,D1595,Matches!$D$9:$D$1954,C1595,Matches!$Q$9:$Q$1954,1))))</f>
        <v>0.54545454545454541</v>
      </c>
      <c r="U1595" s="9">
        <f>IF(Q1595=0,0,(INDEX('RPI calculation'!$H$9:$H$356,O1595)-(COUNTIFS(Matches!$C$9:$C$1954,C1595,Matches!$D$9:$D$1954,D1595,Matches!$Q$9:$Q$1954,1,Matches!$E$9:$E$1954,3)+COUNTIFS(Matches!$C$9:$C$1954,D1595,Matches!$D$9:$D$1954,C1595,Matches!$Q$9:$Q$1954,1,Matches!$F$9:$F$1954,3)))/((INDEX('RPI calculation'!$H$9:$H$356,O1595)+INDEX('RPI calculation'!$I$9:$I$356,O1595))-(COUNTIFS(Matches!$C$9:$C$1954,C1595,Matches!$D$9:$D$1954,D1595,Matches!$Q$9:$Q$1954,1)+COUNTIFS(Matches!$C$9:$C$1954,D1595,Matches!$D$9:$D$1954,C1595,Matches!$Q$9:$Q$1954,1))))</f>
        <v>0.75</v>
      </c>
      <c r="V1595" s="9">
        <f>IF(Q1595=0,0,INDEX('RPI calculation'!$K$9:$K$356,P1595))</f>
        <v>0.67020202020202024</v>
      </c>
      <c r="W1595" s="9">
        <f>IF(Q1595=0,0,INDEX('RPI calculation'!$K$9:$K$356,O1595))</f>
        <v>0.5963524130190796</v>
      </c>
      <c r="X1595" s="1">
        <f>IF(G1595="D1",INDEX('RPI calculation'!$N$9:$N$356,O1595),0)</f>
        <v>29</v>
      </c>
      <c r="Y1595" s="1">
        <f>IF(H1595="D1",INDEX('RPI calculation'!$N$9:$N$356,P1595),0)</f>
        <v>59</v>
      </c>
    </row>
    <row r="1596" spans="1:25" ht="25">
      <c r="A1596" s="1" t="s">
        <v>4271</v>
      </c>
      <c r="B1596" s="12">
        <v>46282</v>
      </c>
      <c r="C1596" s="1" t="s">
        <v>48</v>
      </c>
      <c r="D1596" s="1" t="s">
        <v>256</v>
      </c>
      <c r="E1596" s="1">
        <v>3</v>
      </c>
      <c r="F1596" s="1">
        <v>0</v>
      </c>
      <c r="G1596" s="1" t="s">
        <v>584</v>
      </c>
      <c r="H1596" s="1" t="s">
        <v>584</v>
      </c>
      <c r="I1596" s="1">
        <v>2</v>
      </c>
      <c r="J1596" s="14" t="s">
        <v>4272</v>
      </c>
      <c r="K1596" s="14" t="s">
        <v>4273</v>
      </c>
      <c r="L1596" s="14"/>
      <c r="M1596" s="1" t="s">
        <v>5986</v>
      </c>
      <c r="N1596" s="14" t="s">
        <v>5989</v>
      </c>
      <c r="O1596" s="1">
        <f>IF(G1596="D1",MATCH(C1596,'RPI calculation'!$A$9:$A$356,0),0)</f>
        <v>213</v>
      </c>
      <c r="P1596" s="1">
        <f>IF(H1596="D1",MATCH(D1596,'RPI calculation'!$A$9:$A$356,0),0)</f>
        <v>221</v>
      </c>
      <c r="Q1596" s="1">
        <f t="shared" si="72"/>
        <v>1</v>
      </c>
      <c r="R1596" s="1">
        <f t="shared" si="73"/>
        <v>1</v>
      </c>
      <c r="S1596" s="1">
        <f t="shared" si="74"/>
        <v>0</v>
      </c>
      <c r="T1596" s="9">
        <f>IF(Q1596=0,0,(INDEX('RPI calculation'!$H$9:$H$356,P1596)-(COUNTIFS(Matches!$C$9:$C$1954,C1596,Matches!$D$9:$D$1954,D1596,Matches!$Q$9:$Q$1954,1,Matches!$F$9:$F$1954,3)+COUNTIFS(Matches!$C$9:$C$1954,D1596,Matches!$D$9:$D$1954,C1596,Matches!$Q$9:$Q$1954,1,Matches!$E$9:$E$1954,3)))/((INDEX('RPI calculation'!$H$9:$H$356,P1596)+INDEX('RPI calculation'!$I$9:$I$356,P1596))-(COUNTIFS(Matches!$C$9:$C$1954,C1596,Matches!$D$9:$D$1954,D1596,Matches!$Q$9:$Q$1954,1)+COUNTIFS(Matches!$C$9:$C$1954,D1596,Matches!$D$9:$D$1954,C1596,Matches!$Q$9:$Q$1954,1))))</f>
        <v>0.4</v>
      </c>
      <c r="U1596" s="9">
        <f>IF(Q1596=0,0,(INDEX('RPI calculation'!$H$9:$H$356,O1596)-(COUNTIFS(Matches!$C$9:$C$1954,C1596,Matches!$D$9:$D$1954,D1596,Matches!$Q$9:$Q$1954,1,Matches!$E$9:$E$1954,3)+COUNTIFS(Matches!$C$9:$C$1954,D1596,Matches!$D$9:$D$1954,C1596,Matches!$Q$9:$Q$1954,1,Matches!$F$9:$F$1954,3)))/((INDEX('RPI calculation'!$H$9:$H$356,O1596)+INDEX('RPI calculation'!$I$9:$I$356,O1596))-(COUNTIFS(Matches!$C$9:$C$1954,C1596,Matches!$D$9:$D$1954,D1596,Matches!$Q$9:$Q$1954,1)+COUNTIFS(Matches!$C$9:$C$1954,D1596,Matches!$D$9:$D$1954,C1596,Matches!$Q$9:$Q$1954,1))))</f>
        <v>0.88888888888888884</v>
      </c>
      <c r="V1596" s="9">
        <f>IF(Q1596=0,0,INDEX('RPI calculation'!$K$9:$K$356,P1596))</f>
        <v>0.50482093663911853</v>
      </c>
      <c r="W1596" s="9">
        <f>IF(Q1596=0,0,INDEX('RPI calculation'!$K$9:$K$356,O1596))</f>
        <v>0.53732323232323231</v>
      </c>
      <c r="X1596" s="1">
        <f>IF(G1596="D1",INDEX('RPI calculation'!$N$9:$N$356,O1596),0)</f>
        <v>25</v>
      </c>
      <c r="Y1596" s="1">
        <f>IF(H1596="D1",INDEX('RPI calculation'!$N$9:$N$356,P1596),0)</f>
        <v>233</v>
      </c>
    </row>
    <row r="1597" spans="1:25" ht="25">
      <c r="A1597" s="1" t="s">
        <v>4274</v>
      </c>
      <c r="B1597" s="12">
        <v>46282</v>
      </c>
      <c r="C1597" s="1" t="s">
        <v>37</v>
      </c>
      <c r="D1597" s="1" t="s">
        <v>258</v>
      </c>
      <c r="E1597" s="1">
        <v>3</v>
      </c>
      <c r="F1597" s="1">
        <v>0</v>
      </c>
      <c r="G1597" s="1" t="s">
        <v>584</v>
      </c>
      <c r="H1597" s="1" t="s">
        <v>584</v>
      </c>
      <c r="I1597" s="1">
        <v>2</v>
      </c>
      <c r="J1597" s="14" t="s">
        <v>1421</v>
      </c>
      <c r="K1597" s="14" t="s">
        <v>4275</v>
      </c>
      <c r="L1597" s="14"/>
      <c r="M1597" s="1" t="s">
        <v>5986</v>
      </c>
      <c r="N1597" s="14" t="s">
        <v>5989</v>
      </c>
      <c r="O1597" s="1">
        <f>IF(G1597="D1",MATCH(C1597,'RPI calculation'!$A$9:$A$356,0),0)</f>
        <v>226</v>
      </c>
      <c r="P1597" s="1">
        <f>IF(H1597="D1",MATCH(D1597,'RPI calculation'!$A$9:$A$356,0),0)</f>
        <v>293</v>
      </c>
      <c r="Q1597" s="1">
        <f t="shared" si="72"/>
        <v>1</v>
      </c>
      <c r="R1597" s="1">
        <f t="shared" si="73"/>
        <v>1</v>
      </c>
      <c r="S1597" s="1">
        <f t="shared" si="74"/>
        <v>0</v>
      </c>
      <c r="T1597" s="9">
        <f>IF(Q1597=0,0,(INDEX('RPI calculation'!$H$9:$H$356,P1597)-(COUNTIFS(Matches!$C$9:$C$1954,C1597,Matches!$D$9:$D$1954,D1597,Matches!$Q$9:$Q$1954,1,Matches!$F$9:$F$1954,3)+COUNTIFS(Matches!$C$9:$C$1954,D1597,Matches!$D$9:$D$1954,C1597,Matches!$Q$9:$Q$1954,1,Matches!$E$9:$E$1954,3)))/((INDEX('RPI calculation'!$H$9:$H$356,P1597)+INDEX('RPI calculation'!$I$9:$I$356,P1597))-(COUNTIFS(Matches!$C$9:$C$1954,C1597,Matches!$D$9:$D$1954,D1597,Matches!$Q$9:$Q$1954,1)+COUNTIFS(Matches!$C$9:$C$1954,D1597,Matches!$D$9:$D$1954,C1597,Matches!$Q$9:$Q$1954,1))))</f>
        <v>0.3</v>
      </c>
      <c r="U1597" s="9">
        <f>IF(Q1597=0,0,(INDEX('RPI calculation'!$H$9:$H$356,O1597)-(COUNTIFS(Matches!$C$9:$C$1954,C1597,Matches!$D$9:$D$1954,D1597,Matches!$Q$9:$Q$1954,1,Matches!$E$9:$E$1954,3)+COUNTIFS(Matches!$C$9:$C$1954,D1597,Matches!$D$9:$D$1954,C1597,Matches!$Q$9:$Q$1954,1,Matches!$F$9:$F$1954,3)))/((INDEX('RPI calculation'!$H$9:$H$356,O1597)+INDEX('RPI calculation'!$I$9:$I$356,O1597))-(COUNTIFS(Matches!$C$9:$C$1954,C1597,Matches!$D$9:$D$1954,D1597,Matches!$Q$9:$Q$1954,1)+COUNTIFS(Matches!$C$9:$C$1954,D1597,Matches!$D$9:$D$1954,C1597,Matches!$Q$9:$Q$1954,1))))</f>
        <v>0.75</v>
      </c>
      <c r="V1597" s="9">
        <f>IF(Q1597=0,0,INDEX('RPI calculation'!$K$9:$K$356,P1597))</f>
        <v>0.52231404958677685</v>
      </c>
      <c r="W1597" s="9">
        <f>IF(Q1597=0,0,INDEX('RPI calculation'!$K$9:$K$356,O1597))</f>
        <v>0.64966329966329961</v>
      </c>
      <c r="X1597" s="1">
        <f>IF(G1597="D1",INDEX('RPI calculation'!$N$9:$N$356,O1597),0)</f>
        <v>14</v>
      </c>
      <c r="Y1597" s="1">
        <f>IF(H1597="D1",INDEX('RPI calculation'!$N$9:$N$356,P1597),0)</f>
        <v>235</v>
      </c>
    </row>
    <row r="1598" spans="1:25" ht="25">
      <c r="A1598" s="1" t="s">
        <v>4276</v>
      </c>
      <c r="B1598" s="12">
        <v>46282</v>
      </c>
      <c r="C1598" s="1" t="s">
        <v>90</v>
      </c>
      <c r="D1598" s="1" t="s">
        <v>26</v>
      </c>
      <c r="E1598" s="1">
        <v>0</v>
      </c>
      <c r="F1598" s="1">
        <v>3</v>
      </c>
      <c r="G1598" s="1" t="s">
        <v>584</v>
      </c>
      <c r="H1598" s="1" t="s">
        <v>584</v>
      </c>
      <c r="I1598" s="1">
        <v>2</v>
      </c>
      <c r="J1598" s="14" t="s">
        <v>2010</v>
      </c>
      <c r="K1598" s="14" t="s">
        <v>4277</v>
      </c>
      <c r="L1598" s="14"/>
      <c r="M1598" s="1" t="s">
        <v>5986</v>
      </c>
      <c r="N1598" s="14" t="s">
        <v>5989</v>
      </c>
      <c r="O1598" s="1">
        <f>IF(G1598="D1",MATCH(C1598,'RPI calculation'!$A$9:$A$356,0),0)</f>
        <v>232</v>
      </c>
      <c r="P1598" s="1">
        <f>IF(H1598="D1",MATCH(D1598,'RPI calculation'!$A$9:$A$356,0),0)</f>
        <v>253</v>
      </c>
      <c r="Q1598" s="1">
        <f t="shared" si="72"/>
        <v>1</v>
      </c>
      <c r="R1598" s="1">
        <f t="shared" si="73"/>
        <v>0</v>
      </c>
      <c r="S1598" s="1">
        <f t="shared" si="74"/>
        <v>1</v>
      </c>
      <c r="T1598" s="9">
        <f>IF(Q1598=0,0,(INDEX('RPI calculation'!$H$9:$H$356,P1598)-(COUNTIFS(Matches!$C$9:$C$1954,C1598,Matches!$D$9:$D$1954,D1598,Matches!$Q$9:$Q$1954,1,Matches!$F$9:$F$1954,3)+COUNTIFS(Matches!$C$9:$C$1954,D1598,Matches!$D$9:$D$1954,C1598,Matches!$Q$9:$Q$1954,1,Matches!$E$9:$E$1954,3)))/((INDEX('RPI calculation'!$H$9:$H$356,P1598)+INDEX('RPI calculation'!$I$9:$I$356,P1598))-(COUNTIFS(Matches!$C$9:$C$1954,C1598,Matches!$D$9:$D$1954,D1598,Matches!$Q$9:$Q$1954,1)+COUNTIFS(Matches!$C$9:$C$1954,D1598,Matches!$D$9:$D$1954,C1598,Matches!$Q$9:$Q$1954,1))))</f>
        <v>0.77777777777777779</v>
      </c>
      <c r="U1598" s="9">
        <f>IF(Q1598=0,0,(INDEX('RPI calculation'!$H$9:$H$356,O1598)-(COUNTIFS(Matches!$C$9:$C$1954,C1598,Matches!$D$9:$D$1954,D1598,Matches!$Q$9:$Q$1954,1,Matches!$E$9:$E$1954,3)+COUNTIFS(Matches!$C$9:$C$1954,D1598,Matches!$D$9:$D$1954,C1598,Matches!$Q$9:$Q$1954,1,Matches!$F$9:$F$1954,3)))/((INDEX('RPI calculation'!$H$9:$H$356,O1598)+INDEX('RPI calculation'!$I$9:$I$356,O1598))-(COUNTIFS(Matches!$C$9:$C$1954,C1598,Matches!$D$9:$D$1954,D1598,Matches!$Q$9:$Q$1954,1)+COUNTIFS(Matches!$C$9:$C$1954,D1598,Matches!$D$9:$D$1954,C1598,Matches!$Q$9:$Q$1954,1))))</f>
        <v>0.6</v>
      </c>
      <c r="V1598" s="9">
        <f>IF(Q1598=0,0,INDEX('RPI calculation'!$K$9:$K$356,P1598))</f>
        <v>0.68007936507936506</v>
      </c>
      <c r="W1598" s="9">
        <f>IF(Q1598=0,0,INDEX('RPI calculation'!$K$9:$K$356,O1598))</f>
        <v>0.61671258034894405</v>
      </c>
      <c r="X1598" s="1">
        <f>IF(G1598="D1",INDEX('RPI calculation'!$N$9:$N$356,O1598),0)</f>
        <v>67</v>
      </c>
      <c r="Y1598" s="1">
        <f>IF(H1598="D1",INDEX('RPI calculation'!$N$9:$N$356,P1598),0)</f>
        <v>3</v>
      </c>
    </row>
    <row r="1599" spans="1:25" ht="25">
      <c r="A1599" s="1" t="s">
        <v>4278</v>
      </c>
      <c r="B1599" s="12">
        <v>46282</v>
      </c>
      <c r="C1599" s="1" t="s">
        <v>199</v>
      </c>
      <c r="D1599" s="1" t="s">
        <v>131</v>
      </c>
      <c r="E1599" s="1">
        <v>0</v>
      </c>
      <c r="F1599" s="1">
        <v>3</v>
      </c>
      <c r="G1599" s="1" t="s">
        <v>584</v>
      </c>
      <c r="H1599" s="1" t="s">
        <v>584</v>
      </c>
      <c r="I1599" s="1">
        <v>2</v>
      </c>
      <c r="J1599" s="14" t="s">
        <v>1006</v>
      </c>
      <c r="K1599" s="14" t="s">
        <v>4279</v>
      </c>
      <c r="L1599" s="14"/>
      <c r="M1599" s="1" t="s">
        <v>5986</v>
      </c>
      <c r="N1599" s="14" t="s">
        <v>5989</v>
      </c>
      <c r="O1599" s="1">
        <f>IF(G1599="D1",MATCH(C1599,'RPI calculation'!$A$9:$A$356,0),0)</f>
        <v>242</v>
      </c>
      <c r="P1599" s="1">
        <f>IF(H1599="D1",MATCH(D1599,'RPI calculation'!$A$9:$A$356,0),0)</f>
        <v>254</v>
      </c>
      <c r="Q1599" s="1">
        <f t="shared" si="72"/>
        <v>1</v>
      </c>
      <c r="R1599" s="1">
        <f t="shared" si="73"/>
        <v>0</v>
      </c>
      <c r="S1599" s="1">
        <f t="shared" si="74"/>
        <v>1</v>
      </c>
      <c r="T1599" s="9">
        <f>IF(Q1599=0,0,(INDEX('RPI calculation'!$H$9:$H$356,P1599)-(COUNTIFS(Matches!$C$9:$C$1954,C1599,Matches!$D$9:$D$1954,D1599,Matches!$Q$9:$Q$1954,1,Matches!$F$9:$F$1954,3)+COUNTIFS(Matches!$C$9:$C$1954,D1599,Matches!$D$9:$D$1954,C1599,Matches!$Q$9:$Q$1954,1,Matches!$E$9:$E$1954,3)))/((INDEX('RPI calculation'!$H$9:$H$356,P1599)+INDEX('RPI calculation'!$I$9:$I$356,P1599))-(COUNTIFS(Matches!$C$9:$C$1954,C1599,Matches!$D$9:$D$1954,D1599,Matches!$Q$9:$Q$1954,1)+COUNTIFS(Matches!$C$9:$C$1954,D1599,Matches!$D$9:$D$1954,C1599,Matches!$Q$9:$Q$1954,1))))</f>
        <v>0.36363636363636365</v>
      </c>
      <c r="U1599" s="9">
        <f>IF(Q1599=0,0,(INDEX('RPI calculation'!$H$9:$H$356,O1599)-(COUNTIFS(Matches!$C$9:$C$1954,C1599,Matches!$D$9:$D$1954,D1599,Matches!$Q$9:$Q$1954,1,Matches!$E$9:$E$1954,3)+COUNTIFS(Matches!$C$9:$C$1954,D1599,Matches!$D$9:$D$1954,C1599,Matches!$Q$9:$Q$1954,1,Matches!$F$9:$F$1954,3)))/((INDEX('RPI calculation'!$H$9:$H$356,O1599)+INDEX('RPI calculation'!$I$9:$I$356,O1599))-(COUNTIFS(Matches!$C$9:$C$1954,C1599,Matches!$D$9:$D$1954,D1599,Matches!$Q$9:$Q$1954,1)+COUNTIFS(Matches!$C$9:$C$1954,D1599,Matches!$D$9:$D$1954,C1599,Matches!$Q$9:$Q$1954,1))))</f>
        <v>0.33333333333333331</v>
      </c>
      <c r="V1599" s="9">
        <f>IF(Q1599=0,0,INDEX('RPI calculation'!$K$9:$K$356,P1599))</f>
        <v>0.61630892255892256</v>
      </c>
      <c r="W1599" s="9">
        <f>IF(Q1599=0,0,INDEX('RPI calculation'!$K$9:$K$356,O1599))</f>
        <v>0.59522727272727272</v>
      </c>
      <c r="X1599" s="1">
        <f>IF(G1599="D1",INDEX('RPI calculation'!$N$9:$N$356,O1599),0)</f>
        <v>176</v>
      </c>
      <c r="Y1599" s="1">
        <f>IF(H1599="D1",INDEX('RPI calculation'!$N$9:$N$356,P1599),0)</f>
        <v>108</v>
      </c>
    </row>
    <row r="1600" spans="1:25" ht="25">
      <c r="A1600" s="1" t="s">
        <v>4280</v>
      </c>
      <c r="B1600" s="12">
        <v>46282</v>
      </c>
      <c r="C1600" s="1" t="s">
        <v>211</v>
      </c>
      <c r="D1600" s="1" t="s">
        <v>365</v>
      </c>
      <c r="E1600" s="1">
        <v>3</v>
      </c>
      <c r="F1600" s="1">
        <v>1</v>
      </c>
      <c r="G1600" s="1" t="s">
        <v>584</v>
      </c>
      <c r="H1600" s="1" t="s">
        <v>584</v>
      </c>
      <c r="I1600" s="1">
        <v>2</v>
      </c>
      <c r="J1600" s="14" t="s">
        <v>4281</v>
      </c>
      <c r="K1600" s="14" t="s">
        <v>4282</v>
      </c>
      <c r="L1600" s="14"/>
      <c r="M1600" s="1" t="s">
        <v>5986</v>
      </c>
      <c r="N1600" s="14" t="s">
        <v>5989</v>
      </c>
      <c r="O1600" s="1">
        <f>IF(G1600="D1",MATCH(C1600,'RPI calculation'!$A$9:$A$356,0),0)</f>
        <v>245</v>
      </c>
      <c r="P1600" s="1">
        <f>IF(H1600="D1",MATCH(D1600,'RPI calculation'!$A$9:$A$356,0),0)</f>
        <v>283</v>
      </c>
      <c r="Q1600" s="1">
        <f t="shared" si="72"/>
        <v>1</v>
      </c>
      <c r="R1600" s="1">
        <f t="shared" si="73"/>
        <v>1</v>
      </c>
      <c r="S1600" s="1">
        <f t="shared" si="74"/>
        <v>0</v>
      </c>
      <c r="T1600" s="9">
        <f>IF(Q1600=0,0,(INDEX('RPI calculation'!$H$9:$H$356,P1600)-(COUNTIFS(Matches!$C$9:$C$1954,C1600,Matches!$D$9:$D$1954,D1600,Matches!$Q$9:$Q$1954,1,Matches!$F$9:$F$1954,3)+COUNTIFS(Matches!$C$9:$C$1954,D1600,Matches!$D$9:$D$1954,C1600,Matches!$Q$9:$Q$1954,1,Matches!$E$9:$E$1954,3)))/((INDEX('RPI calculation'!$H$9:$H$356,P1600)+INDEX('RPI calculation'!$I$9:$I$356,P1600))-(COUNTIFS(Matches!$C$9:$C$1954,C1600,Matches!$D$9:$D$1954,D1600,Matches!$Q$9:$Q$1954,1)+COUNTIFS(Matches!$C$9:$C$1954,D1600,Matches!$D$9:$D$1954,C1600,Matches!$Q$9:$Q$1954,1))))</f>
        <v>9.0909090909090912E-2</v>
      </c>
      <c r="U1600" s="9">
        <f>IF(Q1600=0,0,(INDEX('RPI calculation'!$H$9:$H$356,O1600)-(COUNTIFS(Matches!$C$9:$C$1954,C1600,Matches!$D$9:$D$1954,D1600,Matches!$Q$9:$Q$1954,1,Matches!$E$9:$E$1954,3)+COUNTIFS(Matches!$C$9:$C$1954,D1600,Matches!$D$9:$D$1954,C1600,Matches!$Q$9:$Q$1954,1,Matches!$F$9:$F$1954,3)))/((INDEX('RPI calculation'!$H$9:$H$356,O1600)+INDEX('RPI calculation'!$I$9:$I$356,O1600))-(COUNTIFS(Matches!$C$9:$C$1954,C1600,Matches!$D$9:$D$1954,D1600,Matches!$Q$9:$Q$1954,1)+COUNTIFS(Matches!$C$9:$C$1954,D1600,Matches!$D$9:$D$1954,C1600,Matches!$Q$9:$Q$1954,1))))</f>
        <v>0.58333333333333337</v>
      </c>
      <c r="V1600" s="9">
        <f>IF(Q1600=0,0,INDEX('RPI calculation'!$K$9:$K$356,P1600))</f>
        <v>0.38560606060606056</v>
      </c>
      <c r="W1600" s="9">
        <f>IF(Q1600=0,0,INDEX('RPI calculation'!$K$9:$K$356,O1600))</f>
        <v>0.43065268065268059</v>
      </c>
      <c r="X1600" s="1">
        <f>IF(G1600="D1",INDEX('RPI calculation'!$N$9:$N$356,O1600),0)</f>
        <v>188</v>
      </c>
      <c r="Y1600" s="1">
        <f>IF(H1600="D1",INDEX('RPI calculation'!$N$9:$N$356,P1600),0)</f>
        <v>342</v>
      </c>
    </row>
    <row r="1601" spans="1:25" ht="25">
      <c r="A1601" s="1" t="s">
        <v>4283</v>
      </c>
      <c r="B1601" s="12">
        <v>46282</v>
      </c>
      <c r="C1601" s="1" t="s">
        <v>195</v>
      </c>
      <c r="D1601" s="1" t="s">
        <v>103</v>
      </c>
      <c r="E1601" s="1">
        <v>1</v>
      </c>
      <c r="F1601" s="1">
        <v>3</v>
      </c>
      <c r="G1601" s="1" t="s">
        <v>584</v>
      </c>
      <c r="H1601" s="1" t="s">
        <v>584</v>
      </c>
      <c r="I1601" s="1">
        <v>2</v>
      </c>
      <c r="J1601" s="14" t="s">
        <v>2096</v>
      </c>
      <c r="K1601" s="14" t="s">
        <v>4284</v>
      </c>
      <c r="L1601" s="14"/>
      <c r="M1601" s="1" t="s">
        <v>5986</v>
      </c>
      <c r="N1601" s="14" t="s">
        <v>5989</v>
      </c>
      <c r="O1601" s="1">
        <f>IF(G1601="D1",MATCH(C1601,'RPI calculation'!$A$9:$A$356,0),0)</f>
        <v>303</v>
      </c>
      <c r="P1601" s="1">
        <f>IF(H1601="D1",MATCH(D1601,'RPI calculation'!$A$9:$A$356,0),0)</f>
        <v>319</v>
      </c>
      <c r="Q1601" s="1">
        <f t="shared" si="72"/>
        <v>1</v>
      </c>
      <c r="R1601" s="1">
        <f t="shared" si="73"/>
        <v>0</v>
      </c>
      <c r="S1601" s="1">
        <f t="shared" si="74"/>
        <v>1</v>
      </c>
      <c r="T1601" s="9">
        <f>IF(Q1601=0,0,(INDEX('RPI calculation'!$H$9:$H$356,P1601)-(COUNTIFS(Matches!$C$9:$C$1954,C1601,Matches!$D$9:$D$1954,D1601,Matches!$Q$9:$Q$1954,1,Matches!$F$9:$F$1954,3)+COUNTIFS(Matches!$C$9:$C$1954,D1601,Matches!$D$9:$D$1954,C1601,Matches!$Q$9:$Q$1954,1,Matches!$E$9:$E$1954,3)))/((INDEX('RPI calculation'!$H$9:$H$356,P1601)+INDEX('RPI calculation'!$I$9:$I$356,P1601))-(COUNTIFS(Matches!$C$9:$C$1954,C1601,Matches!$D$9:$D$1954,D1601,Matches!$Q$9:$Q$1954,1)+COUNTIFS(Matches!$C$9:$C$1954,D1601,Matches!$D$9:$D$1954,C1601,Matches!$Q$9:$Q$1954,1))))</f>
        <v>0.7</v>
      </c>
      <c r="U1601" s="9">
        <f>IF(Q1601=0,0,(INDEX('RPI calculation'!$H$9:$H$356,O1601)-(COUNTIFS(Matches!$C$9:$C$1954,C1601,Matches!$D$9:$D$1954,D1601,Matches!$Q$9:$Q$1954,1,Matches!$E$9:$E$1954,3)+COUNTIFS(Matches!$C$9:$C$1954,D1601,Matches!$D$9:$D$1954,C1601,Matches!$Q$9:$Q$1954,1,Matches!$F$9:$F$1954,3)))/((INDEX('RPI calculation'!$H$9:$H$356,O1601)+INDEX('RPI calculation'!$I$9:$I$356,O1601))-(COUNTIFS(Matches!$C$9:$C$1954,C1601,Matches!$D$9:$D$1954,D1601,Matches!$Q$9:$Q$1954,1)+COUNTIFS(Matches!$C$9:$C$1954,D1601,Matches!$D$9:$D$1954,C1601,Matches!$Q$9:$Q$1954,1))))</f>
        <v>0.25</v>
      </c>
      <c r="V1601" s="9">
        <f>IF(Q1601=0,0,INDEX('RPI calculation'!$K$9:$K$356,P1601))</f>
        <v>0.51694214876033062</v>
      </c>
      <c r="W1601" s="9">
        <f>IF(Q1601=0,0,INDEX('RPI calculation'!$K$9:$K$356,O1601))</f>
        <v>0.63709315375982045</v>
      </c>
      <c r="X1601" s="1">
        <f>IF(G1601="D1",INDEX('RPI calculation'!$N$9:$N$356,O1601),0)</f>
        <v>172</v>
      </c>
      <c r="Y1601" s="1">
        <f>IF(H1601="D1",INDEX('RPI calculation'!$N$9:$N$356,P1601),0)</f>
        <v>80</v>
      </c>
    </row>
    <row r="1602" spans="1:25" ht="25">
      <c r="A1602" s="1" t="s">
        <v>4285</v>
      </c>
      <c r="B1602" s="12">
        <v>46282</v>
      </c>
      <c r="C1602" s="1" t="s">
        <v>238</v>
      </c>
      <c r="D1602" s="1" t="s">
        <v>259</v>
      </c>
      <c r="E1602" s="1">
        <v>3</v>
      </c>
      <c r="F1602" s="1">
        <v>1</v>
      </c>
      <c r="G1602" s="1" t="s">
        <v>584</v>
      </c>
      <c r="H1602" s="1" t="s">
        <v>584</v>
      </c>
      <c r="I1602" s="1">
        <v>2</v>
      </c>
      <c r="J1602" s="14" t="s">
        <v>1273</v>
      </c>
      <c r="K1602" s="14" t="s">
        <v>4286</v>
      </c>
      <c r="L1602" s="14"/>
      <c r="M1602" s="1" t="s">
        <v>5986</v>
      </c>
      <c r="N1602" s="14" t="s">
        <v>5989</v>
      </c>
      <c r="O1602" s="1">
        <f>IF(G1602="D1",MATCH(C1602,'RPI calculation'!$A$9:$A$356,0),0)</f>
        <v>312</v>
      </c>
      <c r="P1602" s="1">
        <f>IF(H1602="D1",MATCH(D1602,'RPI calculation'!$A$9:$A$356,0),0)</f>
        <v>335</v>
      </c>
      <c r="Q1602" s="1">
        <f t="shared" si="72"/>
        <v>1</v>
      </c>
      <c r="R1602" s="1">
        <f t="shared" si="73"/>
        <v>1</v>
      </c>
      <c r="S1602" s="1">
        <f t="shared" si="74"/>
        <v>0</v>
      </c>
      <c r="T1602" s="9">
        <f>IF(Q1602=0,0,(INDEX('RPI calculation'!$H$9:$H$356,P1602)-(COUNTIFS(Matches!$C$9:$C$1954,C1602,Matches!$D$9:$D$1954,D1602,Matches!$Q$9:$Q$1954,1,Matches!$F$9:$F$1954,3)+COUNTIFS(Matches!$C$9:$C$1954,D1602,Matches!$D$9:$D$1954,C1602,Matches!$Q$9:$Q$1954,1,Matches!$E$9:$E$1954,3)))/((INDEX('RPI calculation'!$H$9:$H$356,P1602)+INDEX('RPI calculation'!$I$9:$I$356,P1602))-(COUNTIFS(Matches!$C$9:$C$1954,C1602,Matches!$D$9:$D$1954,D1602,Matches!$Q$9:$Q$1954,1)+COUNTIFS(Matches!$C$9:$C$1954,D1602,Matches!$D$9:$D$1954,C1602,Matches!$Q$9:$Q$1954,1))))</f>
        <v>0.36363636363636365</v>
      </c>
      <c r="U1602" s="9">
        <f>IF(Q1602=0,0,(INDEX('RPI calculation'!$H$9:$H$356,O1602)-(COUNTIFS(Matches!$C$9:$C$1954,C1602,Matches!$D$9:$D$1954,D1602,Matches!$Q$9:$Q$1954,1,Matches!$E$9:$E$1954,3)+COUNTIFS(Matches!$C$9:$C$1954,D1602,Matches!$D$9:$D$1954,C1602,Matches!$Q$9:$Q$1954,1,Matches!$F$9:$F$1954,3)))/((INDEX('RPI calculation'!$H$9:$H$356,O1602)+INDEX('RPI calculation'!$I$9:$I$356,O1602))-(COUNTIFS(Matches!$C$9:$C$1954,C1602,Matches!$D$9:$D$1954,D1602,Matches!$Q$9:$Q$1954,1)+COUNTIFS(Matches!$C$9:$C$1954,D1602,Matches!$D$9:$D$1954,C1602,Matches!$Q$9:$Q$1954,1))))</f>
        <v>0.55555555555555558</v>
      </c>
      <c r="V1602" s="9">
        <f>IF(Q1602=0,0,INDEX('RPI calculation'!$K$9:$K$356,P1602))</f>
        <v>0.54145000298846457</v>
      </c>
      <c r="W1602" s="9">
        <f>IF(Q1602=0,0,INDEX('RPI calculation'!$K$9:$K$356,O1602))</f>
        <v>0.37754820936639122</v>
      </c>
      <c r="X1602" s="1">
        <f>IF(G1602="D1",INDEX('RPI calculation'!$N$9:$N$356,O1602),0)</f>
        <v>215</v>
      </c>
      <c r="Y1602" s="1">
        <f>IF(H1602="D1",INDEX('RPI calculation'!$N$9:$N$356,P1602),0)</f>
        <v>236</v>
      </c>
    </row>
    <row r="1603" spans="1:25" ht="25">
      <c r="A1603" s="1" t="s">
        <v>4287</v>
      </c>
      <c r="B1603" s="12">
        <v>46282</v>
      </c>
      <c r="C1603" s="1" t="s">
        <v>289</v>
      </c>
      <c r="D1603" s="1" t="s">
        <v>305</v>
      </c>
      <c r="E1603" s="1">
        <v>3</v>
      </c>
      <c r="F1603" s="1">
        <v>1</v>
      </c>
      <c r="G1603" s="1" t="s">
        <v>584</v>
      </c>
      <c r="H1603" s="1" t="s">
        <v>584</v>
      </c>
      <c r="I1603" s="1">
        <v>2</v>
      </c>
      <c r="J1603" s="14" t="s">
        <v>1561</v>
      </c>
      <c r="K1603" s="14" t="s">
        <v>4288</v>
      </c>
      <c r="L1603" s="14"/>
      <c r="M1603" s="1" t="s">
        <v>5986</v>
      </c>
      <c r="N1603" s="14" t="s">
        <v>5989</v>
      </c>
      <c r="O1603" s="1">
        <f>IF(G1603="D1",MATCH(C1603,'RPI calculation'!$A$9:$A$356,0),0)</f>
        <v>316</v>
      </c>
      <c r="P1603" s="1">
        <f>IF(H1603="D1",MATCH(D1603,'RPI calculation'!$A$9:$A$356,0),0)</f>
        <v>318</v>
      </c>
      <c r="Q1603" s="1">
        <f t="shared" si="72"/>
        <v>1</v>
      </c>
      <c r="R1603" s="1">
        <f t="shared" si="73"/>
        <v>1</v>
      </c>
      <c r="S1603" s="1">
        <f t="shared" si="74"/>
        <v>0</v>
      </c>
      <c r="T1603" s="9">
        <f>IF(Q1603=0,0,(INDEX('RPI calculation'!$H$9:$H$356,P1603)-(COUNTIFS(Matches!$C$9:$C$1954,C1603,Matches!$D$9:$D$1954,D1603,Matches!$Q$9:$Q$1954,1,Matches!$F$9:$F$1954,3)+COUNTIFS(Matches!$C$9:$C$1954,D1603,Matches!$D$9:$D$1954,C1603,Matches!$Q$9:$Q$1954,1,Matches!$E$9:$E$1954,3)))/((INDEX('RPI calculation'!$H$9:$H$356,P1603)+INDEX('RPI calculation'!$I$9:$I$356,P1603))-(COUNTIFS(Matches!$C$9:$C$1954,C1603,Matches!$D$9:$D$1954,D1603,Matches!$Q$9:$Q$1954,1)+COUNTIFS(Matches!$C$9:$C$1954,D1603,Matches!$D$9:$D$1954,C1603,Matches!$Q$9:$Q$1954,1))))</f>
        <v>0.18181818181818182</v>
      </c>
      <c r="U1603" s="9">
        <f>IF(Q1603=0,0,(INDEX('RPI calculation'!$H$9:$H$356,O1603)-(COUNTIFS(Matches!$C$9:$C$1954,C1603,Matches!$D$9:$D$1954,D1603,Matches!$Q$9:$Q$1954,1,Matches!$E$9:$E$1954,3)+COUNTIFS(Matches!$C$9:$C$1954,D1603,Matches!$D$9:$D$1954,C1603,Matches!$Q$9:$Q$1954,1,Matches!$F$9:$F$1954,3)))/((INDEX('RPI calculation'!$H$9:$H$356,O1603)+INDEX('RPI calculation'!$I$9:$I$356,O1603))-(COUNTIFS(Matches!$C$9:$C$1954,C1603,Matches!$D$9:$D$1954,D1603,Matches!$Q$9:$Q$1954,1)+COUNTIFS(Matches!$C$9:$C$1954,D1603,Matches!$D$9:$D$1954,C1603,Matches!$Q$9:$Q$1954,1))))</f>
        <v>0</v>
      </c>
      <c r="V1603" s="9">
        <f>IF(Q1603=0,0,INDEX('RPI calculation'!$K$9:$K$356,P1603))</f>
        <v>0.5065802253302254</v>
      </c>
      <c r="W1603" s="9">
        <f>IF(Q1603=0,0,INDEX('RPI calculation'!$K$9:$K$356,O1603))</f>
        <v>0.56194444444444447</v>
      </c>
      <c r="X1603" s="1">
        <f>IF(G1603="D1",INDEX('RPI calculation'!$N$9:$N$356,O1603),0)</f>
        <v>266</v>
      </c>
      <c r="Y1603" s="1">
        <f>IF(H1603="D1",INDEX('RPI calculation'!$N$9:$N$356,P1603),0)</f>
        <v>282</v>
      </c>
    </row>
    <row r="1604" spans="1:25" ht="25">
      <c r="A1604" s="1" t="s">
        <v>4289</v>
      </c>
      <c r="B1604" s="12">
        <v>46283</v>
      </c>
      <c r="C1604" s="1" t="s">
        <v>229</v>
      </c>
      <c r="D1604" s="1" t="s">
        <v>94</v>
      </c>
      <c r="E1604" s="1">
        <v>0</v>
      </c>
      <c r="F1604" s="1">
        <v>3</v>
      </c>
      <c r="G1604" s="1" t="s">
        <v>584</v>
      </c>
      <c r="H1604" s="1" t="s">
        <v>584</v>
      </c>
      <c r="I1604" s="1">
        <v>2</v>
      </c>
      <c r="J1604" s="14" t="s">
        <v>2096</v>
      </c>
      <c r="K1604" s="14" t="s">
        <v>4290</v>
      </c>
      <c r="L1604" s="14"/>
      <c r="M1604" s="1" t="s">
        <v>5986</v>
      </c>
      <c r="N1604" s="14" t="s">
        <v>5989</v>
      </c>
      <c r="O1604" s="1">
        <f>IF(G1604="D1",MATCH(C1604,'RPI calculation'!$A$9:$A$356,0),0)</f>
        <v>1</v>
      </c>
      <c r="P1604" s="1">
        <f>IF(H1604="D1",MATCH(D1604,'RPI calculation'!$A$9:$A$356,0),0)</f>
        <v>106</v>
      </c>
      <c r="Q1604" s="1">
        <f t="shared" si="72"/>
        <v>1</v>
      </c>
      <c r="R1604" s="1">
        <f t="shared" si="73"/>
        <v>0</v>
      </c>
      <c r="S1604" s="1">
        <f t="shared" si="74"/>
        <v>1</v>
      </c>
      <c r="T1604" s="9">
        <f>IF(Q1604=0,0,(INDEX('RPI calculation'!$H$9:$H$356,P1604)-(COUNTIFS(Matches!$C$9:$C$1954,C1604,Matches!$D$9:$D$1954,D1604,Matches!$Q$9:$Q$1954,1,Matches!$F$9:$F$1954,3)+COUNTIFS(Matches!$C$9:$C$1954,D1604,Matches!$D$9:$D$1954,C1604,Matches!$Q$9:$Q$1954,1,Matches!$E$9:$E$1954,3)))/((INDEX('RPI calculation'!$H$9:$H$356,P1604)+INDEX('RPI calculation'!$I$9:$I$356,P1604))-(COUNTIFS(Matches!$C$9:$C$1954,C1604,Matches!$D$9:$D$1954,D1604,Matches!$Q$9:$Q$1954,1)+COUNTIFS(Matches!$C$9:$C$1954,D1604,Matches!$D$9:$D$1954,C1604,Matches!$Q$9:$Q$1954,1))))</f>
        <v>0.7</v>
      </c>
      <c r="U1604" s="9">
        <f>IF(Q1604=0,0,(INDEX('RPI calculation'!$H$9:$H$356,O1604)-(COUNTIFS(Matches!$C$9:$C$1954,C1604,Matches!$D$9:$D$1954,D1604,Matches!$Q$9:$Q$1954,1,Matches!$E$9:$E$1954,3)+COUNTIFS(Matches!$C$9:$C$1954,D1604,Matches!$D$9:$D$1954,C1604,Matches!$Q$9:$Q$1954,1,Matches!$F$9:$F$1954,3)))/((INDEX('RPI calculation'!$H$9:$H$356,O1604)+INDEX('RPI calculation'!$I$9:$I$356,O1604))-(COUNTIFS(Matches!$C$9:$C$1954,C1604,Matches!$D$9:$D$1954,D1604,Matches!$Q$9:$Q$1954,1)+COUNTIFS(Matches!$C$9:$C$1954,D1604,Matches!$D$9:$D$1954,C1604,Matches!$Q$9:$Q$1954,1))))</f>
        <v>0.22222222222222221</v>
      </c>
      <c r="V1604" s="9">
        <f>IF(Q1604=0,0,INDEX('RPI calculation'!$K$9:$K$356,P1604))</f>
        <v>0.51359044995408631</v>
      </c>
      <c r="W1604" s="9">
        <f>IF(Q1604=0,0,INDEX('RPI calculation'!$K$9:$K$356,O1604))</f>
        <v>0.60363636363636364</v>
      </c>
      <c r="X1604" s="1">
        <f>IF(G1604="D1",INDEX('RPI calculation'!$N$9:$N$356,O1604),0)</f>
        <v>206</v>
      </c>
      <c r="Y1604" s="1">
        <f>IF(H1604="D1",INDEX('RPI calculation'!$N$9:$N$356,P1604),0)</f>
        <v>71</v>
      </c>
    </row>
    <row r="1605" spans="1:25" ht="25">
      <c r="A1605" s="1" t="s">
        <v>4291</v>
      </c>
      <c r="B1605" s="12">
        <v>46283</v>
      </c>
      <c r="C1605" s="1" t="s">
        <v>197</v>
      </c>
      <c r="D1605" s="1" t="s">
        <v>360</v>
      </c>
      <c r="E1605" s="1">
        <v>3</v>
      </c>
      <c r="F1605" s="1">
        <v>1</v>
      </c>
      <c r="G1605" s="1" t="s">
        <v>584</v>
      </c>
      <c r="H1605" s="1" t="s">
        <v>584</v>
      </c>
      <c r="I1605" s="1">
        <v>2</v>
      </c>
      <c r="J1605" s="14" t="s">
        <v>629</v>
      </c>
      <c r="K1605" s="14" t="s">
        <v>4292</v>
      </c>
      <c r="L1605" s="14"/>
      <c r="M1605" s="1" t="s">
        <v>5986</v>
      </c>
      <c r="N1605" s="14" t="s">
        <v>5989</v>
      </c>
      <c r="O1605" s="1">
        <f>IF(G1605="D1",MATCH(C1605,'RPI calculation'!$A$9:$A$356,0),0)</f>
        <v>2</v>
      </c>
      <c r="P1605" s="1">
        <f>IF(H1605="D1",MATCH(D1605,'RPI calculation'!$A$9:$A$356,0),0)</f>
        <v>222</v>
      </c>
      <c r="Q1605" s="1">
        <f t="shared" si="72"/>
        <v>1</v>
      </c>
      <c r="R1605" s="1">
        <f t="shared" si="73"/>
        <v>1</v>
      </c>
      <c r="S1605" s="1">
        <f t="shared" si="74"/>
        <v>0</v>
      </c>
      <c r="T1605" s="9">
        <f>IF(Q1605=0,0,(INDEX('RPI calculation'!$H$9:$H$356,P1605)-(COUNTIFS(Matches!$C$9:$C$1954,C1605,Matches!$D$9:$D$1954,D1605,Matches!$Q$9:$Q$1954,1,Matches!$F$9:$F$1954,3)+COUNTIFS(Matches!$C$9:$C$1954,D1605,Matches!$D$9:$D$1954,C1605,Matches!$Q$9:$Q$1954,1,Matches!$E$9:$E$1954,3)))/((INDEX('RPI calculation'!$H$9:$H$356,P1605)+INDEX('RPI calculation'!$I$9:$I$356,P1605))-(COUNTIFS(Matches!$C$9:$C$1954,C1605,Matches!$D$9:$D$1954,D1605,Matches!$Q$9:$Q$1954,1)+COUNTIFS(Matches!$C$9:$C$1954,D1605,Matches!$D$9:$D$1954,C1605,Matches!$Q$9:$Q$1954,1))))</f>
        <v>0</v>
      </c>
      <c r="U1605" s="9">
        <f>IF(Q1605=0,0,(INDEX('RPI calculation'!$H$9:$H$356,O1605)-(COUNTIFS(Matches!$C$9:$C$1954,C1605,Matches!$D$9:$D$1954,D1605,Matches!$Q$9:$Q$1954,1,Matches!$E$9:$E$1954,3)+COUNTIFS(Matches!$C$9:$C$1954,D1605,Matches!$D$9:$D$1954,C1605,Matches!$Q$9:$Q$1954,1,Matches!$F$9:$F$1954,3)))/((INDEX('RPI calculation'!$H$9:$H$356,O1605)+INDEX('RPI calculation'!$I$9:$I$356,O1605))-(COUNTIFS(Matches!$C$9:$C$1954,C1605,Matches!$D$9:$D$1954,D1605,Matches!$Q$9:$Q$1954,1)+COUNTIFS(Matches!$C$9:$C$1954,D1605,Matches!$D$9:$D$1954,C1605,Matches!$Q$9:$Q$1954,1))))</f>
        <v>0.63636363636363635</v>
      </c>
      <c r="V1605" s="9">
        <f>IF(Q1605=0,0,INDEX('RPI calculation'!$K$9:$K$356,P1605))</f>
        <v>0.43385332616101846</v>
      </c>
      <c r="W1605" s="9">
        <f>IF(Q1605=0,0,INDEX('RPI calculation'!$K$9:$K$356,O1605))</f>
        <v>0.434013209013209</v>
      </c>
      <c r="X1605" s="1">
        <f>IF(G1605="D1",INDEX('RPI calculation'!$N$9:$N$356,O1605),0)</f>
        <v>174</v>
      </c>
      <c r="Y1605" s="1">
        <f>IF(H1605="D1",INDEX('RPI calculation'!$N$9:$N$356,P1605),0)</f>
        <v>337</v>
      </c>
    </row>
    <row r="1606" spans="1:25" ht="25">
      <c r="A1606" s="1" t="s">
        <v>4293</v>
      </c>
      <c r="B1606" s="12">
        <v>46283</v>
      </c>
      <c r="C1606" s="1" t="s">
        <v>261</v>
      </c>
      <c r="D1606" s="1" t="s">
        <v>248</v>
      </c>
      <c r="E1606" s="1">
        <v>1</v>
      </c>
      <c r="F1606" s="1">
        <v>3</v>
      </c>
      <c r="G1606" s="1" t="s">
        <v>584</v>
      </c>
      <c r="H1606" s="1" t="s">
        <v>584</v>
      </c>
      <c r="I1606" s="1">
        <v>2</v>
      </c>
      <c r="J1606" s="14" t="s">
        <v>1550</v>
      </c>
      <c r="K1606" s="14" t="s">
        <v>4294</v>
      </c>
      <c r="L1606" s="14"/>
      <c r="M1606" s="1" t="s">
        <v>5986</v>
      </c>
      <c r="N1606" s="14" t="s">
        <v>5989</v>
      </c>
      <c r="O1606" s="1">
        <f>IF(G1606="D1",MATCH(C1606,'RPI calculation'!$A$9:$A$356,0),0)</f>
        <v>3</v>
      </c>
      <c r="P1606" s="1">
        <f>IF(H1606="D1",MATCH(D1606,'RPI calculation'!$A$9:$A$356,0),0)</f>
        <v>200</v>
      </c>
      <c r="Q1606" s="1">
        <f t="shared" si="72"/>
        <v>1</v>
      </c>
      <c r="R1606" s="1">
        <f t="shared" si="73"/>
        <v>0</v>
      </c>
      <c r="S1606" s="1">
        <f t="shared" si="74"/>
        <v>1</v>
      </c>
      <c r="T1606" s="9">
        <f>IF(Q1606=0,0,(INDEX('RPI calculation'!$H$9:$H$356,P1606)-(COUNTIFS(Matches!$C$9:$C$1954,C1606,Matches!$D$9:$D$1954,D1606,Matches!$Q$9:$Q$1954,1,Matches!$F$9:$F$1954,3)+COUNTIFS(Matches!$C$9:$C$1954,D1606,Matches!$D$9:$D$1954,C1606,Matches!$Q$9:$Q$1954,1,Matches!$E$9:$E$1954,3)))/((INDEX('RPI calculation'!$H$9:$H$356,P1606)+INDEX('RPI calculation'!$I$9:$I$356,P1606))-(COUNTIFS(Matches!$C$9:$C$1954,C1606,Matches!$D$9:$D$1954,D1606,Matches!$Q$9:$Q$1954,1)+COUNTIFS(Matches!$C$9:$C$1954,D1606,Matches!$D$9:$D$1954,C1606,Matches!$Q$9:$Q$1954,1))))</f>
        <v>0.3</v>
      </c>
      <c r="U1606" s="9">
        <f>IF(Q1606=0,0,(INDEX('RPI calculation'!$H$9:$H$356,O1606)-(COUNTIFS(Matches!$C$9:$C$1954,C1606,Matches!$D$9:$D$1954,D1606,Matches!$Q$9:$Q$1954,1,Matches!$E$9:$E$1954,3)+COUNTIFS(Matches!$C$9:$C$1954,D1606,Matches!$D$9:$D$1954,C1606,Matches!$Q$9:$Q$1954,1,Matches!$F$9:$F$1954,3)))/((INDEX('RPI calculation'!$H$9:$H$356,O1606)+INDEX('RPI calculation'!$I$9:$I$356,O1606))-(COUNTIFS(Matches!$C$9:$C$1954,C1606,Matches!$D$9:$D$1954,D1606,Matches!$Q$9:$Q$1954,1)+COUNTIFS(Matches!$C$9:$C$1954,D1606,Matches!$D$9:$D$1954,C1606,Matches!$Q$9:$Q$1954,1))))</f>
        <v>0.4</v>
      </c>
      <c r="V1606" s="9">
        <f>IF(Q1606=0,0,INDEX('RPI calculation'!$K$9:$K$356,P1606))</f>
        <v>0.48539944903581261</v>
      </c>
      <c r="W1606" s="9">
        <f>IF(Q1606=0,0,INDEX('RPI calculation'!$K$9:$K$356,O1606))</f>
        <v>0.48264462809917352</v>
      </c>
      <c r="X1606" s="1">
        <f>IF(G1606="D1",INDEX('RPI calculation'!$N$9:$N$356,O1606),0)</f>
        <v>238</v>
      </c>
      <c r="Y1606" s="1">
        <f>IF(H1606="D1",INDEX('RPI calculation'!$N$9:$N$356,P1606),0)</f>
        <v>225</v>
      </c>
    </row>
    <row r="1607" spans="1:25" ht="25">
      <c r="A1607" s="1" t="s">
        <v>4295</v>
      </c>
      <c r="B1607" s="12">
        <v>46283</v>
      </c>
      <c r="C1607" s="1" t="s">
        <v>227</v>
      </c>
      <c r="D1607" s="1" t="s">
        <v>316</v>
      </c>
      <c r="E1607" s="1">
        <v>3</v>
      </c>
      <c r="F1607" s="1">
        <v>1</v>
      </c>
      <c r="G1607" s="1" t="s">
        <v>584</v>
      </c>
      <c r="H1607" s="1" t="s">
        <v>584</v>
      </c>
      <c r="I1607" s="1">
        <v>2</v>
      </c>
      <c r="J1607" s="14" t="s">
        <v>832</v>
      </c>
      <c r="K1607" s="14" t="s">
        <v>3070</v>
      </c>
      <c r="L1607" s="14"/>
      <c r="M1607" s="1" t="s">
        <v>5986</v>
      </c>
      <c r="N1607" s="14" t="s">
        <v>5989</v>
      </c>
      <c r="O1607" s="1">
        <f>IF(G1607="D1",MATCH(C1607,'RPI calculation'!$A$9:$A$356,0),0)</f>
        <v>4</v>
      </c>
      <c r="P1607" s="1">
        <f>IF(H1607="D1",MATCH(D1607,'RPI calculation'!$A$9:$A$356,0),0)</f>
        <v>50</v>
      </c>
      <c r="Q1607" s="1">
        <f t="shared" si="72"/>
        <v>1</v>
      </c>
      <c r="R1607" s="1">
        <f t="shared" si="73"/>
        <v>1</v>
      </c>
      <c r="S1607" s="1">
        <f t="shared" si="74"/>
        <v>0</v>
      </c>
      <c r="T1607" s="9">
        <f>IF(Q1607=0,0,(INDEX('RPI calculation'!$H$9:$H$356,P1607)-(COUNTIFS(Matches!$C$9:$C$1954,C1607,Matches!$D$9:$D$1954,D1607,Matches!$Q$9:$Q$1954,1,Matches!$F$9:$F$1954,3)+COUNTIFS(Matches!$C$9:$C$1954,D1607,Matches!$D$9:$D$1954,C1607,Matches!$Q$9:$Q$1954,1,Matches!$E$9:$E$1954,3)))/((INDEX('RPI calculation'!$H$9:$H$356,P1607)+INDEX('RPI calculation'!$I$9:$I$356,P1607))-(COUNTIFS(Matches!$C$9:$C$1954,C1607,Matches!$D$9:$D$1954,D1607,Matches!$Q$9:$Q$1954,1)+COUNTIFS(Matches!$C$9:$C$1954,D1607,Matches!$D$9:$D$1954,C1607,Matches!$Q$9:$Q$1954,1))))</f>
        <v>0.33333333333333331</v>
      </c>
      <c r="U1607" s="9">
        <f>IF(Q1607=0,0,(INDEX('RPI calculation'!$H$9:$H$356,O1607)-(COUNTIFS(Matches!$C$9:$C$1954,C1607,Matches!$D$9:$D$1954,D1607,Matches!$Q$9:$Q$1954,1,Matches!$E$9:$E$1954,3)+COUNTIFS(Matches!$C$9:$C$1954,D1607,Matches!$D$9:$D$1954,C1607,Matches!$Q$9:$Q$1954,1,Matches!$F$9:$F$1954,3)))/((INDEX('RPI calculation'!$H$9:$H$356,O1607)+INDEX('RPI calculation'!$I$9:$I$356,O1607))-(COUNTIFS(Matches!$C$9:$C$1954,C1607,Matches!$D$9:$D$1954,D1607,Matches!$Q$9:$Q$1954,1)+COUNTIFS(Matches!$C$9:$C$1954,D1607,Matches!$D$9:$D$1954,C1607,Matches!$Q$9:$Q$1954,1))))</f>
        <v>0.3</v>
      </c>
      <c r="V1607" s="9">
        <f>IF(Q1607=0,0,INDEX('RPI calculation'!$K$9:$K$356,P1607))</f>
        <v>0.46455463728190999</v>
      </c>
      <c r="W1607" s="9">
        <f>IF(Q1607=0,0,INDEX('RPI calculation'!$K$9:$K$356,O1607))</f>
        <v>0.50164141414141417</v>
      </c>
      <c r="X1607" s="1">
        <f>IF(G1607="D1",INDEX('RPI calculation'!$N$9:$N$356,O1607),0)</f>
        <v>204</v>
      </c>
      <c r="Y1607" s="1">
        <f>IF(H1607="D1",INDEX('RPI calculation'!$N$9:$N$356,P1607),0)</f>
        <v>293</v>
      </c>
    </row>
    <row r="1608" spans="1:25" ht="25">
      <c r="A1608" s="1" t="s">
        <v>4296</v>
      </c>
      <c r="B1608" s="12">
        <v>46283</v>
      </c>
      <c r="C1608" s="1" t="s">
        <v>315</v>
      </c>
      <c r="D1608" s="1" t="s">
        <v>167</v>
      </c>
      <c r="E1608" s="1">
        <v>2</v>
      </c>
      <c r="F1608" s="1">
        <v>3</v>
      </c>
      <c r="G1608" s="1" t="s">
        <v>584</v>
      </c>
      <c r="H1608" s="1" t="s">
        <v>584</v>
      </c>
      <c r="I1608" s="1">
        <v>2</v>
      </c>
      <c r="J1608" s="14" t="s">
        <v>1437</v>
      </c>
      <c r="K1608" s="14" t="s">
        <v>4297</v>
      </c>
      <c r="L1608" s="14"/>
      <c r="M1608" s="1" t="s">
        <v>5986</v>
      </c>
      <c r="N1608" s="14" t="s">
        <v>5989</v>
      </c>
      <c r="O1608" s="1">
        <f>IF(G1608="D1",MATCH(C1608,'RPI calculation'!$A$9:$A$356,0),0)</f>
        <v>6</v>
      </c>
      <c r="P1608" s="1">
        <f>IF(H1608="D1",MATCH(D1608,'RPI calculation'!$A$9:$A$356,0),0)</f>
        <v>84</v>
      </c>
      <c r="Q1608" s="1">
        <f t="shared" si="72"/>
        <v>1</v>
      </c>
      <c r="R1608" s="1">
        <f t="shared" si="73"/>
        <v>0</v>
      </c>
      <c r="S1608" s="1">
        <f t="shared" si="74"/>
        <v>1</v>
      </c>
      <c r="T1608" s="9">
        <f>IF(Q1608=0,0,(INDEX('RPI calculation'!$H$9:$H$356,P1608)-(COUNTIFS(Matches!$C$9:$C$1954,C1608,Matches!$D$9:$D$1954,D1608,Matches!$Q$9:$Q$1954,1,Matches!$F$9:$F$1954,3)+COUNTIFS(Matches!$C$9:$C$1954,D1608,Matches!$D$9:$D$1954,C1608,Matches!$Q$9:$Q$1954,1,Matches!$E$9:$E$1954,3)))/((INDEX('RPI calculation'!$H$9:$H$356,P1608)+INDEX('RPI calculation'!$I$9:$I$356,P1608))-(COUNTIFS(Matches!$C$9:$C$1954,C1608,Matches!$D$9:$D$1954,D1608,Matches!$Q$9:$Q$1954,1)+COUNTIFS(Matches!$C$9:$C$1954,D1608,Matches!$D$9:$D$1954,C1608,Matches!$Q$9:$Q$1954,1))))</f>
        <v>0.66666666666666663</v>
      </c>
      <c r="U1608" s="9">
        <f>IF(Q1608=0,0,(INDEX('RPI calculation'!$H$9:$H$356,O1608)-(COUNTIFS(Matches!$C$9:$C$1954,C1608,Matches!$D$9:$D$1954,D1608,Matches!$Q$9:$Q$1954,1,Matches!$E$9:$E$1954,3)+COUNTIFS(Matches!$C$9:$C$1954,D1608,Matches!$D$9:$D$1954,C1608,Matches!$Q$9:$Q$1954,1,Matches!$F$9:$F$1954,3)))/((INDEX('RPI calculation'!$H$9:$H$356,O1608)+INDEX('RPI calculation'!$I$9:$I$356,O1608))-(COUNTIFS(Matches!$C$9:$C$1954,C1608,Matches!$D$9:$D$1954,D1608,Matches!$Q$9:$Q$1954,1)+COUNTIFS(Matches!$C$9:$C$1954,D1608,Matches!$D$9:$D$1954,C1608,Matches!$Q$9:$Q$1954,1))))</f>
        <v>0.5</v>
      </c>
      <c r="V1608" s="9">
        <f>IF(Q1608=0,0,INDEX('RPI calculation'!$K$9:$K$356,P1608))</f>
        <v>0.44118104118104112</v>
      </c>
      <c r="W1608" s="9">
        <f>IF(Q1608=0,0,INDEX('RPI calculation'!$K$9:$K$356,O1608))</f>
        <v>0.36313131313131308</v>
      </c>
      <c r="X1608" s="1">
        <f>IF(G1608="D1",INDEX('RPI calculation'!$N$9:$N$356,O1608),0)</f>
        <v>292</v>
      </c>
      <c r="Y1608" s="1">
        <f>IF(H1608="D1",INDEX('RPI calculation'!$N$9:$N$356,P1608),0)</f>
        <v>144</v>
      </c>
    </row>
    <row r="1609" spans="1:25" ht="25">
      <c r="A1609" s="1" t="s">
        <v>4298</v>
      </c>
      <c r="B1609" s="12">
        <v>46283</v>
      </c>
      <c r="C1609" s="1" t="s">
        <v>315</v>
      </c>
      <c r="D1609" s="1" t="s">
        <v>213</v>
      </c>
      <c r="E1609" s="1">
        <v>1</v>
      </c>
      <c r="F1609" s="1">
        <v>3</v>
      </c>
      <c r="G1609" s="1" t="s">
        <v>584</v>
      </c>
      <c r="H1609" s="1" t="s">
        <v>584</v>
      </c>
      <c r="I1609" s="1">
        <v>2</v>
      </c>
      <c r="J1609" s="14" t="s">
        <v>955</v>
      </c>
      <c r="K1609" s="14" t="s">
        <v>4299</v>
      </c>
      <c r="L1609" s="14"/>
      <c r="M1609" s="1" t="s">
        <v>5986</v>
      </c>
      <c r="N1609" s="14" t="s">
        <v>5989</v>
      </c>
      <c r="O1609" s="1">
        <f>IF(G1609="D1",MATCH(C1609,'RPI calculation'!$A$9:$A$356,0),0)</f>
        <v>6</v>
      </c>
      <c r="P1609" s="1">
        <f>IF(H1609="D1",MATCH(D1609,'RPI calculation'!$A$9:$A$356,0),0)</f>
        <v>124</v>
      </c>
      <c r="Q1609" s="1">
        <f t="shared" ref="Q1609:Q1672" si="75">IF(AND(G1609="D1",H1609="D1"),1,0)</f>
        <v>1</v>
      </c>
      <c r="R1609" s="1">
        <f t="shared" ref="R1609:R1672" si="76">IF(E1609&gt;F1609,1,0)</f>
        <v>0</v>
      </c>
      <c r="S1609" s="1">
        <f t="shared" ref="S1609:S1672" si="77">IF(F1609&gt;E1609,1,0)</f>
        <v>1</v>
      </c>
      <c r="T1609" s="9">
        <f>IF(Q1609=0,0,(INDEX('RPI calculation'!$H$9:$H$356,P1609)-(COUNTIFS(Matches!$C$9:$C$1954,C1609,Matches!$D$9:$D$1954,D1609,Matches!$Q$9:$Q$1954,1,Matches!$F$9:$F$1954,3)+COUNTIFS(Matches!$C$9:$C$1954,D1609,Matches!$D$9:$D$1954,C1609,Matches!$Q$9:$Q$1954,1,Matches!$E$9:$E$1954,3)))/((INDEX('RPI calculation'!$H$9:$H$356,P1609)+INDEX('RPI calculation'!$I$9:$I$356,P1609))-(COUNTIFS(Matches!$C$9:$C$1954,C1609,Matches!$D$9:$D$1954,D1609,Matches!$Q$9:$Q$1954,1)+COUNTIFS(Matches!$C$9:$C$1954,D1609,Matches!$D$9:$D$1954,C1609,Matches!$Q$9:$Q$1954,1))))</f>
        <v>0.45454545454545453</v>
      </c>
      <c r="U1609" s="9">
        <f>IF(Q1609=0,0,(INDEX('RPI calculation'!$H$9:$H$356,O1609)-(COUNTIFS(Matches!$C$9:$C$1954,C1609,Matches!$D$9:$D$1954,D1609,Matches!$Q$9:$Q$1954,1,Matches!$E$9:$E$1954,3)+COUNTIFS(Matches!$C$9:$C$1954,D1609,Matches!$D$9:$D$1954,C1609,Matches!$Q$9:$Q$1954,1,Matches!$F$9:$F$1954,3)))/((INDEX('RPI calculation'!$H$9:$H$356,O1609)+INDEX('RPI calculation'!$I$9:$I$356,O1609))-(COUNTIFS(Matches!$C$9:$C$1954,C1609,Matches!$D$9:$D$1954,D1609,Matches!$Q$9:$Q$1954,1)+COUNTIFS(Matches!$C$9:$C$1954,D1609,Matches!$D$9:$D$1954,C1609,Matches!$Q$9:$Q$1954,1))))</f>
        <v>0.5</v>
      </c>
      <c r="V1609" s="9">
        <f>IF(Q1609=0,0,INDEX('RPI calculation'!$K$9:$K$356,P1609))</f>
        <v>0.47944023569023564</v>
      </c>
      <c r="W1609" s="9">
        <f>IF(Q1609=0,0,INDEX('RPI calculation'!$K$9:$K$356,O1609))</f>
        <v>0.36313131313131308</v>
      </c>
      <c r="X1609" s="1">
        <f>IF(G1609="D1",INDEX('RPI calculation'!$N$9:$N$356,O1609),0)</f>
        <v>292</v>
      </c>
      <c r="Y1609" s="1">
        <f>IF(H1609="D1",INDEX('RPI calculation'!$N$9:$N$356,P1609),0)</f>
        <v>190</v>
      </c>
    </row>
    <row r="1610" spans="1:25" ht="25">
      <c r="A1610" s="1" t="s">
        <v>4300</v>
      </c>
      <c r="B1610" s="12">
        <v>46283</v>
      </c>
      <c r="C1610" s="1" t="s">
        <v>322</v>
      </c>
      <c r="D1610" s="1" t="s">
        <v>172</v>
      </c>
      <c r="E1610" s="1">
        <v>0</v>
      </c>
      <c r="F1610" s="1">
        <v>3</v>
      </c>
      <c r="G1610" s="1" t="s">
        <v>584</v>
      </c>
      <c r="H1610" s="1" t="s">
        <v>584</v>
      </c>
      <c r="I1610" s="1">
        <v>2</v>
      </c>
      <c r="J1610" s="14" t="s">
        <v>683</v>
      </c>
      <c r="K1610" s="14" t="s">
        <v>4301</v>
      </c>
      <c r="L1610" s="14"/>
      <c r="M1610" s="1" t="s">
        <v>5986</v>
      </c>
      <c r="N1610" s="14" t="s">
        <v>5989</v>
      </c>
      <c r="O1610" s="1">
        <f>IF(G1610="D1",MATCH(C1610,'RPI calculation'!$A$9:$A$356,0),0)</f>
        <v>7</v>
      </c>
      <c r="P1610" s="1">
        <f>IF(H1610="D1",MATCH(D1610,'RPI calculation'!$A$9:$A$356,0),0)</f>
        <v>85</v>
      </c>
      <c r="Q1610" s="1">
        <f t="shared" si="75"/>
        <v>1</v>
      </c>
      <c r="R1610" s="1">
        <f t="shared" si="76"/>
        <v>0</v>
      </c>
      <c r="S1610" s="1">
        <f t="shared" si="77"/>
        <v>1</v>
      </c>
      <c r="T1610" s="9">
        <f>IF(Q1610=0,0,(INDEX('RPI calculation'!$H$9:$H$356,P1610)-(COUNTIFS(Matches!$C$9:$C$1954,C1610,Matches!$D$9:$D$1954,D1610,Matches!$Q$9:$Q$1954,1,Matches!$F$9:$F$1954,3)+COUNTIFS(Matches!$C$9:$C$1954,D1610,Matches!$D$9:$D$1954,C1610,Matches!$Q$9:$Q$1954,1,Matches!$E$9:$E$1954,3)))/((INDEX('RPI calculation'!$H$9:$H$356,P1610)+INDEX('RPI calculation'!$I$9:$I$356,P1610))-(COUNTIFS(Matches!$C$9:$C$1954,C1610,Matches!$D$9:$D$1954,D1610,Matches!$Q$9:$Q$1954,1)+COUNTIFS(Matches!$C$9:$C$1954,D1610,Matches!$D$9:$D$1954,C1610,Matches!$Q$9:$Q$1954,1))))</f>
        <v>0.55555555555555558</v>
      </c>
      <c r="U1610" s="9">
        <f>IF(Q1610=0,0,(INDEX('RPI calculation'!$H$9:$H$356,O1610)-(COUNTIFS(Matches!$C$9:$C$1954,C1610,Matches!$D$9:$D$1954,D1610,Matches!$Q$9:$Q$1954,1,Matches!$E$9:$E$1954,3)+COUNTIFS(Matches!$C$9:$C$1954,D1610,Matches!$D$9:$D$1954,C1610,Matches!$Q$9:$Q$1954,1,Matches!$F$9:$F$1954,3)))/((INDEX('RPI calculation'!$H$9:$H$356,O1610)+INDEX('RPI calculation'!$I$9:$I$356,O1610))-(COUNTIFS(Matches!$C$9:$C$1954,C1610,Matches!$D$9:$D$1954,D1610,Matches!$Q$9:$Q$1954,1)+COUNTIFS(Matches!$C$9:$C$1954,D1610,Matches!$D$9:$D$1954,C1610,Matches!$Q$9:$Q$1954,1))))</f>
        <v>0.18181818181818182</v>
      </c>
      <c r="V1610" s="9">
        <f>IF(Q1610=0,0,INDEX('RPI calculation'!$K$9:$K$356,P1610))</f>
        <v>0.45224977043158865</v>
      </c>
      <c r="W1610" s="9">
        <f>IF(Q1610=0,0,INDEX('RPI calculation'!$K$9:$K$356,O1610))</f>
        <v>0.53010878010878004</v>
      </c>
      <c r="X1610" s="1">
        <f>IF(G1610="D1",INDEX('RPI calculation'!$N$9:$N$356,O1610),0)</f>
        <v>299</v>
      </c>
      <c r="Y1610" s="1">
        <f>IF(H1610="D1",INDEX('RPI calculation'!$N$9:$N$356,P1610),0)</f>
        <v>149</v>
      </c>
    </row>
    <row r="1611" spans="1:25">
      <c r="A1611" s="1" t="s">
        <v>4302</v>
      </c>
      <c r="B1611" s="12">
        <v>46283</v>
      </c>
      <c r="C1611" s="1" t="s">
        <v>115</v>
      </c>
      <c r="D1611" s="1" t="s">
        <v>314</v>
      </c>
      <c r="E1611" s="1">
        <v>3</v>
      </c>
      <c r="F1611" s="1">
        <v>2</v>
      </c>
      <c r="G1611" s="1" t="s">
        <v>584</v>
      </c>
      <c r="H1611" s="1" t="s">
        <v>584</v>
      </c>
      <c r="I1611" s="1">
        <v>1</v>
      </c>
      <c r="J1611" s="14" t="s">
        <v>4303</v>
      </c>
      <c r="K1611" s="14" t="s">
        <v>4304</v>
      </c>
      <c r="L1611" s="14"/>
      <c r="M1611" s="1" t="s">
        <v>5993</v>
      </c>
      <c r="N1611" s="14" t="s">
        <v>5989</v>
      </c>
      <c r="O1611" s="1">
        <f>IF(G1611="D1",MATCH(C1611,'RPI calculation'!$A$9:$A$356,0),0)</f>
        <v>9</v>
      </c>
      <c r="P1611" s="1">
        <f>IF(H1611="D1",MATCH(D1611,'RPI calculation'!$A$9:$A$356,0),0)</f>
        <v>109</v>
      </c>
      <c r="Q1611" s="1">
        <f t="shared" si="75"/>
        <v>1</v>
      </c>
      <c r="R1611" s="1">
        <f t="shared" si="76"/>
        <v>1</v>
      </c>
      <c r="S1611" s="1">
        <f t="shared" si="77"/>
        <v>0</v>
      </c>
      <c r="T1611" s="9">
        <f>IF(Q1611=0,0,(INDEX('RPI calculation'!$H$9:$H$356,P1611)-(COUNTIFS(Matches!$C$9:$C$1954,C1611,Matches!$D$9:$D$1954,D1611,Matches!$Q$9:$Q$1954,1,Matches!$F$9:$F$1954,3)+COUNTIFS(Matches!$C$9:$C$1954,D1611,Matches!$D$9:$D$1954,C1611,Matches!$Q$9:$Q$1954,1,Matches!$E$9:$E$1954,3)))/((INDEX('RPI calculation'!$H$9:$H$356,P1611)+INDEX('RPI calculation'!$I$9:$I$356,P1611))-(COUNTIFS(Matches!$C$9:$C$1954,C1611,Matches!$D$9:$D$1954,D1611,Matches!$Q$9:$Q$1954,1)+COUNTIFS(Matches!$C$9:$C$1954,D1611,Matches!$D$9:$D$1954,C1611,Matches!$Q$9:$Q$1954,1))))</f>
        <v>0.46153846153846156</v>
      </c>
      <c r="U1611" s="9">
        <f>IF(Q1611=0,0,(INDEX('RPI calculation'!$H$9:$H$356,O1611)-(COUNTIFS(Matches!$C$9:$C$1954,C1611,Matches!$D$9:$D$1954,D1611,Matches!$Q$9:$Q$1954,1,Matches!$E$9:$E$1954,3)+COUNTIFS(Matches!$C$9:$C$1954,D1611,Matches!$D$9:$D$1954,C1611,Matches!$Q$9:$Q$1954,1,Matches!$F$9:$F$1954,3)))/((INDEX('RPI calculation'!$H$9:$H$356,O1611)+INDEX('RPI calculation'!$I$9:$I$356,O1611))-(COUNTIFS(Matches!$C$9:$C$1954,C1611,Matches!$D$9:$D$1954,D1611,Matches!$Q$9:$Q$1954,1)+COUNTIFS(Matches!$C$9:$C$1954,D1611,Matches!$D$9:$D$1954,C1611,Matches!$Q$9:$Q$1954,1))))</f>
        <v>0.6</v>
      </c>
      <c r="V1611" s="9">
        <f>IF(Q1611=0,0,INDEX('RPI calculation'!$K$9:$K$356,P1611))</f>
        <v>0.38657453657453661</v>
      </c>
      <c r="W1611" s="9">
        <f>IF(Q1611=0,0,INDEX('RPI calculation'!$K$9:$K$356,O1611))</f>
        <v>0.53286713286713283</v>
      </c>
      <c r="X1611" s="1">
        <f>IF(G1611="D1",INDEX('RPI calculation'!$N$9:$N$356,O1611),0)</f>
        <v>92</v>
      </c>
      <c r="Y1611" s="1">
        <f>IF(H1611="D1",INDEX('RPI calculation'!$N$9:$N$356,P1611),0)</f>
        <v>291</v>
      </c>
    </row>
    <row r="1612" spans="1:25" ht="25">
      <c r="A1612" s="1" t="s">
        <v>4305</v>
      </c>
      <c r="B1612" s="12">
        <v>46283</v>
      </c>
      <c r="C1612" s="1" t="s">
        <v>217</v>
      </c>
      <c r="D1612" s="1" t="s">
        <v>251</v>
      </c>
      <c r="E1612" s="1">
        <v>3</v>
      </c>
      <c r="F1612" s="1">
        <v>0</v>
      </c>
      <c r="G1612" s="1" t="s">
        <v>584</v>
      </c>
      <c r="H1612" s="1" t="s">
        <v>584</v>
      </c>
      <c r="I1612" s="1">
        <v>2</v>
      </c>
      <c r="J1612" s="14" t="s">
        <v>1067</v>
      </c>
      <c r="K1612" s="14" t="s">
        <v>4306</v>
      </c>
      <c r="L1612" s="14"/>
      <c r="M1612" s="1" t="s">
        <v>5986</v>
      </c>
      <c r="N1612" s="14" t="s">
        <v>5989</v>
      </c>
      <c r="O1612" s="1">
        <f>IF(G1612="D1",MATCH(C1612,'RPI calculation'!$A$9:$A$356,0),0)</f>
        <v>10</v>
      </c>
      <c r="P1612" s="1">
        <f>IF(H1612="D1",MATCH(D1612,'RPI calculation'!$A$9:$A$356,0),0)</f>
        <v>223</v>
      </c>
      <c r="Q1612" s="1">
        <f t="shared" si="75"/>
        <v>1</v>
      </c>
      <c r="R1612" s="1">
        <f t="shared" si="76"/>
        <v>1</v>
      </c>
      <c r="S1612" s="1">
        <f t="shared" si="77"/>
        <v>0</v>
      </c>
      <c r="T1612" s="9">
        <f>IF(Q1612=0,0,(INDEX('RPI calculation'!$H$9:$H$356,P1612)-(COUNTIFS(Matches!$C$9:$C$1954,C1612,Matches!$D$9:$D$1954,D1612,Matches!$Q$9:$Q$1954,1,Matches!$F$9:$F$1954,3)+COUNTIFS(Matches!$C$9:$C$1954,D1612,Matches!$D$9:$D$1954,C1612,Matches!$Q$9:$Q$1954,1,Matches!$E$9:$E$1954,3)))/((INDEX('RPI calculation'!$H$9:$H$356,P1612)+INDEX('RPI calculation'!$I$9:$I$356,P1612))-(COUNTIFS(Matches!$C$9:$C$1954,C1612,Matches!$D$9:$D$1954,D1612,Matches!$Q$9:$Q$1954,1)+COUNTIFS(Matches!$C$9:$C$1954,D1612,Matches!$D$9:$D$1954,C1612,Matches!$Q$9:$Q$1954,1))))</f>
        <v>0.46153846153846156</v>
      </c>
      <c r="U1612" s="9">
        <f>IF(Q1612=0,0,(INDEX('RPI calculation'!$H$9:$H$356,O1612)-(COUNTIFS(Matches!$C$9:$C$1954,C1612,Matches!$D$9:$D$1954,D1612,Matches!$Q$9:$Q$1954,1,Matches!$E$9:$E$1954,3)+COUNTIFS(Matches!$C$9:$C$1954,D1612,Matches!$D$9:$D$1954,C1612,Matches!$Q$9:$Q$1954,1,Matches!$F$9:$F$1954,3)))/((INDEX('RPI calculation'!$H$9:$H$356,O1612)+INDEX('RPI calculation'!$I$9:$I$356,O1612))-(COUNTIFS(Matches!$C$9:$C$1954,C1612,Matches!$D$9:$D$1954,D1612,Matches!$Q$9:$Q$1954,1)+COUNTIFS(Matches!$C$9:$C$1954,D1612,Matches!$D$9:$D$1954,C1612,Matches!$Q$9:$Q$1954,1))))</f>
        <v>0.46153846153846156</v>
      </c>
      <c r="V1612" s="9">
        <f>IF(Q1612=0,0,INDEX('RPI calculation'!$K$9:$K$356,P1612))</f>
        <v>0.47832881404309979</v>
      </c>
      <c r="W1612" s="9">
        <f>IF(Q1612=0,0,INDEX('RPI calculation'!$K$9:$K$356,O1612))</f>
        <v>0.47604062604062608</v>
      </c>
      <c r="X1612" s="1">
        <f>IF(G1612="D1",INDEX('RPI calculation'!$N$9:$N$356,O1612),0)</f>
        <v>194</v>
      </c>
      <c r="Y1612" s="1">
        <f>IF(H1612="D1",INDEX('RPI calculation'!$N$9:$N$356,P1612),0)</f>
        <v>228</v>
      </c>
    </row>
    <row r="1613" spans="1:25" ht="25">
      <c r="A1613" s="1" t="s">
        <v>4307</v>
      </c>
      <c r="B1613" s="12">
        <v>46283</v>
      </c>
      <c r="C1613" s="1" t="s">
        <v>217</v>
      </c>
      <c r="D1613" s="1" t="s">
        <v>219</v>
      </c>
      <c r="E1613" s="1">
        <v>3</v>
      </c>
      <c r="F1613" s="1">
        <v>1</v>
      </c>
      <c r="G1613" s="1" t="s">
        <v>584</v>
      </c>
      <c r="H1613" s="1" t="s">
        <v>584</v>
      </c>
      <c r="I1613" s="1">
        <v>2</v>
      </c>
      <c r="J1613" s="14" t="s">
        <v>1006</v>
      </c>
      <c r="K1613" s="14" t="s">
        <v>4308</v>
      </c>
      <c r="L1613" s="14"/>
      <c r="M1613" s="1" t="s">
        <v>5986</v>
      </c>
      <c r="N1613" s="14" t="s">
        <v>5989</v>
      </c>
      <c r="O1613" s="1">
        <f>IF(G1613="D1",MATCH(C1613,'RPI calculation'!$A$9:$A$356,0),0)</f>
        <v>10</v>
      </c>
      <c r="P1613" s="1">
        <f>IF(H1613="D1",MATCH(D1613,'RPI calculation'!$A$9:$A$356,0),0)</f>
        <v>280</v>
      </c>
      <c r="Q1613" s="1">
        <f t="shared" si="75"/>
        <v>1</v>
      </c>
      <c r="R1613" s="1">
        <f t="shared" si="76"/>
        <v>1</v>
      </c>
      <c r="S1613" s="1">
        <f t="shared" si="77"/>
        <v>0</v>
      </c>
      <c r="T1613" s="9">
        <f>IF(Q1613=0,0,(INDEX('RPI calculation'!$H$9:$H$356,P1613)-(COUNTIFS(Matches!$C$9:$C$1954,C1613,Matches!$D$9:$D$1954,D1613,Matches!$Q$9:$Q$1954,1,Matches!$F$9:$F$1954,3)+COUNTIFS(Matches!$C$9:$C$1954,D1613,Matches!$D$9:$D$1954,C1613,Matches!$Q$9:$Q$1954,1,Matches!$E$9:$E$1954,3)))/((INDEX('RPI calculation'!$H$9:$H$356,P1613)+INDEX('RPI calculation'!$I$9:$I$356,P1613))-(COUNTIFS(Matches!$C$9:$C$1954,C1613,Matches!$D$9:$D$1954,D1613,Matches!$Q$9:$Q$1954,1)+COUNTIFS(Matches!$C$9:$C$1954,D1613,Matches!$D$9:$D$1954,C1613,Matches!$Q$9:$Q$1954,1))))</f>
        <v>0.4</v>
      </c>
      <c r="U1613" s="9">
        <f>IF(Q1613=0,0,(INDEX('RPI calculation'!$H$9:$H$356,O1613)-(COUNTIFS(Matches!$C$9:$C$1954,C1613,Matches!$D$9:$D$1954,D1613,Matches!$Q$9:$Q$1954,1,Matches!$E$9:$E$1954,3)+COUNTIFS(Matches!$C$9:$C$1954,D1613,Matches!$D$9:$D$1954,C1613,Matches!$Q$9:$Q$1954,1,Matches!$F$9:$F$1954,3)))/((INDEX('RPI calculation'!$H$9:$H$356,O1613)+INDEX('RPI calculation'!$I$9:$I$356,O1613))-(COUNTIFS(Matches!$C$9:$C$1954,C1613,Matches!$D$9:$D$1954,D1613,Matches!$Q$9:$Q$1954,1)+COUNTIFS(Matches!$C$9:$C$1954,D1613,Matches!$D$9:$D$1954,C1613,Matches!$Q$9:$Q$1954,1))))</f>
        <v>0.46153846153846156</v>
      </c>
      <c r="V1613" s="9">
        <f>IF(Q1613=0,0,INDEX('RPI calculation'!$K$9:$K$356,P1613))</f>
        <v>0.55039909585364122</v>
      </c>
      <c r="W1613" s="9">
        <f>IF(Q1613=0,0,INDEX('RPI calculation'!$K$9:$K$356,O1613))</f>
        <v>0.47604062604062608</v>
      </c>
      <c r="X1613" s="1">
        <f>IF(G1613="D1",INDEX('RPI calculation'!$N$9:$N$356,O1613),0)</f>
        <v>194</v>
      </c>
      <c r="Y1613" s="1">
        <f>IF(H1613="D1",INDEX('RPI calculation'!$N$9:$N$356,P1613),0)</f>
        <v>196</v>
      </c>
    </row>
    <row r="1614" spans="1:25" ht="25">
      <c r="A1614" s="1" t="s">
        <v>4309</v>
      </c>
      <c r="B1614" s="12">
        <v>46283</v>
      </c>
      <c r="C1614" s="1" t="s">
        <v>267</v>
      </c>
      <c r="D1614" s="1" t="s">
        <v>196</v>
      </c>
      <c r="E1614" s="1">
        <v>3</v>
      </c>
      <c r="F1614" s="1">
        <v>2</v>
      </c>
      <c r="G1614" s="1" t="s">
        <v>584</v>
      </c>
      <c r="H1614" s="1" t="s">
        <v>584</v>
      </c>
      <c r="I1614" s="1">
        <v>2</v>
      </c>
      <c r="J1614" s="14" t="s">
        <v>1802</v>
      </c>
      <c r="K1614" s="14" t="s">
        <v>4310</v>
      </c>
      <c r="L1614" s="14"/>
      <c r="M1614" s="1" t="s">
        <v>5986</v>
      </c>
      <c r="N1614" s="14" t="s">
        <v>5989</v>
      </c>
      <c r="O1614" s="1">
        <f>IF(G1614="D1",MATCH(C1614,'RPI calculation'!$A$9:$A$356,0),0)</f>
        <v>11</v>
      </c>
      <c r="P1614" s="1">
        <f>IF(H1614="D1",MATCH(D1614,'RPI calculation'!$A$9:$A$356,0),0)</f>
        <v>244</v>
      </c>
      <c r="Q1614" s="1">
        <f t="shared" si="75"/>
        <v>1</v>
      </c>
      <c r="R1614" s="1">
        <f t="shared" si="76"/>
        <v>1</v>
      </c>
      <c r="S1614" s="1">
        <f t="shared" si="77"/>
        <v>0</v>
      </c>
      <c r="T1614" s="9">
        <f>IF(Q1614=0,0,(INDEX('RPI calculation'!$H$9:$H$356,P1614)-(COUNTIFS(Matches!$C$9:$C$1954,C1614,Matches!$D$9:$D$1954,D1614,Matches!$Q$9:$Q$1954,1,Matches!$F$9:$F$1954,3)+COUNTIFS(Matches!$C$9:$C$1954,D1614,Matches!$D$9:$D$1954,C1614,Matches!$Q$9:$Q$1954,1,Matches!$E$9:$E$1954,3)))/((INDEX('RPI calculation'!$H$9:$H$356,P1614)+INDEX('RPI calculation'!$I$9:$I$356,P1614))-(COUNTIFS(Matches!$C$9:$C$1954,C1614,Matches!$D$9:$D$1954,D1614,Matches!$Q$9:$Q$1954,1)+COUNTIFS(Matches!$C$9:$C$1954,D1614,Matches!$D$9:$D$1954,C1614,Matches!$Q$9:$Q$1954,1))))</f>
        <v>0.55555555555555558</v>
      </c>
      <c r="U1614" s="9">
        <f>IF(Q1614=0,0,(INDEX('RPI calculation'!$H$9:$H$356,O1614)-(COUNTIFS(Matches!$C$9:$C$1954,C1614,Matches!$D$9:$D$1954,D1614,Matches!$Q$9:$Q$1954,1,Matches!$E$9:$E$1954,3)+COUNTIFS(Matches!$C$9:$C$1954,D1614,Matches!$D$9:$D$1954,C1614,Matches!$Q$9:$Q$1954,1,Matches!$F$9:$F$1954,3)))/((INDEX('RPI calculation'!$H$9:$H$356,O1614)+INDEX('RPI calculation'!$I$9:$I$356,O1614))-(COUNTIFS(Matches!$C$9:$C$1954,C1614,Matches!$D$9:$D$1954,D1614,Matches!$Q$9:$Q$1954,1)+COUNTIFS(Matches!$C$9:$C$1954,D1614,Matches!$D$9:$D$1954,C1614,Matches!$Q$9:$Q$1954,1))))</f>
        <v>0.33333333333333331</v>
      </c>
      <c r="V1614" s="9">
        <f>IF(Q1614=0,0,INDEX('RPI calculation'!$K$9:$K$356,P1614))</f>
        <v>0.48459595959595958</v>
      </c>
      <c r="W1614" s="9">
        <f>IF(Q1614=0,0,INDEX('RPI calculation'!$K$9:$K$356,O1614))</f>
        <v>0.44525252525252518</v>
      </c>
      <c r="X1614" s="1">
        <f>IF(G1614="D1",INDEX('RPI calculation'!$N$9:$N$356,O1614),0)</f>
        <v>244</v>
      </c>
      <c r="Y1614" s="1">
        <f>IF(H1614="D1",INDEX('RPI calculation'!$N$9:$N$356,P1614),0)</f>
        <v>173</v>
      </c>
    </row>
    <row r="1615" spans="1:25" ht="25">
      <c r="A1615" s="1" t="s">
        <v>4311</v>
      </c>
      <c r="B1615" s="12">
        <v>46283</v>
      </c>
      <c r="C1615" s="1" t="s">
        <v>42</v>
      </c>
      <c r="D1615" s="1" t="s">
        <v>216</v>
      </c>
      <c r="E1615" s="1">
        <v>3</v>
      </c>
      <c r="F1615" s="1">
        <v>2</v>
      </c>
      <c r="G1615" s="1" t="s">
        <v>584</v>
      </c>
      <c r="H1615" s="1" t="s">
        <v>584</v>
      </c>
      <c r="I1615" s="1">
        <v>2</v>
      </c>
      <c r="J1615" s="14" t="s">
        <v>803</v>
      </c>
      <c r="K1615" s="14" t="s">
        <v>4312</v>
      </c>
      <c r="L1615" s="14"/>
      <c r="M1615" s="1" t="s">
        <v>5986</v>
      </c>
      <c r="N1615" s="14" t="s">
        <v>5989</v>
      </c>
      <c r="O1615" s="1">
        <f>IF(G1615="D1",MATCH(C1615,'RPI calculation'!$A$9:$A$356,0),0)</f>
        <v>12</v>
      </c>
      <c r="P1615" s="1">
        <f>IF(H1615="D1",MATCH(D1615,'RPI calculation'!$A$9:$A$356,0),0)</f>
        <v>35</v>
      </c>
      <c r="Q1615" s="1">
        <f t="shared" si="75"/>
        <v>1</v>
      </c>
      <c r="R1615" s="1">
        <f t="shared" si="76"/>
        <v>1</v>
      </c>
      <c r="S1615" s="1">
        <f t="shared" si="77"/>
        <v>0</v>
      </c>
      <c r="T1615" s="9">
        <f>IF(Q1615=0,0,(INDEX('RPI calculation'!$H$9:$H$356,P1615)-(COUNTIFS(Matches!$C$9:$C$1954,C1615,Matches!$D$9:$D$1954,D1615,Matches!$Q$9:$Q$1954,1,Matches!$F$9:$F$1954,3)+COUNTIFS(Matches!$C$9:$C$1954,D1615,Matches!$D$9:$D$1954,C1615,Matches!$Q$9:$Q$1954,1,Matches!$E$9:$E$1954,3)))/((INDEX('RPI calculation'!$H$9:$H$356,P1615)+INDEX('RPI calculation'!$I$9:$I$356,P1615))-(COUNTIFS(Matches!$C$9:$C$1954,C1615,Matches!$D$9:$D$1954,D1615,Matches!$Q$9:$Q$1954,1)+COUNTIFS(Matches!$C$9:$C$1954,D1615,Matches!$D$9:$D$1954,C1615,Matches!$Q$9:$Q$1954,1))))</f>
        <v>0.44444444444444442</v>
      </c>
      <c r="U1615" s="9">
        <f>IF(Q1615=0,0,(INDEX('RPI calculation'!$H$9:$H$356,O1615)-(COUNTIFS(Matches!$C$9:$C$1954,C1615,Matches!$D$9:$D$1954,D1615,Matches!$Q$9:$Q$1954,1,Matches!$E$9:$E$1954,3)+COUNTIFS(Matches!$C$9:$C$1954,D1615,Matches!$D$9:$D$1954,C1615,Matches!$Q$9:$Q$1954,1,Matches!$F$9:$F$1954,3)))/((INDEX('RPI calculation'!$H$9:$H$356,O1615)+INDEX('RPI calculation'!$I$9:$I$356,O1615))-(COUNTIFS(Matches!$C$9:$C$1954,C1615,Matches!$D$9:$D$1954,D1615,Matches!$Q$9:$Q$1954,1)+COUNTIFS(Matches!$C$9:$C$1954,D1615,Matches!$D$9:$D$1954,C1615,Matches!$Q$9:$Q$1954,1))))</f>
        <v>0.8</v>
      </c>
      <c r="V1615" s="9">
        <f>IF(Q1615=0,0,INDEX('RPI calculation'!$K$9:$K$356,P1615))</f>
        <v>0.4944949494949496</v>
      </c>
      <c r="W1615" s="9">
        <f>IF(Q1615=0,0,INDEX('RPI calculation'!$K$9:$K$356,O1615))</f>
        <v>0.60432900432900427</v>
      </c>
      <c r="X1615" s="1">
        <f>IF(G1615="D1",INDEX('RPI calculation'!$N$9:$N$356,O1615),0)</f>
        <v>19</v>
      </c>
      <c r="Y1615" s="1">
        <f>IF(H1615="D1",INDEX('RPI calculation'!$N$9:$N$356,P1615),0)</f>
        <v>193</v>
      </c>
    </row>
    <row r="1616" spans="1:25" ht="25">
      <c r="A1616" s="1" t="s">
        <v>4313</v>
      </c>
      <c r="B1616" s="12">
        <v>46283</v>
      </c>
      <c r="C1616" s="1" t="s">
        <v>369</v>
      </c>
      <c r="D1616" s="1" t="s">
        <v>325</v>
      </c>
      <c r="E1616" s="1">
        <v>0</v>
      </c>
      <c r="F1616" s="1">
        <v>3</v>
      </c>
      <c r="G1616" s="1" t="s">
        <v>584</v>
      </c>
      <c r="H1616" s="1" t="s">
        <v>584</v>
      </c>
      <c r="I1616" s="1">
        <v>2</v>
      </c>
      <c r="J1616" s="14" t="s">
        <v>1427</v>
      </c>
      <c r="K1616" s="14" t="s">
        <v>4314</v>
      </c>
      <c r="L1616" s="14"/>
      <c r="M1616" s="1" t="s">
        <v>5986</v>
      </c>
      <c r="N1616" s="14" t="s">
        <v>5989</v>
      </c>
      <c r="O1616" s="1">
        <f>IF(G1616="D1",MATCH(C1616,'RPI calculation'!$A$9:$A$356,0),0)</f>
        <v>13</v>
      </c>
      <c r="P1616" s="1">
        <f>IF(H1616="D1",MATCH(D1616,'RPI calculation'!$A$9:$A$356,0),0)</f>
        <v>314</v>
      </c>
      <c r="Q1616" s="1">
        <f t="shared" si="75"/>
        <v>1</v>
      </c>
      <c r="R1616" s="1">
        <f t="shared" si="76"/>
        <v>0</v>
      </c>
      <c r="S1616" s="1">
        <f t="shared" si="77"/>
        <v>1</v>
      </c>
      <c r="T1616" s="9">
        <f>IF(Q1616=0,0,(INDEX('RPI calculation'!$H$9:$H$356,P1616)-(COUNTIFS(Matches!$C$9:$C$1954,C1616,Matches!$D$9:$D$1954,D1616,Matches!$Q$9:$Q$1954,1,Matches!$F$9:$F$1954,3)+COUNTIFS(Matches!$C$9:$C$1954,D1616,Matches!$D$9:$D$1954,C1616,Matches!$Q$9:$Q$1954,1,Matches!$E$9:$E$1954,3)))/((INDEX('RPI calculation'!$H$9:$H$356,P1616)+INDEX('RPI calculation'!$I$9:$I$356,P1616))-(COUNTIFS(Matches!$C$9:$C$1954,C1616,Matches!$D$9:$D$1954,D1616,Matches!$Q$9:$Q$1954,1)+COUNTIFS(Matches!$C$9:$C$1954,D1616,Matches!$D$9:$D$1954,C1616,Matches!$Q$9:$Q$1954,1))))</f>
        <v>0.33333333333333331</v>
      </c>
      <c r="U1616" s="9">
        <f>IF(Q1616=0,0,(INDEX('RPI calculation'!$H$9:$H$356,O1616)-(COUNTIFS(Matches!$C$9:$C$1954,C1616,Matches!$D$9:$D$1954,D1616,Matches!$Q$9:$Q$1954,1,Matches!$E$9:$E$1954,3)+COUNTIFS(Matches!$C$9:$C$1954,D1616,Matches!$D$9:$D$1954,C1616,Matches!$Q$9:$Q$1954,1,Matches!$F$9:$F$1954,3)))/((INDEX('RPI calculation'!$H$9:$H$356,O1616)+INDEX('RPI calculation'!$I$9:$I$356,O1616))-(COUNTIFS(Matches!$C$9:$C$1954,C1616,Matches!$D$9:$D$1954,D1616,Matches!$Q$9:$Q$1954,1)+COUNTIFS(Matches!$C$9:$C$1954,D1616,Matches!$D$9:$D$1954,C1616,Matches!$Q$9:$Q$1954,1))))</f>
        <v>0.2857142857142857</v>
      </c>
      <c r="V1616" s="9">
        <f>IF(Q1616=0,0,INDEX('RPI calculation'!$K$9:$K$356,P1616))</f>
        <v>0.37811885084612357</v>
      </c>
      <c r="W1616" s="9">
        <f>IF(Q1616=0,0,INDEX('RPI calculation'!$K$9:$K$356,O1616))</f>
        <v>0.26324354657687993</v>
      </c>
      <c r="X1616" s="1">
        <f>IF(G1616="D1",INDEX('RPI calculation'!$N$9:$N$356,O1616),0)</f>
        <v>346</v>
      </c>
      <c r="Y1616" s="1">
        <f>IF(H1616="D1",INDEX('RPI calculation'!$N$9:$N$356,P1616),0)</f>
        <v>302</v>
      </c>
    </row>
    <row r="1617" spans="1:25" ht="25">
      <c r="A1617" s="1" t="s">
        <v>4315</v>
      </c>
      <c r="B1617" s="12">
        <v>46283</v>
      </c>
      <c r="C1617" s="1" t="s">
        <v>369</v>
      </c>
      <c r="D1617" s="1" t="s">
        <v>339</v>
      </c>
      <c r="E1617" s="1">
        <v>0</v>
      </c>
      <c r="F1617" s="1">
        <v>3</v>
      </c>
      <c r="G1617" s="1" t="s">
        <v>584</v>
      </c>
      <c r="H1617" s="1" t="s">
        <v>584</v>
      </c>
      <c r="I1617" s="1">
        <v>2</v>
      </c>
      <c r="J1617" s="14" t="s">
        <v>629</v>
      </c>
      <c r="K1617" s="14" t="s">
        <v>4316</v>
      </c>
      <c r="L1617" s="14"/>
      <c r="M1617" s="1" t="s">
        <v>5986</v>
      </c>
      <c r="N1617" s="14" t="s">
        <v>5989</v>
      </c>
      <c r="O1617" s="1">
        <f>IF(G1617="D1",MATCH(C1617,'RPI calculation'!$A$9:$A$356,0),0)</f>
        <v>13</v>
      </c>
      <c r="P1617" s="1">
        <f>IF(H1617="D1",MATCH(D1617,'RPI calculation'!$A$9:$A$356,0),0)</f>
        <v>333</v>
      </c>
      <c r="Q1617" s="1">
        <f t="shared" si="75"/>
        <v>1</v>
      </c>
      <c r="R1617" s="1">
        <f t="shared" si="76"/>
        <v>0</v>
      </c>
      <c r="S1617" s="1">
        <f t="shared" si="77"/>
        <v>1</v>
      </c>
      <c r="T1617" s="9">
        <f>IF(Q1617=0,0,(INDEX('RPI calculation'!$H$9:$H$356,P1617)-(COUNTIFS(Matches!$C$9:$C$1954,C1617,Matches!$D$9:$D$1954,D1617,Matches!$Q$9:$Q$1954,1,Matches!$F$9:$F$1954,3)+COUNTIFS(Matches!$C$9:$C$1954,D1617,Matches!$D$9:$D$1954,C1617,Matches!$Q$9:$Q$1954,1,Matches!$E$9:$E$1954,3)))/((INDEX('RPI calculation'!$H$9:$H$356,P1617)+INDEX('RPI calculation'!$I$9:$I$356,P1617))-(COUNTIFS(Matches!$C$9:$C$1954,C1617,Matches!$D$9:$D$1954,D1617,Matches!$Q$9:$Q$1954,1)+COUNTIFS(Matches!$C$9:$C$1954,D1617,Matches!$D$9:$D$1954,C1617,Matches!$Q$9:$Q$1954,1))))</f>
        <v>0.27272727272727271</v>
      </c>
      <c r="U1617" s="9">
        <f>IF(Q1617=0,0,(INDEX('RPI calculation'!$H$9:$H$356,O1617)-(COUNTIFS(Matches!$C$9:$C$1954,C1617,Matches!$D$9:$D$1954,D1617,Matches!$Q$9:$Q$1954,1,Matches!$E$9:$E$1954,3)+COUNTIFS(Matches!$C$9:$C$1954,D1617,Matches!$D$9:$D$1954,C1617,Matches!$Q$9:$Q$1954,1,Matches!$F$9:$F$1954,3)))/((INDEX('RPI calculation'!$H$9:$H$356,O1617)+INDEX('RPI calculation'!$I$9:$I$356,O1617))-(COUNTIFS(Matches!$C$9:$C$1954,C1617,Matches!$D$9:$D$1954,D1617,Matches!$Q$9:$Q$1954,1)+COUNTIFS(Matches!$C$9:$C$1954,D1617,Matches!$D$9:$D$1954,C1617,Matches!$Q$9:$Q$1954,1))))</f>
        <v>0.25</v>
      </c>
      <c r="V1617" s="9">
        <f>IF(Q1617=0,0,INDEX('RPI calculation'!$K$9:$K$356,P1617))</f>
        <v>0.39747335997335992</v>
      </c>
      <c r="W1617" s="9">
        <f>IF(Q1617=0,0,INDEX('RPI calculation'!$K$9:$K$356,O1617))</f>
        <v>0.26324354657687993</v>
      </c>
      <c r="X1617" s="1">
        <f>IF(G1617="D1",INDEX('RPI calculation'!$N$9:$N$356,O1617),0)</f>
        <v>346</v>
      </c>
      <c r="Y1617" s="1">
        <f>IF(H1617="D1",INDEX('RPI calculation'!$N$9:$N$356,P1617),0)</f>
        <v>316</v>
      </c>
    </row>
    <row r="1618" spans="1:25" ht="25">
      <c r="A1618" s="1" t="s">
        <v>4317</v>
      </c>
      <c r="B1618" s="12">
        <v>46283</v>
      </c>
      <c r="C1618" s="1" t="s">
        <v>97</v>
      </c>
      <c r="D1618" s="1" t="s">
        <v>200</v>
      </c>
      <c r="E1618" s="1">
        <v>3</v>
      </c>
      <c r="F1618" s="1">
        <v>0</v>
      </c>
      <c r="G1618" s="1" t="s">
        <v>584</v>
      </c>
      <c r="H1618" s="1" t="s">
        <v>584</v>
      </c>
      <c r="I1618" s="1">
        <v>2</v>
      </c>
      <c r="J1618" s="14" t="s">
        <v>4318</v>
      </c>
      <c r="K1618" s="14" t="s">
        <v>4319</v>
      </c>
      <c r="L1618" s="14"/>
      <c r="M1618" s="1" t="s">
        <v>5986</v>
      </c>
      <c r="N1618" s="14" t="s">
        <v>5990</v>
      </c>
      <c r="O1618" s="1">
        <f>IF(G1618="D1",MATCH(C1618,'RPI calculation'!$A$9:$A$356,0),0)</f>
        <v>14</v>
      </c>
      <c r="P1618" s="1">
        <f>IF(H1618="D1",MATCH(D1618,'RPI calculation'!$A$9:$A$356,0),0)</f>
        <v>15</v>
      </c>
      <c r="Q1618" s="1">
        <f t="shared" si="75"/>
        <v>1</v>
      </c>
      <c r="R1618" s="1">
        <f t="shared" si="76"/>
        <v>1</v>
      </c>
      <c r="S1618" s="1">
        <f t="shared" si="77"/>
        <v>0</v>
      </c>
      <c r="T1618" s="9">
        <f>IF(Q1618=0,0,(INDEX('RPI calculation'!$H$9:$H$356,P1618)-(COUNTIFS(Matches!$C$9:$C$1954,C1618,Matches!$D$9:$D$1954,D1618,Matches!$Q$9:$Q$1954,1,Matches!$F$9:$F$1954,3)+COUNTIFS(Matches!$C$9:$C$1954,D1618,Matches!$D$9:$D$1954,C1618,Matches!$Q$9:$Q$1954,1,Matches!$E$9:$E$1954,3)))/((INDEX('RPI calculation'!$H$9:$H$356,P1618)+INDEX('RPI calculation'!$I$9:$I$356,P1618))-(COUNTIFS(Matches!$C$9:$C$1954,C1618,Matches!$D$9:$D$1954,D1618,Matches!$Q$9:$Q$1954,1)+COUNTIFS(Matches!$C$9:$C$1954,D1618,Matches!$D$9:$D$1954,C1618,Matches!$Q$9:$Q$1954,1))))</f>
        <v>0.4</v>
      </c>
      <c r="U1618" s="9">
        <f>IF(Q1618=0,0,(INDEX('RPI calculation'!$H$9:$H$356,O1618)-(COUNTIFS(Matches!$C$9:$C$1954,C1618,Matches!$D$9:$D$1954,D1618,Matches!$Q$9:$Q$1954,1,Matches!$E$9:$E$1954,3)+COUNTIFS(Matches!$C$9:$C$1954,D1618,Matches!$D$9:$D$1954,C1618,Matches!$Q$9:$Q$1954,1,Matches!$F$9:$F$1954,3)))/((INDEX('RPI calculation'!$H$9:$H$356,O1618)+INDEX('RPI calculation'!$I$9:$I$356,O1618))-(COUNTIFS(Matches!$C$9:$C$1954,C1618,Matches!$D$9:$D$1954,D1618,Matches!$Q$9:$Q$1954,1)+COUNTIFS(Matches!$C$9:$C$1954,D1618,Matches!$D$9:$D$1954,C1618,Matches!$Q$9:$Q$1954,1))))</f>
        <v>0.7</v>
      </c>
      <c r="V1618" s="9">
        <f>IF(Q1618=0,0,INDEX('RPI calculation'!$K$9:$K$356,P1618))</f>
        <v>0.52984389348025718</v>
      </c>
      <c r="W1618" s="9">
        <f>IF(Q1618=0,0,INDEX('RPI calculation'!$K$9:$K$356,O1618))</f>
        <v>0.5526859504132231</v>
      </c>
      <c r="X1618" s="1">
        <f>IF(G1618="D1",INDEX('RPI calculation'!$N$9:$N$356,O1618),0)</f>
        <v>74</v>
      </c>
      <c r="Y1618" s="1">
        <f>IF(H1618="D1",INDEX('RPI calculation'!$N$9:$N$356,P1618),0)</f>
        <v>177</v>
      </c>
    </row>
    <row r="1619" spans="1:25">
      <c r="A1619" s="1" t="s">
        <v>4320</v>
      </c>
      <c r="B1619" s="12">
        <v>46283</v>
      </c>
      <c r="C1619" s="1" t="s">
        <v>105</v>
      </c>
      <c r="D1619" s="1" t="s">
        <v>336</v>
      </c>
      <c r="E1619" s="1">
        <v>3</v>
      </c>
      <c r="F1619" s="1">
        <v>1</v>
      </c>
      <c r="G1619" s="1" t="s">
        <v>584</v>
      </c>
      <c r="H1619" s="1" t="s">
        <v>584</v>
      </c>
      <c r="I1619" s="1">
        <v>1</v>
      </c>
      <c r="J1619" s="14" t="s">
        <v>4303</v>
      </c>
      <c r="K1619" s="14" t="s">
        <v>4321</v>
      </c>
      <c r="L1619" s="14"/>
      <c r="M1619" s="1" t="s">
        <v>5993</v>
      </c>
      <c r="N1619" s="14" t="s">
        <v>5989</v>
      </c>
      <c r="O1619" s="1">
        <f>IF(G1619="D1",MATCH(C1619,'RPI calculation'!$A$9:$A$356,0),0)</f>
        <v>16</v>
      </c>
      <c r="P1619" s="1">
        <f>IF(H1619="D1",MATCH(D1619,'RPI calculation'!$A$9:$A$356,0),0)</f>
        <v>148</v>
      </c>
      <c r="Q1619" s="1">
        <f t="shared" si="75"/>
        <v>1</v>
      </c>
      <c r="R1619" s="1">
        <f t="shared" si="76"/>
        <v>1</v>
      </c>
      <c r="S1619" s="1">
        <f t="shared" si="77"/>
        <v>0</v>
      </c>
      <c r="T1619" s="9">
        <f>IF(Q1619=0,0,(INDEX('RPI calculation'!$H$9:$H$356,P1619)-(COUNTIFS(Matches!$C$9:$C$1954,C1619,Matches!$D$9:$D$1954,D1619,Matches!$Q$9:$Q$1954,1,Matches!$F$9:$F$1954,3)+COUNTIFS(Matches!$C$9:$C$1954,D1619,Matches!$D$9:$D$1954,C1619,Matches!$Q$9:$Q$1954,1,Matches!$E$9:$E$1954,3)))/((INDEX('RPI calculation'!$H$9:$H$356,P1619)+INDEX('RPI calculation'!$I$9:$I$356,P1619))-(COUNTIFS(Matches!$C$9:$C$1954,C1619,Matches!$D$9:$D$1954,D1619,Matches!$Q$9:$Q$1954,1)+COUNTIFS(Matches!$C$9:$C$1954,D1619,Matches!$D$9:$D$1954,C1619,Matches!$Q$9:$Q$1954,1))))</f>
        <v>0.22222222222222221</v>
      </c>
      <c r="U1619" s="9">
        <f>IF(Q1619=0,0,(INDEX('RPI calculation'!$H$9:$H$356,O1619)-(COUNTIFS(Matches!$C$9:$C$1954,C1619,Matches!$D$9:$D$1954,D1619,Matches!$Q$9:$Q$1954,1,Matches!$E$9:$E$1954,3)+COUNTIFS(Matches!$C$9:$C$1954,D1619,Matches!$D$9:$D$1954,C1619,Matches!$Q$9:$Q$1954,1,Matches!$F$9:$F$1954,3)))/((INDEX('RPI calculation'!$H$9:$H$356,O1619)+INDEX('RPI calculation'!$I$9:$I$356,O1619))-(COUNTIFS(Matches!$C$9:$C$1954,C1619,Matches!$D$9:$D$1954,D1619,Matches!$Q$9:$Q$1954,1)+COUNTIFS(Matches!$C$9:$C$1954,D1619,Matches!$D$9:$D$1954,C1619,Matches!$Q$9:$Q$1954,1))))</f>
        <v>0.6</v>
      </c>
      <c r="V1619" s="9">
        <f>IF(Q1619=0,0,INDEX('RPI calculation'!$K$9:$K$356,P1619))</f>
        <v>0.43409090909090908</v>
      </c>
      <c r="W1619" s="9">
        <f>IF(Q1619=0,0,INDEX('RPI calculation'!$K$9:$K$356,O1619))</f>
        <v>0.57254361799816345</v>
      </c>
      <c r="X1619" s="1">
        <f>IF(G1619="D1",INDEX('RPI calculation'!$N$9:$N$356,O1619),0)</f>
        <v>82</v>
      </c>
      <c r="Y1619" s="1">
        <f>IF(H1619="D1",INDEX('RPI calculation'!$N$9:$N$356,P1619),0)</f>
        <v>313</v>
      </c>
    </row>
    <row r="1620" spans="1:25" ht="25">
      <c r="A1620" s="1" t="s">
        <v>4322</v>
      </c>
      <c r="B1620" s="12">
        <v>46283</v>
      </c>
      <c r="C1620" s="1" t="s">
        <v>87</v>
      </c>
      <c r="D1620" s="1" t="s">
        <v>199</v>
      </c>
      <c r="E1620" s="1">
        <v>3</v>
      </c>
      <c r="F1620" s="1">
        <v>1</v>
      </c>
      <c r="G1620" s="1" t="s">
        <v>584</v>
      </c>
      <c r="H1620" s="1" t="s">
        <v>584</v>
      </c>
      <c r="I1620" s="1">
        <v>2</v>
      </c>
      <c r="J1620" s="14" t="s">
        <v>4323</v>
      </c>
      <c r="K1620" s="14" t="s">
        <v>4324</v>
      </c>
      <c r="L1620" s="14"/>
      <c r="M1620" s="1" t="s">
        <v>5986</v>
      </c>
      <c r="N1620" s="14" t="s">
        <v>5987</v>
      </c>
      <c r="O1620" s="1">
        <f>IF(G1620="D1",MATCH(C1620,'RPI calculation'!$A$9:$A$356,0),0)</f>
        <v>17</v>
      </c>
      <c r="P1620" s="1">
        <f>IF(H1620="D1",MATCH(D1620,'RPI calculation'!$A$9:$A$356,0),0)</f>
        <v>242</v>
      </c>
      <c r="Q1620" s="1">
        <f t="shared" si="75"/>
        <v>1</v>
      </c>
      <c r="R1620" s="1">
        <f t="shared" si="76"/>
        <v>1</v>
      </c>
      <c r="S1620" s="1">
        <f t="shared" si="77"/>
        <v>0</v>
      </c>
      <c r="T1620" s="9">
        <f>IF(Q1620=0,0,(INDEX('RPI calculation'!$H$9:$H$356,P1620)-(COUNTIFS(Matches!$C$9:$C$1954,C1620,Matches!$D$9:$D$1954,D1620,Matches!$Q$9:$Q$1954,1,Matches!$F$9:$F$1954,3)+COUNTIFS(Matches!$C$9:$C$1954,D1620,Matches!$D$9:$D$1954,C1620,Matches!$Q$9:$Q$1954,1,Matches!$E$9:$E$1954,3)))/((INDEX('RPI calculation'!$H$9:$H$356,P1620)+INDEX('RPI calculation'!$I$9:$I$356,P1620))-(COUNTIFS(Matches!$C$9:$C$1954,C1620,Matches!$D$9:$D$1954,D1620,Matches!$Q$9:$Q$1954,1)+COUNTIFS(Matches!$C$9:$C$1954,D1620,Matches!$D$9:$D$1954,C1620,Matches!$Q$9:$Q$1954,1))))</f>
        <v>0.33333333333333331</v>
      </c>
      <c r="U1620" s="9">
        <f>IF(Q1620=0,0,(INDEX('RPI calculation'!$H$9:$H$356,O1620)-(COUNTIFS(Matches!$C$9:$C$1954,C1620,Matches!$D$9:$D$1954,D1620,Matches!$Q$9:$Q$1954,1,Matches!$E$9:$E$1954,3)+COUNTIFS(Matches!$C$9:$C$1954,D1620,Matches!$D$9:$D$1954,C1620,Matches!$Q$9:$Q$1954,1,Matches!$F$9:$F$1954,3)))/((INDEX('RPI calculation'!$H$9:$H$356,O1620)+INDEX('RPI calculation'!$I$9:$I$356,O1620))-(COUNTIFS(Matches!$C$9:$C$1954,C1620,Matches!$D$9:$D$1954,D1620,Matches!$Q$9:$Q$1954,1)+COUNTIFS(Matches!$C$9:$C$1954,D1620,Matches!$D$9:$D$1954,C1620,Matches!$Q$9:$Q$1954,1))))</f>
        <v>0.81818181818181823</v>
      </c>
      <c r="V1620" s="9">
        <f>IF(Q1620=0,0,INDEX('RPI calculation'!$K$9:$K$356,P1620))</f>
        <v>0.59522727272727272</v>
      </c>
      <c r="W1620" s="9">
        <f>IF(Q1620=0,0,INDEX('RPI calculation'!$K$9:$K$356,O1620))</f>
        <v>0.47534872534872535</v>
      </c>
      <c r="X1620" s="1">
        <f>IF(G1620="D1",INDEX('RPI calculation'!$N$9:$N$356,O1620),0)</f>
        <v>64</v>
      </c>
      <c r="Y1620" s="1">
        <f>IF(H1620="D1",INDEX('RPI calculation'!$N$9:$N$356,P1620),0)</f>
        <v>176</v>
      </c>
    </row>
    <row r="1621" spans="1:25" ht="25">
      <c r="A1621" s="1" t="s">
        <v>4325</v>
      </c>
      <c r="B1621" s="12">
        <v>46283</v>
      </c>
      <c r="C1621" s="1" t="s">
        <v>220</v>
      </c>
      <c r="D1621" s="1" t="s">
        <v>247</v>
      </c>
      <c r="E1621" s="1">
        <v>1</v>
      </c>
      <c r="F1621" s="1">
        <v>3</v>
      </c>
      <c r="G1621" s="1" t="s">
        <v>584</v>
      </c>
      <c r="H1621" s="1" t="s">
        <v>584</v>
      </c>
      <c r="I1621" s="1">
        <v>2</v>
      </c>
      <c r="J1621" s="14" t="s">
        <v>1572</v>
      </c>
      <c r="K1621" s="14" t="s">
        <v>4326</v>
      </c>
      <c r="L1621" s="14"/>
      <c r="M1621" s="1" t="s">
        <v>5986</v>
      </c>
      <c r="N1621" s="14" t="s">
        <v>5989</v>
      </c>
      <c r="O1621" s="1">
        <f>IF(G1621="D1",MATCH(C1621,'RPI calculation'!$A$9:$A$356,0),0)</f>
        <v>18</v>
      </c>
      <c r="P1621" s="1">
        <f>IF(H1621="D1",MATCH(D1621,'RPI calculation'!$A$9:$A$356,0),0)</f>
        <v>93</v>
      </c>
      <c r="Q1621" s="1">
        <f t="shared" si="75"/>
        <v>1</v>
      </c>
      <c r="R1621" s="1">
        <f t="shared" si="76"/>
        <v>0</v>
      </c>
      <c r="S1621" s="1">
        <f t="shared" si="77"/>
        <v>1</v>
      </c>
      <c r="T1621" s="9">
        <f>IF(Q1621=0,0,(INDEX('RPI calculation'!$H$9:$H$356,P1621)-(COUNTIFS(Matches!$C$9:$C$1954,C1621,Matches!$D$9:$D$1954,D1621,Matches!$Q$9:$Q$1954,1,Matches!$F$9:$F$1954,3)+COUNTIFS(Matches!$C$9:$C$1954,D1621,Matches!$D$9:$D$1954,C1621,Matches!$Q$9:$Q$1954,1,Matches!$E$9:$E$1954,3)))/((INDEX('RPI calculation'!$H$9:$H$356,P1621)+INDEX('RPI calculation'!$I$9:$I$356,P1621))-(COUNTIFS(Matches!$C$9:$C$1954,C1621,Matches!$D$9:$D$1954,D1621,Matches!$Q$9:$Q$1954,1)+COUNTIFS(Matches!$C$9:$C$1954,D1621,Matches!$D$9:$D$1954,C1621,Matches!$Q$9:$Q$1954,1))))</f>
        <v>0.66666666666666663</v>
      </c>
      <c r="U1621" s="9">
        <f>IF(Q1621=0,0,(INDEX('RPI calculation'!$H$9:$H$356,O1621)-(COUNTIFS(Matches!$C$9:$C$1954,C1621,Matches!$D$9:$D$1954,D1621,Matches!$Q$9:$Q$1954,1,Matches!$E$9:$E$1954,3)+COUNTIFS(Matches!$C$9:$C$1954,D1621,Matches!$D$9:$D$1954,C1621,Matches!$Q$9:$Q$1954,1,Matches!$F$9:$F$1954,3)))/((INDEX('RPI calculation'!$H$9:$H$356,O1621)+INDEX('RPI calculation'!$I$9:$I$356,O1621))-(COUNTIFS(Matches!$C$9:$C$1954,C1621,Matches!$D$9:$D$1954,D1621,Matches!$Q$9:$Q$1954,1)+COUNTIFS(Matches!$C$9:$C$1954,D1621,Matches!$D$9:$D$1954,C1621,Matches!$Q$9:$Q$1954,1))))</f>
        <v>0.66666666666666663</v>
      </c>
      <c r="V1621" s="9">
        <f>IF(Q1621=0,0,INDEX('RPI calculation'!$K$9:$K$356,P1621))</f>
        <v>0.3561383061383061</v>
      </c>
      <c r="W1621" s="9">
        <f>IF(Q1621=0,0,INDEX('RPI calculation'!$K$9:$K$356,O1621))</f>
        <v>0.42226107226107218</v>
      </c>
      <c r="X1621" s="1">
        <f>IF(G1621="D1",INDEX('RPI calculation'!$N$9:$N$356,O1621),0)</f>
        <v>197</v>
      </c>
      <c r="Y1621" s="1">
        <f>IF(H1621="D1",INDEX('RPI calculation'!$N$9:$N$356,P1621),0)</f>
        <v>224</v>
      </c>
    </row>
    <row r="1622" spans="1:25" ht="25">
      <c r="A1622" s="1" t="s">
        <v>4327</v>
      </c>
      <c r="B1622" s="12">
        <v>46283</v>
      </c>
      <c r="C1622" s="1" t="s">
        <v>220</v>
      </c>
      <c r="D1622" s="1" t="s">
        <v>330</v>
      </c>
      <c r="E1622" s="1">
        <v>3</v>
      </c>
      <c r="F1622" s="1">
        <v>0</v>
      </c>
      <c r="G1622" s="1" t="s">
        <v>584</v>
      </c>
      <c r="H1622" s="1" t="s">
        <v>584</v>
      </c>
      <c r="I1622" s="1">
        <v>2</v>
      </c>
      <c r="J1622" s="14" t="s">
        <v>668</v>
      </c>
      <c r="K1622" s="14" t="s">
        <v>4328</v>
      </c>
      <c r="L1622" s="14"/>
      <c r="M1622" s="1" t="s">
        <v>5986</v>
      </c>
      <c r="N1622" s="14" t="s">
        <v>5989</v>
      </c>
      <c r="O1622" s="1">
        <f>IF(G1622="D1",MATCH(C1622,'RPI calculation'!$A$9:$A$356,0),0)</f>
        <v>18</v>
      </c>
      <c r="P1622" s="1">
        <f>IF(H1622="D1",MATCH(D1622,'RPI calculation'!$A$9:$A$356,0),0)</f>
        <v>252</v>
      </c>
      <c r="Q1622" s="1">
        <f t="shared" si="75"/>
        <v>1</v>
      </c>
      <c r="R1622" s="1">
        <f t="shared" si="76"/>
        <v>1</v>
      </c>
      <c r="S1622" s="1">
        <f t="shared" si="77"/>
        <v>0</v>
      </c>
      <c r="T1622" s="9">
        <f>IF(Q1622=0,0,(INDEX('RPI calculation'!$H$9:$H$356,P1622)-(COUNTIFS(Matches!$C$9:$C$1954,C1622,Matches!$D$9:$D$1954,D1622,Matches!$Q$9:$Q$1954,1,Matches!$F$9:$F$1954,3)+COUNTIFS(Matches!$C$9:$C$1954,D1622,Matches!$D$9:$D$1954,C1622,Matches!$Q$9:$Q$1954,1,Matches!$E$9:$E$1954,3)))/((INDEX('RPI calculation'!$H$9:$H$356,P1622)+INDEX('RPI calculation'!$I$9:$I$356,P1622))-(COUNTIFS(Matches!$C$9:$C$1954,C1622,Matches!$D$9:$D$1954,D1622,Matches!$Q$9:$Q$1954,1)+COUNTIFS(Matches!$C$9:$C$1954,D1622,Matches!$D$9:$D$1954,C1622,Matches!$Q$9:$Q$1954,1))))</f>
        <v>0.18181818181818182</v>
      </c>
      <c r="U1622" s="9">
        <f>IF(Q1622=0,0,(INDEX('RPI calculation'!$H$9:$H$356,O1622)-(COUNTIFS(Matches!$C$9:$C$1954,C1622,Matches!$D$9:$D$1954,D1622,Matches!$Q$9:$Q$1954,1,Matches!$E$9:$E$1954,3)+COUNTIFS(Matches!$C$9:$C$1954,D1622,Matches!$D$9:$D$1954,C1622,Matches!$Q$9:$Q$1954,1,Matches!$F$9:$F$1954,3)))/((INDEX('RPI calculation'!$H$9:$H$356,O1622)+INDEX('RPI calculation'!$I$9:$I$356,O1622))-(COUNTIFS(Matches!$C$9:$C$1954,C1622,Matches!$D$9:$D$1954,D1622,Matches!$Q$9:$Q$1954,1)+COUNTIFS(Matches!$C$9:$C$1954,D1622,Matches!$D$9:$D$1954,C1622,Matches!$Q$9:$Q$1954,1))))</f>
        <v>0.58333333333333337</v>
      </c>
      <c r="V1622" s="9">
        <f>IF(Q1622=0,0,INDEX('RPI calculation'!$K$9:$K$356,P1622))</f>
        <v>0.50084175084175075</v>
      </c>
      <c r="W1622" s="9">
        <f>IF(Q1622=0,0,INDEX('RPI calculation'!$K$9:$K$356,O1622))</f>
        <v>0.42226107226107218</v>
      </c>
      <c r="X1622" s="1">
        <f>IF(G1622="D1",INDEX('RPI calculation'!$N$9:$N$356,O1622),0)</f>
        <v>197</v>
      </c>
      <c r="Y1622" s="1">
        <f>IF(H1622="D1",INDEX('RPI calculation'!$N$9:$N$356,P1622),0)</f>
        <v>307</v>
      </c>
    </row>
    <row r="1623" spans="1:25" ht="25">
      <c r="A1623" s="1" t="s">
        <v>4329</v>
      </c>
      <c r="B1623" s="12">
        <v>46283</v>
      </c>
      <c r="C1623" s="1" t="s">
        <v>32</v>
      </c>
      <c r="D1623" s="1" t="s">
        <v>103</v>
      </c>
      <c r="E1623" s="1">
        <v>3</v>
      </c>
      <c r="F1623" s="1">
        <v>0</v>
      </c>
      <c r="G1623" s="1" t="s">
        <v>584</v>
      </c>
      <c r="H1623" s="1" t="s">
        <v>584</v>
      </c>
      <c r="I1623" s="1">
        <v>2</v>
      </c>
      <c r="J1623" s="14" t="s">
        <v>1138</v>
      </c>
      <c r="K1623" s="14" t="s">
        <v>4330</v>
      </c>
      <c r="L1623" s="14"/>
      <c r="M1623" s="1" t="s">
        <v>5986</v>
      </c>
      <c r="N1623" s="14" t="s">
        <v>5989</v>
      </c>
      <c r="O1623" s="1">
        <f>IF(G1623="D1",MATCH(C1623,'RPI calculation'!$A$9:$A$356,0),0)</f>
        <v>20</v>
      </c>
      <c r="P1623" s="1">
        <f>IF(H1623="D1",MATCH(D1623,'RPI calculation'!$A$9:$A$356,0),0)</f>
        <v>319</v>
      </c>
      <c r="Q1623" s="1">
        <f t="shared" si="75"/>
        <v>1</v>
      </c>
      <c r="R1623" s="1">
        <f t="shared" si="76"/>
        <v>1</v>
      </c>
      <c r="S1623" s="1">
        <f t="shared" si="77"/>
        <v>0</v>
      </c>
      <c r="T1623" s="9">
        <f>IF(Q1623=0,0,(INDEX('RPI calculation'!$H$9:$H$356,P1623)-(COUNTIFS(Matches!$C$9:$C$1954,C1623,Matches!$D$9:$D$1954,D1623,Matches!$Q$9:$Q$1954,1,Matches!$F$9:$F$1954,3)+COUNTIFS(Matches!$C$9:$C$1954,D1623,Matches!$D$9:$D$1954,C1623,Matches!$Q$9:$Q$1954,1,Matches!$E$9:$E$1954,3)))/((INDEX('RPI calculation'!$H$9:$H$356,P1623)+INDEX('RPI calculation'!$I$9:$I$356,P1623))-(COUNTIFS(Matches!$C$9:$C$1954,C1623,Matches!$D$9:$D$1954,D1623,Matches!$Q$9:$Q$1954,1)+COUNTIFS(Matches!$C$9:$C$1954,D1623,Matches!$D$9:$D$1954,C1623,Matches!$Q$9:$Q$1954,1))))</f>
        <v>0.8</v>
      </c>
      <c r="U1623" s="9">
        <f>IF(Q1623=0,0,(INDEX('RPI calculation'!$H$9:$H$356,O1623)-(COUNTIFS(Matches!$C$9:$C$1954,C1623,Matches!$D$9:$D$1954,D1623,Matches!$Q$9:$Q$1954,1,Matches!$E$9:$E$1954,3)+COUNTIFS(Matches!$C$9:$C$1954,D1623,Matches!$D$9:$D$1954,C1623,Matches!$Q$9:$Q$1954,1,Matches!$F$9:$F$1954,3)))/((INDEX('RPI calculation'!$H$9:$H$356,O1623)+INDEX('RPI calculation'!$I$9:$I$356,O1623))-(COUNTIFS(Matches!$C$9:$C$1954,C1623,Matches!$D$9:$D$1954,D1623,Matches!$Q$9:$Q$1954,1)+COUNTIFS(Matches!$C$9:$C$1954,D1623,Matches!$D$9:$D$1954,C1623,Matches!$Q$9:$Q$1954,1))))</f>
        <v>0.77777777777777779</v>
      </c>
      <c r="V1623" s="9">
        <f>IF(Q1623=0,0,INDEX('RPI calculation'!$K$9:$K$356,P1623))</f>
        <v>0.51694214876033062</v>
      </c>
      <c r="W1623" s="9">
        <f>IF(Q1623=0,0,INDEX('RPI calculation'!$K$9:$K$356,O1623))</f>
        <v>0.67300505050505044</v>
      </c>
      <c r="X1623" s="1">
        <f>IF(G1623="D1",INDEX('RPI calculation'!$N$9:$N$356,O1623),0)</f>
        <v>9</v>
      </c>
      <c r="Y1623" s="1">
        <f>IF(H1623="D1",INDEX('RPI calculation'!$N$9:$N$356,P1623),0)</f>
        <v>80</v>
      </c>
    </row>
    <row r="1624" spans="1:25" ht="25">
      <c r="A1624" s="1" t="s">
        <v>4331</v>
      </c>
      <c r="B1624" s="12">
        <v>46283</v>
      </c>
      <c r="C1624" s="1" t="s">
        <v>232</v>
      </c>
      <c r="D1624" s="1" t="s">
        <v>299</v>
      </c>
      <c r="E1624" s="1">
        <v>3</v>
      </c>
      <c r="F1624" s="1">
        <v>1</v>
      </c>
      <c r="G1624" s="1" t="s">
        <v>584</v>
      </c>
      <c r="H1624" s="1" t="s">
        <v>584</v>
      </c>
      <c r="I1624" s="1">
        <v>2</v>
      </c>
      <c r="J1624" s="14" t="s">
        <v>878</v>
      </c>
      <c r="K1624" s="14" t="s">
        <v>4332</v>
      </c>
      <c r="L1624" s="14"/>
      <c r="M1624" s="1" t="s">
        <v>5986</v>
      </c>
      <c r="N1624" s="14" t="s">
        <v>5989</v>
      </c>
      <c r="O1624" s="1">
        <f>IF(G1624="D1",MATCH(C1624,'RPI calculation'!$A$9:$A$356,0),0)</f>
        <v>21</v>
      </c>
      <c r="P1624" s="1">
        <f>IF(H1624="D1",MATCH(D1624,'RPI calculation'!$A$9:$A$356,0),0)</f>
        <v>46</v>
      </c>
      <c r="Q1624" s="1">
        <f t="shared" si="75"/>
        <v>1</v>
      </c>
      <c r="R1624" s="1">
        <f t="shared" si="76"/>
        <v>1</v>
      </c>
      <c r="S1624" s="1">
        <f t="shared" si="77"/>
        <v>0</v>
      </c>
      <c r="T1624" s="9">
        <f>IF(Q1624=0,0,(INDEX('RPI calculation'!$H$9:$H$356,P1624)-(COUNTIFS(Matches!$C$9:$C$1954,C1624,Matches!$D$9:$D$1954,D1624,Matches!$Q$9:$Q$1954,1,Matches!$F$9:$F$1954,3)+COUNTIFS(Matches!$C$9:$C$1954,D1624,Matches!$D$9:$D$1954,C1624,Matches!$Q$9:$Q$1954,1,Matches!$E$9:$E$1954,3)))/((INDEX('RPI calculation'!$H$9:$H$356,P1624)+INDEX('RPI calculation'!$I$9:$I$356,P1624))-(COUNTIFS(Matches!$C$9:$C$1954,C1624,Matches!$D$9:$D$1954,D1624,Matches!$Q$9:$Q$1954,1)+COUNTIFS(Matches!$C$9:$C$1954,D1624,Matches!$D$9:$D$1954,C1624,Matches!$Q$9:$Q$1954,1))))</f>
        <v>0.45454545454545453</v>
      </c>
      <c r="U1624" s="9">
        <f>IF(Q1624=0,0,(INDEX('RPI calculation'!$H$9:$H$356,O1624)-(COUNTIFS(Matches!$C$9:$C$1954,C1624,Matches!$D$9:$D$1954,D1624,Matches!$Q$9:$Q$1954,1,Matches!$E$9:$E$1954,3)+COUNTIFS(Matches!$C$9:$C$1954,D1624,Matches!$D$9:$D$1954,C1624,Matches!$Q$9:$Q$1954,1,Matches!$F$9:$F$1954,3)))/((INDEX('RPI calculation'!$H$9:$H$356,O1624)+INDEX('RPI calculation'!$I$9:$I$356,O1624))-(COUNTIFS(Matches!$C$9:$C$1954,C1624,Matches!$D$9:$D$1954,D1624,Matches!$Q$9:$Q$1954,1)+COUNTIFS(Matches!$C$9:$C$1954,D1624,Matches!$D$9:$D$1954,C1624,Matches!$Q$9:$Q$1954,1))))</f>
        <v>0.5</v>
      </c>
      <c r="V1624" s="9">
        <f>IF(Q1624=0,0,INDEX('RPI calculation'!$K$9:$K$356,P1624))</f>
        <v>0.42518453768453773</v>
      </c>
      <c r="W1624" s="9">
        <f>IF(Q1624=0,0,INDEX('RPI calculation'!$K$9:$K$356,O1624))</f>
        <v>0.43919262555626193</v>
      </c>
      <c r="X1624" s="1">
        <f>IF(G1624="D1",INDEX('RPI calculation'!$N$9:$N$356,O1624),0)</f>
        <v>209</v>
      </c>
      <c r="Y1624" s="1">
        <f>IF(H1624="D1",INDEX('RPI calculation'!$N$9:$N$356,P1624),0)</f>
        <v>276</v>
      </c>
    </row>
    <row r="1625" spans="1:25" ht="25">
      <c r="A1625" s="1" t="s">
        <v>4333</v>
      </c>
      <c r="B1625" s="12">
        <v>46283</v>
      </c>
      <c r="C1625" s="1" t="s">
        <v>232</v>
      </c>
      <c r="D1625" s="1" t="s">
        <v>338</v>
      </c>
      <c r="E1625" s="1">
        <v>3</v>
      </c>
      <c r="F1625" s="1">
        <v>1</v>
      </c>
      <c r="G1625" s="1" t="s">
        <v>584</v>
      </c>
      <c r="H1625" s="1" t="s">
        <v>584</v>
      </c>
      <c r="I1625" s="1">
        <v>2</v>
      </c>
      <c r="J1625" s="14" t="s">
        <v>4334</v>
      </c>
      <c r="K1625" s="14" t="s">
        <v>4335</v>
      </c>
      <c r="L1625" s="14"/>
      <c r="M1625" s="1" t="s">
        <v>5986</v>
      </c>
      <c r="N1625" s="14" t="s">
        <v>5989</v>
      </c>
      <c r="O1625" s="1">
        <f>IF(G1625="D1",MATCH(C1625,'RPI calculation'!$A$9:$A$356,0),0)</f>
        <v>21</v>
      </c>
      <c r="P1625" s="1">
        <f>IF(H1625="D1",MATCH(D1625,'RPI calculation'!$A$9:$A$356,0),0)</f>
        <v>191</v>
      </c>
      <c r="Q1625" s="1">
        <f t="shared" si="75"/>
        <v>1</v>
      </c>
      <c r="R1625" s="1">
        <f t="shared" si="76"/>
        <v>1</v>
      </c>
      <c r="S1625" s="1">
        <f t="shared" si="77"/>
        <v>0</v>
      </c>
      <c r="T1625" s="9">
        <f>IF(Q1625=0,0,(INDEX('RPI calculation'!$H$9:$H$356,P1625)-(COUNTIFS(Matches!$C$9:$C$1954,C1625,Matches!$D$9:$D$1954,D1625,Matches!$Q$9:$Q$1954,1,Matches!$F$9:$F$1954,3)+COUNTIFS(Matches!$C$9:$C$1954,D1625,Matches!$D$9:$D$1954,C1625,Matches!$Q$9:$Q$1954,1,Matches!$E$9:$E$1954,3)))/((INDEX('RPI calculation'!$H$9:$H$356,P1625)+INDEX('RPI calculation'!$I$9:$I$356,P1625))-(COUNTIFS(Matches!$C$9:$C$1954,C1625,Matches!$D$9:$D$1954,D1625,Matches!$Q$9:$Q$1954,1)+COUNTIFS(Matches!$C$9:$C$1954,D1625,Matches!$D$9:$D$1954,C1625,Matches!$Q$9:$Q$1954,1))))</f>
        <v>0.2</v>
      </c>
      <c r="U1625" s="9">
        <f>IF(Q1625=0,0,(INDEX('RPI calculation'!$H$9:$H$356,O1625)-(COUNTIFS(Matches!$C$9:$C$1954,C1625,Matches!$D$9:$D$1954,D1625,Matches!$Q$9:$Q$1954,1,Matches!$E$9:$E$1954,3)+COUNTIFS(Matches!$C$9:$C$1954,D1625,Matches!$D$9:$D$1954,C1625,Matches!$Q$9:$Q$1954,1,Matches!$F$9:$F$1954,3)))/((INDEX('RPI calculation'!$H$9:$H$356,O1625)+INDEX('RPI calculation'!$I$9:$I$356,O1625))-(COUNTIFS(Matches!$C$9:$C$1954,C1625,Matches!$D$9:$D$1954,D1625,Matches!$Q$9:$Q$1954,1)+COUNTIFS(Matches!$C$9:$C$1954,D1625,Matches!$D$9:$D$1954,C1625,Matches!$Q$9:$Q$1954,1))))</f>
        <v>0.5</v>
      </c>
      <c r="V1625" s="9">
        <f>IF(Q1625=0,0,INDEX('RPI calculation'!$K$9:$K$356,P1625))</f>
        <v>0.45944055944055945</v>
      </c>
      <c r="W1625" s="9">
        <f>IF(Q1625=0,0,INDEX('RPI calculation'!$K$9:$K$356,O1625))</f>
        <v>0.43919262555626193</v>
      </c>
      <c r="X1625" s="1">
        <f>IF(G1625="D1",INDEX('RPI calculation'!$N$9:$N$356,O1625),0)</f>
        <v>209</v>
      </c>
      <c r="Y1625" s="1">
        <f>IF(H1625="D1",INDEX('RPI calculation'!$N$9:$N$356,P1625),0)</f>
        <v>315</v>
      </c>
    </row>
    <row r="1626" spans="1:25" ht="25">
      <c r="A1626" s="1" t="s">
        <v>4336</v>
      </c>
      <c r="B1626" s="12">
        <v>46283</v>
      </c>
      <c r="C1626" s="1" t="s">
        <v>350</v>
      </c>
      <c r="D1626" s="1" t="s">
        <v>368</v>
      </c>
      <c r="E1626" s="1">
        <v>3</v>
      </c>
      <c r="F1626" s="1">
        <v>1</v>
      </c>
      <c r="G1626" s="1" t="s">
        <v>584</v>
      </c>
      <c r="H1626" s="1" t="s">
        <v>584</v>
      </c>
      <c r="I1626" s="1">
        <v>2</v>
      </c>
      <c r="J1626" s="14" t="s">
        <v>624</v>
      </c>
      <c r="K1626" s="14" t="s">
        <v>4337</v>
      </c>
      <c r="L1626" s="14"/>
      <c r="M1626" s="1" t="s">
        <v>5986</v>
      </c>
      <c r="N1626" s="14" t="s">
        <v>5989</v>
      </c>
      <c r="O1626" s="1">
        <f>IF(G1626="D1",MATCH(C1626,'RPI calculation'!$A$9:$A$356,0),0)</f>
        <v>23</v>
      </c>
      <c r="P1626" s="1">
        <f>IF(H1626="D1",MATCH(D1626,'RPI calculation'!$A$9:$A$356,0),0)</f>
        <v>256</v>
      </c>
      <c r="Q1626" s="1">
        <f t="shared" si="75"/>
        <v>1</v>
      </c>
      <c r="R1626" s="1">
        <f t="shared" si="76"/>
        <v>1</v>
      </c>
      <c r="S1626" s="1">
        <f t="shared" si="77"/>
        <v>0</v>
      </c>
      <c r="T1626" s="9">
        <f>IF(Q1626=0,0,(INDEX('RPI calculation'!$H$9:$H$356,P1626)-(COUNTIFS(Matches!$C$9:$C$1954,C1626,Matches!$D$9:$D$1954,D1626,Matches!$Q$9:$Q$1954,1,Matches!$F$9:$F$1954,3)+COUNTIFS(Matches!$C$9:$C$1954,D1626,Matches!$D$9:$D$1954,C1626,Matches!$Q$9:$Q$1954,1,Matches!$E$9:$E$1954,3)))/((INDEX('RPI calculation'!$H$9:$H$356,P1626)+INDEX('RPI calculation'!$I$9:$I$356,P1626))-(COUNTIFS(Matches!$C$9:$C$1954,C1626,Matches!$D$9:$D$1954,D1626,Matches!$Q$9:$Q$1954,1)+COUNTIFS(Matches!$C$9:$C$1954,D1626,Matches!$D$9:$D$1954,C1626,Matches!$Q$9:$Q$1954,1))))</f>
        <v>0.1111111111111111</v>
      </c>
      <c r="U1626" s="9">
        <f>IF(Q1626=0,0,(INDEX('RPI calculation'!$H$9:$H$356,O1626)-(COUNTIFS(Matches!$C$9:$C$1954,C1626,Matches!$D$9:$D$1954,D1626,Matches!$Q$9:$Q$1954,1,Matches!$E$9:$E$1954,3)+COUNTIFS(Matches!$C$9:$C$1954,D1626,Matches!$D$9:$D$1954,C1626,Matches!$Q$9:$Q$1954,1,Matches!$F$9:$F$1954,3)))/((INDEX('RPI calculation'!$H$9:$H$356,O1626)+INDEX('RPI calculation'!$I$9:$I$356,O1626))-(COUNTIFS(Matches!$C$9:$C$1954,C1626,Matches!$D$9:$D$1954,D1626,Matches!$Q$9:$Q$1954,1)+COUNTIFS(Matches!$C$9:$C$1954,D1626,Matches!$D$9:$D$1954,C1626,Matches!$Q$9:$Q$1954,1))))</f>
        <v>0.25</v>
      </c>
      <c r="V1626" s="9">
        <f>IF(Q1626=0,0,INDEX('RPI calculation'!$K$9:$K$356,P1626))</f>
        <v>0.35117079889807168</v>
      </c>
      <c r="W1626" s="9">
        <f>IF(Q1626=0,0,INDEX('RPI calculation'!$K$9:$K$356,O1626))</f>
        <v>0.29630536130536134</v>
      </c>
      <c r="X1626" s="1">
        <f>IF(G1626="D1",INDEX('RPI calculation'!$N$9:$N$356,O1626),0)</f>
        <v>327</v>
      </c>
      <c r="Y1626" s="1">
        <f>IF(H1626="D1",INDEX('RPI calculation'!$N$9:$N$356,P1626),0)</f>
        <v>345</v>
      </c>
    </row>
    <row r="1627" spans="1:25" ht="25">
      <c r="A1627" s="1" t="s">
        <v>4338</v>
      </c>
      <c r="B1627" s="12">
        <v>46283</v>
      </c>
      <c r="C1627" s="1" t="s">
        <v>182</v>
      </c>
      <c r="D1627" s="1" t="s">
        <v>270</v>
      </c>
      <c r="E1627" s="1">
        <v>3</v>
      </c>
      <c r="F1627" s="1">
        <v>1</v>
      </c>
      <c r="G1627" s="1" t="s">
        <v>584</v>
      </c>
      <c r="H1627" s="1" t="s">
        <v>584</v>
      </c>
      <c r="I1627" s="1">
        <v>2</v>
      </c>
      <c r="J1627" s="14" t="s">
        <v>2603</v>
      </c>
      <c r="K1627" s="14" t="s">
        <v>4339</v>
      </c>
      <c r="L1627" s="14"/>
      <c r="M1627" s="1" t="s">
        <v>5986</v>
      </c>
      <c r="N1627" s="14" t="s">
        <v>5989</v>
      </c>
      <c r="O1627" s="1">
        <f>IF(G1627="D1",MATCH(C1627,'RPI calculation'!$A$9:$A$356,0),0)</f>
        <v>24</v>
      </c>
      <c r="P1627" s="1">
        <f>IF(H1627="D1",MATCH(D1627,'RPI calculation'!$A$9:$A$356,0),0)</f>
        <v>62</v>
      </c>
      <c r="Q1627" s="1">
        <f t="shared" si="75"/>
        <v>1</v>
      </c>
      <c r="R1627" s="1">
        <f t="shared" si="76"/>
        <v>1</v>
      </c>
      <c r="S1627" s="1">
        <f t="shared" si="77"/>
        <v>0</v>
      </c>
      <c r="T1627" s="9">
        <f>IF(Q1627=0,0,(INDEX('RPI calculation'!$H$9:$H$356,P1627)-(COUNTIFS(Matches!$C$9:$C$1954,C1627,Matches!$D$9:$D$1954,D1627,Matches!$Q$9:$Q$1954,1,Matches!$F$9:$F$1954,3)+COUNTIFS(Matches!$C$9:$C$1954,D1627,Matches!$D$9:$D$1954,C1627,Matches!$Q$9:$Q$1954,1,Matches!$E$9:$E$1954,3)))/((INDEX('RPI calculation'!$H$9:$H$356,P1627)+INDEX('RPI calculation'!$I$9:$I$356,P1627))-(COUNTIFS(Matches!$C$9:$C$1954,C1627,Matches!$D$9:$D$1954,D1627,Matches!$Q$9:$Q$1954,1)+COUNTIFS(Matches!$C$9:$C$1954,D1627,Matches!$D$9:$D$1954,C1627,Matches!$Q$9:$Q$1954,1))))</f>
        <v>0.625</v>
      </c>
      <c r="U1627" s="9">
        <f>IF(Q1627=0,0,(INDEX('RPI calculation'!$H$9:$H$356,O1627)-(COUNTIFS(Matches!$C$9:$C$1954,C1627,Matches!$D$9:$D$1954,D1627,Matches!$Q$9:$Q$1954,1,Matches!$E$9:$E$1954,3)+COUNTIFS(Matches!$C$9:$C$1954,D1627,Matches!$D$9:$D$1954,C1627,Matches!$Q$9:$Q$1954,1,Matches!$F$9:$F$1954,3)))/((INDEX('RPI calculation'!$H$9:$H$356,O1627)+INDEX('RPI calculation'!$I$9:$I$356,O1627))-(COUNTIFS(Matches!$C$9:$C$1954,C1627,Matches!$D$9:$D$1954,D1627,Matches!$Q$9:$Q$1954,1)+COUNTIFS(Matches!$C$9:$C$1954,D1627,Matches!$D$9:$D$1954,C1627,Matches!$Q$9:$Q$1954,1))))</f>
        <v>0.63636363636363635</v>
      </c>
      <c r="V1627" s="9">
        <f>IF(Q1627=0,0,INDEX('RPI calculation'!$K$9:$K$356,P1627))</f>
        <v>0.38860830527497192</v>
      </c>
      <c r="W1627" s="9">
        <f>IF(Q1627=0,0,INDEX('RPI calculation'!$K$9:$K$356,O1627))</f>
        <v>0.4484638047138047</v>
      </c>
      <c r="X1627" s="1">
        <f>IF(G1627="D1",INDEX('RPI calculation'!$N$9:$N$356,O1627),0)</f>
        <v>159</v>
      </c>
      <c r="Y1627" s="1">
        <f>IF(H1627="D1",INDEX('RPI calculation'!$N$9:$N$356,P1627),0)</f>
        <v>247</v>
      </c>
    </row>
    <row r="1628" spans="1:25" ht="25">
      <c r="A1628" s="1" t="s">
        <v>4340</v>
      </c>
      <c r="B1628" s="12">
        <v>46283</v>
      </c>
      <c r="C1628" s="1" t="s">
        <v>81</v>
      </c>
      <c r="D1628" s="1" t="s">
        <v>288</v>
      </c>
      <c r="E1628" s="1">
        <v>3</v>
      </c>
      <c r="F1628" s="1">
        <v>0</v>
      </c>
      <c r="G1628" s="1" t="s">
        <v>584</v>
      </c>
      <c r="H1628" s="1" t="s">
        <v>584</v>
      </c>
      <c r="I1628" s="1">
        <v>2</v>
      </c>
      <c r="J1628" s="14" t="s">
        <v>1388</v>
      </c>
      <c r="K1628" s="14" t="s">
        <v>4341</v>
      </c>
      <c r="L1628" s="14"/>
      <c r="M1628" s="1" t="s">
        <v>5986</v>
      </c>
      <c r="N1628" s="14" t="s">
        <v>5989</v>
      </c>
      <c r="O1628" s="1">
        <f>IF(G1628="D1",MATCH(C1628,'RPI calculation'!$A$9:$A$356,0),0)</f>
        <v>25</v>
      </c>
      <c r="P1628" s="1">
        <f>IF(H1628="D1",MATCH(D1628,'RPI calculation'!$A$9:$A$356,0),0)</f>
        <v>215</v>
      </c>
      <c r="Q1628" s="1">
        <f t="shared" si="75"/>
        <v>1</v>
      </c>
      <c r="R1628" s="1">
        <f t="shared" si="76"/>
        <v>1</v>
      </c>
      <c r="S1628" s="1">
        <f t="shared" si="77"/>
        <v>0</v>
      </c>
      <c r="T1628" s="9">
        <f>IF(Q1628=0,0,(INDEX('RPI calculation'!$H$9:$H$356,P1628)-(COUNTIFS(Matches!$C$9:$C$1954,C1628,Matches!$D$9:$D$1954,D1628,Matches!$Q$9:$Q$1954,1,Matches!$F$9:$F$1954,3)+COUNTIFS(Matches!$C$9:$C$1954,D1628,Matches!$D$9:$D$1954,C1628,Matches!$Q$9:$Q$1954,1,Matches!$E$9:$E$1954,3)))/((INDEX('RPI calculation'!$H$9:$H$356,P1628)+INDEX('RPI calculation'!$I$9:$I$356,P1628))-(COUNTIFS(Matches!$C$9:$C$1954,C1628,Matches!$D$9:$D$1954,D1628,Matches!$Q$9:$Q$1954,1)+COUNTIFS(Matches!$C$9:$C$1954,D1628,Matches!$D$9:$D$1954,C1628,Matches!$Q$9:$Q$1954,1))))</f>
        <v>0.36363636363636365</v>
      </c>
      <c r="U1628" s="9">
        <f>IF(Q1628=0,0,(INDEX('RPI calculation'!$H$9:$H$356,O1628)-(COUNTIFS(Matches!$C$9:$C$1954,C1628,Matches!$D$9:$D$1954,D1628,Matches!$Q$9:$Q$1954,1,Matches!$E$9:$E$1954,3)+COUNTIFS(Matches!$C$9:$C$1954,D1628,Matches!$D$9:$D$1954,C1628,Matches!$Q$9:$Q$1954,1,Matches!$F$9:$F$1954,3)))/((INDEX('RPI calculation'!$H$9:$H$356,O1628)+INDEX('RPI calculation'!$I$9:$I$356,O1628))-(COUNTIFS(Matches!$C$9:$C$1954,C1628,Matches!$D$9:$D$1954,D1628,Matches!$Q$9:$Q$1954,1)+COUNTIFS(Matches!$C$9:$C$1954,D1628,Matches!$D$9:$D$1954,C1628,Matches!$Q$9:$Q$1954,1))))</f>
        <v>0.58333333333333337</v>
      </c>
      <c r="V1628" s="9">
        <f>IF(Q1628=0,0,INDEX('RPI calculation'!$K$9:$K$356,P1628))</f>
        <v>0.47933501683501684</v>
      </c>
      <c r="W1628" s="9">
        <f>IF(Q1628=0,0,INDEX('RPI calculation'!$K$9:$K$356,O1628))</f>
        <v>0.63643685374454584</v>
      </c>
      <c r="X1628" s="1">
        <f>IF(G1628="D1",INDEX('RPI calculation'!$N$9:$N$356,O1628),0)</f>
        <v>58</v>
      </c>
      <c r="Y1628" s="1">
        <f>IF(H1628="D1",INDEX('RPI calculation'!$N$9:$N$356,P1628),0)</f>
        <v>265</v>
      </c>
    </row>
    <row r="1629" spans="1:25" ht="25">
      <c r="A1629" s="1" t="s">
        <v>4342</v>
      </c>
      <c r="B1629" s="12">
        <v>46283</v>
      </c>
      <c r="C1629" s="1" t="s">
        <v>126</v>
      </c>
      <c r="D1629" s="1" t="s">
        <v>319</v>
      </c>
      <c r="E1629" s="1">
        <v>3</v>
      </c>
      <c r="F1629" s="1">
        <v>2</v>
      </c>
      <c r="G1629" s="1" t="s">
        <v>584</v>
      </c>
      <c r="H1629" s="1" t="s">
        <v>584</v>
      </c>
      <c r="I1629" s="1">
        <v>2</v>
      </c>
      <c r="J1629" s="14" t="s">
        <v>1652</v>
      </c>
      <c r="K1629" s="14" t="s">
        <v>1653</v>
      </c>
      <c r="L1629" s="14"/>
      <c r="M1629" s="1" t="s">
        <v>5986</v>
      </c>
      <c r="N1629" s="14" t="s">
        <v>5989</v>
      </c>
      <c r="O1629" s="1">
        <f>IF(G1629="D1",MATCH(C1629,'RPI calculation'!$A$9:$A$356,0),0)</f>
        <v>26</v>
      </c>
      <c r="P1629" s="1">
        <f>IF(H1629="D1",MATCH(D1629,'RPI calculation'!$A$9:$A$356,0),0)</f>
        <v>229</v>
      </c>
      <c r="Q1629" s="1">
        <f t="shared" si="75"/>
        <v>1</v>
      </c>
      <c r="R1629" s="1">
        <f t="shared" si="76"/>
        <v>1</v>
      </c>
      <c r="S1629" s="1">
        <f t="shared" si="77"/>
        <v>0</v>
      </c>
      <c r="T1629" s="9">
        <f>IF(Q1629=0,0,(INDEX('RPI calculation'!$H$9:$H$356,P1629)-(COUNTIFS(Matches!$C$9:$C$1954,C1629,Matches!$D$9:$D$1954,D1629,Matches!$Q$9:$Q$1954,1,Matches!$F$9:$F$1954,3)+COUNTIFS(Matches!$C$9:$C$1954,D1629,Matches!$D$9:$D$1954,C1629,Matches!$Q$9:$Q$1954,1,Matches!$E$9:$E$1954,3)))/((INDEX('RPI calculation'!$H$9:$H$356,P1629)+INDEX('RPI calculation'!$I$9:$I$356,P1629))-(COUNTIFS(Matches!$C$9:$C$1954,C1629,Matches!$D$9:$D$1954,D1629,Matches!$Q$9:$Q$1954,1)+COUNTIFS(Matches!$C$9:$C$1954,D1629,Matches!$D$9:$D$1954,C1629,Matches!$Q$9:$Q$1954,1))))</f>
        <v>0.1111111111111111</v>
      </c>
      <c r="U1629" s="9">
        <f>IF(Q1629=0,0,(INDEX('RPI calculation'!$H$9:$H$356,O1629)-(COUNTIFS(Matches!$C$9:$C$1954,C1629,Matches!$D$9:$D$1954,D1629,Matches!$Q$9:$Q$1954,1,Matches!$E$9:$E$1954,3)+COUNTIFS(Matches!$C$9:$C$1954,D1629,Matches!$D$9:$D$1954,C1629,Matches!$Q$9:$Q$1954,1,Matches!$F$9:$F$1954,3)))/((INDEX('RPI calculation'!$H$9:$H$356,O1629)+INDEX('RPI calculation'!$I$9:$I$356,O1629))-(COUNTIFS(Matches!$C$9:$C$1954,C1629,Matches!$D$9:$D$1954,D1629,Matches!$Q$9:$Q$1954,1)+COUNTIFS(Matches!$C$9:$C$1954,D1629,Matches!$D$9:$D$1954,C1629,Matches!$Q$9:$Q$1954,1))))</f>
        <v>0.77777777777777779</v>
      </c>
      <c r="V1629" s="9">
        <f>IF(Q1629=0,0,INDEX('RPI calculation'!$K$9:$K$356,P1629))</f>
        <v>0.55791128063855333</v>
      </c>
      <c r="W1629" s="9">
        <f>IF(Q1629=0,0,INDEX('RPI calculation'!$K$9:$K$356,O1629))</f>
        <v>0.44381477108749839</v>
      </c>
      <c r="X1629" s="1">
        <f>IF(G1629="D1",INDEX('RPI calculation'!$N$9:$N$356,O1629),0)</f>
        <v>103</v>
      </c>
      <c r="Y1629" s="1">
        <f>IF(H1629="D1",INDEX('RPI calculation'!$N$9:$N$356,P1629),0)</f>
        <v>296</v>
      </c>
    </row>
    <row r="1630" spans="1:25" ht="25">
      <c r="A1630" s="1" t="s">
        <v>4343</v>
      </c>
      <c r="B1630" s="12">
        <v>46283</v>
      </c>
      <c r="C1630" s="1" t="s">
        <v>63</v>
      </c>
      <c r="D1630" s="1" t="s">
        <v>92</v>
      </c>
      <c r="E1630" s="1">
        <v>3</v>
      </c>
      <c r="F1630" s="1">
        <v>1</v>
      </c>
      <c r="G1630" s="1" t="s">
        <v>584</v>
      </c>
      <c r="H1630" s="1" t="s">
        <v>584</v>
      </c>
      <c r="I1630" s="1">
        <v>2</v>
      </c>
      <c r="J1630" s="14" t="s">
        <v>716</v>
      </c>
      <c r="K1630" s="14" t="s">
        <v>4344</v>
      </c>
      <c r="L1630" s="14"/>
      <c r="M1630" s="1" t="s">
        <v>5986</v>
      </c>
      <c r="N1630" s="14" t="s">
        <v>5989</v>
      </c>
      <c r="O1630" s="1">
        <f>IF(G1630="D1",MATCH(C1630,'RPI calculation'!$A$9:$A$356,0),0)</f>
        <v>27</v>
      </c>
      <c r="P1630" s="1">
        <f>IF(H1630="D1",MATCH(D1630,'RPI calculation'!$A$9:$A$356,0),0)</f>
        <v>64</v>
      </c>
      <c r="Q1630" s="1">
        <f t="shared" si="75"/>
        <v>1</v>
      </c>
      <c r="R1630" s="1">
        <f t="shared" si="76"/>
        <v>1</v>
      </c>
      <c r="S1630" s="1">
        <f t="shared" si="77"/>
        <v>0</v>
      </c>
      <c r="T1630" s="9">
        <f>IF(Q1630=0,0,(INDEX('RPI calculation'!$H$9:$H$356,P1630)-(COUNTIFS(Matches!$C$9:$C$1954,C1630,Matches!$D$9:$D$1954,D1630,Matches!$Q$9:$Q$1954,1,Matches!$F$9:$F$1954,3)+COUNTIFS(Matches!$C$9:$C$1954,D1630,Matches!$D$9:$D$1954,C1630,Matches!$Q$9:$Q$1954,1,Matches!$E$9:$E$1954,3)))/((INDEX('RPI calculation'!$H$9:$H$356,P1630)+INDEX('RPI calculation'!$I$9:$I$356,P1630))-(COUNTIFS(Matches!$C$9:$C$1954,C1630,Matches!$D$9:$D$1954,D1630,Matches!$Q$9:$Q$1954,1)+COUNTIFS(Matches!$C$9:$C$1954,D1630,Matches!$D$9:$D$1954,C1630,Matches!$Q$9:$Q$1954,1))))</f>
        <v>0.66666666666666663</v>
      </c>
      <c r="U1630" s="9">
        <f>IF(Q1630=0,0,(INDEX('RPI calculation'!$H$9:$H$356,O1630)-(COUNTIFS(Matches!$C$9:$C$1954,C1630,Matches!$D$9:$D$1954,D1630,Matches!$Q$9:$Q$1954,1,Matches!$E$9:$E$1954,3)+COUNTIFS(Matches!$C$9:$C$1954,D1630,Matches!$D$9:$D$1954,C1630,Matches!$Q$9:$Q$1954,1,Matches!$F$9:$F$1954,3)))/((INDEX('RPI calculation'!$H$9:$H$356,O1630)+INDEX('RPI calculation'!$I$9:$I$356,O1630))-(COUNTIFS(Matches!$C$9:$C$1954,C1630,Matches!$D$9:$D$1954,D1630,Matches!$Q$9:$Q$1954,1)+COUNTIFS(Matches!$C$9:$C$1954,D1630,Matches!$D$9:$D$1954,C1630,Matches!$Q$9:$Q$1954,1))))</f>
        <v>0.7</v>
      </c>
      <c r="V1630" s="9">
        <f>IF(Q1630=0,0,INDEX('RPI calculation'!$K$9:$K$356,P1630))</f>
        <v>0.57902097902097904</v>
      </c>
      <c r="W1630" s="9">
        <f>IF(Q1630=0,0,INDEX('RPI calculation'!$K$9:$K$356,O1630))</f>
        <v>0.58383838383838382</v>
      </c>
      <c r="X1630" s="1">
        <f>IF(G1630="D1",INDEX('RPI calculation'!$N$9:$N$356,O1630),0)</f>
        <v>40</v>
      </c>
      <c r="Y1630" s="1">
        <f>IF(H1630="D1",INDEX('RPI calculation'!$N$9:$N$356,P1630),0)</f>
        <v>69</v>
      </c>
    </row>
    <row r="1631" spans="1:25" ht="25">
      <c r="A1631" s="1" t="s">
        <v>4345</v>
      </c>
      <c r="B1631" s="12">
        <v>46283</v>
      </c>
      <c r="C1631" s="1" t="s">
        <v>246</v>
      </c>
      <c r="D1631" s="1" t="s">
        <v>244</v>
      </c>
      <c r="E1631" s="1">
        <v>2</v>
      </c>
      <c r="F1631" s="1">
        <v>3</v>
      </c>
      <c r="G1631" s="1" t="s">
        <v>584</v>
      </c>
      <c r="H1631" s="1" t="s">
        <v>584</v>
      </c>
      <c r="I1631" s="1">
        <v>2</v>
      </c>
      <c r="J1631" s="14" t="s">
        <v>2688</v>
      </c>
      <c r="K1631" s="14" t="s">
        <v>4346</v>
      </c>
      <c r="L1631" s="14"/>
      <c r="M1631" s="1" t="s">
        <v>5986</v>
      </c>
      <c r="N1631" s="14" t="s">
        <v>5989</v>
      </c>
      <c r="O1631" s="1">
        <f>IF(G1631="D1",MATCH(C1631,'RPI calculation'!$A$9:$A$356,0),0)</f>
        <v>28</v>
      </c>
      <c r="P1631" s="1">
        <f>IF(H1631="D1",MATCH(D1631,'RPI calculation'!$A$9:$A$356,0),0)</f>
        <v>185</v>
      </c>
      <c r="Q1631" s="1">
        <f t="shared" si="75"/>
        <v>1</v>
      </c>
      <c r="R1631" s="1">
        <f t="shared" si="76"/>
        <v>0</v>
      </c>
      <c r="S1631" s="1">
        <f t="shared" si="77"/>
        <v>1</v>
      </c>
      <c r="T1631" s="9">
        <f>IF(Q1631=0,0,(INDEX('RPI calculation'!$H$9:$H$356,P1631)-(COUNTIFS(Matches!$C$9:$C$1954,C1631,Matches!$D$9:$D$1954,D1631,Matches!$Q$9:$Q$1954,1,Matches!$F$9:$F$1954,3)+COUNTIFS(Matches!$C$9:$C$1954,D1631,Matches!$D$9:$D$1954,C1631,Matches!$Q$9:$Q$1954,1,Matches!$E$9:$E$1954,3)))/((INDEX('RPI calculation'!$H$9:$H$356,P1631)+INDEX('RPI calculation'!$I$9:$I$356,P1631))-(COUNTIFS(Matches!$C$9:$C$1954,C1631,Matches!$D$9:$D$1954,D1631,Matches!$Q$9:$Q$1954,1)+COUNTIFS(Matches!$C$9:$C$1954,D1631,Matches!$D$9:$D$1954,C1631,Matches!$Q$9:$Q$1954,1))))</f>
        <v>0.5</v>
      </c>
      <c r="U1631" s="9">
        <f>IF(Q1631=0,0,(INDEX('RPI calculation'!$H$9:$H$356,O1631)-(COUNTIFS(Matches!$C$9:$C$1954,C1631,Matches!$D$9:$D$1954,D1631,Matches!$Q$9:$Q$1954,1,Matches!$E$9:$E$1954,3)+COUNTIFS(Matches!$C$9:$C$1954,D1631,Matches!$D$9:$D$1954,C1631,Matches!$Q$9:$Q$1954,1,Matches!$F$9:$F$1954,3)))/((INDEX('RPI calculation'!$H$9:$H$356,O1631)+INDEX('RPI calculation'!$I$9:$I$356,O1631))-(COUNTIFS(Matches!$C$9:$C$1954,C1631,Matches!$D$9:$D$1954,D1631,Matches!$Q$9:$Q$1954,1)+COUNTIFS(Matches!$C$9:$C$1954,D1631,Matches!$D$9:$D$1954,C1631,Matches!$Q$9:$Q$1954,1))))</f>
        <v>0.45454545454545453</v>
      </c>
      <c r="V1631" s="9">
        <f>IF(Q1631=0,0,INDEX('RPI calculation'!$K$9:$K$356,P1631))</f>
        <v>0.43014763014763019</v>
      </c>
      <c r="W1631" s="9">
        <f>IF(Q1631=0,0,INDEX('RPI calculation'!$K$9:$K$356,O1631))</f>
        <v>0.47878787878787876</v>
      </c>
      <c r="X1631" s="1">
        <f>IF(G1631="D1",INDEX('RPI calculation'!$N$9:$N$356,O1631),0)</f>
        <v>223</v>
      </c>
      <c r="Y1631" s="1">
        <f>IF(H1631="D1",INDEX('RPI calculation'!$N$9:$N$356,P1631),0)</f>
        <v>221</v>
      </c>
    </row>
    <row r="1632" spans="1:25" ht="25">
      <c r="A1632" s="1" t="s">
        <v>4347</v>
      </c>
      <c r="B1632" s="12">
        <v>46283</v>
      </c>
      <c r="C1632" s="1" t="s">
        <v>246</v>
      </c>
      <c r="D1632" s="1" t="s">
        <v>291</v>
      </c>
      <c r="E1632" s="1">
        <v>3</v>
      </c>
      <c r="F1632" s="1">
        <v>2</v>
      </c>
      <c r="G1632" s="1" t="s">
        <v>584</v>
      </c>
      <c r="H1632" s="1" t="s">
        <v>584</v>
      </c>
      <c r="I1632" s="1">
        <v>2</v>
      </c>
      <c r="J1632" s="14" t="s">
        <v>1332</v>
      </c>
      <c r="K1632" s="14" t="s">
        <v>4348</v>
      </c>
      <c r="L1632" s="14"/>
      <c r="M1632" s="1" t="s">
        <v>5986</v>
      </c>
      <c r="N1632" s="14" t="s">
        <v>5989</v>
      </c>
      <c r="O1632" s="1">
        <f>IF(G1632="D1",MATCH(C1632,'RPI calculation'!$A$9:$A$356,0),0)</f>
        <v>28</v>
      </c>
      <c r="P1632" s="1">
        <f>IF(H1632="D1",MATCH(D1632,'RPI calculation'!$A$9:$A$356,0),0)</f>
        <v>320</v>
      </c>
      <c r="Q1632" s="1">
        <f t="shared" si="75"/>
        <v>1</v>
      </c>
      <c r="R1632" s="1">
        <f t="shared" si="76"/>
        <v>1</v>
      </c>
      <c r="S1632" s="1">
        <f t="shared" si="77"/>
        <v>0</v>
      </c>
      <c r="T1632" s="9">
        <f>IF(Q1632=0,0,(INDEX('RPI calculation'!$H$9:$H$356,P1632)-(COUNTIFS(Matches!$C$9:$C$1954,C1632,Matches!$D$9:$D$1954,D1632,Matches!$Q$9:$Q$1954,1,Matches!$F$9:$F$1954,3)+COUNTIFS(Matches!$C$9:$C$1954,D1632,Matches!$D$9:$D$1954,C1632,Matches!$Q$9:$Q$1954,1,Matches!$E$9:$E$1954,3)))/((INDEX('RPI calculation'!$H$9:$H$356,P1632)+INDEX('RPI calculation'!$I$9:$I$356,P1632))-(COUNTIFS(Matches!$C$9:$C$1954,C1632,Matches!$D$9:$D$1954,D1632,Matches!$Q$9:$Q$1954,1)+COUNTIFS(Matches!$C$9:$C$1954,D1632,Matches!$D$9:$D$1954,C1632,Matches!$Q$9:$Q$1954,1))))</f>
        <v>0.4</v>
      </c>
      <c r="U1632" s="9">
        <f>IF(Q1632=0,0,(INDEX('RPI calculation'!$H$9:$H$356,O1632)-(COUNTIFS(Matches!$C$9:$C$1954,C1632,Matches!$D$9:$D$1954,D1632,Matches!$Q$9:$Q$1954,1,Matches!$E$9:$E$1954,3)+COUNTIFS(Matches!$C$9:$C$1954,D1632,Matches!$D$9:$D$1954,C1632,Matches!$Q$9:$Q$1954,1,Matches!$F$9:$F$1954,3)))/((INDEX('RPI calculation'!$H$9:$H$356,O1632)+INDEX('RPI calculation'!$I$9:$I$356,O1632))-(COUNTIFS(Matches!$C$9:$C$1954,C1632,Matches!$D$9:$D$1954,D1632,Matches!$Q$9:$Q$1954,1)+COUNTIFS(Matches!$C$9:$C$1954,D1632,Matches!$D$9:$D$1954,C1632,Matches!$Q$9:$Q$1954,1))))</f>
        <v>0.36363636363636365</v>
      </c>
      <c r="V1632" s="9">
        <f>IF(Q1632=0,0,INDEX('RPI calculation'!$K$9:$K$356,P1632))</f>
        <v>0.45764462809917356</v>
      </c>
      <c r="W1632" s="9">
        <f>IF(Q1632=0,0,INDEX('RPI calculation'!$K$9:$K$356,O1632))</f>
        <v>0.47878787878787876</v>
      </c>
      <c r="X1632" s="1">
        <f>IF(G1632="D1",INDEX('RPI calculation'!$N$9:$N$356,O1632),0)</f>
        <v>223</v>
      </c>
      <c r="Y1632" s="1">
        <f>IF(H1632="D1",INDEX('RPI calculation'!$N$9:$N$356,P1632),0)</f>
        <v>268</v>
      </c>
    </row>
    <row r="1633" spans="1:25" ht="25">
      <c r="A1633" s="1" t="s">
        <v>4349</v>
      </c>
      <c r="B1633" s="12">
        <v>46283</v>
      </c>
      <c r="C1633" s="1" t="s">
        <v>271</v>
      </c>
      <c r="D1633" s="1" t="s">
        <v>143</v>
      </c>
      <c r="E1633" s="1">
        <v>1</v>
      </c>
      <c r="F1633" s="1">
        <v>3</v>
      </c>
      <c r="G1633" s="1" t="s">
        <v>584</v>
      </c>
      <c r="H1633" s="1" t="s">
        <v>584</v>
      </c>
      <c r="I1633" s="1">
        <v>2</v>
      </c>
      <c r="J1633" s="14" t="s">
        <v>2196</v>
      </c>
      <c r="K1633" s="14" t="s">
        <v>4350</v>
      </c>
      <c r="L1633" s="14"/>
      <c r="M1633" s="1" t="s">
        <v>5986</v>
      </c>
      <c r="N1633" s="14" t="s">
        <v>5989</v>
      </c>
      <c r="O1633" s="1">
        <f>IF(G1633="D1",MATCH(C1633,'RPI calculation'!$A$9:$A$356,0),0)</f>
        <v>29</v>
      </c>
      <c r="P1633" s="1">
        <f>IF(H1633="D1",MATCH(D1633,'RPI calculation'!$A$9:$A$356,0),0)</f>
        <v>81</v>
      </c>
      <c r="Q1633" s="1">
        <f t="shared" si="75"/>
        <v>1</v>
      </c>
      <c r="R1633" s="1">
        <f t="shared" si="76"/>
        <v>0</v>
      </c>
      <c r="S1633" s="1">
        <f t="shared" si="77"/>
        <v>1</v>
      </c>
      <c r="T1633" s="9">
        <f>IF(Q1633=0,0,(INDEX('RPI calculation'!$H$9:$H$356,P1633)-(COUNTIFS(Matches!$C$9:$C$1954,C1633,Matches!$D$9:$D$1954,D1633,Matches!$Q$9:$Q$1954,1,Matches!$F$9:$F$1954,3)+COUNTIFS(Matches!$C$9:$C$1954,D1633,Matches!$D$9:$D$1954,C1633,Matches!$Q$9:$Q$1954,1,Matches!$E$9:$E$1954,3)))/((INDEX('RPI calculation'!$H$9:$H$356,P1633)+INDEX('RPI calculation'!$I$9:$I$356,P1633))-(COUNTIFS(Matches!$C$9:$C$1954,C1633,Matches!$D$9:$D$1954,D1633,Matches!$Q$9:$Q$1954,1)+COUNTIFS(Matches!$C$9:$C$1954,D1633,Matches!$D$9:$D$1954,C1633,Matches!$Q$9:$Q$1954,1))))</f>
        <v>0.5</v>
      </c>
      <c r="U1633" s="9">
        <f>IF(Q1633=0,0,(INDEX('RPI calculation'!$H$9:$H$356,O1633)-(COUNTIFS(Matches!$C$9:$C$1954,C1633,Matches!$D$9:$D$1954,D1633,Matches!$Q$9:$Q$1954,1,Matches!$E$9:$E$1954,3)+COUNTIFS(Matches!$C$9:$C$1954,D1633,Matches!$D$9:$D$1954,C1633,Matches!$Q$9:$Q$1954,1,Matches!$F$9:$F$1954,3)))/((INDEX('RPI calculation'!$H$9:$H$356,O1633)+INDEX('RPI calculation'!$I$9:$I$356,O1633))-(COUNTIFS(Matches!$C$9:$C$1954,C1633,Matches!$D$9:$D$1954,D1633,Matches!$Q$9:$Q$1954,1)+COUNTIFS(Matches!$C$9:$C$1954,D1633,Matches!$D$9:$D$1954,C1633,Matches!$Q$9:$Q$1954,1))))</f>
        <v>0.2857142857142857</v>
      </c>
      <c r="V1633" s="9">
        <f>IF(Q1633=0,0,INDEX('RPI calculation'!$K$9:$K$356,P1633))</f>
        <v>0.54883197610470336</v>
      </c>
      <c r="W1633" s="9">
        <f>IF(Q1633=0,0,INDEX('RPI calculation'!$K$9:$K$356,O1633))</f>
        <v>0.55101010101010106</v>
      </c>
      <c r="X1633" s="1">
        <f>IF(G1633="D1",INDEX('RPI calculation'!$N$9:$N$356,O1633),0)</f>
        <v>248</v>
      </c>
      <c r="Y1633" s="1">
        <f>IF(H1633="D1",INDEX('RPI calculation'!$N$9:$N$356,P1633),0)</f>
        <v>120</v>
      </c>
    </row>
    <row r="1634" spans="1:25" ht="25">
      <c r="A1634" s="1" t="s">
        <v>4351</v>
      </c>
      <c r="B1634" s="12">
        <v>46283</v>
      </c>
      <c r="C1634" s="1" t="s">
        <v>334</v>
      </c>
      <c r="D1634" s="1" t="s">
        <v>79</v>
      </c>
      <c r="E1634" s="1">
        <v>2</v>
      </c>
      <c r="F1634" s="1">
        <v>3</v>
      </c>
      <c r="G1634" s="1" t="s">
        <v>584</v>
      </c>
      <c r="H1634" s="1" t="s">
        <v>584</v>
      </c>
      <c r="I1634" s="1">
        <v>2</v>
      </c>
      <c r="J1634" s="14" t="s">
        <v>1421</v>
      </c>
      <c r="K1634" s="14" t="s">
        <v>4352</v>
      </c>
      <c r="L1634" s="14"/>
      <c r="M1634" s="1" t="s">
        <v>5986</v>
      </c>
      <c r="N1634" s="14" t="s">
        <v>5989</v>
      </c>
      <c r="O1634" s="1">
        <f>IF(G1634="D1",MATCH(C1634,'RPI calculation'!$A$9:$A$356,0),0)</f>
        <v>30</v>
      </c>
      <c r="P1634" s="1">
        <f>IF(H1634="D1",MATCH(D1634,'RPI calculation'!$A$9:$A$356,0),0)</f>
        <v>235</v>
      </c>
      <c r="Q1634" s="1">
        <f t="shared" si="75"/>
        <v>1</v>
      </c>
      <c r="R1634" s="1">
        <f t="shared" si="76"/>
        <v>0</v>
      </c>
      <c r="S1634" s="1">
        <f t="shared" si="77"/>
        <v>1</v>
      </c>
      <c r="T1634" s="9">
        <f>IF(Q1634=0,0,(INDEX('RPI calculation'!$H$9:$H$356,P1634)-(COUNTIFS(Matches!$C$9:$C$1954,C1634,Matches!$D$9:$D$1954,D1634,Matches!$Q$9:$Q$1954,1,Matches!$F$9:$F$1954,3)+COUNTIFS(Matches!$C$9:$C$1954,D1634,Matches!$D$9:$D$1954,C1634,Matches!$Q$9:$Q$1954,1,Matches!$E$9:$E$1954,3)))/((INDEX('RPI calculation'!$H$9:$H$356,P1634)+INDEX('RPI calculation'!$I$9:$I$356,P1634))-(COUNTIFS(Matches!$C$9:$C$1954,C1634,Matches!$D$9:$D$1954,D1634,Matches!$Q$9:$Q$1954,1)+COUNTIFS(Matches!$C$9:$C$1954,D1634,Matches!$D$9:$D$1954,C1634,Matches!$Q$9:$Q$1954,1))))</f>
        <v>0.72727272727272729</v>
      </c>
      <c r="U1634" s="9">
        <f>IF(Q1634=0,0,(INDEX('RPI calculation'!$H$9:$H$356,O1634)-(COUNTIFS(Matches!$C$9:$C$1954,C1634,Matches!$D$9:$D$1954,D1634,Matches!$Q$9:$Q$1954,1,Matches!$E$9:$E$1954,3)+COUNTIFS(Matches!$C$9:$C$1954,D1634,Matches!$D$9:$D$1954,C1634,Matches!$Q$9:$Q$1954,1,Matches!$F$9:$F$1954,3)))/((INDEX('RPI calculation'!$H$9:$H$356,O1634)+INDEX('RPI calculation'!$I$9:$I$356,O1634))-(COUNTIFS(Matches!$C$9:$C$1954,C1634,Matches!$D$9:$D$1954,D1634,Matches!$Q$9:$Q$1954,1)+COUNTIFS(Matches!$C$9:$C$1954,D1634,Matches!$D$9:$D$1954,C1634,Matches!$Q$9:$Q$1954,1))))</f>
        <v>0.33333333333333331</v>
      </c>
      <c r="V1634" s="9">
        <f>IF(Q1634=0,0,INDEX('RPI calculation'!$K$9:$K$356,P1634))</f>
        <v>0.56458333333333333</v>
      </c>
      <c r="W1634" s="9">
        <f>IF(Q1634=0,0,INDEX('RPI calculation'!$K$9:$K$356,O1634))</f>
        <v>0.39923756798756799</v>
      </c>
      <c r="X1634" s="1">
        <f>IF(G1634="D1",INDEX('RPI calculation'!$N$9:$N$356,O1634),0)</f>
        <v>311</v>
      </c>
      <c r="Y1634" s="1">
        <f>IF(H1634="D1",INDEX('RPI calculation'!$N$9:$N$356,P1634),0)</f>
        <v>56</v>
      </c>
    </row>
    <row r="1635" spans="1:25" ht="25">
      <c r="A1635" s="1" t="s">
        <v>4353</v>
      </c>
      <c r="B1635" s="12">
        <v>46283</v>
      </c>
      <c r="C1635" s="1" t="s">
        <v>334</v>
      </c>
      <c r="D1635" s="1" t="s">
        <v>171</v>
      </c>
      <c r="E1635" s="1">
        <v>0</v>
      </c>
      <c r="F1635" s="1">
        <v>3</v>
      </c>
      <c r="G1635" s="1" t="s">
        <v>584</v>
      </c>
      <c r="H1635" s="1" t="s">
        <v>584</v>
      </c>
      <c r="I1635" s="1">
        <v>2</v>
      </c>
      <c r="J1635" s="14" t="s">
        <v>1519</v>
      </c>
      <c r="K1635" s="14" t="s">
        <v>4354</v>
      </c>
      <c r="L1635" s="14"/>
      <c r="M1635" s="1" t="s">
        <v>5986</v>
      </c>
      <c r="N1635" s="14" t="s">
        <v>5989</v>
      </c>
      <c r="O1635" s="1">
        <f>IF(G1635="D1",MATCH(C1635,'RPI calculation'!$A$9:$A$356,0),0)</f>
        <v>30</v>
      </c>
      <c r="P1635" s="1">
        <f>IF(H1635="D1",MATCH(D1635,'RPI calculation'!$A$9:$A$356,0),0)</f>
        <v>268</v>
      </c>
      <c r="Q1635" s="1">
        <f t="shared" si="75"/>
        <v>1</v>
      </c>
      <c r="R1635" s="1">
        <f t="shared" si="76"/>
        <v>0</v>
      </c>
      <c r="S1635" s="1">
        <f t="shared" si="77"/>
        <v>1</v>
      </c>
      <c r="T1635" s="9">
        <f>IF(Q1635=0,0,(INDEX('RPI calculation'!$H$9:$H$356,P1635)-(COUNTIFS(Matches!$C$9:$C$1954,C1635,Matches!$D$9:$D$1954,D1635,Matches!$Q$9:$Q$1954,1,Matches!$F$9:$F$1954,3)+COUNTIFS(Matches!$C$9:$C$1954,D1635,Matches!$D$9:$D$1954,C1635,Matches!$Q$9:$Q$1954,1,Matches!$E$9:$E$1954,3)))/((INDEX('RPI calculation'!$H$9:$H$356,P1635)+INDEX('RPI calculation'!$I$9:$I$356,P1635))-(COUNTIFS(Matches!$C$9:$C$1954,C1635,Matches!$D$9:$D$1954,D1635,Matches!$Q$9:$Q$1954,1)+COUNTIFS(Matches!$C$9:$C$1954,D1635,Matches!$D$9:$D$1954,C1635,Matches!$Q$9:$Q$1954,1))))</f>
        <v>0.75</v>
      </c>
      <c r="U1635" s="9">
        <f>IF(Q1635=0,0,(INDEX('RPI calculation'!$H$9:$H$356,O1635)-(COUNTIFS(Matches!$C$9:$C$1954,C1635,Matches!$D$9:$D$1954,D1635,Matches!$Q$9:$Q$1954,1,Matches!$E$9:$E$1954,3)+COUNTIFS(Matches!$C$9:$C$1954,D1635,Matches!$D$9:$D$1954,C1635,Matches!$Q$9:$Q$1954,1,Matches!$F$9:$F$1954,3)))/((INDEX('RPI calculation'!$H$9:$H$356,O1635)+INDEX('RPI calculation'!$I$9:$I$356,O1635))-(COUNTIFS(Matches!$C$9:$C$1954,C1635,Matches!$D$9:$D$1954,D1635,Matches!$Q$9:$Q$1954,1)+COUNTIFS(Matches!$C$9:$C$1954,D1635,Matches!$D$9:$D$1954,C1635,Matches!$Q$9:$Q$1954,1))))</f>
        <v>0.33333333333333331</v>
      </c>
      <c r="V1635" s="9">
        <f>IF(Q1635=0,0,INDEX('RPI calculation'!$K$9:$K$356,P1635))</f>
        <v>0.42481770366385752</v>
      </c>
      <c r="W1635" s="9">
        <f>IF(Q1635=0,0,INDEX('RPI calculation'!$K$9:$K$356,O1635))</f>
        <v>0.39923756798756799</v>
      </c>
      <c r="X1635" s="1">
        <f>IF(G1635="D1",INDEX('RPI calculation'!$N$9:$N$356,O1635),0)</f>
        <v>311</v>
      </c>
      <c r="Y1635" s="1">
        <f>IF(H1635="D1",INDEX('RPI calculation'!$N$9:$N$356,P1635),0)</f>
        <v>148</v>
      </c>
    </row>
    <row r="1636" spans="1:25">
      <c r="A1636" s="1" t="s">
        <v>4355</v>
      </c>
      <c r="B1636" s="12">
        <v>46283</v>
      </c>
      <c r="C1636" s="1" t="s">
        <v>242</v>
      </c>
      <c r="D1636" s="1" t="s">
        <v>254</v>
      </c>
      <c r="E1636" s="1">
        <v>3</v>
      </c>
      <c r="F1636" s="1">
        <v>2</v>
      </c>
      <c r="G1636" s="1" t="s">
        <v>584</v>
      </c>
      <c r="H1636" s="1" t="s">
        <v>584</v>
      </c>
      <c r="I1636" s="1">
        <v>1</v>
      </c>
      <c r="J1636" s="14" t="s">
        <v>4303</v>
      </c>
      <c r="K1636" s="14" t="s">
        <v>4356</v>
      </c>
      <c r="L1636" s="14"/>
      <c r="M1636" s="1" t="s">
        <v>5993</v>
      </c>
      <c r="N1636" s="14" t="s">
        <v>5989</v>
      </c>
      <c r="O1636" s="1">
        <f>IF(G1636="D1",MATCH(C1636,'RPI calculation'!$A$9:$A$356,0),0)</f>
        <v>31</v>
      </c>
      <c r="P1636" s="1">
        <f>IF(H1636="D1",MATCH(D1636,'RPI calculation'!$A$9:$A$356,0),0)</f>
        <v>133</v>
      </c>
      <c r="Q1636" s="1">
        <f t="shared" si="75"/>
        <v>1</v>
      </c>
      <c r="R1636" s="1">
        <f t="shared" si="76"/>
        <v>1</v>
      </c>
      <c r="S1636" s="1">
        <f t="shared" si="77"/>
        <v>0</v>
      </c>
      <c r="T1636" s="9">
        <f>IF(Q1636=0,0,(INDEX('RPI calculation'!$H$9:$H$356,P1636)-(COUNTIFS(Matches!$C$9:$C$1954,C1636,Matches!$D$9:$D$1954,D1636,Matches!$Q$9:$Q$1954,1,Matches!$F$9:$F$1954,3)+COUNTIFS(Matches!$C$9:$C$1954,D1636,Matches!$D$9:$D$1954,C1636,Matches!$Q$9:$Q$1954,1,Matches!$E$9:$E$1954,3)))/((INDEX('RPI calculation'!$H$9:$H$356,P1636)+INDEX('RPI calculation'!$I$9:$I$356,P1636))-(COUNTIFS(Matches!$C$9:$C$1954,C1636,Matches!$D$9:$D$1954,D1636,Matches!$Q$9:$Q$1954,1)+COUNTIFS(Matches!$C$9:$C$1954,D1636,Matches!$D$9:$D$1954,C1636,Matches!$Q$9:$Q$1954,1))))</f>
        <v>0.54545454545454541</v>
      </c>
      <c r="U1636" s="9">
        <f>IF(Q1636=0,0,(INDEX('RPI calculation'!$H$9:$H$356,O1636)-(COUNTIFS(Matches!$C$9:$C$1954,C1636,Matches!$D$9:$D$1954,D1636,Matches!$Q$9:$Q$1954,1,Matches!$E$9:$E$1954,3)+COUNTIFS(Matches!$C$9:$C$1954,D1636,Matches!$D$9:$D$1954,C1636,Matches!$Q$9:$Q$1954,1,Matches!$F$9:$F$1954,3)))/((INDEX('RPI calculation'!$H$9:$H$356,O1636)+INDEX('RPI calculation'!$I$9:$I$356,O1636))-(COUNTIFS(Matches!$C$9:$C$1954,C1636,Matches!$D$9:$D$1954,D1636,Matches!$Q$9:$Q$1954,1)+COUNTIFS(Matches!$C$9:$C$1954,D1636,Matches!$D$9:$D$1954,C1636,Matches!$Q$9:$Q$1954,1))))</f>
        <v>0.4</v>
      </c>
      <c r="V1636" s="9">
        <f>IF(Q1636=0,0,INDEX('RPI calculation'!$K$9:$K$356,P1636))</f>
        <v>0.44771917896917895</v>
      </c>
      <c r="W1636" s="9">
        <f>IF(Q1636=0,0,INDEX('RPI calculation'!$K$9:$K$356,O1636))</f>
        <v>0.50446018627836808</v>
      </c>
      <c r="X1636" s="1">
        <f>IF(G1636="D1",INDEX('RPI calculation'!$N$9:$N$356,O1636),0)</f>
        <v>219</v>
      </c>
      <c r="Y1636" s="1">
        <f>IF(H1636="D1",INDEX('RPI calculation'!$N$9:$N$356,P1636),0)</f>
        <v>231</v>
      </c>
    </row>
    <row r="1637" spans="1:25" ht="25">
      <c r="A1637" s="1" t="s">
        <v>4357</v>
      </c>
      <c r="B1637" s="12">
        <v>46283</v>
      </c>
      <c r="C1637" s="1" t="s">
        <v>179</v>
      </c>
      <c r="D1637" s="1" t="s">
        <v>68</v>
      </c>
      <c r="E1637" s="1">
        <v>1</v>
      </c>
      <c r="F1637" s="1">
        <v>3</v>
      </c>
      <c r="G1637" s="1" t="s">
        <v>584</v>
      </c>
      <c r="H1637" s="1" t="s">
        <v>584</v>
      </c>
      <c r="I1637" s="1">
        <v>2</v>
      </c>
      <c r="J1637" s="14" t="s">
        <v>606</v>
      </c>
      <c r="K1637" s="14" t="s">
        <v>4358</v>
      </c>
      <c r="L1637" s="14"/>
      <c r="M1637" s="1" t="s">
        <v>5986</v>
      </c>
      <c r="N1637" s="14" t="s">
        <v>5989</v>
      </c>
      <c r="O1637" s="1">
        <f>IF(G1637="D1",MATCH(C1637,'RPI calculation'!$A$9:$A$356,0),0)</f>
        <v>33</v>
      </c>
      <c r="P1637" s="1">
        <f>IF(H1637="D1",MATCH(D1637,'RPI calculation'!$A$9:$A$356,0),0)</f>
        <v>70</v>
      </c>
      <c r="Q1637" s="1">
        <f t="shared" si="75"/>
        <v>1</v>
      </c>
      <c r="R1637" s="1">
        <f t="shared" si="76"/>
        <v>0</v>
      </c>
      <c r="S1637" s="1">
        <f t="shared" si="77"/>
        <v>1</v>
      </c>
      <c r="T1637" s="9">
        <f>IF(Q1637=0,0,(INDEX('RPI calculation'!$H$9:$H$356,P1637)-(COUNTIFS(Matches!$C$9:$C$1954,C1637,Matches!$D$9:$D$1954,D1637,Matches!$Q$9:$Q$1954,1,Matches!$F$9:$F$1954,3)+COUNTIFS(Matches!$C$9:$C$1954,D1637,Matches!$D$9:$D$1954,C1637,Matches!$Q$9:$Q$1954,1,Matches!$E$9:$E$1954,3)))/((INDEX('RPI calculation'!$H$9:$H$356,P1637)+INDEX('RPI calculation'!$I$9:$I$356,P1637))-(COUNTIFS(Matches!$C$9:$C$1954,C1637,Matches!$D$9:$D$1954,D1637,Matches!$Q$9:$Q$1954,1)+COUNTIFS(Matches!$C$9:$C$1954,D1637,Matches!$D$9:$D$1954,C1637,Matches!$Q$9:$Q$1954,1))))</f>
        <v>0.77777777777777779</v>
      </c>
      <c r="U1637" s="9">
        <f>IF(Q1637=0,0,(INDEX('RPI calculation'!$H$9:$H$356,O1637)-(COUNTIFS(Matches!$C$9:$C$1954,C1637,Matches!$D$9:$D$1954,D1637,Matches!$Q$9:$Q$1954,1,Matches!$E$9:$E$1954,3)+COUNTIFS(Matches!$C$9:$C$1954,D1637,Matches!$D$9:$D$1954,C1637,Matches!$Q$9:$Q$1954,1,Matches!$F$9:$F$1954,3)))/((INDEX('RPI calculation'!$H$9:$H$356,O1637)+INDEX('RPI calculation'!$I$9:$I$356,O1637))-(COUNTIFS(Matches!$C$9:$C$1954,C1637,Matches!$D$9:$D$1954,D1637,Matches!$Q$9:$Q$1954,1)+COUNTIFS(Matches!$C$9:$C$1954,D1637,Matches!$D$9:$D$1954,C1637,Matches!$Q$9:$Q$1954,1))))</f>
        <v>0.54545454545454541</v>
      </c>
      <c r="V1637" s="9">
        <f>IF(Q1637=0,0,INDEX('RPI calculation'!$K$9:$K$356,P1637))</f>
        <v>0.53712121212121211</v>
      </c>
      <c r="W1637" s="9">
        <f>IF(Q1637=0,0,INDEX('RPI calculation'!$K$9:$K$356,O1637))</f>
        <v>0.50509259259259254</v>
      </c>
      <c r="X1637" s="1">
        <f>IF(G1637="D1",INDEX('RPI calculation'!$N$9:$N$356,O1637),0)</f>
        <v>156</v>
      </c>
      <c r="Y1637" s="1">
        <f>IF(H1637="D1",INDEX('RPI calculation'!$N$9:$N$356,P1637),0)</f>
        <v>45</v>
      </c>
    </row>
    <row r="1638" spans="1:25" ht="25">
      <c r="A1638" s="1" t="s">
        <v>4359</v>
      </c>
      <c r="B1638" s="12">
        <v>46283</v>
      </c>
      <c r="C1638" s="1" t="s">
        <v>276</v>
      </c>
      <c r="D1638" s="1" t="s">
        <v>320</v>
      </c>
      <c r="E1638" s="1">
        <v>3</v>
      </c>
      <c r="F1638" s="1">
        <v>1</v>
      </c>
      <c r="G1638" s="1" t="s">
        <v>584</v>
      </c>
      <c r="H1638" s="1" t="s">
        <v>584</v>
      </c>
      <c r="I1638" s="1">
        <v>2</v>
      </c>
      <c r="J1638" s="14" t="s">
        <v>1569</v>
      </c>
      <c r="K1638" s="14" t="s">
        <v>4360</v>
      </c>
      <c r="L1638" s="14"/>
      <c r="M1638" s="1" t="s">
        <v>5986</v>
      </c>
      <c r="N1638" s="14" t="s">
        <v>5989</v>
      </c>
      <c r="O1638" s="1">
        <f>IF(G1638="D1",MATCH(C1638,'RPI calculation'!$A$9:$A$356,0),0)</f>
        <v>36</v>
      </c>
      <c r="P1638" s="1">
        <f>IF(H1638="D1",MATCH(D1638,'RPI calculation'!$A$9:$A$356,0),0)</f>
        <v>87</v>
      </c>
      <c r="Q1638" s="1">
        <f t="shared" si="75"/>
        <v>1</v>
      </c>
      <c r="R1638" s="1">
        <f t="shared" si="76"/>
        <v>1</v>
      </c>
      <c r="S1638" s="1">
        <f t="shared" si="77"/>
        <v>0</v>
      </c>
      <c r="T1638" s="9">
        <f>IF(Q1638=0,0,(INDEX('RPI calculation'!$H$9:$H$356,P1638)-(COUNTIFS(Matches!$C$9:$C$1954,C1638,Matches!$D$9:$D$1954,D1638,Matches!$Q$9:$Q$1954,1,Matches!$F$9:$F$1954,3)+COUNTIFS(Matches!$C$9:$C$1954,D1638,Matches!$D$9:$D$1954,C1638,Matches!$Q$9:$Q$1954,1,Matches!$E$9:$E$1954,3)))/((INDEX('RPI calculation'!$H$9:$H$356,P1638)+INDEX('RPI calculation'!$I$9:$I$356,P1638))-(COUNTIFS(Matches!$C$9:$C$1954,C1638,Matches!$D$9:$D$1954,D1638,Matches!$Q$9:$Q$1954,1)+COUNTIFS(Matches!$C$9:$C$1954,D1638,Matches!$D$9:$D$1954,C1638,Matches!$Q$9:$Q$1954,1))))</f>
        <v>0.41666666666666669</v>
      </c>
      <c r="U1638" s="9">
        <f>IF(Q1638=0,0,(INDEX('RPI calculation'!$H$9:$H$356,O1638)-(COUNTIFS(Matches!$C$9:$C$1954,C1638,Matches!$D$9:$D$1954,D1638,Matches!$Q$9:$Q$1954,1,Matches!$E$9:$E$1954,3)+COUNTIFS(Matches!$C$9:$C$1954,D1638,Matches!$D$9:$D$1954,C1638,Matches!$Q$9:$Q$1954,1,Matches!$F$9:$F$1954,3)))/((INDEX('RPI calculation'!$H$9:$H$356,O1638)+INDEX('RPI calculation'!$I$9:$I$356,O1638))-(COUNTIFS(Matches!$C$9:$C$1954,C1638,Matches!$D$9:$D$1954,D1638,Matches!$Q$9:$Q$1954,1)+COUNTIFS(Matches!$C$9:$C$1954,D1638,Matches!$D$9:$D$1954,C1638,Matches!$Q$9:$Q$1954,1))))</f>
        <v>0.33333333333333331</v>
      </c>
      <c r="V1638" s="9">
        <f>IF(Q1638=0,0,INDEX('RPI calculation'!$K$9:$K$356,P1638))</f>
        <v>0.39702797202797202</v>
      </c>
      <c r="W1638" s="9">
        <f>IF(Q1638=0,0,INDEX('RPI calculation'!$K$9:$K$356,O1638))</f>
        <v>0.49797979797979802</v>
      </c>
      <c r="X1638" s="1">
        <f>IF(G1638="D1",INDEX('RPI calculation'!$N$9:$N$356,O1638),0)</f>
        <v>253</v>
      </c>
      <c r="Y1638" s="1">
        <f>IF(H1638="D1",INDEX('RPI calculation'!$N$9:$N$356,P1638),0)</f>
        <v>297</v>
      </c>
    </row>
    <row r="1639" spans="1:25" ht="25">
      <c r="A1639" s="1" t="s">
        <v>4361</v>
      </c>
      <c r="B1639" s="12">
        <v>46283</v>
      </c>
      <c r="C1639" s="1" t="s">
        <v>276</v>
      </c>
      <c r="D1639" s="1" t="s">
        <v>352</v>
      </c>
      <c r="E1639" s="1">
        <v>1</v>
      </c>
      <c r="F1639" s="1">
        <v>3</v>
      </c>
      <c r="G1639" s="1" t="s">
        <v>584</v>
      </c>
      <c r="H1639" s="1" t="s">
        <v>584</v>
      </c>
      <c r="I1639" s="1">
        <v>2</v>
      </c>
      <c r="J1639" s="14" t="s">
        <v>730</v>
      </c>
      <c r="K1639" s="14" t="s">
        <v>4362</v>
      </c>
      <c r="L1639" s="14"/>
      <c r="M1639" s="1" t="s">
        <v>5986</v>
      </c>
      <c r="N1639" s="14" t="s">
        <v>5989</v>
      </c>
      <c r="O1639" s="1">
        <f>IF(G1639="D1",MATCH(C1639,'RPI calculation'!$A$9:$A$356,0),0)</f>
        <v>36</v>
      </c>
      <c r="P1639" s="1">
        <f>IF(H1639="D1",MATCH(D1639,'RPI calculation'!$A$9:$A$356,0),0)</f>
        <v>186</v>
      </c>
      <c r="Q1639" s="1">
        <f t="shared" si="75"/>
        <v>1</v>
      </c>
      <c r="R1639" s="1">
        <f t="shared" si="76"/>
        <v>0</v>
      </c>
      <c r="S1639" s="1">
        <f t="shared" si="77"/>
        <v>1</v>
      </c>
      <c r="T1639" s="9">
        <f>IF(Q1639=0,0,(INDEX('RPI calculation'!$H$9:$H$356,P1639)-(COUNTIFS(Matches!$C$9:$C$1954,C1639,Matches!$D$9:$D$1954,D1639,Matches!$Q$9:$Q$1954,1,Matches!$F$9:$F$1954,3)+COUNTIFS(Matches!$C$9:$C$1954,D1639,Matches!$D$9:$D$1954,C1639,Matches!$Q$9:$Q$1954,1,Matches!$E$9:$E$1954,3)))/((INDEX('RPI calculation'!$H$9:$H$356,P1639)+INDEX('RPI calculation'!$I$9:$I$356,P1639))-(COUNTIFS(Matches!$C$9:$C$1954,C1639,Matches!$D$9:$D$1954,D1639,Matches!$Q$9:$Q$1954,1)+COUNTIFS(Matches!$C$9:$C$1954,D1639,Matches!$D$9:$D$1954,C1639,Matches!$Q$9:$Q$1954,1))))</f>
        <v>8.3333333333333329E-2</v>
      </c>
      <c r="U1639" s="9">
        <f>IF(Q1639=0,0,(INDEX('RPI calculation'!$H$9:$H$356,O1639)-(COUNTIFS(Matches!$C$9:$C$1954,C1639,Matches!$D$9:$D$1954,D1639,Matches!$Q$9:$Q$1954,1,Matches!$E$9:$E$1954,3)+COUNTIFS(Matches!$C$9:$C$1954,D1639,Matches!$D$9:$D$1954,C1639,Matches!$Q$9:$Q$1954,1,Matches!$F$9:$F$1954,3)))/((INDEX('RPI calculation'!$H$9:$H$356,O1639)+INDEX('RPI calculation'!$I$9:$I$356,O1639))-(COUNTIFS(Matches!$C$9:$C$1954,C1639,Matches!$D$9:$D$1954,D1639,Matches!$Q$9:$Q$1954,1)+COUNTIFS(Matches!$C$9:$C$1954,D1639,Matches!$D$9:$D$1954,C1639,Matches!$Q$9:$Q$1954,1))))</f>
        <v>0.41666666666666669</v>
      </c>
      <c r="V1639" s="9">
        <f>IF(Q1639=0,0,INDEX('RPI calculation'!$K$9:$K$356,P1639))</f>
        <v>0.404967254967255</v>
      </c>
      <c r="W1639" s="9">
        <f>IF(Q1639=0,0,INDEX('RPI calculation'!$K$9:$K$356,O1639))</f>
        <v>0.49797979797979802</v>
      </c>
      <c r="X1639" s="1">
        <f>IF(G1639="D1",INDEX('RPI calculation'!$N$9:$N$356,O1639),0)</f>
        <v>253</v>
      </c>
      <c r="Y1639" s="1">
        <f>IF(H1639="D1",INDEX('RPI calculation'!$N$9:$N$356,P1639),0)</f>
        <v>329</v>
      </c>
    </row>
    <row r="1640" spans="1:25" ht="25">
      <c r="A1640" s="1" t="s">
        <v>4363</v>
      </c>
      <c r="B1640" s="12">
        <v>46283</v>
      </c>
      <c r="C1640" s="1" t="s">
        <v>332</v>
      </c>
      <c r="D1640" s="1" t="s">
        <v>365</v>
      </c>
      <c r="E1640" s="1">
        <v>3</v>
      </c>
      <c r="F1640" s="1">
        <v>0</v>
      </c>
      <c r="G1640" s="1" t="s">
        <v>584</v>
      </c>
      <c r="H1640" s="1" t="s">
        <v>584</v>
      </c>
      <c r="I1640" s="1">
        <v>2</v>
      </c>
      <c r="J1640" s="14" t="s">
        <v>1569</v>
      </c>
      <c r="K1640" s="14" t="s">
        <v>4364</v>
      </c>
      <c r="L1640" s="14"/>
      <c r="M1640" s="1" t="s">
        <v>5986</v>
      </c>
      <c r="N1640" s="14" t="s">
        <v>5989</v>
      </c>
      <c r="O1640" s="1">
        <f>IF(G1640="D1",MATCH(C1640,'RPI calculation'!$A$9:$A$356,0),0)</f>
        <v>38</v>
      </c>
      <c r="P1640" s="1">
        <f>IF(H1640="D1",MATCH(D1640,'RPI calculation'!$A$9:$A$356,0),0)</f>
        <v>283</v>
      </c>
      <c r="Q1640" s="1">
        <f t="shared" si="75"/>
        <v>1</v>
      </c>
      <c r="R1640" s="1">
        <f t="shared" si="76"/>
        <v>1</v>
      </c>
      <c r="S1640" s="1">
        <f t="shared" si="77"/>
        <v>0</v>
      </c>
      <c r="T1640" s="9">
        <f>IF(Q1640=0,0,(INDEX('RPI calculation'!$H$9:$H$356,P1640)-(COUNTIFS(Matches!$C$9:$C$1954,C1640,Matches!$D$9:$D$1954,D1640,Matches!$Q$9:$Q$1954,1,Matches!$F$9:$F$1954,3)+COUNTIFS(Matches!$C$9:$C$1954,D1640,Matches!$D$9:$D$1954,C1640,Matches!$Q$9:$Q$1954,1,Matches!$E$9:$E$1954,3)))/((INDEX('RPI calculation'!$H$9:$H$356,P1640)+INDEX('RPI calculation'!$I$9:$I$356,P1640))-(COUNTIFS(Matches!$C$9:$C$1954,C1640,Matches!$D$9:$D$1954,D1640,Matches!$Q$9:$Q$1954,1)+COUNTIFS(Matches!$C$9:$C$1954,D1640,Matches!$D$9:$D$1954,C1640,Matches!$Q$9:$Q$1954,1))))</f>
        <v>9.0909090909090912E-2</v>
      </c>
      <c r="U1640" s="9">
        <f>IF(Q1640=0,0,(INDEX('RPI calculation'!$H$9:$H$356,O1640)-(COUNTIFS(Matches!$C$9:$C$1954,C1640,Matches!$D$9:$D$1954,D1640,Matches!$Q$9:$Q$1954,1,Matches!$E$9:$E$1954,3)+COUNTIFS(Matches!$C$9:$C$1954,D1640,Matches!$D$9:$D$1954,C1640,Matches!$Q$9:$Q$1954,1,Matches!$F$9:$F$1954,3)))/((INDEX('RPI calculation'!$H$9:$H$356,O1640)+INDEX('RPI calculation'!$I$9:$I$356,O1640))-(COUNTIFS(Matches!$C$9:$C$1954,C1640,Matches!$D$9:$D$1954,D1640,Matches!$Q$9:$Q$1954,1)+COUNTIFS(Matches!$C$9:$C$1954,D1640,Matches!$D$9:$D$1954,C1640,Matches!$Q$9:$Q$1954,1))))</f>
        <v>0.2</v>
      </c>
      <c r="V1640" s="9">
        <f>IF(Q1640=0,0,INDEX('RPI calculation'!$K$9:$K$356,P1640))</f>
        <v>0.38560606060606056</v>
      </c>
      <c r="W1640" s="9">
        <f>IF(Q1640=0,0,INDEX('RPI calculation'!$K$9:$K$356,O1640))</f>
        <v>0.43163452708907246</v>
      </c>
      <c r="X1640" s="1">
        <f>IF(G1640="D1",INDEX('RPI calculation'!$N$9:$N$356,O1640),0)</f>
        <v>309</v>
      </c>
      <c r="Y1640" s="1">
        <f>IF(H1640="D1",INDEX('RPI calculation'!$N$9:$N$356,P1640),0)</f>
        <v>342</v>
      </c>
    </row>
    <row r="1641" spans="1:25" ht="25">
      <c r="A1641" s="1" t="s">
        <v>4365</v>
      </c>
      <c r="B1641" s="12">
        <v>46283</v>
      </c>
      <c r="C1641" s="1" t="s">
        <v>173</v>
      </c>
      <c r="D1641" s="1" t="s">
        <v>302</v>
      </c>
      <c r="E1641" s="1">
        <v>3</v>
      </c>
      <c r="F1641" s="1">
        <v>2</v>
      </c>
      <c r="G1641" s="1" t="s">
        <v>584</v>
      </c>
      <c r="H1641" s="1" t="s">
        <v>584</v>
      </c>
      <c r="I1641" s="1">
        <v>2</v>
      </c>
      <c r="J1641" s="14" t="s">
        <v>638</v>
      </c>
      <c r="K1641" s="14" t="s">
        <v>4366</v>
      </c>
      <c r="L1641" s="14"/>
      <c r="M1641" s="1" t="s">
        <v>5986</v>
      </c>
      <c r="N1641" s="14" t="s">
        <v>5989</v>
      </c>
      <c r="O1641" s="1">
        <f>IF(G1641="D1",MATCH(C1641,'RPI calculation'!$A$9:$A$356,0),0)</f>
        <v>39</v>
      </c>
      <c r="P1641" s="1">
        <f>IF(H1641="D1",MATCH(D1641,'RPI calculation'!$A$9:$A$356,0),0)</f>
        <v>209</v>
      </c>
      <c r="Q1641" s="1">
        <f t="shared" si="75"/>
        <v>1</v>
      </c>
      <c r="R1641" s="1">
        <f t="shared" si="76"/>
        <v>1</v>
      </c>
      <c r="S1641" s="1">
        <f t="shared" si="77"/>
        <v>0</v>
      </c>
      <c r="T1641" s="9">
        <f>IF(Q1641=0,0,(INDEX('RPI calculation'!$H$9:$H$356,P1641)-(COUNTIFS(Matches!$C$9:$C$1954,C1641,Matches!$D$9:$D$1954,D1641,Matches!$Q$9:$Q$1954,1,Matches!$F$9:$F$1954,3)+COUNTIFS(Matches!$C$9:$C$1954,D1641,Matches!$D$9:$D$1954,C1641,Matches!$Q$9:$Q$1954,1,Matches!$E$9:$E$1954,3)))/((INDEX('RPI calculation'!$H$9:$H$356,P1641)+INDEX('RPI calculation'!$I$9:$I$356,P1641))-(COUNTIFS(Matches!$C$9:$C$1954,C1641,Matches!$D$9:$D$1954,D1641,Matches!$Q$9:$Q$1954,1)+COUNTIFS(Matches!$C$9:$C$1954,D1641,Matches!$D$9:$D$1954,C1641,Matches!$Q$9:$Q$1954,1))))</f>
        <v>0.4</v>
      </c>
      <c r="U1641" s="9">
        <f>IF(Q1641=0,0,(INDEX('RPI calculation'!$H$9:$H$356,O1641)-(COUNTIFS(Matches!$C$9:$C$1954,C1641,Matches!$D$9:$D$1954,D1641,Matches!$Q$9:$Q$1954,1,Matches!$E$9:$E$1954,3)+COUNTIFS(Matches!$C$9:$C$1954,D1641,Matches!$D$9:$D$1954,C1641,Matches!$Q$9:$Q$1954,1,Matches!$F$9:$F$1954,3)))/((INDEX('RPI calculation'!$H$9:$H$356,O1641)+INDEX('RPI calculation'!$I$9:$I$356,O1641))-(COUNTIFS(Matches!$C$9:$C$1954,C1641,Matches!$D$9:$D$1954,D1641,Matches!$Q$9:$Q$1954,1)+COUNTIFS(Matches!$C$9:$C$1954,D1641,Matches!$D$9:$D$1954,C1641,Matches!$Q$9:$Q$1954,1))))</f>
        <v>0.3</v>
      </c>
      <c r="V1641" s="9">
        <f>IF(Q1641=0,0,INDEX('RPI calculation'!$K$9:$K$356,P1641))</f>
        <v>0.43000459136822772</v>
      </c>
      <c r="W1641" s="9">
        <f>IF(Q1641=0,0,INDEX('RPI calculation'!$K$9:$K$356,O1641))</f>
        <v>0.59292929292929297</v>
      </c>
      <c r="X1641" s="1">
        <f>IF(G1641="D1",INDEX('RPI calculation'!$N$9:$N$356,O1641),0)</f>
        <v>150</v>
      </c>
      <c r="Y1641" s="1">
        <f>IF(H1641="D1",INDEX('RPI calculation'!$N$9:$N$356,P1641),0)</f>
        <v>279</v>
      </c>
    </row>
    <row r="1642" spans="1:25" ht="25">
      <c r="A1642" s="1" t="s">
        <v>4367</v>
      </c>
      <c r="B1642" s="12">
        <v>46283</v>
      </c>
      <c r="C1642" s="1" t="s">
        <v>353</v>
      </c>
      <c r="D1642" s="1" t="s">
        <v>366</v>
      </c>
      <c r="E1642" s="1">
        <v>3</v>
      </c>
      <c r="F1642" s="1">
        <v>0</v>
      </c>
      <c r="G1642" s="1" t="s">
        <v>584</v>
      </c>
      <c r="H1642" s="1" t="s">
        <v>584</v>
      </c>
      <c r="I1642" s="1">
        <v>2</v>
      </c>
      <c r="J1642" s="14" t="s">
        <v>745</v>
      </c>
      <c r="K1642" s="14" t="s">
        <v>4368</v>
      </c>
      <c r="L1642" s="14"/>
      <c r="M1642" s="1" t="s">
        <v>5986</v>
      </c>
      <c r="N1642" s="14" t="s">
        <v>5989</v>
      </c>
      <c r="O1642" s="1">
        <f>IF(G1642="D1",MATCH(C1642,'RPI calculation'!$A$9:$A$356,0),0)</f>
        <v>40</v>
      </c>
      <c r="P1642" s="1">
        <f>IF(H1642="D1",MATCH(D1642,'RPI calculation'!$A$9:$A$356,0),0)</f>
        <v>135</v>
      </c>
      <c r="Q1642" s="1">
        <f t="shared" si="75"/>
        <v>1</v>
      </c>
      <c r="R1642" s="1">
        <f t="shared" si="76"/>
        <v>1</v>
      </c>
      <c r="S1642" s="1">
        <f t="shared" si="77"/>
        <v>0</v>
      </c>
      <c r="T1642" s="9">
        <f>IF(Q1642=0,0,(INDEX('RPI calculation'!$H$9:$H$356,P1642)-(COUNTIFS(Matches!$C$9:$C$1954,C1642,Matches!$D$9:$D$1954,D1642,Matches!$Q$9:$Q$1954,1,Matches!$F$9:$F$1954,3)+COUNTIFS(Matches!$C$9:$C$1954,D1642,Matches!$D$9:$D$1954,C1642,Matches!$Q$9:$Q$1954,1,Matches!$E$9:$E$1954,3)))/((INDEX('RPI calculation'!$H$9:$H$356,P1642)+INDEX('RPI calculation'!$I$9:$I$356,P1642))-(COUNTIFS(Matches!$C$9:$C$1954,C1642,Matches!$D$9:$D$1954,D1642,Matches!$Q$9:$Q$1954,1)+COUNTIFS(Matches!$C$9:$C$1954,D1642,Matches!$D$9:$D$1954,C1642,Matches!$Q$9:$Q$1954,1))))</f>
        <v>0</v>
      </c>
      <c r="U1642" s="9">
        <f>IF(Q1642=0,0,(INDEX('RPI calculation'!$H$9:$H$356,O1642)-(COUNTIFS(Matches!$C$9:$C$1954,C1642,Matches!$D$9:$D$1954,D1642,Matches!$Q$9:$Q$1954,1,Matches!$E$9:$E$1954,3)+COUNTIFS(Matches!$C$9:$C$1954,D1642,Matches!$D$9:$D$1954,C1642,Matches!$Q$9:$Q$1954,1,Matches!$F$9:$F$1954,3)))/((INDEX('RPI calculation'!$H$9:$H$356,O1642)+INDEX('RPI calculation'!$I$9:$I$356,O1642))-(COUNTIFS(Matches!$C$9:$C$1954,C1642,Matches!$D$9:$D$1954,D1642,Matches!$Q$9:$Q$1954,1)+COUNTIFS(Matches!$C$9:$C$1954,D1642,Matches!$D$9:$D$1954,C1642,Matches!$Q$9:$Q$1954,1))))</f>
        <v>0</v>
      </c>
      <c r="V1642" s="9">
        <f>IF(Q1642=0,0,INDEX('RPI calculation'!$K$9:$K$356,P1642))</f>
        <v>0.37865013774104683</v>
      </c>
      <c r="W1642" s="9">
        <f>IF(Q1642=0,0,INDEX('RPI calculation'!$K$9:$K$356,O1642))</f>
        <v>0.44412337662337659</v>
      </c>
      <c r="X1642" s="1">
        <f>IF(G1642="D1",INDEX('RPI calculation'!$N$9:$N$356,O1642),0)</f>
        <v>330</v>
      </c>
      <c r="Y1642" s="1">
        <f>IF(H1642="D1",INDEX('RPI calculation'!$N$9:$N$356,P1642),0)</f>
        <v>343</v>
      </c>
    </row>
    <row r="1643" spans="1:25" ht="25">
      <c r="A1643" s="1" t="s">
        <v>4369</v>
      </c>
      <c r="B1643" s="12">
        <v>46283</v>
      </c>
      <c r="C1643" s="1" t="s">
        <v>351</v>
      </c>
      <c r="D1643" s="1" t="s">
        <v>132</v>
      </c>
      <c r="E1643" s="1">
        <v>1</v>
      </c>
      <c r="F1643" s="1">
        <v>3</v>
      </c>
      <c r="G1643" s="1" t="s">
        <v>584</v>
      </c>
      <c r="H1643" s="1" t="s">
        <v>584</v>
      </c>
      <c r="I1643" s="1">
        <v>2</v>
      </c>
      <c r="J1643" s="14" t="s">
        <v>1441</v>
      </c>
      <c r="K1643" s="14" t="s">
        <v>4370</v>
      </c>
      <c r="L1643" s="14"/>
      <c r="M1643" s="1" t="s">
        <v>5986</v>
      </c>
      <c r="N1643" s="14" t="s">
        <v>5989</v>
      </c>
      <c r="O1643" s="1">
        <f>IF(G1643="D1",MATCH(C1643,'RPI calculation'!$A$9:$A$356,0),0)</f>
        <v>42</v>
      </c>
      <c r="P1643" s="1">
        <f>IF(H1643="D1",MATCH(D1643,'RPI calculation'!$A$9:$A$356,0),0)</f>
        <v>164</v>
      </c>
      <c r="Q1643" s="1">
        <f t="shared" si="75"/>
        <v>1</v>
      </c>
      <c r="R1643" s="1">
        <f t="shared" si="76"/>
        <v>0</v>
      </c>
      <c r="S1643" s="1">
        <f t="shared" si="77"/>
        <v>1</v>
      </c>
      <c r="T1643" s="9">
        <f>IF(Q1643=0,0,(INDEX('RPI calculation'!$H$9:$H$356,P1643)-(COUNTIFS(Matches!$C$9:$C$1954,C1643,Matches!$D$9:$D$1954,D1643,Matches!$Q$9:$Q$1954,1,Matches!$F$9:$F$1954,3)+COUNTIFS(Matches!$C$9:$C$1954,D1643,Matches!$D$9:$D$1954,C1643,Matches!$Q$9:$Q$1954,1,Matches!$E$9:$E$1954,3)))/((INDEX('RPI calculation'!$H$9:$H$356,P1643)+INDEX('RPI calculation'!$I$9:$I$356,P1643))-(COUNTIFS(Matches!$C$9:$C$1954,C1643,Matches!$D$9:$D$1954,D1643,Matches!$Q$9:$Q$1954,1)+COUNTIFS(Matches!$C$9:$C$1954,D1643,Matches!$D$9:$D$1954,C1643,Matches!$Q$9:$Q$1954,1))))</f>
        <v>0.72727272727272729</v>
      </c>
      <c r="U1643" s="9">
        <f>IF(Q1643=0,0,(INDEX('RPI calculation'!$H$9:$H$356,O1643)-(COUNTIFS(Matches!$C$9:$C$1954,C1643,Matches!$D$9:$D$1954,D1643,Matches!$Q$9:$Q$1954,1,Matches!$E$9:$E$1954,3)+COUNTIFS(Matches!$C$9:$C$1954,D1643,Matches!$D$9:$D$1954,C1643,Matches!$Q$9:$Q$1954,1,Matches!$F$9:$F$1954,3)))/((INDEX('RPI calculation'!$H$9:$H$356,O1643)+INDEX('RPI calculation'!$I$9:$I$356,O1643))-(COUNTIFS(Matches!$C$9:$C$1954,C1643,Matches!$D$9:$D$1954,D1643,Matches!$Q$9:$Q$1954,1)+COUNTIFS(Matches!$C$9:$C$1954,D1643,Matches!$D$9:$D$1954,C1643,Matches!$Q$9:$Q$1954,1))))</f>
        <v>0.18181818181818182</v>
      </c>
      <c r="V1643" s="9">
        <f>IF(Q1643=0,0,INDEX('RPI calculation'!$K$9:$K$356,P1643))</f>
        <v>0.44296259296259288</v>
      </c>
      <c r="W1643" s="9">
        <f>IF(Q1643=0,0,INDEX('RPI calculation'!$K$9:$K$356,O1643))</f>
        <v>0.41094322344322348</v>
      </c>
      <c r="X1643" s="1">
        <f>IF(G1643="D1",INDEX('RPI calculation'!$N$9:$N$356,O1643),0)</f>
        <v>328</v>
      </c>
      <c r="Y1643" s="1">
        <f>IF(H1643="D1",INDEX('RPI calculation'!$N$9:$N$356,P1643),0)</f>
        <v>109</v>
      </c>
    </row>
    <row r="1644" spans="1:25" ht="25">
      <c r="A1644" s="1" t="s">
        <v>4371</v>
      </c>
      <c r="B1644" s="12">
        <v>46283</v>
      </c>
      <c r="C1644" s="1" t="s">
        <v>324</v>
      </c>
      <c r="D1644" s="1" t="s">
        <v>167</v>
      </c>
      <c r="E1644" s="1">
        <v>0</v>
      </c>
      <c r="F1644" s="1">
        <v>3</v>
      </c>
      <c r="G1644" s="1" t="s">
        <v>584</v>
      </c>
      <c r="H1644" s="1" t="s">
        <v>584</v>
      </c>
      <c r="I1644" s="1">
        <v>2</v>
      </c>
      <c r="J1644" s="14" t="s">
        <v>1014</v>
      </c>
      <c r="K1644" s="14" t="s">
        <v>4372</v>
      </c>
      <c r="L1644" s="14"/>
      <c r="M1644" s="1" t="s">
        <v>5986</v>
      </c>
      <c r="N1644" s="14" t="s">
        <v>5989</v>
      </c>
      <c r="O1644" s="1">
        <f>IF(G1644="D1",MATCH(C1644,'RPI calculation'!$A$9:$A$356,0),0)</f>
        <v>43</v>
      </c>
      <c r="P1644" s="1">
        <f>IF(H1644="D1",MATCH(D1644,'RPI calculation'!$A$9:$A$356,0),0)</f>
        <v>84</v>
      </c>
      <c r="Q1644" s="1">
        <f t="shared" si="75"/>
        <v>1</v>
      </c>
      <c r="R1644" s="1">
        <f t="shared" si="76"/>
        <v>0</v>
      </c>
      <c r="S1644" s="1">
        <f t="shared" si="77"/>
        <v>1</v>
      </c>
      <c r="T1644" s="9">
        <f>IF(Q1644=0,0,(INDEX('RPI calculation'!$H$9:$H$356,P1644)-(COUNTIFS(Matches!$C$9:$C$1954,C1644,Matches!$D$9:$D$1954,D1644,Matches!$Q$9:$Q$1954,1,Matches!$F$9:$F$1954,3)+COUNTIFS(Matches!$C$9:$C$1954,D1644,Matches!$D$9:$D$1954,C1644,Matches!$Q$9:$Q$1954,1,Matches!$E$9:$E$1954,3)))/((INDEX('RPI calculation'!$H$9:$H$356,P1644)+INDEX('RPI calculation'!$I$9:$I$356,P1644))-(COUNTIFS(Matches!$C$9:$C$1954,C1644,Matches!$D$9:$D$1954,D1644,Matches!$Q$9:$Q$1954,1)+COUNTIFS(Matches!$C$9:$C$1954,D1644,Matches!$D$9:$D$1954,C1644,Matches!$Q$9:$Q$1954,1))))</f>
        <v>0.66666666666666663</v>
      </c>
      <c r="U1644" s="9">
        <f>IF(Q1644=0,0,(INDEX('RPI calculation'!$H$9:$H$356,O1644)-(COUNTIFS(Matches!$C$9:$C$1954,C1644,Matches!$D$9:$D$1954,D1644,Matches!$Q$9:$Q$1954,1,Matches!$E$9:$E$1954,3)+COUNTIFS(Matches!$C$9:$C$1954,D1644,Matches!$D$9:$D$1954,C1644,Matches!$Q$9:$Q$1954,1,Matches!$F$9:$F$1954,3)))/((INDEX('RPI calculation'!$H$9:$H$356,O1644)+INDEX('RPI calculation'!$I$9:$I$356,O1644))-(COUNTIFS(Matches!$C$9:$C$1954,C1644,Matches!$D$9:$D$1954,D1644,Matches!$Q$9:$Q$1954,1)+COUNTIFS(Matches!$C$9:$C$1954,D1644,Matches!$D$9:$D$1954,C1644,Matches!$Q$9:$Q$1954,1))))</f>
        <v>0</v>
      </c>
      <c r="V1644" s="9">
        <f>IF(Q1644=0,0,INDEX('RPI calculation'!$K$9:$K$356,P1644))</f>
        <v>0.44118104118104112</v>
      </c>
      <c r="W1644" s="9">
        <f>IF(Q1644=0,0,INDEX('RPI calculation'!$K$9:$K$356,O1644))</f>
        <v>0.58061383061383054</v>
      </c>
      <c r="X1644" s="1">
        <f>IF(G1644="D1",INDEX('RPI calculation'!$N$9:$N$356,O1644),0)</f>
        <v>301</v>
      </c>
      <c r="Y1644" s="1">
        <f>IF(H1644="D1",INDEX('RPI calculation'!$N$9:$N$356,P1644),0)</f>
        <v>144</v>
      </c>
    </row>
    <row r="1645" spans="1:25" ht="25">
      <c r="A1645" s="1" t="s">
        <v>4373</v>
      </c>
      <c r="B1645" s="12">
        <v>46283</v>
      </c>
      <c r="C1645" s="1" t="s">
        <v>324</v>
      </c>
      <c r="D1645" s="1" t="s">
        <v>213</v>
      </c>
      <c r="E1645" s="1">
        <v>1</v>
      </c>
      <c r="F1645" s="1">
        <v>3</v>
      </c>
      <c r="G1645" s="1" t="s">
        <v>584</v>
      </c>
      <c r="H1645" s="1" t="s">
        <v>584</v>
      </c>
      <c r="I1645" s="1">
        <v>2</v>
      </c>
      <c r="J1645" s="14" t="s">
        <v>3238</v>
      </c>
      <c r="K1645" s="14" t="s">
        <v>4374</v>
      </c>
      <c r="L1645" s="14"/>
      <c r="M1645" s="1" t="s">
        <v>5986</v>
      </c>
      <c r="N1645" s="14" t="s">
        <v>5989</v>
      </c>
      <c r="O1645" s="1">
        <f>IF(G1645="D1",MATCH(C1645,'RPI calculation'!$A$9:$A$356,0),0)</f>
        <v>43</v>
      </c>
      <c r="P1645" s="1">
        <f>IF(H1645="D1",MATCH(D1645,'RPI calculation'!$A$9:$A$356,0),0)</f>
        <v>124</v>
      </c>
      <c r="Q1645" s="1">
        <f t="shared" si="75"/>
        <v>1</v>
      </c>
      <c r="R1645" s="1">
        <f t="shared" si="76"/>
        <v>0</v>
      </c>
      <c r="S1645" s="1">
        <f t="shared" si="77"/>
        <v>1</v>
      </c>
      <c r="T1645" s="9">
        <f>IF(Q1645=0,0,(INDEX('RPI calculation'!$H$9:$H$356,P1645)-(COUNTIFS(Matches!$C$9:$C$1954,C1645,Matches!$D$9:$D$1954,D1645,Matches!$Q$9:$Q$1954,1,Matches!$F$9:$F$1954,3)+COUNTIFS(Matches!$C$9:$C$1954,D1645,Matches!$D$9:$D$1954,C1645,Matches!$Q$9:$Q$1954,1,Matches!$E$9:$E$1954,3)))/((INDEX('RPI calculation'!$H$9:$H$356,P1645)+INDEX('RPI calculation'!$I$9:$I$356,P1645))-(COUNTIFS(Matches!$C$9:$C$1954,C1645,Matches!$D$9:$D$1954,D1645,Matches!$Q$9:$Q$1954,1)+COUNTIFS(Matches!$C$9:$C$1954,D1645,Matches!$D$9:$D$1954,C1645,Matches!$Q$9:$Q$1954,1))))</f>
        <v>0.45454545454545453</v>
      </c>
      <c r="U1645" s="9">
        <f>IF(Q1645=0,0,(INDEX('RPI calculation'!$H$9:$H$356,O1645)-(COUNTIFS(Matches!$C$9:$C$1954,C1645,Matches!$D$9:$D$1954,D1645,Matches!$Q$9:$Q$1954,1,Matches!$E$9:$E$1954,3)+COUNTIFS(Matches!$C$9:$C$1954,D1645,Matches!$D$9:$D$1954,C1645,Matches!$Q$9:$Q$1954,1,Matches!$F$9:$F$1954,3)))/((INDEX('RPI calculation'!$H$9:$H$356,O1645)+INDEX('RPI calculation'!$I$9:$I$356,O1645))-(COUNTIFS(Matches!$C$9:$C$1954,C1645,Matches!$D$9:$D$1954,D1645,Matches!$Q$9:$Q$1954,1)+COUNTIFS(Matches!$C$9:$C$1954,D1645,Matches!$D$9:$D$1954,C1645,Matches!$Q$9:$Q$1954,1))))</f>
        <v>0</v>
      </c>
      <c r="V1645" s="9">
        <f>IF(Q1645=0,0,INDEX('RPI calculation'!$K$9:$K$356,P1645))</f>
        <v>0.47944023569023564</v>
      </c>
      <c r="W1645" s="9">
        <f>IF(Q1645=0,0,INDEX('RPI calculation'!$K$9:$K$356,O1645))</f>
        <v>0.58061383061383054</v>
      </c>
      <c r="X1645" s="1">
        <f>IF(G1645="D1",INDEX('RPI calculation'!$N$9:$N$356,O1645),0)</f>
        <v>301</v>
      </c>
      <c r="Y1645" s="1">
        <f>IF(H1645="D1",INDEX('RPI calculation'!$N$9:$N$356,P1645),0)</f>
        <v>190</v>
      </c>
    </row>
    <row r="1646" spans="1:25" ht="25">
      <c r="A1646" s="1" t="s">
        <v>4375</v>
      </c>
      <c r="B1646" s="12">
        <v>46283</v>
      </c>
      <c r="C1646" s="1" t="s">
        <v>187</v>
      </c>
      <c r="D1646" s="1" t="s">
        <v>188</v>
      </c>
      <c r="E1646" s="1">
        <v>0</v>
      </c>
      <c r="F1646" s="1">
        <v>3</v>
      </c>
      <c r="G1646" s="1" t="s">
        <v>584</v>
      </c>
      <c r="H1646" s="1" t="s">
        <v>584</v>
      </c>
      <c r="I1646" s="1">
        <v>2</v>
      </c>
      <c r="J1646" s="14" t="s">
        <v>1067</v>
      </c>
      <c r="K1646" s="14" t="s">
        <v>4376</v>
      </c>
      <c r="L1646" s="14"/>
      <c r="M1646" s="1" t="s">
        <v>5986</v>
      </c>
      <c r="N1646" s="14" t="s">
        <v>5989</v>
      </c>
      <c r="O1646" s="1">
        <f>IF(G1646="D1",MATCH(C1646,'RPI calculation'!$A$9:$A$356,0),0)</f>
        <v>44</v>
      </c>
      <c r="P1646" s="1">
        <f>IF(H1646="D1",MATCH(D1646,'RPI calculation'!$A$9:$A$356,0),0)</f>
        <v>98</v>
      </c>
      <c r="Q1646" s="1">
        <f t="shared" si="75"/>
        <v>1</v>
      </c>
      <c r="R1646" s="1">
        <f t="shared" si="76"/>
        <v>0</v>
      </c>
      <c r="S1646" s="1">
        <f t="shared" si="77"/>
        <v>1</v>
      </c>
      <c r="T1646" s="9">
        <f>IF(Q1646=0,0,(INDEX('RPI calculation'!$H$9:$H$356,P1646)-(COUNTIFS(Matches!$C$9:$C$1954,C1646,Matches!$D$9:$D$1954,D1646,Matches!$Q$9:$Q$1954,1,Matches!$F$9:$F$1954,3)+COUNTIFS(Matches!$C$9:$C$1954,D1646,Matches!$D$9:$D$1954,C1646,Matches!$Q$9:$Q$1954,1,Matches!$E$9:$E$1954,3)))/((INDEX('RPI calculation'!$H$9:$H$356,P1646)+INDEX('RPI calculation'!$I$9:$I$356,P1646))-(COUNTIFS(Matches!$C$9:$C$1954,C1646,Matches!$D$9:$D$1954,D1646,Matches!$Q$9:$Q$1954,1)+COUNTIFS(Matches!$C$9:$C$1954,D1646,Matches!$D$9:$D$1954,C1646,Matches!$Q$9:$Q$1954,1))))</f>
        <v>0.45454545454545453</v>
      </c>
      <c r="U1646" s="9">
        <f>IF(Q1646=0,0,(INDEX('RPI calculation'!$H$9:$H$356,O1646)-(COUNTIFS(Matches!$C$9:$C$1954,C1646,Matches!$D$9:$D$1954,D1646,Matches!$Q$9:$Q$1954,1,Matches!$E$9:$E$1954,3)+COUNTIFS(Matches!$C$9:$C$1954,D1646,Matches!$D$9:$D$1954,C1646,Matches!$Q$9:$Q$1954,1,Matches!$F$9:$F$1954,3)))/((INDEX('RPI calculation'!$H$9:$H$356,O1646)+INDEX('RPI calculation'!$I$9:$I$356,O1646))-(COUNTIFS(Matches!$C$9:$C$1954,C1646,Matches!$D$9:$D$1954,D1646,Matches!$Q$9:$Q$1954,1)+COUNTIFS(Matches!$C$9:$C$1954,D1646,Matches!$D$9:$D$1954,C1646,Matches!$Q$9:$Q$1954,1))))</f>
        <v>0.66666666666666663</v>
      </c>
      <c r="V1646" s="9">
        <f>IF(Q1646=0,0,INDEX('RPI calculation'!$K$9:$K$356,P1646))</f>
        <v>0.51755050505050504</v>
      </c>
      <c r="W1646" s="9">
        <f>IF(Q1646=0,0,INDEX('RPI calculation'!$K$9:$K$356,O1646))</f>
        <v>0.4697746697746697</v>
      </c>
      <c r="X1646" s="1">
        <f>IF(G1646="D1",INDEX('RPI calculation'!$N$9:$N$356,O1646),0)</f>
        <v>164</v>
      </c>
      <c r="Y1646" s="1">
        <f>IF(H1646="D1",INDEX('RPI calculation'!$N$9:$N$356,P1646),0)</f>
        <v>165</v>
      </c>
    </row>
    <row r="1647" spans="1:25" ht="25">
      <c r="A1647" s="1" t="s">
        <v>4377</v>
      </c>
      <c r="B1647" s="12">
        <v>46283</v>
      </c>
      <c r="C1647" s="1" t="s">
        <v>187</v>
      </c>
      <c r="D1647" s="1" t="s">
        <v>140</v>
      </c>
      <c r="E1647" s="1">
        <v>3</v>
      </c>
      <c r="F1647" s="1">
        <v>1</v>
      </c>
      <c r="G1647" s="1" t="s">
        <v>584</v>
      </c>
      <c r="H1647" s="1" t="s">
        <v>584</v>
      </c>
      <c r="I1647" s="1">
        <v>2</v>
      </c>
      <c r="J1647" s="14" t="s">
        <v>4378</v>
      </c>
      <c r="K1647" s="14" t="s">
        <v>4379</v>
      </c>
      <c r="L1647" s="14"/>
      <c r="M1647" s="1" t="s">
        <v>5986</v>
      </c>
      <c r="N1647" s="14" t="s">
        <v>5989</v>
      </c>
      <c r="O1647" s="1">
        <f>IF(G1647="D1",MATCH(C1647,'RPI calculation'!$A$9:$A$356,0),0)</f>
        <v>44</v>
      </c>
      <c r="P1647" s="1">
        <f>IF(H1647="D1",MATCH(D1647,'RPI calculation'!$A$9:$A$356,0),0)</f>
        <v>172</v>
      </c>
      <c r="Q1647" s="1">
        <f t="shared" si="75"/>
        <v>1</v>
      </c>
      <c r="R1647" s="1">
        <f t="shared" si="76"/>
        <v>1</v>
      </c>
      <c r="S1647" s="1">
        <f t="shared" si="77"/>
        <v>0</v>
      </c>
      <c r="T1647" s="9">
        <f>IF(Q1647=0,0,(INDEX('RPI calculation'!$H$9:$H$356,P1647)-(COUNTIFS(Matches!$C$9:$C$1954,C1647,Matches!$D$9:$D$1954,D1647,Matches!$Q$9:$Q$1954,1,Matches!$F$9:$F$1954,3)+COUNTIFS(Matches!$C$9:$C$1954,D1647,Matches!$D$9:$D$1954,C1647,Matches!$Q$9:$Q$1954,1,Matches!$E$9:$E$1954,3)))/((INDEX('RPI calculation'!$H$9:$H$356,P1647)+INDEX('RPI calculation'!$I$9:$I$356,P1647))-(COUNTIFS(Matches!$C$9:$C$1954,C1647,Matches!$D$9:$D$1954,D1647,Matches!$Q$9:$Q$1954,1)+COUNTIFS(Matches!$C$9:$C$1954,D1647,Matches!$D$9:$D$1954,C1647,Matches!$Q$9:$Q$1954,1))))</f>
        <v>0.7</v>
      </c>
      <c r="U1647" s="9">
        <f>IF(Q1647=0,0,(INDEX('RPI calculation'!$H$9:$H$356,O1647)-(COUNTIFS(Matches!$C$9:$C$1954,C1647,Matches!$D$9:$D$1954,D1647,Matches!$Q$9:$Q$1954,1,Matches!$E$9:$E$1954,3)+COUNTIFS(Matches!$C$9:$C$1954,D1647,Matches!$D$9:$D$1954,C1647,Matches!$Q$9:$Q$1954,1,Matches!$F$9:$F$1954,3)))/((INDEX('RPI calculation'!$H$9:$H$356,O1647)+INDEX('RPI calculation'!$I$9:$I$356,O1647))-(COUNTIFS(Matches!$C$9:$C$1954,C1647,Matches!$D$9:$D$1954,D1647,Matches!$Q$9:$Q$1954,1)+COUNTIFS(Matches!$C$9:$C$1954,D1647,Matches!$D$9:$D$1954,C1647,Matches!$Q$9:$Q$1954,1))))</f>
        <v>0.58333333333333337</v>
      </c>
      <c r="V1647" s="9">
        <f>IF(Q1647=0,0,INDEX('RPI calculation'!$K$9:$K$356,P1647))</f>
        <v>0.51512855831037652</v>
      </c>
      <c r="W1647" s="9">
        <f>IF(Q1647=0,0,INDEX('RPI calculation'!$K$9:$K$356,O1647))</f>
        <v>0.4697746697746697</v>
      </c>
      <c r="X1647" s="1">
        <f>IF(G1647="D1",INDEX('RPI calculation'!$N$9:$N$356,O1647),0)</f>
        <v>164</v>
      </c>
      <c r="Y1647" s="1">
        <f>IF(H1647="D1",INDEX('RPI calculation'!$N$9:$N$356,P1647),0)</f>
        <v>117</v>
      </c>
    </row>
    <row r="1648" spans="1:25" ht="25">
      <c r="A1648" s="1" t="s">
        <v>4380</v>
      </c>
      <c r="B1648" s="12">
        <v>46283</v>
      </c>
      <c r="C1648" s="1" t="s">
        <v>299</v>
      </c>
      <c r="D1648" s="1" t="s">
        <v>304</v>
      </c>
      <c r="E1648" s="1">
        <v>0</v>
      </c>
      <c r="F1648" s="1">
        <v>3</v>
      </c>
      <c r="G1648" s="1" t="s">
        <v>584</v>
      </c>
      <c r="H1648" s="1" t="s">
        <v>584</v>
      </c>
      <c r="I1648" s="1">
        <v>2</v>
      </c>
      <c r="J1648" s="14" t="s">
        <v>1273</v>
      </c>
      <c r="K1648" s="14" t="s">
        <v>4381</v>
      </c>
      <c r="L1648" s="14"/>
      <c r="M1648" s="1" t="s">
        <v>5986</v>
      </c>
      <c r="N1648" s="14" t="s">
        <v>5989</v>
      </c>
      <c r="O1648" s="1">
        <f>IF(G1648="D1",MATCH(C1648,'RPI calculation'!$A$9:$A$356,0),0)</f>
        <v>46</v>
      </c>
      <c r="P1648" s="1">
        <f>IF(H1648="D1",MATCH(D1648,'RPI calculation'!$A$9:$A$356,0),0)</f>
        <v>230</v>
      </c>
      <c r="Q1648" s="1">
        <f t="shared" si="75"/>
        <v>1</v>
      </c>
      <c r="R1648" s="1">
        <f t="shared" si="76"/>
        <v>0</v>
      </c>
      <c r="S1648" s="1">
        <f t="shared" si="77"/>
        <v>1</v>
      </c>
      <c r="T1648" s="9">
        <f>IF(Q1648=0,0,(INDEX('RPI calculation'!$H$9:$H$356,P1648)-(COUNTIFS(Matches!$C$9:$C$1954,C1648,Matches!$D$9:$D$1954,D1648,Matches!$Q$9:$Q$1954,1,Matches!$F$9:$F$1954,3)+COUNTIFS(Matches!$C$9:$C$1954,D1648,Matches!$D$9:$D$1954,C1648,Matches!$Q$9:$Q$1954,1,Matches!$E$9:$E$1954,3)))/((INDEX('RPI calculation'!$H$9:$H$356,P1648)+INDEX('RPI calculation'!$I$9:$I$356,P1648))-(COUNTIFS(Matches!$C$9:$C$1954,C1648,Matches!$D$9:$D$1954,D1648,Matches!$Q$9:$Q$1954,1)+COUNTIFS(Matches!$C$9:$C$1954,D1648,Matches!$D$9:$D$1954,C1648,Matches!$Q$9:$Q$1954,1))))</f>
        <v>0.38461538461538464</v>
      </c>
      <c r="U1648" s="9">
        <f>IF(Q1648=0,0,(INDEX('RPI calculation'!$H$9:$H$356,O1648)-(COUNTIFS(Matches!$C$9:$C$1954,C1648,Matches!$D$9:$D$1954,D1648,Matches!$Q$9:$Q$1954,1,Matches!$E$9:$E$1954,3)+COUNTIFS(Matches!$C$9:$C$1954,D1648,Matches!$D$9:$D$1954,C1648,Matches!$Q$9:$Q$1954,1,Matches!$F$9:$F$1954,3)))/((INDEX('RPI calculation'!$H$9:$H$356,O1648)+INDEX('RPI calculation'!$I$9:$I$356,O1648))-(COUNTIFS(Matches!$C$9:$C$1954,C1648,Matches!$D$9:$D$1954,D1648,Matches!$Q$9:$Q$1954,1)+COUNTIFS(Matches!$C$9:$C$1954,D1648,Matches!$D$9:$D$1954,C1648,Matches!$Q$9:$Q$1954,1))))</f>
        <v>0.45454545454545453</v>
      </c>
      <c r="V1648" s="9">
        <f>IF(Q1648=0,0,INDEX('RPI calculation'!$K$9:$K$356,P1648))</f>
        <v>0.39523809523809517</v>
      </c>
      <c r="W1648" s="9">
        <f>IF(Q1648=0,0,INDEX('RPI calculation'!$K$9:$K$356,O1648))</f>
        <v>0.42518453768453773</v>
      </c>
      <c r="X1648" s="1">
        <f>IF(G1648="D1",INDEX('RPI calculation'!$N$9:$N$356,O1648),0)</f>
        <v>276</v>
      </c>
      <c r="Y1648" s="1">
        <f>IF(H1648="D1",INDEX('RPI calculation'!$N$9:$N$356,P1648),0)</f>
        <v>281</v>
      </c>
    </row>
    <row r="1649" spans="1:25">
      <c r="A1649" s="1" t="s">
        <v>4382</v>
      </c>
      <c r="B1649" s="12">
        <v>46283</v>
      </c>
      <c r="C1649" s="1" t="s">
        <v>367</v>
      </c>
      <c r="D1649" s="1" t="s">
        <v>370</v>
      </c>
      <c r="E1649" s="1">
        <v>0</v>
      </c>
      <c r="F1649" s="1">
        <v>3</v>
      </c>
      <c r="G1649" s="1" t="s">
        <v>584</v>
      </c>
      <c r="H1649" s="1" t="s">
        <v>584</v>
      </c>
      <c r="I1649" s="1">
        <v>1</v>
      </c>
      <c r="J1649" s="14" t="s">
        <v>990</v>
      </c>
      <c r="K1649" s="14" t="s">
        <v>4383</v>
      </c>
      <c r="L1649" s="14"/>
      <c r="M1649" s="1" t="s">
        <v>5986</v>
      </c>
      <c r="N1649" s="14" t="s">
        <v>5989</v>
      </c>
      <c r="O1649" s="1">
        <f>IF(G1649="D1",MATCH(C1649,'RPI calculation'!$A$9:$A$356,0),0)</f>
        <v>47</v>
      </c>
      <c r="P1649" s="1">
        <f>IF(H1649="D1",MATCH(D1649,'RPI calculation'!$A$9:$A$356,0),0)</f>
        <v>267</v>
      </c>
      <c r="Q1649" s="1">
        <f t="shared" si="75"/>
        <v>1</v>
      </c>
      <c r="R1649" s="1">
        <f t="shared" si="76"/>
        <v>0</v>
      </c>
      <c r="S1649" s="1">
        <f t="shared" si="77"/>
        <v>1</v>
      </c>
      <c r="T1649" s="9">
        <f>IF(Q1649=0,0,(INDEX('RPI calculation'!$H$9:$H$356,P1649)-(COUNTIFS(Matches!$C$9:$C$1954,C1649,Matches!$D$9:$D$1954,D1649,Matches!$Q$9:$Q$1954,1,Matches!$F$9:$F$1954,3)+COUNTIFS(Matches!$C$9:$C$1954,D1649,Matches!$D$9:$D$1954,C1649,Matches!$Q$9:$Q$1954,1,Matches!$E$9:$E$1954,3)))/((INDEX('RPI calculation'!$H$9:$H$356,P1649)+INDEX('RPI calculation'!$I$9:$I$356,P1649))-(COUNTIFS(Matches!$C$9:$C$1954,C1649,Matches!$D$9:$D$1954,D1649,Matches!$Q$9:$Q$1954,1)+COUNTIFS(Matches!$C$9:$C$1954,D1649,Matches!$D$9:$D$1954,C1649,Matches!$Q$9:$Q$1954,1))))</f>
        <v>0</v>
      </c>
      <c r="U1649" s="9">
        <f>IF(Q1649=0,0,(INDEX('RPI calculation'!$H$9:$H$356,O1649)-(COUNTIFS(Matches!$C$9:$C$1954,C1649,Matches!$D$9:$D$1954,D1649,Matches!$Q$9:$Q$1954,1,Matches!$E$9:$E$1954,3)+COUNTIFS(Matches!$C$9:$C$1954,D1649,Matches!$D$9:$D$1954,C1649,Matches!$Q$9:$Q$1954,1,Matches!$F$9:$F$1954,3)))/((INDEX('RPI calculation'!$H$9:$H$356,O1649)+INDEX('RPI calculation'!$I$9:$I$356,O1649))-(COUNTIFS(Matches!$C$9:$C$1954,C1649,Matches!$D$9:$D$1954,D1649,Matches!$Q$9:$Q$1954,1)+COUNTIFS(Matches!$C$9:$C$1954,D1649,Matches!$D$9:$D$1954,C1649,Matches!$Q$9:$Q$1954,1))))</f>
        <v>0</v>
      </c>
      <c r="V1649" s="9">
        <f>IF(Q1649=0,0,INDEX('RPI calculation'!$K$9:$K$356,P1649))</f>
        <v>0.29666666666666669</v>
      </c>
      <c r="W1649" s="9">
        <f>IF(Q1649=0,0,INDEX('RPI calculation'!$K$9:$K$356,O1649))</f>
        <v>0.38599941724941722</v>
      </c>
      <c r="X1649" s="1">
        <f>IF(G1649="D1",INDEX('RPI calculation'!$N$9:$N$356,O1649),0)</f>
        <v>344</v>
      </c>
      <c r="Y1649" s="1">
        <f>IF(H1649="D1",INDEX('RPI calculation'!$N$9:$N$356,P1649),0)</f>
        <v>347</v>
      </c>
    </row>
    <row r="1650" spans="1:25" ht="25">
      <c r="A1650" s="1" t="s">
        <v>4384</v>
      </c>
      <c r="B1650" s="12">
        <v>46283</v>
      </c>
      <c r="C1650" s="1" t="s">
        <v>47</v>
      </c>
      <c r="D1650" s="1" t="s">
        <v>64</v>
      </c>
      <c r="E1650" s="1">
        <v>3</v>
      </c>
      <c r="F1650" s="1">
        <v>1</v>
      </c>
      <c r="G1650" s="1" t="s">
        <v>584</v>
      </c>
      <c r="H1650" s="1" t="s">
        <v>584</v>
      </c>
      <c r="I1650" s="1">
        <v>2</v>
      </c>
      <c r="J1650" s="14" t="s">
        <v>2125</v>
      </c>
      <c r="K1650" s="14" t="s">
        <v>4385</v>
      </c>
      <c r="L1650" s="14"/>
      <c r="M1650" s="1" t="s">
        <v>5986</v>
      </c>
      <c r="N1650" s="14" t="s">
        <v>5989</v>
      </c>
      <c r="O1650" s="1">
        <f>IF(G1650="D1",MATCH(C1650,'RPI calculation'!$A$9:$A$356,0),0)</f>
        <v>48</v>
      </c>
      <c r="P1650" s="1">
        <f>IF(H1650="D1",MATCH(D1650,'RPI calculation'!$A$9:$A$356,0),0)</f>
        <v>346</v>
      </c>
      <c r="Q1650" s="1">
        <f t="shared" si="75"/>
        <v>1</v>
      </c>
      <c r="R1650" s="1">
        <f t="shared" si="76"/>
        <v>1</v>
      </c>
      <c r="S1650" s="1">
        <f t="shared" si="77"/>
        <v>0</v>
      </c>
      <c r="T1650" s="9">
        <f>IF(Q1650=0,0,(INDEX('RPI calculation'!$H$9:$H$356,P1650)-(COUNTIFS(Matches!$C$9:$C$1954,C1650,Matches!$D$9:$D$1954,D1650,Matches!$Q$9:$Q$1954,1,Matches!$F$9:$F$1954,3)+COUNTIFS(Matches!$C$9:$C$1954,D1650,Matches!$D$9:$D$1954,C1650,Matches!$Q$9:$Q$1954,1,Matches!$E$9:$E$1954,3)))/((INDEX('RPI calculation'!$H$9:$H$356,P1650)+INDEX('RPI calculation'!$I$9:$I$356,P1650))-(COUNTIFS(Matches!$C$9:$C$1954,C1650,Matches!$D$9:$D$1954,D1650,Matches!$Q$9:$Q$1954,1)+COUNTIFS(Matches!$C$9:$C$1954,D1650,Matches!$D$9:$D$1954,C1650,Matches!$Q$9:$Q$1954,1))))</f>
        <v>0.7</v>
      </c>
      <c r="U1650" s="9">
        <f>IF(Q1650=0,0,(INDEX('RPI calculation'!$H$9:$H$356,O1650)-(COUNTIFS(Matches!$C$9:$C$1954,C1650,Matches!$D$9:$D$1954,D1650,Matches!$Q$9:$Q$1954,1,Matches!$E$9:$E$1954,3)+COUNTIFS(Matches!$C$9:$C$1954,D1650,Matches!$D$9:$D$1954,C1650,Matches!$Q$9:$Q$1954,1,Matches!$F$9:$F$1954,3)))/((INDEX('RPI calculation'!$H$9:$H$356,O1650)+INDEX('RPI calculation'!$I$9:$I$356,O1650))-(COUNTIFS(Matches!$C$9:$C$1954,C1650,Matches!$D$9:$D$1954,D1650,Matches!$Q$9:$Q$1954,1)+COUNTIFS(Matches!$C$9:$C$1954,D1650,Matches!$D$9:$D$1954,C1650,Matches!$Q$9:$Q$1954,1))))</f>
        <v>0.66666666666666663</v>
      </c>
      <c r="V1650" s="9">
        <f>IF(Q1650=0,0,INDEX('RPI calculation'!$K$9:$K$356,P1650))</f>
        <v>0.61976584022038572</v>
      </c>
      <c r="W1650" s="9">
        <f>IF(Q1650=0,0,INDEX('RPI calculation'!$K$9:$K$356,O1650))</f>
        <v>0.67239898989898994</v>
      </c>
      <c r="X1650" s="1">
        <f>IF(G1650="D1",INDEX('RPI calculation'!$N$9:$N$356,O1650),0)</f>
        <v>24</v>
      </c>
      <c r="Y1650" s="1">
        <f>IF(H1650="D1",INDEX('RPI calculation'!$N$9:$N$356,P1650),0)</f>
        <v>41</v>
      </c>
    </row>
    <row r="1651" spans="1:25" ht="25">
      <c r="A1651" s="1" t="s">
        <v>4386</v>
      </c>
      <c r="B1651" s="12">
        <v>46283</v>
      </c>
      <c r="C1651" s="1" t="s">
        <v>145</v>
      </c>
      <c r="D1651" s="1" t="s">
        <v>157</v>
      </c>
      <c r="E1651" s="1">
        <v>0</v>
      </c>
      <c r="F1651" s="1">
        <v>3</v>
      </c>
      <c r="G1651" s="1" t="s">
        <v>584</v>
      </c>
      <c r="H1651" s="1" t="s">
        <v>584</v>
      </c>
      <c r="I1651" s="1">
        <v>2</v>
      </c>
      <c r="J1651" s="14" t="s">
        <v>2463</v>
      </c>
      <c r="K1651" s="14" t="s">
        <v>4387</v>
      </c>
      <c r="L1651" s="14"/>
      <c r="M1651" s="1" t="s">
        <v>5986</v>
      </c>
      <c r="N1651" s="14" t="s">
        <v>5989</v>
      </c>
      <c r="O1651" s="1">
        <f>IF(G1651="D1",MATCH(C1651,'RPI calculation'!$A$9:$A$356,0),0)</f>
        <v>49</v>
      </c>
      <c r="P1651" s="1">
        <f>IF(H1651="D1",MATCH(D1651,'RPI calculation'!$A$9:$A$356,0),0)</f>
        <v>182</v>
      </c>
      <c r="Q1651" s="1">
        <f t="shared" si="75"/>
        <v>1</v>
      </c>
      <c r="R1651" s="1">
        <f t="shared" si="76"/>
        <v>0</v>
      </c>
      <c r="S1651" s="1">
        <f t="shared" si="77"/>
        <v>1</v>
      </c>
      <c r="T1651" s="9">
        <f>IF(Q1651=0,0,(INDEX('RPI calculation'!$H$9:$H$356,P1651)-(COUNTIFS(Matches!$C$9:$C$1954,C1651,Matches!$D$9:$D$1954,D1651,Matches!$Q$9:$Q$1954,1,Matches!$F$9:$F$1954,3)+COUNTIFS(Matches!$C$9:$C$1954,D1651,Matches!$D$9:$D$1954,C1651,Matches!$Q$9:$Q$1954,1,Matches!$E$9:$E$1954,3)))/((INDEX('RPI calculation'!$H$9:$H$356,P1651)+INDEX('RPI calculation'!$I$9:$I$356,P1651))-(COUNTIFS(Matches!$C$9:$C$1954,C1651,Matches!$D$9:$D$1954,D1651,Matches!$Q$9:$Q$1954,1)+COUNTIFS(Matches!$C$9:$C$1954,D1651,Matches!$D$9:$D$1954,C1651,Matches!$Q$9:$Q$1954,1))))</f>
        <v>0.72727272727272729</v>
      </c>
      <c r="U1651" s="9">
        <f>IF(Q1651=0,0,(INDEX('RPI calculation'!$H$9:$H$356,O1651)-(COUNTIFS(Matches!$C$9:$C$1954,C1651,Matches!$D$9:$D$1954,D1651,Matches!$Q$9:$Q$1954,1,Matches!$E$9:$E$1954,3)+COUNTIFS(Matches!$C$9:$C$1954,D1651,Matches!$D$9:$D$1954,C1651,Matches!$Q$9:$Q$1954,1,Matches!$F$9:$F$1954,3)))/((INDEX('RPI calculation'!$H$9:$H$356,O1651)+INDEX('RPI calculation'!$I$9:$I$356,O1651))-(COUNTIFS(Matches!$C$9:$C$1954,C1651,Matches!$D$9:$D$1954,D1651,Matches!$Q$9:$Q$1954,1)+COUNTIFS(Matches!$C$9:$C$1954,D1651,Matches!$D$9:$D$1954,C1651,Matches!$Q$9:$Q$1954,1))))</f>
        <v>0.54545454545454541</v>
      </c>
      <c r="V1651" s="9">
        <f>IF(Q1651=0,0,INDEX('RPI calculation'!$K$9:$K$356,P1651))</f>
        <v>0.43116883116883115</v>
      </c>
      <c r="W1651" s="9">
        <f>IF(Q1651=0,0,INDEX('RPI calculation'!$K$9:$K$356,O1651))</f>
        <v>0.57694250194250196</v>
      </c>
      <c r="X1651" s="1">
        <f>IF(G1651="D1",INDEX('RPI calculation'!$N$9:$N$356,O1651),0)</f>
        <v>122</v>
      </c>
      <c r="Y1651" s="1">
        <f>IF(H1651="D1",INDEX('RPI calculation'!$N$9:$N$356,P1651),0)</f>
        <v>134</v>
      </c>
    </row>
    <row r="1652" spans="1:25" ht="25">
      <c r="A1652" s="1" t="s">
        <v>4388</v>
      </c>
      <c r="B1652" s="12">
        <v>46283</v>
      </c>
      <c r="C1652" s="1" t="s">
        <v>127</v>
      </c>
      <c r="D1652" s="1" t="s">
        <v>43</v>
      </c>
      <c r="E1652" s="1">
        <v>1</v>
      </c>
      <c r="F1652" s="1">
        <v>3</v>
      </c>
      <c r="G1652" s="1" t="s">
        <v>584</v>
      </c>
      <c r="H1652" s="1" t="s">
        <v>584</v>
      </c>
      <c r="I1652" s="1">
        <v>2</v>
      </c>
      <c r="J1652" s="14" t="s">
        <v>4389</v>
      </c>
      <c r="K1652" s="14" t="s">
        <v>4390</v>
      </c>
      <c r="L1652" s="14"/>
      <c r="M1652" s="1" t="s">
        <v>5986</v>
      </c>
      <c r="N1652" s="14" t="s">
        <v>5989</v>
      </c>
      <c r="O1652" s="1">
        <f>IF(G1652="D1",MATCH(C1652,'RPI calculation'!$A$9:$A$356,0),0)</f>
        <v>51</v>
      </c>
      <c r="P1652" s="1">
        <f>IF(H1652="D1",MATCH(D1652,'RPI calculation'!$A$9:$A$356,0),0)</f>
        <v>117</v>
      </c>
      <c r="Q1652" s="1">
        <f t="shared" si="75"/>
        <v>1</v>
      </c>
      <c r="R1652" s="1">
        <f t="shared" si="76"/>
        <v>0</v>
      </c>
      <c r="S1652" s="1">
        <f t="shared" si="77"/>
        <v>1</v>
      </c>
      <c r="T1652" s="9">
        <f>IF(Q1652=0,0,(INDEX('RPI calculation'!$H$9:$H$356,P1652)-(COUNTIFS(Matches!$C$9:$C$1954,C1652,Matches!$D$9:$D$1954,D1652,Matches!$Q$9:$Q$1954,1,Matches!$F$9:$F$1954,3)+COUNTIFS(Matches!$C$9:$C$1954,D1652,Matches!$D$9:$D$1954,C1652,Matches!$Q$9:$Q$1954,1,Matches!$E$9:$E$1954,3)))/((INDEX('RPI calculation'!$H$9:$H$356,P1652)+INDEX('RPI calculation'!$I$9:$I$356,P1652))-(COUNTIFS(Matches!$C$9:$C$1954,C1652,Matches!$D$9:$D$1954,D1652,Matches!$Q$9:$Q$1954,1)+COUNTIFS(Matches!$C$9:$C$1954,D1652,Matches!$D$9:$D$1954,C1652,Matches!$Q$9:$Q$1954,1))))</f>
        <v>0.75</v>
      </c>
      <c r="U1652" s="9">
        <f>IF(Q1652=0,0,(INDEX('RPI calculation'!$H$9:$H$356,O1652)-(COUNTIFS(Matches!$C$9:$C$1954,C1652,Matches!$D$9:$D$1954,D1652,Matches!$Q$9:$Q$1954,1,Matches!$E$9:$E$1954,3)+COUNTIFS(Matches!$C$9:$C$1954,D1652,Matches!$D$9:$D$1954,C1652,Matches!$Q$9:$Q$1954,1,Matches!$F$9:$F$1954,3)))/((INDEX('RPI calculation'!$H$9:$H$356,O1652)+INDEX('RPI calculation'!$I$9:$I$356,O1652))-(COUNTIFS(Matches!$C$9:$C$1954,C1652,Matches!$D$9:$D$1954,D1652,Matches!$Q$9:$Q$1954,1)+COUNTIFS(Matches!$C$9:$C$1954,D1652,Matches!$D$9:$D$1954,C1652,Matches!$Q$9:$Q$1954,1))))</f>
        <v>0.5</v>
      </c>
      <c r="V1652" s="9">
        <f>IF(Q1652=0,0,INDEX('RPI calculation'!$K$9:$K$356,P1652))</f>
        <v>0.6216610549943884</v>
      </c>
      <c r="W1652" s="9">
        <f>IF(Q1652=0,0,INDEX('RPI calculation'!$K$9:$K$356,O1652))</f>
        <v>0.61683501683501685</v>
      </c>
      <c r="X1652" s="1">
        <f>IF(G1652="D1",INDEX('RPI calculation'!$N$9:$N$356,O1652),0)</f>
        <v>104</v>
      </c>
      <c r="Y1652" s="1">
        <f>IF(H1652="D1",INDEX('RPI calculation'!$N$9:$N$356,P1652),0)</f>
        <v>20</v>
      </c>
    </row>
    <row r="1653" spans="1:25">
      <c r="A1653" s="1" t="s">
        <v>4391</v>
      </c>
      <c r="B1653" s="12">
        <v>46283</v>
      </c>
      <c r="C1653" s="1" t="s">
        <v>181</v>
      </c>
      <c r="D1653" s="1" t="s">
        <v>223</v>
      </c>
      <c r="E1653" s="1">
        <v>2</v>
      </c>
      <c r="F1653" s="1">
        <v>3</v>
      </c>
      <c r="G1653" s="1" t="s">
        <v>584</v>
      </c>
      <c r="H1653" s="1" t="s">
        <v>584</v>
      </c>
      <c r="I1653" s="1">
        <v>1</v>
      </c>
      <c r="J1653" s="14" t="s">
        <v>4303</v>
      </c>
      <c r="K1653" s="14" t="s">
        <v>4392</v>
      </c>
      <c r="L1653" s="14"/>
      <c r="M1653" s="1" t="s">
        <v>5993</v>
      </c>
      <c r="N1653" s="14" t="s">
        <v>5989</v>
      </c>
      <c r="O1653" s="1">
        <f>IF(G1653="D1",MATCH(C1653,'RPI calculation'!$A$9:$A$356,0),0)</f>
        <v>53</v>
      </c>
      <c r="P1653" s="1">
        <f>IF(H1653="D1",MATCH(D1653,'RPI calculation'!$A$9:$A$356,0),0)</f>
        <v>178</v>
      </c>
      <c r="Q1653" s="1">
        <f t="shared" si="75"/>
        <v>1</v>
      </c>
      <c r="R1653" s="1">
        <f t="shared" si="76"/>
        <v>0</v>
      </c>
      <c r="S1653" s="1">
        <f t="shared" si="77"/>
        <v>1</v>
      </c>
      <c r="T1653" s="9">
        <f>IF(Q1653=0,0,(INDEX('RPI calculation'!$H$9:$H$356,P1653)-(COUNTIFS(Matches!$C$9:$C$1954,C1653,Matches!$D$9:$D$1954,D1653,Matches!$Q$9:$Q$1954,1,Matches!$F$9:$F$1954,3)+COUNTIFS(Matches!$C$9:$C$1954,D1653,Matches!$D$9:$D$1954,C1653,Matches!$Q$9:$Q$1954,1,Matches!$E$9:$E$1954,3)))/((INDEX('RPI calculation'!$H$9:$H$356,P1653)+INDEX('RPI calculation'!$I$9:$I$356,P1653))-(COUNTIFS(Matches!$C$9:$C$1954,C1653,Matches!$D$9:$D$1954,D1653,Matches!$Q$9:$Q$1954,1)+COUNTIFS(Matches!$C$9:$C$1954,D1653,Matches!$D$9:$D$1954,C1653,Matches!$Q$9:$Q$1954,1))))</f>
        <v>0.33333333333333331</v>
      </c>
      <c r="U1653" s="9">
        <f>IF(Q1653=0,0,(INDEX('RPI calculation'!$H$9:$H$356,O1653)-(COUNTIFS(Matches!$C$9:$C$1954,C1653,Matches!$D$9:$D$1954,D1653,Matches!$Q$9:$Q$1954,1,Matches!$E$9:$E$1954,3)+COUNTIFS(Matches!$C$9:$C$1954,D1653,Matches!$D$9:$D$1954,C1653,Matches!$Q$9:$Q$1954,1,Matches!$F$9:$F$1954,3)))/((INDEX('RPI calculation'!$H$9:$H$356,O1653)+INDEX('RPI calculation'!$I$9:$I$356,O1653))-(COUNTIFS(Matches!$C$9:$C$1954,C1653,Matches!$D$9:$D$1954,D1653,Matches!$Q$9:$Q$1954,1)+COUNTIFS(Matches!$C$9:$C$1954,D1653,Matches!$D$9:$D$1954,C1653,Matches!$Q$9:$Q$1954,1))))</f>
        <v>0.6</v>
      </c>
      <c r="V1653" s="9">
        <f>IF(Q1653=0,0,INDEX('RPI calculation'!$K$9:$K$356,P1653))</f>
        <v>0.53423465423465422</v>
      </c>
      <c r="W1653" s="9">
        <f>IF(Q1653=0,0,INDEX('RPI calculation'!$K$9:$K$356,O1653))</f>
        <v>0.4747113997113997</v>
      </c>
      <c r="X1653" s="1">
        <f>IF(G1653="D1",INDEX('RPI calculation'!$N$9:$N$356,O1653),0)</f>
        <v>158</v>
      </c>
      <c r="Y1653" s="1">
        <f>IF(H1653="D1",INDEX('RPI calculation'!$N$9:$N$356,P1653),0)</f>
        <v>200</v>
      </c>
    </row>
    <row r="1654" spans="1:25" ht="25">
      <c r="A1654" s="1" t="s">
        <v>4393</v>
      </c>
      <c r="B1654" s="12">
        <v>46283</v>
      </c>
      <c r="C1654" s="1" t="s">
        <v>77</v>
      </c>
      <c r="D1654" s="1" t="s">
        <v>49</v>
      </c>
      <c r="E1654" s="1">
        <v>0</v>
      </c>
      <c r="F1654" s="1">
        <v>3</v>
      </c>
      <c r="G1654" s="1" t="s">
        <v>584</v>
      </c>
      <c r="H1654" s="1" t="s">
        <v>584</v>
      </c>
      <c r="I1654" s="1">
        <v>2</v>
      </c>
      <c r="J1654" s="14" t="s">
        <v>1802</v>
      </c>
      <c r="K1654" s="14" t="s">
        <v>4202</v>
      </c>
      <c r="L1654" s="14"/>
      <c r="M1654" s="1" t="s">
        <v>5986</v>
      </c>
      <c r="N1654" s="14" t="s">
        <v>5989</v>
      </c>
      <c r="O1654" s="1">
        <f>IF(G1654="D1",MATCH(C1654,'RPI calculation'!$A$9:$A$356,0),0)</f>
        <v>54</v>
      </c>
      <c r="P1654" s="1">
        <f>IF(H1654="D1",MATCH(D1654,'RPI calculation'!$A$9:$A$356,0),0)</f>
        <v>55</v>
      </c>
      <c r="Q1654" s="1">
        <f t="shared" si="75"/>
        <v>1</v>
      </c>
      <c r="R1654" s="1">
        <f t="shared" si="76"/>
        <v>0</v>
      </c>
      <c r="S1654" s="1">
        <f t="shared" si="77"/>
        <v>1</v>
      </c>
      <c r="T1654" s="9">
        <f>IF(Q1654=0,0,(INDEX('RPI calculation'!$H$9:$H$356,P1654)-(COUNTIFS(Matches!$C$9:$C$1954,C1654,Matches!$D$9:$D$1954,D1654,Matches!$Q$9:$Q$1954,1,Matches!$F$9:$F$1954,3)+COUNTIFS(Matches!$C$9:$C$1954,D1654,Matches!$D$9:$D$1954,C1654,Matches!$Q$9:$Q$1954,1,Matches!$E$9:$E$1954,3)))/((INDEX('RPI calculation'!$H$9:$H$356,P1654)+INDEX('RPI calculation'!$I$9:$I$356,P1654))-(COUNTIFS(Matches!$C$9:$C$1954,C1654,Matches!$D$9:$D$1954,D1654,Matches!$Q$9:$Q$1954,1)+COUNTIFS(Matches!$C$9:$C$1954,D1654,Matches!$D$9:$D$1954,C1654,Matches!$Q$9:$Q$1954,1))))</f>
        <v>0.75</v>
      </c>
      <c r="U1654" s="9">
        <f>IF(Q1654=0,0,(INDEX('RPI calculation'!$H$9:$H$356,O1654)-(COUNTIFS(Matches!$C$9:$C$1954,C1654,Matches!$D$9:$D$1954,D1654,Matches!$Q$9:$Q$1954,1,Matches!$E$9:$E$1954,3)+COUNTIFS(Matches!$C$9:$C$1954,D1654,Matches!$D$9:$D$1954,C1654,Matches!$Q$9:$Q$1954,1,Matches!$F$9:$F$1954,3)))/((INDEX('RPI calculation'!$H$9:$H$356,O1654)+INDEX('RPI calculation'!$I$9:$I$356,O1654))-(COUNTIFS(Matches!$C$9:$C$1954,C1654,Matches!$D$9:$D$1954,D1654,Matches!$Q$9:$Q$1954,1)+COUNTIFS(Matches!$C$9:$C$1954,D1654,Matches!$D$9:$D$1954,C1654,Matches!$Q$9:$Q$1954,1))))</f>
        <v>1</v>
      </c>
      <c r="V1654" s="9">
        <f>IF(Q1654=0,0,INDEX('RPI calculation'!$K$9:$K$356,P1654))</f>
        <v>0.65047619047619043</v>
      </c>
      <c r="W1654" s="9">
        <f>IF(Q1654=0,0,INDEX('RPI calculation'!$K$9:$K$356,O1654))</f>
        <v>0.46424242424242423</v>
      </c>
      <c r="X1654" s="1">
        <f>IF(G1654="D1",INDEX('RPI calculation'!$N$9:$N$356,O1654),0)</f>
        <v>54</v>
      </c>
      <c r="Y1654" s="1">
        <f>IF(H1654="D1",INDEX('RPI calculation'!$N$9:$N$356,P1654),0)</f>
        <v>26</v>
      </c>
    </row>
    <row r="1655" spans="1:25" ht="25">
      <c r="A1655" s="1" t="s">
        <v>4394</v>
      </c>
      <c r="B1655" s="12">
        <v>46283</v>
      </c>
      <c r="C1655" s="1" t="s">
        <v>249</v>
      </c>
      <c r="D1655" s="1" t="s">
        <v>174</v>
      </c>
      <c r="E1655" s="1">
        <v>2</v>
      </c>
      <c r="F1655" s="1">
        <v>3</v>
      </c>
      <c r="G1655" s="1" t="s">
        <v>584</v>
      </c>
      <c r="H1655" s="1" t="s">
        <v>584</v>
      </c>
      <c r="I1655" s="1">
        <v>2</v>
      </c>
      <c r="J1655" s="14" t="s">
        <v>4395</v>
      </c>
      <c r="K1655" s="14" t="s">
        <v>4396</v>
      </c>
      <c r="L1655" s="14"/>
      <c r="M1655" s="1" t="s">
        <v>5986</v>
      </c>
      <c r="N1655" s="14" t="s">
        <v>5989</v>
      </c>
      <c r="O1655" s="1">
        <f>IF(G1655="D1",MATCH(C1655,'RPI calculation'!$A$9:$A$356,0),0)</f>
        <v>56</v>
      </c>
      <c r="P1655" s="1">
        <f>IF(H1655="D1",MATCH(D1655,'RPI calculation'!$A$9:$A$356,0),0)</f>
        <v>118</v>
      </c>
      <c r="Q1655" s="1">
        <f t="shared" si="75"/>
        <v>1</v>
      </c>
      <c r="R1655" s="1">
        <f t="shared" si="76"/>
        <v>0</v>
      </c>
      <c r="S1655" s="1">
        <f t="shared" si="77"/>
        <v>1</v>
      </c>
      <c r="T1655" s="9">
        <f>IF(Q1655=0,0,(INDEX('RPI calculation'!$H$9:$H$356,P1655)-(COUNTIFS(Matches!$C$9:$C$1954,C1655,Matches!$D$9:$D$1954,D1655,Matches!$Q$9:$Q$1954,1,Matches!$F$9:$F$1954,3)+COUNTIFS(Matches!$C$9:$C$1954,D1655,Matches!$D$9:$D$1954,C1655,Matches!$Q$9:$Q$1954,1,Matches!$E$9:$E$1954,3)))/((INDEX('RPI calculation'!$H$9:$H$356,P1655)+INDEX('RPI calculation'!$I$9:$I$356,P1655))-(COUNTIFS(Matches!$C$9:$C$1954,C1655,Matches!$D$9:$D$1954,D1655,Matches!$Q$9:$Q$1954,1)+COUNTIFS(Matches!$C$9:$C$1954,D1655,Matches!$D$9:$D$1954,C1655,Matches!$Q$9:$Q$1954,1))))</f>
        <v>0.5</v>
      </c>
      <c r="U1655" s="9">
        <f>IF(Q1655=0,0,(INDEX('RPI calculation'!$H$9:$H$356,O1655)-(COUNTIFS(Matches!$C$9:$C$1954,C1655,Matches!$D$9:$D$1954,D1655,Matches!$Q$9:$Q$1954,1,Matches!$E$9:$E$1954,3)+COUNTIFS(Matches!$C$9:$C$1954,D1655,Matches!$D$9:$D$1954,C1655,Matches!$Q$9:$Q$1954,1,Matches!$F$9:$F$1954,3)))/((INDEX('RPI calculation'!$H$9:$H$356,O1655)+INDEX('RPI calculation'!$I$9:$I$356,O1655))-(COUNTIFS(Matches!$C$9:$C$1954,C1655,Matches!$D$9:$D$1954,D1655,Matches!$Q$9:$Q$1954,1)+COUNTIFS(Matches!$C$9:$C$1954,D1655,Matches!$D$9:$D$1954,C1655,Matches!$Q$9:$Q$1954,1))))</f>
        <v>0.75</v>
      </c>
      <c r="V1655" s="9">
        <f>IF(Q1655=0,0,INDEX('RPI calculation'!$K$9:$K$356,P1655))</f>
        <v>0.52078577987668906</v>
      </c>
      <c r="W1655" s="9">
        <f>IF(Q1655=0,0,INDEX('RPI calculation'!$K$9:$K$356,O1655))</f>
        <v>0.36712361712361713</v>
      </c>
      <c r="X1655" s="1">
        <f>IF(G1655="D1",INDEX('RPI calculation'!$N$9:$N$356,O1655),0)</f>
        <v>226</v>
      </c>
      <c r="Y1655" s="1">
        <f>IF(H1655="D1",INDEX('RPI calculation'!$N$9:$N$356,P1655),0)</f>
        <v>151</v>
      </c>
    </row>
    <row r="1656" spans="1:25" ht="25">
      <c r="A1656" s="1" t="s">
        <v>4397</v>
      </c>
      <c r="B1656" s="12">
        <v>46283</v>
      </c>
      <c r="C1656" s="1" t="s">
        <v>249</v>
      </c>
      <c r="D1656" s="1" t="s">
        <v>202</v>
      </c>
      <c r="E1656" s="1">
        <v>1</v>
      </c>
      <c r="F1656" s="1">
        <v>3</v>
      </c>
      <c r="G1656" s="1" t="s">
        <v>584</v>
      </c>
      <c r="H1656" s="1" t="s">
        <v>584</v>
      </c>
      <c r="I1656" s="1">
        <v>2</v>
      </c>
      <c r="J1656" s="14" t="s">
        <v>4398</v>
      </c>
      <c r="K1656" s="14" t="s">
        <v>4399</v>
      </c>
      <c r="L1656" s="14"/>
      <c r="M1656" s="1" t="s">
        <v>5986</v>
      </c>
      <c r="N1656" s="14" t="s">
        <v>5989</v>
      </c>
      <c r="O1656" s="1">
        <f>IF(G1656="D1",MATCH(C1656,'RPI calculation'!$A$9:$A$356,0),0)</f>
        <v>56</v>
      </c>
      <c r="P1656" s="1">
        <f>IF(H1656="D1",MATCH(D1656,'RPI calculation'!$A$9:$A$356,0),0)</f>
        <v>227</v>
      </c>
      <c r="Q1656" s="1">
        <f t="shared" si="75"/>
        <v>1</v>
      </c>
      <c r="R1656" s="1">
        <f t="shared" si="76"/>
        <v>0</v>
      </c>
      <c r="S1656" s="1">
        <f t="shared" si="77"/>
        <v>1</v>
      </c>
      <c r="T1656" s="9">
        <f>IF(Q1656=0,0,(INDEX('RPI calculation'!$H$9:$H$356,P1656)-(COUNTIFS(Matches!$C$9:$C$1954,C1656,Matches!$D$9:$D$1954,D1656,Matches!$Q$9:$Q$1954,1,Matches!$F$9:$F$1954,3)+COUNTIFS(Matches!$C$9:$C$1954,D1656,Matches!$D$9:$D$1954,C1656,Matches!$Q$9:$Q$1954,1,Matches!$E$9:$E$1954,3)))/((INDEX('RPI calculation'!$H$9:$H$356,P1656)+INDEX('RPI calculation'!$I$9:$I$356,P1656))-(COUNTIFS(Matches!$C$9:$C$1954,C1656,Matches!$D$9:$D$1954,D1656,Matches!$Q$9:$Q$1954,1)+COUNTIFS(Matches!$C$9:$C$1954,D1656,Matches!$D$9:$D$1954,C1656,Matches!$Q$9:$Q$1954,1))))</f>
        <v>0.41666666666666669</v>
      </c>
      <c r="U1656" s="9">
        <f>IF(Q1656=0,0,(INDEX('RPI calculation'!$H$9:$H$356,O1656)-(COUNTIFS(Matches!$C$9:$C$1954,C1656,Matches!$D$9:$D$1954,D1656,Matches!$Q$9:$Q$1954,1,Matches!$E$9:$E$1954,3)+COUNTIFS(Matches!$C$9:$C$1954,D1656,Matches!$D$9:$D$1954,C1656,Matches!$Q$9:$Q$1954,1,Matches!$F$9:$F$1954,3)))/((INDEX('RPI calculation'!$H$9:$H$356,O1656)+INDEX('RPI calculation'!$I$9:$I$356,O1656))-(COUNTIFS(Matches!$C$9:$C$1954,C1656,Matches!$D$9:$D$1954,D1656,Matches!$Q$9:$Q$1954,1)+COUNTIFS(Matches!$C$9:$C$1954,D1656,Matches!$D$9:$D$1954,C1656,Matches!$Q$9:$Q$1954,1))))</f>
        <v>0.75</v>
      </c>
      <c r="V1656" s="9">
        <f>IF(Q1656=0,0,INDEX('RPI calculation'!$K$9:$K$356,P1656))</f>
        <v>0.53330558330558331</v>
      </c>
      <c r="W1656" s="9">
        <f>IF(Q1656=0,0,INDEX('RPI calculation'!$K$9:$K$356,O1656))</f>
        <v>0.36712361712361713</v>
      </c>
      <c r="X1656" s="1">
        <f>IF(G1656="D1",INDEX('RPI calculation'!$N$9:$N$356,O1656),0)</f>
        <v>226</v>
      </c>
      <c r="Y1656" s="1">
        <f>IF(H1656="D1",INDEX('RPI calculation'!$N$9:$N$356,P1656),0)</f>
        <v>179</v>
      </c>
    </row>
    <row r="1657" spans="1:25" ht="25">
      <c r="A1657" s="1" t="s">
        <v>4400</v>
      </c>
      <c r="B1657" s="12">
        <v>46283</v>
      </c>
      <c r="C1657" s="1" t="s">
        <v>207</v>
      </c>
      <c r="D1657" s="1" t="s">
        <v>183</v>
      </c>
      <c r="E1657" s="1">
        <v>3</v>
      </c>
      <c r="F1657" s="1">
        <v>1</v>
      </c>
      <c r="G1657" s="1" t="s">
        <v>584</v>
      </c>
      <c r="H1657" s="1" t="s">
        <v>584</v>
      </c>
      <c r="I1657" s="1">
        <v>2</v>
      </c>
      <c r="J1657" s="14" t="s">
        <v>3390</v>
      </c>
      <c r="K1657" s="14" t="s">
        <v>4401</v>
      </c>
      <c r="L1657" s="14"/>
      <c r="M1657" s="1" t="s">
        <v>5986</v>
      </c>
      <c r="N1657" s="14" t="s">
        <v>5989</v>
      </c>
      <c r="O1657" s="1">
        <f>IF(G1657="D1",MATCH(C1657,'RPI calculation'!$A$9:$A$356,0),0)</f>
        <v>57</v>
      </c>
      <c r="P1657" s="1">
        <f>IF(H1657="D1",MATCH(D1657,'RPI calculation'!$A$9:$A$356,0),0)</f>
        <v>301</v>
      </c>
      <c r="Q1657" s="1">
        <f t="shared" si="75"/>
        <v>1</v>
      </c>
      <c r="R1657" s="1">
        <f t="shared" si="76"/>
        <v>1</v>
      </c>
      <c r="S1657" s="1">
        <f t="shared" si="77"/>
        <v>0</v>
      </c>
      <c r="T1657" s="9">
        <f>IF(Q1657=0,0,(INDEX('RPI calculation'!$H$9:$H$356,P1657)-(COUNTIFS(Matches!$C$9:$C$1954,C1657,Matches!$D$9:$D$1954,D1657,Matches!$Q$9:$Q$1954,1,Matches!$F$9:$F$1954,3)+COUNTIFS(Matches!$C$9:$C$1954,D1657,Matches!$D$9:$D$1954,C1657,Matches!$Q$9:$Q$1954,1,Matches!$E$9:$E$1954,3)))/((INDEX('RPI calculation'!$H$9:$H$356,P1657)+INDEX('RPI calculation'!$I$9:$I$356,P1657))-(COUNTIFS(Matches!$C$9:$C$1954,C1657,Matches!$D$9:$D$1954,D1657,Matches!$Q$9:$Q$1954,1)+COUNTIFS(Matches!$C$9:$C$1954,D1657,Matches!$D$9:$D$1954,C1657,Matches!$Q$9:$Q$1954,1))))</f>
        <v>0.58333333333333337</v>
      </c>
      <c r="U1657" s="9">
        <f>IF(Q1657=0,0,(INDEX('RPI calculation'!$H$9:$H$356,O1657)-(COUNTIFS(Matches!$C$9:$C$1954,C1657,Matches!$D$9:$D$1954,D1657,Matches!$Q$9:$Q$1954,1,Matches!$E$9:$E$1954,3)+COUNTIFS(Matches!$C$9:$C$1954,D1657,Matches!$D$9:$D$1954,C1657,Matches!$Q$9:$Q$1954,1,Matches!$F$9:$F$1954,3)))/((INDEX('RPI calculation'!$H$9:$H$356,O1657)+INDEX('RPI calculation'!$I$9:$I$356,O1657))-(COUNTIFS(Matches!$C$9:$C$1954,C1657,Matches!$D$9:$D$1954,D1657,Matches!$Q$9:$Q$1954,1)+COUNTIFS(Matches!$C$9:$C$1954,D1657,Matches!$D$9:$D$1954,C1657,Matches!$Q$9:$Q$1954,1))))</f>
        <v>0.58333333333333337</v>
      </c>
      <c r="V1657" s="9">
        <f>IF(Q1657=0,0,INDEX('RPI calculation'!$K$9:$K$356,P1657))</f>
        <v>0.49608724608724608</v>
      </c>
      <c r="W1657" s="9">
        <f>IF(Q1657=0,0,INDEX('RPI calculation'!$K$9:$K$356,O1657))</f>
        <v>0.44234654234654225</v>
      </c>
      <c r="X1657" s="1">
        <f>IF(G1657="D1",INDEX('RPI calculation'!$N$9:$N$356,O1657),0)</f>
        <v>184</v>
      </c>
      <c r="Y1657" s="1">
        <f>IF(H1657="D1",INDEX('RPI calculation'!$N$9:$N$356,P1657),0)</f>
        <v>160</v>
      </c>
    </row>
    <row r="1658" spans="1:25" ht="25">
      <c r="A1658" s="1" t="s">
        <v>4402</v>
      </c>
      <c r="B1658" s="12">
        <v>46283</v>
      </c>
      <c r="C1658" s="1" t="s">
        <v>218</v>
      </c>
      <c r="D1658" s="1" t="s">
        <v>228</v>
      </c>
      <c r="E1658" s="1">
        <v>3</v>
      </c>
      <c r="F1658" s="1">
        <v>1</v>
      </c>
      <c r="G1658" s="1" t="s">
        <v>584</v>
      </c>
      <c r="H1658" s="1" t="s">
        <v>584</v>
      </c>
      <c r="I1658" s="1">
        <v>2</v>
      </c>
      <c r="J1658" s="14" t="s">
        <v>2544</v>
      </c>
      <c r="K1658" s="14" t="s">
        <v>4403</v>
      </c>
      <c r="L1658" s="14"/>
      <c r="M1658" s="1" t="s">
        <v>5986</v>
      </c>
      <c r="N1658" s="14" t="s">
        <v>5989</v>
      </c>
      <c r="O1658" s="1">
        <f>IF(G1658="D1",MATCH(C1658,'RPI calculation'!$A$9:$A$356,0),0)</f>
        <v>58</v>
      </c>
      <c r="P1658" s="1">
        <f>IF(H1658="D1",MATCH(D1658,'RPI calculation'!$A$9:$A$356,0),0)</f>
        <v>76</v>
      </c>
      <c r="Q1658" s="1">
        <f t="shared" si="75"/>
        <v>1</v>
      </c>
      <c r="R1658" s="1">
        <f t="shared" si="76"/>
        <v>1</v>
      </c>
      <c r="S1658" s="1">
        <f t="shared" si="77"/>
        <v>0</v>
      </c>
      <c r="T1658" s="9">
        <f>IF(Q1658=0,0,(INDEX('RPI calculation'!$H$9:$H$356,P1658)-(COUNTIFS(Matches!$C$9:$C$1954,C1658,Matches!$D$9:$D$1954,D1658,Matches!$Q$9:$Q$1954,1,Matches!$F$9:$F$1954,3)+COUNTIFS(Matches!$C$9:$C$1954,D1658,Matches!$D$9:$D$1954,C1658,Matches!$Q$9:$Q$1954,1,Matches!$E$9:$E$1954,3)))/((INDEX('RPI calculation'!$H$9:$H$356,P1658)+INDEX('RPI calculation'!$I$9:$I$356,P1658))-(COUNTIFS(Matches!$C$9:$C$1954,C1658,Matches!$D$9:$D$1954,D1658,Matches!$Q$9:$Q$1954,1)+COUNTIFS(Matches!$C$9:$C$1954,D1658,Matches!$D$9:$D$1954,C1658,Matches!$Q$9:$Q$1954,1))))</f>
        <v>0.54545454545454541</v>
      </c>
      <c r="U1658" s="9">
        <f>IF(Q1658=0,0,(INDEX('RPI calculation'!$H$9:$H$356,O1658)-(COUNTIFS(Matches!$C$9:$C$1954,C1658,Matches!$D$9:$D$1954,D1658,Matches!$Q$9:$Q$1954,1,Matches!$E$9:$E$1954,3)+COUNTIFS(Matches!$C$9:$C$1954,D1658,Matches!$D$9:$D$1954,C1658,Matches!$Q$9:$Q$1954,1,Matches!$F$9:$F$1954,3)))/((INDEX('RPI calculation'!$H$9:$H$356,O1658)+INDEX('RPI calculation'!$I$9:$I$356,O1658))-(COUNTIFS(Matches!$C$9:$C$1954,C1658,Matches!$D$9:$D$1954,D1658,Matches!$Q$9:$Q$1954,1)+COUNTIFS(Matches!$C$9:$C$1954,D1658,Matches!$D$9:$D$1954,C1658,Matches!$Q$9:$Q$1954,1))))</f>
        <v>0.375</v>
      </c>
      <c r="V1658" s="9">
        <f>IF(Q1658=0,0,INDEX('RPI calculation'!$K$9:$K$356,P1658))</f>
        <v>0.48074494949494945</v>
      </c>
      <c r="W1658" s="9">
        <f>IF(Q1658=0,0,INDEX('RPI calculation'!$K$9:$K$356,O1658))</f>
        <v>0.5078563411896746</v>
      </c>
      <c r="X1658" s="1">
        <f>IF(G1658="D1",INDEX('RPI calculation'!$N$9:$N$356,O1658),0)</f>
        <v>195</v>
      </c>
      <c r="Y1658" s="1">
        <f>IF(H1658="D1",INDEX('RPI calculation'!$N$9:$N$356,P1658),0)</f>
        <v>205</v>
      </c>
    </row>
    <row r="1659" spans="1:25" ht="25">
      <c r="A1659" s="1" t="s">
        <v>4404</v>
      </c>
      <c r="B1659" s="12">
        <v>46283</v>
      </c>
      <c r="C1659" s="1" t="s">
        <v>75</v>
      </c>
      <c r="D1659" s="1" t="s">
        <v>58</v>
      </c>
      <c r="E1659" s="1">
        <v>1</v>
      </c>
      <c r="F1659" s="1">
        <v>3</v>
      </c>
      <c r="G1659" s="1" t="s">
        <v>584</v>
      </c>
      <c r="H1659" s="1" t="s">
        <v>584</v>
      </c>
      <c r="I1659" s="1">
        <v>2</v>
      </c>
      <c r="J1659" s="14" t="s">
        <v>2125</v>
      </c>
      <c r="K1659" s="14" t="s">
        <v>4405</v>
      </c>
      <c r="L1659" s="14"/>
      <c r="M1659" s="1" t="s">
        <v>5986</v>
      </c>
      <c r="N1659" s="14" t="s">
        <v>5989</v>
      </c>
      <c r="O1659" s="1">
        <f>IF(G1659="D1",MATCH(C1659,'RPI calculation'!$A$9:$A$356,0),0)</f>
        <v>59</v>
      </c>
      <c r="P1659" s="1">
        <f>IF(H1659="D1",MATCH(D1659,'RPI calculation'!$A$9:$A$356,0),0)</f>
        <v>129</v>
      </c>
      <c r="Q1659" s="1">
        <f t="shared" si="75"/>
        <v>1</v>
      </c>
      <c r="R1659" s="1">
        <f t="shared" si="76"/>
        <v>0</v>
      </c>
      <c r="S1659" s="1">
        <f t="shared" si="77"/>
        <v>1</v>
      </c>
      <c r="T1659" s="9">
        <f>IF(Q1659=0,0,(INDEX('RPI calculation'!$H$9:$H$356,P1659)-(COUNTIFS(Matches!$C$9:$C$1954,C1659,Matches!$D$9:$D$1954,D1659,Matches!$Q$9:$Q$1954,1,Matches!$F$9:$F$1954,3)+COUNTIFS(Matches!$C$9:$C$1954,D1659,Matches!$D$9:$D$1954,C1659,Matches!$Q$9:$Q$1954,1,Matches!$E$9:$E$1954,3)))/((INDEX('RPI calculation'!$H$9:$H$356,P1659)+INDEX('RPI calculation'!$I$9:$I$356,P1659))-(COUNTIFS(Matches!$C$9:$C$1954,C1659,Matches!$D$9:$D$1954,D1659,Matches!$Q$9:$Q$1954,1)+COUNTIFS(Matches!$C$9:$C$1954,D1659,Matches!$D$9:$D$1954,C1659,Matches!$Q$9:$Q$1954,1))))</f>
        <v>1</v>
      </c>
      <c r="U1659" s="9">
        <f>IF(Q1659=0,0,(INDEX('RPI calculation'!$H$9:$H$356,O1659)-(COUNTIFS(Matches!$C$9:$C$1954,C1659,Matches!$D$9:$D$1954,D1659,Matches!$Q$9:$Q$1954,1,Matches!$E$9:$E$1954,3)+COUNTIFS(Matches!$C$9:$C$1954,D1659,Matches!$D$9:$D$1954,C1659,Matches!$Q$9:$Q$1954,1,Matches!$F$9:$F$1954,3)))/((INDEX('RPI calculation'!$H$9:$H$356,O1659)+INDEX('RPI calculation'!$I$9:$I$356,O1659))-(COUNTIFS(Matches!$C$9:$C$1954,C1659,Matches!$D$9:$D$1954,D1659,Matches!$Q$9:$Q$1954,1)+COUNTIFS(Matches!$C$9:$C$1954,D1659,Matches!$D$9:$D$1954,C1659,Matches!$Q$9:$Q$1954,1))))</f>
        <v>0.45454545454545453</v>
      </c>
      <c r="V1659" s="9">
        <f>IF(Q1659=0,0,INDEX('RPI calculation'!$K$9:$K$356,P1659))</f>
        <v>0.45530303030303032</v>
      </c>
      <c r="W1659" s="9">
        <f>IF(Q1659=0,0,INDEX('RPI calculation'!$K$9:$K$356,O1659))</f>
        <v>0.718214886964887</v>
      </c>
      <c r="X1659" s="1">
        <f>IF(G1659="D1",INDEX('RPI calculation'!$N$9:$N$356,O1659),0)</f>
        <v>52</v>
      </c>
      <c r="Y1659" s="1">
        <f>IF(H1659="D1",INDEX('RPI calculation'!$N$9:$N$356,P1659),0)</f>
        <v>35</v>
      </c>
    </row>
    <row r="1660" spans="1:25" ht="25">
      <c r="A1660" s="1" t="s">
        <v>4406</v>
      </c>
      <c r="B1660" s="12">
        <v>46283</v>
      </c>
      <c r="C1660" s="1" t="s">
        <v>222</v>
      </c>
      <c r="D1660" s="1" t="s">
        <v>281</v>
      </c>
      <c r="E1660" s="1">
        <v>3</v>
      </c>
      <c r="F1660" s="1">
        <v>2</v>
      </c>
      <c r="G1660" s="1" t="s">
        <v>584</v>
      </c>
      <c r="H1660" s="1" t="s">
        <v>584</v>
      </c>
      <c r="I1660" s="1">
        <v>2</v>
      </c>
      <c r="J1660" s="14" t="s">
        <v>1150</v>
      </c>
      <c r="K1660" s="14" t="s">
        <v>4407</v>
      </c>
      <c r="L1660" s="14"/>
      <c r="M1660" s="1" t="s">
        <v>5986</v>
      </c>
      <c r="N1660" s="14" t="s">
        <v>5989</v>
      </c>
      <c r="O1660" s="1">
        <f>IF(G1660="D1",MATCH(C1660,'RPI calculation'!$A$9:$A$356,0),0)</f>
        <v>60</v>
      </c>
      <c r="P1660" s="1">
        <f>IF(H1660="D1",MATCH(D1660,'RPI calculation'!$A$9:$A$356,0),0)</f>
        <v>77</v>
      </c>
      <c r="Q1660" s="1">
        <f t="shared" si="75"/>
        <v>1</v>
      </c>
      <c r="R1660" s="1">
        <f t="shared" si="76"/>
        <v>1</v>
      </c>
      <c r="S1660" s="1">
        <f t="shared" si="77"/>
        <v>0</v>
      </c>
      <c r="T1660" s="9">
        <f>IF(Q1660=0,0,(INDEX('RPI calculation'!$H$9:$H$356,P1660)-(COUNTIFS(Matches!$C$9:$C$1954,C1660,Matches!$D$9:$D$1954,D1660,Matches!$Q$9:$Q$1954,1,Matches!$F$9:$F$1954,3)+COUNTIFS(Matches!$C$9:$C$1954,D1660,Matches!$D$9:$D$1954,C1660,Matches!$Q$9:$Q$1954,1,Matches!$E$9:$E$1954,3)))/((INDEX('RPI calculation'!$H$9:$H$356,P1660)+INDEX('RPI calculation'!$I$9:$I$356,P1660))-(COUNTIFS(Matches!$C$9:$C$1954,C1660,Matches!$D$9:$D$1954,D1660,Matches!$Q$9:$Q$1954,1)+COUNTIFS(Matches!$C$9:$C$1954,D1660,Matches!$D$9:$D$1954,C1660,Matches!$Q$9:$Q$1954,1))))</f>
        <v>0.54545454545454541</v>
      </c>
      <c r="U1660" s="9">
        <f>IF(Q1660=0,0,(INDEX('RPI calculation'!$H$9:$H$356,O1660)-(COUNTIFS(Matches!$C$9:$C$1954,C1660,Matches!$D$9:$D$1954,D1660,Matches!$Q$9:$Q$1954,1,Matches!$E$9:$E$1954,3)+COUNTIFS(Matches!$C$9:$C$1954,D1660,Matches!$D$9:$D$1954,C1660,Matches!$Q$9:$Q$1954,1,Matches!$F$9:$F$1954,3)))/((INDEX('RPI calculation'!$H$9:$H$356,O1660)+INDEX('RPI calculation'!$I$9:$I$356,O1660))-(COUNTIFS(Matches!$C$9:$C$1954,C1660,Matches!$D$9:$D$1954,D1660,Matches!$Q$9:$Q$1954,1)+COUNTIFS(Matches!$C$9:$C$1954,D1660,Matches!$D$9:$D$1954,C1660,Matches!$Q$9:$Q$1954,1))))</f>
        <v>0.36363636363636365</v>
      </c>
      <c r="V1660" s="9">
        <f>IF(Q1660=0,0,INDEX('RPI calculation'!$K$9:$K$356,P1660))</f>
        <v>0.4160774410774411</v>
      </c>
      <c r="W1660" s="9">
        <f>IF(Q1660=0,0,INDEX('RPI calculation'!$K$9:$K$356,O1660))</f>
        <v>0.51990740740740737</v>
      </c>
      <c r="X1660" s="1">
        <f>IF(G1660="D1",INDEX('RPI calculation'!$N$9:$N$356,O1660),0)</f>
        <v>199</v>
      </c>
      <c r="Y1660" s="1">
        <f>IF(H1660="D1",INDEX('RPI calculation'!$N$9:$N$356,P1660),0)</f>
        <v>258</v>
      </c>
    </row>
    <row r="1661" spans="1:25" ht="25">
      <c r="A1661" s="1" t="s">
        <v>4408</v>
      </c>
      <c r="B1661" s="12">
        <v>46283</v>
      </c>
      <c r="C1661" s="1" t="s">
        <v>128</v>
      </c>
      <c r="D1661" s="1" t="s">
        <v>277</v>
      </c>
      <c r="E1661" s="1">
        <v>3</v>
      </c>
      <c r="F1661" s="1">
        <v>2</v>
      </c>
      <c r="G1661" s="1" t="s">
        <v>584</v>
      </c>
      <c r="H1661" s="1" t="s">
        <v>584</v>
      </c>
      <c r="I1661" s="1">
        <v>2</v>
      </c>
      <c r="J1661" s="14" t="s">
        <v>853</v>
      </c>
      <c r="K1661" s="14" t="s">
        <v>4409</v>
      </c>
      <c r="L1661" s="14"/>
      <c r="M1661" s="1" t="s">
        <v>5986</v>
      </c>
      <c r="N1661" s="14" t="s">
        <v>5989</v>
      </c>
      <c r="O1661" s="1">
        <f>IF(G1661="D1",MATCH(C1661,'RPI calculation'!$A$9:$A$356,0),0)</f>
        <v>63</v>
      </c>
      <c r="P1661" s="1">
        <f>IF(H1661="D1",MATCH(D1661,'RPI calculation'!$A$9:$A$356,0),0)</f>
        <v>228</v>
      </c>
      <c r="Q1661" s="1">
        <f t="shared" si="75"/>
        <v>1</v>
      </c>
      <c r="R1661" s="1">
        <f t="shared" si="76"/>
        <v>1</v>
      </c>
      <c r="S1661" s="1">
        <f t="shared" si="77"/>
        <v>0</v>
      </c>
      <c r="T1661" s="9">
        <f>IF(Q1661=0,0,(INDEX('RPI calculation'!$H$9:$H$356,P1661)-(COUNTIFS(Matches!$C$9:$C$1954,C1661,Matches!$D$9:$D$1954,D1661,Matches!$Q$9:$Q$1954,1,Matches!$F$9:$F$1954,3)+COUNTIFS(Matches!$C$9:$C$1954,D1661,Matches!$D$9:$D$1954,C1661,Matches!$Q$9:$Q$1954,1,Matches!$E$9:$E$1954,3)))/((INDEX('RPI calculation'!$H$9:$H$356,P1661)+INDEX('RPI calculation'!$I$9:$I$356,P1661))-(COUNTIFS(Matches!$C$9:$C$1954,C1661,Matches!$D$9:$D$1954,D1661,Matches!$Q$9:$Q$1954,1)+COUNTIFS(Matches!$C$9:$C$1954,D1661,Matches!$D$9:$D$1954,C1661,Matches!$Q$9:$Q$1954,1))))</f>
        <v>0.27272727272727271</v>
      </c>
      <c r="U1661" s="9">
        <f>IF(Q1661=0,0,(INDEX('RPI calculation'!$H$9:$H$356,O1661)-(COUNTIFS(Matches!$C$9:$C$1954,C1661,Matches!$D$9:$D$1954,D1661,Matches!$Q$9:$Q$1954,1,Matches!$E$9:$E$1954,3)+COUNTIFS(Matches!$C$9:$C$1954,D1661,Matches!$D$9:$D$1954,C1661,Matches!$Q$9:$Q$1954,1,Matches!$F$9:$F$1954,3)))/((INDEX('RPI calculation'!$H$9:$H$356,O1661)+INDEX('RPI calculation'!$I$9:$I$356,O1661))-(COUNTIFS(Matches!$C$9:$C$1954,C1661,Matches!$D$9:$D$1954,D1661,Matches!$Q$9:$Q$1954,1)+COUNTIFS(Matches!$C$9:$C$1954,D1661,Matches!$D$9:$D$1954,C1661,Matches!$Q$9:$Q$1954,1))))</f>
        <v>0.6</v>
      </c>
      <c r="V1661" s="9">
        <f>IF(Q1661=0,0,INDEX('RPI calculation'!$K$9:$K$356,P1661))</f>
        <v>0.53579545454545452</v>
      </c>
      <c r="W1661" s="9">
        <f>IF(Q1661=0,0,INDEX('RPI calculation'!$K$9:$K$356,O1661))</f>
        <v>0.51769644496917211</v>
      </c>
      <c r="X1661" s="1">
        <f>IF(G1661="D1",INDEX('RPI calculation'!$N$9:$N$356,O1661),0)</f>
        <v>105</v>
      </c>
      <c r="Y1661" s="1">
        <f>IF(H1661="D1",INDEX('RPI calculation'!$N$9:$N$356,P1661),0)</f>
        <v>254</v>
      </c>
    </row>
    <row r="1662" spans="1:25" ht="25">
      <c r="A1662" s="1" t="s">
        <v>4410</v>
      </c>
      <c r="B1662" s="12">
        <v>46283</v>
      </c>
      <c r="C1662" s="1" t="s">
        <v>92</v>
      </c>
      <c r="D1662" s="1" t="s">
        <v>93</v>
      </c>
      <c r="E1662" s="1">
        <v>3</v>
      </c>
      <c r="F1662" s="1">
        <v>2</v>
      </c>
      <c r="G1662" s="1" t="s">
        <v>584</v>
      </c>
      <c r="H1662" s="1" t="s">
        <v>584</v>
      </c>
      <c r="I1662" s="1">
        <v>2</v>
      </c>
      <c r="J1662" s="14" t="s">
        <v>4411</v>
      </c>
      <c r="K1662" s="14" t="s">
        <v>4412</v>
      </c>
      <c r="L1662" s="14"/>
      <c r="M1662" s="1" t="s">
        <v>5986</v>
      </c>
      <c r="N1662" s="14" t="s">
        <v>5988</v>
      </c>
      <c r="O1662" s="1">
        <f>IF(G1662="D1",MATCH(C1662,'RPI calculation'!$A$9:$A$356,0),0)</f>
        <v>64</v>
      </c>
      <c r="P1662" s="1">
        <f>IF(H1662="D1",MATCH(D1662,'RPI calculation'!$A$9:$A$356,0),0)</f>
        <v>169</v>
      </c>
      <c r="Q1662" s="1">
        <f t="shared" si="75"/>
        <v>1</v>
      </c>
      <c r="R1662" s="1">
        <f t="shared" si="76"/>
        <v>1</v>
      </c>
      <c r="S1662" s="1">
        <f t="shared" si="77"/>
        <v>0</v>
      </c>
      <c r="T1662" s="9">
        <f>IF(Q1662=0,0,(INDEX('RPI calculation'!$H$9:$H$356,P1662)-(COUNTIFS(Matches!$C$9:$C$1954,C1662,Matches!$D$9:$D$1954,D1662,Matches!$Q$9:$Q$1954,1,Matches!$F$9:$F$1954,3)+COUNTIFS(Matches!$C$9:$C$1954,D1662,Matches!$D$9:$D$1954,C1662,Matches!$Q$9:$Q$1954,1,Matches!$E$9:$E$1954,3)))/((INDEX('RPI calculation'!$H$9:$H$356,P1662)+INDEX('RPI calculation'!$I$9:$I$356,P1662))-(COUNTIFS(Matches!$C$9:$C$1954,C1662,Matches!$D$9:$D$1954,D1662,Matches!$Q$9:$Q$1954,1)+COUNTIFS(Matches!$C$9:$C$1954,D1662,Matches!$D$9:$D$1954,C1662,Matches!$Q$9:$Q$1954,1))))</f>
        <v>0.7</v>
      </c>
      <c r="U1662" s="9">
        <f>IF(Q1662=0,0,(INDEX('RPI calculation'!$H$9:$H$356,O1662)-(COUNTIFS(Matches!$C$9:$C$1954,C1662,Matches!$D$9:$D$1954,D1662,Matches!$Q$9:$Q$1954,1,Matches!$E$9:$E$1954,3)+COUNTIFS(Matches!$C$9:$C$1954,D1662,Matches!$D$9:$D$1954,C1662,Matches!$Q$9:$Q$1954,1,Matches!$F$9:$F$1954,3)))/((INDEX('RPI calculation'!$H$9:$H$356,O1662)+INDEX('RPI calculation'!$I$9:$I$356,O1662))-(COUNTIFS(Matches!$C$9:$C$1954,C1662,Matches!$D$9:$D$1954,D1662,Matches!$Q$9:$Q$1954,1)+COUNTIFS(Matches!$C$9:$C$1954,D1662,Matches!$D$9:$D$1954,C1662,Matches!$Q$9:$Q$1954,1))))</f>
        <v>0.58333333333333337</v>
      </c>
      <c r="V1662" s="9">
        <f>IF(Q1662=0,0,INDEX('RPI calculation'!$K$9:$K$356,P1662))</f>
        <v>0.59022038567493118</v>
      </c>
      <c r="W1662" s="9">
        <f>IF(Q1662=0,0,INDEX('RPI calculation'!$K$9:$K$356,O1662))</f>
        <v>0.57902097902097904</v>
      </c>
      <c r="X1662" s="1">
        <f>IF(G1662="D1",INDEX('RPI calculation'!$N$9:$N$356,O1662),0)</f>
        <v>69</v>
      </c>
      <c r="Y1662" s="1">
        <f>IF(H1662="D1",INDEX('RPI calculation'!$N$9:$N$356,P1662),0)</f>
        <v>70</v>
      </c>
    </row>
    <row r="1663" spans="1:25" ht="25">
      <c r="A1663" s="1" t="s">
        <v>4413</v>
      </c>
      <c r="B1663" s="12">
        <v>46283</v>
      </c>
      <c r="C1663" s="1" t="s">
        <v>278</v>
      </c>
      <c r="D1663" s="1" t="s">
        <v>300</v>
      </c>
      <c r="E1663" s="1">
        <v>1</v>
      </c>
      <c r="F1663" s="1">
        <v>3</v>
      </c>
      <c r="G1663" s="1" t="s">
        <v>584</v>
      </c>
      <c r="H1663" s="1" t="s">
        <v>584</v>
      </c>
      <c r="I1663" s="1">
        <v>2</v>
      </c>
      <c r="J1663" s="14" t="s">
        <v>2244</v>
      </c>
      <c r="K1663" s="14" t="s">
        <v>4208</v>
      </c>
      <c r="L1663" s="14"/>
      <c r="M1663" s="1" t="s">
        <v>5986</v>
      </c>
      <c r="N1663" s="14" t="s">
        <v>5989</v>
      </c>
      <c r="O1663" s="1">
        <f>IF(G1663="D1",MATCH(C1663,'RPI calculation'!$A$9:$A$356,0),0)</f>
        <v>65</v>
      </c>
      <c r="P1663" s="1">
        <f>IF(H1663="D1",MATCH(D1663,'RPI calculation'!$A$9:$A$356,0),0)</f>
        <v>324</v>
      </c>
      <c r="Q1663" s="1">
        <f t="shared" si="75"/>
        <v>1</v>
      </c>
      <c r="R1663" s="1">
        <f t="shared" si="76"/>
        <v>0</v>
      </c>
      <c r="S1663" s="1">
        <f t="shared" si="77"/>
        <v>1</v>
      </c>
      <c r="T1663" s="9">
        <f>IF(Q1663=0,0,(INDEX('RPI calculation'!$H$9:$H$356,P1663)-(COUNTIFS(Matches!$C$9:$C$1954,C1663,Matches!$D$9:$D$1954,D1663,Matches!$Q$9:$Q$1954,1,Matches!$F$9:$F$1954,3)+COUNTIFS(Matches!$C$9:$C$1954,D1663,Matches!$D$9:$D$1954,C1663,Matches!$Q$9:$Q$1954,1,Matches!$E$9:$E$1954,3)))/((INDEX('RPI calculation'!$H$9:$H$356,P1663)+INDEX('RPI calculation'!$I$9:$I$356,P1663))-(COUNTIFS(Matches!$C$9:$C$1954,C1663,Matches!$D$9:$D$1954,D1663,Matches!$Q$9:$Q$1954,1)+COUNTIFS(Matches!$C$9:$C$1954,D1663,Matches!$D$9:$D$1954,C1663,Matches!$Q$9:$Q$1954,1))))</f>
        <v>0.16666666666666666</v>
      </c>
      <c r="U1663" s="9">
        <f>IF(Q1663=0,0,(INDEX('RPI calculation'!$H$9:$H$356,O1663)-(COUNTIFS(Matches!$C$9:$C$1954,C1663,Matches!$D$9:$D$1954,D1663,Matches!$Q$9:$Q$1954,1,Matches!$E$9:$E$1954,3)+COUNTIFS(Matches!$C$9:$C$1954,D1663,Matches!$D$9:$D$1954,C1663,Matches!$Q$9:$Q$1954,1,Matches!$F$9:$F$1954,3)))/((INDEX('RPI calculation'!$H$9:$H$356,O1663)+INDEX('RPI calculation'!$I$9:$I$356,O1663))-(COUNTIFS(Matches!$C$9:$C$1954,C1663,Matches!$D$9:$D$1954,D1663,Matches!$Q$9:$Q$1954,1)+COUNTIFS(Matches!$C$9:$C$1954,D1663,Matches!$D$9:$D$1954,C1663,Matches!$Q$9:$Q$1954,1))))</f>
        <v>0.5</v>
      </c>
      <c r="V1663" s="9">
        <f>IF(Q1663=0,0,INDEX('RPI calculation'!$K$9:$K$356,P1663))</f>
        <v>0.46076388888888886</v>
      </c>
      <c r="W1663" s="9">
        <f>IF(Q1663=0,0,INDEX('RPI calculation'!$K$9:$K$356,O1663))</f>
        <v>0.40734848484848485</v>
      </c>
      <c r="X1663" s="1">
        <f>IF(G1663="D1",INDEX('RPI calculation'!$N$9:$N$356,O1663),0)</f>
        <v>255</v>
      </c>
      <c r="Y1663" s="1">
        <f>IF(H1663="D1",INDEX('RPI calculation'!$N$9:$N$356,P1663),0)</f>
        <v>277</v>
      </c>
    </row>
    <row r="1664" spans="1:25">
      <c r="A1664" s="1" t="s">
        <v>4414</v>
      </c>
      <c r="B1664" s="12">
        <v>46283</v>
      </c>
      <c r="C1664" s="1" t="s">
        <v>301</v>
      </c>
      <c r="D1664" s="1" t="s">
        <v>186</v>
      </c>
      <c r="E1664" s="1">
        <v>1</v>
      </c>
      <c r="F1664" s="1">
        <v>3</v>
      </c>
      <c r="G1664" s="1" t="s">
        <v>584</v>
      </c>
      <c r="H1664" s="1" t="s">
        <v>584</v>
      </c>
      <c r="I1664" s="1">
        <v>1</v>
      </c>
      <c r="J1664" s="14" t="s">
        <v>4415</v>
      </c>
      <c r="K1664" s="14" t="s">
        <v>4416</v>
      </c>
      <c r="L1664" s="14"/>
      <c r="M1664" s="1" t="s">
        <v>5986</v>
      </c>
      <c r="N1664" s="14" t="s">
        <v>5989</v>
      </c>
      <c r="O1664" s="1">
        <f>IF(G1664="D1",MATCH(C1664,'RPI calculation'!$A$9:$A$356,0),0)</f>
        <v>66</v>
      </c>
      <c r="P1664" s="1">
        <f>IF(H1664="D1",MATCH(D1664,'RPI calculation'!$A$9:$A$356,0),0)</f>
        <v>94</v>
      </c>
      <c r="Q1664" s="1">
        <f t="shared" si="75"/>
        <v>1</v>
      </c>
      <c r="R1664" s="1">
        <f t="shared" si="76"/>
        <v>0</v>
      </c>
      <c r="S1664" s="1">
        <f t="shared" si="77"/>
        <v>1</v>
      </c>
      <c r="T1664" s="9">
        <f>IF(Q1664=0,0,(INDEX('RPI calculation'!$H$9:$H$356,P1664)-(COUNTIFS(Matches!$C$9:$C$1954,C1664,Matches!$D$9:$D$1954,D1664,Matches!$Q$9:$Q$1954,1,Matches!$F$9:$F$1954,3)+COUNTIFS(Matches!$C$9:$C$1954,D1664,Matches!$D$9:$D$1954,C1664,Matches!$Q$9:$Q$1954,1,Matches!$E$9:$E$1954,3)))/((INDEX('RPI calculation'!$H$9:$H$356,P1664)+INDEX('RPI calculation'!$I$9:$I$356,P1664))-(COUNTIFS(Matches!$C$9:$C$1954,C1664,Matches!$D$9:$D$1954,D1664,Matches!$Q$9:$Q$1954,1)+COUNTIFS(Matches!$C$9:$C$1954,D1664,Matches!$D$9:$D$1954,C1664,Matches!$Q$9:$Q$1954,1))))</f>
        <v>0.63636363636363635</v>
      </c>
      <c r="U1664" s="9">
        <f>IF(Q1664=0,0,(INDEX('RPI calculation'!$H$9:$H$356,O1664)-(COUNTIFS(Matches!$C$9:$C$1954,C1664,Matches!$D$9:$D$1954,D1664,Matches!$Q$9:$Q$1954,1,Matches!$E$9:$E$1954,3)+COUNTIFS(Matches!$C$9:$C$1954,D1664,Matches!$D$9:$D$1954,C1664,Matches!$Q$9:$Q$1954,1,Matches!$F$9:$F$1954,3)))/((INDEX('RPI calculation'!$H$9:$H$356,O1664)+INDEX('RPI calculation'!$I$9:$I$356,O1664))-(COUNTIFS(Matches!$C$9:$C$1954,C1664,Matches!$D$9:$D$1954,D1664,Matches!$Q$9:$Q$1954,1)+COUNTIFS(Matches!$C$9:$C$1954,D1664,Matches!$D$9:$D$1954,C1664,Matches!$Q$9:$Q$1954,1))))</f>
        <v>0.66666666666666663</v>
      </c>
      <c r="V1664" s="9">
        <f>IF(Q1664=0,0,INDEX('RPI calculation'!$K$9:$K$356,P1664))</f>
        <v>0.43535353535353538</v>
      </c>
      <c r="W1664" s="9">
        <f>IF(Q1664=0,0,INDEX('RPI calculation'!$K$9:$K$356,O1664))</f>
        <v>0.32829478214093599</v>
      </c>
      <c r="X1664" s="1">
        <f>IF(G1664="D1",INDEX('RPI calculation'!$N$9:$N$356,O1664),0)</f>
        <v>278</v>
      </c>
      <c r="Y1664" s="1">
        <f>IF(H1664="D1",INDEX('RPI calculation'!$N$9:$N$356,P1664),0)</f>
        <v>163</v>
      </c>
    </row>
    <row r="1665" spans="1:25">
      <c r="A1665" s="1" t="s">
        <v>4417</v>
      </c>
      <c r="B1665" s="12">
        <v>46283</v>
      </c>
      <c r="C1665" s="1" t="s">
        <v>209</v>
      </c>
      <c r="D1665" s="1" t="s">
        <v>72</v>
      </c>
      <c r="E1665" s="1">
        <v>0</v>
      </c>
      <c r="F1665" s="1">
        <v>3</v>
      </c>
      <c r="G1665" s="1" t="s">
        <v>584</v>
      </c>
      <c r="H1665" s="1" t="s">
        <v>584</v>
      </c>
      <c r="I1665" s="1">
        <v>1</v>
      </c>
      <c r="J1665" s="14" t="s">
        <v>1683</v>
      </c>
      <c r="K1665" s="14" t="s">
        <v>4418</v>
      </c>
      <c r="L1665" s="14"/>
      <c r="M1665" s="1" t="s">
        <v>5986</v>
      </c>
      <c r="N1665" s="14" t="s">
        <v>5989</v>
      </c>
      <c r="O1665" s="1">
        <f>IF(G1665="D1",MATCH(C1665,'RPI calculation'!$A$9:$A$356,0),0)</f>
        <v>67</v>
      </c>
      <c r="P1665" s="1">
        <f>IF(H1665="D1",MATCH(D1665,'RPI calculation'!$A$9:$A$356,0),0)</f>
        <v>315</v>
      </c>
      <c r="Q1665" s="1">
        <f t="shared" si="75"/>
        <v>1</v>
      </c>
      <c r="R1665" s="1">
        <f t="shared" si="76"/>
        <v>0</v>
      </c>
      <c r="S1665" s="1">
        <f t="shared" si="77"/>
        <v>1</v>
      </c>
      <c r="T1665" s="9">
        <f>IF(Q1665=0,0,(INDEX('RPI calculation'!$H$9:$H$356,P1665)-(COUNTIFS(Matches!$C$9:$C$1954,C1665,Matches!$D$9:$D$1954,D1665,Matches!$Q$9:$Q$1954,1,Matches!$F$9:$F$1954,3)+COUNTIFS(Matches!$C$9:$C$1954,D1665,Matches!$D$9:$D$1954,C1665,Matches!$Q$9:$Q$1954,1,Matches!$E$9:$E$1954,3)))/((INDEX('RPI calculation'!$H$9:$H$356,P1665)+INDEX('RPI calculation'!$I$9:$I$356,P1665))-(COUNTIFS(Matches!$C$9:$C$1954,C1665,Matches!$D$9:$D$1954,D1665,Matches!$Q$9:$Q$1954,1)+COUNTIFS(Matches!$C$9:$C$1954,D1665,Matches!$D$9:$D$1954,C1665,Matches!$Q$9:$Q$1954,1))))</f>
        <v>0.7</v>
      </c>
      <c r="U1665" s="9">
        <f>IF(Q1665=0,0,(INDEX('RPI calculation'!$H$9:$H$356,O1665)-(COUNTIFS(Matches!$C$9:$C$1954,C1665,Matches!$D$9:$D$1954,D1665,Matches!$Q$9:$Q$1954,1,Matches!$E$9:$E$1954,3)+COUNTIFS(Matches!$C$9:$C$1954,D1665,Matches!$D$9:$D$1954,C1665,Matches!$Q$9:$Q$1954,1,Matches!$F$9:$F$1954,3)))/((INDEX('RPI calculation'!$H$9:$H$356,O1665)+INDEX('RPI calculation'!$I$9:$I$356,O1665))-(COUNTIFS(Matches!$C$9:$C$1954,C1665,Matches!$D$9:$D$1954,D1665,Matches!$Q$9:$Q$1954,1)+COUNTIFS(Matches!$C$9:$C$1954,D1665,Matches!$D$9:$D$1954,C1665,Matches!$Q$9:$Q$1954,1))))</f>
        <v>0.63636363636363635</v>
      </c>
      <c r="V1665" s="9">
        <f>IF(Q1665=0,0,INDEX('RPI calculation'!$K$9:$K$356,P1665))</f>
        <v>0.57134986225895323</v>
      </c>
      <c r="W1665" s="9">
        <f>IF(Q1665=0,0,INDEX('RPI calculation'!$K$9:$K$356,O1665))</f>
        <v>0.43400673400673401</v>
      </c>
      <c r="X1665" s="1">
        <f>IF(G1665="D1",INDEX('RPI calculation'!$N$9:$N$356,O1665),0)</f>
        <v>186</v>
      </c>
      <c r="Y1665" s="1">
        <f>IF(H1665="D1",INDEX('RPI calculation'!$N$9:$N$356,P1665),0)</f>
        <v>49</v>
      </c>
    </row>
    <row r="1666" spans="1:25" ht="25">
      <c r="A1666" s="1" t="s">
        <v>4419</v>
      </c>
      <c r="B1666" s="12">
        <v>46283</v>
      </c>
      <c r="C1666" s="1" t="s">
        <v>76</v>
      </c>
      <c r="D1666" s="1" t="s">
        <v>234</v>
      </c>
      <c r="E1666" s="1">
        <v>3</v>
      </c>
      <c r="F1666" s="1">
        <v>2</v>
      </c>
      <c r="G1666" s="1" t="s">
        <v>584</v>
      </c>
      <c r="H1666" s="1" t="s">
        <v>584</v>
      </c>
      <c r="I1666" s="1">
        <v>2</v>
      </c>
      <c r="J1666" s="14" t="s">
        <v>809</v>
      </c>
      <c r="K1666" s="14" t="s">
        <v>4420</v>
      </c>
      <c r="L1666" s="14"/>
      <c r="M1666" s="1" t="s">
        <v>5986</v>
      </c>
      <c r="N1666" s="14" t="s">
        <v>5989</v>
      </c>
      <c r="O1666" s="1">
        <f>IF(G1666="D1",MATCH(C1666,'RPI calculation'!$A$9:$A$356,0),0)</f>
        <v>68</v>
      </c>
      <c r="P1666" s="1">
        <f>IF(H1666="D1",MATCH(D1666,'RPI calculation'!$A$9:$A$356,0),0)</f>
        <v>147</v>
      </c>
      <c r="Q1666" s="1">
        <f t="shared" si="75"/>
        <v>1</v>
      </c>
      <c r="R1666" s="1">
        <f t="shared" si="76"/>
        <v>1</v>
      </c>
      <c r="S1666" s="1">
        <f t="shared" si="77"/>
        <v>0</v>
      </c>
      <c r="T1666" s="9">
        <f>IF(Q1666=0,0,(INDEX('RPI calculation'!$H$9:$H$356,P1666)-(COUNTIFS(Matches!$C$9:$C$1954,C1666,Matches!$D$9:$D$1954,D1666,Matches!$Q$9:$Q$1954,1,Matches!$F$9:$F$1954,3)+COUNTIFS(Matches!$C$9:$C$1954,D1666,Matches!$D$9:$D$1954,C1666,Matches!$Q$9:$Q$1954,1,Matches!$E$9:$E$1954,3)))/((INDEX('RPI calculation'!$H$9:$H$356,P1666)+INDEX('RPI calculation'!$I$9:$I$356,P1666))-(COUNTIFS(Matches!$C$9:$C$1954,C1666,Matches!$D$9:$D$1954,D1666,Matches!$Q$9:$Q$1954,1)+COUNTIFS(Matches!$C$9:$C$1954,D1666,Matches!$D$9:$D$1954,C1666,Matches!$Q$9:$Q$1954,1))))</f>
        <v>0.33333333333333331</v>
      </c>
      <c r="U1666" s="9">
        <f>IF(Q1666=0,0,(INDEX('RPI calculation'!$H$9:$H$356,O1666)-(COUNTIFS(Matches!$C$9:$C$1954,C1666,Matches!$D$9:$D$1954,D1666,Matches!$Q$9:$Q$1954,1,Matches!$E$9:$E$1954,3)+COUNTIFS(Matches!$C$9:$C$1954,D1666,Matches!$D$9:$D$1954,C1666,Matches!$Q$9:$Q$1954,1,Matches!$F$9:$F$1954,3)))/((INDEX('RPI calculation'!$H$9:$H$356,O1666)+INDEX('RPI calculation'!$I$9:$I$356,O1666))-(COUNTIFS(Matches!$C$9:$C$1954,C1666,Matches!$D$9:$D$1954,D1666,Matches!$Q$9:$Q$1954,1)+COUNTIFS(Matches!$C$9:$C$1954,D1666,Matches!$D$9:$D$1954,C1666,Matches!$Q$9:$Q$1954,1))))</f>
        <v>0.7</v>
      </c>
      <c r="V1666" s="9">
        <f>IF(Q1666=0,0,INDEX('RPI calculation'!$K$9:$K$356,P1666))</f>
        <v>0.55272727272727273</v>
      </c>
      <c r="W1666" s="9">
        <f>IF(Q1666=0,0,INDEX('RPI calculation'!$K$9:$K$356,O1666))</f>
        <v>0.55886134067952242</v>
      </c>
      <c r="X1666" s="1">
        <f>IF(G1666="D1",INDEX('RPI calculation'!$N$9:$N$356,O1666),0)</f>
        <v>53</v>
      </c>
      <c r="Y1666" s="1">
        <f>IF(H1666="D1",INDEX('RPI calculation'!$N$9:$N$356,P1666),0)</f>
        <v>211</v>
      </c>
    </row>
    <row r="1667" spans="1:25" ht="25">
      <c r="A1667" s="1" t="s">
        <v>4421</v>
      </c>
      <c r="B1667" s="12">
        <v>46283</v>
      </c>
      <c r="C1667" s="1" t="s">
        <v>153</v>
      </c>
      <c r="D1667" s="1" t="s">
        <v>44</v>
      </c>
      <c r="E1667" s="1">
        <v>0</v>
      </c>
      <c r="F1667" s="1">
        <v>3</v>
      </c>
      <c r="G1667" s="1" t="s">
        <v>584</v>
      </c>
      <c r="H1667" s="1" t="s">
        <v>584</v>
      </c>
      <c r="I1667" s="1">
        <v>2</v>
      </c>
      <c r="J1667" s="14" t="s">
        <v>1349</v>
      </c>
      <c r="K1667" s="14" t="s">
        <v>4422</v>
      </c>
      <c r="L1667" s="14"/>
      <c r="M1667" s="1" t="s">
        <v>5986</v>
      </c>
      <c r="N1667" s="14" t="s">
        <v>5989</v>
      </c>
      <c r="O1667" s="1">
        <f>IF(G1667="D1",MATCH(C1667,'RPI calculation'!$A$9:$A$356,0),0)</f>
        <v>69</v>
      </c>
      <c r="P1667" s="1">
        <f>IF(H1667="D1",MATCH(D1667,'RPI calculation'!$A$9:$A$356,0),0)</f>
        <v>163</v>
      </c>
      <c r="Q1667" s="1">
        <f t="shared" si="75"/>
        <v>1</v>
      </c>
      <c r="R1667" s="1">
        <f t="shared" si="76"/>
        <v>0</v>
      </c>
      <c r="S1667" s="1">
        <f t="shared" si="77"/>
        <v>1</v>
      </c>
      <c r="T1667" s="9">
        <f>IF(Q1667=0,0,(INDEX('RPI calculation'!$H$9:$H$356,P1667)-(COUNTIFS(Matches!$C$9:$C$1954,C1667,Matches!$D$9:$D$1954,D1667,Matches!$Q$9:$Q$1954,1,Matches!$F$9:$F$1954,3)+COUNTIFS(Matches!$C$9:$C$1954,D1667,Matches!$D$9:$D$1954,C1667,Matches!$Q$9:$Q$1954,1,Matches!$E$9:$E$1954,3)))/((INDEX('RPI calculation'!$H$9:$H$356,P1667)+INDEX('RPI calculation'!$I$9:$I$356,P1667))-(COUNTIFS(Matches!$C$9:$C$1954,C1667,Matches!$D$9:$D$1954,D1667,Matches!$Q$9:$Q$1954,1)+COUNTIFS(Matches!$C$9:$C$1954,D1667,Matches!$D$9:$D$1954,C1667,Matches!$Q$9:$Q$1954,1))))</f>
        <v>1</v>
      </c>
      <c r="U1667" s="9">
        <f>IF(Q1667=0,0,(INDEX('RPI calculation'!$H$9:$H$356,O1667)-(COUNTIFS(Matches!$C$9:$C$1954,C1667,Matches!$D$9:$D$1954,D1667,Matches!$Q$9:$Q$1954,1,Matches!$E$9:$E$1954,3)+COUNTIFS(Matches!$C$9:$C$1954,D1667,Matches!$D$9:$D$1954,C1667,Matches!$Q$9:$Q$1954,1,Matches!$F$9:$F$1954,3)))/((INDEX('RPI calculation'!$H$9:$H$356,O1667)+INDEX('RPI calculation'!$I$9:$I$356,O1667))-(COUNTIFS(Matches!$C$9:$C$1954,C1667,Matches!$D$9:$D$1954,D1667,Matches!$Q$9:$Q$1954,1)+COUNTIFS(Matches!$C$9:$C$1954,D1667,Matches!$D$9:$D$1954,C1667,Matches!$Q$9:$Q$1954,1))))</f>
        <v>0.45454545454545453</v>
      </c>
      <c r="V1667" s="9">
        <f>IF(Q1667=0,0,INDEX('RPI calculation'!$K$9:$K$356,P1667))</f>
        <v>0.49174242424242431</v>
      </c>
      <c r="W1667" s="9">
        <f>IF(Q1667=0,0,INDEX('RPI calculation'!$K$9:$K$356,O1667))</f>
        <v>0.5986046361046361</v>
      </c>
      <c r="X1667" s="1">
        <f>IF(G1667="D1",INDEX('RPI calculation'!$N$9:$N$356,O1667),0)</f>
        <v>130</v>
      </c>
      <c r="Y1667" s="1">
        <f>IF(H1667="D1",INDEX('RPI calculation'!$N$9:$N$356,P1667),0)</f>
        <v>21</v>
      </c>
    </row>
    <row r="1668" spans="1:25" ht="25">
      <c r="A1668" s="1" t="s">
        <v>4423</v>
      </c>
      <c r="B1668" s="12">
        <v>46283</v>
      </c>
      <c r="C1668" s="1" t="s">
        <v>153</v>
      </c>
      <c r="D1668" s="1" t="s">
        <v>141</v>
      </c>
      <c r="E1668" s="1">
        <v>0</v>
      </c>
      <c r="F1668" s="1">
        <v>3</v>
      </c>
      <c r="G1668" s="1" t="s">
        <v>584</v>
      </c>
      <c r="H1668" s="1" t="s">
        <v>584</v>
      </c>
      <c r="I1668" s="1">
        <v>2</v>
      </c>
      <c r="J1668" s="14" t="s">
        <v>844</v>
      </c>
      <c r="K1668" s="14" t="s">
        <v>4424</v>
      </c>
      <c r="L1668" s="14"/>
      <c r="M1668" s="1" t="s">
        <v>5986</v>
      </c>
      <c r="N1668" s="14" t="s">
        <v>5989</v>
      </c>
      <c r="O1668" s="1">
        <f>IF(G1668="D1",MATCH(C1668,'RPI calculation'!$A$9:$A$356,0),0)</f>
        <v>69</v>
      </c>
      <c r="P1668" s="1">
        <f>IF(H1668="D1",MATCH(D1668,'RPI calculation'!$A$9:$A$356,0),0)</f>
        <v>344</v>
      </c>
      <c r="Q1668" s="1">
        <f t="shared" si="75"/>
        <v>1</v>
      </c>
      <c r="R1668" s="1">
        <f t="shared" si="76"/>
        <v>0</v>
      </c>
      <c r="S1668" s="1">
        <f t="shared" si="77"/>
        <v>1</v>
      </c>
      <c r="T1668" s="9">
        <f>IF(Q1668=0,0,(INDEX('RPI calculation'!$H$9:$H$356,P1668)-(COUNTIFS(Matches!$C$9:$C$1954,C1668,Matches!$D$9:$D$1954,D1668,Matches!$Q$9:$Q$1954,1,Matches!$F$9:$F$1954,3)+COUNTIFS(Matches!$C$9:$C$1954,D1668,Matches!$D$9:$D$1954,C1668,Matches!$Q$9:$Q$1954,1,Matches!$E$9:$E$1954,3)))/((INDEX('RPI calculation'!$H$9:$H$356,P1668)+INDEX('RPI calculation'!$I$9:$I$356,P1668))-(COUNTIFS(Matches!$C$9:$C$1954,C1668,Matches!$D$9:$D$1954,D1668,Matches!$Q$9:$Q$1954,1)+COUNTIFS(Matches!$C$9:$C$1954,D1668,Matches!$D$9:$D$1954,C1668,Matches!$Q$9:$Q$1954,1))))</f>
        <v>0.44444444444444442</v>
      </c>
      <c r="U1668" s="9">
        <f>IF(Q1668=0,0,(INDEX('RPI calculation'!$H$9:$H$356,O1668)-(COUNTIFS(Matches!$C$9:$C$1954,C1668,Matches!$D$9:$D$1954,D1668,Matches!$Q$9:$Q$1954,1,Matches!$E$9:$E$1954,3)+COUNTIFS(Matches!$C$9:$C$1954,D1668,Matches!$D$9:$D$1954,C1668,Matches!$Q$9:$Q$1954,1,Matches!$F$9:$F$1954,3)))/((INDEX('RPI calculation'!$H$9:$H$356,O1668)+INDEX('RPI calculation'!$I$9:$I$356,O1668))-(COUNTIFS(Matches!$C$9:$C$1954,C1668,Matches!$D$9:$D$1954,D1668,Matches!$Q$9:$Q$1954,1)+COUNTIFS(Matches!$C$9:$C$1954,D1668,Matches!$D$9:$D$1954,C1668,Matches!$Q$9:$Q$1954,1))))</f>
        <v>0.45454545454545453</v>
      </c>
      <c r="V1668" s="9">
        <f>IF(Q1668=0,0,INDEX('RPI calculation'!$K$9:$K$356,P1668))</f>
        <v>0.54050505050505049</v>
      </c>
      <c r="W1668" s="9">
        <f>IF(Q1668=0,0,INDEX('RPI calculation'!$K$9:$K$356,O1668))</f>
        <v>0.5986046361046361</v>
      </c>
      <c r="X1668" s="1">
        <f>IF(G1668="D1",INDEX('RPI calculation'!$N$9:$N$356,O1668),0)</f>
        <v>130</v>
      </c>
      <c r="Y1668" s="1">
        <f>IF(H1668="D1",INDEX('RPI calculation'!$N$9:$N$356,P1668),0)</f>
        <v>118</v>
      </c>
    </row>
    <row r="1669" spans="1:25" ht="25">
      <c r="A1669" s="1" t="s">
        <v>4425</v>
      </c>
      <c r="B1669" s="12">
        <v>46283</v>
      </c>
      <c r="C1669" s="1" t="s">
        <v>180</v>
      </c>
      <c r="D1669" s="1" t="s">
        <v>364</v>
      </c>
      <c r="E1669" s="1">
        <v>3</v>
      </c>
      <c r="F1669" s="1">
        <v>0</v>
      </c>
      <c r="G1669" s="1" t="s">
        <v>584</v>
      </c>
      <c r="H1669" s="1" t="s">
        <v>584</v>
      </c>
      <c r="I1669" s="1">
        <v>2</v>
      </c>
      <c r="J1669" s="14" t="s">
        <v>1713</v>
      </c>
      <c r="K1669" s="14" t="s">
        <v>4426</v>
      </c>
      <c r="L1669" s="14"/>
      <c r="M1669" s="1" t="s">
        <v>5986</v>
      </c>
      <c r="N1669" s="14" t="s">
        <v>5989</v>
      </c>
      <c r="O1669" s="1">
        <f>IF(G1669="D1",MATCH(C1669,'RPI calculation'!$A$9:$A$356,0),0)</f>
        <v>71</v>
      </c>
      <c r="P1669" s="1">
        <f>IF(H1669="D1",MATCH(D1669,'RPI calculation'!$A$9:$A$356,0),0)</f>
        <v>306</v>
      </c>
      <c r="Q1669" s="1">
        <f t="shared" si="75"/>
        <v>1</v>
      </c>
      <c r="R1669" s="1">
        <f t="shared" si="76"/>
        <v>1</v>
      </c>
      <c r="S1669" s="1">
        <f t="shared" si="77"/>
        <v>0</v>
      </c>
      <c r="T1669" s="9">
        <f>IF(Q1669=0,0,(INDEX('RPI calculation'!$H$9:$H$356,P1669)-(COUNTIFS(Matches!$C$9:$C$1954,C1669,Matches!$D$9:$D$1954,D1669,Matches!$Q$9:$Q$1954,1,Matches!$F$9:$F$1954,3)+COUNTIFS(Matches!$C$9:$C$1954,D1669,Matches!$D$9:$D$1954,C1669,Matches!$Q$9:$Q$1954,1,Matches!$E$9:$E$1954,3)))/((INDEX('RPI calculation'!$H$9:$H$356,P1669)+INDEX('RPI calculation'!$I$9:$I$356,P1669))-(COUNTIFS(Matches!$C$9:$C$1954,C1669,Matches!$D$9:$D$1954,D1669,Matches!$Q$9:$Q$1954,1)+COUNTIFS(Matches!$C$9:$C$1954,D1669,Matches!$D$9:$D$1954,C1669,Matches!$Q$9:$Q$1954,1))))</f>
        <v>0.1</v>
      </c>
      <c r="U1669" s="9">
        <f>IF(Q1669=0,0,(INDEX('RPI calculation'!$H$9:$H$356,O1669)-(COUNTIFS(Matches!$C$9:$C$1954,C1669,Matches!$D$9:$D$1954,D1669,Matches!$Q$9:$Q$1954,1,Matches!$E$9:$E$1954,3)+COUNTIFS(Matches!$C$9:$C$1954,D1669,Matches!$D$9:$D$1954,C1669,Matches!$Q$9:$Q$1954,1,Matches!$F$9:$F$1954,3)))/((INDEX('RPI calculation'!$H$9:$H$356,O1669)+INDEX('RPI calculation'!$I$9:$I$356,O1669))-(COUNTIFS(Matches!$C$9:$C$1954,C1669,Matches!$D$9:$D$1954,D1669,Matches!$Q$9:$Q$1954,1)+COUNTIFS(Matches!$C$9:$C$1954,D1669,Matches!$D$9:$D$1954,C1669,Matches!$Q$9:$Q$1954,1))))</f>
        <v>0.8</v>
      </c>
      <c r="V1669" s="9">
        <f>IF(Q1669=0,0,INDEX('RPI calculation'!$K$9:$K$356,P1669))</f>
        <v>0.38939393939393929</v>
      </c>
      <c r="W1669" s="9">
        <f>IF(Q1669=0,0,INDEX('RPI calculation'!$K$9:$K$356,O1669))</f>
        <v>0.36733241505968778</v>
      </c>
      <c r="X1669" s="1">
        <f>IF(G1669="D1",INDEX('RPI calculation'!$N$9:$N$356,O1669),0)</f>
        <v>157</v>
      </c>
      <c r="Y1669" s="1">
        <f>IF(H1669="D1",INDEX('RPI calculation'!$N$9:$N$356,P1669),0)</f>
        <v>341</v>
      </c>
    </row>
    <row r="1670" spans="1:25" ht="25">
      <c r="A1670" s="1" t="s">
        <v>4427</v>
      </c>
      <c r="B1670" s="12">
        <v>46283</v>
      </c>
      <c r="C1670" s="1" t="s">
        <v>185</v>
      </c>
      <c r="D1670" s="1" t="s">
        <v>91</v>
      </c>
      <c r="E1670" s="1">
        <v>0</v>
      </c>
      <c r="F1670" s="1">
        <v>3</v>
      </c>
      <c r="G1670" s="1" t="s">
        <v>584</v>
      </c>
      <c r="H1670" s="1" t="s">
        <v>584</v>
      </c>
      <c r="I1670" s="1">
        <v>2</v>
      </c>
      <c r="J1670" s="14" t="s">
        <v>2878</v>
      </c>
      <c r="K1670" s="14" t="s">
        <v>4428</v>
      </c>
      <c r="L1670" s="14"/>
      <c r="M1670" s="1" t="s">
        <v>5986</v>
      </c>
      <c r="N1670" s="14" t="s">
        <v>5989</v>
      </c>
      <c r="O1670" s="1">
        <f>IF(G1670="D1",MATCH(C1670,'RPI calculation'!$A$9:$A$356,0),0)</f>
        <v>72</v>
      </c>
      <c r="P1670" s="1">
        <f>IF(H1670="D1",MATCH(D1670,'RPI calculation'!$A$9:$A$356,0),0)</f>
        <v>154</v>
      </c>
      <c r="Q1670" s="1">
        <f t="shared" si="75"/>
        <v>1</v>
      </c>
      <c r="R1670" s="1">
        <f t="shared" si="76"/>
        <v>0</v>
      </c>
      <c r="S1670" s="1">
        <f t="shared" si="77"/>
        <v>1</v>
      </c>
      <c r="T1670" s="9">
        <f>IF(Q1670=0,0,(INDEX('RPI calculation'!$H$9:$H$356,P1670)-(COUNTIFS(Matches!$C$9:$C$1954,C1670,Matches!$D$9:$D$1954,D1670,Matches!$Q$9:$Q$1954,1,Matches!$F$9:$F$1954,3)+COUNTIFS(Matches!$C$9:$C$1954,D1670,Matches!$D$9:$D$1954,C1670,Matches!$Q$9:$Q$1954,1,Matches!$E$9:$E$1954,3)))/((INDEX('RPI calculation'!$H$9:$H$356,P1670)+INDEX('RPI calculation'!$I$9:$I$356,P1670))-(COUNTIFS(Matches!$C$9:$C$1954,C1670,Matches!$D$9:$D$1954,D1670,Matches!$Q$9:$Q$1954,1)+COUNTIFS(Matches!$C$9:$C$1954,D1670,Matches!$D$9:$D$1954,C1670,Matches!$Q$9:$Q$1954,1))))</f>
        <v>0.9</v>
      </c>
      <c r="U1670" s="9">
        <f>IF(Q1670=0,0,(INDEX('RPI calculation'!$H$9:$H$356,O1670)-(COUNTIFS(Matches!$C$9:$C$1954,C1670,Matches!$D$9:$D$1954,D1670,Matches!$Q$9:$Q$1954,1,Matches!$E$9:$E$1954,3)+COUNTIFS(Matches!$C$9:$C$1954,D1670,Matches!$D$9:$D$1954,C1670,Matches!$Q$9:$Q$1954,1,Matches!$F$9:$F$1954,3)))/((INDEX('RPI calculation'!$H$9:$H$356,O1670)+INDEX('RPI calculation'!$I$9:$I$356,O1670))-(COUNTIFS(Matches!$C$9:$C$1954,C1670,Matches!$D$9:$D$1954,D1670,Matches!$Q$9:$Q$1954,1)+COUNTIFS(Matches!$C$9:$C$1954,D1670,Matches!$D$9:$D$1954,C1670,Matches!$Q$9:$Q$1954,1))))</f>
        <v>0.63636363636363635</v>
      </c>
      <c r="V1670" s="9">
        <f>IF(Q1670=0,0,INDEX('RPI calculation'!$K$9:$K$356,P1670))</f>
        <v>0.47060212514757976</v>
      </c>
      <c r="W1670" s="9">
        <f>IF(Q1670=0,0,INDEX('RPI calculation'!$K$9:$K$356,O1670))</f>
        <v>0.47794612794612795</v>
      </c>
      <c r="X1670" s="1">
        <f>IF(G1670="D1",INDEX('RPI calculation'!$N$9:$N$356,O1670),0)</f>
        <v>162</v>
      </c>
      <c r="Y1670" s="1">
        <f>IF(H1670="D1",INDEX('RPI calculation'!$N$9:$N$356,P1670),0)</f>
        <v>68</v>
      </c>
    </row>
    <row r="1671" spans="1:25" ht="25">
      <c r="A1671" s="1" t="s">
        <v>4429</v>
      </c>
      <c r="B1671" s="12">
        <v>46283</v>
      </c>
      <c r="C1671" s="1" t="s">
        <v>230</v>
      </c>
      <c r="D1671" s="1" t="s">
        <v>297</v>
      </c>
      <c r="E1671" s="1">
        <v>1</v>
      </c>
      <c r="F1671" s="1">
        <v>3</v>
      </c>
      <c r="G1671" s="1" t="s">
        <v>584</v>
      </c>
      <c r="H1671" s="1" t="s">
        <v>584</v>
      </c>
      <c r="I1671" s="1">
        <v>2</v>
      </c>
      <c r="J1671" s="14" t="s">
        <v>612</v>
      </c>
      <c r="K1671" s="14" t="s">
        <v>4430</v>
      </c>
      <c r="L1671" s="14"/>
      <c r="M1671" s="1" t="s">
        <v>5986</v>
      </c>
      <c r="N1671" s="14" t="s">
        <v>5989</v>
      </c>
      <c r="O1671" s="1">
        <f>IF(G1671="D1",MATCH(C1671,'RPI calculation'!$A$9:$A$356,0),0)</f>
        <v>73</v>
      </c>
      <c r="P1671" s="1">
        <f>IF(H1671="D1",MATCH(D1671,'RPI calculation'!$A$9:$A$356,0),0)</f>
        <v>275</v>
      </c>
      <c r="Q1671" s="1">
        <f t="shared" si="75"/>
        <v>1</v>
      </c>
      <c r="R1671" s="1">
        <f t="shared" si="76"/>
        <v>0</v>
      </c>
      <c r="S1671" s="1">
        <f t="shared" si="77"/>
        <v>1</v>
      </c>
      <c r="T1671" s="9">
        <f>IF(Q1671=0,0,(INDEX('RPI calculation'!$H$9:$H$356,P1671)-(COUNTIFS(Matches!$C$9:$C$1954,C1671,Matches!$D$9:$D$1954,D1671,Matches!$Q$9:$Q$1954,1,Matches!$F$9:$F$1954,3)+COUNTIFS(Matches!$C$9:$C$1954,D1671,Matches!$D$9:$D$1954,C1671,Matches!$Q$9:$Q$1954,1,Matches!$E$9:$E$1954,3)))/((INDEX('RPI calculation'!$H$9:$H$356,P1671)+INDEX('RPI calculation'!$I$9:$I$356,P1671))-(COUNTIFS(Matches!$C$9:$C$1954,C1671,Matches!$D$9:$D$1954,D1671,Matches!$Q$9:$Q$1954,1)+COUNTIFS(Matches!$C$9:$C$1954,D1671,Matches!$D$9:$D$1954,C1671,Matches!$Q$9:$Q$1954,1))))</f>
        <v>0.25</v>
      </c>
      <c r="U1671" s="9">
        <f>IF(Q1671=0,0,(INDEX('RPI calculation'!$H$9:$H$356,O1671)-(COUNTIFS(Matches!$C$9:$C$1954,C1671,Matches!$D$9:$D$1954,D1671,Matches!$Q$9:$Q$1954,1,Matches!$E$9:$E$1954,3)+COUNTIFS(Matches!$C$9:$C$1954,D1671,Matches!$D$9:$D$1954,C1671,Matches!$Q$9:$Q$1954,1,Matches!$F$9:$F$1954,3)))/((INDEX('RPI calculation'!$H$9:$H$356,O1671)+INDEX('RPI calculation'!$I$9:$I$356,O1671))-(COUNTIFS(Matches!$C$9:$C$1954,C1671,Matches!$D$9:$D$1954,D1671,Matches!$Q$9:$Q$1954,1)+COUNTIFS(Matches!$C$9:$C$1954,D1671,Matches!$D$9:$D$1954,C1671,Matches!$Q$9:$Q$1954,1))))</f>
        <v>0.5</v>
      </c>
      <c r="V1671" s="9">
        <f>IF(Q1671=0,0,INDEX('RPI calculation'!$K$9:$K$356,P1671))</f>
        <v>0.45837218337218333</v>
      </c>
      <c r="W1671" s="9">
        <f>IF(Q1671=0,0,INDEX('RPI calculation'!$K$9:$K$356,O1671))</f>
        <v>0.48618881118881119</v>
      </c>
      <c r="X1671" s="1">
        <f>IF(G1671="D1",INDEX('RPI calculation'!$N$9:$N$356,O1671),0)</f>
        <v>207</v>
      </c>
      <c r="Y1671" s="1">
        <f>IF(H1671="D1",INDEX('RPI calculation'!$N$9:$N$356,P1671),0)</f>
        <v>274</v>
      </c>
    </row>
    <row r="1672" spans="1:25" ht="25">
      <c r="A1672" s="1" t="s">
        <v>4431</v>
      </c>
      <c r="B1672" s="12">
        <v>46283</v>
      </c>
      <c r="C1672" s="1" t="s">
        <v>303</v>
      </c>
      <c r="D1672" s="1" t="s">
        <v>176</v>
      </c>
      <c r="E1672" s="1">
        <v>0</v>
      </c>
      <c r="F1672" s="1">
        <v>3</v>
      </c>
      <c r="G1672" s="1" t="s">
        <v>584</v>
      </c>
      <c r="H1672" s="1" t="s">
        <v>584</v>
      </c>
      <c r="I1672" s="1">
        <v>2</v>
      </c>
      <c r="J1672" s="14" t="s">
        <v>2304</v>
      </c>
      <c r="K1672" s="14" t="s">
        <v>4432</v>
      </c>
      <c r="L1672" s="14"/>
      <c r="M1672" s="1" t="s">
        <v>5986</v>
      </c>
      <c r="N1672" s="14" t="s">
        <v>5989</v>
      </c>
      <c r="O1672" s="1">
        <f>IF(G1672="D1",MATCH(C1672,'RPI calculation'!$A$9:$A$356,0),0)</f>
        <v>74</v>
      </c>
      <c r="P1672" s="1">
        <f>IF(H1672="D1",MATCH(D1672,'RPI calculation'!$A$9:$A$356,0),0)</f>
        <v>204</v>
      </c>
      <c r="Q1672" s="1">
        <f t="shared" si="75"/>
        <v>1</v>
      </c>
      <c r="R1672" s="1">
        <f t="shared" si="76"/>
        <v>0</v>
      </c>
      <c r="S1672" s="1">
        <f t="shared" si="77"/>
        <v>1</v>
      </c>
      <c r="T1672" s="9">
        <f>IF(Q1672=0,0,(INDEX('RPI calculation'!$H$9:$H$356,P1672)-(COUNTIFS(Matches!$C$9:$C$1954,C1672,Matches!$D$9:$D$1954,D1672,Matches!$Q$9:$Q$1954,1,Matches!$F$9:$F$1954,3)+COUNTIFS(Matches!$C$9:$C$1954,D1672,Matches!$D$9:$D$1954,C1672,Matches!$Q$9:$Q$1954,1,Matches!$E$9:$E$1954,3)))/((INDEX('RPI calculation'!$H$9:$H$356,P1672)+INDEX('RPI calculation'!$I$9:$I$356,P1672))-(COUNTIFS(Matches!$C$9:$C$1954,C1672,Matches!$D$9:$D$1954,D1672,Matches!$Q$9:$Q$1954,1)+COUNTIFS(Matches!$C$9:$C$1954,D1672,Matches!$D$9:$D$1954,C1672,Matches!$Q$9:$Q$1954,1))))</f>
        <v>0.14285714285714285</v>
      </c>
      <c r="U1672" s="9">
        <f>IF(Q1672=0,0,(INDEX('RPI calculation'!$H$9:$H$356,O1672)-(COUNTIFS(Matches!$C$9:$C$1954,C1672,Matches!$D$9:$D$1954,D1672,Matches!$Q$9:$Q$1954,1,Matches!$E$9:$E$1954,3)+COUNTIFS(Matches!$C$9:$C$1954,D1672,Matches!$D$9:$D$1954,C1672,Matches!$Q$9:$Q$1954,1,Matches!$F$9:$F$1954,3)))/((INDEX('RPI calculation'!$H$9:$H$356,O1672)+INDEX('RPI calculation'!$I$9:$I$356,O1672))-(COUNTIFS(Matches!$C$9:$C$1954,C1672,Matches!$D$9:$D$1954,D1672,Matches!$Q$9:$Q$1954,1)+COUNTIFS(Matches!$C$9:$C$1954,D1672,Matches!$D$9:$D$1954,C1672,Matches!$Q$9:$Q$1954,1))))</f>
        <v>0.1111111111111111</v>
      </c>
      <c r="V1672" s="9">
        <f>IF(Q1672=0,0,INDEX('RPI calculation'!$K$9:$K$356,P1672))</f>
        <v>0.58967452300785639</v>
      </c>
      <c r="W1672" s="9">
        <f>IF(Q1672=0,0,INDEX('RPI calculation'!$K$9:$K$356,O1672))</f>
        <v>0.5193854125672307</v>
      </c>
      <c r="X1672" s="1">
        <f>IF(G1672="D1",INDEX('RPI calculation'!$N$9:$N$356,O1672),0)</f>
        <v>280</v>
      </c>
      <c r="Y1672" s="1">
        <f>IF(H1672="D1",INDEX('RPI calculation'!$N$9:$N$356,P1672),0)</f>
        <v>153</v>
      </c>
    </row>
    <row r="1673" spans="1:25" ht="25">
      <c r="A1673" s="1" t="s">
        <v>4433</v>
      </c>
      <c r="B1673" s="12">
        <v>46283</v>
      </c>
      <c r="C1673" s="1" t="s">
        <v>119</v>
      </c>
      <c r="D1673" s="1" t="s">
        <v>251</v>
      </c>
      <c r="E1673" s="1">
        <v>3</v>
      </c>
      <c r="F1673" s="1">
        <v>0</v>
      </c>
      <c r="G1673" s="1" t="s">
        <v>584</v>
      </c>
      <c r="H1673" s="1" t="s">
        <v>584</v>
      </c>
      <c r="I1673" s="1">
        <v>2</v>
      </c>
      <c r="J1673" s="14" t="s">
        <v>1572</v>
      </c>
      <c r="K1673" s="14" t="s">
        <v>4434</v>
      </c>
      <c r="L1673" s="14"/>
      <c r="M1673" s="1" t="s">
        <v>5986</v>
      </c>
      <c r="N1673" s="14" t="s">
        <v>5989</v>
      </c>
      <c r="O1673" s="1">
        <f>IF(G1673="D1",MATCH(C1673,'RPI calculation'!$A$9:$A$356,0),0)</f>
        <v>75</v>
      </c>
      <c r="P1673" s="1">
        <f>IF(H1673="D1",MATCH(D1673,'RPI calculation'!$A$9:$A$356,0),0)</f>
        <v>223</v>
      </c>
      <c r="Q1673" s="1">
        <f t="shared" ref="Q1673:Q1736" si="78">IF(AND(G1673="D1",H1673="D1"),1,0)</f>
        <v>1</v>
      </c>
      <c r="R1673" s="1">
        <f t="shared" ref="R1673:R1736" si="79">IF(E1673&gt;F1673,1,0)</f>
        <v>1</v>
      </c>
      <c r="S1673" s="1">
        <f t="shared" ref="S1673:S1736" si="80">IF(F1673&gt;E1673,1,0)</f>
        <v>0</v>
      </c>
      <c r="T1673" s="9">
        <f>IF(Q1673=0,0,(INDEX('RPI calculation'!$H$9:$H$356,P1673)-(COUNTIFS(Matches!$C$9:$C$1954,C1673,Matches!$D$9:$D$1954,D1673,Matches!$Q$9:$Q$1954,1,Matches!$F$9:$F$1954,3)+COUNTIFS(Matches!$C$9:$C$1954,D1673,Matches!$D$9:$D$1954,C1673,Matches!$Q$9:$Q$1954,1,Matches!$E$9:$E$1954,3)))/((INDEX('RPI calculation'!$H$9:$H$356,P1673)+INDEX('RPI calculation'!$I$9:$I$356,P1673))-(COUNTIFS(Matches!$C$9:$C$1954,C1673,Matches!$D$9:$D$1954,D1673,Matches!$Q$9:$Q$1954,1)+COUNTIFS(Matches!$C$9:$C$1954,D1673,Matches!$D$9:$D$1954,C1673,Matches!$Q$9:$Q$1954,1))))</f>
        <v>0.46153846153846156</v>
      </c>
      <c r="U1673" s="9">
        <f>IF(Q1673=0,0,(INDEX('RPI calculation'!$H$9:$H$356,O1673)-(COUNTIFS(Matches!$C$9:$C$1954,C1673,Matches!$D$9:$D$1954,D1673,Matches!$Q$9:$Q$1954,1,Matches!$E$9:$E$1954,3)+COUNTIFS(Matches!$C$9:$C$1954,D1673,Matches!$D$9:$D$1954,C1673,Matches!$Q$9:$Q$1954,1,Matches!$F$9:$F$1954,3)))/((INDEX('RPI calculation'!$H$9:$H$356,O1673)+INDEX('RPI calculation'!$I$9:$I$356,O1673))-(COUNTIFS(Matches!$C$9:$C$1954,C1673,Matches!$D$9:$D$1954,D1673,Matches!$Q$9:$Q$1954,1)+COUNTIFS(Matches!$C$9:$C$1954,D1673,Matches!$D$9:$D$1954,C1673,Matches!$Q$9:$Q$1954,1))))</f>
        <v>0.81818181818181823</v>
      </c>
      <c r="V1673" s="9">
        <f>IF(Q1673=0,0,INDEX('RPI calculation'!$K$9:$K$356,P1673))</f>
        <v>0.47832881404309979</v>
      </c>
      <c r="W1673" s="9">
        <f>IF(Q1673=0,0,INDEX('RPI calculation'!$K$9:$K$356,O1673))</f>
        <v>0.43509453509453516</v>
      </c>
      <c r="X1673" s="1">
        <f>IF(G1673="D1",INDEX('RPI calculation'!$N$9:$N$356,O1673),0)</f>
        <v>96</v>
      </c>
      <c r="Y1673" s="1">
        <f>IF(H1673="D1",INDEX('RPI calculation'!$N$9:$N$356,P1673),0)</f>
        <v>228</v>
      </c>
    </row>
    <row r="1674" spans="1:25" ht="25">
      <c r="A1674" s="1" t="s">
        <v>4435</v>
      </c>
      <c r="B1674" s="12">
        <v>46283</v>
      </c>
      <c r="C1674" s="1" t="s">
        <v>119</v>
      </c>
      <c r="D1674" s="1" t="s">
        <v>219</v>
      </c>
      <c r="E1674" s="1">
        <v>3</v>
      </c>
      <c r="F1674" s="1">
        <v>1</v>
      </c>
      <c r="G1674" s="1" t="s">
        <v>584</v>
      </c>
      <c r="H1674" s="1" t="s">
        <v>584</v>
      </c>
      <c r="I1674" s="1">
        <v>2</v>
      </c>
      <c r="J1674" s="14" t="s">
        <v>1769</v>
      </c>
      <c r="K1674" s="14" t="s">
        <v>4436</v>
      </c>
      <c r="L1674" s="14"/>
      <c r="M1674" s="1" t="s">
        <v>5986</v>
      </c>
      <c r="N1674" s="14" t="s">
        <v>5989</v>
      </c>
      <c r="O1674" s="1">
        <f>IF(G1674="D1",MATCH(C1674,'RPI calculation'!$A$9:$A$356,0),0)</f>
        <v>75</v>
      </c>
      <c r="P1674" s="1">
        <f>IF(H1674="D1",MATCH(D1674,'RPI calculation'!$A$9:$A$356,0),0)</f>
        <v>280</v>
      </c>
      <c r="Q1674" s="1">
        <f t="shared" si="78"/>
        <v>1</v>
      </c>
      <c r="R1674" s="1">
        <f t="shared" si="79"/>
        <v>1</v>
      </c>
      <c r="S1674" s="1">
        <f t="shared" si="80"/>
        <v>0</v>
      </c>
      <c r="T1674" s="9">
        <f>IF(Q1674=0,0,(INDEX('RPI calculation'!$H$9:$H$356,P1674)-(COUNTIFS(Matches!$C$9:$C$1954,C1674,Matches!$D$9:$D$1954,D1674,Matches!$Q$9:$Q$1954,1,Matches!$F$9:$F$1954,3)+COUNTIFS(Matches!$C$9:$C$1954,D1674,Matches!$D$9:$D$1954,C1674,Matches!$Q$9:$Q$1954,1,Matches!$E$9:$E$1954,3)))/((INDEX('RPI calculation'!$H$9:$H$356,P1674)+INDEX('RPI calculation'!$I$9:$I$356,P1674))-(COUNTIFS(Matches!$C$9:$C$1954,C1674,Matches!$D$9:$D$1954,D1674,Matches!$Q$9:$Q$1954,1)+COUNTIFS(Matches!$C$9:$C$1954,D1674,Matches!$D$9:$D$1954,C1674,Matches!$Q$9:$Q$1954,1))))</f>
        <v>0.4</v>
      </c>
      <c r="U1674" s="9">
        <f>IF(Q1674=0,0,(INDEX('RPI calculation'!$H$9:$H$356,O1674)-(COUNTIFS(Matches!$C$9:$C$1954,C1674,Matches!$D$9:$D$1954,D1674,Matches!$Q$9:$Q$1954,1,Matches!$E$9:$E$1954,3)+COUNTIFS(Matches!$C$9:$C$1954,D1674,Matches!$D$9:$D$1954,C1674,Matches!$Q$9:$Q$1954,1,Matches!$F$9:$F$1954,3)))/((INDEX('RPI calculation'!$H$9:$H$356,O1674)+INDEX('RPI calculation'!$I$9:$I$356,O1674))-(COUNTIFS(Matches!$C$9:$C$1954,C1674,Matches!$D$9:$D$1954,D1674,Matches!$Q$9:$Q$1954,1)+COUNTIFS(Matches!$C$9:$C$1954,D1674,Matches!$D$9:$D$1954,C1674,Matches!$Q$9:$Q$1954,1))))</f>
        <v>0.81818181818181823</v>
      </c>
      <c r="V1674" s="9">
        <f>IF(Q1674=0,0,INDEX('RPI calculation'!$K$9:$K$356,P1674))</f>
        <v>0.55039909585364122</v>
      </c>
      <c r="W1674" s="9">
        <f>IF(Q1674=0,0,INDEX('RPI calculation'!$K$9:$K$356,O1674))</f>
        <v>0.43509453509453516</v>
      </c>
      <c r="X1674" s="1">
        <f>IF(G1674="D1",INDEX('RPI calculation'!$N$9:$N$356,O1674),0)</f>
        <v>96</v>
      </c>
      <c r="Y1674" s="1">
        <f>IF(H1674="D1",INDEX('RPI calculation'!$N$9:$N$356,P1674),0)</f>
        <v>196</v>
      </c>
    </row>
    <row r="1675" spans="1:25" ht="25">
      <c r="A1675" s="1" t="s">
        <v>4437</v>
      </c>
      <c r="B1675" s="12">
        <v>46283</v>
      </c>
      <c r="C1675" s="1" t="s">
        <v>272</v>
      </c>
      <c r="D1675" s="1" t="s">
        <v>52</v>
      </c>
      <c r="E1675" s="1">
        <v>2</v>
      </c>
      <c r="F1675" s="1">
        <v>3</v>
      </c>
      <c r="G1675" s="1" t="s">
        <v>584</v>
      </c>
      <c r="H1675" s="1" t="s">
        <v>584</v>
      </c>
      <c r="I1675" s="1">
        <v>2</v>
      </c>
      <c r="J1675" s="14" t="s">
        <v>4438</v>
      </c>
      <c r="K1675" s="14" t="s">
        <v>4439</v>
      </c>
      <c r="L1675" s="14"/>
      <c r="M1675" s="1" t="s">
        <v>5986</v>
      </c>
      <c r="N1675" s="14" t="s">
        <v>5987</v>
      </c>
      <c r="O1675" s="1">
        <f>IF(G1675="D1",MATCH(C1675,'RPI calculation'!$A$9:$A$356,0),0)</f>
        <v>79</v>
      </c>
      <c r="P1675" s="1">
        <f>IF(H1675="D1",MATCH(D1675,'RPI calculation'!$A$9:$A$356,0),0)</f>
        <v>208</v>
      </c>
      <c r="Q1675" s="1">
        <f t="shared" si="78"/>
        <v>1</v>
      </c>
      <c r="R1675" s="1">
        <f t="shared" si="79"/>
        <v>0</v>
      </c>
      <c r="S1675" s="1">
        <f t="shared" si="80"/>
        <v>1</v>
      </c>
      <c r="T1675" s="9">
        <f>IF(Q1675=0,0,(INDEX('RPI calculation'!$H$9:$H$356,P1675)-(COUNTIFS(Matches!$C$9:$C$1954,C1675,Matches!$D$9:$D$1954,D1675,Matches!$Q$9:$Q$1954,1,Matches!$F$9:$F$1954,3)+COUNTIFS(Matches!$C$9:$C$1954,D1675,Matches!$D$9:$D$1954,C1675,Matches!$Q$9:$Q$1954,1,Matches!$E$9:$E$1954,3)))/((INDEX('RPI calculation'!$H$9:$H$356,P1675)+INDEX('RPI calculation'!$I$9:$I$356,P1675))-(COUNTIFS(Matches!$C$9:$C$1954,C1675,Matches!$D$9:$D$1954,D1675,Matches!$Q$9:$Q$1954,1)+COUNTIFS(Matches!$C$9:$C$1954,D1675,Matches!$D$9:$D$1954,C1675,Matches!$Q$9:$Q$1954,1))))</f>
        <v>0.75</v>
      </c>
      <c r="U1675" s="9">
        <f>IF(Q1675=0,0,(INDEX('RPI calculation'!$H$9:$H$356,O1675)-(COUNTIFS(Matches!$C$9:$C$1954,C1675,Matches!$D$9:$D$1954,D1675,Matches!$Q$9:$Q$1954,1,Matches!$E$9:$E$1954,3)+COUNTIFS(Matches!$C$9:$C$1954,D1675,Matches!$D$9:$D$1954,C1675,Matches!$Q$9:$Q$1954,1,Matches!$F$9:$F$1954,3)))/((INDEX('RPI calculation'!$H$9:$H$356,O1675)+INDEX('RPI calculation'!$I$9:$I$356,O1675))-(COUNTIFS(Matches!$C$9:$C$1954,C1675,Matches!$D$9:$D$1954,D1675,Matches!$Q$9:$Q$1954,1)+COUNTIFS(Matches!$C$9:$C$1954,D1675,Matches!$D$9:$D$1954,C1675,Matches!$Q$9:$Q$1954,1))))</f>
        <v>0.2</v>
      </c>
      <c r="V1675" s="9">
        <f>IF(Q1675=0,0,INDEX('RPI calculation'!$K$9:$K$356,P1675))</f>
        <v>0.5963524130190796</v>
      </c>
      <c r="W1675" s="9">
        <f>IF(Q1675=0,0,INDEX('RPI calculation'!$K$9:$K$356,O1675))</f>
        <v>0.54691722418995148</v>
      </c>
      <c r="X1675" s="1">
        <f>IF(G1675="D1",INDEX('RPI calculation'!$N$9:$N$356,O1675),0)</f>
        <v>249</v>
      </c>
      <c r="Y1675" s="1">
        <f>IF(H1675="D1",INDEX('RPI calculation'!$N$9:$N$356,P1675),0)</f>
        <v>29</v>
      </c>
    </row>
    <row r="1676" spans="1:25" ht="25">
      <c r="A1676" s="1" t="s">
        <v>4440</v>
      </c>
      <c r="B1676" s="12">
        <v>46283</v>
      </c>
      <c r="C1676" s="1" t="s">
        <v>341</v>
      </c>
      <c r="D1676" s="1" t="s">
        <v>253</v>
      </c>
      <c r="E1676" s="1">
        <v>0</v>
      </c>
      <c r="F1676" s="1">
        <v>3</v>
      </c>
      <c r="G1676" s="1" t="s">
        <v>584</v>
      </c>
      <c r="H1676" s="1" t="s">
        <v>584</v>
      </c>
      <c r="I1676" s="1">
        <v>2</v>
      </c>
      <c r="J1676" s="14" t="s">
        <v>982</v>
      </c>
      <c r="K1676" s="14" t="s">
        <v>4441</v>
      </c>
      <c r="L1676" s="14"/>
      <c r="M1676" s="1" t="s">
        <v>5986</v>
      </c>
      <c r="N1676" s="14" t="s">
        <v>5989</v>
      </c>
      <c r="O1676" s="1">
        <f>IF(G1676="D1",MATCH(C1676,'RPI calculation'!$A$9:$A$356,0),0)</f>
        <v>80</v>
      </c>
      <c r="P1676" s="1">
        <f>IF(H1676="D1",MATCH(D1676,'RPI calculation'!$A$9:$A$356,0),0)</f>
        <v>264</v>
      </c>
      <c r="Q1676" s="1">
        <f t="shared" si="78"/>
        <v>1</v>
      </c>
      <c r="R1676" s="1">
        <f t="shared" si="79"/>
        <v>0</v>
      </c>
      <c r="S1676" s="1">
        <f t="shared" si="80"/>
        <v>1</v>
      </c>
      <c r="T1676" s="9">
        <f>IF(Q1676=0,0,(INDEX('RPI calculation'!$H$9:$H$356,P1676)-(COUNTIFS(Matches!$C$9:$C$1954,C1676,Matches!$D$9:$D$1954,D1676,Matches!$Q$9:$Q$1954,1,Matches!$F$9:$F$1954,3)+COUNTIFS(Matches!$C$9:$C$1954,D1676,Matches!$D$9:$D$1954,C1676,Matches!$Q$9:$Q$1954,1,Matches!$E$9:$E$1954,3)))/((INDEX('RPI calculation'!$H$9:$H$356,P1676)+INDEX('RPI calculation'!$I$9:$I$356,P1676))-(COUNTIFS(Matches!$C$9:$C$1954,C1676,Matches!$D$9:$D$1954,D1676,Matches!$Q$9:$Q$1954,1)+COUNTIFS(Matches!$C$9:$C$1954,D1676,Matches!$D$9:$D$1954,C1676,Matches!$Q$9:$Q$1954,1))))</f>
        <v>0.4</v>
      </c>
      <c r="U1676" s="9">
        <f>IF(Q1676=0,0,(INDEX('RPI calculation'!$H$9:$H$356,O1676)-(COUNTIFS(Matches!$C$9:$C$1954,C1676,Matches!$D$9:$D$1954,D1676,Matches!$Q$9:$Q$1954,1,Matches!$E$9:$E$1954,3)+COUNTIFS(Matches!$C$9:$C$1954,D1676,Matches!$D$9:$D$1954,C1676,Matches!$Q$9:$Q$1954,1,Matches!$F$9:$F$1954,3)))/((INDEX('RPI calculation'!$H$9:$H$356,O1676)+INDEX('RPI calculation'!$I$9:$I$356,O1676))-(COUNTIFS(Matches!$C$9:$C$1954,C1676,Matches!$D$9:$D$1954,D1676,Matches!$Q$9:$Q$1954,1)+COUNTIFS(Matches!$C$9:$C$1954,D1676,Matches!$D$9:$D$1954,C1676,Matches!$Q$9:$Q$1954,1))))</f>
        <v>0.2</v>
      </c>
      <c r="V1676" s="9">
        <f>IF(Q1676=0,0,INDEX('RPI calculation'!$K$9:$K$356,P1676))</f>
        <v>0.46830808080808078</v>
      </c>
      <c r="W1676" s="9">
        <f>IF(Q1676=0,0,INDEX('RPI calculation'!$K$9:$K$356,O1676))</f>
        <v>0.40075757575757581</v>
      </c>
      <c r="X1676" s="1">
        <f>IF(G1676="D1",INDEX('RPI calculation'!$N$9:$N$356,O1676),0)</f>
        <v>318</v>
      </c>
      <c r="Y1676" s="1">
        <f>IF(H1676="D1",INDEX('RPI calculation'!$N$9:$N$356,P1676),0)</f>
        <v>230</v>
      </c>
    </row>
    <row r="1677" spans="1:25" ht="25">
      <c r="A1677" s="1" t="s">
        <v>4442</v>
      </c>
      <c r="B1677" s="12">
        <v>46283</v>
      </c>
      <c r="C1677" s="1" t="s">
        <v>306</v>
      </c>
      <c r="D1677" s="1" t="s">
        <v>210</v>
      </c>
      <c r="E1677" s="1">
        <v>1</v>
      </c>
      <c r="F1677" s="1">
        <v>3</v>
      </c>
      <c r="G1677" s="1" t="s">
        <v>584</v>
      </c>
      <c r="H1677" s="1" t="s">
        <v>584</v>
      </c>
      <c r="I1677" s="1">
        <v>2</v>
      </c>
      <c r="J1677" s="14" t="s">
        <v>1988</v>
      </c>
      <c r="K1677" s="14" t="s">
        <v>4443</v>
      </c>
      <c r="L1677" s="14"/>
      <c r="M1677" s="1" t="s">
        <v>5986</v>
      </c>
      <c r="N1677" s="14" t="s">
        <v>5989</v>
      </c>
      <c r="O1677" s="1">
        <f>IF(G1677="D1",MATCH(C1677,'RPI calculation'!$A$9:$A$356,0),0)</f>
        <v>82</v>
      </c>
      <c r="P1677" s="1">
        <f>IF(H1677="D1",MATCH(D1677,'RPI calculation'!$A$9:$A$356,0),0)</f>
        <v>274</v>
      </c>
      <c r="Q1677" s="1">
        <f t="shared" si="78"/>
        <v>1</v>
      </c>
      <c r="R1677" s="1">
        <f t="shared" si="79"/>
        <v>0</v>
      </c>
      <c r="S1677" s="1">
        <f t="shared" si="80"/>
        <v>1</v>
      </c>
      <c r="T1677" s="9">
        <f>IF(Q1677=0,0,(INDEX('RPI calculation'!$H$9:$H$356,P1677)-(COUNTIFS(Matches!$C$9:$C$1954,C1677,Matches!$D$9:$D$1954,D1677,Matches!$Q$9:$Q$1954,1,Matches!$F$9:$F$1954,3)+COUNTIFS(Matches!$C$9:$C$1954,D1677,Matches!$D$9:$D$1954,C1677,Matches!$Q$9:$Q$1954,1,Matches!$E$9:$E$1954,3)))/((INDEX('RPI calculation'!$H$9:$H$356,P1677)+INDEX('RPI calculation'!$I$9:$I$356,P1677))-(COUNTIFS(Matches!$C$9:$C$1954,C1677,Matches!$D$9:$D$1954,D1677,Matches!$Q$9:$Q$1954,1)+COUNTIFS(Matches!$C$9:$C$1954,D1677,Matches!$D$9:$D$1954,C1677,Matches!$Q$9:$Q$1954,1))))</f>
        <v>0.5</v>
      </c>
      <c r="U1677" s="9">
        <f>IF(Q1677=0,0,(INDEX('RPI calculation'!$H$9:$H$356,O1677)-(COUNTIFS(Matches!$C$9:$C$1954,C1677,Matches!$D$9:$D$1954,D1677,Matches!$Q$9:$Q$1954,1,Matches!$E$9:$E$1954,3)+COUNTIFS(Matches!$C$9:$C$1954,D1677,Matches!$D$9:$D$1954,C1677,Matches!$Q$9:$Q$1954,1,Matches!$F$9:$F$1954,3)))/((INDEX('RPI calculation'!$H$9:$H$356,O1677)+INDEX('RPI calculation'!$I$9:$I$356,O1677))-(COUNTIFS(Matches!$C$9:$C$1954,C1677,Matches!$D$9:$D$1954,D1677,Matches!$Q$9:$Q$1954,1)+COUNTIFS(Matches!$C$9:$C$1954,D1677,Matches!$D$9:$D$1954,C1677,Matches!$Q$9:$Q$1954,1))))</f>
        <v>0.16666666666666666</v>
      </c>
      <c r="V1677" s="9">
        <f>IF(Q1677=0,0,INDEX('RPI calculation'!$K$9:$K$356,P1677))</f>
        <v>0.43827160493827161</v>
      </c>
      <c r="W1677" s="9">
        <f>IF(Q1677=0,0,INDEX('RPI calculation'!$K$9:$K$356,O1677))</f>
        <v>0.55008132892748285</v>
      </c>
      <c r="X1677" s="1">
        <f>IF(G1677="D1",INDEX('RPI calculation'!$N$9:$N$356,O1677),0)</f>
        <v>283</v>
      </c>
      <c r="Y1677" s="1">
        <f>IF(H1677="D1",INDEX('RPI calculation'!$N$9:$N$356,P1677),0)</f>
        <v>187</v>
      </c>
    </row>
    <row r="1678" spans="1:25" ht="25">
      <c r="A1678" s="1" t="s">
        <v>4444</v>
      </c>
      <c r="B1678" s="12">
        <v>46283</v>
      </c>
      <c r="C1678" s="1" t="s">
        <v>172</v>
      </c>
      <c r="D1678" s="1" t="s">
        <v>279</v>
      </c>
      <c r="E1678" s="1">
        <v>3</v>
      </c>
      <c r="F1678" s="1">
        <v>0</v>
      </c>
      <c r="G1678" s="1" t="s">
        <v>584</v>
      </c>
      <c r="H1678" s="1" t="s">
        <v>584</v>
      </c>
      <c r="I1678" s="1">
        <v>2</v>
      </c>
      <c r="J1678" s="14" t="s">
        <v>865</v>
      </c>
      <c r="K1678" s="14" t="s">
        <v>866</v>
      </c>
      <c r="L1678" s="14"/>
      <c r="M1678" s="1" t="s">
        <v>5986</v>
      </c>
      <c r="N1678" s="14" t="s">
        <v>5989</v>
      </c>
      <c r="O1678" s="1">
        <f>IF(G1678="D1",MATCH(C1678,'RPI calculation'!$A$9:$A$356,0),0)</f>
        <v>85</v>
      </c>
      <c r="P1678" s="1">
        <f>IF(H1678="D1",MATCH(D1678,'RPI calculation'!$A$9:$A$356,0),0)</f>
        <v>271</v>
      </c>
      <c r="Q1678" s="1">
        <f t="shared" si="78"/>
        <v>1</v>
      </c>
      <c r="R1678" s="1">
        <f t="shared" si="79"/>
        <v>1</v>
      </c>
      <c r="S1678" s="1">
        <f t="shared" si="80"/>
        <v>0</v>
      </c>
      <c r="T1678" s="9">
        <f>IF(Q1678=0,0,(INDEX('RPI calculation'!$H$9:$H$356,P1678)-(COUNTIFS(Matches!$C$9:$C$1954,C1678,Matches!$D$9:$D$1954,D1678,Matches!$Q$9:$Q$1954,1,Matches!$F$9:$F$1954,3)+COUNTIFS(Matches!$C$9:$C$1954,D1678,Matches!$D$9:$D$1954,C1678,Matches!$Q$9:$Q$1954,1,Matches!$E$9:$E$1954,3)))/((INDEX('RPI calculation'!$H$9:$H$356,P1678)+INDEX('RPI calculation'!$I$9:$I$356,P1678))-(COUNTIFS(Matches!$C$9:$C$1954,C1678,Matches!$D$9:$D$1954,D1678,Matches!$Q$9:$Q$1954,1)+COUNTIFS(Matches!$C$9:$C$1954,D1678,Matches!$D$9:$D$1954,C1678,Matches!$Q$9:$Q$1954,1))))</f>
        <v>0.44444444444444442</v>
      </c>
      <c r="U1678" s="9">
        <f>IF(Q1678=0,0,(INDEX('RPI calculation'!$H$9:$H$356,O1678)-(COUNTIFS(Matches!$C$9:$C$1954,C1678,Matches!$D$9:$D$1954,D1678,Matches!$Q$9:$Q$1954,1,Matches!$E$9:$E$1954,3)+COUNTIFS(Matches!$C$9:$C$1954,D1678,Matches!$D$9:$D$1954,C1678,Matches!$Q$9:$Q$1954,1,Matches!$F$9:$F$1954,3)))/((INDEX('RPI calculation'!$H$9:$H$356,O1678)+INDEX('RPI calculation'!$I$9:$I$356,O1678))-(COUNTIFS(Matches!$C$9:$C$1954,C1678,Matches!$D$9:$D$1954,D1678,Matches!$Q$9:$Q$1954,1)+COUNTIFS(Matches!$C$9:$C$1954,D1678,Matches!$D$9:$D$1954,C1678,Matches!$Q$9:$Q$1954,1))))</f>
        <v>0.55555555555555558</v>
      </c>
      <c r="V1678" s="9">
        <f>IF(Q1678=0,0,INDEX('RPI calculation'!$K$9:$K$356,P1678))</f>
        <v>0.48383838383838379</v>
      </c>
      <c r="W1678" s="9">
        <f>IF(Q1678=0,0,INDEX('RPI calculation'!$K$9:$K$356,O1678))</f>
        <v>0.45224977043158865</v>
      </c>
      <c r="X1678" s="1">
        <f>IF(G1678="D1",INDEX('RPI calculation'!$N$9:$N$356,O1678),0)</f>
        <v>149</v>
      </c>
      <c r="Y1678" s="1">
        <f>IF(H1678="D1",INDEX('RPI calculation'!$N$9:$N$356,P1678),0)</f>
        <v>256</v>
      </c>
    </row>
    <row r="1679" spans="1:25" ht="25">
      <c r="A1679" s="1" t="s">
        <v>4445</v>
      </c>
      <c r="B1679" s="12">
        <v>46283</v>
      </c>
      <c r="C1679" s="1" t="s">
        <v>28</v>
      </c>
      <c r="D1679" s="1" t="s">
        <v>100</v>
      </c>
      <c r="E1679" s="1">
        <v>3</v>
      </c>
      <c r="F1679" s="1">
        <v>1</v>
      </c>
      <c r="G1679" s="1" t="s">
        <v>584</v>
      </c>
      <c r="H1679" s="1" t="s">
        <v>584</v>
      </c>
      <c r="I1679" s="1">
        <v>2</v>
      </c>
      <c r="J1679" s="14" t="s">
        <v>4446</v>
      </c>
      <c r="K1679" s="14" t="s">
        <v>4447</v>
      </c>
      <c r="L1679" s="14"/>
      <c r="M1679" s="1" t="s">
        <v>5986</v>
      </c>
      <c r="N1679" s="14" t="s">
        <v>5988</v>
      </c>
      <c r="O1679" s="1">
        <f>IF(G1679="D1",MATCH(C1679,'RPI calculation'!$A$9:$A$356,0),0)</f>
        <v>86</v>
      </c>
      <c r="P1679" s="1">
        <f>IF(H1679="D1",MATCH(D1679,'RPI calculation'!$A$9:$A$356,0),0)</f>
        <v>88</v>
      </c>
      <c r="Q1679" s="1">
        <f t="shared" si="78"/>
        <v>1</v>
      </c>
      <c r="R1679" s="1">
        <f t="shared" si="79"/>
        <v>1</v>
      </c>
      <c r="S1679" s="1">
        <f t="shared" si="80"/>
        <v>0</v>
      </c>
      <c r="T1679" s="9">
        <f>IF(Q1679=0,0,(INDEX('RPI calculation'!$H$9:$H$356,P1679)-(COUNTIFS(Matches!$C$9:$C$1954,C1679,Matches!$D$9:$D$1954,D1679,Matches!$Q$9:$Q$1954,1,Matches!$F$9:$F$1954,3)+COUNTIFS(Matches!$C$9:$C$1954,D1679,Matches!$D$9:$D$1954,C1679,Matches!$Q$9:$Q$1954,1,Matches!$E$9:$E$1954,3)))/((INDEX('RPI calculation'!$H$9:$H$356,P1679)+INDEX('RPI calculation'!$I$9:$I$356,P1679))-(COUNTIFS(Matches!$C$9:$C$1954,C1679,Matches!$D$9:$D$1954,D1679,Matches!$Q$9:$Q$1954,1)+COUNTIFS(Matches!$C$9:$C$1954,D1679,Matches!$D$9:$D$1954,C1679,Matches!$Q$9:$Q$1954,1))))</f>
        <v>0.55555555555555558</v>
      </c>
      <c r="U1679" s="9">
        <f>IF(Q1679=0,0,(INDEX('RPI calculation'!$H$9:$H$356,O1679)-(COUNTIFS(Matches!$C$9:$C$1954,C1679,Matches!$D$9:$D$1954,D1679,Matches!$Q$9:$Q$1954,1,Matches!$E$9:$E$1954,3)+COUNTIFS(Matches!$C$9:$C$1954,D1679,Matches!$D$9:$D$1954,C1679,Matches!$Q$9:$Q$1954,1,Matches!$F$9:$F$1954,3)))/((INDEX('RPI calculation'!$H$9:$H$356,O1679)+INDEX('RPI calculation'!$I$9:$I$356,O1679))-(COUNTIFS(Matches!$C$9:$C$1954,C1679,Matches!$D$9:$D$1954,D1679,Matches!$Q$9:$Q$1954,1)+COUNTIFS(Matches!$C$9:$C$1954,D1679,Matches!$D$9:$D$1954,C1679,Matches!$Q$9:$Q$1954,1))))</f>
        <v>0.875</v>
      </c>
      <c r="V1679" s="9">
        <f>IF(Q1679=0,0,INDEX('RPI calculation'!$K$9:$K$356,P1679))</f>
        <v>0.65066738816738812</v>
      </c>
      <c r="W1679" s="9">
        <f>IF(Q1679=0,0,INDEX('RPI calculation'!$K$9:$K$356,O1679))</f>
        <v>0.65104617604617598</v>
      </c>
      <c r="X1679" s="1">
        <f>IF(G1679="D1",INDEX('RPI calculation'!$N$9:$N$356,O1679),0)</f>
        <v>5</v>
      </c>
      <c r="Y1679" s="1">
        <f>IF(H1679="D1",INDEX('RPI calculation'!$N$9:$N$356,P1679),0)</f>
        <v>77</v>
      </c>
    </row>
    <row r="1680" spans="1:25" ht="25">
      <c r="A1680" s="1" t="s">
        <v>4448</v>
      </c>
      <c r="B1680" s="12">
        <v>46283</v>
      </c>
      <c r="C1680" s="1" t="s">
        <v>320</v>
      </c>
      <c r="D1680" s="1" t="s">
        <v>184</v>
      </c>
      <c r="E1680" s="1">
        <v>2</v>
      </c>
      <c r="F1680" s="1">
        <v>3</v>
      </c>
      <c r="G1680" s="1" t="s">
        <v>584</v>
      </c>
      <c r="H1680" s="1" t="s">
        <v>584</v>
      </c>
      <c r="I1680" s="1">
        <v>2</v>
      </c>
      <c r="J1680" s="14" t="s">
        <v>3164</v>
      </c>
      <c r="K1680" s="14" t="s">
        <v>4449</v>
      </c>
      <c r="L1680" s="14"/>
      <c r="M1680" s="1" t="s">
        <v>5986</v>
      </c>
      <c r="N1680" s="14" t="s">
        <v>5989</v>
      </c>
      <c r="O1680" s="1">
        <f>IF(G1680="D1",MATCH(C1680,'RPI calculation'!$A$9:$A$356,0),0)</f>
        <v>87</v>
      </c>
      <c r="P1680" s="1">
        <f>IF(H1680="D1",MATCH(D1680,'RPI calculation'!$A$9:$A$356,0),0)</f>
        <v>113</v>
      </c>
      <c r="Q1680" s="1">
        <f t="shared" si="78"/>
        <v>1</v>
      </c>
      <c r="R1680" s="1">
        <f t="shared" si="79"/>
        <v>0</v>
      </c>
      <c r="S1680" s="1">
        <f t="shared" si="80"/>
        <v>1</v>
      </c>
      <c r="T1680" s="9">
        <f>IF(Q1680=0,0,(INDEX('RPI calculation'!$H$9:$H$356,P1680)-(COUNTIFS(Matches!$C$9:$C$1954,C1680,Matches!$D$9:$D$1954,D1680,Matches!$Q$9:$Q$1954,1,Matches!$F$9:$F$1954,3)+COUNTIFS(Matches!$C$9:$C$1954,D1680,Matches!$D$9:$D$1954,C1680,Matches!$Q$9:$Q$1954,1,Matches!$E$9:$E$1954,3)))/((INDEX('RPI calculation'!$H$9:$H$356,P1680)+INDEX('RPI calculation'!$I$9:$I$356,P1680))-(COUNTIFS(Matches!$C$9:$C$1954,C1680,Matches!$D$9:$D$1954,D1680,Matches!$Q$9:$Q$1954,1)+COUNTIFS(Matches!$C$9:$C$1954,D1680,Matches!$D$9:$D$1954,C1680,Matches!$Q$9:$Q$1954,1))))</f>
        <v>0.72727272727272729</v>
      </c>
      <c r="U1680" s="9">
        <f>IF(Q1680=0,0,(INDEX('RPI calculation'!$H$9:$H$356,O1680)-(COUNTIFS(Matches!$C$9:$C$1954,C1680,Matches!$D$9:$D$1954,D1680,Matches!$Q$9:$Q$1954,1,Matches!$E$9:$E$1954,3)+COUNTIFS(Matches!$C$9:$C$1954,D1680,Matches!$D$9:$D$1954,C1680,Matches!$Q$9:$Q$1954,1,Matches!$F$9:$F$1954,3)))/((INDEX('RPI calculation'!$H$9:$H$356,O1680)+INDEX('RPI calculation'!$I$9:$I$356,O1680))-(COUNTIFS(Matches!$C$9:$C$1954,C1680,Matches!$D$9:$D$1954,D1680,Matches!$Q$9:$Q$1954,1)+COUNTIFS(Matches!$C$9:$C$1954,D1680,Matches!$D$9:$D$1954,C1680,Matches!$Q$9:$Q$1954,1))))</f>
        <v>0.41666666666666669</v>
      </c>
      <c r="V1680" s="9">
        <f>IF(Q1680=0,0,INDEX('RPI calculation'!$K$9:$K$356,P1680))</f>
        <v>0.41136363636363638</v>
      </c>
      <c r="W1680" s="9">
        <f>IF(Q1680=0,0,INDEX('RPI calculation'!$K$9:$K$356,O1680))</f>
        <v>0.39702797202797202</v>
      </c>
      <c r="X1680" s="1">
        <f>IF(G1680="D1",INDEX('RPI calculation'!$N$9:$N$356,O1680),0)</f>
        <v>297</v>
      </c>
      <c r="Y1680" s="1">
        <f>IF(H1680="D1",INDEX('RPI calculation'!$N$9:$N$356,P1680),0)</f>
        <v>161</v>
      </c>
    </row>
    <row r="1681" spans="1:25" ht="25">
      <c r="A1681" s="1" t="s">
        <v>4450</v>
      </c>
      <c r="B1681" s="12">
        <v>46283</v>
      </c>
      <c r="C1681" s="1" t="s">
        <v>311</v>
      </c>
      <c r="D1681" s="1" t="s">
        <v>225</v>
      </c>
      <c r="E1681" s="1">
        <v>0</v>
      </c>
      <c r="F1681" s="1">
        <v>3</v>
      </c>
      <c r="G1681" s="1" t="s">
        <v>584</v>
      </c>
      <c r="H1681" s="1" t="s">
        <v>584</v>
      </c>
      <c r="I1681" s="1">
        <v>2</v>
      </c>
      <c r="J1681" s="14" t="s">
        <v>2244</v>
      </c>
      <c r="K1681" s="14" t="s">
        <v>4451</v>
      </c>
      <c r="L1681" s="14"/>
      <c r="M1681" s="1" t="s">
        <v>5986</v>
      </c>
      <c r="N1681" s="14" t="s">
        <v>5989</v>
      </c>
      <c r="O1681" s="1">
        <f>IF(G1681="D1",MATCH(C1681,'RPI calculation'!$A$9:$A$356,0),0)</f>
        <v>89</v>
      </c>
      <c r="P1681" s="1">
        <f>IF(H1681="D1",MATCH(D1681,'RPI calculation'!$A$9:$A$356,0),0)</f>
        <v>130</v>
      </c>
      <c r="Q1681" s="1">
        <f t="shared" si="78"/>
        <v>1</v>
      </c>
      <c r="R1681" s="1">
        <f t="shared" si="79"/>
        <v>0</v>
      </c>
      <c r="S1681" s="1">
        <f t="shared" si="80"/>
        <v>1</v>
      </c>
      <c r="T1681" s="9">
        <f>IF(Q1681=0,0,(INDEX('RPI calculation'!$H$9:$H$356,P1681)-(COUNTIFS(Matches!$C$9:$C$1954,C1681,Matches!$D$9:$D$1954,D1681,Matches!$Q$9:$Q$1954,1,Matches!$F$9:$F$1954,3)+COUNTIFS(Matches!$C$9:$C$1954,D1681,Matches!$D$9:$D$1954,C1681,Matches!$Q$9:$Q$1954,1,Matches!$E$9:$E$1954,3)))/((INDEX('RPI calculation'!$H$9:$H$356,P1681)+INDEX('RPI calculation'!$I$9:$I$356,P1681))-(COUNTIFS(Matches!$C$9:$C$1954,C1681,Matches!$D$9:$D$1954,D1681,Matches!$Q$9:$Q$1954,1)+COUNTIFS(Matches!$C$9:$C$1954,D1681,Matches!$D$9:$D$1954,C1681,Matches!$Q$9:$Q$1954,1))))</f>
        <v>0.45454545454545453</v>
      </c>
      <c r="U1681" s="9">
        <f>IF(Q1681=0,0,(INDEX('RPI calculation'!$H$9:$H$356,O1681)-(COUNTIFS(Matches!$C$9:$C$1954,C1681,Matches!$D$9:$D$1954,D1681,Matches!$Q$9:$Q$1954,1,Matches!$E$9:$E$1954,3)+COUNTIFS(Matches!$C$9:$C$1954,D1681,Matches!$D$9:$D$1954,C1681,Matches!$Q$9:$Q$1954,1,Matches!$F$9:$F$1954,3)))/((INDEX('RPI calculation'!$H$9:$H$356,O1681)+INDEX('RPI calculation'!$I$9:$I$356,O1681))-(COUNTIFS(Matches!$C$9:$C$1954,C1681,Matches!$D$9:$D$1954,D1681,Matches!$Q$9:$Q$1954,1)+COUNTIFS(Matches!$C$9:$C$1954,D1681,Matches!$D$9:$D$1954,C1681,Matches!$Q$9:$Q$1954,1))))</f>
        <v>0.5</v>
      </c>
      <c r="V1681" s="9">
        <f>IF(Q1681=0,0,INDEX('RPI calculation'!$K$9:$K$356,P1681))</f>
        <v>0.47053872053872053</v>
      </c>
      <c r="W1681" s="9">
        <f>IF(Q1681=0,0,INDEX('RPI calculation'!$K$9:$K$356,O1681))</f>
        <v>0.36437451437451435</v>
      </c>
      <c r="X1681" s="1">
        <f>IF(G1681="D1",INDEX('RPI calculation'!$N$9:$N$356,O1681),0)</f>
        <v>288</v>
      </c>
      <c r="Y1681" s="1">
        <f>IF(H1681="D1",INDEX('RPI calculation'!$N$9:$N$356,P1681),0)</f>
        <v>202</v>
      </c>
    </row>
    <row r="1682" spans="1:25" ht="25">
      <c r="A1682" s="1" t="s">
        <v>4452</v>
      </c>
      <c r="B1682" s="12">
        <v>46283</v>
      </c>
      <c r="C1682" s="1" t="s">
        <v>311</v>
      </c>
      <c r="D1682" s="1" t="s">
        <v>117</v>
      </c>
      <c r="E1682" s="1">
        <v>0</v>
      </c>
      <c r="F1682" s="1">
        <v>3</v>
      </c>
      <c r="G1682" s="1" t="s">
        <v>584</v>
      </c>
      <c r="H1682" s="1" t="s">
        <v>584</v>
      </c>
      <c r="I1682" s="1">
        <v>2</v>
      </c>
      <c r="J1682" s="14" t="s">
        <v>853</v>
      </c>
      <c r="K1682" s="14" t="s">
        <v>4453</v>
      </c>
      <c r="L1682" s="14"/>
      <c r="M1682" s="1" t="s">
        <v>5986</v>
      </c>
      <c r="N1682" s="14" t="s">
        <v>5989</v>
      </c>
      <c r="O1682" s="1">
        <f>IF(G1682="D1",MATCH(C1682,'RPI calculation'!$A$9:$A$356,0),0)</f>
        <v>89</v>
      </c>
      <c r="P1682" s="1">
        <f>IF(H1682="D1",MATCH(D1682,'RPI calculation'!$A$9:$A$356,0),0)</f>
        <v>196</v>
      </c>
      <c r="Q1682" s="1">
        <f t="shared" si="78"/>
        <v>1</v>
      </c>
      <c r="R1682" s="1">
        <f t="shared" si="79"/>
        <v>0</v>
      </c>
      <c r="S1682" s="1">
        <f t="shared" si="80"/>
        <v>1</v>
      </c>
      <c r="T1682" s="9">
        <f>IF(Q1682=0,0,(INDEX('RPI calculation'!$H$9:$H$356,P1682)-(COUNTIFS(Matches!$C$9:$C$1954,C1682,Matches!$D$9:$D$1954,D1682,Matches!$Q$9:$Q$1954,1,Matches!$F$9:$F$1954,3)+COUNTIFS(Matches!$C$9:$C$1954,D1682,Matches!$D$9:$D$1954,C1682,Matches!$Q$9:$Q$1954,1,Matches!$E$9:$E$1954,3)))/((INDEX('RPI calculation'!$H$9:$H$356,P1682)+INDEX('RPI calculation'!$I$9:$I$356,P1682))-(COUNTIFS(Matches!$C$9:$C$1954,C1682,Matches!$D$9:$D$1954,D1682,Matches!$Q$9:$Q$1954,1)+COUNTIFS(Matches!$C$9:$C$1954,D1682,Matches!$D$9:$D$1954,C1682,Matches!$Q$9:$Q$1954,1))))</f>
        <v>0.54545454545454541</v>
      </c>
      <c r="U1682" s="9">
        <f>IF(Q1682=0,0,(INDEX('RPI calculation'!$H$9:$H$356,O1682)-(COUNTIFS(Matches!$C$9:$C$1954,C1682,Matches!$D$9:$D$1954,D1682,Matches!$Q$9:$Q$1954,1,Matches!$E$9:$E$1954,3)+COUNTIFS(Matches!$C$9:$C$1954,D1682,Matches!$D$9:$D$1954,C1682,Matches!$Q$9:$Q$1954,1,Matches!$F$9:$F$1954,3)))/((INDEX('RPI calculation'!$H$9:$H$356,O1682)+INDEX('RPI calculation'!$I$9:$I$356,O1682))-(COUNTIFS(Matches!$C$9:$C$1954,C1682,Matches!$D$9:$D$1954,D1682,Matches!$Q$9:$Q$1954,1)+COUNTIFS(Matches!$C$9:$C$1954,D1682,Matches!$D$9:$D$1954,C1682,Matches!$Q$9:$Q$1954,1))))</f>
        <v>0.5</v>
      </c>
      <c r="V1682" s="9">
        <f>IF(Q1682=0,0,INDEX('RPI calculation'!$K$9:$K$356,P1682))</f>
        <v>0.58262432012432008</v>
      </c>
      <c r="W1682" s="9">
        <f>IF(Q1682=0,0,INDEX('RPI calculation'!$K$9:$K$356,O1682))</f>
        <v>0.36437451437451435</v>
      </c>
      <c r="X1682" s="1">
        <f>IF(G1682="D1",INDEX('RPI calculation'!$N$9:$N$356,O1682),0)</f>
        <v>288</v>
      </c>
      <c r="Y1682" s="1">
        <f>IF(H1682="D1",INDEX('RPI calculation'!$N$9:$N$356,P1682),0)</f>
        <v>94</v>
      </c>
    </row>
    <row r="1683" spans="1:25" ht="25">
      <c r="A1683" s="1" t="s">
        <v>4454</v>
      </c>
      <c r="B1683" s="12">
        <v>46283</v>
      </c>
      <c r="C1683" s="1" t="s">
        <v>285</v>
      </c>
      <c r="D1683" s="1" t="s">
        <v>236</v>
      </c>
      <c r="E1683" s="1">
        <v>3</v>
      </c>
      <c r="F1683" s="1">
        <v>1</v>
      </c>
      <c r="G1683" s="1" t="s">
        <v>584</v>
      </c>
      <c r="H1683" s="1" t="s">
        <v>584</v>
      </c>
      <c r="I1683" s="1">
        <v>2</v>
      </c>
      <c r="J1683" s="14" t="s">
        <v>786</v>
      </c>
      <c r="K1683" s="14" t="s">
        <v>4455</v>
      </c>
      <c r="L1683" s="14"/>
      <c r="M1683" s="1" t="s">
        <v>5986</v>
      </c>
      <c r="N1683" s="14" t="s">
        <v>5989</v>
      </c>
      <c r="O1683" s="1">
        <f>IF(G1683="D1",MATCH(C1683,'RPI calculation'!$A$9:$A$356,0),0)</f>
        <v>90</v>
      </c>
      <c r="P1683" s="1">
        <f>IF(H1683="D1",MATCH(D1683,'RPI calculation'!$A$9:$A$356,0),0)</f>
        <v>184</v>
      </c>
      <c r="Q1683" s="1">
        <f t="shared" si="78"/>
        <v>1</v>
      </c>
      <c r="R1683" s="1">
        <f t="shared" si="79"/>
        <v>1</v>
      </c>
      <c r="S1683" s="1">
        <f t="shared" si="80"/>
        <v>0</v>
      </c>
      <c r="T1683" s="9">
        <f>IF(Q1683=0,0,(INDEX('RPI calculation'!$H$9:$H$356,P1683)-(COUNTIFS(Matches!$C$9:$C$1954,C1683,Matches!$D$9:$D$1954,D1683,Matches!$Q$9:$Q$1954,1,Matches!$F$9:$F$1954,3)+COUNTIFS(Matches!$C$9:$C$1954,D1683,Matches!$D$9:$D$1954,C1683,Matches!$Q$9:$Q$1954,1,Matches!$E$9:$E$1954,3)))/((INDEX('RPI calculation'!$H$9:$H$356,P1683)+INDEX('RPI calculation'!$I$9:$I$356,P1683))-(COUNTIFS(Matches!$C$9:$C$1954,C1683,Matches!$D$9:$D$1954,D1683,Matches!$Q$9:$Q$1954,1)+COUNTIFS(Matches!$C$9:$C$1954,D1683,Matches!$D$9:$D$1954,C1683,Matches!$Q$9:$Q$1954,1))))</f>
        <v>0.22222222222222221</v>
      </c>
      <c r="U1683" s="9">
        <f>IF(Q1683=0,0,(INDEX('RPI calculation'!$H$9:$H$356,O1683)-(COUNTIFS(Matches!$C$9:$C$1954,C1683,Matches!$D$9:$D$1954,D1683,Matches!$Q$9:$Q$1954,1,Matches!$E$9:$E$1954,3)+COUNTIFS(Matches!$C$9:$C$1954,D1683,Matches!$D$9:$D$1954,C1683,Matches!$Q$9:$Q$1954,1,Matches!$F$9:$F$1954,3)))/((INDEX('RPI calculation'!$H$9:$H$356,O1683)+INDEX('RPI calculation'!$I$9:$I$356,O1683))-(COUNTIFS(Matches!$C$9:$C$1954,C1683,Matches!$D$9:$D$1954,D1683,Matches!$Q$9:$Q$1954,1)+COUNTIFS(Matches!$C$9:$C$1954,D1683,Matches!$D$9:$D$1954,C1683,Matches!$Q$9:$Q$1954,1))))</f>
        <v>0.4</v>
      </c>
      <c r="V1683" s="9">
        <f>IF(Q1683=0,0,INDEX('RPI calculation'!$K$9:$K$356,P1683))</f>
        <v>0.60136363636363632</v>
      </c>
      <c r="W1683" s="9">
        <f>IF(Q1683=0,0,INDEX('RPI calculation'!$K$9:$K$356,O1683))</f>
        <v>0.41404958677685949</v>
      </c>
      <c r="X1683" s="1">
        <f>IF(G1683="D1",INDEX('RPI calculation'!$N$9:$N$356,O1683),0)</f>
        <v>262</v>
      </c>
      <c r="Y1683" s="1">
        <f>IF(H1683="D1",INDEX('RPI calculation'!$N$9:$N$356,P1683),0)</f>
        <v>213</v>
      </c>
    </row>
    <row r="1684" spans="1:25" ht="25">
      <c r="A1684" s="1" t="s">
        <v>4456</v>
      </c>
      <c r="B1684" s="12">
        <v>46283</v>
      </c>
      <c r="C1684" s="1" t="s">
        <v>154</v>
      </c>
      <c r="D1684" s="1" t="s">
        <v>157</v>
      </c>
      <c r="E1684" s="1">
        <v>1</v>
      </c>
      <c r="F1684" s="1">
        <v>3</v>
      </c>
      <c r="G1684" s="1" t="s">
        <v>584</v>
      </c>
      <c r="H1684" s="1" t="s">
        <v>584</v>
      </c>
      <c r="I1684" s="1">
        <v>2</v>
      </c>
      <c r="J1684" s="14" t="s">
        <v>4457</v>
      </c>
      <c r="K1684" s="14" t="s">
        <v>4458</v>
      </c>
      <c r="L1684" s="14"/>
      <c r="M1684" s="1" t="s">
        <v>5986</v>
      </c>
      <c r="N1684" s="14" t="s">
        <v>5989</v>
      </c>
      <c r="O1684" s="1">
        <f>IF(G1684="D1",MATCH(C1684,'RPI calculation'!$A$9:$A$356,0),0)</f>
        <v>91</v>
      </c>
      <c r="P1684" s="1">
        <f>IF(H1684="D1",MATCH(D1684,'RPI calculation'!$A$9:$A$356,0),0)</f>
        <v>182</v>
      </c>
      <c r="Q1684" s="1">
        <f t="shared" si="78"/>
        <v>1</v>
      </c>
      <c r="R1684" s="1">
        <f t="shared" si="79"/>
        <v>0</v>
      </c>
      <c r="S1684" s="1">
        <f t="shared" si="80"/>
        <v>1</v>
      </c>
      <c r="T1684" s="9">
        <f>IF(Q1684=0,0,(INDEX('RPI calculation'!$H$9:$H$356,P1684)-(COUNTIFS(Matches!$C$9:$C$1954,C1684,Matches!$D$9:$D$1954,D1684,Matches!$Q$9:$Q$1954,1,Matches!$F$9:$F$1954,3)+COUNTIFS(Matches!$C$9:$C$1954,D1684,Matches!$D$9:$D$1954,C1684,Matches!$Q$9:$Q$1954,1,Matches!$E$9:$E$1954,3)))/((INDEX('RPI calculation'!$H$9:$H$356,P1684)+INDEX('RPI calculation'!$I$9:$I$356,P1684))-(COUNTIFS(Matches!$C$9:$C$1954,C1684,Matches!$D$9:$D$1954,D1684,Matches!$Q$9:$Q$1954,1)+COUNTIFS(Matches!$C$9:$C$1954,D1684,Matches!$D$9:$D$1954,C1684,Matches!$Q$9:$Q$1954,1))))</f>
        <v>0.72727272727272729</v>
      </c>
      <c r="U1684" s="9">
        <f>IF(Q1684=0,0,(INDEX('RPI calculation'!$H$9:$H$356,O1684)-(COUNTIFS(Matches!$C$9:$C$1954,C1684,Matches!$D$9:$D$1954,D1684,Matches!$Q$9:$Q$1954,1,Matches!$E$9:$E$1954,3)+COUNTIFS(Matches!$C$9:$C$1954,D1684,Matches!$D$9:$D$1954,C1684,Matches!$Q$9:$Q$1954,1,Matches!$F$9:$F$1954,3)))/((INDEX('RPI calculation'!$H$9:$H$356,O1684)+INDEX('RPI calculation'!$I$9:$I$356,O1684))-(COUNTIFS(Matches!$C$9:$C$1954,C1684,Matches!$D$9:$D$1954,D1684,Matches!$Q$9:$Q$1954,1)+COUNTIFS(Matches!$C$9:$C$1954,D1684,Matches!$D$9:$D$1954,C1684,Matches!$Q$9:$Q$1954,1))))</f>
        <v>0.6</v>
      </c>
      <c r="V1684" s="9">
        <f>IF(Q1684=0,0,INDEX('RPI calculation'!$K$9:$K$356,P1684))</f>
        <v>0.43116883116883115</v>
      </c>
      <c r="W1684" s="9">
        <f>IF(Q1684=0,0,INDEX('RPI calculation'!$K$9:$K$356,O1684))</f>
        <v>0.52588825316098042</v>
      </c>
      <c r="X1684" s="1">
        <f>IF(G1684="D1",INDEX('RPI calculation'!$N$9:$N$356,O1684),0)</f>
        <v>131</v>
      </c>
      <c r="Y1684" s="1">
        <f>IF(H1684="D1",INDEX('RPI calculation'!$N$9:$N$356,P1684),0)</f>
        <v>134</v>
      </c>
    </row>
    <row r="1685" spans="1:25" ht="25">
      <c r="A1685" s="1" t="s">
        <v>4459</v>
      </c>
      <c r="B1685" s="12">
        <v>46283</v>
      </c>
      <c r="C1685" s="1" t="s">
        <v>247</v>
      </c>
      <c r="D1685" s="1" t="s">
        <v>265</v>
      </c>
      <c r="E1685" s="1">
        <v>3</v>
      </c>
      <c r="F1685" s="1">
        <v>2</v>
      </c>
      <c r="G1685" s="1" t="s">
        <v>584</v>
      </c>
      <c r="H1685" s="1" t="s">
        <v>584</v>
      </c>
      <c r="I1685" s="1">
        <v>2</v>
      </c>
      <c r="J1685" s="14" t="s">
        <v>3334</v>
      </c>
      <c r="K1685" s="14" t="s">
        <v>4460</v>
      </c>
      <c r="L1685" s="14"/>
      <c r="M1685" s="1" t="s">
        <v>5986</v>
      </c>
      <c r="N1685" s="14" t="s">
        <v>5989</v>
      </c>
      <c r="O1685" s="1">
        <f>IF(G1685="D1",MATCH(C1685,'RPI calculation'!$A$9:$A$356,0),0)</f>
        <v>93</v>
      </c>
      <c r="P1685" s="1">
        <f>IF(H1685="D1",MATCH(D1685,'RPI calculation'!$A$9:$A$356,0),0)</f>
        <v>263</v>
      </c>
      <c r="Q1685" s="1">
        <f t="shared" si="78"/>
        <v>1</v>
      </c>
      <c r="R1685" s="1">
        <f t="shared" si="79"/>
        <v>1</v>
      </c>
      <c r="S1685" s="1">
        <f t="shared" si="80"/>
        <v>0</v>
      </c>
      <c r="T1685" s="9">
        <f>IF(Q1685=0,0,(INDEX('RPI calculation'!$H$9:$H$356,P1685)-(COUNTIFS(Matches!$C$9:$C$1954,C1685,Matches!$D$9:$D$1954,D1685,Matches!$Q$9:$Q$1954,1,Matches!$F$9:$F$1954,3)+COUNTIFS(Matches!$C$9:$C$1954,D1685,Matches!$D$9:$D$1954,C1685,Matches!$Q$9:$Q$1954,1,Matches!$E$9:$E$1954,3)))/((INDEX('RPI calculation'!$H$9:$H$356,P1685)+INDEX('RPI calculation'!$I$9:$I$356,P1685))-(COUNTIFS(Matches!$C$9:$C$1954,C1685,Matches!$D$9:$D$1954,D1685,Matches!$Q$9:$Q$1954,1)+COUNTIFS(Matches!$C$9:$C$1954,D1685,Matches!$D$9:$D$1954,C1685,Matches!$Q$9:$Q$1954,1))))</f>
        <v>0.54545454545454541</v>
      </c>
      <c r="U1685" s="9">
        <f>IF(Q1685=0,0,(INDEX('RPI calculation'!$H$9:$H$356,O1685)-(COUNTIFS(Matches!$C$9:$C$1954,C1685,Matches!$D$9:$D$1954,D1685,Matches!$Q$9:$Q$1954,1,Matches!$E$9:$E$1954,3)+COUNTIFS(Matches!$C$9:$C$1954,D1685,Matches!$D$9:$D$1954,C1685,Matches!$Q$9:$Q$1954,1,Matches!$F$9:$F$1954,3)))/((INDEX('RPI calculation'!$H$9:$H$356,O1685)+INDEX('RPI calculation'!$I$9:$I$356,O1685))-(COUNTIFS(Matches!$C$9:$C$1954,C1685,Matches!$D$9:$D$1954,D1685,Matches!$Q$9:$Q$1954,1)+COUNTIFS(Matches!$C$9:$C$1954,D1685,Matches!$D$9:$D$1954,C1685,Matches!$Q$9:$Q$1954,1))))</f>
        <v>0.66666666666666663</v>
      </c>
      <c r="V1685" s="9">
        <f>IF(Q1685=0,0,INDEX('RPI calculation'!$K$9:$K$356,P1685))</f>
        <v>0.41875000000000001</v>
      </c>
      <c r="W1685" s="9">
        <f>IF(Q1685=0,0,INDEX('RPI calculation'!$K$9:$K$356,O1685))</f>
        <v>0.3561383061383061</v>
      </c>
      <c r="X1685" s="1">
        <f>IF(G1685="D1",INDEX('RPI calculation'!$N$9:$N$356,O1685),0)</f>
        <v>224</v>
      </c>
      <c r="Y1685" s="1">
        <f>IF(H1685="D1",INDEX('RPI calculation'!$N$9:$N$356,P1685),0)</f>
        <v>242</v>
      </c>
    </row>
    <row r="1686" spans="1:25" ht="25">
      <c r="A1686" s="1" t="s">
        <v>4461</v>
      </c>
      <c r="B1686" s="12">
        <v>46283</v>
      </c>
      <c r="C1686" s="1" t="s">
        <v>260</v>
      </c>
      <c r="D1686" s="1" t="s">
        <v>123</v>
      </c>
      <c r="E1686" s="1">
        <v>0</v>
      </c>
      <c r="F1686" s="1">
        <v>3</v>
      </c>
      <c r="G1686" s="1" t="s">
        <v>584</v>
      </c>
      <c r="H1686" s="1" t="s">
        <v>584</v>
      </c>
      <c r="I1686" s="1">
        <v>2</v>
      </c>
      <c r="J1686" s="14" t="s">
        <v>809</v>
      </c>
      <c r="K1686" s="14" t="s">
        <v>4462</v>
      </c>
      <c r="L1686" s="14"/>
      <c r="M1686" s="1" t="s">
        <v>5986</v>
      </c>
      <c r="N1686" s="14" t="s">
        <v>5989</v>
      </c>
      <c r="O1686" s="1">
        <f>IF(G1686="D1",MATCH(C1686,'RPI calculation'!$A$9:$A$356,0),0)</f>
        <v>95</v>
      </c>
      <c r="P1686" s="1">
        <f>IF(H1686="D1",MATCH(D1686,'RPI calculation'!$A$9:$A$356,0),0)</f>
        <v>96</v>
      </c>
      <c r="Q1686" s="1">
        <f t="shared" si="78"/>
        <v>1</v>
      </c>
      <c r="R1686" s="1">
        <f t="shared" si="79"/>
        <v>0</v>
      </c>
      <c r="S1686" s="1">
        <f t="shared" si="80"/>
        <v>1</v>
      </c>
      <c r="T1686" s="9">
        <f>IF(Q1686=0,0,(INDEX('RPI calculation'!$H$9:$H$356,P1686)-(COUNTIFS(Matches!$C$9:$C$1954,C1686,Matches!$D$9:$D$1954,D1686,Matches!$Q$9:$Q$1954,1,Matches!$F$9:$F$1954,3)+COUNTIFS(Matches!$C$9:$C$1954,D1686,Matches!$D$9:$D$1954,C1686,Matches!$Q$9:$Q$1954,1,Matches!$E$9:$E$1954,3)))/((INDEX('RPI calculation'!$H$9:$H$356,P1686)+INDEX('RPI calculation'!$I$9:$I$356,P1686))-(COUNTIFS(Matches!$C$9:$C$1954,C1686,Matches!$D$9:$D$1954,D1686,Matches!$Q$9:$Q$1954,1)+COUNTIFS(Matches!$C$9:$C$1954,D1686,Matches!$D$9:$D$1954,C1686,Matches!$Q$9:$Q$1954,1))))</f>
        <v>0.7</v>
      </c>
      <c r="U1686" s="9">
        <f>IF(Q1686=0,0,(INDEX('RPI calculation'!$H$9:$H$356,O1686)-(COUNTIFS(Matches!$C$9:$C$1954,C1686,Matches!$D$9:$D$1954,D1686,Matches!$Q$9:$Q$1954,1,Matches!$E$9:$E$1954,3)+COUNTIFS(Matches!$C$9:$C$1954,D1686,Matches!$D$9:$D$1954,C1686,Matches!$Q$9:$Q$1954,1,Matches!$F$9:$F$1954,3)))/((INDEX('RPI calculation'!$H$9:$H$356,O1686)+INDEX('RPI calculation'!$I$9:$I$356,O1686))-(COUNTIFS(Matches!$C$9:$C$1954,C1686,Matches!$D$9:$D$1954,D1686,Matches!$Q$9:$Q$1954,1)+COUNTIFS(Matches!$C$9:$C$1954,D1686,Matches!$D$9:$D$1954,C1686,Matches!$Q$9:$Q$1954,1))))</f>
        <v>0.45454545454545453</v>
      </c>
      <c r="V1686" s="9">
        <f>IF(Q1686=0,0,INDEX('RPI calculation'!$K$9:$K$356,P1686))</f>
        <v>0.4861570247933884</v>
      </c>
      <c r="W1686" s="9">
        <f>IF(Q1686=0,0,INDEX('RPI calculation'!$K$9:$K$356,O1686))</f>
        <v>0.45094696969696968</v>
      </c>
      <c r="X1686" s="1">
        <f>IF(G1686="D1",INDEX('RPI calculation'!$N$9:$N$356,O1686),0)</f>
        <v>237</v>
      </c>
      <c r="Y1686" s="1">
        <f>IF(H1686="D1",INDEX('RPI calculation'!$N$9:$N$356,P1686),0)</f>
        <v>100</v>
      </c>
    </row>
    <row r="1687" spans="1:25" ht="25">
      <c r="A1687" s="1" t="s">
        <v>4463</v>
      </c>
      <c r="B1687" s="12">
        <v>46283</v>
      </c>
      <c r="C1687" s="1" t="s">
        <v>188</v>
      </c>
      <c r="D1687" s="1" t="s">
        <v>224</v>
      </c>
      <c r="E1687" s="1">
        <v>0</v>
      </c>
      <c r="F1687" s="1">
        <v>3</v>
      </c>
      <c r="G1687" s="1" t="s">
        <v>584</v>
      </c>
      <c r="H1687" s="1" t="s">
        <v>584</v>
      </c>
      <c r="I1687" s="1">
        <v>2</v>
      </c>
      <c r="J1687" s="14" t="s">
        <v>1006</v>
      </c>
      <c r="K1687" s="14" t="s">
        <v>4464</v>
      </c>
      <c r="L1687" s="14"/>
      <c r="M1687" s="1" t="s">
        <v>5986</v>
      </c>
      <c r="N1687" s="14" t="s">
        <v>5989</v>
      </c>
      <c r="O1687" s="1">
        <f>IF(G1687="D1",MATCH(C1687,'RPI calculation'!$A$9:$A$356,0),0)</f>
        <v>98</v>
      </c>
      <c r="P1687" s="1">
        <f>IF(H1687="D1",MATCH(D1687,'RPI calculation'!$A$9:$A$356,0),0)</f>
        <v>157</v>
      </c>
      <c r="Q1687" s="1">
        <f t="shared" si="78"/>
        <v>1</v>
      </c>
      <c r="R1687" s="1">
        <f t="shared" si="79"/>
        <v>0</v>
      </c>
      <c r="S1687" s="1">
        <f t="shared" si="80"/>
        <v>1</v>
      </c>
      <c r="T1687" s="9">
        <f>IF(Q1687=0,0,(INDEX('RPI calculation'!$H$9:$H$356,P1687)-(COUNTIFS(Matches!$C$9:$C$1954,C1687,Matches!$D$9:$D$1954,D1687,Matches!$Q$9:$Q$1954,1,Matches!$F$9:$F$1954,3)+COUNTIFS(Matches!$C$9:$C$1954,D1687,Matches!$D$9:$D$1954,C1687,Matches!$Q$9:$Q$1954,1,Matches!$E$9:$E$1954,3)))/((INDEX('RPI calculation'!$H$9:$H$356,P1687)+INDEX('RPI calculation'!$I$9:$I$356,P1687))-(COUNTIFS(Matches!$C$9:$C$1954,C1687,Matches!$D$9:$D$1954,D1687,Matches!$Q$9:$Q$1954,1)+COUNTIFS(Matches!$C$9:$C$1954,D1687,Matches!$D$9:$D$1954,C1687,Matches!$Q$9:$Q$1954,1))))</f>
        <v>0.45454545454545453</v>
      </c>
      <c r="U1687" s="9">
        <f>IF(Q1687=0,0,(INDEX('RPI calculation'!$H$9:$H$356,O1687)-(COUNTIFS(Matches!$C$9:$C$1954,C1687,Matches!$D$9:$D$1954,D1687,Matches!$Q$9:$Q$1954,1,Matches!$E$9:$E$1954,3)+COUNTIFS(Matches!$C$9:$C$1954,D1687,Matches!$D$9:$D$1954,C1687,Matches!$Q$9:$Q$1954,1,Matches!$F$9:$F$1954,3)))/((INDEX('RPI calculation'!$H$9:$H$356,O1687)+INDEX('RPI calculation'!$I$9:$I$356,O1687))-(COUNTIFS(Matches!$C$9:$C$1954,C1687,Matches!$D$9:$D$1954,D1687,Matches!$Q$9:$Q$1954,1)+COUNTIFS(Matches!$C$9:$C$1954,D1687,Matches!$D$9:$D$1954,C1687,Matches!$Q$9:$Q$1954,1))))</f>
        <v>0.54545454545454541</v>
      </c>
      <c r="V1687" s="9">
        <f>IF(Q1687=0,0,INDEX('RPI calculation'!$K$9:$K$356,P1687))</f>
        <v>0.48918350168350172</v>
      </c>
      <c r="W1687" s="9">
        <f>IF(Q1687=0,0,INDEX('RPI calculation'!$K$9:$K$356,O1687))</f>
        <v>0.51755050505050504</v>
      </c>
      <c r="X1687" s="1">
        <f>IF(G1687="D1",INDEX('RPI calculation'!$N$9:$N$356,O1687),0)</f>
        <v>165</v>
      </c>
      <c r="Y1687" s="1">
        <f>IF(H1687="D1",INDEX('RPI calculation'!$N$9:$N$356,P1687),0)</f>
        <v>201</v>
      </c>
    </row>
    <row r="1688" spans="1:25" ht="25">
      <c r="A1688" s="1" t="s">
        <v>4465</v>
      </c>
      <c r="B1688" s="12">
        <v>46283</v>
      </c>
      <c r="C1688" s="1" t="s">
        <v>295</v>
      </c>
      <c r="D1688" s="1" t="s">
        <v>66</v>
      </c>
      <c r="E1688" s="1">
        <v>0</v>
      </c>
      <c r="F1688" s="1">
        <v>3</v>
      </c>
      <c r="G1688" s="1" t="s">
        <v>584</v>
      </c>
      <c r="H1688" s="1" t="s">
        <v>584</v>
      </c>
      <c r="I1688" s="1">
        <v>2</v>
      </c>
      <c r="J1688" s="14" t="s">
        <v>1073</v>
      </c>
      <c r="K1688" s="14" t="s">
        <v>4466</v>
      </c>
      <c r="L1688" s="14"/>
      <c r="M1688" s="1" t="s">
        <v>5986</v>
      </c>
      <c r="N1688" s="14" t="s">
        <v>5989</v>
      </c>
      <c r="O1688" s="1">
        <f>IF(G1688="D1",MATCH(C1688,'RPI calculation'!$A$9:$A$356,0),0)</f>
        <v>100</v>
      </c>
      <c r="P1688" s="1">
        <f>IF(H1688="D1",MATCH(D1688,'RPI calculation'!$A$9:$A$356,0),0)</f>
        <v>195</v>
      </c>
      <c r="Q1688" s="1">
        <f t="shared" si="78"/>
        <v>1</v>
      </c>
      <c r="R1688" s="1">
        <f t="shared" si="79"/>
        <v>0</v>
      </c>
      <c r="S1688" s="1">
        <f t="shared" si="80"/>
        <v>1</v>
      </c>
      <c r="T1688" s="9">
        <f>IF(Q1688=0,0,(INDEX('RPI calculation'!$H$9:$H$356,P1688)-(COUNTIFS(Matches!$C$9:$C$1954,C1688,Matches!$D$9:$D$1954,D1688,Matches!$Q$9:$Q$1954,1,Matches!$F$9:$F$1954,3)+COUNTIFS(Matches!$C$9:$C$1954,D1688,Matches!$D$9:$D$1954,C1688,Matches!$Q$9:$Q$1954,1,Matches!$E$9:$E$1954,3)))/((INDEX('RPI calculation'!$H$9:$H$356,P1688)+INDEX('RPI calculation'!$I$9:$I$356,P1688))-(COUNTIFS(Matches!$C$9:$C$1954,C1688,Matches!$D$9:$D$1954,D1688,Matches!$Q$9:$Q$1954,1)+COUNTIFS(Matches!$C$9:$C$1954,D1688,Matches!$D$9:$D$1954,C1688,Matches!$Q$9:$Q$1954,1))))</f>
        <v>0.77777777777777779</v>
      </c>
      <c r="U1688" s="9">
        <f>IF(Q1688=0,0,(INDEX('RPI calculation'!$H$9:$H$356,O1688)-(COUNTIFS(Matches!$C$9:$C$1954,C1688,Matches!$D$9:$D$1954,D1688,Matches!$Q$9:$Q$1954,1,Matches!$E$9:$E$1954,3)+COUNTIFS(Matches!$C$9:$C$1954,D1688,Matches!$D$9:$D$1954,C1688,Matches!$Q$9:$Q$1954,1,Matches!$F$9:$F$1954,3)))/((INDEX('RPI calculation'!$H$9:$H$356,O1688)+INDEX('RPI calculation'!$I$9:$I$356,O1688))-(COUNTIFS(Matches!$C$9:$C$1954,C1688,Matches!$D$9:$D$1954,D1688,Matches!$Q$9:$Q$1954,1)+COUNTIFS(Matches!$C$9:$C$1954,D1688,Matches!$D$9:$D$1954,C1688,Matches!$Q$9:$Q$1954,1))))</f>
        <v>0.45454545454545453</v>
      </c>
      <c r="V1688" s="9">
        <f>IF(Q1688=0,0,INDEX('RPI calculation'!$K$9:$K$356,P1688))</f>
        <v>0.56623737373737382</v>
      </c>
      <c r="W1688" s="9">
        <f>IF(Q1688=0,0,INDEX('RPI calculation'!$K$9:$K$356,O1688))</f>
        <v>0.43329124579124584</v>
      </c>
      <c r="X1688" s="1">
        <f>IF(G1688="D1",INDEX('RPI calculation'!$N$9:$N$356,O1688),0)</f>
        <v>272</v>
      </c>
      <c r="Y1688" s="1">
        <f>IF(H1688="D1",INDEX('RPI calculation'!$N$9:$N$356,P1688),0)</f>
        <v>43</v>
      </c>
    </row>
    <row r="1689" spans="1:25" ht="25">
      <c r="A1689" s="1" t="s">
        <v>4467</v>
      </c>
      <c r="B1689" s="12">
        <v>46283</v>
      </c>
      <c r="C1689" s="1" t="s">
        <v>331</v>
      </c>
      <c r="D1689" s="1" t="s">
        <v>262</v>
      </c>
      <c r="E1689" s="1">
        <v>1</v>
      </c>
      <c r="F1689" s="1">
        <v>3</v>
      </c>
      <c r="G1689" s="1" t="s">
        <v>584</v>
      </c>
      <c r="H1689" s="1" t="s">
        <v>584</v>
      </c>
      <c r="I1689" s="1">
        <v>2</v>
      </c>
      <c r="J1689" s="14" t="s">
        <v>950</v>
      </c>
      <c r="K1689" s="14" t="s">
        <v>4468</v>
      </c>
      <c r="L1689" s="14"/>
      <c r="M1689" s="1" t="s">
        <v>5986</v>
      </c>
      <c r="N1689" s="14" t="s">
        <v>5989</v>
      </c>
      <c r="O1689" s="1">
        <f>IF(G1689="D1",MATCH(C1689,'RPI calculation'!$A$9:$A$356,0),0)</f>
        <v>101</v>
      </c>
      <c r="P1689" s="1">
        <f>IF(H1689="D1",MATCH(D1689,'RPI calculation'!$A$9:$A$356,0),0)</f>
        <v>212</v>
      </c>
      <c r="Q1689" s="1">
        <f t="shared" si="78"/>
        <v>1</v>
      </c>
      <c r="R1689" s="1">
        <f t="shared" si="79"/>
        <v>0</v>
      </c>
      <c r="S1689" s="1">
        <f t="shared" si="80"/>
        <v>1</v>
      </c>
      <c r="T1689" s="9">
        <f>IF(Q1689=0,0,(INDEX('RPI calculation'!$H$9:$H$356,P1689)-(COUNTIFS(Matches!$C$9:$C$1954,C1689,Matches!$D$9:$D$1954,D1689,Matches!$Q$9:$Q$1954,1,Matches!$F$9:$F$1954,3)+COUNTIFS(Matches!$C$9:$C$1954,D1689,Matches!$D$9:$D$1954,C1689,Matches!$Q$9:$Q$1954,1,Matches!$E$9:$E$1954,3)))/((INDEX('RPI calculation'!$H$9:$H$356,P1689)+INDEX('RPI calculation'!$I$9:$I$356,P1689))-(COUNTIFS(Matches!$C$9:$C$1954,C1689,Matches!$D$9:$D$1954,D1689,Matches!$Q$9:$Q$1954,1)+COUNTIFS(Matches!$C$9:$C$1954,D1689,Matches!$D$9:$D$1954,C1689,Matches!$Q$9:$Q$1954,1))))</f>
        <v>0.5</v>
      </c>
      <c r="U1689" s="9">
        <f>IF(Q1689=0,0,(INDEX('RPI calculation'!$H$9:$H$356,O1689)-(COUNTIFS(Matches!$C$9:$C$1954,C1689,Matches!$D$9:$D$1954,D1689,Matches!$Q$9:$Q$1954,1,Matches!$E$9:$E$1954,3)+COUNTIFS(Matches!$C$9:$C$1954,D1689,Matches!$D$9:$D$1954,C1689,Matches!$Q$9:$Q$1954,1,Matches!$F$9:$F$1954,3)))/((INDEX('RPI calculation'!$H$9:$H$356,O1689)+INDEX('RPI calculation'!$I$9:$I$356,O1689))-(COUNTIFS(Matches!$C$9:$C$1954,C1689,Matches!$D$9:$D$1954,D1689,Matches!$Q$9:$Q$1954,1)+COUNTIFS(Matches!$C$9:$C$1954,D1689,Matches!$D$9:$D$1954,C1689,Matches!$Q$9:$Q$1954,1))))</f>
        <v>0.3</v>
      </c>
      <c r="V1689" s="9">
        <f>IF(Q1689=0,0,INDEX('RPI calculation'!$K$9:$K$356,P1689))</f>
        <v>0.4320149547422274</v>
      </c>
      <c r="W1689" s="9">
        <f>IF(Q1689=0,0,INDEX('RPI calculation'!$K$9:$K$356,O1689))</f>
        <v>0.46839196157377982</v>
      </c>
      <c r="X1689" s="1">
        <f>IF(G1689="D1",INDEX('RPI calculation'!$N$9:$N$356,O1689),0)</f>
        <v>308</v>
      </c>
      <c r="Y1689" s="1">
        <f>IF(H1689="D1",INDEX('RPI calculation'!$N$9:$N$356,P1689),0)</f>
        <v>239</v>
      </c>
    </row>
    <row r="1690" spans="1:25" ht="25">
      <c r="A1690" s="1" t="s">
        <v>4469</v>
      </c>
      <c r="B1690" s="12">
        <v>46283</v>
      </c>
      <c r="C1690" s="1" t="s">
        <v>240</v>
      </c>
      <c r="D1690" s="1" t="s">
        <v>337</v>
      </c>
      <c r="E1690" s="1">
        <v>3</v>
      </c>
      <c r="F1690" s="1">
        <v>0</v>
      </c>
      <c r="G1690" s="1" t="s">
        <v>584</v>
      </c>
      <c r="H1690" s="1" t="s">
        <v>584</v>
      </c>
      <c r="I1690" s="1">
        <v>2</v>
      </c>
      <c r="J1690" s="14" t="s">
        <v>1335</v>
      </c>
      <c r="K1690" s="14" t="s">
        <v>4470</v>
      </c>
      <c r="L1690" s="14"/>
      <c r="M1690" s="1" t="s">
        <v>5986</v>
      </c>
      <c r="N1690" s="14" t="s">
        <v>5989</v>
      </c>
      <c r="O1690" s="1">
        <f>IF(G1690="D1",MATCH(C1690,'RPI calculation'!$A$9:$A$356,0),0)</f>
        <v>103</v>
      </c>
      <c r="P1690" s="1">
        <f>IF(H1690="D1",MATCH(D1690,'RPI calculation'!$A$9:$A$356,0),0)</f>
        <v>336</v>
      </c>
      <c r="Q1690" s="1">
        <f t="shared" si="78"/>
        <v>1</v>
      </c>
      <c r="R1690" s="1">
        <f t="shared" si="79"/>
        <v>1</v>
      </c>
      <c r="S1690" s="1">
        <f t="shared" si="80"/>
        <v>0</v>
      </c>
      <c r="T1690" s="9">
        <f>IF(Q1690=0,0,(INDEX('RPI calculation'!$H$9:$H$356,P1690)-(COUNTIFS(Matches!$C$9:$C$1954,C1690,Matches!$D$9:$D$1954,D1690,Matches!$Q$9:$Q$1954,1,Matches!$F$9:$F$1954,3)+COUNTIFS(Matches!$C$9:$C$1954,D1690,Matches!$D$9:$D$1954,C1690,Matches!$Q$9:$Q$1954,1,Matches!$E$9:$E$1954,3)))/((INDEX('RPI calculation'!$H$9:$H$356,P1690)+INDEX('RPI calculation'!$I$9:$I$356,P1690))-(COUNTIFS(Matches!$C$9:$C$1954,C1690,Matches!$D$9:$D$1954,D1690,Matches!$Q$9:$Q$1954,1)+COUNTIFS(Matches!$C$9:$C$1954,D1690,Matches!$D$9:$D$1954,C1690,Matches!$Q$9:$Q$1954,1))))</f>
        <v>0</v>
      </c>
      <c r="U1690" s="9">
        <f>IF(Q1690=0,0,(INDEX('RPI calculation'!$H$9:$H$356,O1690)-(COUNTIFS(Matches!$C$9:$C$1954,C1690,Matches!$D$9:$D$1954,D1690,Matches!$Q$9:$Q$1954,1,Matches!$E$9:$E$1954,3)+COUNTIFS(Matches!$C$9:$C$1954,D1690,Matches!$D$9:$D$1954,C1690,Matches!$Q$9:$Q$1954,1,Matches!$F$9:$F$1954,3)))/((INDEX('RPI calculation'!$H$9:$H$356,O1690)+INDEX('RPI calculation'!$I$9:$I$356,O1690))-(COUNTIFS(Matches!$C$9:$C$1954,C1690,Matches!$D$9:$D$1954,D1690,Matches!$Q$9:$Q$1954,1)+COUNTIFS(Matches!$C$9:$C$1954,D1690,Matches!$D$9:$D$1954,C1690,Matches!$Q$9:$Q$1954,1))))</f>
        <v>0.55555555555555558</v>
      </c>
      <c r="V1690" s="9">
        <f>IF(Q1690=0,0,INDEX('RPI calculation'!$K$9:$K$356,P1690))</f>
        <v>0.55641414141414136</v>
      </c>
      <c r="W1690" s="9">
        <f>IF(Q1690=0,0,INDEX('RPI calculation'!$K$9:$K$356,O1690))</f>
        <v>0.35782828282828283</v>
      </c>
      <c r="X1690" s="1">
        <f>IF(G1690="D1",INDEX('RPI calculation'!$N$9:$N$356,O1690),0)</f>
        <v>217</v>
      </c>
      <c r="Y1690" s="1">
        <f>IF(H1690="D1",INDEX('RPI calculation'!$N$9:$N$356,P1690),0)</f>
        <v>314</v>
      </c>
    </row>
    <row r="1691" spans="1:25">
      <c r="A1691" s="1" t="s">
        <v>4471</v>
      </c>
      <c r="B1691" s="12">
        <v>46283</v>
      </c>
      <c r="C1691" s="1" t="s">
        <v>346</v>
      </c>
      <c r="D1691" s="1" t="s">
        <v>124</v>
      </c>
      <c r="E1691" s="1">
        <v>0</v>
      </c>
      <c r="F1691" s="1">
        <v>3</v>
      </c>
      <c r="G1691" s="1" t="s">
        <v>584</v>
      </c>
      <c r="H1691" s="1" t="s">
        <v>584</v>
      </c>
      <c r="I1691" s="1">
        <v>1</v>
      </c>
      <c r="J1691" s="14" t="s">
        <v>4472</v>
      </c>
      <c r="K1691" s="14" t="s">
        <v>4473</v>
      </c>
      <c r="L1691" s="14"/>
      <c r="M1691" s="1" t="s">
        <v>5993</v>
      </c>
      <c r="N1691" s="14" t="s">
        <v>5989</v>
      </c>
      <c r="O1691" s="1">
        <f>IF(G1691="D1",MATCH(C1691,'RPI calculation'!$A$9:$A$356,0),0)</f>
        <v>104</v>
      </c>
      <c r="P1691" s="1">
        <f>IF(H1691="D1",MATCH(D1691,'RPI calculation'!$A$9:$A$356,0),0)</f>
        <v>108</v>
      </c>
      <c r="Q1691" s="1">
        <f t="shared" si="78"/>
        <v>1</v>
      </c>
      <c r="R1691" s="1">
        <f t="shared" si="79"/>
        <v>0</v>
      </c>
      <c r="S1691" s="1">
        <f t="shared" si="80"/>
        <v>1</v>
      </c>
      <c r="T1691" s="9">
        <f>IF(Q1691=0,0,(INDEX('RPI calculation'!$H$9:$H$356,P1691)-(COUNTIFS(Matches!$C$9:$C$1954,C1691,Matches!$D$9:$D$1954,D1691,Matches!$Q$9:$Q$1954,1,Matches!$F$9:$F$1954,3)+COUNTIFS(Matches!$C$9:$C$1954,D1691,Matches!$D$9:$D$1954,C1691,Matches!$Q$9:$Q$1954,1,Matches!$E$9:$E$1954,3)))/((INDEX('RPI calculation'!$H$9:$H$356,P1691)+INDEX('RPI calculation'!$I$9:$I$356,P1691))-(COUNTIFS(Matches!$C$9:$C$1954,C1691,Matches!$D$9:$D$1954,D1691,Matches!$Q$9:$Q$1954,1)+COUNTIFS(Matches!$C$9:$C$1954,D1691,Matches!$D$9:$D$1954,C1691,Matches!$Q$9:$Q$1954,1))))</f>
        <v>0.625</v>
      </c>
      <c r="U1691" s="9">
        <f>IF(Q1691=0,0,(INDEX('RPI calculation'!$H$9:$H$356,O1691)-(COUNTIFS(Matches!$C$9:$C$1954,C1691,Matches!$D$9:$D$1954,D1691,Matches!$Q$9:$Q$1954,1,Matches!$E$9:$E$1954,3)+COUNTIFS(Matches!$C$9:$C$1954,D1691,Matches!$D$9:$D$1954,C1691,Matches!$Q$9:$Q$1954,1,Matches!$F$9:$F$1954,3)))/((INDEX('RPI calculation'!$H$9:$H$356,O1691)+INDEX('RPI calculation'!$I$9:$I$356,O1691))-(COUNTIFS(Matches!$C$9:$C$1954,C1691,Matches!$D$9:$D$1954,D1691,Matches!$Q$9:$Q$1954,1)+COUNTIFS(Matches!$C$9:$C$1954,D1691,Matches!$D$9:$D$1954,C1691,Matches!$Q$9:$Q$1954,1))))</f>
        <v>0.22222222222222221</v>
      </c>
      <c r="V1691" s="9">
        <f>IF(Q1691=0,0,INDEX('RPI calculation'!$K$9:$K$356,P1691))</f>
        <v>0.49865079365079373</v>
      </c>
      <c r="W1691" s="9">
        <f>IF(Q1691=0,0,INDEX('RPI calculation'!$K$9:$K$356,O1691))</f>
        <v>0.43583739492830403</v>
      </c>
      <c r="X1691" s="1">
        <f>IF(G1691="D1",INDEX('RPI calculation'!$N$9:$N$356,O1691),0)</f>
        <v>323</v>
      </c>
      <c r="Y1691" s="1">
        <f>IF(H1691="D1",INDEX('RPI calculation'!$N$9:$N$356,P1691),0)</f>
        <v>101</v>
      </c>
    </row>
    <row r="1692" spans="1:25" ht="25">
      <c r="A1692" s="1" t="s">
        <v>4474</v>
      </c>
      <c r="B1692" s="12">
        <v>46283</v>
      </c>
      <c r="C1692" s="1" t="s">
        <v>70</v>
      </c>
      <c r="D1692" s="1" t="s">
        <v>204</v>
      </c>
      <c r="E1692" s="1">
        <v>3</v>
      </c>
      <c r="F1692" s="1">
        <v>0</v>
      </c>
      <c r="G1692" s="1" t="s">
        <v>584</v>
      </c>
      <c r="H1692" s="1" t="s">
        <v>584</v>
      </c>
      <c r="I1692" s="1">
        <v>2</v>
      </c>
      <c r="J1692" s="14" t="s">
        <v>2171</v>
      </c>
      <c r="K1692" s="14" t="s">
        <v>4475</v>
      </c>
      <c r="L1692" s="14"/>
      <c r="M1692" s="1" t="s">
        <v>5986</v>
      </c>
      <c r="N1692" s="14" t="s">
        <v>5989</v>
      </c>
      <c r="O1692" s="1">
        <f>IF(G1692="D1",MATCH(C1692,'RPI calculation'!$A$9:$A$356,0),0)</f>
        <v>105</v>
      </c>
      <c r="P1692" s="1">
        <f>IF(H1692="D1",MATCH(D1692,'RPI calculation'!$A$9:$A$356,0),0)</f>
        <v>225</v>
      </c>
      <c r="Q1692" s="1">
        <f t="shared" si="78"/>
        <v>1</v>
      </c>
      <c r="R1692" s="1">
        <f t="shared" si="79"/>
        <v>1</v>
      </c>
      <c r="S1692" s="1">
        <f t="shared" si="80"/>
        <v>0</v>
      </c>
      <c r="T1692" s="9">
        <f>IF(Q1692=0,0,(INDEX('RPI calculation'!$H$9:$H$356,P1692)-(COUNTIFS(Matches!$C$9:$C$1954,C1692,Matches!$D$9:$D$1954,D1692,Matches!$Q$9:$Q$1954,1,Matches!$F$9:$F$1954,3)+COUNTIFS(Matches!$C$9:$C$1954,D1692,Matches!$D$9:$D$1954,C1692,Matches!$Q$9:$Q$1954,1,Matches!$E$9:$E$1954,3)))/((INDEX('RPI calculation'!$H$9:$H$356,P1692)+INDEX('RPI calculation'!$I$9:$I$356,P1692))-(COUNTIFS(Matches!$C$9:$C$1954,C1692,Matches!$D$9:$D$1954,D1692,Matches!$Q$9:$Q$1954,1)+COUNTIFS(Matches!$C$9:$C$1954,D1692,Matches!$D$9:$D$1954,C1692,Matches!$Q$9:$Q$1954,1))))</f>
        <v>0.8</v>
      </c>
      <c r="U1692" s="9">
        <f>IF(Q1692=0,0,(INDEX('RPI calculation'!$H$9:$H$356,O1692)-(COUNTIFS(Matches!$C$9:$C$1954,C1692,Matches!$D$9:$D$1954,D1692,Matches!$Q$9:$Q$1954,1,Matches!$E$9:$E$1954,3)+COUNTIFS(Matches!$C$9:$C$1954,D1692,Matches!$D$9:$D$1954,C1692,Matches!$Q$9:$Q$1954,1,Matches!$F$9:$F$1954,3)))/((INDEX('RPI calculation'!$H$9:$H$356,O1692)+INDEX('RPI calculation'!$I$9:$I$356,O1692))-(COUNTIFS(Matches!$C$9:$C$1954,C1692,Matches!$D$9:$D$1954,D1692,Matches!$Q$9:$Q$1954,1)+COUNTIFS(Matches!$C$9:$C$1954,D1692,Matches!$D$9:$D$1954,C1692,Matches!$Q$9:$Q$1954,1))))</f>
        <v>1</v>
      </c>
      <c r="V1692" s="9">
        <f>IF(Q1692=0,0,INDEX('RPI calculation'!$K$9:$K$356,P1692))</f>
        <v>0.40504344140707771</v>
      </c>
      <c r="W1692" s="9">
        <f>IF(Q1692=0,0,INDEX('RPI calculation'!$K$9:$K$356,O1692))</f>
        <v>0.46898040231373567</v>
      </c>
      <c r="X1692" s="1">
        <f>IF(G1692="D1",INDEX('RPI calculation'!$N$9:$N$356,O1692),0)</f>
        <v>47</v>
      </c>
      <c r="Y1692" s="1">
        <f>IF(H1692="D1",INDEX('RPI calculation'!$N$9:$N$356,P1692),0)</f>
        <v>181</v>
      </c>
    </row>
    <row r="1693" spans="1:25" ht="25">
      <c r="A1693" s="1" t="s">
        <v>4476</v>
      </c>
      <c r="B1693" s="12">
        <v>46283</v>
      </c>
      <c r="C1693" s="1" t="s">
        <v>85</v>
      </c>
      <c r="D1693" s="1" t="s">
        <v>264</v>
      </c>
      <c r="E1693" s="1">
        <v>3</v>
      </c>
      <c r="F1693" s="1">
        <v>2</v>
      </c>
      <c r="G1693" s="1" t="s">
        <v>584</v>
      </c>
      <c r="H1693" s="1" t="s">
        <v>584</v>
      </c>
      <c r="I1693" s="1">
        <v>2</v>
      </c>
      <c r="J1693" s="14" t="s">
        <v>1395</v>
      </c>
      <c r="K1693" s="14" t="s">
        <v>4477</v>
      </c>
      <c r="L1693" s="14"/>
      <c r="M1693" s="1" t="s">
        <v>5986</v>
      </c>
      <c r="N1693" s="14" t="s">
        <v>5989</v>
      </c>
      <c r="O1693" s="1">
        <f>IF(G1693="D1",MATCH(C1693,'RPI calculation'!$A$9:$A$356,0),0)</f>
        <v>107</v>
      </c>
      <c r="P1693" s="1">
        <f>IF(H1693="D1",MATCH(D1693,'RPI calculation'!$A$9:$A$356,0),0)</f>
        <v>176</v>
      </c>
      <c r="Q1693" s="1">
        <f t="shared" si="78"/>
        <v>1</v>
      </c>
      <c r="R1693" s="1">
        <f t="shared" si="79"/>
        <v>1</v>
      </c>
      <c r="S1693" s="1">
        <f t="shared" si="80"/>
        <v>0</v>
      </c>
      <c r="T1693" s="9">
        <f>IF(Q1693=0,0,(INDEX('RPI calculation'!$H$9:$H$356,P1693)-(COUNTIFS(Matches!$C$9:$C$1954,C1693,Matches!$D$9:$D$1954,D1693,Matches!$Q$9:$Q$1954,1,Matches!$F$9:$F$1954,3)+COUNTIFS(Matches!$C$9:$C$1954,D1693,Matches!$D$9:$D$1954,C1693,Matches!$Q$9:$Q$1954,1,Matches!$E$9:$E$1954,3)))/((INDEX('RPI calculation'!$H$9:$H$356,P1693)+INDEX('RPI calculation'!$I$9:$I$356,P1693))-(COUNTIFS(Matches!$C$9:$C$1954,C1693,Matches!$D$9:$D$1954,D1693,Matches!$Q$9:$Q$1954,1)+COUNTIFS(Matches!$C$9:$C$1954,D1693,Matches!$D$9:$D$1954,C1693,Matches!$Q$9:$Q$1954,1))))</f>
        <v>0.5</v>
      </c>
      <c r="U1693" s="9">
        <f>IF(Q1693=0,0,(INDEX('RPI calculation'!$H$9:$H$356,O1693)-(COUNTIFS(Matches!$C$9:$C$1954,C1693,Matches!$D$9:$D$1954,D1693,Matches!$Q$9:$Q$1954,1,Matches!$E$9:$E$1954,3)+COUNTIFS(Matches!$C$9:$C$1954,D1693,Matches!$D$9:$D$1954,C1693,Matches!$Q$9:$Q$1954,1,Matches!$F$9:$F$1954,3)))/((INDEX('RPI calculation'!$H$9:$H$356,O1693)+INDEX('RPI calculation'!$I$9:$I$356,O1693))-(COUNTIFS(Matches!$C$9:$C$1954,C1693,Matches!$D$9:$D$1954,D1693,Matches!$Q$9:$Q$1954,1)+COUNTIFS(Matches!$C$9:$C$1954,D1693,Matches!$D$9:$D$1954,C1693,Matches!$Q$9:$Q$1954,1))))</f>
        <v>0.55555555555555558</v>
      </c>
      <c r="V1693" s="9">
        <f>IF(Q1693=0,0,INDEX('RPI calculation'!$K$9:$K$356,P1693))</f>
        <v>0.4349720986084622</v>
      </c>
      <c r="W1693" s="9">
        <f>IF(Q1693=0,0,INDEX('RPI calculation'!$K$9:$K$356,O1693))</f>
        <v>0.60949494949494942</v>
      </c>
      <c r="X1693" s="1">
        <f>IF(G1693="D1",INDEX('RPI calculation'!$N$9:$N$356,O1693),0)</f>
        <v>62</v>
      </c>
      <c r="Y1693" s="1">
        <f>IF(H1693="D1",INDEX('RPI calculation'!$N$9:$N$356,P1693),0)</f>
        <v>241</v>
      </c>
    </row>
    <row r="1694" spans="1:25" ht="25">
      <c r="A1694" s="1" t="s">
        <v>4478</v>
      </c>
      <c r="B1694" s="12">
        <v>46283</v>
      </c>
      <c r="C1694" s="1" t="s">
        <v>168</v>
      </c>
      <c r="D1694" s="1" t="s">
        <v>203</v>
      </c>
      <c r="E1694" s="1">
        <v>3</v>
      </c>
      <c r="F1694" s="1">
        <v>2</v>
      </c>
      <c r="G1694" s="1" t="s">
        <v>584</v>
      </c>
      <c r="H1694" s="1" t="s">
        <v>584</v>
      </c>
      <c r="I1694" s="1">
        <v>2</v>
      </c>
      <c r="J1694" s="14" t="s">
        <v>1802</v>
      </c>
      <c r="K1694" s="14" t="s">
        <v>4479</v>
      </c>
      <c r="L1694" s="14"/>
      <c r="M1694" s="1" t="s">
        <v>5986</v>
      </c>
      <c r="N1694" s="14" t="s">
        <v>5989</v>
      </c>
      <c r="O1694" s="1">
        <f>IF(G1694="D1",MATCH(C1694,'RPI calculation'!$A$9:$A$356,0),0)</f>
        <v>110</v>
      </c>
      <c r="P1694" s="1">
        <f>IF(H1694="D1",MATCH(D1694,'RPI calculation'!$A$9:$A$356,0),0)</f>
        <v>284</v>
      </c>
      <c r="Q1694" s="1">
        <f t="shared" si="78"/>
        <v>1</v>
      </c>
      <c r="R1694" s="1">
        <f t="shared" si="79"/>
        <v>1</v>
      </c>
      <c r="S1694" s="1">
        <f t="shared" si="80"/>
        <v>0</v>
      </c>
      <c r="T1694" s="9">
        <f>IF(Q1694=0,0,(INDEX('RPI calculation'!$H$9:$H$356,P1694)-(COUNTIFS(Matches!$C$9:$C$1954,C1694,Matches!$D$9:$D$1954,D1694,Matches!$Q$9:$Q$1954,1,Matches!$F$9:$F$1954,3)+COUNTIFS(Matches!$C$9:$C$1954,D1694,Matches!$D$9:$D$1954,C1694,Matches!$Q$9:$Q$1954,1,Matches!$E$9:$E$1954,3)))/((INDEX('RPI calculation'!$H$9:$H$356,P1694)+INDEX('RPI calculation'!$I$9:$I$356,P1694))-(COUNTIFS(Matches!$C$9:$C$1954,C1694,Matches!$D$9:$D$1954,D1694,Matches!$Q$9:$Q$1954,1)+COUNTIFS(Matches!$C$9:$C$1954,D1694,Matches!$D$9:$D$1954,C1694,Matches!$Q$9:$Q$1954,1))))</f>
        <v>0.5</v>
      </c>
      <c r="U1694" s="9">
        <f>IF(Q1694=0,0,(INDEX('RPI calculation'!$H$9:$H$356,O1694)-(COUNTIFS(Matches!$C$9:$C$1954,C1694,Matches!$D$9:$D$1954,D1694,Matches!$Q$9:$Q$1954,1,Matches!$E$9:$E$1954,3)+COUNTIFS(Matches!$C$9:$C$1954,D1694,Matches!$D$9:$D$1954,C1694,Matches!$Q$9:$Q$1954,1,Matches!$F$9:$F$1954,3)))/((INDEX('RPI calculation'!$H$9:$H$356,O1694)+INDEX('RPI calculation'!$I$9:$I$356,O1694))-(COUNTIFS(Matches!$C$9:$C$1954,C1694,Matches!$D$9:$D$1954,D1694,Matches!$Q$9:$Q$1954,1)+COUNTIFS(Matches!$C$9:$C$1954,D1694,Matches!$D$9:$D$1954,C1694,Matches!$Q$9:$Q$1954,1))))</f>
        <v>0.6</v>
      </c>
      <c r="V1694" s="9">
        <f>IF(Q1694=0,0,INDEX('RPI calculation'!$K$9:$K$356,P1694))</f>
        <v>0.51056014692378326</v>
      </c>
      <c r="W1694" s="9">
        <f>IF(Q1694=0,0,INDEX('RPI calculation'!$K$9:$K$356,O1694))</f>
        <v>0.45872359963269055</v>
      </c>
      <c r="X1694" s="1">
        <f>IF(G1694="D1",INDEX('RPI calculation'!$N$9:$N$356,O1694),0)</f>
        <v>145</v>
      </c>
      <c r="Y1694" s="1">
        <f>IF(H1694="D1",INDEX('RPI calculation'!$N$9:$N$356,P1694),0)</f>
        <v>180</v>
      </c>
    </row>
    <row r="1695" spans="1:25" ht="25">
      <c r="A1695" s="1" t="s">
        <v>4480</v>
      </c>
      <c r="B1695" s="12">
        <v>46283</v>
      </c>
      <c r="C1695" s="1" t="s">
        <v>168</v>
      </c>
      <c r="D1695" s="1" t="s">
        <v>135</v>
      </c>
      <c r="E1695" s="1">
        <v>1</v>
      </c>
      <c r="F1695" s="1">
        <v>3</v>
      </c>
      <c r="G1695" s="1" t="s">
        <v>584</v>
      </c>
      <c r="H1695" s="1" t="s">
        <v>584</v>
      </c>
      <c r="I1695" s="1">
        <v>2</v>
      </c>
      <c r="J1695" s="14" t="s">
        <v>1983</v>
      </c>
      <c r="K1695" s="14" t="s">
        <v>4481</v>
      </c>
      <c r="L1695" s="14"/>
      <c r="M1695" s="1" t="s">
        <v>5986</v>
      </c>
      <c r="N1695" s="14" t="s">
        <v>5989</v>
      </c>
      <c r="O1695" s="1">
        <f>IF(G1695="D1",MATCH(C1695,'RPI calculation'!$A$9:$A$356,0),0)</f>
        <v>110</v>
      </c>
      <c r="P1695" s="1">
        <f>IF(H1695="D1",MATCH(D1695,'RPI calculation'!$A$9:$A$356,0),0)</f>
        <v>321</v>
      </c>
      <c r="Q1695" s="1">
        <f t="shared" si="78"/>
        <v>1</v>
      </c>
      <c r="R1695" s="1">
        <f t="shared" si="79"/>
        <v>0</v>
      </c>
      <c r="S1695" s="1">
        <f t="shared" si="80"/>
        <v>1</v>
      </c>
      <c r="T1695" s="9">
        <f>IF(Q1695=0,0,(INDEX('RPI calculation'!$H$9:$H$356,P1695)-(COUNTIFS(Matches!$C$9:$C$1954,C1695,Matches!$D$9:$D$1954,D1695,Matches!$Q$9:$Q$1954,1,Matches!$F$9:$F$1954,3)+COUNTIFS(Matches!$C$9:$C$1954,D1695,Matches!$D$9:$D$1954,C1695,Matches!$Q$9:$Q$1954,1,Matches!$E$9:$E$1954,3)))/((INDEX('RPI calculation'!$H$9:$H$356,P1695)+INDEX('RPI calculation'!$I$9:$I$356,P1695))-(COUNTIFS(Matches!$C$9:$C$1954,C1695,Matches!$D$9:$D$1954,D1695,Matches!$Q$9:$Q$1954,1)+COUNTIFS(Matches!$C$9:$C$1954,D1695,Matches!$D$9:$D$1954,C1695,Matches!$Q$9:$Q$1954,1))))</f>
        <v>0.8</v>
      </c>
      <c r="U1695" s="9">
        <f>IF(Q1695=0,0,(INDEX('RPI calculation'!$H$9:$H$356,O1695)-(COUNTIFS(Matches!$C$9:$C$1954,C1695,Matches!$D$9:$D$1954,D1695,Matches!$Q$9:$Q$1954,1,Matches!$E$9:$E$1954,3)+COUNTIFS(Matches!$C$9:$C$1954,D1695,Matches!$D$9:$D$1954,C1695,Matches!$Q$9:$Q$1954,1,Matches!$F$9:$F$1954,3)))/((INDEX('RPI calculation'!$H$9:$H$356,O1695)+INDEX('RPI calculation'!$I$9:$I$356,O1695))-(COUNTIFS(Matches!$C$9:$C$1954,C1695,Matches!$D$9:$D$1954,D1695,Matches!$Q$9:$Q$1954,1)+COUNTIFS(Matches!$C$9:$C$1954,D1695,Matches!$D$9:$D$1954,C1695,Matches!$Q$9:$Q$1954,1))))</f>
        <v>0.7</v>
      </c>
      <c r="V1695" s="9">
        <f>IF(Q1695=0,0,INDEX('RPI calculation'!$K$9:$K$356,P1695))</f>
        <v>0.42479338842975201</v>
      </c>
      <c r="W1695" s="9">
        <f>IF(Q1695=0,0,INDEX('RPI calculation'!$K$9:$K$356,O1695))</f>
        <v>0.45872359963269055</v>
      </c>
      <c r="X1695" s="1">
        <f>IF(G1695="D1",INDEX('RPI calculation'!$N$9:$N$356,O1695),0)</f>
        <v>145</v>
      </c>
      <c r="Y1695" s="1">
        <f>IF(H1695="D1",INDEX('RPI calculation'!$N$9:$N$356,P1695),0)</f>
        <v>112</v>
      </c>
    </row>
    <row r="1696" spans="1:25" ht="25">
      <c r="A1696" s="1" t="s">
        <v>4482</v>
      </c>
      <c r="B1696" s="12">
        <v>46283</v>
      </c>
      <c r="C1696" s="1" t="s">
        <v>342</v>
      </c>
      <c r="D1696" s="1" t="s">
        <v>203</v>
      </c>
      <c r="E1696" s="1">
        <v>0</v>
      </c>
      <c r="F1696" s="1">
        <v>3</v>
      </c>
      <c r="G1696" s="1" t="s">
        <v>584</v>
      </c>
      <c r="H1696" s="1" t="s">
        <v>584</v>
      </c>
      <c r="I1696" s="1">
        <v>2</v>
      </c>
      <c r="J1696" s="14" t="s">
        <v>2469</v>
      </c>
      <c r="K1696" s="14" t="s">
        <v>4483</v>
      </c>
      <c r="L1696" s="14"/>
      <c r="M1696" s="1" t="s">
        <v>5986</v>
      </c>
      <c r="N1696" s="14" t="s">
        <v>5989</v>
      </c>
      <c r="O1696" s="1">
        <f>IF(G1696="D1",MATCH(C1696,'RPI calculation'!$A$9:$A$356,0),0)</f>
        <v>111</v>
      </c>
      <c r="P1696" s="1">
        <f>IF(H1696="D1",MATCH(D1696,'RPI calculation'!$A$9:$A$356,0),0)</f>
        <v>284</v>
      </c>
      <c r="Q1696" s="1">
        <f t="shared" si="78"/>
        <v>1</v>
      </c>
      <c r="R1696" s="1">
        <f t="shared" si="79"/>
        <v>0</v>
      </c>
      <c r="S1696" s="1">
        <f t="shared" si="80"/>
        <v>1</v>
      </c>
      <c r="T1696" s="9">
        <f>IF(Q1696=0,0,(INDEX('RPI calculation'!$H$9:$H$356,P1696)-(COUNTIFS(Matches!$C$9:$C$1954,C1696,Matches!$D$9:$D$1954,D1696,Matches!$Q$9:$Q$1954,1,Matches!$F$9:$F$1954,3)+COUNTIFS(Matches!$C$9:$C$1954,D1696,Matches!$D$9:$D$1954,C1696,Matches!$Q$9:$Q$1954,1,Matches!$E$9:$E$1954,3)))/((INDEX('RPI calculation'!$H$9:$H$356,P1696)+INDEX('RPI calculation'!$I$9:$I$356,P1696))-(COUNTIFS(Matches!$C$9:$C$1954,C1696,Matches!$D$9:$D$1954,D1696,Matches!$Q$9:$Q$1954,1)+COUNTIFS(Matches!$C$9:$C$1954,D1696,Matches!$D$9:$D$1954,C1696,Matches!$Q$9:$Q$1954,1))))</f>
        <v>0.4</v>
      </c>
      <c r="U1696" s="9">
        <f>IF(Q1696=0,0,(INDEX('RPI calculation'!$H$9:$H$356,O1696)-(COUNTIFS(Matches!$C$9:$C$1954,C1696,Matches!$D$9:$D$1954,D1696,Matches!$Q$9:$Q$1954,1,Matches!$E$9:$E$1954,3)+COUNTIFS(Matches!$C$9:$C$1954,D1696,Matches!$D$9:$D$1954,C1696,Matches!$Q$9:$Q$1954,1,Matches!$F$9:$F$1954,3)))/((INDEX('RPI calculation'!$H$9:$H$356,O1696)+INDEX('RPI calculation'!$I$9:$I$356,O1696))-(COUNTIFS(Matches!$C$9:$C$1954,C1696,Matches!$D$9:$D$1954,D1696,Matches!$Q$9:$Q$1954,1)+COUNTIFS(Matches!$C$9:$C$1954,D1696,Matches!$D$9:$D$1954,C1696,Matches!$Q$9:$Q$1954,1))))</f>
        <v>0.18181818181818182</v>
      </c>
      <c r="V1696" s="9">
        <f>IF(Q1696=0,0,INDEX('RPI calculation'!$K$9:$K$356,P1696))</f>
        <v>0.51056014692378326</v>
      </c>
      <c r="W1696" s="9">
        <f>IF(Q1696=0,0,INDEX('RPI calculation'!$K$9:$K$356,O1696))</f>
        <v>0.45660126910126914</v>
      </c>
      <c r="X1696" s="1">
        <f>IF(G1696="D1",INDEX('RPI calculation'!$N$9:$N$356,O1696),0)</f>
        <v>319</v>
      </c>
      <c r="Y1696" s="1">
        <f>IF(H1696="D1",INDEX('RPI calculation'!$N$9:$N$356,P1696),0)</f>
        <v>180</v>
      </c>
    </row>
    <row r="1697" spans="1:25" ht="25">
      <c r="A1697" s="1" t="s">
        <v>4484</v>
      </c>
      <c r="B1697" s="12">
        <v>46283</v>
      </c>
      <c r="C1697" s="1" t="s">
        <v>116</v>
      </c>
      <c r="D1697" s="1" t="s">
        <v>114</v>
      </c>
      <c r="E1697" s="1">
        <v>0</v>
      </c>
      <c r="F1697" s="1">
        <v>3</v>
      </c>
      <c r="G1697" s="1" t="s">
        <v>584</v>
      </c>
      <c r="H1697" s="1" t="s">
        <v>584</v>
      </c>
      <c r="I1697" s="1">
        <v>2</v>
      </c>
      <c r="J1697" s="14" t="s">
        <v>1550</v>
      </c>
      <c r="K1697" s="14" t="s">
        <v>4485</v>
      </c>
      <c r="L1697" s="14"/>
      <c r="M1697" s="1" t="s">
        <v>5986</v>
      </c>
      <c r="N1697" s="14" t="s">
        <v>5989</v>
      </c>
      <c r="O1697" s="1">
        <f>IF(G1697="D1",MATCH(C1697,'RPI calculation'!$A$9:$A$356,0),0)</f>
        <v>114</v>
      </c>
      <c r="P1697" s="1">
        <f>IF(H1697="D1",MATCH(D1697,'RPI calculation'!$A$9:$A$356,0),0)</f>
        <v>345</v>
      </c>
      <c r="Q1697" s="1">
        <f t="shared" si="78"/>
        <v>1</v>
      </c>
      <c r="R1697" s="1">
        <f t="shared" si="79"/>
        <v>0</v>
      </c>
      <c r="S1697" s="1">
        <f t="shared" si="80"/>
        <v>1</v>
      </c>
      <c r="T1697" s="9">
        <f>IF(Q1697=0,0,(INDEX('RPI calculation'!$H$9:$H$356,P1697)-(COUNTIFS(Matches!$C$9:$C$1954,C1697,Matches!$D$9:$D$1954,D1697,Matches!$Q$9:$Q$1954,1,Matches!$F$9:$F$1954,3)+COUNTIFS(Matches!$C$9:$C$1954,D1697,Matches!$D$9:$D$1954,C1697,Matches!$Q$9:$Q$1954,1,Matches!$E$9:$E$1954,3)))/((INDEX('RPI calculation'!$H$9:$H$356,P1697)+INDEX('RPI calculation'!$I$9:$I$356,P1697))-(COUNTIFS(Matches!$C$9:$C$1954,C1697,Matches!$D$9:$D$1954,D1697,Matches!$Q$9:$Q$1954,1)+COUNTIFS(Matches!$C$9:$C$1954,D1697,Matches!$D$9:$D$1954,C1697,Matches!$Q$9:$Q$1954,1))))</f>
        <v>0.6</v>
      </c>
      <c r="U1697" s="9">
        <f>IF(Q1697=0,0,(INDEX('RPI calculation'!$H$9:$H$356,O1697)-(COUNTIFS(Matches!$C$9:$C$1954,C1697,Matches!$D$9:$D$1954,D1697,Matches!$Q$9:$Q$1954,1,Matches!$E$9:$E$1954,3)+COUNTIFS(Matches!$C$9:$C$1954,D1697,Matches!$D$9:$D$1954,C1697,Matches!$Q$9:$Q$1954,1,Matches!$F$9:$F$1954,3)))/((INDEX('RPI calculation'!$H$9:$H$356,O1697)+INDEX('RPI calculation'!$I$9:$I$356,O1697))-(COUNTIFS(Matches!$C$9:$C$1954,C1697,Matches!$D$9:$D$1954,D1697,Matches!$Q$9:$Q$1954,1)+COUNTIFS(Matches!$C$9:$C$1954,D1697,Matches!$D$9:$D$1954,C1697,Matches!$Q$9:$Q$1954,1))))</f>
        <v>0.72727272727272729</v>
      </c>
      <c r="V1697" s="9">
        <f>IF(Q1697=0,0,INDEX('RPI calculation'!$K$9:$K$356,P1697))</f>
        <v>0.54357208448117544</v>
      </c>
      <c r="W1697" s="9">
        <f>IF(Q1697=0,0,INDEX('RPI calculation'!$K$9:$K$356,O1697))</f>
        <v>0.52163299663299656</v>
      </c>
      <c r="X1697" s="1">
        <f>IF(G1697="D1",INDEX('RPI calculation'!$N$9:$N$356,O1697),0)</f>
        <v>93</v>
      </c>
      <c r="Y1697" s="1">
        <f>IF(H1697="D1",INDEX('RPI calculation'!$N$9:$N$356,P1697),0)</f>
        <v>91</v>
      </c>
    </row>
    <row r="1698" spans="1:25" ht="25">
      <c r="A1698" s="1" t="s">
        <v>4486</v>
      </c>
      <c r="B1698" s="12">
        <v>46283</v>
      </c>
      <c r="C1698" s="1" t="s">
        <v>174</v>
      </c>
      <c r="D1698" s="1" t="s">
        <v>349</v>
      </c>
      <c r="E1698" s="1">
        <v>3</v>
      </c>
      <c r="F1698" s="1">
        <v>1</v>
      </c>
      <c r="G1698" s="1" t="s">
        <v>584</v>
      </c>
      <c r="H1698" s="1" t="s">
        <v>584</v>
      </c>
      <c r="I1698" s="1">
        <v>2</v>
      </c>
      <c r="J1698" s="14" t="s">
        <v>1705</v>
      </c>
      <c r="K1698" s="14" t="s">
        <v>4487</v>
      </c>
      <c r="L1698" s="14"/>
      <c r="M1698" s="1" t="s">
        <v>5986</v>
      </c>
      <c r="N1698" s="14" t="s">
        <v>5989</v>
      </c>
      <c r="O1698" s="1">
        <f>IF(G1698="D1",MATCH(C1698,'RPI calculation'!$A$9:$A$356,0),0)</f>
        <v>118</v>
      </c>
      <c r="P1698" s="1">
        <f>IF(H1698="D1",MATCH(D1698,'RPI calculation'!$A$9:$A$356,0),0)</f>
        <v>272</v>
      </c>
      <c r="Q1698" s="1">
        <f t="shared" si="78"/>
        <v>1</v>
      </c>
      <c r="R1698" s="1">
        <f t="shared" si="79"/>
        <v>1</v>
      </c>
      <c r="S1698" s="1">
        <f t="shared" si="80"/>
        <v>0</v>
      </c>
      <c r="T1698" s="9">
        <f>IF(Q1698=0,0,(INDEX('RPI calculation'!$H$9:$H$356,P1698)-(COUNTIFS(Matches!$C$9:$C$1954,C1698,Matches!$D$9:$D$1954,D1698,Matches!$Q$9:$Q$1954,1,Matches!$F$9:$F$1954,3)+COUNTIFS(Matches!$C$9:$C$1954,D1698,Matches!$D$9:$D$1954,C1698,Matches!$Q$9:$Q$1954,1,Matches!$E$9:$E$1954,3)))/((INDEX('RPI calculation'!$H$9:$H$356,P1698)+INDEX('RPI calculation'!$I$9:$I$356,P1698))-(COUNTIFS(Matches!$C$9:$C$1954,C1698,Matches!$D$9:$D$1954,D1698,Matches!$Q$9:$Q$1954,1)+COUNTIFS(Matches!$C$9:$C$1954,D1698,Matches!$D$9:$D$1954,C1698,Matches!$Q$9:$Q$1954,1))))</f>
        <v>0.21428571428571427</v>
      </c>
      <c r="U1698" s="9">
        <f>IF(Q1698=0,0,(INDEX('RPI calculation'!$H$9:$H$356,O1698)-(COUNTIFS(Matches!$C$9:$C$1954,C1698,Matches!$D$9:$D$1954,D1698,Matches!$Q$9:$Q$1954,1,Matches!$E$9:$E$1954,3)+COUNTIFS(Matches!$C$9:$C$1954,D1698,Matches!$D$9:$D$1954,C1698,Matches!$Q$9:$Q$1954,1,Matches!$F$9:$F$1954,3)))/((INDEX('RPI calculation'!$H$9:$H$356,O1698)+INDEX('RPI calculation'!$I$9:$I$356,O1698))-(COUNTIFS(Matches!$C$9:$C$1954,C1698,Matches!$D$9:$D$1954,D1698,Matches!$Q$9:$Q$1954,1)+COUNTIFS(Matches!$C$9:$C$1954,D1698,Matches!$D$9:$D$1954,C1698,Matches!$Q$9:$Q$1954,1))))</f>
        <v>0.5</v>
      </c>
      <c r="V1698" s="9">
        <f>IF(Q1698=0,0,INDEX('RPI calculation'!$K$9:$K$356,P1698))</f>
        <v>0.42156565656565653</v>
      </c>
      <c r="W1698" s="9">
        <f>IF(Q1698=0,0,INDEX('RPI calculation'!$K$9:$K$356,O1698))</f>
        <v>0.52078577987668906</v>
      </c>
      <c r="X1698" s="1">
        <f>IF(G1698="D1",INDEX('RPI calculation'!$N$9:$N$356,O1698),0)</f>
        <v>151</v>
      </c>
      <c r="Y1698" s="1">
        <f>IF(H1698="D1",INDEX('RPI calculation'!$N$9:$N$356,P1698),0)</f>
        <v>326</v>
      </c>
    </row>
    <row r="1699" spans="1:25" ht="25">
      <c r="A1699" s="1" t="s">
        <v>4488</v>
      </c>
      <c r="B1699" s="12">
        <v>46283</v>
      </c>
      <c r="C1699" s="1" t="s">
        <v>333</v>
      </c>
      <c r="D1699" s="1" t="s">
        <v>252</v>
      </c>
      <c r="E1699" s="1">
        <v>1</v>
      </c>
      <c r="F1699" s="1">
        <v>3</v>
      </c>
      <c r="G1699" s="1" t="s">
        <v>584</v>
      </c>
      <c r="H1699" s="1" t="s">
        <v>584</v>
      </c>
      <c r="I1699" s="1">
        <v>2</v>
      </c>
      <c r="J1699" s="14" t="s">
        <v>1090</v>
      </c>
      <c r="K1699" s="14" t="s">
        <v>4489</v>
      </c>
      <c r="L1699" s="14"/>
      <c r="M1699" s="1" t="s">
        <v>5986</v>
      </c>
      <c r="N1699" s="14" t="s">
        <v>5989</v>
      </c>
      <c r="O1699" s="1">
        <f>IF(G1699="D1",MATCH(C1699,'RPI calculation'!$A$9:$A$356,0),0)</f>
        <v>119</v>
      </c>
      <c r="P1699" s="1">
        <f>IF(H1699="D1",MATCH(D1699,'RPI calculation'!$A$9:$A$356,0),0)</f>
        <v>249</v>
      </c>
      <c r="Q1699" s="1">
        <f t="shared" si="78"/>
        <v>1</v>
      </c>
      <c r="R1699" s="1">
        <f t="shared" si="79"/>
        <v>0</v>
      </c>
      <c r="S1699" s="1">
        <f t="shared" si="80"/>
        <v>1</v>
      </c>
      <c r="T1699" s="9">
        <f>IF(Q1699=0,0,(INDEX('RPI calculation'!$H$9:$H$356,P1699)-(COUNTIFS(Matches!$C$9:$C$1954,C1699,Matches!$D$9:$D$1954,D1699,Matches!$Q$9:$Q$1954,1,Matches!$F$9:$F$1954,3)+COUNTIFS(Matches!$C$9:$C$1954,D1699,Matches!$D$9:$D$1954,C1699,Matches!$Q$9:$Q$1954,1,Matches!$E$9:$E$1954,3)))/((INDEX('RPI calculation'!$H$9:$H$356,P1699)+INDEX('RPI calculation'!$I$9:$I$356,P1699))-(COUNTIFS(Matches!$C$9:$C$1954,C1699,Matches!$D$9:$D$1954,D1699,Matches!$Q$9:$Q$1954,1)+COUNTIFS(Matches!$C$9:$C$1954,D1699,Matches!$D$9:$D$1954,C1699,Matches!$Q$9:$Q$1954,1))))</f>
        <v>0.63636363636363635</v>
      </c>
      <c r="U1699" s="9">
        <f>IF(Q1699=0,0,(INDEX('RPI calculation'!$H$9:$H$356,O1699)-(COUNTIFS(Matches!$C$9:$C$1954,C1699,Matches!$D$9:$D$1954,D1699,Matches!$Q$9:$Q$1954,1,Matches!$E$9:$E$1954,3)+COUNTIFS(Matches!$C$9:$C$1954,D1699,Matches!$D$9:$D$1954,C1699,Matches!$Q$9:$Q$1954,1,Matches!$F$9:$F$1954,3)))/((INDEX('RPI calculation'!$H$9:$H$356,O1699)+INDEX('RPI calculation'!$I$9:$I$356,O1699))-(COUNTIFS(Matches!$C$9:$C$1954,C1699,Matches!$D$9:$D$1954,D1699,Matches!$Q$9:$Q$1954,1)+COUNTIFS(Matches!$C$9:$C$1954,D1699,Matches!$D$9:$D$1954,C1699,Matches!$Q$9:$Q$1954,1))))</f>
        <v>0.45454545454545453</v>
      </c>
      <c r="V1699" s="9">
        <f>IF(Q1699=0,0,INDEX('RPI calculation'!$K$9:$K$356,P1699))</f>
        <v>0.36300227550227548</v>
      </c>
      <c r="W1699" s="9">
        <f>IF(Q1699=0,0,INDEX('RPI calculation'!$K$9:$K$356,O1699))</f>
        <v>0.36137820512820512</v>
      </c>
      <c r="X1699" s="1">
        <f>IF(G1699="D1",INDEX('RPI calculation'!$N$9:$N$356,O1699),0)</f>
        <v>310</v>
      </c>
      <c r="Y1699" s="1">
        <f>IF(H1699="D1",INDEX('RPI calculation'!$N$9:$N$356,P1699),0)</f>
        <v>229</v>
      </c>
    </row>
    <row r="1700" spans="1:25" ht="25">
      <c r="A1700" s="1" t="s">
        <v>4490</v>
      </c>
      <c r="B1700" s="12">
        <v>46283</v>
      </c>
      <c r="C1700" s="1" t="s">
        <v>60</v>
      </c>
      <c r="D1700" s="1" t="s">
        <v>111</v>
      </c>
      <c r="E1700" s="1">
        <v>3</v>
      </c>
      <c r="F1700" s="1">
        <v>2</v>
      </c>
      <c r="G1700" s="1" t="s">
        <v>584</v>
      </c>
      <c r="H1700" s="1" t="s">
        <v>584</v>
      </c>
      <c r="I1700" s="1">
        <v>2</v>
      </c>
      <c r="J1700" s="14" t="s">
        <v>677</v>
      </c>
      <c r="K1700" s="14" t="s">
        <v>4491</v>
      </c>
      <c r="L1700" s="14"/>
      <c r="M1700" s="1" t="s">
        <v>5986</v>
      </c>
      <c r="N1700" s="14" t="s">
        <v>5989</v>
      </c>
      <c r="O1700" s="1">
        <f>IF(G1700="D1",MATCH(C1700,'RPI calculation'!$A$9:$A$356,0),0)</f>
        <v>120</v>
      </c>
      <c r="P1700" s="1">
        <f>IF(H1700="D1",MATCH(D1700,'RPI calculation'!$A$9:$A$356,0),0)</f>
        <v>332</v>
      </c>
      <c r="Q1700" s="1">
        <f t="shared" si="78"/>
        <v>1</v>
      </c>
      <c r="R1700" s="1">
        <f t="shared" si="79"/>
        <v>1</v>
      </c>
      <c r="S1700" s="1">
        <f t="shared" si="80"/>
        <v>0</v>
      </c>
      <c r="T1700" s="9">
        <f>IF(Q1700=0,0,(INDEX('RPI calculation'!$H$9:$H$356,P1700)-(COUNTIFS(Matches!$C$9:$C$1954,C1700,Matches!$D$9:$D$1954,D1700,Matches!$Q$9:$Q$1954,1,Matches!$F$9:$F$1954,3)+COUNTIFS(Matches!$C$9:$C$1954,D1700,Matches!$D$9:$D$1954,C1700,Matches!$Q$9:$Q$1954,1,Matches!$E$9:$E$1954,3)))/((INDEX('RPI calculation'!$H$9:$H$356,P1700)+INDEX('RPI calculation'!$I$9:$I$356,P1700))-(COUNTIFS(Matches!$C$9:$C$1954,C1700,Matches!$D$9:$D$1954,D1700,Matches!$Q$9:$Q$1954,1)+COUNTIFS(Matches!$C$9:$C$1954,D1700,Matches!$D$9:$D$1954,C1700,Matches!$Q$9:$Q$1954,1))))</f>
        <v>1</v>
      </c>
      <c r="U1700" s="9">
        <f>IF(Q1700=0,0,(INDEX('RPI calculation'!$H$9:$H$356,O1700)-(COUNTIFS(Matches!$C$9:$C$1954,C1700,Matches!$D$9:$D$1954,D1700,Matches!$Q$9:$Q$1954,1,Matches!$E$9:$E$1954,3)+COUNTIFS(Matches!$C$9:$C$1954,D1700,Matches!$D$9:$D$1954,C1700,Matches!$Q$9:$Q$1954,1,Matches!$F$9:$F$1954,3)))/((INDEX('RPI calculation'!$H$9:$H$356,O1700)+INDEX('RPI calculation'!$I$9:$I$356,O1700))-(COUNTIFS(Matches!$C$9:$C$1954,C1700,Matches!$D$9:$D$1954,D1700,Matches!$Q$9:$Q$1954,1)+COUNTIFS(Matches!$C$9:$C$1954,D1700,Matches!$D$9:$D$1954,C1700,Matches!$Q$9:$Q$1954,1))))</f>
        <v>0.75</v>
      </c>
      <c r="V1700" s="9">
        <f>IF(Q1700=0,0,INDEX('RPI calculation'!$K$9:$K$356,P1700))</f>
        <v>0.46641414141414145</v>
      </c>
      <c r="W1700" s="9">
        <f>IF(Q1700=0,0,INDEX('RPI calculation'!$K$9:$K$356,O1700))</f>
        <v>0.59353146853146854</v>
      </c>
      <c r="X1700" s="1">
        <f>IF(G1700="D1",INDEX('RPI calculation'!$N$9:$N$356,O1700),0)</f>
        <v>37</v>
      </c>
      <c r="Y1700" s="1">
        <f>IF(H1700="D1",INDEX('RPI calculation'!$N$9:$N$356,P1700),0)</f>
        <v>88</v>
      </c>
    </row>
    <row r="1701" spans="1:25" ht="25">
      <c r="A1701" s="1" t="s">
        <v>4492</v>
      </c>
      <c r="B1701" s="12">
        <v>46283</v>
      </c>
      <c r="C1701" s="1" t="s">
        <v>137</v>
      </c>
      <c r="D1701" s="1" t="s">
        <v>39</v>
      </c>
      <c r="E1701" s="1">
        <v>0</v>
      </c>
      <c r="F1701" s="1">
        <v>3</v>
      </c>
      <c r="G1701" s="1" t="s">
        <v>584</v>
      </c>
      <c r="H1701" s="1" t="s">
        <v>584</v>
      </c>
      <c r="I1701" s="1">
        <v>2</v>
      </c>
      <c r="J1701" s="14" t="s">
        <v>644</v>
      </c>
      <c r="K1701" s="14" t="s">
        <v>4493</v>
      </c>
      <c r="L1701" s="14"/>
      <c r="M1701" s="1" t="s">
        <v>5986</v>
      </c>
      <c r="N1701" s="14" t="s">
        <v>5989</v>
      </c>
      <c r="O1701" s="1">
        <f>IF(G1701="D1",MATCH(C1701,'RPI calculation'!$A$9:$A$356,0),0)</f>
        <v>121</v>
      </c>
      <c r="P1701" s="1">
        <f>IF(H1701="D1",MATCH(D1701,'RPI calculation'!$A$9:$A$356,0),0)</f>
        <v>300</v>
      </c>
      <c r="Q1701" s="1">
        <f t="shared" si="78"/>
        <v>1</v>
      </c>
      <c r="R1701" s="1">
        <f t="shared" si="79"/>
        <v>0</v>
      </c>
      <c r="S1701" s="1">
        <f t="shared" si="80"/>
        <v>1</v>
      </c>
      <c r="T1701" s="9">
        <f>IF(Q1701=0,0,(INDEX('RPI calculation'!$H$9:$H$356,P1701)-(COUNTIFS(Matches!$C$9:$C$1954,C1701,Matches!$D$9:$D$1954,D1701,Matches!$Q$9:$Q$1954,1,Matches!$F$9:$F$1954,3)+COUNTIFS(Matches!$C$9:$C$1954,D1701,Matches!$D$9:$D$1954,C1701,Matches!$Q$9:$Q$1954,1,Matches!$E$9:$E$1954,3)))/((INDEX('RPI calculation'!$H$9:$H$356,P1701)+INDEX('RPI calculation'!$I$9:$I$356,P1701))-(COUNTIFS(Matches!$C$9:$C$1954,C1701,Matches!$D$9:$D$1954,D1701,Matches!$Q$9:$Q$1954,1)+COUNTIFS(Matches!$C$9:$C$1954,D1701,Matches!$D$9:$D$1954,C1701,Matches!$Q$9:$Q$1954,1))))</f>
        <v>0.8</v>
      </c>
      <c r="U1701" s="9">
        <f>IF(Q1701=0,0,(INDEX('RPI calculation'!$H$9:$H$356,O1701)-(COUNTIFS(Matches!$C$9:$C$1954,C1701,Matches!$D$9:$D$1954,D1701,Matches!$Q$9:$Q$1954,1,Matches!$E$9:$E$1954,3)+COUNTIFS(Matches!$C$9:$C$1954,D1701,Matches!$D$9:$D$1954,C1701,Matches!$Q$9:$Q$1954,1,Matches!$F$9:$F$1954,3)))/((INDEX('RPI calculation'!$H$9:$H$356,O1701)+INDEX('RPI calculation'!$I$9:$I$356,O1701))-(COUNTIFS(Matches!$C$9:$C$1954,C1701,Matches!$D$9:$D$1954,D1701,Matches!$Q$9:$Q$1954,1)+COUNTIFS(Matches!$C$9:$C$1954,D1701,Matches!$D$9:$D$1954,C1701,Matches!$Q$9:$Q$1954,1))))</f>
        <v>0.6</v>
      </c>
      <c r="V1701" s="9">
        <f>IF(Q1701=0,0,INDEX('RPI calculation'!$K$9:$K$356,P1701))</f>
        <v>0.61432178932178927</v>
      </c>
      <c r="W1701" s="9">
        <f>IF(Q1701=0,0,INDEX('RPI calculation'!$K$9:$K$356,O1701))</f>
        <v>0.53787878787878796</v>
      </c>
      <c r="X1701" s="1">
        <f>IF(G1701="D1",INDEX('RPI calculation'!$N$9:$N$356,O1701),0)</f>
        <v>114</v>
      </c>
      <c r="Y1701" s="1">
        <f>IF(H1701="D1",INDEX('RPI calculation'!$N$9:$N$356,P1701),0)</f>
        <v>16</v>
      </c>
    </row>
    <row r="1702" spans="1:25" ht="25">
      <c r="A1702" s="1" t="s">
        <v>4494</v>
      </c>
      <c r="B1702" s="12">
        <v>46283</v>
      </c>
      <c r="C1702" s="1" t="s">
        <v>161</v>
      </c>
      <c r="D1702" s="1" t="s">
        <v>69</v>
      </c>
      <c r="E1702" s="1">
        <v>0</v>
      </c>
      <c r="F1702" s="1">
        <v>3</v>
      </c>
      <c r="G1702" s="1" t="s">
        <v>584</v>
      </c>
      <c r="H1702" s="1" t="s">
        <v>584</v>
      </c>
      <c r="I1702" s="1">
        <v>2</v>
      </c>
      <c r="J1702" s="14" t="s">
        <v>1093</v>
      </c>
      <c r="K1702" s="14" t="s">
        <v>4495</v>
      </c>
      <c r="L1702" s="14"/>
      <c r="M1702" s="1" t="s">
        <v>5986</v>
      </c>
      <c r="N1702" s="14" t="s">
        <v>5989</v>
      </c>
      <c r="O1702" s="1">
        <f>IF(G1702="D1",MATCH(C1702,'RPI calculation'!$A$9:$A$356,0),0)</f>
        <v>122</v>
      </c>
      <c r="P1702" s="1">
        <f>IF(H1702="D1",MATCH(D1702,'RPI calculation'!$A$9:$A$356,0),0)</f>
        <v>202</v>
      </c>
      <c r="Q1702" s="1">
        <f t="shared" si="78"/>
        <v>1</v>
      </c>
      <c r="R1702" s="1">
        <f t="shared" si="79"/>
        <v>0</v>
      </c>
      <c r="S1702" s="1">
        <f t="shared" si="80"/>
        <v>1</v>
      </c>
      <c r="T1702" s="9">
        <f>IF(Q1702=0,0,(INDEX('RPI calculation'!$H$9:$H$356,P1702)-(COUNTIFS(Matches!$C$9:$C$1954,C1702,Matches!$D$9:$D$1954,D1702,Matches!$Q$9:$Q$1954,1,Matches!$F$9:$F$1954,3)+COUNTIFS(Matches!$C$9:$C$1954,D1702,Matches!$D$9:$D$1954,C1702,Matches!$Q$9:$Q$1954,1,Matches!$E$9:$E$1954,3)))/((INDEX('RPI calculation'!$H$9:$H$356,P1702)+INDEX('RPI calculation'!$I$9:$I$356,P1702))-(COUNTIFS(Matches!$C$9:$C$1954,C1702,Matches!$D$9:$D$1954,D1702,Matches!$Q$9:$Q$1954,1)+COUNTIFS(Matches!$C$9:$C$1954,D1702,Matches!$D$9:$D$1954,C1702,Matches!$Q$9:$Q$1954,1))))</f>
        <v>0.6</v>
      </c>
      <c r="U1702" s="9">
        <f>IF(Q1702=0,0,(INDEX('RPI calculation'!$H$9:$H$356,O1702)-(COUNTIFS(Matches!$C$9:$C$1954,C1702,Matches!$D$9:$D$1954,D1702,Matches!$Q$9:$Q$1954,1,Matches!$E$9:$E$1954,3)+COUNTIFS(Matches!$C$9:$C$1954,D1702,Matches!$D$9:$D$1954,C1702,Matches!$Q$9:$Q$1954,1,Matches!$F$9:$F$1954,3)))/((INDEX('RPI calculation'!$H$9:$H$356,O1702)+INDEX('RPI calculation'!$I$9:$I$356,O1702))-(COUNTIFS(Matches!$C$9:$C$1954,C1702,Matches!$D$9:$D$1954,D1702,Matches!$Q$9:$Q$1954,1)+COUNTIFS(Matches!$C$9:$C$1954,D1702,Matches!$D$9:$D$1954,C1702,Matches!$Q$9:$Q$1954,1))))</f>
        <v>0.41666666666666669</v>
      </c>
      <c r="V1702" s="9">
        <f>IF(Q1702=0,0,INDEX('RPI calculation'!$K$9:$K$356,P1702))</f>
        <v>0.64607438016528917</v>
      </c>
      <c r="W1702" s="9">
        <f>IF(Q1702=0,0,INDEX('RPI calculation'!$K$9:$K$356,O1702))</f>
        <v>0.59677544677544681</v>
      </c>
      <c r="X1702" s="1">
        <f>IF(G1702="D1",INDEX('RPI calculation'!$N$9:$N$356,O1702),0)</f>
        <v>138</v>
      </c>
      <c r="Y1702" s="1">
        <f>IF(H1702="D1",INDEX('RPI calculation'!$N$9:$N$356,P1702),0)</f>
        <v>46</v>
      </c>
    </row>
    <row r="1703" spans="1:25" ht="25">
      <c r="A1703" s="1" t="s">
        <v>4496</v>
      </c>
      <c r="B1703" s="12">
        <v>46283</v>
      </c>
      <c r="C1703" s="1" t="s">
        <v>290</v>
      </c>
      <c r="D1703" s="1" t="s">
        <v>62</v>
      </c>
      <c r="E1703" s="1">
        <v>0</v>
      </c>
      <c r="F1703" s="1">
        <v>3</v>
      </c>
      <c r="G1703" s="1" t="s">
        <v>584</v>
      </c>
      <c r="H1703" s="1" t="s">
        <v>584</v>
      </c>
      <c r="I1703" s="1">
        <v>2</v>
      </c>
      <c r="J1703" s="14" t="s">
        <v>4497</v>
      </c>
      <c r="K1703" s="14" t="s">
        <v>4498</v>
      </c>
      <c r="L1703" s="14"/>
      <c r="M1703" s="1" t="s">
        <v>5986</v>
      </c>
      <c r="N1703" s="14" t="s">
        <v>5990</v>
      </c>
      <c r="O1703" s="1">
        <f>IF(G1703="D1",MATCH(C1703,'RPI calculation'!$A$9:$A$356,0),0)</f>
        <v>123</v>
      </c>
      <c r="P1703" s="1">
        <f>IF(H1703="D1",MATCH(D1703,'RPI calculation'!$A$9:$A$356,0),0)</f>
        <v>167</v>
      </c>
      <c r="Q1703" s="1">
        <f t="shared" si="78"/>
        <v>1</v>
      </c>
      <c r="R1703" s="1">
        <f t="shared" si="79"/>
        <v>0</v>
      </c>
      <c r="S1703" s="1">
        <f t="shared" si="80"/>
        <v>1</v>
      </c>
      <c r="T1703" s="9">
        <f>IF(Q1703=0,0,(INDEX('RPI calculation'!$H$9:$H$356,P1703)-(COUNTIFS(Matches!$C$9:$C$1954,C1703,Matches!$D$9:$D$1954,D1703,Matches!$Q$9:$Q$1954,1,Matches!$F$9:$F$1954,3)+COUNTIFS(Matches!$C$9:$C$1954,D1703,Matches!$D$9:$D$1954,C1703,Matches!$Q$9:$Q$1954,1,Matches!$E$9:$E$1954,3)))/((INDEX('RPI calculation'!$H$9:$H$356,P1703)+INDEX('RPI calculation'!$I$9:$I$356,P1703))-(COUNTIFS(Matches!$C$9:$C$1954,C1703,Matches!$D$9:$D$1954,D1703,Matches!$Q$9:$Q$1954,1)+COUNTIFS(Matches!$C$9:$C$1954,D1703,Matches!$D$9:$D$1954,C1703,Matches!$Q$9:$Q$1954,1))))</f>
        <v>0.9</v>
      </c>
      <c r="U1703" s="9">
        <f>IF(Q1703=0,0,(INDEX('RPI calculation'!$H$9:$H$356,O1703)-(COUNTIFS(Matches!$C$9:$C$1954,C1703,Matches!$D$9:$D$1954,D1703,Matches!$Q$9:$Q$1954,1,Matches!$E$9:$E$1954,3)+COUNTIFS(Matches!$C$9:$C$1954,D1703,Matches!$D$9:$D$1954,C1703,Matches!$Q$9:$Q$1954,1,Matches!$F$9:$F$1954,3)))/((INDEX('RPI calculation'!$H$9:$H$356,O1703)+INDEX('RPI calculation'!$I$9:$I$356,O1703))-(COUNTIFS(Matches!$C$9:$C$1954,C1703,Matches!$D$9:$D$1954,D1703,Matches!$Q$9:$Q$1954,1)+COUNTIFS(Matches!$C$9:$C$1954,D1703,Matches!$D$9:$D$1954,C1703,Matches!$Q$9:$Q$1954,1))))</f>
        <v>0.33333333333333331</v>
      </c>
      <c r="V1703" s="9">
        <f>IF(Q1703=0,0,INDEX('RPI calculation'!$K$9:$K$356,P1703))</f>
        <v>0.49352617079889805</v>
      </c>
      <c r="W1703" s="9">
        <f>IF(Q1703=0,0,INDEX('RPI calculation'!$K$9:$K$356,O1703))</f>
        <v>0.51402486402486403</v>
      </c>
      <c r="X1703" s="1">
        <f>IF(G1703="D1",INDEX('RPI calculation'!$N$9:$N$356,O1703),0)</f>
        <v>267</v>
      </c>
      <c r="Y1703" s="1">
        <f>IF(H1703="D1",INDEX('RPI calculation'!$N$9:$N$356,P1703),0)</f>
        <v>39</v>
      </c>
    </row>
    <row r="1704" spans="1:25" ht="25">
      <c r="A1704" s="1" t="s">
        <v>4499</v>
      </c>
      <c r="B1704" s="12">
        <v>46283</v>
      </c>
      <c r="C1704" s="1" t="s">
        <v>290</v>
      </c>
      <c r="D1704" s="1" t="s">
        <v>151</v>
      </c>
      <c r="E1704" s="1">
        <v>0</v>
      </c>
      <c r="F1704" s="1">
        <v>3</v>
      </c>
      <c r="G1704" s="1" t="s">
        <v>584</v>
      </c>
      <c r="H1704" s="1" t="s">
        <v>584</v>
      </c>
      <c r="I1704" s="1">
        <v>2</v>
      </c>
      <c r="J1704" s="14" t="s">
        <v>629</v>
      </c>
      <c r="K1704" s="14" t="s">
        <v>4500</v>
      </c>
      <c r="L1704" s="14"/>
      <c r="M1704" s="1" t="s">
        <v>5986</v>
      </c>
      <c r="N1704" s="14" t="s">
        <v>5989</v>
      </c>
      <c r="O1704" s="1">
        <f>IF(G1704="D1",MATCH(C1704,'RPI calculation'!$A$9:$A$356,0),0)</f>
        <v>123</v>
      </c>
      <c r="P1704" s="1">
        <f>IF(H1704="D1",MATCH(D1704,'RPI calculation'!$A$9:$A$356,0),0)</f>
        <v>313</v>
      </c>
      <c r="Q1704" s="1">
        <f t="shared" si="78"/>
        <v>1</v>
      </c>
      <c r="R1704" s="1">
        <f t="shared" si="79"/>
        <v>0</v>
      </c>
      <c r="S1704" s="1">
        <f t="shared" si="80"/>
        <v>1</v>
      </c>
      <c r="T1704" s="9">
        <f>IF(Q1704=0,0,(INDEX('RPI calculation'!$H$9:$H$356,P1704)-(COUNTIFS(Matches!$C$9:$C$1954,C1704,Matches!$D$9:$D$1954,D1704,Matches!$Q$9:$Q$1954,1,Matches!$F$9:$F$1954,3)+COUNTIFS(Matches!$C$9:$C$1954,D1704,Matches!$D$9:$D$1954,C1704,Matches!$Q$9:$Q$1954,1,Matches!$E$9:$E$1954,3)))/((INDEX('RPI calculation'!$H$9:$H$356,P1704)+INDEX('RPI calculation'!$I$9:$I$356,P1704))-(COUNTIFS(Matches!$C$9:$C$1954,C1704,Matches!$D$9:$D$1954,D1704,Matches!$Q$9:$Q$1954,1)+COUNTIFS(Matches!$C$9:$C$1954,D1704,Matches!$D$9:$D$1954,C1704,Matches!$Q$9:$Q$1954,1))))</f>
        <v>0.45454545454545453</v>
      </c>
      <c r="U1704" s="9">
        <f>IF(Q1704=0,0,(INDEX('RPI calculation'!$H$9:$H$356,O1704)-(COUNTIFS(Matches!$C$9:$C$1954,C1704,Matches!$D$9:$D$1954,D1704,Matches!$Q$9:$Q$1954,1,Matches!$E$9:$E$1954,3)+COUNTIFS(Matches!$C$9:$C$1954,D1704,Matches!$D$9:$D$1954,C1704,Matches!$Q$9:$Q$1954,1,Matches!$F$9:$F$1954,3)))/((INDEX('RPI calculation'!$H$9:$H$356,O1704)+INDEX('RPI calculation'!$I$9:$I$356,O1704))-(COUNTIFS(Matches!$C$9:$C$1954,C1704,Matches!$D$9:$D$1954,D1704,Matches!$Q$9:$Q$1954,1)+COUNTIFS(Matches!$C$9:$C$1954,D1704,Matches!$D$9:$D$1954,C1704,Matches!$Q$9:$Q$1954,1))))</f>
        <v>0.33333333333333331</v>
      </c>
      <c r="V1704" s="9">
        <f>IF(Q1704=0,0,INDEX('RPI calculation'!$K$9:$K$356,P1704))</f>
        <v>0.56792929292929295</v>
      </c>
      <c r="W1704" s="9">
        <f>IF(Q1704=0,0,INDEX('RPI calculation'!$K$9:$K$356,O1704))</f>
        <v>0.51402486402486403</v>
      </c>
      <c r="X1704" s="1">
        <f>IF(G1704="D1",INDEX('RPI calculation'!$N$9:$N$356,O1704),0)</f>
        <v>267</v>
      </c>
      <c r="Y1704" s="1">
        <f>IF(H1704="D1",INDEX('RPI calculation'!$N$9:$N$356,P1704),0)</f>
        <v>128</v>
      </c>
    </row>
    <row r="1705" spans="1:25" ht="25">
      <c r="A1705" s="1" t="s">
        <v>4501</v>
      </c>
      <c r="B1705" s="12">
        <v>46283</v>
      </c>
      <c r="C1705" s="1" t="s">
        <v>310</v>
      </c>
      <c r="D1705" s="1" t="s">
        <v>363</v>
      </c>
      <c r="E1705" s="1">
        <v>3</v>
      </c>
      <c r="F1705" s="1">
        <v>1</v>
      </c>
      <c r="G1705" s="1" t="s">
        <v>584</v>
      </c>
      <c r="H1705" s="1" t="s">
        <v>584</v>
      </c>
      <c r="I1705" s="1">
        <v>2</v>
      </c>
      <c r="J1705" s="14" t="s">
        <v>1481</v>
      </c>
      <c r="K1705" s="14" t="s">
        <v>4502</v>
      </c>
      <c r="L1705" s="14"/>
      <c r="M1705" s="1" t="s">
        <v>5986</v>
      </c>
      <c r="N1705" s="14" t="s">
        <v>5989</v>
      </c>
      <c r="O1705" s="1">
        <f>IF(G1705="D1",MATCH(C1705,'RPI calculation'!$A$9:$A$356,0),0)</f>
        <v>125</v>
      </c>
      <c r="P1705" s="1">
        <f>IF(H1705="D1",MATCH(D1705,'RPI calculation'!$A$9:$A$356,0),0)</f>
        <v>188</v>
      </c>
      <c r="Q1705" s="1">
        <f t="shared" si="78"/>
        <v>1</v>
      </c>
      <c r="R1705" s="1">
        <f t="shared" si="79"/>
        <v>1</v>
      </c>
      <c r="S1705" s="1">
        <f t="shared" si="80"/>
        <v>0</v>
      </c>
      <c r="T1705" s="9">
        <f>IF(Q1705=0,0,(INDEX('RPI calculation'!$H$9:$H$356,P1705)-(COUNTIFS(Matches!$C$9:$C$1954,C1705,Matches!$D$9:$D$1954,D1705,Matches!$Q$9:$Q$1954,1,Matches!$F$9:$F$1954,3)+COUNTIFS(Matches!$C$9:$C$1954,D1705,Matches!$D$9:$D$1954,C1705,Matches!$Q$9:$Q$1954,1,Matches!$E$9:$E$1954,3)))/((INDEX('RPI calculation'!$H$9:$H$356,P1705)+INDEX('RPI calculation'!$I$9:$I$356,P1705))-(COUNTIFS(Matches!$C$9:$C$1954,C1705,Matches!$D$9:$D$1954,D1705,Matches!$Q$9:$Q$1954,1)+COUNTIFS(Matches!$C$9:$C$1954,D1705,Matches!$D$9:$D$1954,C1705,Matches!$Q$9:$Q$1954,1))))</f>
        <v>0.54545454545454541</v>
      </c>
      <c r="U1705" s="9">
        <f>IF(Q1705=0,0,(INDEX('RPI calculation'!$H$9:$H$356,O1705)-(COUNTIFS(Matches!$C$9:$C$1954,C1705,Matches!$D$9:$D$1954,D1705,Matches!$Q$9:$Q$1954,1,Matches!$E$9:$E$1954,3)+COUNTIFS(Matches!$C$9:$C$1954,D1705,Matches!$D$9:$D$1954,C1705,Matches!$Q$9:$Q$1954,1,Matches!$F$9:$F$1954,3)))/((INDEX('RPI calculation'!$H$9:$H$356,O1705)+INDEX('RPI calculation'!$I$9:$I$356,O1705))-(COUNTIFS(Matches!$C$9:$C$1954,C1705,Matches!$D$9:$D$1954,D1705,Matches!$Q$9:$Q$1954,1)+COUNTIFS(Matches!$C$9:$C$1954,D1705,Matches!$D$9:$D$1954,C1705,Matches!$Q$9:$Q$1954,1))))</f>
        <v>0.18181818181818182</v>
      </c>
      <c r="V1705" s="9">
        <f>IF(Q1705=0,0,INDEX('RPI calculation'!$K$9:$K$356,P1705))</f>
        <v>0.17606421356421356</v>
      </c>
      <c r="W1705" s="9">
        <f>IF(Q1705=0,0,INDEX('RPI calculation'!$K$9:$K$356,O1705))</f>
        <v>0.5044013856513857</v>
      </c>
      <c r="X1705" s="1">
        <f>IF(G1705="D1",INDEX('RPI calculation'!$N$9:$N$356,O1705),0)</f>
        <v>287</v>
      </c>
      <c r="Y1705" s="1">
        <f>IF(H1705="D1",INDEX('RPI calculation'!$N$9:$N$356,P1705),0)</f>
        <v>340</v>
      </c>
    </row>
    <row r="1706" spans="1:25" ht="25">
      <c r="A1706" s="1" t="s">
        <v>4503</v>
      </c>
      <c r="B1706" s="12">
        <v>46283</v>
      </c>
      <c r="C1706" s="1" t="s">
        <v>310</v>
      </c>
      <c r="D1706" s="1" t="s">
        <v>361</v>
      </c>
      <c r="E1706" s="1">
        <v>3</v>
      </c>
      <c r="F1706" s="1">
        <v>0</v>
      </c>
      <c r="G1706" s="1" t="s">
        <v>584</v>
      </c>
      <c r="H1706" s="1" t="s">
        <v>584</v>
      </c>
      <c r="I1706" s="1">
        <v>2</v>
      </c>
      <c r="J1706" s="14" t="s">
        <v>1437</v>
      </c>
      <c r="K1706" s="14" t="s">
        <v>1438</v>
      </c>
      <c r="L1706" s="14"/>
      <c r="M1706" s="1" t="s">
        <v>5986</v>
      </c>
      <c r="N1706" s="14" t="s">
        <v>5989</v>
      </c>
      <c r="O1706" s="1">
        <f>IF(G1706="D1",MATCH(C1706,'RPI calculation'!$A$9:$A$356,0),0)</f>
        <v>125</v>
      </c>
      <c r="P1706" s="1">
        <f>IF(H1706="D1",MATCH(D1706,'RPI calculation'!$A$9:$A$356,0),0)</f>
        <v>266</v>
      </c>
      <c r="Q1706" s="1">
        <f t="shared" si="78"/>
        <v>1</v>
      </c>
      <c r="R1706" s="1">
        <f t="shared" si="79"/>
        <v>1</v>
      </c>
      <c r="S1706" s="1">
        <f t="shared" si="80"/>
        <v>0</v>
      </c>
      <c r="T1706" s="9">
        <f>IF(Q1706=0,0,(INDEX('RPI calculation'!$H$9:$H$356,P1706)-(COUNTIFS(Matches!$C$9:$C$1954,C1706,Matches!$D$9:$D$1954,D1706,Matches!$Q$9:$Q$1954,1,Matches!$F$9:$F$1954,3)+COUNTIFS(Matches!$C$9:$C$1954,D1706,Matches!$D$9:$D$1954,C1706,Matches!$Q$9:$Q$1954,1,Matches!$E$9:$E$1954,3)))/((INDEX('RPI calculation'!$H$9:$H$356,P1706)+INDEX('RPI calculation'!$I$9:$I$356,P1706))-(COUNTIFS(Matches!$C$9:$C$1954,C1706,Matches!$D$9:$D$1954,D1706,Matches!$Q$9:$Q$1954,1)+COUNTIFS(Matches!$C$9:$C$1954,D1706,Matches!$D$9:$D$1954,C1706,Matches!$Q$9:$Q$1954,1))))</f>
        <v>0.125</v>
      </c>
      <c r="U1706" s="9">
        <f>IF(Q1706=0,0,(INDEX('RPI calculation'!$H$9:$H$356,O1706)-(COUNTIFS(Matches!$C$9:$C$1954,C1706,Matches!$D$9:$D$1954,D1706,Matches!$Q$9:$Q$1954,1,Matches!$E$9:$E$1954,3)+COUNTIFS(Matches!$C$9:$C$1954,D1706,Matches!$D$9:$D$1954,C1706,Matches!$Q$9:$Q$1954,1,Matches!$F$9:$F$1954,3)))/((INDEX('RPI calculation'!$H$9:$H$356,O1706)+INDEX('RPI calculation'!$I$9:$I$356,O1706))-(COUNTIFS(Matches!$C$9:$C$1954,C1706,Matches!$D$9:$D$1954,D1706,Matches!$Q$9:$Q$1954,1)+COUNTIFS(Matches!$C$9:$C$1954,D1706,Matches!$D$9:$D$1954,C1706,Matches!$Q$9:$Q$1954,1))))</f>
        <v>0.1</v>
      </c>
      <c r="V1706" s="9">
        <f>IF(Q1706=0,0,INDEX('RPI calculation'!$K$9:$K$356,P1706))</f>
        <v>0.40472222222222226</v>
      </c>
      <c r="W1706" s="9">
        <f>IF(Q1706=0,0,INDEX('RPI calculation'!$K$9:$K$356,O1706))</f>
        <v>0.5044013856513857</v>
      </c>
      <c r="X1706" s="1">
        <f>IF(G1706="D1",INDEX('RPI calculation'!$N$9:$N$356,O1706),0)</f>
        <v>287</v>
      </c>
      <c r="Y1706" s="1">
        <f>IF(H1706="D1",INDEX('RPI calculation'!$N$9:$N$356,P1706),0)</f>
        <v>338</v>
      </c>
    </row>
    <row r="1707" spans="1:25" ht="25">
      <c r="A1707" s="1" t="s">
        <v>4504</v>
      </c>
      <c r="B1707" s="12">
        <v>46283</v>
      </c>
      <c r="C1707" s="1" t="s">
        <v>136</v>
      </c>
      <c r="D1707" s="1" t="s">
        <v>139</v>
      </c>
      <c r="E1707" s="1">
        <v>3</v>
      </c>
      <c r="F1707" s="1">
        <v>1</v>
      </c>
      <c r="G1707" s="1" t="s">
        <v>584</v>
      </c>
      <c r="H1707" s="1" t="s">
        <v>584</v>
      </c>
      <c r="I1707" s="1">
        <v>2</v>
      </c>
      <c r="J1707" s="14" t="s">
        <v>1006</v>
      </c>
      <c r="K1707" s="14" t="s">
        <v>4505</v>
      </c>
      <c r="L1707" s="14"/>
      <c r="M1707" s="1" t="s">
        <v>5986</v>
      </c>
      <c r="N1707" s="14" t="s">
        <v>5989</v>
      </c>
      <c r="O1707" s="1">
        <f>IF(G1707="D1",MATCH(C1707,'RPI calculation'!$A$9:$A$356,0),0)</f>
        <v>126</v>
      </c>
      <c r="P1707" s="1">
        <f>IF(H1707="D1",MATCH(D1707,'RPI calculation'!$A$9:$A$356,0),0)</f>
        <v>308</v>
      </c>
      <c r="Q1707" s="1">
        <f t="shared" si="78"/>
        <v>1</v>
      </c>
      <c r="R1707" s="1">
        <f t="shared" si="79"/>
        <v>1</v>
      </c>
      <c r="S1707" s="1">
        <f t="shared" si="80"/>
        <v>0</v>
      </c>
      <c r="T1707" s="9">
        <f>IF(Q1707=0,0,(INDEX('RPI calculation'!$H$9:$H$356,P1707)-(COUNTIFS(Matches!$C$9:$C$1954,C1707,Matches!$D$9:$D$1954,D1707,Matches!$Q$9:$Q$1954,1,Matches!$F$9:$F$1954,3)+COUNTIFS(Matches!$C$9:$C$1954,D1707,Matches!$D$9:$D$1954,C1707,Matches!$Q$9:$Q$1954,1,Matches!$E$9:$E$1954,3)))/((INDEX('RPI calculation'!$H$9:$H$356,P1707)+INDEX('RPI calculation'!$I$9:$I$356,P1707))-(COUNTIFS(Matches!$C$9:$C$1954,C1707,Matches!$D$9:$D$1954,D1707,Matches!$Q$9:$Q$1954,1)+COUNTIFS(Matches!$C$9:$C$1954,D1707,Matches!$D$9:$D$1954,C1707,Matches!$Q$9:$Q$1954,1))))</f>
        <v>0.7</v>
      </c>
      <c r="U1707" s="9">
        <f>IF(Q1707=0,0,(INDEX('RPI calculation'!$H$9:$H$356,O1707)-(COUNTIFS(Matches!$C$9:$C$1954,C1707,Matches!$D$9:$D$1954,D1707,Matches!$Q$9:$Q$1954,1,Matches!$E$9:$E$1954,3)+COUNTIFS(Matches!$C$9:$C$1954,D1707,Matches!$D$9:$D$1954,C1707,Matches!$Q$9:$Q$1954,1,Matches!$F$9:$F$1954,3)))/((INDEX('RPI calculation'!$H$9:$H$356,O1707)+INDEX('RPI calculation'!$I$9:$I$356,O1707))-(COUNTIFS(Matches!$C$9:$C$1954,C1707,Matches!$D$9:$D$1954,D1707,Matches!$Q$9:$Q$1954,1)+COUNTIFS(Matches!$C$9:$C$1954,D1707,Matches!$D$9:$D$1954,C1707,Matches!$Q$9:$Q$1954,1))))</f>
        <v>0.44444444444444442</v>
      </c>
      <c r="V1707" s="9">
        <f>IF(Q1707=0,0,INDEX('RPI calculation'!$K$9:$K$356,P1707))</f>
        <v>0.51424030514939612</v>
      </c>
      <c r="W1707" s="9">
        <f>IF(Q1707=0,0,INDEX('RPI calculation'!$K$9:$K$356,O1707))</f>
        <v>0.58047619047619048</v>
      </c>
      <c r="X1707" s="1">
        <f>IF(G1707="D1",INDEX('RPI calculation'!$N$9:$N$356,O1707),0)</f>
        <v>113</v>
      </c>
      <c r="Y1707" s="1">
        <f>IF(H1707="D1",INDEX('RPI calculation'!$N$9:$N$356,P1707),0)</f>
        <v>116</v>
      </c>
    </row>
    <row r="1708" spans="1:25" ht="25">
      <c r="A1708" s="1" t="s">
        <v>4506</v>
      </c>
      <c r="B1708" s="12">
        <v>46283</v>
      </c>
      <c r="C1708" s="1" t="s">
        <v>59</v>
      </c>
      <c r="D1708" s="1" t="s">
        <v>120</v>
      </c>
      <c r="E1708" s="1">
        <v>3</v>
      </c>
      <c r="F1708" s="1">
        <v>0</v>
      </c>
      <c r="G1708" s="1" t="s">
        <v>584</v>
      </c>
      <c r="H1708" s="1" t="s">
        <v>584</v>
      </c>
      <c r="I1708" s="1">
        <v>2</v>
      </c>
      <c r="J1708" s="14" t="s">
        <v>4507</v>
      </c>
      <c r="K1708" s="14" t="s">
        <v>4508</v>
      </c>
      <c r="L1708" s="14"/>
      <c r="M1708" s="1" t="s">
        <v>5986</v>
      </c>
      <c r="N1708" s="14" t="s">
        <v>5988</v>
      </c>
      <c r="O1708" s="1">
        <f>IF(G1708="D1",MATCH(C1708,'RPI calculation'!$A$9:$A$356,0),0)</f>
        <v>127</v>
      </c>
      <c r="P1708" s="1">
        <f>IF(H1708="D1",MATCH(D1708,'RPI calculation'!$A$9:$A$356,0),0)</f>
        <v>210</v>
      </c>
      <c r="Q1708" s="1">
        <f t="shared" si="78"/>
        <v>1</v>
      </c>
      <c r="R1708" s="1">
        <f t="shared" si="79"/>
        <v>1</v>
      </c>
      <c r="S1708" s="1">
        <f t="shared" si="80"/>
        <v>0</v>
      </c>
      <c r="T1708" s="9">
        <f>IF(Q1708=0,0,(INDEX('RPI calculation'!$H$9:$H$356,P1708)-(COUNTIFS(Matches!$C$9:$C$1954,C1708,Matches!$D$9:$D$1954,D1708,Matches!$Q$9:$Q$1954,1,Matches!$F$9:$F$1954,3)+COUNTIFS(Matches!$C$9:$C$1954,D1708,Matches!$D$9:$D$1954,C1708,Matches!$Q$9:$Q$1954,1,Matches!$E$9:$E$1954,3)))/((INDEX('RPI calculation'!$H$9:$H$356,P1708)+INDEX('RPI calculation'!$I$9:$I$356,P1708))-(COUNTIFS(Matches!$C$9:$C$1954,C1708,Matches!$D$9:$D$1954,D1708,Matches!$Q$9:$Q$1954,1)+COUNTIFS(Matches!$C$9:$C$1954,D1708,Matches!$D$9:$D$1954,C1708,Matches!$Q$9:$Q$1954,1))))</f>
        <v>0.6</v>
      </c>
      <c r="U1708" s="9">
        <f>IF(Q1708=0,0,(INDEX('RPI calculation'!$H$9:$H$356,O1708)-(COUNTIFS(Matches!$C$9:$C$1954,C1708,Matches!$D$9:$D$1954,D1708,Matches!$Q$9:$Q$1954,1,Matches!$E$9:$E$1954,3)+COUNTIFS(Matches!$C$9:$C$1954,D1708,Matches!$D$9:$D$1954,C1708,Matches!$Q$9:$Q$1954,1,Matches!$F$9:$F$1954,3)))/((INDEX('RPI calculation'!$H$9:$H$356,O1708)+INDEX('RPI calculation'!$I$9:$I$356,O1708))-(COUNTIFS(Matches!$C$9:$C$1954,C1708,Matches!$D$9:$D$1954,D1708,Matches!$Q$9:$Q$1954,1)+COUNTIFS(Matches!$C$9:$C$1954,D1708,Matches!$D$9:$D$1954,C1708,Matches!$Q$9:$Q$1954,1))))</f>
        <v>0.66666666666666663</v>
      </c>
      <c r="V1708" s="9">
        <f>IF(Q1708=0,0,INDEX('RPI calculation'!$K$9:$K$356,P1708))</f>
        <v>0.58875114784205695</v>
      </c>
      <c r="W1708" s="9">
        <f>IF(Q1708=0,0,INDEX('RPI calculation'!$K$9:$K$356,O1708))</f>
        <v>0.58611111111111103</v>
      </c>
      <c r="X1708" s="1">
        <f>IF(G1708="D1",INDEX('RPI calculation'!$N$9:$N$356,O1708),0)</f>
        <v>36</v>
      </c>
      <c r="Y1708" s="1">
        <f>IF(H1708="D1",INDEX('RPI calculation'!$N$9:$N$356,P1708),0)</f>
        <v>97</v>
      </c>
    </row>
    <row r="1709" spans="1:25" ht="25">
      <c r="A1709" s="1" t="s">
        <v>4509</v>
      </c>
      <c r="B1709" s="12">
        <v>46283</v>
      </c>
      <c r="C1709" s="1" t="s">
        <v>239</v>
      </c>
      <c r="D1709" s="1" t="s">
        <v>165</v>
      </c>
      <c r="E1709" s="1">
        <v>3</v>
      </c>
      <c r="F1709" s="1">
        <v>0</v>
      </c>
      <c r="G1709" s="1" t="s">
        <v>584</v>
      </c>
      <c r="H1709" s="1" t="s">
        <v>584</v>
      </c>
      <c r="I1709" s="1">
        <v>2</v>
      </c>
      <c r="J1709" s="14" t="s">
        <v>4510</v>
      </c>
      <c r="K1709" s="14" t="s">
        <v>4511</v>
      </c>
      <c r="L1709" s="14"/>
      <c r="M1709" s="1" t="s">
        <v>5986</v>
      </c>
      <c r="N1709" s="14" t="s">
        <v>5989</v>
      </c>
      <c r="O1709" s="1">
        <f>IF(G1709="D1",MATCH(C1709,'RPI calculation'!$A$9:$A$356,0),0)</f>
        <v>128</v>
      </c>
      <c r="P1709" s="1">
        <f>IF(H1709="D1",MATCH(D1709,'RPI calculation'!$A$9:$A$356,0),0)</f>
        <v>238</v>
      </c>
      <c r="Q1709" s="1">
        <f t="shared" si="78"/>
        <v>1</v>
      </c>
      <c r="R1709" s="1">
        <f t="shared" si="79"/>
        <v>1</v>
      </c>
      <c r="S1709" s="1">
        <f t="shared" si="80"/>
        <v>0</v>
      </c>
      <c r="T1709" s="9">
        <f>IF(Q1709=0,0,(INDEX('RPI calculation'!$H$9:$H$356,P1709)-(COUNTIFS(Matches!$C$9:$C$1954,C1709,Matches!$D$9:$D$1954,D1709,Matches!$Q$9:$Q$1954,1,Matches!$F$9:$F$1954,3)+COUNTIFS(Matches!$C$9:$C$1954,D1709,Matches!$D$9:$D$1954,C1709,Matches!$Q$9:$Q$1954,1,Matches!$E$9:$E$1954,3)))/((INDEX('RPI calculation'!$H$9:$H$356,P1709)+INDEX('RPI calculation'!$I$9:$I$356,P1709))-(COUNTIFS(Matches!$C$9:$C$1954,C1709,Matches!$D$9:$D$1954,D1709,Matches!$Q$9:$Q$1954,1)+COUNTIFS(Matches!$C$9:$C$1954,D1709,Matches!$D$9:$D$1954,C1709,Matches!$Q$9:$Q$1954,1))))</f>
        <v>0.5</v>
      </c>
      <c r="U1709" s="9">
        <f>IF(Q1709=0,0,(INDEX('RPI calculation'!$H$9:$H$356,O1709)-(COUNTIFS(Matches!$C$9:$C$1954,C1709,Matches!$D$9:$D$1954,D1709,Matches!$Q$9:$Q$1954,1,Matches!$E$9:$E$1954,3)+COUNTIFS(Matches!$C$9:$C$1954,D1709,Matches!$D$9:$D$1954,C1709,Matches!$Q$9:$Q$1954,1,Matches!$F$9:$F$1954,3)))/((INDEX('RPI calculation'!$H$9:$H$356,O1709)+INDEX('RPI calculation'!$I$9:$I$356,O1709))-(COUNTIFS(Matches!$C$9:$C$1954,C1709,Matches!$D$9:$D$1954,D1709,Matches!$Q$9:$Q$1954,1)+COUNTIFS(Matches!$C$9:$C$1954,D1709,Matches!$D$9:$D$1954,C1709,Matches!$Q$9:$Q$1954,1))))</f>
        <v>0.45454545454545453</v>
      </c>
      <c r="V1709" s="9">
        <f>IF(Q1709=0,0,INDEX('RPI calculation'!$K$9:$K$356,P1709))</f>
        <v>0.56212121212121202</v>
      </c>
      <c r="W1709" s="9">
        <f>IF(Q1709=0,0,INDEX('RPI calculation'!$K$9:$K$356,O1709))</f>
        <v>0.46106254856254852</v>
      </c>
      <c r="X1709" s="1">
        <f>IF(G1709="D1",INDEX('RPI calculation'!$N$9:$N$356,O1709),0)</f>
        <v>216</v>
      </c>
      <c r="Y1709" s="1">
        <f>IF(H1709="D1",INDEX('RPI calculation'!$N$9:$N$356,P1709),0)</f>
        <v>142</v>
      </c>
    </row>
    <row r="1710" spans="1:25" ht="25">
      <c r="A1710" s="1" t="s">
        <v>4512</v>
      </c>
      <c r="B1710" s="12">
        <v>46283</v>
      </c>
      <c r="C1710" s="1" t="s">
        <v>233</v>
      </c>
      <c r="D1710" s="1" t="s">
        <v>274</v>
      </c>
      <c r="E1710" s="1">
        <v>1</v>
      </c>
      <c r="F1710" s="1">
        <v>3</v>
      </c>
      <c r="G1710" s="1" t="s">
        <v>584</v>
      </c>
      <c r="H1710" s="1" t="s">
        <v>584</v>
      </c>
      <c r="I1710" s="1">
        <v>2</v>
      </c>
      <c r="J1710" s="14" t="s">
        <v>832</v>
      </c>
      <c r="K1710" s="14" t="s">
        <v>4513</v>
      </c>
      <c r="L1710" s="14"/>
      <c r="M1710" s="1" t="s">
        <v>5986</v>
      </c>
      <c r="N1710" s="14" t="s">
        <v>5989</v>
      </c>
      <c r="O1710" s="1">
        <f>IF(G1710="D1",MATCH(C1710,'RPI calculation'!$A$9:$A$356,0),0)</f>
        <v>131</v>
      </c>
      <c r="P1710" s="1">
        <f>IF(H1710="D1",MATCH(D1710,'RPI calculation'!$A$9:$A$356,0),0)</f>
        <v>348</v>
      </c>
      <c r="Q1710" s="1">
        <f t="shared" si="78"/>
        <v>1</v>
      </c>
      <c r="R1710" s="1">
        <f t="shared" si="79"/>
        <v>0</v>
      </c>
      <c r="S1710" s="1">
        <f t="shared" si="80"/>
        <v>1</v>
      </c>
      <c r="T1710" s="9">
        <f>IF(Q1710=0,0,(INDEX('RPI calculation'!$H$9:$H$356,P1710)-(COUNTIFS(Matches!$C$9:$C$1954,C1710,Matches!$D$9:$D$1954,D1710,Matches!$Q$9:$Q$1954,1,Matches!$F$9:$F$1954,3)+COUNTIFS(Matches!$C$9:$C$1954,D1710,Matches!$D$9:$D$1954,C1710,Matches!$Q$9:$Q$1954,1,Matches!$E$9:$E$1954,3)))/((INDEX('RPI calculation'!$H$9:$H$356,P1710)+INDEX('RPI calculation'!$I$9:$I$356,P1710))-(COUNTIFS(Matches!$C$9:$C$1954,C1710,Matches!$D$9:$D$1954,D1710,Matches!$Q$9:$Q$1954,1)+COUNTIFS(Matches!$C$9:$C$1954,D1710,Matches!$D$9:$D$1954,C1710,Matches!$Q$9:$Q$1954,1))))</f>
        <v>0.3</v>
      </c>
      <c r="U1710" s="9">
        <f>IF(Q1710=0,0,(INDEX('RPI calculation'!$H$9:$H$356,O1710)-(COUNTIFS(Matches!$C$9:$C$1954,C1710,Matches!$D$9:$D$1954,D1710,Matches!$Q$9:$Q$1954,1,Matches!$E$9:$E$1954,3)+COUNTIFS(Matches!$C$9:$C$1954,D1710,Matches!$D$9:$D$1954,C1710,Matches!$Q$9:$Q$1954,1,Matches!$F$9:$F$1954,3)))/((INDEX('RPI calculation'!$H$9:$H$356,O1710)+INDEX('RPI calculation'!$I$9:$I$356,O1710))-(COUNTIFS(Matches!$C$9:$C$1954,C1710,Matches!$D$9:$D$1954,D1710,Matches!$Q$9:$Q$1954,1)+COUNTIFS(Matches!$C$9:$C$1954,D1710,Matches!$D$9:$D$1954,C1710,Matches!$Q$9:$Q$1954,1))))</f>
        <v>0.6</v>
      </c>
      <c r="V1710" s="9">
        <f>IF(Q1710=0,0,INDEX('RPI calculation'!$K$9:$K$356,P1710))</f>
        <v>0.49302112029384754</v>
      </c>
      <c r="W1710" s="9">
        <f>IF(Q1710=0,0,INDEX('RPI calculation'!$K$9:$K$356,O1710))</f>
        <v>0.44494293585202677</v>
      </c>
      <c r="X1710" s="1">
        <f>IF(G1710="D1",INDEX('RPI calculation'!$N$9:$N$356,O1710),0)</f>
        <v>210</v>
      </c>
      <c r="Y1710" s="1">
        <f>IF(H1710="D1",INDEX('RPI calculation'!$N$9:$N$356,P1710),0)</f>
        <v>251</v>
      </c>
    </row>
    <row r="1711" spans="1:25" ht="25">
      <c r="A1711" s="1" t="s">
        <v>4514</v>
      </c>
      <c r="B1711" s="12">
        <v>46283</v>
      </c>
      <c r="C1711" s="1" t="s">
        <v>317</v>
      </c>
      <c r="D1711" s="1" t="s">
        <v>263</v>
      </c>
      <c r="E1711" s="1">
        <v>0</v>
      </c>
      <c r="F1711" s="1">
        <v>3</v>
      </c>
      <c r="G1711" s="1" t="s">
        <v>584</v>
      </c>
      <c r="H1711" s="1" t="s">
        <v>584</v>
      </c>
      <c r="I1711" s="1">
        <v>2</v>
      </c>
      <c r="J1711" s="14" t="s">
        <v>1047</v>
      </c>
      <c r="K1711" s="14" t="s">
        <v>4515</v>
      </c>
      <c r="L1711" s="14"/>
      <c r="M1711" s="1" t="s">
        <v>5986</v>
      </c>
      <c r="N1711" s="14" t="s">
        <v>5989</v>
      </c>
      <c r="O1711" s="1">
        <f>IF(G1711="D1",MATCH(C1711,'RPI calculation'!$A$9:$A$356,0),0)</f>
        <v>134</v>
      </c>
      <c r="P1711" s="1">
        <f>IF(H1711="D1",MATCH(D1711,'RPI calculation'!$A$9:$A$356,0),0)</f>
        <v>194</v>
      </c>
      <c r="Q1711" s="1">
        <f t="shared" si="78"/>
        <v>1</v>
      </c>
      <c r="R1711" s="1">
        <f t="shared" si="79"/>
        <v>0</v>
      </c>
      <c r="S1711" s="1">
        <f t="shared" si="80"/>
        <v>1</v>
      </c>
      <c r="T1711" s="9">
        <f>IF(Q1711=0,0,(INDEX('RPI calculation'!$H$9:$H$356,P1711)-(COUNTIFS(Matches!$C$9:$C$1954,C1711,Matches!$D$9:$D$1954,D1711,Matches!$Q$9:$Q$1954,1,Matches!$F$9:$F$1954,3)+COUNTIFS(Matches!$C$9:$C$1954,D1711,Matches!$D$9:$D$1954,C1711,Matches!$Q$9:$Q$1954,1,Matches!$E$9:$E$1954,3)))/((INDEX('RPI calculation'!$H$9:$H$356,P1711)+INDEX('RPI calculation'!$I$9:$I$356,P1711))-(COUNTIFS(Matches!$C$9:$C$1954,C1711,Matches!$D$9:$D$1954,D1711,Matches!$Q$9:$Q$1954,1)+COUNTIFS(Matches!$C$9:$C$1954,D1711,Matches!$D$9:$D$1954,C1711,Matches!$Q$9:$Q$1954,1))))</f>
        <v>0.5</v>
      </c>
      <c r="U1711" s="9">
        <f>IF(Q1711=0,0,(INDEX('RPI calculation'!$H$9:$H$356,O1711)-(COUNTIFS(Matches!$C$9:$C$1954,C1711,Matches!$D$9:$D$1954,D1711,Matches!$Q$9:$Q$1954,1,Matches!$E$9:$E$1954,3)+COUNTIFS(Matches!$C$9:$C$1954,D1711,Matches!$D$9:$D$1954,C1711,Matches!$Q$9:$Q$1954,1,Matches!$F$9:$F$1954,3)))/((INDEX('RPI calculation'!$H$9:$H$356,O1711)+INDEX('RPI calculation'!$I$9:$I$356,O1711))-(COUNTIFS(Matches!$C$9:$C$1954,C1711,Matches!$D$9:$D$1954,D1711,Matches!$Q$9:$Q$1954,1)+COUNTIFS(Matches!$C$9:$C$1954,D1711,Matches!$D$9:$D$1954,C1711,Matches!$Q$9:$Q$1954,1))))</f>
        <v>0.25</v>
      </c>
      <c r="V1711" s="9">
        <f>IF(Q1711=0,0,INDEX('RPI calculation'!$K$9:$K$356,P1711))</f>
        <v>0.42488521579430666</v>
      </c>
      <c r="W1711" s="9">
        <f>IF(Q1711=0,0,INDEX('RPI calculation'!$K$9:$K$356,O1711))</f>
        <v>0.47202797202797203</v>
      </c>
      <c r="X1711" s="1">
        <f>IF(G1711="D1",INDEX('RPI calculation'!$N$9:$N$356,O1711),0)</f>
        <v>294</v>
      </c>
      <c r="Y1711" s="1">
        <f>IF(H1711="D1",INDEX('RPI calculation'!$N$9:$N$356,P1711),0)</f>
        <v>240</v>
      </c>
    </row>
    <row r="1712" spans="1:25" ht="25">
      <c r="A1712" s="1" t="s">
        <v>4516</v>
      </c>
      <c r="B1712" s="12">
        <v>46283</v>
      </c>
      <c r="C1712" s="1" t="s">
        <v>317</v>
      </c>
      <c r="D1712" s="1" t="s">
        <v>313</v>
      </c>
      <c r="E1712" s="1">
        <v>0</v>
      </c>
      <c r="F1712" s="1">
        <v>3</v>
      </c>
      <c r="G1712" s="1" t="s">
        <v>584</v>
      </c>
      <c r="H1712" s="1" t="s">
        <v>584</v>
      </c>
      <c r="I1712" s="1">
        <v>2</v>
      </c>
      <c r="J1712" s="14" t="s">
        <v>1407</v>
      </c>
      <c r="K1712" s="14" t="s">
        <v>4517</v>
      </c>
      <c r="L1712" s="14"/>
      <c r="M1712" s="1" t="s">
        <v>5986</v>
      </c>
      <c r="N1712" s="14" t="s">
        <v>5989</v>
      </c>
      <c r="O1712" s="1">
        <f>IF(G1712="D1",MATCH(C1712,'RPI calculation'!$A$9:$A$356,0),0)</f>
        <v>134</v>
      </c>
      <c r="P1712" s="1">
        <f>IF(H1712="D1",MATCH(D1712,'RPI calculation'!$A$9:$A$356,0),0)</f>
        <v>304</v>
      </c>
      <c r="Q1712" s="1">
        <f t="shared" si="78"/>
        <v>1</v>
      </c>
      <c r="R1712" s="1">
        <f t="shared" si="79"/>
        <v>0</v>
      </c>
      <c r="S1712" s="1">
        <f t="shared" si="80"/>
        <v>1</v>
      </c>
      <c r="T1712" s="9">
        <f>IF(Q1712=0,0,(INDEX('RPI calculation'!$H$9:$H$356,P1712)-(COUNTIFS(Matches!$C$9:$C$1954,C1712,Matches!$D$9:$D$1954,D1712,Matches!$Q$9:$Q$1954,1,Matches!$F$9:$F$1954,3)+COUNTIFS(Matches!$C$9:$C$1954,D1712,Matches!$D$9:$D$1954,C1712,Matches!$Q$9:$Q$1954,1,Matches!$E$9:$E$1954,3)))/((INDEX('RPI calculation'!$H$9:$H$356,P1712)+INDEX('RPI calculation'!$I$9:$I$356,P1712))-(COUNTIFS(Matches!$C$9:$C$1954,C1712,Matches!$D$9:$D$1954,D1712,Matches!$Q$9:$Q$1954,1)+COUNTIFS(Matches!$C$9:$C$1954,D1712,Matches!$D$9:$D$1954,C1712,Matches!$Q$9:$Q$1954,1))))</f>
        <v>0.33333333333333331</v>
      </c>
      <c r="U1712" s="9">
        <f>IF(Q1712=0,0,(INDEX('RPI calculation'!$H$9:$H$356,O1712)-(COUNTIFS(Matches!$C$9:$C$1954,C1712,Matches!$D$9:$D$1954,D1712,Matches!$Q$9:$Q$1954,1,Matches!$E$9:$E$1954,3)+COUNTIFS(Matches!$C$9:$C$1954,D1712,Matches!$D$9:$D$1954,C1712,Matches!$Q$9:$Q$1954,1,Matches!$F$9:$F$1954,3)))/((INDEX('RPI calculation'!$H$9:$H$356,O1712)+INDEX('RPI calculation'!$I$9:$I$356,O1712))-(COUNTIFS(Matches!$C$9:$C$1954,C1712,Matches!$D$9:$D$1954,D1712,Matches!$Q$9:$Q$1954,1)+COUNTIFS(Matches!$C$9:$C$1954,D1712,Matches!$D$9:$D$1954,C1712,Matches!$Q$9:$Q$1954,1))))</f>
        <v>0.25</v>
      </c>
      <c r="V1712" s="9">
        <f>IF(Q1712=0,0,INDEX('RPI calculation'!$K$9:$K$356,P1712))</f>
        <v>0.42608032992648381</v>
      </c>
      <c r="W1712" s="9">
        <f>IF(Q1712=0,0,INDEX('RPI calculation'!$K$9:$K$356,O1712))</f>
        <v>0.47202797202797203</v>
      </c>
      <c r="X1712" s="1">
        <f>IF(G1712="D1",INDEX('RPI calculation'!$N$9:$N$356,O1712),0)</f>
        <v>294</v>
      </c>
      <c r="Y1712" s="1">
        <f>IF(H1712="D1",INDEX('RPI calculation'!$N$9:$N$356,P1712),0)</f>
        <v>290</v>
      </c>
    </row>
    <row r="1713" spans="1:25" ht="25">
      <c r="A1713" s="1" t="s">
        <v>4518</v>
      </c>
      <c r="B1713" s="12">
        <v>46283</v>
      </c>
      <c r="C1713" s="1" t="s">
        <v>366</v>
      </c>
      <c r="D1713" s="1" t="s">
        <v>243</v>
      </c>
      <c r="E1713" s="1">
        <v>0</v>
      </c>
      <c r="F1713" s="1">
        <v>3</v>
      </c>
      <c r="G1713" s="1" t="s">
        <v>584</v>
      </c>
      <c r="H1713" s="1" t="s">
        <v>584</v>
      </c>
      <c r="I1713" s="1">
        <v>2</v>
      </c>
      <c r="J1713" s="14" t="s">
        <v>1705</v>
      </c>
      <c r="K1713" s="14" t="s">
        <v>4519</v>
      </c>
      <c r="L1713" s="14"/>
      <c r="M1713" s="1" t="s">
        <v>5986</v>
      </c>
      <c r="N1713" s="14" t="s">
        <v>5989</v>
      </c>
      <c r="O1713" s="1">
        <f>IF(G1713="D1",MATCH(C1713,'RPI calculation'!$A$9:$A$356,0),0)</f>
        <v>135</v>
      </c>
      <c r="P1713" s="1">
        <f>IF(H1713="D1",MATCH(D1713,'RPI calculation'!$A$9:$A$356,0),0)</f>
        <v>322</v>
      </c>
      <c r="Q1713" s="1">
        <f t="shared" si="78"/>
        <v>1</v>
      </c>
      <c r="R1713" s="1">
        <f t="shared" si="79"/>
        <v>0</v>
      </c>
      <c r="S1713" s="1">
        <f t="shared" si="80"/>
        <v>1</v>
      </c>
      <c r="T1713" s="9">
        <f>IF(Q1713=0,0,(INDEX('RPI calculation'!$H$9:$H$356,P1713)-(COUNTIFS(Matches!$C$9:$C$1954,C1713,Matches!$D$9:$D$1954,D1713,Matches!$Q$9:$Q$1954,1,Matches!$F$9:$F$1954,3)+COUNTIFS(Matches!$C$9:$C$1954,D1713,Matches!$D$9:$D$1954,C1713,Matches!$Q$9:$Q$1954,1,Matches!$E$9:$E$1954,3)))/((INDEX('RPI calculation'!$H$9:$H$356,P1713)+INDEX('RPI calculation'!$I$9:$I$356,P1713))-(COUNTIFS(Matches!$C$9:$C$1954,C1713,Matches!$D$9:$D$1954,D1713,Matches!$Q$9:$Q$1954,1)+COUNTIFS(Matches!$C$9:$C$1954,D1713,Matches!$D$9:$D$1954,C1713,Matches!$Q$9:$Q$1954,1))))</f>
        <v>0.63636363636363635</v>
      </c>
      <c r="U1713" s="9">
        <f>IF(Q1713=0,0,(INDEX('RPI calculation'!$H$9:$H$356,O1713)-(COUNTIFS(Matches!$C$9:$C$1954,C1713,Matches!$D$9:$D$1954,D1713,Matches!$Q$9:$Q$1954,1,Matches!$E$9:$E$1954,3)+COUNTIFS(Matches!$C$9:$C$1954,D1713,Matches!$D$9:$D$1954,C1713,Matches!$Q$9:$Q$1954,1,Matches!$F$9:$F$1954,3)))/((INDEX('RPI calculation'!$H$9:$H$356,O1713)+INDEX('RPI calculation'!$I$9:$I$356,O1713))-(COUNTIFS(Matches!$C$9:$C$1954,C1713,Matches!$D$9:$D$1954,D1713,Matches!$Q$9:$Q$1954,1)+COUNTIFS(Matches!$C$9:$C$1954,D1713,Matches!$D$9:$D$1954,C1713,Matches!$Q$9:$Q$1954,1))))</f>
        <v>0</v>
      </c>
      <c r="V1713" s="9">
        <f>IF(Q1713=0,0,INDEX('RPI calculation'!$K$9:$K$356,P1713))</f>
        <v>0.36851250601250601</v>
      </c>
      <c r="W1713" s="9">
        <f>IF(Q1713=0,0,INDEX('RPI calculation'!$K$9:$K$356,O1713))</f>
        <v>0.37865013774104683</v>
      </c>
      <c r="X1713" s="1">
        <f>IF(G1713="D1",INDEX('RPI calculation'!$N$9:$N$356,O1713),0)</f>
        <v>343</v>
      </c>
      <c r="Y1713" s="1">
        <f>IF(H1713="D1",INDEX('RPI calculation'!$N$9:$N$356,P1713),0)</f>
        <v>220</v>
      </c>
    </row>
    <row r="1714" spans="1:25" ht="25">
      <c r="A1714" s="1" t="s">
        <v>4520</v>
      </c>
      <c r="B1714" s="12">
        <v>46283</v>
      </c>
      <c r="C1714" s="1" t="s">
        <v>101</v>
      </c>
      <c r="D1714" s="1" t="s">
        <v>159</v>
      </c>
      <c r="E1714" s="1">
        <v>3</v>
      </c>
      <c r="F1714" s="1">
        <v>0</v>
      </c>
      <c r="G1714" s="1" t="s">
        <v>584</v>
      </c>
      <c r="H1714" s="1" t="s">
        <v>584</v>
      </c>
      <c r="I1714" s="1">
        <v>2</v>
      </c>
      <c r="J1714" s="14" t="s">
        <v>2048</v>
      </c>
      <c r="K1714" s="14" t="s">
        <v>4238</v>
      </c>
      <c r="L1714" s="14"/>
      <c r="M1714" s="1" t="s">
        <v>5986</v>
      </c>
      <c r="N1714" s="14" t="s">
        <v>5989</v>
      </c>
      <c r="O1714" s="1">
        <f>IF(G1714="D1",MATCH(C1714,'RPI calculation'!$A$9:$A$356,0),0)</f>
        <v>137</v>
      </c>
      <c r="P1714" s="1">
        <f>IF(H1714="D1",MATCH(D1714,'RPI calculation'!$A$9:$A$356,0),0)</f>
        <v>192</v>
      </c>
      <c r="Q1714" s="1">
        <f t="shared" si="78"/>
        <v>1</v>
      </c>
      <c r="R1714" s="1">
        <f t="shared" si="79"/>
        <v>1</v>
      </c>
      <c r="S1714" s="1">
        <f t="shared" si="80"/>
        <v>0</v>
      </c>
      <c r="T1714" s="9">
        <f>IF(Q1714=0,0,(INDEX('RPI calculation'!$H$9:$H$356,P1714)-(COUNTIFS(Matches!$C$9:$C$1954,C1714,Matches!$D$9:$D$1954,D1714,Matches!$Q$9:$Q$1954,1,Matches!$F$9:$F$1954,3)+COUNTIFS(Matches!$C$9:$C$1954,D1714,Matches!$D$9:$D$1954,C1714,Matches!$Q$9:$Q$1954,1,Matches!$E$9:$E$1954,3)))/((INDEX('RPI calculation'!$H$9:$H$356,P1714)+INDEX('RPI calculation'!$I$9:$I$356,P1714))-(COUNTIFS(Matches!$C$9:$C$1954,C1714,Matches!$D$9:$D$1954,D1714,Matches!$Q$9:$Q$1954,1)+COUNTIFS(Matches!$C$9:$C$1954,D1714,Matches!$D$9:$D$1954,C1714,Matches!$Q$9:$Q$1954,1))))</f>
        <v>0.90909090909090906</v>
      </c>
      <c r="U1714" s="9">
        <f>IF(Q1714=0,0,(INDEX('RPI calculation'!$H$9:$H$356,O1714)-(COUNTIFS(Matches!$C$9:$C$1954,C1714,Matches!$D$9:$D$1954,D1714,Matches!$Q$9:$Q$1954,1,Matches!$E$9:$E$1954,3)+COUNTIFS(Matches!$C$9:$C$1954,D1714,Matches!$D$9:$D$1954,C1714,Matches!$Q$9:$Q$1954,1,Matches!$F$9:$F$1954,3)))/((INDEX('RPI calculation'!$H$9:$H$356,O1714)+INDEX('RPI calculation'!$I$9:$I$356,O1714))-(COUNTIFS(Matches!$C$9:$C$1954,C1714,Matches!$D$9:$D$1954,D1714,Matches!$Q$9:$Q$1954,1)+COUNTIFS(Matches!$C$9:$C$1954,D1714,Matches!$D$9:$D$1954,C1714,Matches!$Q$9:$Q$1954,1))))</f>
        <v>0.6</v>
      </c>
      <c r="V1714" s="9">
        <f>IF(Q1714=0,0,INDEX('RPI calculation'!$K$9:$K$356,P1714))</f>
        <v>0.4135003885003885</v>
      </c>
      <c r="W1714" s="9">
        <f>IF(Q1714=0,0,INDEX('RPI calculation'!$K$9:$K$356,O1714))</f>
        <v>0.57589840714840712</v>
      </c>
      <c r="X1714" s="1">
        <f>IF(G1714="D1",INDEX('RPI calculation'!$N$9:$N$356,O1714),0)</f>
        <v>78</v>
      </c>
      <c r="Y1714" s="1">
        <f>IF(H1714="D1",INDEX('RPI calculation'!$N$9:$N$356,P1714),0)</f>
        <v>136</v>
      </c>
    </row>
    <row r="1715" spans="1:25" ht="25">
      <c r="A1715" s="1" t="s">
        <v>4521</v>
      </c>
      <c r="B1715" s="12">
        <v>46283</v>
      </c>
      <c r="C1715" s="1" t="s">
        <v>86</v>
      </c>
      <c r="D1715" s="1" t="s">
        <v>244</v>
      </c>
      <c r="E1715" s="1">
        <v>3</v>
      </c>
      <c r="F1715" s="1">
        <v>1</v>
      </c>
      <c r="G1715" s="1" t="s">
        <v>584</v>
      </c>
      <c r="H1715" s="1" t="s">
        <v>584</v>
      </c>
      <c r="I1715" s="1">
        <v>2</v>
      </c>
      <c r="J1715" s="14" t="s">
        <v>1124</v>
      </c>
      <c r="K1715" s="14" t="s">
        <v>4522</v>
      </c>
      <c r="L1715" s="14"/>
      <c r="M1715" s="1" t="s">
        <v>5986</v>
      </c>
      <c r="N1715" s="14" t="s">
        <v>5989</v>
      </c>
      <c r="O1715" s="1">
        <f>IF(G1715="D1",MATCH(C1715,'RPI calculation'!$A$9:$A$356,0),0)</f>
        <v>138</v>
      </c>
      <c r="P1715" s="1">
        <f>IF(H1715="D1",MATCH(D1715,'RPI calculation'!$A$9:$A$356,0),0)</f>
        <v>185</v>
      </c>
      <c r="Q1715" s="1">
        <f t="shared" si="78"/>
        <v>1</v>
      </c>
      <c r="R1715" s="1">
        <f t="shared" si="79"/>
        <v>1</v>
      </c>
      <c r="S1715" s="1">
        <f t="shared" si="80"/>
        <v>0</v>
      </c>
      <c r="T1715" s="9">
        <f>IF(Q1715=0,0,(INDEX('RPI calculation'!$H$9:$H$356,P1715)-(COUNTIFS(Matches!$C$9:$C$1954,C1715,Matches!$D$9:$D$1954,D1715,Matches!$Q$9:$Q$1954,1,Matches!$F$9:$F$1954,3)+COUNTIFS(Matches!$C$9:$C$1954,D1715,Matches!$D$9:$D$1954,C1715,Matches!$Q$9:$Q$1954,1,Matches!$E$9:$E$1954,3)))/((INDEX('RPI calculation'!$H$9:$H$356,P1715)+INDEX('RPI calculation'!$I$9:$I$356,P1715))-(COUNTIFS(Matches!$C$9:$C$1954,C1715,Matches!$D$9:$D$1954,D1715,Matches!$Q$9:$Q$1954,1)+COUNTIFS(Matches!$C$9:$C$1954,D1715,Matches!$D$9:$D$1954,C1715,Matches!$Q$9:$Q$1954,1))))</f>
        <v>0.58333333333333337</v>
      </c>
      <c r="U1715" s="9">
        <f>IF(Q1715=0,0,(INDEX('RPI calculation'!$H$9:$H$356,O1715)-(COUNTIFS(Matches!$C$9:$C$1954,C1715,Matches!$D$9:$D$1954,D1715,Matches!$Q$9:$Q$1954,1,Matches!$E$9:$E$1954,3)+COUNTIFS(Matches!$C$9:$C$1954,D1715,Matches!$D$9:$D$1954,C1715,Matches!$Q$9:$Q$1954,1,Matches!$F$9:$F$1954,3)))/((INDEX('RPI calculation'!$H$9:$H$356,O1715)+INDEX('RPI calculation'!$I$9:$I$356,O1715))-(COUNTIFS(Matches!$C$9:$C$1954,C1715,Matches!$D$9:$D$1954,D1715,Matches!$Q$9:$Q$1954,1)+COUNTIFS(Matches!$C$9:$C$1954,D1715,Matches!$D$9:$D$1954,C1715,Matches!$Q$9:$Q$1954,1))))</f>
        <v>0.81818181818181823</v>
      </c>
      <c r="V1715" s="9">
        <f>IF(Q1715=0,0,INDEX('RPI calculation'!$K$9:$K$356,P1715))</f>
        <v>0.43014763014763019</v>
      </c>
      <c r="W1715" s="9">
        <f>IF(Q1715=0,0,INDEX('RPI calculation'!$K$9:$K$356,O1715))</f>
        <v>0.52916666666666667</v>
      </c>
      <c r="X1715" s="1">
        <f>IF(G1715="D1",INDEX('RPI calculation'!$N$9:$N$356,O1715),0)</f>
        <v>63</v>
      </c>
      <c r="Y1715" s="1">
        <f>IF(H1715="D1",INDEX('RPI calculation'!$N$9:$N$356,P1715),0)</f>
        <v>221</v>
      </c>
    </row>
    <row r="1716" spans="1:25" ht="25">
      <c r="A1716" s="1" t="s">
        <v>4523</v>
      </c>
      <c r="B1716" s="12">
        <v>46283</v>
      </c>
      <c r="C1716" s="1" t="s">
        <v>86</v>
      </c>
      <c r="D1716" s="1" t="s">
        <v>291</v>
      </c>
      <c r="E1716" s="1">
        <v>3</v>
      </c>
      <c r="F1716" s="1">
        <v>0</v>
      </c>
      <c r="G1716" s="1" t="s">
        <v>584</v>
      </c>
      <c r="H1716" s="1" t="s">
        <v>584</v>
      </c>
      <c r="I1716" s="1">
        <v>2</v>
      </c>
      <c r="J1716" s="14" t="s">
        <v>4524</v>
      </c>
      <c r="K1716" s="14" t="s">
        <v>4525</v>
      </c>
      <c r="L1716" s="14"/>
      <c r="M1716" s="1" t="s">
        <v>5986</v>
      </c>
      <c r="N1716" s="14" t="s">
        <v>5989</v>
      </c>
      <c r="O1716" s="1">
        <f>IF(G1716="D1",MATCH(C1716,'RPI calculation'!$A$9:$A$356,0),0)</f>
        <v>138</v>
      </c>
      <c r="P1716" s="1">
        <f>IF(H1716="D1",MATCH(D1716,'RPI calculation'!$A$9:$A$356,0),0)</f>
        <v>320</v>
      </c>
      <c r="Q1716" s="1">
        <f t="shared" si="78"/>
        <v>1</v>
      </c>
      <c r="R1716" s="1">
        <f t="shared" si="79"/>
        <v>1</v>
      </c>
      <c r="S1716" s="1">
        <f t="shared" si="80"/>
        <v>0</v>
      </c>
      <c r="T1716" s="9">
        <f>IF(Q1716=0,0,(INDEX('RPI calculation'!$H$9:$H$356,P1716)-(COUNTIFS(Matches!$C$9:$C$1954,C1716,Matches!$D$9:$D$1954,D1716,Matches!$Q$9:$Q$1954,1,Matches!$F$9:$F$1954,3)+COUNTIFS(Matches!$C$9:$C$1954,D1716,Matches!$D$9:$D$1954,C1716,Matches!$Q$9:$Q$1954,1,Matches!$E$9:$E$1954,3)))/((INDEX('RPI calculation'!$H$9:$H$356,P1716)+INDEX('RPI calculation'!$I$9:$I$356,P1716))-(COUNTIFS(Matches!$C$9:$C$1954,C1716,Matches!$D$9:$D$1954,D1716,Matches!$Q$9:$Q$1954,1)+COUNTIFS(Matches!$C$9:$C$1954,D1716,Matches!$D$9:$D$1954,C1716,Matches!$Q$9:$Q$1954,1))))</f>
        <v>0.4</v>
      </c>
      <c r="U1716" s="9">
        <f>IF(Q1716=0,0,(INDEX('RPI calculation'!$H$9:$H$356,O1716)-(COUNTIFS(Matches!$C$9:$C$1954,C1716,Matches!$D$9:$D$1954,D1716,Matches!$Q$9:$Q$1954,1,Matches!$E$9:$E$1954,3)+COUNTIFS(Matches!$C$9:$C$1954,D1716,Matches!$D$9:$D$1954,C1716,Matches!$Q$9:$Q$1954,1,Matches!$F$9:$F$1954,3)))/((INDEX('RPI calculation'!$H$9:$H$356,O1716)+INDEX('RPI calculation'!$I$9:$I$356,O1716))-(COUNTIFS(Matches!$C$9:$C$1954,C1716,Matches!$D$9:$D$1954,D1716,Matches!$Q$9:$Q$1954,1)+COUNTIFS(Matches!$C$9:$C$1954,D1716,Matches!$D$9:$D$1954,C1716,Matches!$Q$9:$Q$1954,1))))</f>
        <v>0.81818181818181823</v>
      </c>
      <c r="V1716" s="9">
        <f>IF(Q1716=0,0,INDEX('RPI calculation'!$K$9:$K$356,P1716))</f>
        <v>0.45764462809917356</v>
      </c>
      <c r="W1716" s="9">
        <f>IF(Q1716=0,0,INDEX('RPI calculation'!$K$9:$K$356,O1716))</f>
        <v>0.52916666666666667</v>
      </c>
      <c r="X1716" s="1">
        <f>IF(G1716="D1",INDEX('RPI calculation'!$N$9:$N$356,O1716),0)</f>
        <v>63</v>
      </c>
      <c r="Y1716" s="1">
        <f>IF(H1716="D1",INDEX('RPI calculation'!$N$9:$N$356,P1716),0)</f>
        <v>268</v>
      </c>
    </row>
    <row r="1717" spans="1:25" ht="25">
      <c r="A1717" s="1" t="s">
        <v>4526</v>
      </c>
      <c r="B1717" s="12">
        <v>46283</v>
      </c>
      <c r="C1717" s="1" t="s">
        <v>45</v>
      </c>
      <c r="D1717" s="1" t="s">
        <v>25</v>
      </c>
      <c r="E1717" s="1">
        <v>0</v>
      </c>
      <c r="F1717" s="1">
        <v>3</v>
      </c>
      <c r="G1717" s="1" t="s">
        <v>584</v>
      </c>
      <c r="H1717" s="1" t="s">
        <v>584</v>
      </c>
      <c r="I1717" s="1">
        <v>2</v>
      </c>
      <c r="J1717" s="14" t="s">
        <v>4527</v>
      </c>
      <c r="K1717" s="14" t="s">
        <v>4528</v>
      </c>
      <c r="L1717" s="14"/>
      <c r="M1717" s="1" t="s">
        <v>5986</v>
      </c>
      <c r="N1717" s="14" t="s">
        <v>5988</v>
      </c>
      <c r="O1717" s="1">
        <f>IF(G1717="D1",MATCH(C1717,'RPI calculation'!$A$9:$A$356,0),0)</f>
        <v>139</v>
      </c>
      <c r="P1717" s="1">
        <f>IF(H1717="D1",MATCH(D1717,'RPI calculation'!$A$9:$A$356,0),0)</f>
        <v>323</v>
      </c>
      <c r="Q1717" s="1">
        <f t="shared" si="78"/>
        <v>1</v>
      </c>
      <c r="R1717" s="1">
        <f t="shared" si="79"/>
        <v>0</v>
      </c>
      <c r="S1717" s="1">
        <f t="shared" si="80"/>
        <v>1</v>
      </c>
      <c r="T1717" s="9">
        <f>IF(Q1717=0,0,(INDEX('RPI calculation'!$H$9:$H$356,P1717)-(COUNTIFS(Matches!$C$9:$C$1954,C1717,Matches!$D$9:$D$1954,D1717,Matches!$Q$9:$Q$1954,1,Matches!$F$9:$F$1954,3)+COUNTIFS(Matches!$C$9:$C$1954,D1717,Matches!$D$9:$D$1954,C1717,Matches!$Q$9:$Q$1954,1,Matches!$E$9:$E$1954,3)))/((INDEX('RPI calculation'!$H$9:$H$356,P1717)+INDEX('RPI calculation'!$I$9:$I$356,P1717))-(COUNTIFS(Matches!$C$9:$C$1954,C1717,Matches!$D$9:$D$1954,D1717,Matches!$Q$9:$Q$1954,1)+COUNTIFS(Matches!$C$9:$C$1954,D1717,Matches!$D$9:$D$1954,C1717,Matches!$Q$9:$Q$1954,1))))</f>
        <v>1</v>
      </c>
      <c r="U1717" s="9">
        <f>IF(Q1717=0,0,(INDEX('RPI calculation'!$H$9:$H$356,O1717)-(COUNTIFS(Matches!$C$9:$C$1954,C1717,Matches!$D$9:$D$1954,D1717,Matches!$Q$9:$Q$1954,1,Matches!$E$9:$E$1954,3)+COUNTIFS(Matches!$C$9:$C$1954,D1717,Matches!$D$9:$D$1954,C1717,Matches!$Q$9:$Q$1954,1,Matches!$F$9:$F$1954,3)))/((INDEX('RPI calculation'!$H$9:$H$356,O1717)+INDEX('RPI calculation'!$I$9:$I$356,O1717))-(COUNTIFS(Matches!$C$9:$C$1954,C1717,Matches!$D$9:$D$1954,D1717,Matches!$Q$9:$Q$1954,1)+COUNTIFS(Matches!$C$9:$C$1954,D1717,Matches!$D$9:$D$1954,C1717,Matches!$Q$9:$Q$1954,1))))</f>
        <v>0.75</v>
      </c>
      <c r="V1717" s="9">
        <f>IF(Q1717=0,0,INDEX('RPI calculation'!$K$9:$K$356,P1717))</f>
        <v>0.69165464165464163</v>
      </c>
      <c r="W1717" s="9">
        <f>IF(Q1717=0,0,INDEX('RPI calculation'!$K$9:$K$356,O1717))</f>
        <v>0.66015712682379357</v>
      </c>
      <c r="X1717" s="1">
        <f>IF(G1717="D1",INDEX('RPI calculation'!$N$9:$N$356,O1717),0)</f>
        <v>22</v>
      </c>
      <c r="Y1717" s="1">
        <f>IF(H1717="D1",INDEX('RPI calculation'!$N$9:$N$356,P1717),0)</f>
        <v>2</v>
      </c>
    </row>
    <row r="1718" spans="1:25" ht="25">
      <c r="A1718" s="1" t="s">
        <v>4529</v>
      </c>
      <c r="B1718" s="12">
        <v>46283</v>
      </c>
      <c r="C1718" s="1" t="s">
        <v>208</v>
      </c>
      <c r="D1718" s="1" t="s">
        <v>226</v>
      </c>
      <c r="E1718" s="1">
        <v>2</v>
      </c>
      <c r="F1718" s="1">
        <v>3</v>
      </c>
      <c r="G1718" s="1" t="s">
        <v>584</v>
      </c>
      <c r="H1718" s="1" t="s">
        <v>584</v>
      </c>
      <c r="I1718" s="1">
        <v>2</v>
      </c>
      <c r="J1718" s="14" t="s">
        <v>1535</v>
      </c>
      <c r="K1718" s="14" t="s">
        <v>4530</v>
      </c>
      <c r="L1718" s="14"/>
      <c r="M1718" s="1" t="s">
        <v>5986</v>
      </c>
      <c r="N1718" s="14" t="s">
        <v>5989</v>
      </c>
      <c r="O1718" s="1">
        <f>IF(G1718="D1",MATCH(C1718,'RPI calculation'!$A$9:$A$356,0),0)</f>
        <v>140</v>
      </c>
      <c r="P1718" s="1">
        <f>IF(H1718="D1",MATCH(D1718,'RPI calculation'!$A$9:$A$356,0),0)</f>
        <v>265</v>
      </c>
      <c r="Q1718" s="1">
        <f t="shared" si="78"/>
        <v>1</v>
      </c>
      <c r="R1718" s="1">
        <f t="shared" si="79"/>
        <v>0</v>
      </c>
      <c r="S1718" s="1">
        <f t="shared" si="80"/>
        <v>1</v>
      </c>
      <c r="T1718" s="9">
        <f>IF(Q1718=0,0,(INDEX('RPI calculation'!$H$9:$H$356,P1718)-(COUNTIFS(Matches!$C$9:$C$1954,C1718,Matches!$D$9:$D$1954,D1718,Matches!$Q$9:$Q$1954,1,Matches!$F$9:$F$1954,3)+COUNTIFS(Matches!$C$9:$C$1954,D1718,Matches!$D$9:$D$1954,C1718,Matches!$Q$9:$Q$1954,1,Matches!$E$9:$E$1954,3)))/((INDEX('RPI calculation'!$H$9:$H$356,P1718)+INDEX('RPI calculation'!$I$9:$I$356,P1718))-(COUNTIFS(Matches!$C$9:$C$1954,C1718,Matches!$D$9:$D$1954,D1718,Matches!$Q$9:$Q$1954,1)+COUNTIFS(Matches!$C$9:$C$1954,D1718,Matches!$D$9:$D$1954,C1718,Matches!$Q$9:$Q$1954,1))))</f>
        <v>0.8</v>
      </c>
      <c r="U1718" s="9">
        <f>IF(Q1718=0,0,(INDEX('RPI calculation'!$H$9:$H$356,O1718)-(COUNTIFS(Matches!$C$9:$C$1954,C1718,Matches!$D$9:$D$1954,D1718,Matches!$Q$9:$Q$1954,1,Matches!$E$9:$E$1954,3)+COUNTIFS(Matches!$C$9:$C$1954,D1718,Matches!$D$9:$D$1954,C1718,Matches!$Q$9:$Q$1954,1,Matches!$F$9:$F$1954,3)))/((INDEX('RPI calculation'!$H$9:$H$356,O1718)+INDEX('RPI calculation'!$I$9:$I$356,O1718))-(COUNTIFS(Matches!$C$9:$C$1954,C1718,Matches!$D$9:$D$1954,D1718,Matches!$Q$9:$Q$1954,1)+COUNTIFS(Matches!$C$9:$C$1954,D1718,Matches!$D$9:$D$1954,C1718,Matches!$Q$9:$Q$1954,1))))</f>
        <v>0.54545454545454541</v>
      </c>
      <c r="V1718" s="9">
        <f>IF(Q1718=0,0,INDEX('RPI calculation'!$K$9:$K$356,P1718))</f>
        <v>0.29807162534435261</v>
      </c>
      <c r="W1718" s="9">
        <f>IF(Q1718=0,0,INDEX('RPI calculation'!$K$9:$K$356,O1718))</f>
        <v>0.50915750915750912</v>
      </c>
      <c r="X1718" s="1">
        <f>IF(G1718="D1",INDEX('RPI calculation'!$N$9:$N$356,O1718),0)</f>
        <v>185</v>
      </c>
      <c r="Y1718" s="1">
        <f>IF(H1718="D1",INDEX('RPI calculation'!$N$9:$N$356,P1718),0)</f>
        <v>203</v>
      </c>
    </row>
    <row r="1719" spans="1:25" ht="25">
      <c r="A1719" s="1" t="s">
        <v>4531</v>
      </c>
      <c r="B1719" s="12">
        <v>46283</v>
      </c>
      <c r="C1719" s="1" t="s">
        <v>46</v>
      </c>
      <c r="D1719" s="1" t="s">
        <v>148</v>
      </c>
      <c r="E1719" s="1">
        <v>3</v>
      </c>
      <c r="F1719" s="1">
        <v>2</v>
      </c>
      <c r="G1719" s="1" t="s">
        <v>584</v>
      </c>
      <c r="H1719" s="1" t="s">
        <v>584</v>
      </c>
      <c r="I1719" s="1">
        <v>2</v>
      </c>
      <c r="J1719" s="14" t="s">
        <v>1561</v>
      </c>
      <c r="K1719" s="14" t="s">
        <v>4240</v>
      </c>
      <c r="L1719" s="14"/>
      <c r="M1719" s="1" t="s">
        <v>5986</v>
      </c>
      <c r="N1719" s="14" t="s">
        <v>5989</v>
      </c>
      <c r="O1719" s="1">
        <f>IF(G1719="D1",MATCH(C1719,'RPI calculation'!$A$9:$A$356,0),0)</f>
        <v>143</v>
      </c>
      <c r="P1719" s="1">
        <f>IF(H1719="D1",MATCH(D1719,'RPI calculation'!$A$9:$A$356,0),0)</f>
        <v>330</v>
      </c>
      <c r="Q1719" s="1">
        <f t="shared" si="78"/>
        <v>1</v>
      </c>
      <c r="R1719" s="1">
        <f t="shared" si="79"/>
        <v>1</v>
      </c>
      <c r="S1719" s="1">
        <f t="shared" si="80"/>
        <v>0</v>
      </c>
      <c r="T1719" s="9">
        <f>IF(Q1719=0,0,(INDEX('RPI calculation'!$H$9:$H$356,P1719)-(COUNTIFS(Matches!$C$9:$C$1954,C1719,Matches!$D$9:$D$1954,D1719,Matches!$Q$9:$Q$1954,1,Matches!$F$9:$F$1954,3)+COUNTIFS(Matches!$C$9:$C$1954,D1719,Matches!$D$9:$D$1954,C1719,Matches!$Q$9:$Q$1954,1,Matches!$E$9:$E$1954,3)))/((INDEX('RPI calculation'!$H$9:$H$356,P1719)+INDEX('RPI calculation'!$I$9:$I$356,P1719))-(COUNTIFS(Matches!$C$9:$C$1954,C1719,Matches!$D$9:$D$1954,D1719,Matches!$Q$9:$Q$1954,1)+COUNTIFS(Matches!$C$9:$C$1954,D1719,Matches!$D$9:$D$1954,C1719,Matches!$Q$9:$Q$1954,1))))</f>
        <v>0.625</v>
      </c>
      <c r="U1719" s="9">
        <f>IF(Q1719=0,0,(INDEX('RPI calculation'!$H$9:$H$356,O1719)-(COUNTIFS(Matches!$C$9:$C$1954,C1719,Matches!$D$9:$D$1954,D1719,Matches!$Q$9:$Q$1954,1,Matches!$E$9:$E$1954,3)+COUNTIFS(Matches!$C$9:$C$1954,D1719,Matches!$D$9:$D$1954,C1719,Matches!$Q$9:$Q$1954,1,Matches!$F$9:$F$1954,3)))/((INDEX('RPI calculation'!$H$9:$H$356,O1719)+INDEX('RPI calculation'!$I$9:$I$356,O1719))-(COUNTIFS(Matches!$C$9:$C$1954,C1719,Matches!$D$9:$D$1954,D1719,Matches!$Q$9:$Q$1954,1)+COUNTIFS(Matches!$C$9:$C$1954,D1719,Matches!$D$9:$D$1954,C1719,Matches!$Q$9:$Q$1954,1))))</f>
        <v>0.75</v>
      </c>
      <c r="V1719" s="9">
        <f>IF(Q1719=0,0,INDEX('RPI calculation'!$K$9:$K$356,P1719))</f>
        <v>0.55249999999999999</v>
      </c>
      <c r="W1719" s="9">
        <f>IF(Q1719=0,0,INDEX('RPI calculation'!$K$9:$K$356,O1719))</f>
        <v>0.60912698412698407</v>
      </c>
      <c r="X1719" s="1">
        <f>IF(G1719="D1",INDEX('RPI calculation'!$N$9:$N$356,O1719),0)</f>
        <v>23</v>
      </c>
      <c r="Y1719" s="1">
        <f>IF(H1719="D1",INDEX('RPI calculation'!$N$9:$N$356,P1719),0)</f>
        <v>125</v>
      </c>
    </row>
    <row r="1720" spans="1:25" ht="25">
      <c r="A1720" s="1" t="s">
        <v>4532</v>
      </c>
      <c r="B1720" s="12">
        <v>46283</v>
      </c>
      <c r="C1720" s="1" t="s">
        <v>287</v>
      </c>
      <c r="D1720" s="1" t="s">
        <v>151</v>
      </c>
      <c r="E1720" s="1">
        <v>2</v>
      </c>
      <c r="F1720" s="1">
        <v>3</v>
      </c>
      <c r="G1720" s="1" t="s">
        <v>584</v>
      </c>
      <c r="H1720" s="1" t="s">
        <v>584</v>
      </c>
      <c r="I1720" s="1">
        <v>2</v>
      </c>
      <c r="J1720" s="14" t="s">
        <v>1535</v>
      </c>
      <c r="K1720" s="14" t="s">
        <v>4533</v>
      </c>
      <c r="L1720" s="14"/>
      <c r="M1720" s="1" t="s">
        <v>5986</v>
      </c>
      <c r="N1720" s="14" t="s">
        <v>5989</v>
      </c>
      <c r="O1720" s="1">
        <f>IF(G1720="D1",MATCH(C1720,'RPI calculation'!$A$9:$A$356,0),0)</f>
        <v>144</v>
      </c>
      <c r="P1720" s="1">
        <f>IF(H1720="D1",MATCH(D1720,'RPI calculation'!$A$9:$A$356,0),0)</f>
        <v>313</v>
      </c>
      <c r="Q1720" s="1">
        <f t="shared" si="78"/>
        <v>1</v>
      </c>
      <c r="R1720" s="1">
        <f t="shared" si="79"/>
        <v>0</v>
      </c>
      <c r="S1720" s="1">
        <f t="shared" si="80"/>
        <v>1</v>
      </c>
      <c r="T1720" s="9">
        <f>IF(Q1720=0,0,(INDEX('RPI calculation'!$H$9:$H$356,P1720)-(COUNTIFS(Matches!$C$9:$C$1954,C1720,Matches!$D$9:$D$1954,D1720,Matches!$Q$9:$Q$1954,1,Matches!$F$9:$F$1954,3)+COUNTIFS(Matches!$C$9:$C$1954,D1720,Matches!$D$9:$D$1954,C1720,Matches!$Q$9:$Q$1954,1,Matches!$E$9:$E$1954,3)))/((INDEX('RPI calculation'!$H$9:$H$356,P1720)+INDEX('RPI calculation'!$I$9:$I$356,P1720))-(COUNTIFS(Matches!$C$9:$C$1954,C1720,Matches!$D$9:$D$1954,D1720,Matches!$Q$9:$Q$1954,1)+COUNTIFS(Matches!$C$9:$C$1954,D1720,Matches!$D$9:$D$1954,C1720,Matches!$Q$9:$Q$1954,1))))</f>
        <v>0.45454545454545453</v>
      </c>
      <c r="U1720" s="9">
        <f>IF(Q1720=0,0,(INDEX('RPI calculation'!$H$9:$H$356,O1720)-(COUNTIFS(Matches!$C$9:$C$1954,C1720,Matches!$D$9:$D$1954,D1720,Matches!$Q$9:$Q$1954,1,Matches!$E$9:$E$1954,3)+COUNTIFS(Matches!$C$9:$C$1954,D1720,Matches!$D$9:$D$1954,C1720,Matches!$Q$9:$Q$1954,1,Matches!$F$9:$F$1954,3)))/((INDEX('RPI calculation'!$H$9:$H$356,O1720)+INDEX('RPI calculation'!$I$9:$I$356,O1720))-(COUNTIFS(Matches!$C$9:$C$1954,C1720,Matches!$D$9:$D$1954,D1720,Matches!$Q$9:$Q$1954,1)+COUNTIFS(Matches!$C$9:$C$1954,D1720,Matches!$D$9:$D$1954,C1720,Matches!$Q$9:$Q$1954,1))))</f>
        <v>0.41666666666666669</v>
      </c>
      <c r="V1720" s="9">
        <f>IF(Q1720=0,0,INDEX('RPI calculation'!$K$9:$K$356,P1720))</f>
        <v>0.56792929292929295</v>
      </c>
      <c r="W1720" s="9">
        <f>IF(Q1720=0,0,INDEX('RPI calculation'!$K$9:$K$356,O1720))</f>
        <v>0.44829059829059825</v>
      </c>
      <c r="X1720" s="1">
        <f>IF(G1720="D1",INDEX('RPI calculation'!$N$9:$N$356,O1720),0)</f>
        <v>264</v>
      </c>
      <c r="Y1720" s="1">
        <f>IF(H1720="D1",INDEX('RPI calculation'!$N$9:$N$356,P1720),0)</f>
        <v>128</v>
      </c>
    </row>
    <row r="1721" spans="1:25" ht="25">
      <c r="A1721" s="1" t="s">
        <v>4534</v>
      </c>
      <c r="B1721" s="12">
        <v>46283</v>
      </c>
      <c r="C1721" s="1" t="s">
        <v>329</v>
      </c>
      <c r="D1721" s="1" t="s">
        <v>194</v>
      </c>
      <c r="E1721" s="1">
        <v>1</v>
      </c>
      <c r="F1721" s="1">
        <v>3</v>
      </c>
      <c r="G1721" s="1" t="s">
        <v>584</v>
      </c>
      <c r="H1721" s="1" t="s">
        <v>584</v>
      </c>
      <c r="I1721" s="1">
        <v>2</v>
      </c>
      <c r="J1721" s="14" t="s">
        <v>1407</v>
      </c>
      <c r="K1721" s="14" t="s">
        <v>4535</v>
      </c>
      <c r="L1721" s="14"/>
      <c r="M1721" s="1" t="s">
        <v>5986</v>
      </c>
      <c r="N1721" s="14" t="s">
        <v>5989</v>
      </c>
      <c r="O1721" s="1">
        <f>IF(G1721="D1",MATCH(C1721,'RPI calculation'!$A$9:$A$356,0),0)</f>
        <v>145</v>
      </c>
      <c r="P1721" s="1">
        <f>IF(H1721="D1",MATCH(D1721,'RPI calculation'!$A$9:$A$356,0),0)</f>
        <v>250</v>
      </c>
      <c r="Q1721" s="1">
        <f t="shared" si="78"/>
        <v>1</v>
      </c>
      <c r="R1721" s="1">
        <f t="shared" si="79"/>
        <v>0</v>
      </c>
      <c r="S1721" s="1">
        <f t="shared" si="80"/>
        <v>1</v>
      </c>
      <c r="T1721" s="9">
        <f>IF(Q1721=0,0,(INDEX('RPI calculation'!$H$9:$H$356,P1721)-(COUNTIFS(Matches!$C$9:$C$1954,C1721,Matches!$D$9:$D$1954,D1721,Matches!$Q$9:$Q$1954,1,Matches!$F$9:$F$1954,3)+COUNTIFS(Matches!$C$9:$C$1954,D1721,Matches!$D$9:$D$1954,C1721,Matches!$Q$9:$Q$1954,1,Matches!$E$9:$E$1954,3)))/((INDEX('RPI calculation'!$H$9:$H$356,P1721)+INDEX('RPI calculation'!$I$9:$I$356,P1721))-(COUNTIFS(Matches!$C$9:$C$1954,C1721,Matches!$D$9:$D$1954,D1721,Matches!$Q$9:$Q$1954,1)+COUNTIFS(Matches!$C$9:$C$1954,D1721,Matches!$D$9:$D$1954,C1721,Matches!$Q$9:$Q$1954,1))))</f>
        <v>0.41666666666666669</v>
      </c>
      <c r="U1721" s="9">
        <f>IF(Q1721=0,0,(INDEX('RPI calculation'!$H$9:$H$356,O1721)-(COUNTIFS(Matches!$C$9:$C$1954,C1721,Matches!$D$9:$D$1954,D1721,Matches!$Q$9:$Q$1954,1,Matches!$E$9:$E$1954,3)+COUNTIFS(Matches!$C$9:$C$1954,D1721,Matches!$D$9:$D$1954,C1721,Matches!$Q$9:$Q$1954,1,Matches!$F$9:$F$1954,3)))/((INDEX('RPI calculation'!$H$9:$H$356,O1721)+INDEX('RPI calculation'!$I$9:$I$356,O1721))-(COUNTIFS(Matches!$C$9:$C$1954,C1721,Matches!$D$9:$D$1954,D1721,Matches!$Q$9:$Q$1954,1)+COUNTIFS(Matches!$C$9:$C$1954,D1721,Matches!$D$9:$D$1954,C1721,Matches!$Q$9:$Q$1954,1))))</f>
        <v>0.53846153846153844</v>
      </c>
      <c r="V1721" s="9">
        <f>IF(Q1721=0,0,INDEX('RPI calculation'!$K$9:$K$356,P1721))</f>
        <v>0.52615205307513002</v>
      </c>
      <c r="W1721" s="9">
        <f>IF(Q1721=0,0,INDEX('RPI calculation'!$K$9:$K$356,O1721))</f>
        <v>0.32139249639249634</v>
      </c>
      <c r="X1721" s="1">
        <f>IF(G1721="D1",INDEX('RPI calculation'!$N$9:$N$356,O1721),0)</f>
        <v>306</v>
      </c>
      <c r="Y1721" s="1">
        <f>IF(H1721="D1",INDEX('RPI calculation'!$N$9:$N$356,P1721),0)</f>
        <v>171</v>
      </c>
    </row>
    <row r="1722" spans="1:25" ht="25">
      <c r="A1722" s="1" t="s">
        <v>4536</v>
      </c>
      <c r="B1722" s="12">
        <v>46283</v>
      </c>
      <c r="C1722" s="1" t="s">
        <v>133</v>
      </c>
      <c r="D1722" s="1" t="s">
        <v>102</v>
      </c>
      <c r="E1722" s="1">
        <v>3</v>
      </c>
      <c r="F1722" s="1">
        <v>2</v>
      </c>
      <c r="G1722" s="1" t="s">
        <v>584</v>
      </c>
      <c r="H1722" s="1" t="s">
        <v>584</v>
      </c>
      <c r="I1722" s="1">
        <v>2</v>
      </c>
      <c r="J1722" s="14" t="s">
        <v>4537</v>
      </c>
      <c r="K1722" s="14" t="s">
        <v>4538</v>
      </c>
      <c r="L1722" s="14"/>
      <c r="M1722" s="1" t="s">
        <v>5986</v>
      </c>
      <c r="N1722" s="14" t="s">
        <v>5988</v>
      </c>
      <c r="O1722" s="1">
        <f>IF(G1722="D1",MATCH(C1722,'RPI calculation'!$A$9:$A$356,0),0)</f>
        <v>149</v>
      </c>
      <c r="P1722" s="1">
        <f>IF(H1722="D1",MATCH(D1722,'RPI calculation'!$A$9:$A$356,0),0)</f>
        <v>291</v>
      </c>
      <c r="Q1722" s="1">
        <f t="shared" si="78"/>
        <v>1</v>
      </c>
      <c r="R1722" s="1">
        <f t="shared" si="79"/>
        <v>1</v>
      </c>
      <c r="S1722" s="1">
        <f t="shared" si="80"/>
        <v>0</v>
      </c>
      <c r="T1722" s="9">
        <f>IF(Q1722=0,0,(INDEX('RPI calculation'!$H$9:$H$356,P1722)-(COUNTIFS(Matches!$C$9:$C$1954,C1722,Matches!$D$9:$D$1954,D1722,Matches!$Q$9:$Q$1954,1,Matches!$F$9:$F$1954,3)+COUNTIFS(Matches!$C$9:$C$1954,D1722,Matches!$D$9:$D$1954,C1722,Matches!$Q$9:$Q$1954,1,Matches!$E$9:$E$1954,3)))/((INDEX('RPI calculation'!$H$9:$H$356,P1722)+INDEX('RPI calculation'!$I$9:$I$356,P1722))-(COUNTIFS(Matches!$C$9:$C$1954,C1722,Matches!$D$9:$D$1954,D1722,Matches!$Q$9:$Q$1954,1)+COUNTIFS(Matches!$C$9:$C$1954,D1722,Matches!$D$9:$D$1954,C1722,Matches!$Q$9:$Q$1954,1))))</f>
        <v>0.8</v>
      </c>
      <c r="U1722" s="9">
        <f>IF(Q1722=0,0,(INDEX('RPI calculation'!$H$9:$H$356,O1722)-(COUNTIFS(Matches!$C$9:$C$1954,C1722,Matches!$D$9:$D$1954,D1722,Matches!$Q$9:$Q$1954,1,Matches!$E$9:$E$1954,3)+COUNTIFS(Matches!$C$9:$C$1954,D1722,Matches!$D$9:$D$1954,C1722,Matches!$Q$9:$Q$1954,1,Matches!$F$9:$F$1954,3)))/((INDEX('RPI calculation'!$H$9:$H$356,O1722)+INDEX('RPI calculation'!$I$9:$I$356,O1722))-(COUNTIFS(Matches!$C$9:$C$1954,C1722,Matches!$D$9:$D$1954,D1722,Matches!$Q$9:$Q$1954,1)+COUNTIFS(Matches!$C$9:$C$1954,D1722,Matches!$D$9:$D$1954,C1722,Matches!$Q$9:$Q$1954,1))))</f>
        <v>0.5</v>
      </c>
      <c r="V1722" s="9">
        <f>IF(Q1722=0,0,INDEX('RPI calculation'!$K$9:$K$356,P1722))</f>
        <v>0.50874655647382916</v>
      </c>
      <c r="W1722" s="9">
        <f>IF(Q1722=0,0,INDEX('RPI calculation'!$K$9:$K$356,O1722))</f>
        <v>0.54722222222222217</v>
      </c>
      <c r="X1722" s="1">
        <f>IF(G1722="D1",INDEX('RPI calculation'!$N$9:$N$356,O1722),0)</f>
        <v>110</v>
      </c>
      <c r="Y1722" s="1">
        <f>IF(H1722="D1",INDEX('RPI calculation'!$N$9:$N$356,P1722),0)</f>
        <v>79</v>
      </c>
    </row>
    <row r="1723" spans="1:25" ht="25">
      <c r="A1723" s="1" t="s">
        <v>4539</v>
      </c>
      <c r="B1723" s="12">
        <v>46283</v>
      </c>
      <c r="C1723" s="1" t="s">
        <v>298</v>
      </c>
      <c r="D1723" s="1" t="s">
        <v>192</v>
      </c>
      <c r="E1723" s="1">
        <v>2</v>
      </c>
      <c r="F1723" s="1">
        <v>3</v>
      </c>
      <c r="G1723" s="1" t="s">
        <v>584</v>
      </c>
      <c r="H1723" s="1" t="s">
        <v>584</v>
      </c>
      <c r="I1723" s="1">
        <v>2</v>
      </c>
      <c r="J1723" s="14" t="s">
        <v>1263</v>
      </c>
      <c r="K1723" s="14" t="s">
        <v>4540</v>
      </c>
      <c r="L1723" s="14"/>
      <c r="M1723" s="1" t="s">
        <v>5986</v>
      </c>
      <c r="N1723" s="14" t="s">
        <v>5989</v>
      </c>
      <c r="O1723" s="1">
        <f>IF(G1723="D1",MATCH(C1723,'RPI calculation'!$A$9:$A$356,0),0)</f>
        <v>151</v>
      </c>
      <c r="P1723" s="1">
        <f>IF(H1723="D1",MATCH(D1723,'RPI calculation'!$A$9:$A$356,0),0)</f>
        <v>205</v>
      </c>
      <c r="Q1723" s="1">
        <f t="shared" si="78"/>
        <v>1</v>
      </c>
      <c r="R1723" s="1">
        <f t="shared" si="79"/>
        <v>0</v>
      </c>
      <c r="S1723" s="1">
        <f t="shared" si="80"/>
        <v>1</v>
      </c>
      <c r="T1723" s="9">
        <f>IF(Q1723=0,0,(INDEX('RPI calculation'!$H$9:$H$356,P1723)-(COUNTIFS(Matches!$C$9:$C$1954,C1723,Matches!$D$9:$D$1954,D1723,Matches!$Q$9:$Q$1954,1,Matches!$F$9:$F$1954,3)+COUNTIFS(Matches!$C$9:$C$1954,D1723,Matches!$D$9:$D$1954,C1723,Matches!$Q$9:$Q$1954,1,Matches!$E$9:$E$1954,3)))/((INDEX('RPI calculation'!$H$9:$H$356,P1723)+INDEX('RPI calculation'!$I$9:$I$356,P1723))-(COUNTIFS(Matches!$C$9:$C$1954,C1723,Matches!$D$9:$D$1954,D1723,Matches!$Q$9:$Q$1954,1)+COUNTIFS(Matches!$C$9:$C$1954,D1723,Matches!$D$9:$D$1954,C1723,Matches!$Q$9:$Q$1954,1))))</f>
        <v>0.36363636363636365</v>
      </c>
      <c r="U1723" s="9">
        <f>IF(Q1723=0,0,(INDEX('RPI calculation'!$H$9:$H$356,O1723)-(COUNTIFS(Matches!$C$9:$C$1954,C1723,Matches!$D$9:$D$1954,D1723,Matches!$Q$9:$Q$1954,1,Matches!$E$9:$E$1954,3)+COUNTIFS(Matches!$C$9:$C$1954,D1723,Matches!$D$9:$D$1954,C1723,Matches!$Q$9:$Q$1954,1,Matches!$F$9:$F$1954,3)))/((INDEX('RPI calculation'!$H$9:$H$356,O1723)+INDEX('RPI calculation'!$I$9:$I$356,O1723))-(COUNTIFS(Matches!$C$9:$C$1954,C1723,Matches!$D$9:$D$1954,D1723,Matches!$Q$9:$Q$1954,1)+COUNTIFS(Matches!$C$9:$C$1954,D1723,Matches!$D$9:$D$1954,C1723,Matches!$Q$9:$Q$1954,1))))</f>
        <v>0.36363636363636365</v>
      </c>
      <c r="V1723" s="9">
        <f>IF(Q1723=0,0,INDEX('RPI calculation'!$K$9:$K$356,P1723))</f>
        <v>0.56127946127946127</v>
      </c>
      <c r="W1723" s="9">
        <f>IF(Q1723=0,0,INDEX('RPI calculation'!$K$9:$K$356,O1723))</f>
        <v>0.47633940133940134</v>
      </c>
      <c r="X1723" s="1">
        <f>IF(G1723="D1",INDEX('RPI calculation'!$N$9:$N$356,O1723),0)</f>
        <v>275</v>
      </c>
      <c r="Y1723" s="1">
        <f>IF(H1723="D1",INDEX('RPI calculation'!$N$9:$N$356,P1723),0)</f>
        <v>169</v>
      </c>
    </row>
    <row r="1724" spans="1:25" ht="25">
      <c r="A1724" s="1" t="s">
        <v>4541</v>
      </c>
      <c r="B1724" s="12">
        <v>46283</v>
      </c>
      <c r="C1724" s="1" t="s">
        <v>152</v>
      </c>
      <c r="D1724" s="1" t="s">
        <v>169</v>
      </c>
      <c r="E1724" s="1">
        <v>3</v>
      </c>
      <c r="F1724" s="1">
        <v>0</v>
      </c>
      <c r="G1724" s="1" t="s">
        <v>584</v>
      </c>
      <c r="H1724" s="1" t="s">
        <v>584</v>
      </c>
      <c r="I1724" s="1">
        <v>2</v>
      </c>
      <c r="J1724" s="14" t="s">
        <v>4542</v>
      </c>
      <c r="K1724" s="14" t="s">
        <v>4543</v>
      </c>
      <c r="L1724" s="14"/>
      <c r="M1724" s="1" t="s">
        <v>5986</v>
      </c>
      <c r="N1724" s="14" t="s">
        <v>5989</v>
      </c>
      <c r="O1724" s="1">
        <f>IF(G1724="D1",MATCH(C1724,'RPI calculation'!$A$9:$A$356,0),0)</f>
        <v>153</v>
      </c>
      <c r="P1724" s="1">
        <f>IF(H1724="D1",MATCH(D1724,'RPI calculation'!$A$9:$A$356,0),0)</f>
        <v>173</v>
      </c>
      <c r="Q1724" s="1">
        <f t="shared" si="78"/>
        <v>1</v>
      </c>
      <c r="R1724" s="1">
        <f t="shared" si="79"/>
        <v>1</v>
      </c>
      <c r="S1724" s="1">
        <f t="shared" si="80"/>
        <v>0</v>
      </c>
      <c r="T1724" s="9">
        <f>IF(Q1724=0,0,(INDEX('RPI calculation'!$H$9:$H$356,P1724)-(COUNTIFS(Matches!$C$9:$C$1954,C1724,Matches!$D$9:$D$1954,D1724,Matches!$Q$9:$Q$1954,1,Matches!$F$9:$F$1954,3)+COUNTIFS(Matches!$C$9:$C$1954,D1724,Matches!$D$9:$D$1954,C1724,Matches!$Q$9:$Q$1954,1,Matches!$E$9:$E$1954,3)))/((INDEX('RPI calculation'!$H$9:$H$356,P1724)+INDEX('RPI calculation'!$I$9:$I$356,P1724))-(COUNTIFS(Matches!$C$9:$C$1954,C1724,Matches!$D$9:$D$1954,D1724,Matches!$Q$9:$Q$1954,1)+COUNTIFS(Matches!$C$9:$C$1954,D1724,Matches!$D$9:$D$1954,C1724,Matches!$Q$9:$Q$1954,1))))</f>
        <v>0.5</v>
      </c>
      <c r="U1724" s="9">
        <f>IF(Q1724=0,0,(INDEX('RPI calculation'!$H$9:$H$356,O1724)-(COUNTIFS(Matches!$C$9:$C$1954,C1724,Matches!$D$9:$D$1954,D1724,Matches!$Q$9:$Q$1954,1,Matches!$E$9:$E$1954,3)+COUNTIFS(Matches!$C$9:$C$1954,D1724,Matches!$D$9:$D$1954,C1724,Matches!$Q$9:$Q$1954,1,Matches!$F$9:$F$1954,3)))/((INDEX('RPI calculation'!$H$9:$H$356,O1724)+INDEX('RPI calculation'!$I$9:$I$356,O1724))-(COUNTIFS(Matches!$C$9:$C$1954,C1724,Matches!$D$9:$D$1954,D1724,Matches!$Q$9:$Q$1954,1)+COUNTIFS(Matches!$C$9:$C$1954,D1724,Matches!$D$9:$D$1954,C1724,Matches!$Q$9:$Q$1954,1))))</f>
        <v>0.55555555555555558</v>
      </c>
      <c r="V1724" s="9">
        <f>IF(Q1724=0,0,INDEX('RPI calculation'!$K$9:$K$356,P1724))</f>
        <v>0.5884848484848485</v>
      </c>
      <c r="W1724" s="9">
        <f>IF(Q1724=0,0,INDEX('RPI calculation'!$K$9:$K$356,O1724))</f>
        <v>0.48272989636626007</v>
      </c>
      <c r="X1724" s="1">
        <f>IF(G1724="D1",INDEX('RPI calculation'!$N$9:$N$356,O1724),0)</f>
        <v>129</v>
      </c>
      <c r="Y1724" s="1">
        <f>IF(H1724="D1",INDEX('RPI calculation'!$N$9:$N$356,P1724),0)</f>
        <v>146</v>
      </c>
    </row>
    <row r="1725" spans="1:25" ht="25">
      <c r="A1725" s="1" t="s">
        <v>4544</v>
      </c>
      <c r="B1725" s="12">
        <v>46283</v>
      </c>
      <c r="C1725" s="1" t="s">
        <v>326</v>
      </c>
      <c r="D1725" s="1" t="s">
        <v>343</v>
      </c>
      <c r="E1725" s="1">
        <v>3</v>
      </c>
      <c r="F1725" s="1">
        <v>0</v>
      </c>
      <c r="G1725" s="1" t="s">
        <v>584</v>
      </c>
      <c r="H1725" s="1" t="s">
        <v>584</v>
      </c>
      <c r="I1725" s="1">
        <v>2</v>
      </c>
      <c r="J1725" s="14" t="s">
        <v>3716</v>
      </c>
      <c r="K1725" s="14" t="s">
        <v>4545</v>
      </c>
      <c r="L1725" s="14"/>
      <c r="M1725" s="1" t="s">
        <v>5986</v>
      </c>
      <c r="N1725" s="14" t="s">
        <v>5989</v>
      </c>
      <c r="O1725" s="1">
        <f>IF(G1725="D1",MATCH(C1725,'RPI calculation'!$A$9:$A$356,0),0)</f>
        <v>158</v>
      </c>
      <c r="P1725" s="1">
        <f>IF(H1725="D1",MATCH(D1725,'RPI calculation'!$A$9:$A$356,0),0)</f>
        <v>174</v>
      </c>
      <c r="Q1725" s="1">
        <f t="shared" si="78"/>
        <v>1</v>
      </c>
      <c r="R1725" s="1">
        <f t="shared" si="79"/>
        <v>1</v>
      </c>
      <c r="S1725" s="1">
        <f t="shared" si="80"/>
        <v>0</v>
      </c>
      <c r="T1725" s="9">
        <f>IF(Q1725=0,0,(INDEX('RPI calculation'!$H$9:$H$356,P1725)-(COUNTIFS(Matches!$C$9:$C$1954,C1725,Matches!$D$9:$D$1954,D1725,Matches!$Q$9:$Q$1954,1,Matches!$F$9:$F$1954,3)+COUNTIFS(Matches!$C$9:$C$1954,D1725,Matches!$D$9:$D$1954,C1725,Matches!$Q$9:$Q$1954,1,Matches!$E$9:$E$1954,3)))/((INDEX('RPI calculation'!$H$9:$H$356,P1725)+INDEX('RPI calculation'!$I$9:$I$356,P1725))-(COUNTIFS(Matches!$C$9:$C$1954,C1725,Matches!$D$9:$D$1954,D1725,Matches!$Q$9:$Q$1954,1)+COUNTIFS(Matches!$C$9:$C$1954,D1725,Matches!$D$9:$D$1954,C1725,Matches!$Q$9:$Q$1954,1))))</f>
        <v>9.0909090909090912E-2</v>
      </c>
      <c r="U1725" s="9">
        <f>IF(Q1725=0,0,(INDEX('RPI calculation'!$H$9:$H$356,O1725)-(COUNTIFS(Matches!$C$9:$C$1954,C1725,Matches!$D$9:$D$1954,D1725,Matches!$Q$9:$Q$1954,1,Matches!$E$9:$E$1954,3)+COUNTIFS(Matches!$C$9:$C$1954,D1725,Matches!$D$9:$D$1954,C1725,Matches!$Q$9:$Q$1954,1,Matches!$F$9:$F$1954,3)))/((INDEX('RPI calculation'!$H$9:$H$356,O1725)+INDEX('RPI calculation'!$I$9:$I$356,O1725))-(COUNTIFS(Matches!$C$9:$C$1954,C1725,Matches!$D$9:$D$1954,D1725,Matches!$Q$9:$Q$1954,1)+COUNTIFS(Matches!$C$9:$C$1954,D1725,Matches!$D$9:$D$1954,C1725,Matches!$Q$9:$Q$1954,1))))</f>
        <v>0.27272727272727271</v>
      </c>
      <c r="V1725" s="9">
        <f>IF(Q1725=0,0,INDEX('RPI calculation'!$K$9:$K$356,P1725))</f>
        <v>0.49238539238539231</v>
      </c>
      <c r="W1725" s="9">
        <f>IF(Q1725=0,0,INDEX('RPI calculation'!$K$9:$K$356,O1725))</f>
        <v>0.41058224183224185</v>
      </c>
      <c r="X1725" s="1">
        <f>IF(G1725="D1",INDEX('RPI calculation'!$N$9:$N$356,O1725),0)</f>
        <v>303</v>
      </c>
      <c r="Y1725" s="1">
        <f>IF(H1725="D1",INDEX('RPI calculation'!$N$9:$N$356,P1725),0)</f>
        <v>320</v>
      </c>
    </row>
    <row r="1726" spans="1:25" ht="25">
      <c r="A1726" s="1" t="s">
        <v>4546</v>
      </c>
      <c r="B1726" s="12">
        <v>46283</v>
      </c>
      <c r="C1726" s="1" t="s">
        <v>326</v>
      </c>
      <c r="D1726" s="1" t="s">
        <v>129</v>
      </c>
      <c r="E1726" s="1">
        <v>1</v>
      </c>
      <c r="F1726" s="1">
        <v>3</v>
      </c>
      <c r="G1726" s="1" t="s">
        <v>584</v>
      </c>
      <c r="H1726" s="1" t="s">
        <v>584</v>
      </c>
      <c r="I1726" s="1">
        <v>2</v>
      </c>
      <c r="J1726" s="14" t="s">
        <v>4547</v>
      </c>
      <c r="K1726" s="14" t="s">
        <v>4548</v>
      </c>
      <c r="L1726" s="14"/>
      <c r="M1726" s="1" t="s">
        <v>5986</v>
      </c>
      <c r="N1726" s="14" t="s">
        <v>5989</v>
      </c>
      <c r="O1726" s="1">
        <f>IF(G1726="D1",MATCH(C1726,'RPI calculation'!$A$9:$A$356,0),0)</f>
        <v>158</v>
      </c>
      <c r="P1726" s="1">
        <f>IF(H1726="D1",MATCH(D1726,'RPI calculation'!$A$9:$A$356,0),0)</f>
        <v>307</v>
      </c>
      <c r="Q1726" s="1">
        <f t="shared" si="78"/>
        <v>1</v>
      </c>
      <c r="R1726" s="1">
        <f t="shared" si="79"/>
        <v>0</v>
      </c>
      <c r="S1726" s="1">
        <f t="shared" si="80"/>
        <v>1</v>
      </c>
      <c r="T1726" s="9">
        <f>IF(Q1726=0,0,(INDEX('RPI calculation'!$H$9:$H$356,P1726)-(COUNTIFS(Matches!$C$9:$C$1954,C1726,Matches!$D$9:$D$1954,D1726,Matches!$Q$9:$Q$1954,1,Matches!$F$9:$F$1954,3)+COUNTIFS(Matches!$C$9:$C$1954,D1726,Matches!$D$9:$D$1954,C1726,Matches!$Q$9:$Q$1954,1,Matches!$E$9:$E$1954,3)))/((INDEX('RPI calculation'!$H$9:$H$356,P1726)+INDEX('RPI calculation'!$I$9:$I$356,P1726))-(COUNTIFS(Matches!$C$9:$C$1954,C1726,Matches!$D$9:$D$1954,D1726,Matches!$Q$9:$Q$1954,1)+COUNTIFS(Matches!$C$9:$C$1954,D1726,Matches!$D$9:$D$1954,C1726,Matches!$Q$9:$Q$1954,1))))</f>
        <v>0.76923076923076927</v>
      </c>
      <c r="U1726" s="9">
        <f>IF(Q1726=0,0,(INDEX('RPI calculation'!$H$9:$H$356,O1726)-(COUNTIFS(Matches!$C$9:$C$1954,C1726,Matches!$D$9:$D$1954,D1726,Matches!$Q$9:$Q$1954,1,Matches!$E$9:$E$1954,3)+COUNTIFS(Matches!$C$9:$C$1954,D1726,Matches!$D$9:$D$1954,C1726,Matches!$Q$9:$Q$1954,1,Matches!$F$9:$F$1954,3)))/((INDEX('RPI calculation'!$H$9:$H$356,O1726)+INDEX('RPI calculation'!$I$9:$I$356,O1726))-(COUNTIFS(Matches!$C$9:$C$1954,C1726,Matches!$D$9:$D$1954,D1726,Matches!$Q$9:$Q$1954,1)+COUNTIFS(Matches!$C$9:$C$1954,D1726,Matches!$D$9:$D$1954,C1726,Matches!$Q$9:$Q$1954,1))))</f>
        <v>0.36363636363636365</v>
      </c>
      <c r="V1726" s="9">
        <f>IF(Q1726=0,0,INDEX('RPI calculation'!$K$9:$K$356,P1726))</f>
        <v>0.46547619047619049</v>
      </c>
      <c r="W1726" s="9">
        <f>IF(Q1726=0,0,INDEX('RPI calculation'!$K$9:$K$356,O1726))</f>
        <v>0.41058224183224185</v>
      </c>
      <c r="X1726" s="1">
        <f>IF(G1726="D1",INDEX('RPI calculation'!$N$9:$N$356,O1726),0)</f>
        <v>303</v>
      </c>
      <c r="Y1726" s="1">
        <f>IF(H1726="D1",INDEX('RPI calculation'!$N$9:$N$356,P1726),0)</f>
        <v>106</v>
      </c>
    </row>
    <row r="1727" spans="1:25" ht="25">
      <c r="A1727" s="1" t="s">
        <v>4549</v>
      </c>
      <c r="B1727" s="12">
        <v>46283</v>
      </c>
      <c r="C1727" s="1" t="s">
        <v>345</v>
      </c>
      <c r="D1727" s="1" t="s">
        <v>318</v>
      </c>
      <c r="E1727" s="1">
        <v>0</v>
      </c>
      <c r="F1727" s="1">
        <v>3</v>
      </c>
      <c r="G1727" s="1" t="s">
        <v>584</v>
      </c>
      <c r="H1727" s="1" t="s">
        <v>584</v>
      </c>
      <c r="I1727" s="1">
        <v>2</v>
      </c>
      <c r="J1727" s="14" t="s">
        <v>742</v>
      </c>
      <c r="K1727" s="14" t="s">
        <v>4550</v>
      </c>
      <c r="L1727" s="14"/>
      <c r="M1727" s="1" t="s">
        <v>5986</v>
      </c>
      <c r="N1727" s="14" t="s">
        <v>5989</v>
      </c>
      <c r="O1727" s="1">
        <f>IF(G1727="D1",MATCH(C1727,'RPI calculation'!$A$9:$A$356,0),0)</f>
        <v>159</v>
      </c>
      <c r="P1727" s="1">
        <f>IF(H1727="D1",MATCH(D1727,'RPI calculation'!$A$9:$A$356,0),0)</f>
        <v>231</v>
      </c>
      <c r="Q1727" s="1">
        <f t="shared" si="78"/>
        <v>1</v>
      </c>
      <c r="R1727" s="1">
        <f t="shared" si="79"/>
        <v>0</v>
      </c>
      <c r="S1727" s="1">
        <f t="shared" si="80"/>
        <v>1</v>
      </c>
      <c r="T1727" s="9">
        <f>IF(Q1727=0,0,(INDEX('RPI calculation'!$H$9:$H$356,P1727)-(COUNTIFS(Matches!$C$9:$C$1954,C1727,Matches!$D$9:$D$1954,D1727,Matches!$Q$9:$Q$1954,1,Matches!$F$9:$F$1954,3)+COUNTIFS(Matches!$C$9:$C$1954,D1727,Matches!$D$9:$D$1954,C1727,Matches!$Q$9:$Q$1954,1,Matches!$E$9:$E$1954,3)))/((INDEX('RPI calculation'!$H$9:$H$356,P1727)+INDEX('RPI calculation'!$I$9:$I$356,P1727))-(COUNTIFS(Matches!$C$9:$C$1954,C1727,Matches!$D$9:$D$1954,D1727,Matches!$Q$9:$Q$1954,1)+COUNTIFS(Matches!$C$9:$C$1954,D1727,Matches!$D$9:$D$1954,C1727,Matches!$Q$9:$Q$1954,1))))</f>
        <v>0.36363636363636365</v>
      </c>
      <c r="U1727" s="9">
        <f>IF(Q1727=0,0,(INDEX('RPI calculation'!$H$9:$H$356,O1727)-(COUNTIFS(Matches!$C$9:$C$1954,C1727,Matches!$D$9:$D$1954,D1727,Matches!$Q$9:$Q$1954,1,Matches!$E$9:$E$1954,3)+COUNTIFS(Matches!$C$9:$C$1954,D1727,Matches!$D$9:$D$1954,C1727,Matches!$Q$9:$Q$1954,1,Matches!$F$9:$F$1954,3)))/((INDEX('RPI calculation'!$H$9:$H$356,O1727)+INDEX('RPI calculation'!$I$9:$I$356,O1727))-(COUNTIFS(Matches!$C$9:$C$1954,C1727,Matches!$D$9:$D$1954,D1727,Matches!$Q$9:$Q$1954,1)+COUNTIFS(Matches!$C$9:$C$1954,D1727,Matches!$D$9:$D$1954,C1727,Matches!$Q$9:$Q$1954,1))))</f>
        <v>0</v>
      </c>
      <c r="V1727" s="9">
        <f>IF(Q1727=0,0,INDEX('RPI calculation'!$K$9:$K$356,P1727))</f>
        <v>0.38525687275687276</v>
      </c>
      <c r="W1727" s="9">
        <f>IF(Q1727=0,0,INDEX('RPI calculation'!$K$9:$K$356,O1727))</f>
        <v>0.52144522144522143</v>
      </c>
      <c r="X1727" s="1">
        <f>IF(G1727="D1",INDEX('RPI calculation'!$N$9:$N$356,O1727),0)</f>
        <v>322</v>
      </c>
      <c r="Y1727" s="1">
        <f>IF(H1727="D1",INDEX('RPI calculation'!$N$9:$N$356,P1727),0)</f>
        <v>295</v>
      </c>
    </row>
    <row r="1728" spans="1:25" ht="25">
      <c r="A1728" s="1" t="s">
        <v>4551</v>
      </c>
      <c r="B1728" s="12">
        <v>46283</v>
      </c>
      <c r="C1728" s="1" t="s">
        <v>205</v>
      </c>
      <c r="D1728" s="1" t="s">
        <v>109</v>
      </c>
      <c r="E1728" s="1">
        <v>0</v>
      </c>
      <c r="F1728" s="1">
        <v>3</v>
      </c>
      <c r="G1728" s="1" t="s">
        <v>584</v>
      </c>
      <c r="H1728" s="1" t="s">
        <v>584</v>
      </c>
      <c r="I1728" s="1">
        <v>2</v>
      </c>
      <c r="J1728" s="14" t="s">
        <v>832</v>
      </c>
      <c r="K1728" s="14" t="s">
        <v>4552</v>
      </c>
      <c r="L1728" s="14"/>
      <c r="M1728" s="1" t="s">
        <v>5986</v>
      </c>
      <c r="N1728" s="14" t="s">
        <v>5989</v>
      </c>
      <c r="O1728" s="1">
        <f>IF(G1728="D1",MATCH(C1728,'RPI calculation'!$A$9:$A$356,0),0)</f>
        <v>161</v>
      </c>
      <c r="P1728" s="1">
        <f>IF(H1728="D1",MATCH(D1728,'RPI calculation'!$A$9:$A$356,0),0)</f>
        <v>201</v>
      </c>
      <c r="Q1728" s="1">
        <f t="shared" si="78"/>
        <v>1</v>
      </c>
      <c r="R1728" s="1">
        <f t="shared" si="79"/>
        <v>0</v>
      </c>
      <c r="S1728" s="1">
        <f t="shared" si="80"/>
        <v>1</v>
      </c>
      <c r="T1728" s="9">
        <f>IF(Q1728=0,0,(INDEX('RPI calculation'!$H$9:$H$356,P1728)-(COUNTIFS(Matches!$C$9:$C$1954,C1728,Matches!$D$9:$D$1954,D1728,Matches!$Q$9:$Q$1954,1,Matches!$F$9:$F$1954,3)+COUNTIFS(Matches!$C$9:$C$1954,D1728,Matches!$D$9:$D$1954,C1728,Matches!$Q$9:$Q$1954,1,Matches!$E$9:$E$1954,3)))/((INDEX('RPI calculation'!$H$9:$H$356,P1728)+INDEX('RPI calculation'!$I$9:$I$356,P1728))-(COUNTIFS(Matches!$C$9:$C$1954,C1728,Matches!$D$9:$D$1954,D1728,Matches!$Q$9:$Q$1954,1)+COUNTIFS(Matches!$C$9:$C$1954,D1728,Matches!$D$9:$D$1954,C1728,Matches!$Q$9:$Q$1954,1))))</f>
        <v>0.33333333333333331</v>
      </c>
      <c r="U1728" s="9">
        <f>IF(Q1728=0,0,(INDEX('RPI calculation'!$H$9:$H$356,O1728)-(COUNTIFS(Matches!$C$9:$C$1954,C1728,Matches!$D$9:$D$1954,D1728,Matches!$Q$9:$Q$1954,1,Matches!$E$9:$E$1954,3)+COUNTIFS(Matches!$C$9:$C$1954,D1728,Matches!$D$9:$D$1954,C1728,Matches!$Q$9:$Q$1954,1,Matches!$F$9:$F$1954,3)))/((INDEX('RPI calculation'!$H$9:$H$356,O1728)+INDEX('RPI calculation'!$I$9:$I$356,O1728))-(COUNTIFS(Matches!$C$9:$C$1954,C1728,Matches!$D$9:$D$1954,D1728,Matches!$Q$9:$Q$1954,1)+COUNTIFS(Matches!$C$9:$C$1954,D1728,Matches!$D$9:$D$1954,C1728,Matches!$Q$9:$Q$1954,1))))</f>
        <v>0.88888888888888884</v>
      </c>
      <c r="V1728" s="9">
        <f>IF(Q1728=0,0,INDEX('RPI calculation'!$K$9:$K$356,P1728))</f>
        <v>0.66099632690541776</v>
      </c>
      <c r="W1728" s="9">
        <f>IF(Q1728=0,0,INDEX('RPI calculation'!$K$9:$K$356,O1728))</f>
        <v>0.3891184573002755</v>
      </c>
      <c r="X1728" s="1">
        <f>IF(G1728="D1",INDEX('RPI calculation'!$N$9:$N$356,O1728),0)</f>
        <v>182</v>
      </c>
      <c r="Y1728" s="1">
        <f>IF(H1728="D1",INDEX('RPI calculation'!$N$9:$N$356,P1728),0)</f>
        <v>86</v>
      </c>
    </row>
    <row r="1729" spans="1:25" ht="25">
      <c r="A1729" s="1" t="s">
        <v>4553</v>
      </c>
      <c r="B1729" s="12">
        <v>46283</v>
      </c>
      <c r="C1729" s="1" t="s">
        <v>158</v>
      </c>
      <c r="D1729" s="1" t="s">
        <v>36</v>
      </c>
      <c r="E1729" s="1">
        <v>1</v>
      </c>
      <c r="F1729" s="1">
        <v>3</v>
      </c>
      <c r="G1729" s="1" t="s">
        <v>584</v>
      </c>
      <c r="H1729" s="1" t="s">
        <v>584</v>
      </c>
      <c r="I1729" s="1">
        <v>2</v>
      </c>
      <c r="J1729" s="14" t="s">
        <v>1093</v>
      </c>
      <c r="K1729" s="14" t="s">
        <v>4554</v>
      </c>
      <c r="L1729" s="14"/>
      <c r="M1729" s="1" t="s">
        <v>5986</v>
      </c>
      <c r="N1729" s="14" t="s">
        <v>5989</v>
      </c>
      <c r="O1729" s="1">
        <f>IF(G1729="D1",MATCH(C1729,'RPI calculation'!$A$9:$A$356,0),0)</f>
        <v>165</v>
      </c>
      <c r="P1729" s="1">
        <f>IF(H1729="D1",MATCH(D1729,'RPI calculation'!$A$9:$A$356,0),0)</f>
        <v>342</v>
      </c>
      <c r="Q1729" s="1">
        <f t="shared" si="78"/>
        <v>1</v>
      </c>
      <c r="R1729" s="1">
        <f t="shared" si="79"/>
        <v>0</v>
      </c>
      <c r="S1729" s="1">
        <f t="shared" si="80"/>
        <v>1</v>
      </c>
      <c r="T1729" s="9">
        <f>IF(Q1729=0,0,(INDEX('RPI calculation'!$H$9:$H$356,P1729)-(COUNTIFS(Matches!$C$9:$C$1954,C1729,Matches!$D$9:$D$1954,D1729,Matches!$Q$9:$Q$1954,1,Matches!$F$9:$F$1954,3)+COUNTIFS(Matches!$C$9:$C$1954,D1729,Matches!$D$9:$D$1954,C1729,Matches!$Q$9:$Q$1954,1,Matches!$E$9:$E$1954,3)))/((INDEX('RPI calculation'!$H$9:$H$356,P1729)+INDEX('RPI calculation'!$I$9:$I$356,P1729))-(COUNTIFS(Matches!$C$9:$C$1954,C1729,Matches!$D$9:$D$1954,D1729,Matches!$Q$9:$Q$1954,1)+COUNTIFS(Matches!$C$9:$C$1954,D1729,Matches!$D$9:$D$1954,C1729,Matches!$Q$9:$Q$1954,1))))</f>
        <v>0.55555555555555558</v>
      </c>
      <c r="U1729" s="9">
        <f>IF(Q1729=0,0,(INDEX('RPI calculation'!$H$9:$H$356,O1729)-(COUNTIFS(Matches!$C$9:$C$1954,C1729,Matches!$D$9:$D$1954,D1729,Matches!$Q$9:$Q$1954,1,Matches!$E$9:$E$1954,3)+COUNTIFS(Matches!$C$9:$C$1954,D1729,Matches!$D$9:$D$1954,C1729,Matches!$Q$9:$Q$1954,1,Matches!$F$9:$F$1954,3)))/((INDEX('RPI calculation'!$H$9:$H$356,O1729)+INDEX('RPI calculation'!$I$9:$I$356,O1729))-(COUNTIFS(Matches!$C$9:$C$1954,C1729,Matches!$D$9:$D$1954,D1729,Matches!$Q$9:$Q$1954,1)+COUNTIFS(Matches!$C$9:$C$1954,D1729,Matches!$D$9:$D$1954,C1729,Matches!$Q$9:$Q$1954,1))))</f>
        <v>0.5</v>
      </c>
      <c r="V1729" s="9">
        <f>IF(Q1729=0,0,INDEX('RPI calculation'!$K$9:$K$356,P1729))</f>
        <v>0.73467532467532459</v>
      </c>
      <c r="W1729" s="9">
        <f>IF(Q1729=0,0,INDEX('RPI calculation'!$K$9:$K$356,O1729))</f>
        <v>0.54641873278236919</v>
      </c>
      <c r="X1729" s="1">
        <f>IF(G1729="D1",INDEX('RPI calculation'!$N$9:$N$356,O1729),0)</f>
        <v>135</v>
      </c>
      <c r="Y1729" s="1">
        <f>IF(H1729="D1",INDEX('RPI calculation'!$N$9:$N$356,P1729),0)</f>
        <v>13</v>
      </c>
    </row>
    <row r="1730" spans="1:25" ht="25">
      <c r="A1730" s="1" t="s">
        <v>4555</v>
      </c>
      <c r="B1730" s="12">
        <v>46283</v>
      </c>
      <c r="C1730" s="1" t="s">
        <v>51</v>
      </c>
      <c r="D1730" s="1" t="s">
        <v>98</v>
      </c>
      <c r="E1730" s="1">
        <v>3</v>
      </c>
      <c r="F1730" s="1">
        <v>1</v>
      </c>
      <c r="G1730" s="1" t="s">
        <v>584</v>
      </c>
      <c r="H1730" s="1" t="s">
        <v>584</v>
      </c>
      <c r="I1730" s="1">
        <v>2</v>
      </c>
      <c r="J1730" s="14" t="s">
        <v>1945</v>
      </c>
      <c r="K1730" s="14" t="s">
        <v>4556</v>
      </c>
      <c r="L1730" s="14"/>
      <c r="M1730" s="1" t="s">
        <v>5986</v>
      </c>
      <c r="N1730" s="14" t="s">
        <v>5989</v>
      </c>
      <c r="O1730" s="1">
        <f>IF(G1730="D1",MATCH(C1730,'RPI calculation'!$A$9:$A$356,0),0)</f>
        <v>166</v>
      </c>
      <c r="P1730" s="1">
        <f>IF(H1730="D1",MATCH(D1730,'RPI calculation'!$A$9:$A$356,0),0)</f>
        <v>257</v>
      </c>
      <c r="Q1730" s="1">
        <f t="shared" si="78"/>
        <v>1</v>
      </c>
      <c r="R1730" s="1">
        <f t="shared" si="79"/>
        <v>1</v>
      </c>
      <c r="S1730" s="1">
        <f t="shared" si="80"/>
        <v>0</v>
      </c>
      <c r="T1730" s="9">
        <f>IF(Q1730=0,0,(INDEX('RPI calculation'!$H$9:$H$356,P1730)-(COUNTIFS(Matches!$C$9:$C$1954,C1730,Matches!$D$9:$D$1954,D1730,Matches!$Q$9:$Q$1954,1,Matches!$F$9:$F$1954,3)+COUNTIFS(Matches!$C$9:$C$1954,D1730,Matches!$D$9:$D$1954,C1730,Matches!$Q$9:$Q$1954,1,Matches!$E$9:$E$1954,3)))/((INDEX('RPI calculation'!$H$9:$H$356,P1730)+INDEX('RPI calculation'!$I$9:$I$356,P1730))-(COUNTIFS(Matches!$C$9:$C$1954,C1730,Matches!$D$9:$D$1954,D1730,Matches!$Q$9:$Q$1954,1)+COUNTIFS(Matches!$C$9:$C$1954,D1730,Matches!$D$9:$D$1954,C1730,Matches!$Q$9:$Q$1954,1))))</f>
        <v>0.7</v>
      </c>
      <c r="U1730" s="9">
        <f>IF(Q1730=0,0,(INDEX('RPI calculation'!$H$9:$H$356,O1730)-(COUNTIFS(Matches!$C$9:$C$1954,C1730,Matches!$D$9:$D$1954,D1730,Matches!$Q$9:$Q$1954,1,Matches!$E$9:$E$1954,3)+COUNTIFS(Matches!$C$9:$C$1954,D1730,Matches!$D$9:$D$1954,C1730,Matches!$Q$9:$Q$1954,1,Matches!$F$9:$F$1954,3)))/((INDEX('RPI calculation'!$H$9:$H$356,O1730)+INDEX('RPI calculation'!$I$9:$I$356,O1730))-(COUNTIFS(Matches!$C$9:$C$1954,C1730,Matches!$D$9:$D$1954,D1730,Matches!$Q$9:$Q$1954,1)+COUNTIFS(Matches!$C$9:$C$1954,D1730,Matches!$D$9:$D$1954,C1730,Matches!$Q$9:$Q$1954,1))))</f>
        <v>0.7142857142857143</v>
      </c>
      <c r="V1730" s="9">
        <f>IF(Q1730=0,0,INDEX('RPI calculation'!$K$9:$K$356,P1730))</f>
        <v>0.5743014561196379</v>
      </c>
      <c r="W1730" s="9">
        <f>IF(Q1730=0,0,INDEX('RPI calculation'!$K$9:$K$356,O1730))</f>
        <v>0.57982954545454546</v>
      </c>
      <c r="X1730" s="1">
        <f>IF(G1730="D1",INDEX('RPI calculation'!$N$9:$N$356,O1730),0)</f>
        <v>28</v>
      </c>
      <c r="Y1730" s="1">
        <f>IF(H1730="D1",INDEX('RPI calculation'!$N$9:$N$356,P1730),0)</f>
        <v>75</v>
      </c>
    </row>
    <row r="1731" spans="1:25" ht="25">
      <c r="A1731" s="1" t="s">
        <v>4557</v>
      </c>
      <c r="B1731" s="12">
        <v>46283</v>
      </c>
      <c r="C1731" s="1" t="s">
        <v>93</v>
      </c>
      <c r="D1731" s="1" t="s">
        <v>61</v>
      </c>
      <c r="E1731" s="1">
        <v>2</v>
      </c>
      <c r="F1731" s="1">
        <v>3</v>
      </c>
      <c r="G1731" s="1" t="s">
        <v>584</v>
      </c>
      <c r="H1731" s="1" t="s">
        <v>584</v>
      </c>
      <c r="I1731" s="1">
        <v>2</v>
      </c>
      <c r="J1731" s="14" t="s">
        <v>4558</v>
      </c>
      <c r="K1731" s="14" t="s">
        <v>4559</v>
      </c>
      <c r="L1731" s="14"/>
      <c r="M1731" s="1" t="s">
        <v>5986</v>
      </c>
      <c r="N1731" s="14" t="s">
        <v>5988</v>
      </c>
      <c r="O1731" s="1">
        <f>IF(G1731="D1",MATCH(C1731,'RPI calculation'!$A$9:$A$356,0),0)</f>
        <v>169</v>
      </c>
      <c r="P1731" s="1">
        <f>IF(H1731="D1",MATCH(D1731,'RPI calculation'!$A$9:$A$356,0),0)</f>
        <v>287</v>
      </c>
      <c r="Q1731" s="1">
        <f t="shared" si="78"/>
        <v>1</v>
      </c>
      <c r="R1731" s="1">
        <f t="shared" si="79"/>
        <v>0</v>
      </c>
      <c r="S1731" s="1">
        <f t="shared" si="80"/>
        <v>1</v>
      </c>
      <c r="T1731" s="9">
        <f>IF(Q1731=0,0,(INDEX('RPI calculation'!$H$9:$H$356,P1731)-(COUNTIFS(Matches!$C$9:$C$1954,C1731,Matches!$D$9:$D$1954,D1731,Matches!$Q$9:$Q$1954,1,Matches!$F$9:$F$1954,3)+COUNTIFS(Matches!$C$9:$C$1954,D1731,Matches!$D$9:$D$1954,C1731,Matches!$Q$9:$Q$1954,1,Matches!$E$9:$E$1954,3)))/((INDEX('RPI calculation'!$H$9:$H$356,P1731)+INDEX('RPI calculation'!$I$9:$I$356,P1731))-(COUNTIFS(Matches!$C$9:$C$1954,C1731,Matches!$D$9:$D$1954,D1731,Matches!$Q$9:$Q$1954,1)+COUNTIFS(Matches!$C$9:$C$1954,D1731,Matches!$D$9:$D$1954,C1731,Matches!$Q$9:$Q$1954,1))))</f>
        <v>0.77777777777777779</v>
      </c>
      <c r="U1731" s="9">
        <f>IF(Q1731=0,0,(INDEX('RPI calculation'!$H$9:$H$356,O1731)-(COUNTIFS(Matches!$C$9:$C$1954,C1731,Matches!$D$9:$D$1954,D1731,Matches!$Q$9:$Q$1954,1,Matches!$E$9:$E$1954,3)+COUNTIFS(Matches!$C$9:$C$1954,D1731,Matches!$D$9:$D$1954,C1731,Matches!$Q$9:$Q$1954,1,Matches!$F$9:$F$1954,3)))/((INDEX('RPI calculation'!$H$9:$H$356,O1731)+INDEX('RPI calculation'!$I$9:$I$356,O1731))-(COUNTIFS(Matches!$C$9:$C$1954,C1731,Matches!$D$9:$D$1954,D1731,Matches!$Q$9:$Q$1954,1)+COUNTIFS(Matches!$C$9:$C$1954,D1731,Matches!$D$9:$D$1954,C1731,Matches!$Q$9:$Q$1954,1))))</f>
        <v>0.7</v>
      </c>
      <c r="V1731" s="9">
        <f>IF(Q1731=0,0,INDEX('RPI calculation'!$K$9:$K$356,P1731))</f>
        <v>0.57331890331890334</v>
      </c>
      <c r="W1731" s="9">
        <f>IF(Q1731=0,0,INDEX('RPI calculation'!$K$9:$K$356,O1731))</f>
        <v>0.59022038567493118</v>
      </c>
      <c r="X1731" s="1">
        <f>IF(G1731="D1",INDEX('RPI calculation'!$N$9:$N$356,O1731),0)</f>
        <v>70</v>
      </c>
      <c r="Y1731" s="1">
        <f>IF(H1731="D1",INDEX('RPI calculation'!$N$9:$N$356,P1731),0)</f>
        <v>38</v>
      </c>
    </row>
    <row r="1732" spans="1:25" ht="25">
      <c r="A1732" s="1" t="s">
        <v>4560</v>
      </c>
      <c r="B1732" s="12">
        <v>46283</v>
      </c>
      <c r="C1732" s="1" t="s">
        <v>107</v>
      </c>
      <c r="D1732" s="1" t="s">
        <v>212</v>
      </c>
      <c r="E1732" s="1">
        <v>3</v>
      </c>
      <c r="F1732" s="1">
        <v>1</v>
      </c>
      <c r="G1732" s="1" t="s">
        <v>584</v>
      </c>
      <c r="H1732" s="1" t="s">
        <v>584</v>
      </c>
      <c r="I1732" s="1">
        <v>2</v>
      </c>
      <c r="J1732" s="14" t="s">
        <v>1124</v>
      </c>
      <c r="K1732" s="14" t="s">
        <v>4561</v>
      </c>
      <c r="L1732" s="14"/>
      <c r="M1732" s="1" t="s">
        <v>5986</v>
      </c>
      <c r="N1732" s="14" t="s">
        <v>5989</v>
      </c>
      <c r="O1732" s="1">
        <f>IF(G1732="D1",MATCH(C1732,'RPI calculation'!$A$9:$A$356,0),0)</f>
        <v>170</v>
      </c>
      <c r="P1732" s="1">
        <f>IF(H1732="D1",MATCH(D1732,'RPI calculation'!$A$9:$A$356,0),0)</f>
        <v>260</v>
      </c>
      <c r="Q1732" s="1">
        <f t="shared" si="78"/>
        <v>1</v>
      </c>
      <c r="R1732" s="1">
        <f t="shared" si="79"/>
        <v>1</v>
      </c>
      <c r="S1732" s="1">
        <f t="shared" si="80"/>
        <v>0</v>
      </c>
      <c r="T1732" s="9">
        <f>IF(Q1732=0,0,(INDEX('RPI calculation'!$H$9:$H$356,P1732)-(COUNTIFS(Matches!$C$9:$C$1954,C1732,Matches!$D$9:$D$1954,D1732,Matches!$Q$9:$Q$1954,1,Matches!$F$9:$F$1954,3)+COUNTIFS(Matches!$C$9:$C$1954,D1732,Matches!$D$9:$D$1954,C1732,Matches!$Q$9:$Q$1954,1,Matches!$E$9:$E$1954,3)))/((INDEX('RPI calculation'!$H$9:$H$356,P1732)+INDEX('RPI calculation'!$I$9:$I$356,P1732))-(COUNTIFS(Matches!$C$9:$C$1954,C1732,Matches!$D$9:$D$1954,D1732,Matches!$Q$9:$Q$1954,1)+COUNTIFS(Matches!$C$9:$C$1954,D1732,Matches!$D$9:$D$1954,C1732,Matches!$Q$9:$Q$1954,1))))</f>
        <v>0.58333333333333337</v>
      </c>
      <c r="U1732" s="9">
        <f>IF(Q1732=0,0,(INDEX('RPI calculation'!$H$9:$H$356,O1732)-(COUNTIFS(Matches!$C$9:$C$1954,C1732,Matches!$D$9:$D$1954,D1732,Matches!$Q$9:$Q$1954,1,Matches!$E$9:$E$1954,3)+COUNTIFS(Matches!$C$9:$C$1954,D1732,Matches!$D$9:$D$1954,C1732,Matches!$Q$9:$Q$1954,1,Matches!$F$9:$F$1954,3)))/((INDEX('RPI calculation'!$H$9:$H$356,O1732)+INDEX('RPI calculation'!$I$9:$I$356,O1732))-(COUNTIFS(Matches!$C$9:$C$1954,C1732,Matches!$D$9:$D$1954,D1732,Matches!$Q$9:$Q$1954,1)+COUNTIFS(Matches!$C$9:$C$1954,D1732,Matches!$D$9:$D$1954,C1732,Matches!$Q$9:$Q$1954,1))))</f>
        <v>0.72727272727272729</v>
      </c>
      <c r="V1732" s="9">
        <f>IF(Q1732=0,0,INDEX('RPI calculation'!$K$9:$K$356,P1732))</f>
        <v>0.45470085470085464</v>
      </c>
      <c r="W1732" s="9">
        <f>IF(Q1732=0,0,INDEX('RPI calculation'!$K$9:$K$356,O1732))</f>
        <v>0.51668470418470414</v>
      </c>
      <c r="X1732" s="1">
        <f>IF(G1732="D1",INDEX('RPI calculation'!$N$9:$N$356,O1732),0)</f>
        <v>84</v>
      </c>
      <c r="Y1732" s="1">
        <f>IF(H1732="D1",INDEX('RPI calculation'!$N$9:$N$356,P1732),0)</f>
        <v>189</v>
      </c>
    </row>
    <row r="1733" spans="1:25">
      <c r="A1733" s="1" t="s">
        <v>4562</v>
      </c>
      <c r="B1733" s="12">
        <v>46283</v>
      </c>
      <c r="C1733" s="1" t="s">
        <v>323</v>
      </c>
      <c r="D1733" s="1" t="s">
        <v>355</v>
      </c>
      <c r="E1733" s="1">
        <v>3</v>
      </c>
      <c r="F1733" s="1">
        <v>0</v>
      </c>
      <c r="G1733" s="1" t="s">
        <v>584</v>
      </c>
      <c r="H1733" s="1" t="s">
        <v>584</v>
      </c>
      <c r="I1733" s="1">
        <v>1</v>
      </c>
      <c r="J1733" s="14" t="s">
        <v>990</v>
      </c>
      <c r="K1733" s="14" t="s">
        <v>2060</v>
      </c>
      <c r="L1733" s="14"/>
      <c r="M1733" s="1" t="s">
        <v>5986</v>
      </c>
      <c r="N1733" s="14" t="s">
        <v>5989</v>
      </c>
      <c r="O1733" s="1">
        <f>IF(G1733="D1",MATCH(C1733,'RPI calculation'!$A$9:$A$356,0),0)</f>
        <v>171</v>
      </c>
      <c r="P1733" s="1">
        <f>IF(H1733="D1",MATCH(D1733,'RPI calculation'!$A$9:$A$356,0),0)</f>
        <v>248</v>
      </c>
      <c r="Q1733" s="1">
        <f t="shared" si="78"/>
        <v>1</v>
      </c>
      <c r="R1733" s="1">
        <f t="shared" si="79"/>
        <v>1</v>
      </c>
      <c r="S1733" s="1">
        <f t="shared" si="80"/>
        <v>0</v>
      </c>
      <c r="T1733" s="9">
        <f>IF(Q1733=0,0,(INDEX('RPI calculation'!$H$9:$H$356,P1733)-(COUNTIFS(Matches!$C$9:$C$1954,C1733,Matches!$D$9:$D$1954,D1733,Matches!$Q$9:$Q$1954,1,Matches!$F$9:$F$1954,3)+COUNTIFS(Matches!$C$9:$C$1954,D1733,Matches!$D$9:$D$1954,C1733,Matches!$Q$9:$Q$1954,1,Matches!$E$9:$E$1954,3)))/((INDEX('RPI calculation'!$H$9:$H$356,P1733)+INDEX('RPI calculation'!$I$9:$I$356,P1733))-(COUNTIFS(Matches!$C$9:$C$1954,C1733,Matches!$D$9:$D$1954,D1733,Matches!$Q$9:$Q$1954,1)+COUNTIFS(Matches!$C$9:$C$1954,D1733,Matches!$D$9:$D$1954,C1733,Matches!$Q$9:$Q$1954,1))))</f>
        <v>0.375</v>
      </c>
      <c r="U1733" s="9">
        <f>IF(Q1733=0,0,(INDEX('RPI calculation'!$H$9:$H$356,O1733)-(COUNTIFS(Matches!$C$9:$C$1954,C1733,Matches!$D$9:$D$1954,D1733,Matches!$Q$9:$Q$1954,1,Matches!$E$9:$E$1954,3)+COUNTIFS(Matches!$C$9:$C$1954,D1733,Matches!$D$9:$D$1954,C1733,Matches!$Q$9:$Q$1954,1,Matches!$F$9:$F$1954,3)))/((INDEX('RPI calculation'!$H$9:$H$356,O1733)+INDEX('RPI calculation'!$I$9:$I$356,O1733))-(COUNTIFS(Matches!$C$9:$C$1954,C1733,Matches!$D$9:$D$1954,D1733,Matches!$Q$9:$Q$1954,1)+COUNTIFS(Matches!$C$9:$C$1954,D1733,Matches!$D$9:$D$1954,C1733,Matches!$Q$9:$Q$1954,1))))</f>
        <v>0.22222222222222221</v>
      </c>
      <c r="V1733" s="9">
        <f>IF(Q1733=0,0,INDEX('RPI calculation'!$K$9:$K$356,P1733))</f>
        <v>0.33515151515151514</v>
      </c>
      <c r="W1733" s="9">
        <f>IF(Q1733=0,0,INDEX('RPI calculation'!$K$9:$K$356,O1733))</f>
        <v>0.3916896235078054</v>
      </c>
      <c r="X1733" s="1">
        <f>IF(G1733="D1",INDEX('RPI calculation'!$N$9:$N$356,O1733),0)</f>
        <v>300</v>
      </c>
      <c r="Y1733" s="1">
        <f>IF(H1733="D1",INDEX('RPI calculation'!$N$9:$N$356,P1733),0)</f>
        <v>332</v>
      </c>
    </row>
    <row r="1734" spans="1:25" ht="25">
      <c r="A1734" s="1" t="s">
        <v>4563</v>
      </c>
      <c r="B1734" s="12">
        <v>46283</v>
      </c>
      <c r="C1734" s="1" t="s">
        <v>343</v>
      </c>
      <c r="D1734" s="1" t="s">
        <v>156</v>
      </c>
      <c r="E1734" s="1">
        <v>1</v>
      </c>
      <c r="F1734" s="1">
        <v>3</v>
      </c>
      <c r="G1734" s="1" t="s">
        <v>584</v>
      </c>
      <c r="H1734" s="1" t="s">
        <v>584</v>
      </c>
      <c r="I1734" s="1">
        <v>4</v>
      </c>
      <c r="J1734" s="14" t="s">
        <v>789</v>
      </c>
      <c r="K1734" s="14" t="s">
        <v>4564</v>
      </c>
      <c r="L1734" s="14"/>
      <c r="M1734" s="1" t="s">
        <v>5986</v>
      </c>
      <c r="N1734" s="14" t="s">
        <v>5989</v>
      </c>
      <c r="O1734" s="1">
        <f>IF(G1734="D1",MATCH(C1734,'RPI calculation'!$A$9:$A$356,0),0)</f>
        <v>174</v>
      </c>
      <c r="P1734" s="1">
        <f>IF(H1734="D1",MATCH(D1734,'RPI calculation'!$A$9:$A$356,0),0)</f>
        <v>206</v>
      </c>
      <c r="Q1734" s="1">
        <f t="shared" si="78"/>
        <v>1</v>
      </c>
      <c r="R1734" s="1">
        <f t="shared" si="79"/>
        <v>0</v>
      </c>
      <c r="S1734" s="1">
        <f t="shared" si="80"/>
        <v>1</v>
      </c>
      <c r="T1734" s="9">
        <f>IF(Q1734=0,0,(INDEX('RPI calculation'!$H$9:$H$356,P1734)-(COUNTIFS(Matches!$C$9:$C$1954,C1734,Matches!$D$9:$D$1954,D1734,Matches!$Q$9:$Q$1954,1,Matches!$F$9:$F$1954,3)+COUNTIFS(Matches!$C$9:$C$1954,D1734,Matches!$D$9:$D$1954,C1734,Matches!$Q$9:$Q$1954,1,Matches!$E$9:$E$1954,3)))/((INDEX('RPI calculation'!$H$9:$H$356,P1734)+INDEX('RPI calculation'!$I$9:$I$356,P1734))-(COUNTIFS(Matches!$C$9:$C$1954,C1734,Matches!$D$9:$D$1954,D1734,Matches!$Q$9:$Q$1954,1)+COUNTIFS(Matches!$C$9:$C$1954,D1734,Matches!$D$9:$D$1954,C1734,Matches!$Q$9:$Q$1954,1))))</f>
        <v>0.6</v>
      </c>
      <c r="U1734" s="9">
        <f>IF(Q1734=0,0,(INDEX('RPI calculation'!$H$9:$H$356,O1734)-(COUNTIFS(Matches!$C$9:$C$1954,C1734,Matches!$D$9:$D$1954,D1734,Matches!$Q$9:$Q$1954,1,Matches!$E$9:$E$1954,3)+COUNTIFS(Matches!$C$9:$C$1954,D1734,Matches!$D$9:$D$1954,C1734,Matches!$Q$9:$Q$1954,1,Matches!$F$9:$F$1954,3)))/((INDEX('RPI calculation'!$H$9:$H$356,O1734)+INDEX('RPI calculation'!$I$9:$I$356,O1734))-(COUNTIFS(Matches!$C$9:$C$1954,C1734,Matches!$D$9:$D$1954,D1734,Matches!$Q$9:$Q$1954,1)+COUNTIFS(Matches!$C$9:$C$1954,D1734,Matches!$D$9:$D$1954,C1734,Matches!$Q$9:$Q$1954,1))))</f>
        <v>9.0909090909090912E-2</v>
      </c>
      <c r="V1734" s="9">
        <f>IF(Q1734=0,0,INDEX('RPI calculation'!$K$9:$K$356,P1734))</f>
        <v>0.47962542507997052</v>
      </c>
      <c r="W1734" s="9">
        <f>IF(Q1734=0,0,INDEX('RPI calculation'!$K$9:$K$356,O1734))</f>
        <v>0.49238539238539231</v>
      </c>
      <c r="X1734" s="1">
        <f>IF(G1734="D1",INDEX('RPI calculation'!$N$9:$N$356,O1734),0)</f>
        <v>320</v>
      </c>
      <c r="Y1734" s="1">
        <f>IF(H1734="D1",INDEX('RPI calculation'!$N$9:$N$356,P1734),0)</f>
        <v>133</v>
      </c>
    </row>
    <row r="1735" spans="1:25" ht="25">
      <c r="A1735" s="1" t="s">
        <v>4565</v>
      </c>
      <c r="B1735" s="12">
        <v>46283</v>
      </c>
      <c r="C1735" s="1" t="s">
        <v>327</v>
      </c>
      <c r="D1735" s="1" t="s">
        <v>296</v>
      </c>
      <c r="E1735" s="1">
        <v>1</v>
      </c>
      <c r="F1735" s="1">
        <v>3</v>
      </c>
      <c r="G1735" s="1" t="s">
        <v>584</v>
      </c>
      <c r="H1735" s="1" t="s">
        <v>584</v>
      </c>
      <c r="I1735" s="1">
        <v>2</v>
      </c>
      <c r="J1735" s="14" t="s">
        <v>1332</v>
      </c>
      <c r="K1735" s="14" t="s">
        <v>4566</v>
      </c>
      <c r="L1735" s="14"/>
      <c r="M1735" s="1" t="s">
        <v>5986</v>
      </c>
      <c r="N1735" s="14" t="s">
        <v>5989</v>
      </c>
      <c r="O1735" s="1">
        <f>IF(G1735="D1",MATCH(C1735,'RPI calculation'!$A$9:$A$356,0),0)</f>
        <v>175</v>
      </c>
      <c r="P1735" s="1">
        <f>IF(H1735="D1",MATCH(D1735,'RPI calculation'!$A$9:$A$356,0),0)</f>
        <v>203</v>
      </c>
      <c r="Q1735" s="1">
        <f t="shared" si="78"/>
        <v>1</v>
      </c>
      <c r="R1735" s="1">
        <f t="shared" si="79"/>
        <v>0</v>
      </c>
      <c r="S1735" s="1">
        <f t="shared" si="80"/>
        <v>1</v>
      </c>
      <c r="T1735" s="9">
        <f>IF(Q1735=0,0,(INDEX('RPI calculation'!$H$9:$H$356,P1735)-(COUNTIFS(Matches!$C$9:$C$1954,C1735,Matches!$D$9:$D$1954,D1735,Matches!$Q$9:$Q$1954,1,Matches!$F$9:$F$1954,3)+COUNTIFS(Matches!$C$9:$C$1954,D1735,Matches!$D$9:$D$1954,C1735,Matches!$Q$9:$Q$1954,1,Matches!$E$9:$E$1954,3)))/((INDEX('RPI calculation'!$H$9:$H$356,P1735)+INDEX('RPI calculation'!$I$9:$I$356,P1735))-(COUNTIFS(Matches!$C$9:$C$1954,C1735,Matches!$D$9:$D$1954,D1735,Matches!$Q$9:$Q$1954,1)+COUNTIFS(Matches!$C$9:$C$1954,D1735,Matches!$D$9:$D$1954,C1735,Matches!$Q$9:$Q$1954,1))))</f>
        <v>0.5</v>
      </c>
      <c r="U1735" s="9">
        <f>IF(Q1735=0,0,(INDEX('RPI calculation'!$H$9:$H$356,O1735)-(COUNTIFS(Matches!$C$9:$C$1954,C1735,Matches!$D$9:$D$1954,D1735,Matches!$Q$9:$Q$1954,1,Matches!$E$9:$E$1954,3)+COUNTIFS(Matches!$C$9:$C$1954,D1735,Matches!$D$9:$D$1954,C1735,Matches!$Q$9:$Q$1954,1,Matches!$F$9:$F$1954,3)))/((INDEX('RPI calculation'!$H$9:$H$356,O1735)+INDEX('RPI calculation'!$I$9:$I$356,O1735))-(COUNTIFS(Matches!$C$9:$C$1954,C1735,Matches!$D$9:$D$1954,D1735,Matches!$Q$9:$Q$1954,1)+COUNTIFS(Matches!$C$9:$C$1954,D1735,Matches!$D$9:$D$1954,C1735,Matches!$Q$9:$Q$1954,1))))</f>
        <v>0.18181818181818182</v>
      </c>
      <c r="V1735" s="9">
        <f>IF(Q1735=0,0,INDEX('RPI calculation'!$K$9:$K$356,P1735))</f>
        <v>0.37062937062937068</v>
      </c>
      <c r="W1735" s="9">
        <f>IF(Q1735=0,0,INDEX('RPI calculation'!$K$9:$K$356,O1735))</f>
        <v>0.49507575757575761</v>
      </c>
      <c r="X1735" s="1">
        <f>IF(G1735="D1",INDEX('RPI calculation'!$N$9:$N$356,O1735),0)</f>
        <v>304</v>
      </c>
      <c r="Y1735" s="1">
        <f>IF(H1735="D1",INDEX('RPI calculation'!$N$9:$N$356,P1735),0)</f>
        <v>273</v>
      </c>
    </row>
    <row r="1736" spans="1:25" ht="25">
      <c r="A1736" s="1" t="s">
        <v>4567</v>
      </c>
      <c r="B1736" s="12">
        <v>46283</v>
      </c>
      <c r="C1736" s="1" t="s">
        <v>327</v>
      </c>
      <c r="D1736" s="1" t="s">
        <v>347</v>
      </c>
      <c r="E1736" s="1">
        <v>3</v>
      </c>
      <c r="F1736" s="1">
        <v>1</v>
      </c>
      <c r="G1736" s="1" t="s">
        <v>584</v>
      </c>
      <c r="H1736" s="1" t="s">
        <v>584</v>
      </c>
      <c r="I1736" s="1">
        <v>2</v>
      </c>
      <c r="J1736" s="14" t="s">
        <v>763</v>
      </c>
      <c r="K1736" s="14" t="s">
        <v>4568</v>
      </c>
      <c r="L1736" s="14"/>
      <c r="M1736" s="1" t="s">
        <v>5986</v>
      </c>
      <c r="N1736" s="14" t="s">
        <v>5989</v>
      </c>
      <c r="O1736" s="1">
        <f>IF(G1736="D1",MATCH(C1736,'RPI calculation'!$A$9:$A$356,0),0)</f>
        <v>175</v>
      </c>
      <c r="P1736" s="1">
        <f>IF(H1736="D1",MATCH(D1736,'RPI calculation'!$A$9:$A$356,0),0)</f>
        <v>286</v>
      </c>
      <c r="Q1736" s="1">
        <f t="shared" si="78"/>
        <v>1</v>
      </c>
      <c r="R1736" s="1">
        <f t="shared" si="79"/>
        <v>1</v>
      </c>
      <c r="S1736" s="1">
        <f t="shared" si="80"/>
        <v>0</v>
      </c>
      <c r="T1736" s="9">
        <f>IF(Q1736=0,0,(INDEX('RPI calculation'!$H$9:$H$356,P1736)-(COUNTIFS(Matches!$C$9:$C$1954,C1736,Matches!$D$9:$D$1954,D1736,Matches!$Q$9:$Q$1954,1,Matches!$F$9:$F$1954,3)+COUNTIFS(Matches!$C$9:$C$1954,D1736,Matches!$D$9:$D$1954,C1736,Matches!$Q$9:$Q$1954,1,Matches!$E$9:$E$1954,3)))/((INDEX('RPI calculation'!$H$9:$H$356,P1736)+INDEX('RPI calculation'!$I$9:$I$356,P1736))-(COUNTIFS(Matches!$C$9:$C$1954,C1736,Matches!$D$9:$D$1954,D1736,Matches!$Q$9:$Q$1954,1)+COUNTIFS(Matches!$C$9:$C$1954,D1736,Matches!$D$9:$D$1954,C1736,Matches!$Q$9:$Q$1954,1))))</f>
        <v>0.27272727272727271</v>
      </c>
      <c r="U1736" s="9">
        <f>IF(Q1736=0,0,(INDEX('RPI calculation'!$H$9:$H$356,O1736)-(COUNTIFS(Matches!$C$9:$C$1954,C1736,Matches!$D$9:$D$1954,D1736,Matches!$Q$9:$Q$1954,1,Matches!$E$9:$E$1954,3)+COUNTIFS(Matches!$C$9:$C$1954,D1736,Matches!$D$9:$D$1954,C1736,Matches!$Q$9:$Q$1954,1,Matches!$F$9:$F$1954,3)))/((INDEX('RPI calculation'!$H$9:$H$356,O1736)+INDEX('RPI calculation'!$I$9:$I$356,O1736))-(COUNTIFS(Matches!$C$9:$C$1954,C1736,Matches!$D$9:$D$1954,D1736,Matches!$Q$9:$Q$1954,1)+COUNTIFS(Matches!$C$9:$C$1954,D1736,Matches!$D$9:$D$1954,C1736,Matches!$Q$9:$Q$1954,1))))</f>
        <v>9.0909090909090912E-2</v>
      </c>
      <c r="V1736" s="9">
        <f>IF(Q1736=0,0,INDEX('RPI calculation'!$K$9:$K$356,P1736))</f>
        <v>0.38901515151515148</v>
      </c>
      <c r="W1736" s="9">
        <f>IF(Q1736=0,0,INDEX('RPI calculation'!$K$9:$K$356,O1736))</f>
        <v>0.49507575757575761</v>
      </c>
      <c r="X1736" s="1">
        <f>IF(G1736="D1",INDEX('RPI calculation'!$N$9:$N$356,O1736),0)</f>
        <v>304</v>
      </c>
      <c r="Y1736" s="1">
        <f>IF(H1736="D1",INDEX('RPI calculation'!$N$9:$N$356,P1736),0)</f>
        <v>324</v>
      </c>
    </row>
    <row r="1737" spans="1:25" ht="25">
      <c r="A1737" s="1" t="s">
        <v>4569</v>
      </c>
      <c r="B1737" s="12">
        <v>46283</v>
      </c>
      <c r="C1737" s="1" t="s">
        <v>31</v>
      </c>
      <c r="D1737" s="1" t="s">
        <v>41</v>
      </c>
      <c r="E1737" s="1">
        <v>3</v>
      </c>
      <c r="F1737" s="1">
        <v>1</v>
      </c>
      <c r="G1737" s="1" t="s">
        <v>584</v>
      </c>
      <c r="H1737" s="1" t="s">
        <v>584</v>
      </c>
      <c r="I1737" s="1">
        <v>2</v>
      </c>
      <c r="J1737" s="14" t="s">
        <v>594</v>
      </c>
      <c r="K1737" s="14" t="s">
        <v>4570</v>
      </c>
      <c r="L1737" s="14"/>
      <c r="M1737" s="1" t="s">
        <v>5986</v>
      </c>
      <c r="N1737" s="14" t="s">
        <v>5989</v>
      </c>
      <c r="O1737" s="1">
        <f>IF(G1737="D1",MATCH(C1737,'RPI calculation'!$A$9:$A$356,0),0)</f>
        <v>180</v>
      </c>
      <c r="P1737" s="1">
        <f>IF(H1737="D1",MATCH(D1737,'RPI calculation'!$A$9:$A$356,0),0)</f>
        <v>193</v>
      </c>
      <c r="Q1737" s="1">
        <f t="shared" ref="Q1737:Q1800" si="81">IF(AND(G1737="D1",H1737="D1"),1,0)</f>
        <v>1</v>
      </c>
      <c r="R1737" s="1">
        <f t="shared" ref="R1737:R1800" si="82">IF(E1737&gt;F1737,1,0)</f>
        <v>1</v>
      </c>
      <c r="S1737" s="1">
        <f t="shared" ref="S1737:S1800" si="83">IF(F1737&gt;E1737,1,0)</f>
        <v>0</v>
      </c>
      <c r="T1737" s="9">
        <f>IF(Q1737=0,0,(INDEX('RPI calculation'!$H$9:$H$356,P1737)-(COUNTIFS(Matches!$C$9:$C$1954,C1737,Matches!$D$9:$D$1954,D1737,Matches!$Q$9:$Q$1954,1,Matches!$F$9:$F$1954,3)+COUNTIFS(Matches!$C$9:$C$1954,D1737,Matches!$D$9:$D$1954,C1737,Matches!$Q$9:$Q$1954,1,Matches!$E$9:$E$1954,3)))/((INDEX('RPI calculation'!$H$9:$H$356,P1737)+INDEX('RPI calculation'!$I$9:$I$356,P1737))-(COUNTIFS(Matches!$C$9:$C$1954,C1737,Matches!$D$9:$D$1954,D1737,Matches!$Q$9:$Q$1954,1)+COUNTIFS(Matches!$C$9:$C$1954,D1737,Matches!$D$9:$D$1954,C1737,Matches!$Q$9:$Q$1954,1))))</f>
        <v>0.7142857142857143</v>
      </c>
      <c r="U1737" s="9">
        <f>IF(Q1737=0,0,(INDEX('RPI calculation'!$H$9:$H$356,O1737)-(COUNTIFS(Matches!$C$9:$C$1954,C1737,Matches!$D$9:$D$1954,D1737,Matches!$Q$9:$Q$1954,1,Matches!$E$9:$E$1954,3)+COUNTIFS(Matches!$C$9:$C$1954,D1737,Matches!$D$9:$D$1954,C1737,Matches!$Q$9:$Q$1954,1,Matches!$F$9:$F$1954,3)))/((INDEX('RPI calculation'!$H$9:$H$356,O1737)+INDEX('RPI calculation'!$I$9:$I$356,O1737))-(COUNTIFS(Matches!$C$9:$C$1954,C1737,Matches!$D$9:$D$1954,D1737,Matches!$Q$9:$Q$1954,1)+COUNTIFS(Matches!$C$9:$C$1954,D1737,Matches!$D$9:$D$1954,C1737,Matches!$Q$9:$Q$1954,1))))</f>
        <v>1</v>
      </c>
      <c r="V1737" s="9">
        <f>IF(Q1737=0,0,INDEX('RPI calculation'!$K$9:$K$356,P1737))</f>
        <v>0.69987373737373737</v>
      </c>
      <c r="W1737" s="9">
        <f>IF(Q1737=0,0,INDEX('RPI calculation'!$K$9:$K$356,O1737))</f>
        <v>0.55847041847041845</v>
      </c>
      <c r="X1737" s="1">
        <f>IF(G1737="D1",INDEX('RPI calculation'!$N$9:$N$356,O1737),0)</f>
        <v>8</v>
      </c>
      <c r="Y1737" s="1">
        <f>IF(H1737="D1",INDEX('RPI calculation'!$N$9:$N$356,P1737),0)</f>
        <v>18</v>
      </c>
    </row>
    <row r="1738" spans="1:25" ht="25">
      <c r="A1738" s="1" t="s">
        <v>4571</v>
      </c>
      <c r="B1738" s="12">
        <v>46283</v>
      </c>
      <c r="C1738" s="1" t="s">
        <v>268</v>
      </c>
      <c r="D1738" s="1" t="s">
        <v>125</v>
      </c>
      <c r="E1738" s="1">
        <v>2</v>
      </c>
      <c r="F1738" s="1">
        <v>3</v>
      </c>
      <c r="G1738" s="1" t="s">
        <v>584</v>
      </c>
      <c r="H1738" s="1" t="s">
        <v>584</v>
      </c>
      <c r="I1738" s="1">
        <v>2</v>
      </c>
      <c r="J1738" s="14" t="s">
        <v>1516</v>
      </c>
      <c r="K1738" s="14" t="s">
        <v>1517</v>
      </c>
      <c r="L1738" s="14"/>
      <c r="M1738" s="1" t="s">
        <v>5986</v>
      </c>
      <c r="N1738" s="14" t="s">
        <v>5989</v>
      </c>
      <c r="O1738" s="1">
        <f>IF(G1738="D1",MATCH(C1738,'RPI calculation'!$A$9:$A$356,0),0)</f>
        <v>181</v>
      </c>
      <c r="P1738" s="1">
        <f>IF(H1738="D1",MATCH(D1738,'RPI calculation'!$A$9:$A$356,0),0)</f>
        <v>220</v>
      </c>
      <c r="Q1738" s="1">
        <f t="shared" si="81"/>
        <v>1</v>
      </c>
      <c r="R1738" s="1">
        <f t="shared" si="82"/>
        <v>0</v>
      </c>
      <c r="S1738" s="1">
        <f t="shared" si="83"/>
        <v>1</v>
      </c>
      <c r="T1738" s="9">
        <f>IF(Q1738=0,0,(INDEX('RPI calculation'!$H$9:$H$356,P1738)-(COUNTIFS(Matches!$C$9:$C$1954,C1738,Matches!$D$9:$D$1954,D1738,Matches!$Q$9:$Q$1954,1,Matches!$F$9:$F$1954,3)+COUNTIFS(Matches!$C$9:$C$1954,D1738,Matches!$D$9:$D$1954,C1738,Matches!$Q$9:$Q$1954,1,Matches!$E$9:$E$1954,3)))/((INDEX('RPI calculation'!$H$9:$H$356,P1738)+INDEX('RPI calculation'!$I$9:$I$356,P1738))-(COUNTIFS(Matches!$C$9:$C$1954,C1738,Matches!$D$9:$D$1954,D1738,Matches!$Q$9:$Q$1954,1)+COUNTIFS(Matches!$C$9:$C$1954,D1738,Matches!$D$9:$D$1954,C1738,Matches!$Q$9:$Q$1954,1))))</f>
        <v>0.7142857142857143</v>
      </c>
      <c r="U1738" s="9">
        <f>IF(Q1738=0,0,(INDEX('RPI calculation'!$H$9:$H$356,O1738)-(COUNTIFS(Matches!$C$9:$C$1954,C1738,Matches!$D$9:$D$1954,D1738,Matches!$Q$9:$Q$1954,1,Matches!$E$9:$E$1954,3)+COUNTIFS(Matches!$C$9:$C$1954,D1738,Matches!$D$9:$D$1954,C1738,Matches!$Q$9:$Q$1954,1,Matches!$F$9:$F$1954,3)))/((INDEX('RPI calculation'!$H$9:$H$356,O1738)+INDEX('RPI calculation'!$I$9:$I$356,O1738))-(COUNTIFS(Matches!$C$9:$C$1954,C1738,Matches!$D$9:$D$1954,D1738,Matches!$Q$9:$Q$1954,1)+COUNTIFS(Matches!$C$9:$C$1954,D1738,Matches!$D$9:$D$1954,C1738,Matches!$Q$9:$Q$1954,1))))</f>
        <v>0.25</v>
      </c>
      <c r="V1738" s="9">
        <f>IF(Q1738=0,0,INDEX('RPI calculation'!$K$9:$K$356,P1738))</f>
        <v>0.46419753086419746</v>
      </c>
      <c r="W1738" s="9">
        <f>IF(Q1738=0,0,INDEX('RPI calculation'!$K$9:$K$356,O1738))</f>
        <v>0.57952380952380955</v>
      </c>
      <c r="X1738" s="1">
        <f>IF(G1738="D1",INDEX('RPI calculation'!$N$9:$N$356,O1738),0)</f>
        <v>245</v>
      </c>
      <c r="Y1738" s="1">
        <f>IF(H1738="D1",INDEX('RPI calculation'!$N$9:$N$356,P1738),0)</f>
        <v>102</v>
      </c>
    </row>
    <row r="1739" spans="1:25" ht="25">
      <c r="A1739" s="1" t="s">
        <v>4572</v>
      </c>
      <c r="B1739" s="12">
        <v>46283</v>
      </c>
      <c r="C1739" s="1" t="s">
        <v>348</v>
      </c>
      <c r="D1739" s="1" t="s">
        <v>243</v>
      </c>
      <c r="E1739" s="1">
        <v>0</v>
      </c>
      <c r="F1739" s="1">
        <v>3</v>
      </c>
      <c r="G1739" s="1" t="s">
        <v>584</v>
      </c>
      <c r="H1739" s="1" t="s">
        <v>584</v>
      </c>
      <c r="I1739" s="1">
        <v>2</v>
      </c>
      <c r="J1739" s="14" t="s">
        <v>2389</v>
      </c>
      <c r="K1739" s="14" t="s">
        <v>4573</v>
      </c>
      <c r="L1739" s="14"/>
      <c r="M1739" s="1" t="s">
        <v>5986</v>
      </c>
      <c r="N1739" s="14" t="s">
        <v>5989</v>
      </c>
      <c r="O1739" s="1">
        <f>IF(G1739="D1",MATCH(C1739,'RPI calculation'!$A$9:$A$356,0),0)</f>
        <v>187</v>
      </c>
      <c r="P1739" s="1">
        <f>IF(H1739="D1",MATCH(D1739,'RPI calculation'!$A$9:$A$356,0),0)</f>
        <v>322</v>
      </c>
      <c r="Q1739" s="1">
        <f t="shared" si="81"/>
        <v>1</v>
      </c>
      <c r="R1739" s="1">
        <f t="shared" si="82"/>
        <v>0</v>
      </c>
      <c r="S1739" s="1">
        <f t="shared" si="83"/>
        <v>1</v>
      </c>
      <c r="T1739" s="9">
        <f>IF(Q1739=0,0,(INDEX('RPI calculation'!$H$9:$H$356,P1739)-(COUNTIFS(Matches!$C$9:$C$1954,C1739,Matches!$D$9:$D$1954,D1739,Matches!$Q$9:$Q$1954,1,Matches!$F$9:$F$1954,3)+COUNTIFS(Matches!$C$9:$C$1954,D1739,Matches!$D$9:$D$1954,C1739,Matches!$Q$9:$Q$1954,1,Matches!$E$9:$E$1954,3)))/((INDEX('RPI calculation'!$H$9:$H$356,P1739)+INDEX('RPI calculation'!$I$9:$I$356,P1739))-(COUNTIFS(Matches!$C$9:$C$1954,C1739,Matches!$D$9:$D$1954,D1739,Matches!$Q$9:$Q$1954,1)+COUNTIFS(Matches!$C$9:$C$1954,D1739,Matches!$D$9:$D$1954,C1739,Matches!$Q$9:$Q$1954,1))))</f>
        <v>0.63636363636363635</v>
      </c>
      <c r="U1739" s="9">
        <f>IF(Q1739=0,0,(INDEX('RPI calculation'!$H$9:$H$356,O1739)-(COUNTIFS(Matches!$C$9:$C$1954,C1739,Matches!$D$9:$D$1954,D1739,Matches!$Q$9:$Q$1954,1,Matches!$E$9:$E$1954,3)+COUNTIFS(Matches!$C$9:$C$1954,D1739,Matches!$D$9:$D$1954,C1739,Matches!$Q$9:$Q$1954,1,Matches!$F$9:$F$1954,3)))/((INDEX('RPI calculation'!$H$9:$H$356,O1739)+INDEX('RPI calculation'!$I$9:$I$356,O1739))-(COUNTIFS(Matches!$C$9:$C$1954,C1739,Matches!$D$9:$D$1954,D1739,Matches!$Q$9:$Q$1954,1)+COUNTIFS(Matches!$C$9:$C$1954,D1739,Matches!$D$9:$D$1954,C1739,Matches!$Q$9:$Q$1954,1))))</f>
        <v>0.14285714285714285</v>
      </c>
      <c r="V1739" s="9">
        <f>IF(Q1739=0,0,INDEX('RPI calculation'!$K$9:$K$356,P1739))</f>
        <v>0.36851250601250601</v>
      </c>
      <c r="W1739" s="9">
        <f>IF(Q1739=0,0,INDEX('RPI calculation'!$K$9:$K$356,O1739))</f>
        <v>0.4542613636363636</v>
      </c>
      <c r="X1739" s="1">
        <f>IF(G1739="D1",INDEX('RPI calculation'!$N$9:$N$356,O1739),0)</f>
        <v>325</v>
      </c>
      <c r="Y1739" s="1">
        <f>IF(H1739="D1",INDEX('RPI calculation'!$N$9:$N$356,P1739),0)</f>
        <v>220</v>
      </c>
    </row>
    <row r="1740" spans="1:25" ht="25">
      <c r="A1740" s="1" t="s">
        <v>4574</v>
      </c>
      <c r="B1740" s="12">
        <v>46283</v>
      </c>
      <c r="C1740" s="1" t="s">
        <v>363</v>
      </c>
      <c r="D1740" s="1" t="s">
        <v>361</v>
      </c>
      <c r="E1740" s="1">
        <v>3</v>
      </c>
      <c r="F1740" s="1">
        <v>2</v>
      </c>
      <c r="G1740" s="1" t="s">
        <v>584</v>
      </c>
      <c r="H1740" s="1" t="s">
        <v>584</v>
      </c>
      <c r="I1740" s="1">
        <v>2</v>
      </c>
      <c r="J1740" s="14" t="s">
        <v>632</v>
      </c>
      <c r="K1740" s="14" t="s">
        <v>4575</v>
      </c>
      <c r="L1740" s="14"/>
      <c r="M1740" s="1" t="s">
        <v>5986</v>
      </c>
      <c r="N1740" s="14" t="s">
        <v>5989</v>
      </c>
      <c r="O1740" s="1">
        <f>IF(G1740="D1",MATCH(C1740,'RPI calculation'!$A$9:$A$356,0),0)</f>
        <v>188</v>
      </c>
      <c r="P1740" s="1">
        <f>IF(H1740="D1",MATCH(D1740,'RPI calculation'!$A$9:$A$356,0),0)</f>
        <v>266</v>
      </c>
      <c r="Q1740" s="1">
        <f t="shared" si="81"/>
        <v>1</v>
      </c>
      <c r="R1740" s="1">
        <f t="shared" si="82"/>
        <v>1</v>
      </c>
      <c r="S1740" s="1">
        <f t="shared" si="83"/>
        <v>0</v>
      </c>
      <c r="T1740" s="9">
        <f>IF(Q1740=0,0,(INDEX('RPI calculation'!$H$9:$H$356,P1740)-(COUNTIFS(Matches!$C$9:$C$1954,C1740,Matches!$D$9:$D$1954,D1740,Matches!$Q$9:$Q$1954,1,Matches!$F$9:$F$1954,3)+COUNTIFS(Matches!$C$9:$C$1954,D1740,Matches!$D$9:$D$1954,C1740,Matches!$Q$9:$Q$1954,1,Matches!$E$9:$E$1954,3)))/((INDEX('RPI calculation'!$H$9:$H$356,P1740)+INDEX('RPI calculation'!$I$9:$I$356,P1740))-(COUNTIFS(Matches!$C$9:$C$1954,C1740,Matches!$D$9:$D$1954,D1740,Matches!$Q$9:$Q$1954,1)+COUNTIFS(Matches!$C$9:$C$1954,D1740,Matches!$D$9:$D$1954,C1740,Matches!$Q$9:$Q$1954,1))))</f>
        <v>0.1111111111111111</v>
      </c>
      <c r="U1740" s="9">
        <f>IF(Q1740=0,0,(INDEX('RPI calculation'!$H$9:$H$356,O1740)-(COUNTIFS(Matches!$C$9:$C$1954,C1740,Matches!$D$9:$D$1954,D1740,Matches!$Q$9:$Q$1954,1,Matches!$E$9:$E$1954,3)+COUNTIFS(Matches!$C$9:$C$1954,D1740,Matches!$D$9:$D$1954,C1740,Matches!$Q$9:$Q$1954,1,Matches!$F$9:$F$1954,3)))/((INDEX('RPI calculation'!$H$9:$H$356,O1740)+INDEX('RPI calculation'!$I$9:$I$356,O1740))-(COUNTIFS(Matches!$C$9:$C$1954,C1740,Matches!$D$9:$D$1954,D1740,Matches!$Q$9:$Q$1954,1)+COUNTIFS(Matches!$C$9:$C$1954,D1740,Matches!$D$9:$D$1954,C1740,Matches!$Q$9:$Q$1954,1))))</f>
        <v>0.45454545454545453</v>
      </c>
      <c r="V1740" s="9">
        <f>IF(Q1740=0,0,INDEX('RPI calculation'!$K$9:$K$356,P1740))</f>
        <v>0.40472222222222226</v>
      </c>
      <c r="W1740" s="9">
        <f>IF(Q1740=0,0,INDEX('RPI calculation'!$K$9:$K$356,O1740))</f>
        <v>0.17606421356421356</v>
      </c>
      <c r="X1740" s="1">
        <f>IF(G1740="D1",INDEX('RPI calculation'!$N$9:$N$356,O1740),0)</f>
        <v>340</v>
      </c>
      <c r="Y1740" s="1">
        <f>IF(H1740="D1",INDEX('RPI calculation'!$N$9:$N$356,P1740),0)</f>
        <v>338</v>
      </c>
    </row>
    <row r="1741" spans="1:25" ht="25">
      <c r="A1741" s="1" t="s">
        <v>4576</v>
      </c>
      <c r="B1741" s="12">
        <v>46283</v>
      </c>
      <c r="C1741" s="1" t="s">
        <v>308</v>
      </c>
      <c r="D1741" s="1" t="s">
        <v>235</v>
      </c>
      <c r="E1741" s="1">
        <v>3</v>
      </c>
      <c r="F1741" s="1">
        <v>0</v>
      </c>
      <c r="G1741" s="1" t="s">
        <v>584</v>
      </c>
      <c r="H1741" s="1" t="s">
        <v>584</v>
      </c>
      <c r="I1741" s="1">
        <v>2</v>
      </c>
      <c r="J1741" s="14" t="s">
        <v>844</v>
      </c>
      <c r="K1741" s="14" t="s">
        <v>4577</v>
      </c>
      <c r="L1741" s="14"/>
      <c r="M1741" s="1" t="s">
        <v>5986</v>
      </c>
      <c r="N1741" s="14" t="s">
        <v>5989</v>
      </c>
      <c r="O1741" s="1">
        <f>IF(G1741="D1",MATCH(C1741,'RPI calculation'!$A$9:$A$356,0),0)</f>
        <v>189</v>
      </c>
      <c r="P1741" s="1">
        <f>IF(H1741="D1",MATCH(D1741,'RPI calculation'!$A$9:$A$356,0),0)</f>
        <v>302</v>
      </c>
      <c r="Q1741" s="1">
        <f t="shared" si="81"/>
        <v>1</v>
      </c>
      <c r="R1741" s="1">
        <f t="shared" si="82"/>
        <v>1</v>
      </c>
      <c r="S1741" s="1">
        <f t="shared" si="83"/>
        <v>0</v>
      </c>
      <c r="T1741" s="9">
        <f>IF(Q1741=0,0,(INDEX('RPI calculation'!$H$9:$H$356,P1741)-(COUNTIFS(Matches!$C$9:$C$1954,C1741,Matches!$D$9:$D$1954,D1741,Matches!$Q$9:$Q$1954,1,Matches!$F$9:$F$1954,3)+COUNTIFS(Matches!$C$9:$C$1954,D1741,Matches!$D$9:$D$1954,C1741,Matches!$Q$9:$Q$1954,1,Matches!$E$9:$E$1954,3)))/((INDEX('RPI calculation'!$H$9:$H$356,P1741)+INDEX('RPI calculation'!$I$9:$I$356,P1741))-(COUNTIFS(Matches!$C$9:$C$1954,C1741,Matches!$D$9:$D$1954,D1741,Matches!$Q$9:$Q$1954,1)+COUNTIFS(Matches!$C$9:$C$1954,D1741,Matches!$D$9:$D$1954,C1741,Matches!$Q$9:$Q$1954,1))))</f>
        <v>0.36363636363636365</v>
      </c>
      <c r="U1741" s="9">
        <f>IF(Q1741=0,0,(INDEX('RPI calculation'!$H$9:$H$356,O1741)-(COUNTIFS(Matches!$C$9:$C$1954,C1741,Matches!$D$9:$D$1954,D1741,Matches!$Q$9:$Q$1954,1,Matches!$E$9:$E$1954,3)+COUNTIFS(Matches!$C$9:$C$1954,D1741,Matches!$D$9:$D$1954,C1741,Matches!$Q$9:$Q$1954,1,Matches!$F$9:$F$1954,3)))/((INDEX('RPI calculation'!$H$9:$H$356,O1741)+INDEX('RPI calculation'!$I$9:$I$356,O1741))-(COUNTIFS(Matches!$C$9:$C$1954,C1741,Matches!$D$9:$D$1954,D1741,Matches!$Q$9:$Q$1954,1)+COUNTIFS(Matches!$C$9:$C$1954,D1741,Matches!$D$9:$D$1954,C1741,Matches!$Q$9:$Q$1954,1))))</f>
        <v>0.55555555555555558</v>
      </c>
      <c r="V1741" s="9">
        <f>IF(Q1741=0,0,INDEX('RPI calculation'!$K$9:$K$356,P1741))</f>
        <v>0.53127104377104373</v>
      </c>
      <c r="W1741" s="9">
        <f>IF(Q1741=0,0,INDEX('RPI calculation'!$K$9:$K$356,O1741))</f>
        <v>0.30318181818181816</v>
      </c>
      <c r="X1741" s="1">
        <f>IF(G1741="D1",INDEX('RPI calculation'!$N$9:$N$356,O1741),0)</f>
        <v>285</v>
      </c>
      <c r="Y1741" s="1">
        <f>IF(H1741="D1",INDEX('RPI calculation'!$N$9:$N$356,P1741),0)</f>
        <v>212</v>
      </c>
    </row>
    <row r="1742" spans="1:25" ht="25">
      <c r="A1742" s="1" t="s">
        <v>4578</v>
      </c>
      <c r="B1742" s="12">
        <v>46283</v>
      </c>
      <c r="C1742" s="1" t="s">
        <v>358</v>
      </c>
      <c r="D1742" s="1" t="s">
        <v>312</v>
      </c>
      <c r="E1742" s="1">
        <v>1</v>
      </c>
      <c r="F1742" s="1">
        <v>3</v>
      </c>
      <c r="G1742" s="1" t="s">
        <v>584</v>
      </c>
      <c r="H1742" s="1" t="s">
        <v>584</v>
      </c>
      <c r="I1742" s="1">
        <v>2</v>
      </c>
      <c r="J1742" s="14" t="s">
        <v>850</v>
      </c>
      <c r="K1742" s="14" t="s">
        <v>4579</v>
      </c>
      <c r="L1742" s="14"/>
      <c r="M1742" s="1" t="s">
        <v>5986</v>
      </c>
      <c r="N1742" s="14" t="s">
        <v>5989</v>
      </c>
      <c r="O1742" s="1">
        <f>IF(G1742="D1",MATCH(C1742,'RPI calculation'!$A$9:$A$356,0),0)</f>
        <v>190</v>
      </c>
      <c r="P1742" s="1">
        <f>IF(H1742="D1",MATCH(D1742,'RPI calculation'!$A$9:$A$356,0),0)</f>
        <v>183</v>
      </c>
      <c r="Q1742" s="1">
        <f t="shared" si="81"/>
        <v>1</v>
      </c>
      <c r="R1742" s="1">
        <f t="shared" si="82"/>
        <v>0</v>
      </c>
      <c r="S1742" s="1">
        <f t="shared" si="83"/>
        <v>1</v>
      </c>
      <c r="T1742" s="9">
        <f>IF(Q1742=0,0,(INDEX('RPI calculation'!$H$9:$H$356,P1742)-(COUNTIFS(Matches!$C$9:$C$1954,C1742,Matches!$D$9:$D$1954,D1742,Matches!$Q$9:$Q$1954,1,Matches!$F$9:$F$1954,3)+COUNTIFS(Matches!$C$9:$C$1954,D1742,Matches!$D$9:$D$1954,C1742,Matches!$Q$9:$Q$1954,1,Matches!$E$9:$E$1954,3)))/((INDEX('RPI calculation'!$H$9:$H$356,P1742)+INDEX('RPI calculation'!$I$9:$I$356,P1742))-(COUNTIFS(Matches!$C$9:$C$1954,C1742,Matches!$D$9:$D$1954,D1742,Matches!$Q$9:$Q$1954,1)+COUNTIFS(Matches!$C$9:$C$1954,D1742,Matches!$D$9:$D$1954,C1742,Matches!$Q$9:$Q$1954,1))))</f>
        <v>0.25</v>
      </c>
      <c r="U1742" s="9">
        <f>IF(Q1742=0,0,(INDEX('RPI calculation'!$H$9:$H$356,O1742)-(COUNTIFS(Matches!$C$9:$C$1954,C1742,Matches!$D$9:$D$1954,D1742,Matches!$Q$9:$Q$1954,1,Matches!$E$9:$E$1954,3)+COUNTIFS(Matches!$C$9:$C$1954,D1742,Matches!$D$9:$D$1954,C1742,Matches!$Q$9:$Q$1954,1,Matches!$F$9:$F$1954,3)))/((INDEX('RPI calculation'!$H$9:$H$356,O1742)+INDEX('RPI calculation'!$I$9:$I$356,O1742))-(COUNTIFS(Matches!$C$9:$C$1954,C1742,Matches!$D$9:$D$1954,D1742,Matches!$Q$9:$Q$1954,1)+COUNTIFS(Matches!$C$9:$C$1954,D1742,Matches!$D$9:$D$1954,C1742,Matches!$Q$9:$Q$1954,1))))</f>
        <v>7.6923076923076927E-2</v>
      </c>
      <c r="V1742" s="9">
        <f>IF(Q1742=0,0,INDEX('RPI calculation'!$K$9:$K$356,P1742))</f>
        <v>0.47126441934134244</v>
      </c>
      <c r="W1742" s="9">
        <f>IF(Q1742=0,0,INDEX('RPI calculation'!$K$9:$K$356,O1742))</f>
        <v>0.41435786435786437</v>
      </c>
      <c r="X1742" s="1">
        <f>IF(G1742="D1",INDEX('RPI calculation'!$N$9:$N$356,O1742),0)</f>
        <v>335</v>
      </c>
      <c r="Y1742" s="1">
        <f>IF(H1742="D1",INDEX('RPI calculation'!$N$9:$N$356,P1742),0)</f>
        <v>289</v>
      </c>
    </row>
    <row r="1743" spans="1:25" ht="25">
      <c r="A1743" s="1" t="s">
        <v>4580</v>
      </c>
      <c r="B1743" s="12">
        <v>46283</v>
      </c>
      <c r="C1743" s="1" t="s">
        <v>338</v>
      </c>
      <c r="D1743" s="1" t="s">
        <v>304</v>
      </c>
      <c r="E1743" s="1">
        <v>0</v>
      </c>
      <c r="F1743" s="1">
        <v>3</v>
      </c>
      <c r="G1743" s="1" t="s">
        <v>584</v>
      </c>
      <c r="H1743" s="1" t="s">
        <v>584</v>
      </c>
      <c r="I1743" s="1">
        <v>2</v>
      </c>
      <c r="J1743" s="14" t="s">
        <v>1053</v>
      </c>
      <c r="K1743" s="14" t="s">
        <v>4581</v>
      </c>
      <c r="L1743" s="14"/>
      <c r="M1743" s="1" t="s">
        <v>5986</v>
      </c>
      <c r="N1743" s="14" t="s">
        <v>5989</v>
      </c>
      <c r="O1743" s="1">
        <f>IF(G1743="D1",MATCH(C1743,'RPI calculation'!$A$9:$A$356,0),0)</f>
        <v>191</v>
      </c>
      <c r="P1743" s="1">
        <f>IF(H1743="D1",MATCH(D1743,'RPI calculation'!$A$9:$A$356,0),0)</f>
        <v>230</v>
      </c>
      <c r="Q1743" s="1">
        <f t="shared" si="81"/>
        <v>1</v>
      </c>
      <c r="R1743" s="1">
        <f t="shared" si="82"/>
        <v>0</v>
      </c>
      <c r="S1743" s="1">
        <f t="shared" si="83"/>
        <v>1</v>
      </c>
      <c r="T1743" s="9">
        <f>IF(Q1743=0,0,(INDEX('RPI calculation'!$H$9:$H$356,P1743)-(COUNTIFS(Matches!$C$9:$C$1954,C1743,Matches!$D$9:$D$1954,D1743,Matches!$Q$9:$Q$1954,1,Matches!$F$9:$F$1954,3)+COUNTIFS(Matches!$C$9:$C$1954,D1743,Matches!$D$9:$D$1954,C1743,Matches!$Q$9:$Q$1954,1,Matches!$E$9:$E$1954,3)))/((INDEX('RPI calculation'!$H$9:$H$356,P1743)+INDEX('RPI calculation'!$I$9:$I$356,P1743))-(COUNTIFS(Matches!$C$9:$C$1954,C1743,Matches!$D$9:$D$1954,D1743,Matches!$Q$9:$Q$1954,1)+COUNTIFS(Matches!$C$9:$C$1954,D1743,Matches!$D$9:$D$1954,C1743,Matches!$Q$9:$Q$1954,1))))</f>
        <v>0.38461538461538464</v>
      </c>
      <c r="U1743" s="9">
        <f>IF(Q1743=0,0,(INDEX('RPI calculation'!$H$9:$H$356,O1743)-(COUNTIFS(Matches!$C$9:$C$1954,C1743,Matches!$D$9:$D$1954,D1743,Matches!$Q$9:$Q$1954,1,Matches!$E$9:$E$1954,3)+COUNTIFS(Matches!$C$9:$C$1954,D1743,Matches!$D$9:$D$1954,C1743,Matches!$Q$9:$Q$1954,1,Matches!$F$9:$F$1954,3)))/((INDEX('RPI calculation'!$H$9:$H$356,O1743)+INDEX('RPI calculation'!$I$9:$I$356,O1743))-(COUNTIFS(Matches!$C$9:$C$1954,C1743,Matches!$D$9:$D$1954,D1743,Matches!$Q$9:$Q$1954,1)+COUNTIFS(Matches!$C$9:$C$1954,D1743,Matches!$D$9:$D$1954,C1743,Matches!$Q$9:$Q$1954,1))))</f>
        <v>0.2</v>
      </c>
      <c r="V1743" s="9">
        <f>IF(Q1743=0,0,INDEX('RPI calculation'!$K$9:$K$356,P1743))</f>
        <v>0.39523809523809517</v>
      </c>
      <c r="W1743" s="9">
        <f>IF(Q1743=0,0,INDEX('RPI calculation'!$K$9:$K$356,O1743))</f>
        <v>0.45944055944055945</v>
      </c>
      <c r="X1743" s="1">
        <f>IF(G1743="D1",INDEX('RPI calculation'!$N$9:$N$356,O1743),0)</f>
        <v>315</v>
      </c>
      <c r="Y1743" s="1">
        <f>IF(H1743="D1",INDEX('RPI calculation'!$N$9:$N$356,P1743),0)</f>
        <v>281</v>
      </c>
    </row>
    <row r="1744" spans="1:25" ht="25">
      <c r="A1744" s="1" t="s">
        <v>4582</v>
      </c>
      <c r="B1744" s="12">
        <v>46283</v>
      </c>
      <c r="C1744" s="1" t="s">
        <v>263</v>
      </c>
      <c r="D1744" s="1" t="s">
        <v>155</v>
      </c>
      <c r="E1744" s="1">
        <v>1</v>
      </c>
      <c r="F1744" s="1">
        <v>3</v>
      </c>
      <c r="G1744" s="1" t="s">
        <v>584</v>
      </c>
      <c r="H1744" s="1" t="s">
        <v>584</v>
      </c>
      <c r="I1744" s="1">
        <v>2</v>
      </c>
      <c r="J1744" s="14" t="s">
        <v>4235</v>
      </c>
      <c r="K1744" s="14" t="s">
        <v>4583</v>
      </c>
      <c r="L1744" s="14"/>
      <c r="M1744" s="1" t="s">
        <v>5986</v>
      </c>
      <c r="N1744" s="14" t="s">
        <v>5989</v>
      </c>
      <c r="O1744" s="1">
        <f>IF(G1744="D1",MATCH(C1744,'RPI calculation'!$A$9:$A$356,0),0)</f>
        <v>194</v>
      </c>
      <c r="P1744" s="1">
        <f>IF(H1744="D1",MATCH(D1744,'RPI calculation'!$A$9:$A$356,0),0)</f>
        <v>241</v>
      </c>
      <c r="Q1744" s="1">
        <f t="shared" si="81"/>
        <v>1</v>
      </c>
      <c r="R1744" s="1">
        <f t="shared" si="82"/>
        <v>0</v>
      </c>
      <c r="S1744" s="1">
        <f t="shared" si="83"/>
        <v>1</v>
      </c>
      <c r="T1744" s="9">
        <f>IF(Q1744=0,0,(INDEX('RPI calculation'!$H$9:$H$356,P1744)-(COUNTIFS(Matches!$C$9:$C$1954,C1744,Matches!$D$9:$D$1954,D1744,Matches!$Q$9:$Q$1954,1,Matches!$F$9:$F$1954,3)+COUNTIFS(Matches!$C$9:$C$1954,D1744,Matches!$D$9:$D$1954,C1744,Matches!$Q$9:$Q$1954,1,Matches!$E$9:$E$1954,3)))/((INDEX('RPI calculation'!$H$9:$H$356,P1744)+INDEX('RPI calculation'!$I$9:$I$356,P1744))-(COUNTIFS(Matches!$C$9:$C$1954,C1744,Matches!$D$9:$D$1954,D1744,Matches!$Q$9:$Q$1954,1)+COUNTIFS(Matches!$C$9:$C$1954,D1744,Matches!$D$9:$D$1954,C1744,Matches!$Q$9:$Q$1954,1))))</f>
        <v>0.66666666666666663</v>
      </c>
      <c r="U1744" s="9">
        <f>IF(Q1744=0,0,(INDEX('RPI calculation'!$H$9:$H$356,O1744)-(COUNTIFS(Matches!$C$9:$C$1954,C1744,Matches!$D$9:$D$1954,D1744,Matches!$Q$9:$Q$1954,1,Matches!$E$9:$E$1954,3)+COUNTIFS(Matches!$C$9:$C$1954,D1744,Matches!$D$9:$D$1954,C1744,Matches!$Q$9:$Q$1954,1,Matches!$F$9:$F$1954,3)))/((INDEX('RPI calculation'!$H$9:$H$356,O1744)+INDEX('RPI calculation'!$I$9:$I$356,O1744))-(COUNTIFS(Matches!$C$9:$C$1954,C1744,Matches!$D$9:$D$1954,D1744,Matches!$Q$9:$Q$1954,1)+COUNTIFS(Matches!$C$9:$C$1954,D1744,Matches!$D$9:$D$1954,C1744,Matches!$Q$9:$Q$1954,1))))</f>
        <v>0.6</v>
      </c>
      <c r="V1744" s="9">
        <f>IF(Q1744=0,0,INDEX('RPI calculation'!$K$9:$K$356,P1744))</f>
        <v>0.4663947163947163</v>
      </c>
      <c r="W1744" s="9">
        <f>IF(Q1744=0,0,INDEX('RPI calculation'!$K$9:$K$356,O1744))</f>
        <v>0.42488521579430666</v>
      </c>
      <c r="X1744" s="1">
        <f>IF(G1744="D1",INDEX('RPI calculation'!$N$9:$N$356,O1744),0)</f>
        <v>240</v>
      </c>
      <c r="Y1744" s="1">
        <f>IF(H1744="D1",INDEX('RPI calculation'!$N$9:$N$356,P1744),0)</f>
        <v>132</v>
      </c>
    </row>
    <row r="1745" spans="1:25" ht="25">
      <c r="A1745" s="1" t="s">
        <v>4584</v>
      </c>
      <c r="B1745" s="12">
        <v>46283</v>
      </c>
      <c r="C1745" s="1" t="s">
        <v>112</v>
      </c>
      <c r="D1745" s="1" t="s">
        <v>113</v>
      </c>
      <c r="E1745" s="1">
        <v>1</v>
      </c>
      <c r="F1745" s="1">
        <v>3</v>
      </c>
      <c r="G1745" s="1" t="s">
        <v>584</v>
      </c>
      <c r="H1745" s="1" t="s">
        <v>584</v>
      </c>
      <c r="I1745" s="1">
        <v>2</v>
      </c>
      <c r="J1745" s="14" t="s">
        <v>1983</v>
      </c>
      <c r="K1745" s="14" t="s">
        <v>4585</v>
      </c>
      <c r="L1745" s="14"/>
      <c r="M1745" s="1" t="s">
        <v>5986</v>
      </c>
      <c r="N1745" s="14" t="s">
        <v>5989</v>
      </c>
      <c r="O1745" s="1">
        <f>IF(G1745="D1",MATCH(C1745,'RPI calculation'!$A$9:$A$356,0),0)</f>
        <v>197</v>
      </c>
      <c r="P1745" s="1">
        <f>IF(H1745="D1",MATCH(D1745,'RPI calculation'!$A$9:$A$356,0),0)</f>
        <v>334</v>
      </c>
      <c r="Q1745" s="1">
        <f t="shared" si="81"/>
        <v>1</v>
      </c>
      <c r="R1745" s="1">
        <f t="shared" si="82"/>
        <v>0</v>
      </c>
      <c r="S1745" s="1">
        <f t="shared" si="83"/>
        <v>1</v>
      </c>
      <c r="T1745" s="9">
        <f>IF(Q1745=0,0,(INDEX('RPI calculation'!$H$9:$H$356,P1745)-(COUNTIFS(Matches!$C$9:$C$1954,C1745,Matches!$D$9:$D$1954,D1745,Matches!$Q$9:$Q$1954,1,Matches!$F$9:$F$1954,3)+COUNTIFS(Matches!$C$9:$C$1954,D1745,Matches!$D$9:$D$1954,C1745,Matches!$Q$9:$Q$1954,1,Matches!$E$9:$E$1954,3)))/((INDEX('RPI calculation'!$H$9:$H$356,P1745)+INDEX('RPI calculation'!$I$9:$I$356,P1745))-(COUNTIFS(Matches!$C$9:$C$1954,C1745,Matches!$D$9:$D$1954,D1745,Matches!$Q$9:$Q$1954,1)+COUNTIFS(Matches!$C$9:$C$1954,D1745,Matches!$D$9:$D$1954,C1745,Matches!$Q$9:$Q$1954,1))))</f>
        <v>0.66666666666666663</v>
      </c>
      <c r="U1745" s="9">
        <f>IF(Q1745=0,0,(INDEX('RPI calculation'!$H$9:$H$356,O1745)-(COUNTIFS(Matches!$C$9:$C$1954,C1745,Matches!$D$9:$D$1954,D1745,Matches!$Q$9:$Q$1954,1,Matches!$E$9:$E$1954,3)+COUNTIFS(Matches!$C$9:$C$1954,D1745,Matches!$D$9:$D$1954,C1745,Matches!$Q$9:$Q$1954,1,Matches!$F$9:$F$1954,3)))/((INDEX('RPI calculation'!$H$9:$H$356,O1745)+INDEX('RPI calculation'!$I$9:$I$356,O1745))-(COUNTIFS(Matches!$C$9:$C$1954,C1745,Matches!$D$9:$D$1954,D1745,Matches!$Q$9:$Q$1954,1)+COUNTIFS(Matches!$C$9:$C$1954,D1745,Matches!$D$9:$D$1954,C1745,Matches!$Q$9:$Q$1954,1))))</f>
        <v>0.7</v>
      </c>
      <c r="V1745" s="9">
        <f>IF(Q1745=0,0,INDEX('RPI calculation'!$K$9:$K$356,P1745))</f>
        <v>0.52940476190476193</v>
      </c>
      <c r="W1745" s="9">
        <f>IF(Q1745=0,0,INDEX('RPI calculation'!$K$9:$K$356,O1745))</f>
        <v>0.54901285583103765</v>
      </c>
      <c r="X1745" s="1">
        <f>IF(G1745="D1",INDEX('RPI calculation'!$N$9:$N$356,O1745),0)</f>
        <v>89</v>
      </c>
      <c r="Y1745" s="1">
        <f>IF(H1745="D1",INDEX('RPI calculation'!$N$9:$N$356,P1745),0)</f>
        <v>90</v>
      </c>
    </row>
    <row r="1746" spans="1:25">
      <c r="A1746" s="1" t="s">
        <v>4586</v>
      </c>
      <c r="B1746" s="12">
        <v>46283</v>
      </c>
      <c r="C1746" s="1" t="s">
        <v>266</v>
      </c>
      <c r="D1746" s="1" t="s">
        <v>269</v>
      </c>
      <c r="E1746" s="1">
        <v>0</v>
      </c>
      <c r="F1746" s="1">
        <v>3</v>
      </c>
      <c r="G1746" s="1" t="s">
        <v>584</v>
      </c>
      <c r="H1746" s="1" t="s">
        <v>584</v>
      </c>
      <c r="I1746" s="1">
        <v>1</v>
      </c>
      <c r="J1746" s="14" t="s">
        <v>4472</v>
      </c>
      <c r="K1746" s="14" t="s">
        <v>4587</v>
      </c>
      <c r="L1746" s="14"/>
      <c r="M1746" s="1" t="s">
        <v>5993</v>
      </c>
      <c r="N1746" s="14" t="s">
        <v>5989</v>
      </c>
      <c r="O1746" s="1">
        <f>IF(G1746="D1",MATCH(C1746,'RPI calculation'!$A$9:$A$356,0),0)</f>
        <v>198</v>
      </c>
      <c r="P1746" s="1">
        <f>IF(H1746="D1",MATCH(D1746,'RPI calculation'!$A$9:$A$356,0),0)</f>
        <v>288</v>
      </c>
      <c r="Q1746" s="1">
        <f t="shared" si="81"/>
        <v>1</v>
      </c>
      <c r="R1746" s="1">
        <f t="shared" si="82"/>
        <v>0</v>
      </c>
      <c r="S1746" s="1">
        <f t="shared" si="83"/>
        <v>1</v>
      </c>
      <c r="T1746" s="9">
        <f>IF(Q1746=0,0,(INDEX('RPI calculation'!$H$9:$H$356,P1746)-(COUNTIFS(Matches!$C$9:$C$1954,C1746,Matches!$D$9:$D$1954,D1746,Matches!$Q$9:$Q$1954,1,Matches!$F$9:$F$1954,3)+COUNTIFS(Matches!$C$9:$C$1954,D1746,Matches!$D$9:$D$1954,C1746,Matches!$Q$9:$Q$1954,1,Matches!$E$9:$E$1954,3)))/((INDEX('RPI calculation'!$H$9:$H$356,P1746)+INDEX('RPI calculation'!$I$9:$I$356,P1746))-(COUNTIFS(Matches!$C$9:$C$1954,C1746,Matches!$D$9:$D$1954,D1746,Matches!$Q$9:$Q$1954,1)+COUNTIFS(Matches!$C$9:$C$1954,D1746,Matches!$D$9:$D$1954,C1746,Matches!$Q$9:$Q$1954,1))))</f>
        <v>0.66666666666666663</v>
      </c>
      <c r="U1746" s="9">
        <f>IF(Q1746=0,0,(INDEX('RPI calculation'!$H$9:$H$356,O1746)-(COUNTIFS(Matches!$C$9:$C$1954,C1746,Matches!$D$9:$D$1954,D1746,Matches!$Q$9:$Q$1954,1,Matches!$E$9:$E$1954,3)+COUNTIFS(Matches!$C$9:$C$1954,D1746,Matches!$D$9:$D$1954,C1746,Matches!$Q$9:$Q$1954,1,Matches!$F$9:$F$1954,3)))/((INDEX('RPI calculation'!$H$9:$H$356,O1746)+INDEX('RPI calculation'!$I$9:$I$356,O1746))-(COUNTIFS(Matches!$C$9:$C$1954,C1746,Matches!$D$9:$D$1954,D1746,Matches!$Q$9:$Q$1954,1)+COUNTIFS(Matches!$C$9:$C$1954,D1746,Matches!$D$9:$D$1954,C1746,Matches!$Q$9:$Q$1954,1))))</f>
        <v>0.25</v>
      </c>
      <c r="V1746" s="9">
        <f>IF(Q1746=0,0,INDEX('RPI calculation'!$K$9:$K$356,P1746))</f>
        <v>0.28549127640036737</v>
      </c>
      <c r="W1746" s="9">
        <f>IF(Q1746=0,0,INDEX('RPI calculation'!$K$9:$K$356,O1746))</f>
        <v>0.58865384615384619</v>
      </c>
      <c r="X1746" s="1">
        <f>IF(G1746="D1",INDEX('RPI calculation'!$N$9:$N$356,O1746),0)</f>
        <v>243</v>
      </c>
      <c r="Y1746" s="1">
        <f>IF(H1746="D1",INDEX('RPI calculation'!$N$9:$N$356,P1746),0)</f>
        <v>246</v>
      </c>
    </row>
    <row r="1747" spans="1:25" ht="25">
      <c r="A1747" s="1" t="s">
        <v>4588</v>
      </c>
      <c r="B1747" s="12">
        <v>46283</v>
      </c>
      <c r="C1747" s="1" t="s">
        <v>245</v>
      </c>
      <c r="D1747" s="1" t="s">
        <v>211</v>
      </c>
      <c r="E1747" s="1">
        <v>0</v>
      </c>
      <c r="F1747" s="1">
        <v>3</v>
      </c>
      <c r="G1747" s="1" t="s">
        <v>584</v>
      </c>
      <c r="H1747" s="1" t="s">
        <v>584</v>
      </c>
      <c r="I1747" s="1">
        <v>2</v>
      </c>
      <c r="J1747" s="14" t="s">
        <v>1087</v>
      </c>
      <c r="K1747" s="14" t="s">
        <v>4589</v>
      </c>
      <c r="L1747" s="14"/>
      <c r="M1747" s="1" t="s">
        <v>5986</v>
      </c>
      <c r="N1747" s="14" t="s">
        <v>5989</v>
      </c>
      <c r="O1747" s="1">
        <f>IF(G1747="D1",MATCH(C1747,'RPI calculation'!$A$9:$A$356,0),0)</f>
        <v>199</v>
      </c>
      <c r="P1747" s="1">
        <f>IF(H1747="D1",MATCH(D1747,'RPI calculation'!$A$9:$A$356,0),0)</f>
        <v>245</v>
      </c>
      <c r="Q1747" s="1">
        <f t="shared" si="81"/>
        <v>1</v>
      </c>
      <c r="R1747" s="1">
        <f t="shared" si="82"/>
        <v>0</v>
      </c>
      <c r="S1747" s="1">
        <f t="shared" si="83"/>
        <v>1</v>
      </c>
      <c r="T1747" s="9">
        <f>IF(Q1747=0,0,(INDEX('RPI calculation'!$H$9:$H$356,P1747)-(COUNTIFS(Matches!$C$9:$C$1954,C1747,Matches!$D$9:$D$1954,D1747,Matches!$Q$9:$Q$1954,1,Matches!$F$9:$F$1954,3)+COUNTIFS(Matches!$C$9:$C$1954,D1747,Matches!$D$9:$D$1954,C1747,Matches!$Q$9:$Q$1954,1,Matches!$E$9:$E$1954,3)))/((INDEX('RPI calculation'!$H$9:$H$356,P1747)+INDEX('RPI calculation'!$I$9:$I$356,P1747))-(COUNTIFS(Matches!$C$9:$C$1954,C1747,Matches!$D$9:$D$1954,D1747,Matches!$Q$9:$Q$1954,1)+COUNTIFS(Matches!$C$9:$C$1954,D1747,Matches!$D$9:$D$1954,C1747,Matches!$Q$9:$Q$1954,1))))</f>
        <v>0.58333333333333337</v>
      </c>
      <c r="U1747" s="9">
        <f>IF(Q1747=0,0,(INDEX('RPI calculation'!$H$9:$H$356,O1747)-(COUNTIFS(Matches!$C$9:$C$1954,C1747,Matches!$D$9:$D$1954,D1747,Matches!$Q$9:$Q$1954,1,Matches!$E$9:$E$1954,3)+COUNTIFS(Matches!$C$9:$C$1954,D1747,Matches!$D$9:$D$1954,C1747,Matches!$Q$9:$Q$1954,1,Matches!$F$9:$F$1954,3)))/((INDEX('RPI calculation'!$H$9:$H$356,O1747)+INDEX('RPI calculation'!$I$9:$I$356,O1747))-(COUNTIFS(Matches!$C$9:$C$1954,C1747,Matches!$D$9:$D$1954,D1747,Matches!$Q$9:$Q$1954,1)+COUNTIFS(Matches!$C$9:$C$1954,D1747,Matches!$D$9:$D$1954,C1747,Matches!$Q$9:$Q$1954,1))))</f>
        <v>0.63636363636363635</v>
      </c>
      <c r="V1747" s="9">
        <f>IF(Q1747=0,0,INDEX('RPI calculation'!$K$9:$K$356,P1747))</f>
        <v>0.43065268065268059</v>
      </c>
      <c r="W1747" s="9">
        <f>IF(Q1747=0,0,INDEX('RPI calculation'!$K$9:$K$356,O1747))</f>
        <v>0.40378787878787881</v>
      </c>
      <c r="X1747" s="1">
        <f>IF(G1747="D1",INDEX('RPI calculation'!$N$9:$N$356,O1747),0)</f>
        <v>222</v>
      </c>
      <c r="Y1747" s="1">
        <f>IF(H1747="D1",INDEX('RPI calculation'!$N$9:$N$356,P1747),0)</f>
        <v>188</v>
      </c>
    </row>
    <row r="1748" spans="1:25" ht="25">
      <c r="A1748" s="1" t="s">
        <v>4590</v>
      </c>
      <c r="B1748" s="12">
        <v>46283</v>
      </c>
      <c r="C1748" s="1" t="s">
        <v>156</v>
      </c>
      <c r="D1748" s="1" t="s">
        <v>129</v>
      </c>
      <c r="E1748" s="1">
        <v>3</v>
      </c>
      <c r="F1748" s="1">
        <v>0</v>
      </c>
      <c r="G1748" s="1" t="s">
        <v>584</v>
      </c>
      <c r="H1748" s="1" t="s">
        <v>584</v>
      </c>
      <c r="I1748" s="1">
        <v>2</v>
      </c>
      <c r="J1748" s="14" t="s">
        <v>3266</v>
      </c>
      <c r="K1748" s="14" t="s">
        <v>4591</v>
      </c>
      <c r="L1748" s="14"/>
      <c r="M1748" s="1" t="s">
        <v>5986</v>
      </c>
      <c r="N1748" s="14" t="s">
        <v>5989</v>
      </c>
      <c r="O1748" s="1">
        <f>IF(G1748="D1",MATCH(C1748,'RPI calculation'!$A$9:$A$356,0),0)</f>
        <v>206</v>
      </c>
      <c r="P1748" s="1">
        <f>IF(H1748="D1",MATCH(D1748,'RPI calculation'!$A$9:$A$356,0),0)</f>
        <v>307</v>
      </c>
      <c r="Q1748" s="1">
        <f t="shared" si="81"/>
        <v>1</v>
      </c>
      <c r="R1748" s="1">
        <f t="shared" si="82"/>
        <v>1</v>
      </c>
      <c r="S1748" s="1">
        <f t="shared" si="83"/>
        <v>0</v>
      </c>
      <c r="T1748" s="9">
        <f>IF(Q1748=0,0,(INDEX('RPI calculation'!$H$9:$H$356,P1748)-(COUNTIFS(Matches!$C$9:$C$1954,C1748,Matches!$D$9:$D$1954,D1748,Matches!$Q$9:$Q$1954,1,Matches!$F$9:$F$1954,3)+COUNTIFS(Matches!$C$9:$C$1954,D1748,Matches!$D$9:$D$1954,C1748,Matches!$Q$9:$Q$1954,1,Matches!$E$9:$E$1954,3)))/((INDEX('RPI calculation'!$H$9:$H$356,P1748)+INDEX('RPI calculation'!$I$9:$I$356,P1748))-(COUNTIFS(Matches!$C$9:$C$1954,C1748,Matches!$D$9:$D$1954,D1748,Matches!$Q$9:$Q$1954,1)+COUNTIFS(Matches!$C$9:$C$1954,D1748,Matches!$D$9:$D$1954,C1748,Matches!$Q$9:$Q$1954,1))))</f>
        <v>0.84615384615384615</v>
      </c>
      <c r="U1748" s="9">
        <f>IF(Q1748=0,0,(INDEX('RPI calculation'!$H$9:$H$356,O1748)-(COUNTIFS(Matches!$C$9:$C$1954,C1748,Matches!$D$9:$D$1954,D1748,Matches!$Q$9:$Q$1954,1,Matches!$E$9:$E$1954,3)+COUNTIFS(Matches!$C$9:$C$1954,D1748,Matches!$D$9:$D$1954,C1748,Matches!$Q$9:$Q$1954,1,Matches!$F$9:$F$1954,3)))/((INDEX('RPI calculation'!$H$9:$H$356,O1748)+INDEX('RPI calculation'!$I$9:$I$356,O1748))-(COUNTIFS(Matches!$C$9:$C$1954,C1748,Matches!$D$9:$D$1954,D1748,Matches!$Q$9:$Q$1954,1)+COUNTIFS(Matches!$C$9:$C$1954,D1748,Matches!$D$9:$D$1954,C1748,Matches!$Q$9:$Q$1954,1))))</f>
        <v>0.6</v>
      </c>
      <c r="V1748" s="9">
        <f>IF(Q1748=0,0,INDEX('RPI calculation'!$K$9:$K$356,P1748))</f>
        <v>0.46547619047619049</v>
      </c>
      <c r="W1748" s="9">
        <f>IF(Q1748=0,0,INDEX('RPI calculation'!$K$9:$K$356,O1748))</f>
        <v>0.47962542507997052</v>
      </c>
      <c r="X1748" s="1">
        <f>IF(G1748="D1",INDEX('RPI calculation'!$N$9:$N$356,O1748),0)</f>
        <v>133</v>
      </c>
      <c r="Y1748" s="1">
        <f>IF(H1748="D1",INDEX('RPI calculation'!$N$9:$N$356,P1748),0)</f>
        <v>106</v>
      </c>
    </row>
    <row r="1749" spans="1:25" ht="25">
      <c r="A1749" s="1" t="s">
        <v>4592</v>
      </c>
      <c r="B1749" s="12">
        <v>46283</v>
      </c>
      <c r="C1749" s="1" t="s">
        <v>96</v>
      </c>
      <c r="D1749" s="1" t="s">
        <v>150</v>
      </c>
      <c r="E1749" s="1">
        <v>3</v>
      </c>
      <c r="F1749" s="1">
        <v>2</v>
      </c>
      <c r="G1749" s="1" t="s">
        <v>584</v>
      </c>
      <c r="H1749" s="1" t="s">
        <v>584</v>
      </c>
      <c r="I1749" s="1">
        <v>2</v>
      </c>
      <c r="J1749" s="14" t="s">
        <v>594</v>
      </c>
      <c r="K1749" s="14" t="s">
        <v>4593</v>
      </c>
      <c r="L1749" s="14"/>
      <c r="M1749" s="1" t="s">
        <v>5986</v>
      </c>
      <c r="N1749" s="14" t="s">
        <v>5989</v>
      </c>
      <c r="O1749" s="1">
        <f>IF(G1749="D1",MATCH(C1749,'RPI calculation'!$A$9:$A$356,0),0)</f>
        <v>207</v>
      </c>
      <c r="P1749" s="1">
        <f>IF(H1749="D1",MATCH(D1749,'RPI calculation'!$A$9:$A$356,0),0)</f>
        <v>326</v>
      </c>
      <c r="Q1749" s="1">
        <f t="shared" si="81"/>
        <v>1</v>
      </c>
      <c r="R1749" s="1">
        <f t="shared" si="82"/>
        <v>1</v>
      </c>
      <c r="S1749" s="1">
        <f t="shared" si="83"/>
        <v>0</v>
      </c>
      <c r="T1749" s="9">
        <f>IF(Q1749=0,0,(INDEX('RPI calculation'!$H$9:$H$356,P1749)-(COUNTIFS(Matches!$C$9:$C$1954,C1749,Matches!$D$9:$D$1954,D1749,Matches!$Q$9:$Q$1954,1,Matches!$F$9:$F$1954,3)+COUNTIFS(Matches!$C$9:$C$1954,D1749,Matches!$D$9:$D$1954,C1749,Matches!$Q$9:$Q$1954,1,Matches!$E$9:$E$1954,3)))/((INDEX('RPI calculation'!$H$9:$H$356,P1749)+INDEX('RPI calculation'!$I$9:$I$356,P1749))-(COUNTIFS(Matches!$C$9:$C$1954,C1749,Matches!$D$9:$D$1954,D1749,Matches!$Q$9:$Q$1954,1)+COUNTIFS(Matches!$C$9:$C$1954,D1749,Matches!$D$9:$D$1954,C1749,Matches!$Q$9:$Q$1954,1))))</f>
        <v>0.5714285714285714</v>
      </c>
      <c r="U1749" s="9">
        <f>IF(Q1749=0,0,(INDEX('RPI calculation'!$H$9:$H$356,O1749)-(COUNTIFS(Matches!$C$9:$C$1954,C1749,Matches!$D$9:$D$1954,D1749,Matches!$Q$9:$Q$1954,1,Matches!$E$9:$E$1954,3)+COUNTIFS(Matches!$C$9:$C$1954,D1749,Matches!$D$9:$D$1954,C1749,Matches!$Q$9:$Q$1954,1,Matches!$F$9:$F$1954,3)))/((INDEX('RPI calculation'!$H$9:$H$356,O1749)+INDEX('RPI calculation'!$I$9:$I$356,O1749))-(COUNTIFS(Matches!$C$9:$C$1954,C1749,Matches!$D$9:$D$1954,D1749,Matches!$Q$9:$Q$1954,1)+COUNTIFS(Matches!$C$9:$C$1954,D1749,Matches!$D$9:$D$1954,C1749,Matches!$Q$9:$Q$1954,1))))</f>
        <v>0.625</v>
      </c>
      <c r="V1749" s="9">
        <f>IF(Q1749=0,0,INDEX('RPI calculation'!$K$9:$K$356,P1749))</f>
        <v>0.59670113836780503</v>
      </c>
      <c r="W1749" s="9">
        <f>IF(Q1749=0,0,INDEX('RPI calculation'!$K$9:$K$356,O1749))</f>
        <v>0.54474025974025975</v>
      </c>
      <c r="X1749" s="1">
        <f>IF(G1749="D1",INDEX('RPI calculation'!$N$9:$N$356,O1749),0)</f>
        <v>73</v>
      </c>
      <c r="Y1749" s="1">
        <f>IF(H1749="D1",INDEX('RPI calculation'!$N$9:$N$356,P1749),0)</f>
        <v>127</v>
      </c>
    </row>
    <row r="1750" spans="1:25" ht="25">
      <c r="A1750" s="1" t="s">
        <v>4594</v>
      </c>
      <c r="B1750" s="12">
        <v>46283</v>
      </c>
      <c r="C1750" s="1" t="s">
        <v>214</v>
      </c>
      <c r="D1750" s="1" t="s">
        <v>256</v>
      </c>
      <c r="E1750" s="1">
        <v>3</v>
      </c>
      <c r="F1750" s="1">
        <v>0</v>
      </c>
      <c r="G1750" s="1" t="s">
        <v>584</v>
      </c>
      <c r="H1750" s="1" t="s">
        <v>584</v>
      </c>
      <c r="I1750" s="1">
        <v>2</v>
      </c>
      <c r="J1750" s="14" t="s">
        <v>902</v>
      </c>
      <c r="K1750" s="14" t="s">
        <v>4595</v>
      </c>
      <c r="L1750" s="14"/>
      <c r="M1750" s="1" t="s">
        <v>5986</v>
      </c>
      <c r="N1750" s="14" t="s">
        <v>5989</v>
      </c>
      <c r="O1750" s="1">
        <f>IF(G1750="D1",MATCH(C1750,'RPI calculation'!$A$9:$A$356,0),0)</f>
        <v>214</v>
      </c>
      <c r="P1750" s="1">
        <f>IF(H1750="D1",MATCH(D1750,'RPI calculation'!$A$9:$A$356,0),0)</f>
        <v>221</v>
      </c>
      <c r="Q1750" s="1">
        <f t="shared" si="81"/>
        <v>1</v>
      </c>
      <c r="R1750" s="1">
        <f t="shared" si="82"/>
        <v>1</v>
      </c>
      <c r="S1750" s="1">
        <f t="shared" si="83"/>
        <v>0</v>
      </c>
      <c r="T1750" s="9">
        <f>IF(Q1750=0,0,(INDEX('RPI calculation'!$H$9:$H$356,P1750)-(COUNTIFS(Matches!$C$9:$C$1954,C1750,Matches!$D$9:$D$1954,D1750,Matches!$Q$9:$Q$1954,1,Matches!$F$9:$F$1954,3)+COUNTIFS(Matches!$C$9:$C$1954,D1750,Matches!$D$9:$D$1954,C1750,Matches!$Q$9:$Q$1954,1,Matches!$E$9:$E$1954,3)))/((INDEX('RPI calculation'!$H$9:$H$356,P1750)+INDEX('RPI calculation'!$I$9:$I$356,P1750))-(COUNTIFS(Matches!$C$9:$C$1954,C1750,Matches!$D$9:$D$1954,D1750,Matches!$Q$9:$Q$1954,1)+COUNTIFS(Matches!$C$9:$C$1954,D1750,Matches!$D$9:$D$1954,C1750,Matches!$Q$9:$Q$1954,1))))</f>
        <v>0.4</v>
      </c>
      <c r="U1750" s="9">
        <f>IF(Q1750=0,0,(INDEX('RPI calculation'!$H$9:$H$356,O1750)-(COUNTIFS(Matches!$C$9:$C$1954,C1750,Matches!$D$9:$D$1954,D1750,Matches!$Q$9:$Q$1954,1,Matches!$E$9:$E$1954,3)+COUNTIFS(Matches!$C$9:$C$1954,D1750,Matches!$D$9:$D$1954,C1750,Matches!$Q$9:$Q$1954,1,Matches!$F$9:$F$1954,3)))/((INDEX('RPI calculation'!$H$9:$H$356,O1750)+INDEX('RPI calculation'!$I$9:$I$356,O1750))-(COUNTIFS(Matches!$C$9:$C$1954,C1750,Matches!$D$9:$D$1954,D1750,Matches!$Q$9:$Q$1954,1)+COUNTIFS(Matches!$C$9:$C$1954,D1750,Matches!$D$9:$D$1954,C1750,Matches!$Q$9:$Q$1954,1))))</f>
        <v>0.4</v>
      </c>
      <c r="V1750" s="9">
        <f>IF(Q1750=0,0,INDEX('RPI calculation'!$K$9:$K$356,P1750))</f>
        <v>0.50482093663911853</v>
      </c>
      <c r="W1750" s="9">
        <f>IF(Q1750=0,0,INDEX('RPI calculation'!$K$9:$K$356,O1750))</f>
        <v>0.51349862258953172</v>
      </c>
      <c r="X1750" s="1">
        <f>IF(G1750="D1",INDEX('RPI calculation'!$N$9:$N$356,O1750),0)</f>
        <v>191</v>
      </c>
      <c r="Y1750" s="1">
        <f>IF(H1750="D1",INDEX('RPI calculation'!$N$9:$N$356,P1750),0)</f>
        <v>233</v>
      </c>
    </row>
    <row r="1751" spans="1:25" ht="25">
      <c r="A1751" s="1" t="s">
        <v>4596</v>
      </c>
      <c r="B1751" s="12">
        <v>46283</v>
      </c>
      <c r="C1751" s="1" t="s">
        <v>110</v>
      </c>
      <c r="D1751" s="1" t="s">
        <v>79</v>
      </c>
      <c r="E1751" s="1">
        <v>3</v>
      </c>
      <c r="F1751" s="1">
        <v>1</v>
      </c>
      <c r="G1751" s="1" t="s">
        <v>584</v>
      </c>
      <c r="H1751" s="1" t="s">
        <v>584</v>
      </c>
      <c r="I1751" s="1">
        <v>2</v>
      </c>
      <c r="J1751" s="14" t="s">
        <v>3823</v>
      </c>
      <c r="K1751" s="14" t="s">
        <v>4597</v>
      </c>
      <c r="L1751" s="14"/>
      <c r="M1751" s="1" t="s">
        <v>5986</v>
      </c>
      <c r="N1751" s="14" t="s">
        <v>5989</v>
      </c>
      <c r="O1751" s="1">
        <f>IF(G1751="D1",MATCH(C1751,'RPI calculation'!$A$9:$A$356,0),0)</f>
        <v>216</v>
      </c>
      <c r="P1751" s="1">
        <f>IF(H1751="D1",MATCH(D1751,'RPI calculation'!$A$9:$A$356,0),0)</f>
        <v>235</v>
      </c>
      <c r="Q1751" s="1">
        <f t="shared" si="81"/>
        <v>1</v>
      </c>
      <c r="R1751" s="1">
        <f t="shared" si="82"/>
        <v>1</v>
      </c>
      <c r="S1751" s="1">
        <f t="shared" si="83"/>
        <v>0</v>
      </c>
      <c r="T1751" s="9">
        <f>IF(Q1751=0,0,(INDEX('RPI calculation'!$H$9:$H$356,P1751)-(COUNTIFS(Matches!$C$9:$C$1954,C1751,Matches!$D$9:$D$1954,D1751,Matches!$Q$9:$Q$1954,1,Matches!$F$9:$F$1954,3)+COUNTIFS(Matches!$C$9:$C$1954,D1751,Matches!$D$9:$D$1954,C1751,Matches!$Q$9:$Q$1954,1,Matches!$E$9:$E$1954,3)))/((INDEX('RPI calculation'!$H$9:$H$356,P1751)+INDEX('RPI calculation'!$I$9:$I$356,P1751))-(COUNTIFS(Matches!$C$9:$C$1954,C1751,Matches!$D$9:$D$1954,D1751,Matches!$Q$9:$Q$1954,1)+COUNTIFS(Matches!$C$9:$C$1954,D1751,Matches!$D$9:$D$1954,C1751,Matches!$Q$9:$Q$1954,1))))</f>
        <v>0.81818181818181823</v>
      </c>
      <c r="U1751" s="9">
        <f>IF(Q1751=0,0,(INDEX('RPI calculation'!$H$9:$H$356,O1751)-(COUNTIFS(Matches!$C$9:$C$1954,C1751,Matches!$D$9:$D$1954,D1751,Matches!$Q$9:$Q$1954,1,Matches!$E$9:$E$1954,3)+COUNTIFS(Matches!$C$9:$C$1954,D1751,Matches!$D$9:$D$1954,C1751,Matches!$Q$9:$Q$1954,1,Matches!$F$9:$F$1954,3)))/((INDEX('RPI calculation'!$H$9:$H$356,O1751)+INDEX('RPI calculation'!$I$9:$I$356,O1751))-(COUNTIFS(Matches!$C$9:$C$1954,C1751,Matches!$D$9:$D$1954,D1751,Matches!$Q$9:$Q$1954,1)+COUNTIFS(Matches!$C$9:$C$1954,D1751,Matches!$D$9:$D$1954,C1751,Matches!$Q$9:$Q$1954,1))))</f>
        <v>0.77777777777777779</v>
      </c>
      <c r="V1751" s="9">
        <f>IF(Q1751=0,0,INDEX('RPI calculation'!$K$9:$K$356,P1751))</f>
        <v>0.56458333333333333</v>
      </c>
      <c r="W1751" s="9">
        <f>IF(Q1751=0,0,INDEX('RPI calculation'!$K$9:$K$356,O1751))</f>
        <v>0.48739898989898994</v>
      </c>
      <c r="X1751" s="1">
        <f>IF(G1751="D1",INDEX('RPI calculation'!$N$9:$N$356,O1751),0)</f>
        <v>87</v>
      </c>
      <c r="Y1751" s="1">
        <f>IF(H1751="D1",INDEX('RPI calculation'!$N$9:$N$356,P1751),0)</f>
        <v>56</v>
      </c>
    </row>
    <row r="1752" spans="1:25" ht="25">
      <c r="A1752" s="1" t="s">
        <v>4598</v>
      </c>
      <c r="B1752" s="12">
        <v>46283</v>
      </c>
      <c r="C1752" s="1" t="s">
        <v>110</v>
      </c>
      <c r="D1752" s="1" t="s">
        <v>171</v>
      </c>
      <c r="E1752" s="1">
        <v>1</v>
      </c>
      <c r="F1752" s="1">
        <v>3</v>
      </c>
      <c r="G1752" s="1" t="s">
        <v>584</v>
      </c>
      <c r="H1752" s="1" t="s">
        <v>584</v>
      </c>
      <c r="I1752" s="1">
        <v>2</v>
      </c>
      <c r="J1752" s="14" t="s">
        <v>2171</v>
      </c>
      <c r="K1752" s="14" t="s">
        <v>4599</v>
      </c>
      <c r="L1752" s="14"/>
      <c r="M1752" s="1" t="s">
        <v>5986</v>
      </c>
      <c r="N1752" s="14" t="s">
        <v>5989</v>
      </c>
      <c r="O1752" s="1">
        <f>IF(G1752="D1",MATCH(C1752,'RPI calculation'!$A$9:$A$356,0),0)</f>
        <v>216</v>
      </c>
      <c r="P1752" s="1">
        <f>IF(H1752="D1",MATCH(D1752,'RPI calculation'!$A$9:$A$356,0),0)</f>
        <v>268</v>
      </c>
      <c r="Q1752" s="1">
        <f t="shared" si="81"/>
        <v>1</v>
      </c>
      <c r="R1752" s="1">
        <f t="shared" si="82"/>
        <v>0</v>
      </c>
      <c r="S1752" s="1">
        <f t="shared" si="83"/>
        <v>1</v>
      </c>
      <c r="T1752" s="9">
        <f>IF(Q1752=0,0,(INDEX('RPI calculation'!$H$9:$H$356,P1752)-(COUNTIFS(Matches!$C$9:$C$1954,C1752,Matches!$D$9:$D$1954,D1752,Matches!$Q$9:$Q$1954,1,Matches!$F$9:$F$1954,3)+COUNTIFS(Matches!$C$9:$C$1954,D1752,Matches!$D$9:$D$1954,C1752,Matches!$Q$9:$Q$1954,1,Matches!$E$9:$E$1954,3)))/((INDEX('RPI calculation'!$H$9:$H$356,P1752)+INDEX('RPI calculation'!$I$9:$I$356,P1752))-(COUNTIFS(Matches!$C$9:$C$1954,C1752,Matches!$D$9:$D$1954,D1752,Matches!$Q$9:$Q$1954,1)+COUNTIFS(Matches!$C$9:$C$1954,D1752,Matches!$D$9:$D$1954,C1752,Matches!$Q$9:$Q$1954,1))))</f>
        <v>0.75</v>
      </c>
      <c r="U1752" s="9">
        <f>IF(Q1752=0,0,(INDEX('RPI calculation'!$H$9:$H$356,O1752)-(COUNTIFS(Matches!$C$9:$C$1954,C1752,Matches!$D$9:$D$1954,D1752,Matches!$Q$9:$Q$1954,1,Matches!$E$9:$E$1954,3)+COUNTIFS(Matches!$C$9:$C$1954,D1752,Matches!$D$9:$D$1954,C1752,Matches!$Q$9:$Q$1954,1,Matches!$F$9:$F$1954,3)))/((INDEX('RPI calculation'!$H$9:$H$356,O1752)+INDEX('RPI calculation'!$I$9:$I$356,O1752))-(COUNTIFS(Matches!$C$9:$C$1954,C1752,Matches!$D$9:$D$1954,D1752,Matches!$Q$9:$Q$1954,1)+COUNTIFS(Matches!$C$9:$C$1954,D1752,Matches!$D$9:$D$1954,C1752,Matches!$Q$9:$Q$1954,1))))</f>
        <v>0.88888888888888884</v>
      </c>
      <c r="V1752" s="9">
        <f>IF(Q1752=0,0,INDEX('RPI calculation'!$K$9:$K$356,P1752))</f>
        <v>0.42481770366385752</v>
      </c>
      <c r="W1752" s="9">
        <f>IF(Q1752=0,0,INDEX('RPI calculation'!$K$9:$K$356,O1752))</f>
        <v>0.48739898989898994</v>
      </c>
      <c r="X1752" s="1">
        <f>IF(G1752="D1",INDEX('RPI calculation'!$N$9:$N$356,O1752),0)</f>
        <v>87</v>
      </c>
      <c r="Y1752" s="1">
        <f>IF(H1752="D1",INDEX('RPI calculation'!$N$9:$N$356,P1752),0)</f>
        <v>148</v>
      </c>
    </row>
    <row r="1753" spans="1:25" ht="25">
      <c r="A1753" s="1" t="s">
        <v>4600</v>
      </c>
      <c r="B1753" s="12">
        <v>46283</v>
      </c>
      <c r="C1753" s="1" t="s">
        <v>33</v>
      </c>
      <c r="D1753" s="1" t="s">
        <v>190</v>
      </c>
      <c r="E1753" s="1">
        <v>3</v>
      </c>
      <c r="F1753" s="1">
        <v>0</v>
      </c>
      <c r="G1753" s="1" t="s">
        <v>584</v>
      </c>
      <c r="H1753" s="1" t="s">
        <v>584</v>
      </c>
      <c r="I1753" s="1">
        <v>2</v>
      </c>
      <c r="J1753" s="14" t="s">
        <v>2878</v>
      </c>
      <c r="K1753" s="14" t="s">
        <v>4601</v>
      </c>
      <c r="L1753" s="14"/>
      <c r="M1753" s="1" t="s">
        <v>5986</v>
      </c>
      <c r="N1753" s="14" t="s">
        <v>5989</v>
      </c>
      <c r="O1753" s="1">
        <f>IF(G1753="D1",MATCH(C1753,'RPI calculation'!$A$9:$A$356,0),0)</f>
        <v>217</v>
      </c>
      <c r="P1753" s="1">
        <f>IF(H1753="D1",MATCH(D1753,'RPI calculation'!$A$9:$A$356,0),0)</f>
        <v>259</v>
      </c>
      <c r="Q1753" s="1">
        <f t="shared" si="81"/>
        <v>1</v>
      </c>
      <c r="R1753" s="1">
        <f t="shared" si="82"/>
        <v>1</v>
      </c>
      <c r="S1753" s="1">
        <f t="shared" si="83"/>
        <v>0</v>
      </c>
      <c r="T1753" s="9">
        <f>IF(Q1753=0,0,(INDEX('RPI calculation'!$H$9:$H$356,P1753)-(COUNTIFS(Matches!$C$9:$C$1954,C1753,Matches!$D$9:$D$1954,D1753,Matches!$Q$9:$Q$1954,1,Matches!$F$9:$F$1954,3)+COUNTIFS(Matches!$C$9:$C$1954,D1753,Matches!$D$9:$D$1954,C1753,Matches!$Q$9:$Q$1954,1,Matches!$E$9:$E$1954,3)))/((INDEX('RPI calculation'!$H$9:$H$356,P1753)+INDEX('RPI calculation'!$I$9:$I$356,P1753))-(COUNTIFS(Matches!$C$9:$C$1954,C1753,Matches!$D$9:$D$1954,D1753,Matches!$Q$9:$Q$1954,1)+COUNTIFS(Matches!$C$9:$C$1954,D1753,Matches!$D$9:$D$1954,C1753,Matches!$Q$9:$Q$1954,1))))</f>
        <v>0.1111111111111111</v>
      </c>
      <c r="U1753" s="9">
        <f>IF(Q1753=0,0,(INDEX('RPI calculation'!$H$9:$H$356,O1753)-(COUNTIFS(Matches!$C$9:$C$1954,C1753,Matches!$D$9:$D$1954,D1753,Matches!$Q$9:$Q$1954,1,Matches!$E$9:$E$1954,3)+COUNTIFS(Matches!$C$9:$C$1954,D1753,Matches!$D$9:$D$1954,C1753,Matches!$Q$9:$Q$1954,1,Matches!$F$9:$F$1954,3)))/((INDEX('RPI calculation'!$H$9:$H$356,O1753)+INDEX('RPI calculation'!$I$9:$I$356,O1753))-(COUNTIFS(Matches!$C$9:$C$1954,C1753,Matches!$D$9:$D$1954,D1753,Matches!$Q$9:$Q$1954,1)+COUNTIFS(Matches!$C$9:$C$1954,D1753,Matches!$D$9:$D$1954,C1753,Matches!$Q$9:$Q$1954,1))))</f>
        <v>0.77777777777777779</v>
      </c>
      <c r="V1753" s="9">
        <f>IF(Q1753=0,0,INDEX('RPI calculation'!$K$9:$K$356,P1753))</f>
        <v>0.66681818181818187</v>
      </c>
      <c r="W1753" s="9">
        <f>IF(Q1753=0,0,INDEX('RPI calculation'!$K$9:$K$356,O1753))</f>
        <v>0.67833333333333334</v>
      </c>
      <c r="X1753" s="1">
        <f>IF(G1753="D1",INDEX('RPI calculation'!$N$9:$N$356,O1753),0)</f>
        <v>10</v>
      </c>
      <c r="Y1753" s="1">
        <f>IF(H1753="D1",INDEX('RPI calculation'!$N$9:$N$356,P1753),0)</f>
        <v>167</v>
      </c>
    </row>
    <row r="1754" spans="1:25" ht="25">
      <c r="A1754" s="1" t="s">
        <v>4602</v>
      </c>
      <c r="B1754" s="12">
        <v>46283</v>
      </c>
      <c r="C1754" s="1" t="s">
        <v>80</v>
      </c>
      <c r="D1754" s="1" t="s">
        <v>286</v>
      </c>
      <c r="E1754" s="1">
        <v>3</v>
      </c>
      <c r="F1754" s="1">
        <v>1</v>
      </c>
      <c r="G1754" s="1" t="s">
        <v>584</v>
      </c>
      <c r="H1754" s="1" t="s">
        <v>584</v>
      </c>
      <c r="I1754" s="1">
        <v>2</v>
      </c>
      <c r="J1754" s="14" t="s">
        <v>1110</v>
      </c>
      <c r="K1754" s="14" t="s">
        <v>4603</v>
      </c>
      <c r="L1754" s="14"/>
      <c r="M1754" s="1" t="s">
        <v>5986</v>
      </c>
      <c r="N1754" s="14" t="s">
        <v>5989</v>
      </c>
      <c r="O1754" s="1">
        <f>IF(G1754="D1",MATCH(C1754,'RPI calculation'!$A$9:$A$356,0),0)</f>
        <v>218</v>
      </c>
      <c r="P1754" s="1">
        <f>IF(H1754="D1",MATCH(D1754,'RPI calculation'!$A$9:$A$356,0),0)</f>
        <v>298</v>
      </c>
      <c r="Q1754" s="1">
        <f t="shared" si="81"/>
        <v>1</v>
      </c>
      <c r="R1754" s="1">
        <f t="shared" si="82"/>
        <v>1</v>
      </c>
      <c r="S1754" s="1">
        <f t="shared" si="83"/>
        <v>0</v>
      </c>
      <c r="T1754" s="9">
        <f>IF(Q1754=0,0,(INDEX('RPI calculation'!$H$9:$H$356,P1754)-(COUNTIFS(Matches!$C$9:$C$1954,C1754,Matches!$D$9:$D$1954,D1754,Matches!$Q$9:$Q$1954,1,Matches!$F$9:$F$1954,3)+COUNTIFS(Matches!$C$9:$C$1954,D1754,Matches!$D$9:$D$1954,C1754,Matches!$Q$9:$Q$1954,1,Matches!$E$9:$E$1954,3)))/((INDEX('RPI calculation'!$H$9:$H$356,P1754)+INDEX('RPI calculation'!$I$9:$I$356,P1754))-(COUNTIFS(Matches!$C$9:$C$1954,C1754,Matches!$D$9:$D$1954,D1754,Matches!$Q$9:$Q$1954,1)+COUNTIFS(Matches!$C$9:$C$1954,D1754,Matches!$D$9:$D$1954,C1754,Matches!$Q$9:$Q$1954,1))))</f>
        <v>0.4</v>
      </c>
      <c r="U1754" s="9">
        <f>IF(Q1754=0,0,(INDEX('RPI calculation'!$H$9:$H$356,O1754)-(COUNTIFS(Matches!$C$9:$C$1954,C1754,Matches!$D$9:$D$1954,D1754,Matches!$Q$9:$Q$1954,1,Matches!$E$9:$E$1954,3)+COUNTIFS(Matches!$C$9:$C$1954,D1754,Matches!$D$9:$D$1954,C1754,Matches!$Q$9:$Q$1954,1,Matches!$F$9:$F$1954,3)))/((INDEX('RPI calculation'!$H$9:$H$356,O1754)+INDEX('RPI calculation'!$I$9:$I$356,O1754))-(COUNTIFS(Matches!$C$9:$C$1954,C1754,Matches!$D$9:$D$1954,D1754,Matches!$Q$9:$Q$1954,1)+COUNTIFS(Matches!$C$9:$C$1954,D1754,Matches!$D$9:$D$1954,C1754,Matches!$Q$9:$Q$1954,1))))</f>
        <v>0.7</v>
      </c>
      <c r="V1754" s="9">
        <f>IF(Q1754=0,0,INDEX('RPI calculation'!$K$9:$K$356,P1754))</f>
        <v>0.43737373737373736</v>
      </c>
      <c r="W1754" s="9">
        <f>IF(Q1754=0,0,INDEX('RPI calculation'!$K$9:$K$356,O1754))</f>
        <v>0.55399449035812676</v>
      </c>
      <c r="X1754" s="1">
        <f>IF(G1754="D1",INDEX('RPI calculation'!$N$9:$N$356,O1754),0)</f>
        <v>57</v>
      </c>
      <c r="Y1754" s="1">
        <f>IF(H1754="D1",INDEX('RPI calculation'!$N$9:$N$356,P1754),0)</f>
        <v>263</v>
      </c>
    </row>
    <row r="1755" spans="1:25" ht="25">
      <c r="A1755" s="1" t="s">
        <v>4604</v>
      </c>
      <c r="B1755" s="12">
        <v>46283</v>
      </c>
      <c r="C1755" s="1" t="s">
        <v>360</v>
      </c>
      <c r="D1755" s="1" t="s">
        <v>194</v>
      </c>
      <c r="E1755" s="1">
        <v>0</v>
      </c>
      <c r="F1755" s="1">
        <v>3</v>
      </c>
      <c r="G1755" s="1" t="s">
        <v>584</v>
      </c>
      <c r="H1755" s="1" t="s">
        <v>584</v>
      </c>
      <c r="I1755" s="1">
        <v>2</v>
      </c>
      <c r="J1755" s="14" t="s">
        <v>632</v>
      </c>
      <c r="K1755" s="14" t="s">
        <v>4605</v>
      </c>
      <c r="L1755" s="14"/>
      <c r="M1755" s="1" t="s">
        <v>5986</v>
      </c>
      <c r="N1755" s="14" t="s">
        <v>5989</v>
      </c>
      <c r="O1755" s="1">
        <f>IF(G1755="D1",MATCH(C1755,'RPI calculation'!$A$9:$A$356,0),0)</f>
        <v>222</v>
      </c>
      <c r="P1755" s="1">
        <f>IF(H1755="D1",MATCH(D1755,'RPI calculation'!$A$9:$A$356,0),0)</f>
        <v>250</v>
      </c>
      <c r="Q1755" s="1">
        <f t="shared" si="81"/>
        <v>1</v>
      </c>
      <c r="R1755" s="1">
        <f t="shared" si="82"/>
        <v>0</v>
      </c>
      <c r="S1755" s="1">
        <f t="shared" si="83"/>
        <v>1</v>
      </c>
      <c r="T1755" s="9">
        <f>IF(Q1755=0,0,(INDEX('RPI calculation'!$H$9:$H$356,P1755)-(COUNTIFS(Matches!$C$9:$C$1954,C1755,Matches!$D$9:$D$1954,D1755,Matches!$Q$9:$Q$1954,1,Matches!$F$9:$F$1954,3)+COUNTIFS(Matches!$C$9:$C$1954,D1755,Matches!$D$9:$D$1954,C1755,Matches!$Q$9:$Q$1954,1,Matches!$E$9:$E$1954,3)))/((INDEX('RPI calculation'!$H$9:$H$356,P1755)+INDEX('RPI calculation'!$I$9:$I$356,P1755))-(COUNTIFS(Matches!$C$9:$C$1954,C1755,Matches!$D$9:$D$1954,D1755,Matches!$Q$9:$Q$1954,1)+COUNTIFS(Matches!$C$9:$C$1954,D1755,Matches!$D$9:$D$1954,C1755,Matches!$Q$9:$Q$1954,1))))</f>
        <v>0.41666666666666669</v>
      </c>
      <c r="U1755" s="9">
        <f>IF(Q1755=0,0,(INDEX('RPI calculation'!$H$9:$H$356,O1755)-(COUNTIFS(Matches!$C$9:$C$1954,C1755,Matches!$D$9:$D$1954,D1755,Matches!$Q$9:$Q$1954,1,Matches!$E$9:$E$1954,3)+COUNTIFS(Matches!$C$9:$C$1954,D1755,Matches!$D$9:$D$1954,C1755,Matches!$Q$9:$Q$1954,1,Matches!$F$9:$F$1954,3)))/((INDEX('RPI calculation'!$H$9:$H$356,O1755)+INDEX('RPI calculation'!$I$9:$I$356,O1755))-(COUNTIFS(Matches!$C$9:$C$1954,C1755,Matches!$D$9:$D$1954,D1755,Matches!$Q$9:$Q$1954,1)+COUNTIFS(Matches!$C$9:$C$1954,D1755,Matches!$D$9:$D$1954,C1755,Matches!$Q$9:$Q$1954,1))))</f>
        <v>0</v>
      </c>
      <c r="V1755" s="9">
        <f>IF(Q1755=0,0,INDEX('RPI calculation'!$K$9:$K$356,P1755))</f>
        <v>0.52615205307513002</v>
      </c>
      <c r="W1755" s="9">
        <f>IF(Q1755=0,0,INDEX('RPI calculation'!$K$9:$K$356,O1755))</f>
        <v>0.43385332616101846</v>
      </c>
      <c r="X1755" s="1">
        <f>IF(G1755="D1",INDEX('RPI calculation'!$N$9:$N$356,O1755),0)</f>
        <v>337</v>
      </c>
      <c r="Y1755" s="1">
        <f>IF(H1755="D1",INDEX('RPI calculation'!$N$9:$N$356,P1755),0)</f>
        <v>171</v>
      </c>
    </row>
    <row r="1756" spans="1:25" ht="25">
      <c r="A1756" s="1" t="s">
        <v>4606</v>
      </c>
      <c r="B1756" s="12">
        <v>46283</v>
      </c>
      <c r="C1756" s="1" t="s">
        <v>237</v>
      </c>
      <c r="D1756" s="1" t="s">
        <v>231</v>
      </c>
      <c r="E1756" s="1">
        <v>2</v>
      </c>
      <c r="F1756" s="1">
        <v>3</v>
      </c>
      <c r="G1756" s="1" t="s">
        <v>584</v>
      </c>
      <c r="H1756" s="1" t="s">
        <v>584</v>
      </c>
      <c r="I1756" s="1">
        <v>2</v>
      </c>
      <c r="J1756" s="14" t="s">
        <v>3697</v>
      </c>
      <c r="K1756" s="14" t="s">
        <v>4607</v>
      </c>
      <c r="L1756" s="14"/>
      <c r="M1756" s="1" t="s">
        <v>5986</v>
      </c>
      <c r="N1756" s="14" t="s">
        <v>5989</v>
      </c>
      <c r="O1756" s="1">
        <f>IF(G1756="D1",MATCH(C1756,'RPI calculation'!$A$9:$A$356,0),0)</f>
        <v>224</v>
      </c>
      <c r="P1756" s="1">
        <f>IF(H1756="D1",MATCH(D1756,'RPI calculation'!$A$9:$A$356,0),0)</f>
        <v>277</v>
      </c>
      <c r="Q1756" s="1">
        <f t="shared" si="81"/>
        <v>1</v>
      </c>
      <c r="R1756" s="1">
        <f t="shared" si="82"/>
        <v>0</v>
      </c>
      <c r="S1756" s="1">
        <f t="shared" si="83"/>
        <v>1</v>
      </c>
      <c r="T1756" s="9">
        <f>IF(Q1756=0,0,(INDEX('RPI calculation'!$H$9:$H$356,P1756)-(COUNTIFS(Matches!$C$9:$C$1954,C1756,Matches!$D$9:$D$1954,D1756,Matches!$Q$9:$Q$1954,1,Matches!$F$9:$F$1954,3)+COUNTIFS(Matches!$C$9:$C$1954,D1756,Matches!$D$9:$D$1954,C1756,Matches!$Q$9:$Q$1954,1,Matches!$E$9:$E$1954,3)))/((INDEX('RPI calculation'!$H$9:$H$356,P1756)+INDEX('RPI calculation'!$I$9:$I$356,P1756))-(COUNTIFS(Matches!$C$9:$C$1954,C1756,Matches!$D$9:$D$1954,D1756,Matches!$Q$9:$Q$1954,1)+COUNTIFS(Matches!$C$9:$C$1954,D1756,Matches!$D$9:$D$1954,C1756,Matches!$Q$9:$Q$1954,1))))</f>
        <v>0.6</v>
      </c>
      <c r="U1756" s="9">
        <f>IF(Q1756=0,0,(INDEX('RPI calculation'!$H$9:$H$356,O1756)-(COUNTIFS(Matches!$C$9:$C$1954,C1756,Matches!$D$9:$D$1954,D1756,Matches!$Q$9:$Q$1954,1,Matches!$E$9:$E$1954,3)+COUNTIFS(Matches!$C$9:$C$1954,D1756,Matches!$D$9:$D$1954,C1756,Matches!$Q$9:$Q$1954,1,Matches!$F$9:$F$1954,3)))/((INDEX('RPI calculation'!$H$9:$H$356,O1756)+INDEX('RPI calculation'!$I$9:$I$356,O1756))-(COUNTIFS(Matches!$C$9:$C$1954,C1756,Matches!$D$9:$D$1954,D1756,Matches!$Q$9:$Q$1954,1)+COUNTIFS(Matches!$C$9:$C$1954,D1756,Matches!$D$9:$D$1954,C1756,Matches!$Q$9:$Q$1954,1))))</f>
        <v>0.2857142857142857</v>
      </c>
      <c r="V1756" s="9">
        <f>IF(Q1756=0,0,INDEX('RPI calculation'!$K$9:$K$356,P1756))</f>
        <v>0.39594647776465963</v>
      </c>
      <c r="W1756" s="9">
        <f>IF(Q1756=0,0,INDEX('RPI calculation'!$K$9:$K$356,O1756))</f>
        <v>0.57979797979797987</v>
      </c>
      <c r="X1756" s="1">
        <f>IF(G1756="D1",INDEX('RPI calculation'!$N$9:$N$356,O1756),0)</f>
        <v>214</v>
      </c>
      <c r="Y1756" s="1">
        <f>IF(H1756="D1",INDEX('RPI calculation'!$N$9:$N$356,P1756),0)</f>
        <v>208</v>
      </c>
    </row>
    <row r="1757" spans="1:25" ht="25">
      <c r="A1757" s="1" t="s">
        <v>4608</v>
      </c>
      <c r="B1757" s="12">
        <v>46283</v>
      </c>
      <c r="C1757" s="1" t="s">
        <v>202</v>
      </c>
      <c r="D1757" s="1" t="s">
        <v>349</v>
      </c>
      <c r="E1757" s="1">
        <v>3</v>
      </c>
      <c r="F1757" s="1">
        <v>0</v>
      </c>
      <c r="G1757" s="1" t="s">
        <v>584</v>
      </c>
      <c r="H1757" s="1" t="s">
        <v>584</v>
      </c>
      <c r="I1757" s="1">
        <v>2</v>
      </c>
      <c r="J1757" s="14" t="s">
        <v>1009</v>
      </c>
      <c r="K1757" s="14" t="s">
        <v>4609</v>
      </c>
      <c r="L1757" s="14"/>
      <c r="M1757" s="1" t="s">
        <v>5986</v>
      </c>
      <c r="N1757" s="14" t="s">
        <v>5989</v>
      </c>
      <c r="O1757" s="1">
        <f>IF(G1757="D1",MATCH(C1757,'RPI calculation'!$A$9:$A$356,0),0)</f>
        <v>227</v>
      </c>
      <c r="P1757" s="1">
        <f>IF(H1757="D1",MATCH(D1757,'RPI calculation'!$A$9:$A$356,0),0)</f>
        <v>272</v>
      </c>
      <c r="Q1757" s="1">
        <f t="shared" si="81"/>
        <v>1</v>
      </c>
      <c r="R1757" s="1">
        <f t="shared" si="82"/>
        <v>1</v>
      </c>
      <c r="S1757" s="1">
        <f t="shared" si="83"/>
        <v>0</v>
      </c>
      <c r="T1757" s="9">
        <f>IF(Q1757=0,0,(INDEX('RPI calculation'!$H$9:$H$356,P1757)-(COUNTIFS(Matches!$C$9:$C$1954,C1757,Matches!$D$9:$D$1954,D1757,Matches!$Q$9:$Q$1954,1,Matches!$F$9:$F$1954,3)+COUNTIFS(Matches!$C$9:$C$1954,D1757,Matches!$D$9:$D$1954,C1757,Matches!$Q$9:$Q$1954,1,Matches!$E$9:$E$1954,3)))/((INDEX('RPI calculation'!$H$9:$H$356,P1757)+INDEX('RPI calculation'!$I$9:$I$356,P1757))-(COUNTIFS(Matches!$C$9:$C$1954,C1757,Matches!$D$9:$D$1954,D1757,Matches!$Q$9:$Q$1954,1)+COUNTIFS(Matches!$C$9:$C$1954,D1757,Matches!$D$9:$D$1954,C1757,Matches!$Q$9:$Q$1954,1))))</f>
        <v>0.21428571428571427</v>
      </c>
      <c r="U1757" s="9">
        <f>IF(Q1757=0,0,(INDEX('RPI calculation'!$H$9:$H$356,O1757)-(COUNTIFS(Matches!$C$9:$C$1954,C1757,Matches!$D$9:$D$1954,D1757,Matches!$Q$9:$Q$1954,1,Matches!$E$9:$E$1954,3)+COUNTIFS(Matches!$C$9:$C$1954,D1757,Matches!$D$9:$D$1954,C1757,Matches!$Q$9:$Q$1954,1,Matches!$F$9:$F$1954,3)))/((INDEX('RPI calculation'!$H$9:$H$356,O1757)+INDEX('RPI calculation'!$I$9:$I$356,O1757))-(COUNTIFS(Matches!$C$9:$C$1954,C1757,Matches!$D$9:$D$1954,D1757,Matches!$Q$9:$Q$1954,1)+COUNTIFS(Matches!$C$9:$C$1954,D1757,Matches!$D$9:$D$1954,C1757,Matches!$Q$9:$Q$1954,1))))</f>
        <v>0.41666666666666669</v>
      </c>
      <c r="V1757" s="9">
        <f>IF(Q1757=0,0,INDEX('RPI calculation'!$K$9:$K$356,P1757))</f>
        <v>0.42156565656565653</v>
      </c>
      <c r="W1757" s="9">
        <f>IF(Q1757=0,0,INDEX('RPI calculation'!$K$9:$K$356,O1757))</f>
        <v>0.53330558330558331</v>
      </c>
      <c r="X1757" s="1">
        <f>IF(G1757="D1",INDEX('RPI calculation'!$N$9:$N$356,O1757),0)</f>
        <v>179</v>
      </c>
      <c r="Y1757" s="1">
        <f>IF(H1757="D1",INDEX('RPI calculation'!$N$9:$N$356,P1757),0)</f>
        <v>326</v>
      </c>
    </row>
    <row r="1758" spans="1:25" ht="25">
      <c r="A1758" s="1" t="s">
        <v>4610</v>
      </c>
      <c r="B1758" s="12">
        <v>46283</v>
      </c>
      <c r="C1758" s="1" t="s">
        <v>90</v>
      </c>
      <c r="D1758" s="1" t="s">
        <v>30</v>
      </c>
      <c r="E1758" s="1">
        <v>1</v>
      </c>
      <c r="F1758" s="1">
        <v>3</v>
      </c>
      <c r="G1758" s="1" t="s">
        <v>584</v>
      </c>
      <c r="H1758" s="1" t="s">
        <v>584</v>
      </c>
      <c r="I1758" s="1">
        <v>2</v>
      </c>
      <c r="J1758" s="14" t="s">
        <v>1983</v>
      </c>
      <c r="K1758" s="14" t="s">
        <v>4611</v>
      </c>
      <c r="L1758" s="14"/>
      <c r="M1758" s="1" t="s">
        <v>5986</v>
      </c>
      <c r="N1758" s="14" t="s">
        <v>5989</v>
      </c>
      <c r="O1758" s="1">
        <f>IF(G1758="D1",MATCH(C1758,'RPI calculation'!$A$9:$A$356,0),0)</f>
        <v>232</v>
      </c>
      <c r="P1758" s="1">
        <f>IF(H1758="D1",MATCH(D1758,'RPI calculation'!$A$9:$A$356,0),0)</f>
        <v>276</v>
      </c>
      <c r="Q1758" s="1">
        <f t="shared" si="81"/>
        <v>1</v>
      </c>
      <c r="R1758" s="1">
        <f t="shared" si="82"/>
        <v>0</v>
      </c>
      <c r="S1758" s="1">
        <f t="shared" si="83"/>
        <v>1</v>
      </c>
      <c r="T1758" s="9">
        <f>IF(Q1758=0,0,(INDEX('RPI calculation'!$H$9:$H$356,P1758)-(COUNTIFS(Matches!$C$9:$C$1954,C1758,Matches!$D$9:$D$1954,D1758,Matches!$Q$9:$Q$1954,1,Matches!$F$9:$F$1954,3)+COUNTIFS(Matches!$C$9:$C$1954,D1758,Matches!$D$9:$D$1954,C1758,Matches!$Q$9:$Q$1954,1,Matches!$E$9:$E$1954,3)))/((INDEX('RPI calculation'!$H$9:$H$356,P1758)+INDEX('RPI calculation'!$I$9:$I$356,P1758))-(COUNTIFS(Matches!$C$9:$C$1954,C1758,Matches!$D$9:$D$1954,D1758,Matches!$Q$9:$Q$1954,1)+COUNTIFS(Matches!$C$9:$C$1954,D1758,Matches!$D$9:$D$1954,C1758,Matches!$Q$9:$Q$1954,1))))</f>
        <v>0.8</v>
      </c>
      <c r="U1758" s="9">
        <f>IF(Q1758=0,0,(INDEX('RPI calculation'!$H$9:$H$356,O1758)-(COUNTIFS(Matches!$C$9:$C$1954,C1758,Matches!$D$9:$D$1954,D1758,Matches!$Q$9:$Q$1954,1,Matches!$E$9:$E$1954,3)+COUNTIFS(Matches!$C$9:$C$1954,D1758,Matches!$D$9:$D$1954,C1758,Matches!$Q$9:$Q$1954,1,Matches!$F$9:$F$1954,3)))/((INDEX('RPI calculation'!$H$9:$H$356,O1758)+INDEX('RPI calculation'!$I$9:$I$356,O1758))-(COUNTIFS(Matches!$C$9:$C$1954,C1758,Matches!$D$9:$D$1954,D1758,Matches!$Q$9:$Q$1954,1)+COUNTIFS(Matches!$C$9:$C$1954,D1758,Matches!$D$9:$D$1954,C1758,Matches!$Q$9:$Q$1954,1))))</f>
        <v>0.6</v>
      </c>
      <c r="V1758" s="9">
        <f>IF(Q1758=0,0,INDEX('RPI calculation'!$K$9:$K$356,P1758))</f>
        <v>0.66777843368752454</v>
      </c>
      <c r="W1758" s="9">
        <f>IF(Q1758=0,0,INDEX('RPI calculation'!$K$9:$K$356,O1758))</f>
        <v>0.61671258034894405</v>
      </c>
      <c r="X1758" s="1">
        <f>IF(G1758="D1",INDEX('RPI calculation'!$N$9:$N$356,O1758),0)</f>
        <v>67</v>
      </c>
      <c r="Y1758" s="1">
        <f>IF(H1758="D1",INDEX('RPI calculation'!$N$9:$N$356,P1758),0)</f>
        <v>7</v>
      </c>
    </row>
    <row r="1759" spans="1:25" ht="25">
      <c r="A1759" s="1" t="s">
        <v>4612</v>
      </c>
      <c r="B1759" s="12">
        <v>46283</v>
      </c>
      <c r="C1759" s="1" t="s">
        <v>307</v>
      </c>
      <c r="D1759" s="1" t="s">
        <v>344</v>
      </c>
      <c r="E1759" s="1">
        <v>3</v>
      </c>
      <c r="F1759" s="1">
        <v>0</v>
      </c>
      <c r="G1759" s="1" t="s">
        <v>584</v>
      </c>
      <c r="H1759" s="1" t="s">
        <v>584</v>
      </c>
      <c r="I1759" s="1">
        <v>2</v>
      </c>
      <c r="J1759" s="14" t="s">
        <v>1263</v>
      </c>
      <c r="K1759" s="14" t="s">
        <v>4613</v>
      </c>
      <c r="L1759" s="14"/>
      <c r="M1759" s="1" t="s">
        <v>5986</v>
      </c>
      <c r="N1759" s="14" t="s">
        <v>5989</v>
      </c>
      <c r="O1759" s="1">
        <f>IF(G1759="D1",MATCH(C1759,'RPI calculation'!$A$9:$A$356,0),0)</f>
        <v>234</v>
      </c>
      <c r="P1759" s="1">
        <f>IF(H1759="D1",MATCH(D1759,'RPI calculation'!$A$9:$A$356,0),0)</f>
        <v>251</v>
      </c>
      <c r="Q1759" s="1">
        <f t="shared" si="81"/>
        <v>1</v>
      </c>
      <c r="R1759" s="1">
        <f t="shared" si="82"/>
        <v>1</v>
      </c>
      <c r="S1759" s="1">
        <f t="shared" si="83"/>
        <v>0</v>
      </c>
      <c r="T1759" s="9">
        <f>IF(Q1759=0,0,(INDEX('RPI calculation'!$H$9:$H$356,P1759)-(COUNTIFS(Matches!$C$9:$C$1954,C1759,Matches!$D$9:$D$1954,D1759,Matches!$Q$9:$Q$1954,1,Matches!$F$9:$F$1954,3)+COUNTIFS(Matches!$C$9:$C$1954,D1759,Matches!$D$9:$D$1954,C1759,Matches!$Q$9:$Q$1954,1,Matches!$E$9:$E$1954,3)))/((INDEX('RPI calculation'!$H$9:$H$356,P1759)+INDEX('RPI calculation'!$I$9:$I$356,P1759))-(COUNTIFS(Matches!$C$9:$C$1954,C1759,Matches!$D$9:$D$1954,D1759,Matches!$Q$9:$Q$1954,1)+COUNTIFS(Matches!$C$9:$C$1954,D1759,Matches!$D$9:$D$1954,C1759,Matches!$Q$9:$Q$1954,1))))</f>
        <v>0.45454545454545453</v>
      </c>
      <c r="U1759" s="9">
        <f>IF(Q1759=0,0,(INDEX('RPI calculation'!$H$9:$H$356,O1759)-(COUNTIFS(Matches!$C$9:$C$1954,C1759,Matches!$D$9:$D$1954,D1759,Matches!$Q$9:$Q$1954,1,Matches!$E$9:$E$1954,3)+COUNTIFS(Matches!$C$9:$C$1954,D1759,Matches!$D$9:$D$1954,C1759,Matches!$Q$9:$Q$1954,1,Matches!$F$9:$F$1954,3)))/((INDEX('RPI calculation'!$H$9:$H$356,O1759)+INDEX('RPI calculation'!$I$9:$I$356,O1759))-(COUNTIFS(Matches!$C$9:$C$1954,C1759,Matches!$D$9:$D$1954,D1759,Matches!$Q$9:$Q$1954,1)+COUNTIFS(Matches!$C$9:$C$1954,D1759,Matches!$D$9:$D$1954,C1759,Matches!$Q$9:$Q$1954,1))))</f>
        <v>0.1</v>
      </c>
      <c r="V1759" s="9">
        <f>IF(Q1759=0,0,INDEX('RPI calculation'!$K$9:$K$356,P1759))</f>
        <v>0.32662198912198914</v>
      </c>
      <c r="W1759" s="9">
        <f>IF(Q1759=0,0,INDEX('RPI calculation'!$K$9:$K$356,O1759))</f>
        <v>0.50955004591368225</v>
      </c>
      <c r="X1759" s="1">
        <f>IF(G1759="D1",INDEX('RPI calculation'!$N$9:$N$356,O1759),0)</f>
        <v>284</v>
      </c>
      <c r="Y1759" s="1">
        <f>IF(H1759="D1",INDEX('RPI calculation'!$N$9:$N$356,P1759),0)</f>
        <v>321</v>
      </c>
    </row>
    <row r="1760" spans="1:25" ht="25">
      <c r="A1760" s="1" t="s">
        <v>4614</v>
      </c>
      <c r="B1760" s="12">
        <v>46283</v>
      </c>
      <c r="C1760" s="1" t="s">
        <v>177</v>
      </c>
      <c r="D1760" s="1" t="s">
        <v>191</v>
      </c>
      <c r="E1760" s="1">
        <v>3</v>
      </c>
      <c r="F1760" s="1">
        <v>1</v>
      </c>
      <c r="G1760" s="1" t="s">
        <v>584</v>
      </c>
      <c r="H1760" s="1" t="s">
        <v>584</v>
      </c>
      <c r="I1760" s="1">
        <v>2</v>
      </c>
      <c r="J1760" s="14" t="s">
        <v>739</v>
      </c>
      <c r="K1760" s="14" t="s">
        <v>4615</v>
      </c>
      <c r="L1760" s="14"/>
      <c r="M1760" s="1" t="s">
        <v>5986</v>
      </c>
      <c r="N1760" s="14" t="s">
        <v>5989</v>
      </c>
      <c r="O1760" s="1">
        <f>IF(G1760="D1",MATCH(C1760,'RPI calculation'!$A$9:$A$356,0),0)</f>
        <v>236</v>
      </c>
      <c r="P1760" s="1">
        <f>IF(H1760="D1",MATCH(D1760,'RPI calculation'!$A$9:$A$356,0),0)</f>
        <v>246</v>
      </c>
      <c r="Q1760" s="1">
        <f t="shared" si="81"/>
        <v>1</v>
      </c>
      <c r="R1760" s="1">
        <f t="shared" si="82"/>
        <v>1</v>
      </c>
      <c r="S1760" s="1">
        <f t="shared" si="83"/>
        <v>0</v>
      </c>
      <c r="T1760" s="9">
        <f>IF(Q1760=0,0,(INDEX('RPI calculation'!$H$9:$H$356,P1760)-(COUNTIFS(Matches!$C$9:$C$1954,C1760,Matches!$D$9:$D$1954,D1760,Matches!$Q$9:$Q$1954,1,Matches!$F$9:$F$1954,3)+COUNTIFS(Matches!$C$9:$C$1954,D1760,Matches!$D$9:$D$1954,C1760,Matches!$Q$9:$Q$1954,1,Matches!$E$9:$E$1954,3)))/((INDEX('RPI calculation'!$H$9:$H$356,P1760)+INDEX('RPI calculation'!$I$9:$I$356,P1760))-(COUNTIFS(Matches!$C$9:$C$1954,C1760,Matches!$D$9:$D$1954,D1760,Matches!$Q$9:$Q$1954,1)+COUNTIFS(Matches!$C$9:$C$1954,D1760,Matches!$D$9:$D$1954,C1760,Matches!$Q$9:$Q$1954,1))))</f>
        <v>0.5</v>
      </c>
      <c r="U1760" s="9">
        <f>IF(Q1760=0,0,(INDEX('RPI calculation'!$H$9:$H$356,O1760)-(COUNTIFS(Matches!$C$9:$C$1954,C1760,Matches!$D$9:$D$1954,D1760,Matches!$Q$9:$Q$1954,1,Matches!$E$9:$E$1954,3)+COUNTIFS(Matches!$C$9:$C$1954,D1760,Matches!$D$9:$D$1954,C1760,Matches!$Q$9:$Q$1954,1,Matches!$F$9:$F$1954,3)))/((INDEX('RPI calculation'!$H$9:$H$356,O1760)+INDEX('RPI calculation'!$I$9:$I$356,O1760))-(COUNTIFS(Matches!$C$9:$C$1954,C1760,Matches!$D$9:$D$1954,D1760,Matches!$Q$9:$Q$1954,1)+COUNTIFS(Matches!$C$9:$C$1954,D1760,Matches!$D$9:$D$1954,C1760,Matches!$Q$9:$Q$1954,1))))</f>
        <v>0.4</v>
      </c>
      <c r="V1760" s="9">
        <f>IF(Q1760=0,0,INDEX('RPI calculation'!$K$9:$K$356,P1760))</f>
        <v>0.53482552800734617</v>
      </c>
      <c r="W1760" s="9">
        <f>IF(Q1760=0,0,INDEX('RPI calculation'!$K$9:$K$356,O1760))</f>
        <v>0.54430670339761245</v>
      </c>
      <c r="X1760" s="1">
        <f>IF(G1760="D1",INDEX('RPI calculation'!$N$9:$N$356,O1760),0)</f>
        <v>154</v>
      </c>
      <c r="Y1760" s="1">
        <f>IF(H1760="D1",INDEX('RPI calculation'!$N$9:$N$356,P1760),0)</f>
        <v>168</v>
      </c>
    </row>
    <row r="1761" spans="1:25" ht="25">
      <c r="A1761" s="1" t="s">
        <v>4616</v>
      </c>
      <c r="B1761" s="12">
        <v>46283</v>
      </c>
      <c r="C1761" s="1" t="s">
        <v>165</v>
      </c>
      <c r="D1761" s="1" t="s">
        <v>212</v>
      </c>
      <c r="E1761" s="1">
        <v>1</v>
      </c>
      <c r="F1761" s="1">
        <v>3</v>
      </c>
      <c r="G1761" s="1" t="s">
        <v>584</v>
      </c>
      <c r="H1761" s="1" t="s">
        <v>584</v>
      </c>
      <c r="I1761" s="1">
        <v>2</v>
      </c>
      <c r="J1761" s="14" t="s">
        <v>1305</v>
      </c>
      <c r="K1761" s="14" t="s">
        <v>4617</v>
      </c>
      <c r="L1761" s="14"/>
      <c r="M1761" s="1" t="s">
        <v>5986</v>
      </c>
      <c r="N1761" s="14" t="s">
        <v>5989</v>
      </c>
      <c r="O1761" s="1">
        <f>IF(G1761="D1",MATCH(C1761,'RPI calculation'!$A$9:$A$356,0),0)</f>
        <v>238</v>
      </c>
      <c r="P1761" s="1">
        <f>IF(H1761="D1",MATCH(D1761,'RPI calculation'!$A$9:$A$356,0),0)</f>
        <v>260</v>
      </c>
      <c r="Q1761" s="1">
        <f t="shared" si="81"/>
        <v>1</v>
      </c>
      <c r="R1761" s="1">
        <f t="shared" si="82"/>
        <v>0</v>
      </c>
      <c r="S1761" s="1">
        <f t="shared" si="83"/>
        <v>1</v>
      </c>
      <c r="T1761" s="9">
        <f>IF(Q1761=0,0,(INDEX('RPI calculation'!$H$9:$H$356,P1761)-(COUNTIFS(Matches!$C$9:$C$1954,C1761,Matches!$D$9:$D$1954,D1761,Matches!$Q$9:$Q$1954,1,Matches!$F$9:$F$1954,3)+COUNTIFS(Matches!$C$9:$C$1954,D1761,Matches!$D$9:$D$1954,C1761,Matches!$Q$9:$Q$1954,1,Matches!$E$9:$E$1954,3)))/((INDEX('RPI calculation'!$H$9:$H$356,P1761)+INDEX('RPI calculation'!$I$9:$I$356,P1761))-(COUNTIFS(Matches!$C$9:$C$1954,C1761,Matches!$D$9:$D$1954,D1761,Matches!$Q$9:$Q$1954,1)+COUNTIFS(Matches!$C$9:$C$1954,D1761,Matches!$D$9:$D$1954,C1761,Matches!$Q$9:$Q$1954,1))))</f>
        <v>0.5</v>
      </c>
      <c r="U1761" s="9">
        <f>IF(Q1761=0,0,(INDEX('RPI calculation'!$H$9:$H$356,O1761)-(COUNTIFS(Matches!$C$9:$C$1954,C1761,Matches!$D$9:$D$1954,D1761,Matches!$Q$9:$Q$1954,1,Matches!$E$9:$E$1954,3)+COUNTIFS(Matches!$C$9:$C$1954,D1761,Matches!$D$9:$D$1954,C1761,Matches!$Q$9:$Q$1954,1,Matches!$F$9:$F$1954,3)))/((INDEX('RPI calculation'!$H$9:$H$356,O1761)+INDEX('RPI calculation'!$I$9:$I$356,O1761))-(COUNTIFS(Matches!$C$9:$C$1954,C1761,Matches!$D$9:$D$1954,D1761,Matches!$Q$9:$Q$1954,1)+COUNTIFS(Matches!$C$9:$C$1954,D1761,Matches!$D$9:$D$1954,C1761,Matches!$Q$9:$Q$1954,1))))</f>
        <v>0.5</v>
      </c>
      <c r="V1761" s="9">
        <f>IF(Q1761=0,0,INDEX('RPI calculation'!$K$9:$K$356,P1761))</f>
        <v>0.45470085470085464</v>
      </c>
      <c r="W1761" s="9">
        <f>IF(Q1761=0,0,INDEX('RPI calculation'!$K$9:$K$356,O1761))</f>
        <v>0.56212121212121202</v>
      </c>
      <c r="X1761" s="1">
        <f>IF(G1761="D1",INDEX('RPI calculation'!$N$9:$N$356,O1761),0)</f>
        <v>142</v>
      </c>
      <c r="Y1761" s="1">
        <f>IF(H1761="D1",INDEX('RPI calculation'!$N$9:$N$356,P1761),0)</f>
        <v>189</v>
      </c>
    </row>
    <row r="1762" spans="1:25" ht="25">
      <c r="A1762" s="1" t="s">
        <v>4618</v>
      </c>
      <c r="B1762" s="12">
        <v>46283</v>
      </c>
      <c r="C1762" s="1" t="s">
        <v>155</v>
      </c>
      <c r="D1762" s="1" t="s">
        <v>313</v>
      </c>
      <c r="E1762" s="1">
        <v>3</v>
      </c>
      <c r="F1762" s="1">
        <v>1</v>
      </c>
      <c r="G1762" s="1" t="s">
        <v>584</v>
      </c>
      <c r="H1762" s="1" t="s">
        <v>584</v>
      </c>
      <c r="I1762" s="1">
        <v>2</v>
      </c>
      <c r="J1762" s="14" t="s">
        <v>1434</v>
      </c>
      <c r="K1762" s="14" t="s">
        <v>4619</v>
      </c>
      <c r="L1762" s="14"/>
      <c r="M1762" s="1" t="s">
        <v>5986</v>
      </c>
      <c r="N1762" s="14" t="s">
        <v>5989</v>
      </c>
      <c r="O1762" s="1">
        <f>IF(G1762="D1",MATCH(C1762,'RPI calculation'!$A$9:$A$356,0),0)</f>
        <v>241</v>
      </c>
      <c r="P1762" s="1">
        <f>IF(H1762="D1",MATCH(D1762,'RPI calculation'!$A$9:$A$356,0),0)</f>
        <v>304</v>
      </c>
      <c r="Q1762" s="1">
        <f t="shared" si="81"/>
        <v>1</v>
      </c>
      <c r="R1762" s="1">
        <f t="shared" si="82"/>
        <v>1</v>
      </c>
      <c r="S1762" s="1">
        <f t="shared" si="83"/>
        <v>0</v>
      </c>
      <c r="T1762" s="9">
        <f>IF(Q1762=0,0,(INDEX('RPI calculation'!$H$9:$H$356,P1762)-(COUNTIFS(Matches!$C$9:$C$1954,C1762,Matches!$D$9:$D$1954,D1762,Matches!$Q$9:$Q$1954,1,Matches!$F$9:$F$1954,3)+COUNTIFS(Matches!$C$9:$C$1954,D1762,Matches!$D$9:$D$1954,C1762,Matches!$Q$9:$Q$1954,1,Matches!$E$9:$E$1954,3)))/((INDEX('RPI calculation'!$H$9:$H$356,P1762)+INDEX('RPI calculation'!$I$9:$I$356,P1762))-(COUNTIFS(Matches!$C$9:$C$1954,C1762,Matches!$D$9:$D$1954,D1762,Matches!$Q$9:$Q$1954,1)+COUNTIFS(Matches!$C$9:$C$1954,D1762,Matches!$D$9:$D$1954,C1762,Matches!$Q$9:$Q$1954,1))))</f>
        <v>0.41666666666666669</v>
      </c>
      <c r="U1762" s="9">
        <f>IF(Q1762=0,0,(INDEX('RPI calculation'!$H$9:$H$356,O1762)-(COUNTIFS(Matches!$C$9:$C$1954,C1762,Matches!$D$9:$D$1954,D1762,Matches!$Q$9:$Q$1954,1,Matches!$E$9:$E$1954,3)+COUNTIFS(Matches!$C$9:$C$1954,D1762,Matches!$D$9:$D$1954,C1762,Matches!$Q$9:$Q$1954,1,Matches!$F$9:$F$1954,3)))/((INDEX('RPI calculation'!$H$9:$H$356,O1762)+INDEX('RPI calculation'!$I$9:$I$356,O1762))-(COUNTIFS(Matches!$C$9:$C$1954,C1762,Matches!$D$9:$D$1954,D1762,Matches!$Q$9:$Q$1954,1)+COUNTIFS(Matches!$C$9:$C$1954,D1762,Matches!$D$9:$D$1954,C1762,Matches!$Q$9:$Q$1954,1))))</f>
        <v>0.66666666666666663</v>
      </c>
      <c r="V1762" s="9">
        <f>IF(Q1762=0,0,INDEX('RPI calculation'!$K$9:$K$356,P1762))</f>
        <v>0.42608032992648381</v>
      </c>
      <c r="W1762" s="9">
        <f>IF(Q1762=0,0,INDEX('RPI calculation'!$K$9:$K$356,O1762))</f>
        <v>0.4663947163947163</v>
      </c>
      <c r="X1762" s="1">
        <f>IF(G1762="D1",INDEX('RPI calculation'!$N$9:$N$356,O1762),0)</f>
        <v>132</v>
      </c>
      <c r="Y1762" s="1">
        <f>IF(H1762="D1",INDEX('RPI calculation'!$N$9:$N$356,P1762),0)</f>
        <v>290</v>
      </c>
    </row>
    <row r="1763" spans="1:25" ht="25">
      <c r="A1763" s="1" t="s">
        <v>4620</v>
      </c>
      <c r="B1763" s="12">
        <v>46283</v>
      </c>
      <c r="C1763" s="1" t="s">
        <v>241</v>
      </c>
      <c r="D1763" s="1" t="s">
        <v>67</v>
      </c>
      <c r="E1763" s="1">
        <v>1</v>
      </c>
      <c r="F1763" s="1">
        <v>3</v>
      </c>
      <c r="G1763" s="1" t="s">
        <v>584</v>
      </c>
      <c r="H1763" s="1" t="s">
        <v>584</v>
      </c>
      <c r="I1763" s="1">
        <v>2</v>
      </c>
      <c r="J1763" s="14" t="s">
        <v>736</v>
      </c>
      <c r="K1763" s="14" t="s">
        <v>4621</v>
      </c>
      <c r="L1763" s="14"/>
      <c r="M1763" s="1" t="s">
        <v>5986</v>
      </c>
      <c r="N1763" s="14" t="s">
        <v>5989</v>
      </c>
      <c r="O1763" s="1">
        <f>IF(G1763="D1",MATCH(C1763,'RPI calculation'!$A$9:$A$356,0),0)</f>
        <v>247</v>
      </c>
      <c r="P1763" s="1">
        <f>IF(H1763="D1",MATCH(D1763,'RPI calculation'!$A$9:$A$356,0),0)</f>
        <v>270</v>
      </c>
      <c r="Q1763" s="1">
        <f t="shared" si="81"/>
        <v>1</v>
      </c>
      <c r="R1763" s="1">
        <f t="shared" si="82"/>
        <v>0</v>
      </c>
      <c r="S1763" s="1">
        <f t="shared" si="83"/>
        <v>1</v>
      </c>
      <c r="T1763" s="9">
        <f>IF(Q1763=0,0,(INDEX('RPI calculation'!$H$9:$H$356,P1763)-(COUNTIFS(Matches!$C$9:$C$1954,C1763,Matches!$D$9:$D$1954,D1763,Matches!$Q$9:$Q$1954,1,Matches!$F$9:$F$1954,3)+COUNTIFS(Matches!$C$9:$C$1954,D1763,Matches!$D$9:$D$1954,C1763,Matches!$Q$9:$Q$1954,1,Matches!$E$9:$E$1954,3)))/((INDEX('RPI calculation'!$H$9:$H$356,P1763)+INDEX('RPI calculation'!$I$9:$I$356,P1763))-(COUNTIFS(Matches!$C$9:$C$1954,C1763,Matches!$D$9:$D$1954,D1763,Matches!$Q$9:$Q$1954,1)+COUNTIFS(Matches!$C$9:$C$1954,D1763,Matches!$D$9:$D$1954,C1763,Matches!$Q$9:$Q$1954,1))))</f>
        <v>0.66666666666666663</v>
      </c>
      <c r="U1763" s="9">
        <f>IF(Q1763=0,0,(INDEX('RPI calculation'!$H$9:$H$356,O1763)-(COUNTIFS(Matches!$C$9:$C$1954,C1763,Matches!$D$9:$D$1954,D1763,Matches!$Q$9:$Q$1954,1,Matches!$E$9:$E$1954,3)+COUNTIFS(Matches!$C$9:$C$1954,D1763,Matches!$D$9:$D$1954,C1763,Matches!$Q$9:$Q$1954,1,Matches!$F$9:$F$1954,3)))/((INDEX('RPI calculation'!$H$9:$H$356,O1763)+INDEX('RPI calculation'!$I$9:$I$356,O1763))-(COUNTIFS(Matches!$C$9:$C$1954,C1763,Matches!$D$9:$D$1954,D1763,Matches!$Q$9:$Q$1954,1)+COUNTIFS(Matches!$C$9:$C$1954,D1763,Matches!$D$9:$D$1954,C1763,Matches!$Q$9:$Q$1954,1))))</f>
        <v>0.36363636363636365</v>
      </c>
      <c r="V1763" s="9">
        <f>IF(Q1763=0,0,INDEX('RPI calculation'!$K$9:$K$356,P1763))</f>
        <v>0.5696969696969697</v>
      </c>
      <c r="W1763" s="9">
        <f>IF(Q1763=0,0,INDEX('RPI calculation'!$K$9:$K$356,O1763))</f>
        <v>0.51638407888407889</v>
      </c>
      <c r="X1763" s="1">
        <f>IF(G1763="D1",INDEX('RPI calculation'!$N$9:$N$356,O1763),0)</f>
        <v>218</v>
      </c>
      <c r="Y1763" s="1">
        <f>IF(H1763="D1",INDEX('RPI calculation'!$N$9:$N$356,P1763),0)</f>
        <v>44</v>
      </c>
    </row>
    <row r="1764" spans="1:25" ht="25">
      <c r="A1764" s="1" t="s">
        <v>4622</v>
      </c>
      <c r="B1764" s="12">
        <v>46283</v>
      </c>
      <c r="C1764" s="1" t="s">
        <v>344</v>
      </c>
      <c r="D1764" s="1" t="s">
        <v>364</v>
      </c>
      <c r="E1764" s="1">
        <v>3</v>
      </c>
      <c r="F1764" s="1">
        <v>0</v>
      </c>
      <c r="G1764" s="1" t="s">
        <v>584</v>
      </c>
      <c r="H1764" s="1" t="s">
        <v>584</v>
      </c>
      <c r="I1764" s="1">
        <v>2</v>
      </c>
      <c r="J1764" s="14" t="s">
        <v>1915</v>
      </c>
      <c r="K1764" s="14" t="s">
        <v>4623</v>
      </c>
      <c r="L1764" s="14"/>
      <c r="M1764" s="1" t="s">
        <v>5986</v>
      </c>
      <c r="N1764" s="14" t="s">
        <v>5989</v>
      </c>
      <c r="O1764" s="1">
        <f>IF(G1764="D1",MATCH(C1764,'RPI calculation'!$A$9:$A$356,0),0)</f>
        <v>251</v>
      </c>
      <c r="P1764" s="1">
        <f>IF(H1764="D1",MATCH(D1764,'RPI calculation'!$A$9:$A$356,0),0)</f>
        <v>306</v>
      </c>
      <c r="Q1764" s="1">
        <f t="shared" si="81"/>
        <v>1</v>
      </c>
      <c r="R1764" s="1">
        <f t="shared" si="82"/>
        <v>1</v>
      </c>
      <c r="S1764" s="1">
        <f t="shared" si="83"/>
        <v>0</v>
      </c>
      <c r="T1764" s="9">
        <f>IF(Q1764=0,0,(INDEX('RPI calculation'!$H$9:$H$356,P1764)-(COUNTIFS(Matches!$C$9:$C$1954,C1764,Matches!$D$9:$D$1954,D1764,Matches!$Q$9:$Q$1954,1,Matches!$F$9:$F$1954,3)+COUNTIFS(Matches!$C$9:$C$1954,D1764,Matches!$D$9:$D$1954,C1764,Matches!$Q$9:$Q$1954,1,Matches!$E$9:$E$1954,3)))/((INDEX('RPI calculation'!$H$9:$H$356,P1764)+INDEX('RPI calculation'!$I$9:$I$356,P1764))-(COUNTIFS(Matches!$C$9:$C$1954,C1764,Matches!$D$9:$D$1954,D1764,Matches!$Q$9:$Q$1954,1)+COUNTIFS(Matches!$C$9:$C$1954,D1764,Matches!$D$9:$D$1954,C1764,Matches!$Q$9:$Q$1954,1))))</f>
        <v>0.1</v>
      </c>
      <c r="U1764" s="9">
        <f>IF(Q1764=0,0,(INDEX('RPI calculation'!$H$9:$H$356,O1764)-(COUNTIFS(Matches!$C$9:$C$1954,C1764,Matches!$D$9:$D$1954,D1764,Matches!$Q$9:$Q$1954,1,Matches!$E$9:$E$1954,3)+COUNTIFS(Matches!$C$9:$C$1954,D1764,Matches!$D$9:$D$1954,C1764,Matches!$Q$9:$Q$1954,1,Matches!$F$9:$F$1954,3)))/((INDEX('RPI calculation'!$H$9:$H$356,O1764)+INDEX('RPI calculation'!$I$9:$I$356,O1764))-(COUNTIFS(Matches!$C$9:$C$1954,C1764,Matches!$D$9:$D$1954,D1764,Matches!$Q$9:$Q$1954,1)+COUNTIFS(Matches!$C$9:$C$1954,D1764,Matches!$D$9:$D$1954,C1764,Matches!$Q$9:$Q$1954,1))))</f>
        <v>0.36363636363636365</v>
      </c>
      <c r="V1764" s="9">
        <f>IF(Q1764=0,0,INDEX('RPI calculation'!$K$9:$K$356,P1764))</f>
        <v>0.38939393939393929</v>
      </c>
      <c r="W1764" s="9">
        <f>IF(Q1764=0,0,INDEX('RPI calculation'!$K$9:$K$356,O1764))</f>
        <v>0.32662198912198914</v>
      </c>
      <c r="X1764" s="1">
        <f>IF(G1764="D1",INDEX('RPI calculation'!$N$9:$N$356,O1764),0)</f>
        <v>321</v>
      </c>
      <c r="Y1764" s="1">
        <f>IF(H1764="D1",INDEX('RPI calculation'!$N$9:$N$356,P1764),0)</f>
        <v>341</v>
      </c>
    </row>
    <row r="1765" spans="1:25" ht="25">
      <c r="A1765" s="1" t="s">
        <v>4624</v>
      </c>
      <c r="B1765" s="12">
        <v>46283</v>
      </c>
      <c r="C1765" s="1" t="s">
        <v>330</v>
      </c>
      <c r="D1765" s="1" t="s">
        <v>265</v>
      </c>
      <c r="E1765" s="1">
        <v>0</v>
      </c>
      <c r="F1765" s="1">
        <v>3</v>
      </c>
      <c r="G1765" s="1" t="s">
        <v>584</v>
      </c>
      <c r="H1765" s="1" t="s">
        <v>584</v>
      </c>
      <c r="I1765" s="1">
        <v>2</v>
      </c>
      <c r="J1765" s="14" t="s">
        <v>982</v>
      </c>
      <c r="K1765" s="14" t="s">
        <v>4625</v>
      </c>
      <c r="L1765" s="14"/>
      <c r="M1765" s="1" t="s">
        <v>5986</v>
      </c>
      <c r="N1765" s="14" t="s">
        <v>5989</v>
      </c>
      <c r="O1765" s="1">
        <f>IF(G1765="D1",MATCH(C1765,'RPI calculation'!$A$9:$A$356,0),0)</f>
        <v>252</v>
      </c>
      <c r="P1765" s="1">
        <f>IF(H1765="D1",MATCH(D1765,'RPI calculation'!$A$9:$A$356,0),0)</f>
        <v>263</v>
      </c>
      <c r="Q1765" s="1">
        <f t="shared" si="81"/>
        <v>1</v>
      </c>
      <c r="R1765" s="1">
        <f t="shared" si="82"/>
        <v>0</v>
      </c>
      <c r="S1765" s="1">
        <f t="shared" si="83"/>
        <v>1</v>
      </c>
      <c r="T1765" s="9">
        <f>IF(Q1765=0,0,(INDEX('RPI calculation'!$H$9:$H$356,P1765)-(COUNTIFS(Matches!$C$9:$C$1954,C1765,Matches!$D$9:$D$1954,D1765,Matches!$Q$9:$Q$1954,1,Matches!$F$9:$F$1954,3)+COUNTIFS(Matches!$C$9:$C$1954,D1765,Matches!$D$9:$D$1954,C1765,Matches!$Q$9:$Q$1954,1,Matches!$E$9:$E$1954,3)))/((INDEX('RPI calculation'!$H$9:$H$356,P1765)+INDEX('RPI calculation'!$I$9:$I$356,P1765))-(COUNTIFS(Matches!$C$9:$C$1954,C1765,Matches!$D$9:$D$1954,D1765,Matches!$Q$9:$Q$1954,1)+COUNTIFS(Matches!$C$9:$C$1954,D1765,Matches!$D$9:$D$1954,C1765,Matches!$Q$9:$Q$1954,1))))</f>
        <v>0.45454545454545453</v>
      </c>
      <c r="U1765" s="9">
        <f>IF(Q1765=0,0,(INDEX('RPI calculation'!$H$9:$H$356,O1765)-(COUNTIFS(Matches!$C$9:$C$1954,C1765,Matches!$D$9:$D$1954,D1765,Matches!$Q$9:$Q$1954,1,Matches!$E$9:$E$1954,3)+COUNTIFS(Matches!$C$9:$C$1954,D1765,Matches!$D$9:$D$1954,C1765,Matches!$Q$9:$Q$1954,1,Matches!$F$9:$F$1954,3)))/((INDEX('RPI calculation'!$H$9:$H$356,O1765)+INDEX('RPI calculation'!$I$9:$I$356,O1765))-(COUNTIFS(Matches!$C$9:$C$1954,C1765,Matches!$D$9:$D$1954,D1765,Matches!$Q$9:$Q$1954,1)+COUNTIFS(Matches!$C$9:$C$1954,D1765,Matches!$D$9:$D$1954,C1765,Matches!$Q$9:$Q$1954,1))))</f>
        <v>0.18181818181818182</v>
      </c>
      <c r="V1765" s="9">
        <f>IF(Q1765=0,0,INDEX('RPI calculation'!$K$9:$K$356,P1765))</f>
        <v>0.41875000000000001</v>
      </c>
      <c r="W1765" s="9">
        <f>IF(Q1765=0,0,INDEX('RPI calculation'!$K$9:$K$356,O1765))</f>
        <v>0.50084175084175075</v>
      </c>
      <c r="X1765" s="1">
        <f>IF(G1765="D1",INDEX('RPI calculation'!$N$9:$N$356,O1765),0)</f>
        <v>307</v>
      </c>
      <c r="Y1765" s="1">
        <f>IF(H1765="D1",INDEX('RPI calculation'!$N$9:$N$356,P1765),0)</f>
        <v>242</v>
      </c>
    </row>
    <row r="1766" spans="1:25" ht="25">
      <c r="A1766" s="1" t="s">
        <v>4626</v>
      </c>
      <c r="B1766" s="12">
        <v>46283</v>
      </c>
      <c r="C1766" s="1" t="s">
        <v>131</v>
      </c>
      <c r="D1766" s="1" t="s">
        <v>255</v>
      </c>
      <c r="E1766" s="1">
        <v>3</v>
      </c>
      <c r="F1766" s="1">
        <v>1</v>
      </c>
      <c r="G1766" s="1" t="s">
        <v>584</v>
      </c>
      <c r="H1766" s="1" t="s">
        <v>584</v>
      </c>
      <c r="I1766" s="1">
        <v>2</v>
      </c>
      <c r="J1766" s="14" t="s">
        <v>1098</v>
      </c>
      <c r="K1766" s="14" t="s">
        <v>4627</v>
      </c>
      <c r="L1766" s="14"/>
      <c r="M1766" s="1" t="s">
        <v>5986</v>
      </c>
      <c r="N1766" s="14" t="s">
        <v>5989</v>
      </c>
      <c r="O1766" s="1">
        <f>IF(G1766="D1",MATCH(C1766,'RPI calculation'!$A$9:$A$356,0),0)</f>
        <v>254</v>
      </c>
      <c r="P1766" s="1">
        <f>IF(H1766="D1",MATCH(D1766,'RPI calculation'!$A$9:$A$356,0),0)</f>
        <v>292</v>
      </c>
      <c r="Q1766" s="1">
        <f t="shared" si="81"/>
        <v>1</v>
      </c>
      <c r="R1766" s="1">
        <f t="shared" si="82"/>
        <v>1</v>
      </c>
      <c r="S1766" s="1">
        <f t="shared" si="83"/>
        <v>0</v>
      </c>
      <c r="T1766" s="9">
        <f>IF(Q1766=0,0,(INDEX('RPI calculation'!$H$9:$H$356,P1766)-(COUNTIFS(Matches!$C$9:$C$1954,C1766,Matches!$D$9:$D$1954,D1766,Matches!$Q$9:$Q$1954,1,Matches!$F$9:$F$1954,3)+COUNTIFS(Matches!$C$9:$C$1954,D1766,Matches!$D$9:$D$1954,C1766,Matches!$Q$9:$Q$1954,1,Matches!$E$9:$E$1954,3)))/((INDEX('RPI calculation'!$H$9:$H$356,P1766)+INDEX('RPI calculation'!$I$9:$I$356,P1766))-(COUNTIFS(Matches!$C$9:$C$1954,C1766,Matches!$D$9:$D$1954,D1766,Matches!$Q$9:$Q$1954,1)+COUNTIFS(Matches!$C$9:$C$1954,D1766,Matches!$D$9:$D$1954,C1766,Matches!$Q$9:$Q$1954,1))))</f>
        <v>0.54545454545454541</v>
      </c>
      <c r="U1766" s="9">
        <f>IF(Q1766=0,0,(INDEX('RPI calculation'!$H$9:$H$356,O1766)-(COUNTIFS(Matches!$C$9:$C$1954,C1766,Matches!$D$9:$D$1954,D1766,Matches!$Q$9:$Q$1954,1,Matches!$E$9:$E$1954,3)+COUNTIFS(Matches!$C$9:$C$1954,D1766,Matches!$D$9:$D$1954,C1766,Matches!$Q$9:$Q$1954,1,Matches!$F$9:$F$1954,3)))/((INDEX('RPI calculation'!$H$9:$H$356,O1766)+INDEX('RPI calculation'!$I$9:$I$356,O1766))-(COUNTIFS(Matches!$C$9:$C$1954,C1766,Matches!$D$9:$D$1954,D1766,Matches!$Q$9:$Q$1954,1)+COUNTIFS(Matches!$C$9:$C$1954,D1766,Matches!$D$9:$D$1954,C1766,Matches!$Q$9:$Q$1954,1))))</f>
        <v>0.36363636363636365</v>
      </c>
      <c r="V1766" s="9">
        <f>IF(Q1766=0,0,INDEX('RPI calculation'!$K$9:$K$356,P1766))</f>
        <v>0.43221801346801353</v>
      </c>
      <c r="W1766" s="9">
        <f>IF(Q1766=0,0,INDEX('RPI calculation'!$K$9:$K$356,O1766))</f>
        <v>0.61630892255892256</v>
      </c>
      <c r="X1766" s="1">
        <f>IF(G1766="D1",INDEX('RPI calculation'!$N$9:$N$356,O1766),0)</f>
        <v>108</v>
      </c>
      <c r="Y1766" s="1">
        <f>IF(H1766="D1",INDEX('RPI calculation'!$N$9:$N$356,P1766),0)</f>
        <v>232</v>
      </c>
    </row>
    <row r="1767" spans="1:25" ht="25">
      <c r="A1767" s="1" t="s">
        <v>4628</v>
      </c>
      <c r="B1767" s="12">
        <v>46283</v>
      </c>
      <c r="C1767" s="1" t="s">
        <v>71</v>
      </c>
      <c r="D1767" s="1" t="s">
        <v>273</v>
      </c>
      <c r="E1767" s="1">
        <v>3</v>
      </c>
      <c r="F1767" s="1">
        <v>0</v>
      </c>
      <c r="G1767" s="1" t="s">
        <v>584</v>
      </c>
      <c r="H1767" s="1" t="s">
        <v>584</v>
      </c>
      <c r="I1767" s="1">
        <v>2</v>
      </c>
      <c r="J1767" s="14" t="s">
        <v>4629</v>
      </c>
      <c r="K1767" s="14" t="s">
        <v>4630</v>
      </c>
      <c r="L1767" s="14"/>
      <c r="M1767" s="1" t="s">
        <v>5986</v>
      </c>
      <c r="N1767" s="14" t="s">
        <v>5988</v>
      </c>
      <c r="O1767" s="1">
        <f>IF(G1767="D1",MATCH(C1767,'RPI calculation'!$A$9:$A$356,0),0)</f>
        <v>255</v>
      </c>
      <c r="P1767" s="1">
        <f>IF(H1767="D1",MATCH(D1767,'RPI calculation'!$A$9:$A$356,0),0)</f>
        <v>327</v>
      </c>
      <c r="Q1767" s="1">
        <f t="shared" si="81"/>
        <v>1</v>
      </c>
      <c r="R1767" s="1">
        <f t="shared" si="82"/>
        <v>1</v>
      </c>
      <c r="S1767" s="1">
        <f t="shared" si="83"/>
        <v>0</v>
      </c>
      <c r="T1767" s="9">
        <f>IF(Q1767=0,0,(INDEX('RPI calculation'!$H$9:$H$356,P1767)-(COUNTIFS(Matches!$C$9:$C$1954,C1767,Matches!$D$9:$D$1954,D1767,Matches!$Q$9:$Q$1954,1,Matches!$F$9:$F$1954,3)+COUNTIFS(Matches!$C$9:$C$1954,D1767,Matches!$D$9:$D$1954,C1767,Matches!$Q$9:$Q$1954,1,Matches!$E$9:$E$1954,3)))/((INDEX('RPI calculation'!$H$9:$H$356,P1767)+INDEX('RPI calculation'!$I$9:$I$356,P1767))-(COUNTIFS(Matches!$C$9:$C$1954,C1767,Matches!$D$9:$D$1954,D1767,Matches!$Q$9:$Q$1954,1)+COUNTIFS(Matches!$C$9:$C$1954,D1767,Matches!$D$9:$D$1954,C1767,Matches!$Q$9:$Q$1954,1))))</f>
        <v>0.375</v>
      </c>
      <c r="U1767" s="9">
        <f>IF(Q1767=0,0,(INDEX('RPI calculation'!$H$9:$H$356,O1767)-(COUNTIFS(Matches!$C$9:$C$1954,C1767,Matches!$D$9:$D$1954,D1767,Matches!$Q$9:$Q$1954,1,Matches!$E$9:$E$1954,3)+COUNTIFS(Matches!$C$9:$C$1954,D1767,Matches!$D$9:$D$1954,C1767,Matches!$Q$9:$Q$1954,1,Matches!$F$9:$F$1954,3)))/((INDEX('RPI calculation'!$H$9:$H$356,O1767)+INDEX('RPI calculation'!$I$9:$I$356,O1767))-(COUNTIFS(Matches!$C$9:$C$1954,C1767,Matches!$D$9:$D$1954,D1767,Matches!$Q$9:$Q$1954,1)+COUNTIFS(Matches!$C$9:$C$1954,D1767,Matches!$D$9:$D$1954,C1767,Matches!$Q$9:$Q$1954,1))))</f>
        <v>0.66666666666666663</v>
      </c>
      <c r="V1767" s="9">
        <f>IF(Q1767=0,0,INDEX('RPI calculation'!$K$9:$K$356,P1767))</f>
        <v>0.49228395061728392</v>
      </c>
      <c r="W1767" s="9">
        <f>IF(Q1767=0,0,INDEX('RPI calculation'!$K$9:$K$356,O1767))</f>
        <v>0.59676767676767672</v>
      </c>
      <c r="X1767" s="1">
        <f>IF(G1767="D1",INDEX('RPI calculation'!$N$9:$N$356,O1767),0)</f>
        <v>48</v>
      </c>
      <c r="Y1767" s="1">
        <f>IF(H1767="D1",INDEX('RPI calculation'!$N$9:$N$356,P1767),0)</f>
        <v>250</v>
      </c>
    </row>
    <row r="1768" spans="1:25" ht="25">
      <c r="A1768" s="1" t="s">
        <v>4631</v>
      </c>
      <c r="B1768" s="12">
        <v>46283</v>
      </c>
      <c r="C1768" s="1" t="s">
        <v>138</v>
      </c>
      <c r="D1768" s="1" t="s">
        <v>35</v>
      </c>
      <c r="E1768" s="1">
        <v>0</v>
      </c>
      <c r="F1768" s="1">
        <v>3</v>
      </c>
      <c r="G1768" s="1" t="s">
        <v>584</v>
      </c>
      <c r="H1768" s="1" t="s">
        <v>584</v>
      </c>
      <c r="I1768" s="1">
        <v>2</v>
      </c>
      <c r="J1768" s="14" t="s">
        <v>1945</v>
      </c>
      <c r="K1768" s="14" t="s">
        <v>4632</v>
      </c>
      <c r="L1768" s="14"/>
      <c r="M1768" s="1" t="s">
        <v>5986</v>
      </c>
      <c r="N1768" s="14" t="s">
        <v>5989</v>
      </c>
      <c r="O1768" s="1">
        <f>IF(G1768="D1",MATCH(C1768,'RPI calculation'!$A$9:$A$356,0),0)</f>
        <v>258</v>
      </c>
      <c r="P1768" s="1">
        <f>IF(H1768="D1",MATCH(D1768,'RPI calculation'!$A$9:$A$356,0),0)</f>
        <v>329</v>
      </c>
      <c r="Q1768" s="1">
        <f t="shared" si="81"/>
        <v>1</v>
      </c>
      <c r="R1768" s="1">
        <f t="shared" si="82"/>
        <v>0</v>
      </c>
      <c r="S1768" s="1">
        <f t="shared" si="83"/>
        <v>1</v>
      </c>
      <c r="T1768" s="9">
        <f>IF(Q1768=0,0,(INDEX('RPI calculation'!$H$9:$H$356,P1768)-(COUNTIFS(Matches!$C$9:$C$1954,C1768,Matches!$D$9:$D$1954,D1768,Matches!$Q$9:$Q$1954,1,Matches!$F$9:$F$1954,3)+COUNTIFS(Matches!$C$9:$C$1954,D1768,Matches!$D$9:$D$1954,C1768,Matches!$Q$9:$Q$1954,1,Matches!$E$9:$E$1954,3)))/((INDEX('RPI calculation'!$H$9:$H$356,P1768)+INDEX('RPI calculation'!$I$9:$I$356,P1768))-(COUNTIFS(Matches!$C$9:$C$1954,C1768,Matches!$D$9:$D$1954,D1768,Matches!$Q$9:$Q$1954,1)+COUNTIFS(Matches!$C$9:$C$1954,D1768,Matches!$D$9:$D$1954,C1768,Matches!$Q$9:$Q$1954,1))))</f>
        <v>1</v>
      </c>
      <c r="U1768" s="9">
        <f>IF(Q1768=0,0,(INDEX('RPI calculation'!$H$9:$H$356,O1768)-(COUNTIFS(Matches!$C$9:$C$1954,C1768,Matches!$D$9:$D$1954,D1768,Matches!$Q$9:$Q$1954,1,Matches!$E$9:$E$1954,3)+COUNTIFS(Matches!$C$9:$C$1954,D1768,Matches!$D$9:$D$1954,C1768,Matches!$Q$9:$Q$1954,1,Matches!$F$9:$F$1954,3)))/((INDEX('RPI calculation'!$H$9:$H$356,O1768)+INDEX('RPI calculation'!$I$9:$I$356,O1768))-(COUNTIFS(Matches!$C$9:$C$1954,C1768,Matches!$D$9:$D$1954,D1768,Matches!$Q$9:$Q$1954,1)+COUNTIFS(Matches!$C$9:$C$1954,D1768,Matches!$D$9:$D$1954,C1768,Matches!$Q$9:$Q$1954,1))))</f>
        <v>0.4</v>
      </c>
      <c r="V1768" s="9">
        <f>IF(Q1768=0,0,INDEX('RPI calculation'!$K$9:$K$356,P1768))</f>
        <v>0.56141975308641967</v>
      </c>
      <c r="W1768" s="9">
        <f>IF(Q1768=0,0,INDEX('RPI calculation'!$K$9:$K$356,O1768))</f>
        <v>0.63380558835104284</v>
      </c>
      <c r="X1768" s="1">
        <f>IF(G1768="D1",INDEX('RPI calculation'!$N$9:$N$356,O1768),0)</f>
        <v>115</v>
      </c>
      <c r="Y1768" s="1">
        <f>IF(H1768="D1",INDEX('RPI calculation'!$N$9:$N$356,P1768),0)</f>
        <v>12</v>
      </c>
    </row>
    <row r="1769" spans="1:25" ht="25">
      <c r="A1769" s="1" t="s">
        <v>4633</v>
      </c>
      <c r="B1769" s="12">
        <v>46283</v>
      </c>
      <c r="C1769" s="1" t="s">
        <v>354</v>
      </c>
      <c r="D1769" s="1" t="s">
        <v>328</v>
      </c>
      <c r="E1769" s="1">
        <v>1</v>
      </c>
      <c r="F1769" s="1">
        <v>3</v>
      </c>
      <c r="G1769" s="1" t="s">
        <v>584</v>
      </c>
      <c r="H1769" s="1" t="s">
        <v>584</v>
      </c>
      <c r="I1769" s="1">
        <v>2</v>
      </c>
      <c r="J1769" s="14" t="s">
        <v>730</v>
      </c>
      <c r="K1769" s="14" t="s">
        <v>4634</v>
      </c>
      <c r="L1769" s="14"/>
      <c r="M1769" s="1" t="s">
        <v>5986</v>
      </c>
      <c r="N1769" s="14" t="s">
        <v>5989</v>
      </c>
      <c r="O1769" s="1">
        <f>IF(G1769="D1",MATCH(C1769,'RPI calculation'!$A$9:$A$356,0),0)</f>
        <v>261</v>
      </c>
      <c r="P1769" s="1">
        <f>IF(H1769="D1",MATCH(D1769,'RPI calculation'!$A$9:$A$356,0),0)</f>
        <v>295</v>
      </c>
      <c r="Q1769" s="1">
        <f t="shared" si="81"/>
        <v>1</v>
      </c>
      <c r="R1769" s="1">
        <f t="shared" si="82"/>
        <v>0</v>
      </c>
      <c r="S1769" s="1">
        <f t="shared" si="83"/>
        <v>1</v>
      </c>
      <c r="T1769" s="9">
        <f>IF(Q1769=0,0,(INDEX('RPI calculation'!$H$9:$H$356,P1769)-(COUNTIFS(Matches!$C$9:$C$1954,C1769,Matches!$D$9:$D$1954,D1769,Matches!$Q$9:$Q$1954,1,Matches!$F$9:$F$1954,3)+COUNTIFS(Matches!$C$9:$C$1954,D1769,Matches!$D$9:$D$1954,C1769,Matches!$Q$9:$Q$1954,1,Matches!$E$9:$E$1954,3)))/((INDEX('RPI calculation'!$H$9:$H$356,P1769)+INDEX('RPI calculation'!$I$9:$I$356,P1769))-(COUNTIFS(Matches!$C$9:$C$1954,C1769,Matches!$D$9:$D$1954,D1769,Matches!$Q$9:$Q$1954,1)+COUNTIFS(Matches!$C$9:$C$1954,D1769,Matches!$D$9:$D$1954,C1769,Matches!$Q$9:$Q$1954,1))))</f>
        <v>0.1</v>
      </c>
      <c r="U1769" s="9">
        <f>IF(Q1769=0,0,(INDEX('RPI calculation'!$H$9:$H$356,O1769)-(COUNTIFS(Matches!$C$9:$C$1954,C1769,Matches!$D$9:$D$1954,D1769,Matches!$Q$9:$Q$1954,1,Matches!$E$9:$E$1954,3)+COUNTIFS(Matches!$C$9:$C$1954,D1769,Matches!$D$9:$D$1954,C1769,Matches!$Q$9:$Q$1954,1,Matches!$F$9:$F$1954,3)))/((INDEX('RPI calculation'!$H$9:$H$356,O1769)+INDEX('RPI calculation'!$I$9:$I$356,O1769))-(COUNTIFS(Matches!$C$9:$C$1954,C1769,Matches!$D$9:$D$1954,D1769,Matches!$Q$9:$Q$1954,1)+COUNTIFS(Matches!$C$9:$C$1954,D1769,Matches!$D$9:$D$1954,C1769,Matches!$Q$9:$Q$1954,1))))</f>
        <v>0.25</v>
      </c>
      <c r="V1769" s="9">
        <f>IF(Q1769=0,0,INDEX('RPI calculation'!$K$9:$K$356,P1769))</f>
        <v>0.47323232323232317</v>
      </c>
      <c r="W1769" s="9">
        <f>IF(Q1769=0,0,INDEX('RPI calculation'!$K$9:$K$356,O1769))</f>
        <v>0.34475524475524472</v>
      </c>
      <c r="X1769" s="1">
        <f>IF(G1769="D1",INDEX('RPI calculation'!$N$9:$N$356,O1769),0)</f>
        <v>331</v>
      </c>
      <c r="Y1769" s="1">
        <f>IF(H1769="D1",INDEX('RPI calculation'!$N$9:$N$356,P1769),0)</f>
        <v>305</v>
      </c>
    </row>
    <row r="1770" spans="1:25" ht="25">
      <c r="A1770" s="1" t="s">
        <v>4635</v>
      </c>
      <c r="B1770" s="12">
        <v>46283</v>
      </c>
      <c r="C1770" s="1" t="s">
        <v>354</v>
      </c>
      <c r="D1770" s="1" t="s">
        <v>201</v>
      </c>
      <c r="E1770" s="1">
        <v>0</v>
      </c>
      <c r="F1770" s="1">
        <v>3</v>
      </c>
      <c r="G1770" s="1" t="s">
        <v>584</v>
      </c>
      <c r="H1770" s="1" t="s">
        <v>584</v>
      </c>
      <c r="I1770" s="1">
        <v>2</v>
      </c>
      <c r="J1770" s="14" t="s">
        <v>2096</v>
      </c>
      <c r="K1770" s="14" t="s">
        <v>4636</v>
      </c>
      <c r="L1770" s="14"/>
      <c r="M1770" s="1" t="s">
        <v>5986</v>
      </c>
      <c r="N1770" s="14" t="s">
        <v>5989</v>
      </c>
      <c r="O1770" s="1">
        <f>IF(G1770="D1",MATCH(C1770,'RPI calculation'!$A$9:$A$356,0),0)</f>
        <v>261</v>
      </c>
      <c r="P1770" s="1">
        <f>IF(H1770="D1",MATCH(D1770,'RPI calculation'!$A$9:$A$356,0),0)</f>
        <v>311</v>
      </c>
      <c r="Q1770" s="1">
        <f t="shared" si="81"/>
        <v>1</v>
      </c>
      <c r="R1770" s="1">
        <f t="shared" si="82"/>
        <v>0</v>
      </c>
      <c r="S1770" s="1">
        <f t="shared" si="83"/>
        <v>1</v>
      </c>
      <c r="T1770" s="9">
        <f>IF(Q1770=0,0,(INDEX('RPI calculation'!$H$9:$H$356,P1770)-(COUNTIFS(Matches!$C$9:$C$1954,C1770,Matches!$D$9:$D$1954,D1770,Matches!$Q$9:$Q$1954,1,Matches!$F$9:$F$1954,3)+COUNTIFS(Matches!$C$9:$C$1954,D1770,Matches!$D$9:$D$1954,C1770,Matches!$Q$9:$Q$1954,1,Matches!$E$9:$E$1954,3)))/((INDEX('RPI calculation'!$H$9:$H$356,P1770)+INDEX('RPI calculation'!$I$9:$I$356,P1770))-(COUNTIFS(Matches!$C$9:$C$1954,C1770,Matches!$D$9:$D$1954,D1770,Matches!$Q$9:$Q$1954,1)+COUNTIFS(Matches!$C$9:$C$1954,D1770,Matches!$D$9:$D$1954,C1770,Matches!$Q$9:$Q$1954,1))))</f>
        <v>0.3</v>
      </c>
      <c r="U1770" s="9">
        <f>IF(Q1770=0,0,(INDEX('RPI calculation'!$H$9:$H$356,O1770)-(COUNTIFS(Matches!$C$9:$C$1954,C1770,Matches!$D$9:$D$1954,D1770,Matches!$Q$9:$Q$1954,1,Matches!$E$9:$E$1954,3)+COUNTIFS(Matches!$C$9:$C$1954,D1770,Matches!$D$9:$D$1954,C1770,Matches!$Q$9:$Q$1954,1,Matches!$F$9:$F$1954,3)))/((INDEX('RPI calculation'!$H$9:$H$356,O1770)+INDEX('RPI calculation'!$I$9:$I$356,O1770))-(COUNTIFS(Matches!$C$9:$C$1954,C1770,Matches!$D$9:$D$1954,D1770,Matches!$Q$9:$Q$1954,1)+COUNTIFS(Matches!$C$9:$C$1954,D1770,Matches!$D$9:$D$1954,C1770,Matches!$Q$9:$Q$1954,1))))</f>
        <v>0.25</v>
      </c>
      <c r="V1770" s="9">
        <f>IF(Q1770=0,0,INDEX('RPI calculation'!$K$9:$K$356,P1770))</f>
        <v>0.55128558310376496</v>
      </c>
      <c r="W1770" s="9">
        <f>IF(Q1770=0,0,INDEX('RPI calculation'!$K$9:$K$356,O1770))</f>
        <v>0.34475524475524472</v>
      </c>
      <c r="X1770" s="1">
        <f>IF(G1770="D1",INDEX('RPI calculation'!$N$9:$N$356,O1770),0)</f>
        <v>331</v>
      </c>
      <c r="Y1770" s="1">
        <f>IF(H1770="D1",INDEX('RPI calculation'!$N$9:$N$356,P1770),0)</f>
        <v>178</v>
      </c>
    </row>
    <row r="1771" spans="1:25" ht="25">
      <c r="A1771" s="1" t="s">
        <v>4637</v>
      </c>
      <c r="B1771" s="12">
        <v>46283</v>
      </c>
      <c r="C1771" s="1" t="s">
        <v>106</v>
      </c>
      <c r="D1771" s="1" t="s">
        <v>146</v>
      </c>
      <c r="E1771" s="1">
        <v>3</v>
      </c>
      <c r="F1771" s="1">
        <v>1</v>
      </c>
      <c r="G1771" s="1" t="s">
        <v>584</v>
      </c>
      <c r="H1771" s="1" t="s">
        <v>584</v>
      </c>
      <c r="I1771" s="1">
        <v>2</v>
      </c>
      <c r="J1771" s="14" t="s">
        <v>1513</v>
      </c>
      <c r="K1771" s="14" t="s">
        <v>4638</v>
      </c>
      <c r="L1771" s="14"/>
      <c r="M1771" s="1" t="s">
        <v>5986</v>
      </c>
      <c r="N1771" s="14" t="s">
        <v>5989</v>
      </c>
      <c r="O1771" s="1">
        <f>IF(G1771="D1",MATCH(C1771,'RPI calculation'!$A$9:$A$356,0),0)</f>
        <v>262</v>
      </c>
      <c r="P1771" s="1">
        <f>IF(H1771="D1",MATCH(D1771,'RPI calculation'!$A$9:$A$356,0),0)</f>
        <v>294</v>
      </c>
      <c r="Q1771" s="1">
        <f t="shared" si="81"/>
        <v>1</v>
      </c>
      <c r="R1771" s="1">
        <f t="shared" si="82"/>
        <v>1</v>
      </c>
      <c r="S1771" s="1">
        <f t="shared" si="83"/>
        <v>0</v>
      </c>
      <c r="T1771" s="9">
        <f>IF(Q1771=0,0,(INDEX('RPI calculation'!$H$9:$H$356,P1771)-(COUNTIFS(Matches!$C$9:$C$1954,C1771,Matches!$D$9:$D$1954,D1771,Matches!$Q$9:$Q$1954,1,Matches!$F$9:$F$1954,3)+COUNTIFS(Matches!$C$9:$C$1954,D1771,Matches!$D$9:$D$1954,C1771,Matches!$Q$9:$Q$1954,1,Matches!$E$9:$E$1954,3)))/((INDEX('RPI calculation'!$H$9:$H$356,P1771)+INDEX('RPI calculation'!$I$9:$I$356,P1771))-(COUNTIFS(Matches!$C$9:$C$1954,C1771,Matches!$D$9:$D$1954,D1771,Matches!$Q$9:$Q$1954,1)+COUNTIFS(Matches!$C$9:$C$1954,D1771,Matches!$D$9:$D$1954,C1771,Matches!$Q$9:$Q$1954,1))))</f>
        <v>0.4</v>
      </c>
      <c r="U1771" s="9">
        <f>IF(Q1771=0,0,(INDEX('RPI calculation'!$H$9:$H$356,O1771)-(COUNTIFS(Matches!$C$9:$C$1954,C1771,Matches!$D$9:$D$1954,D1771,Matches!$Q$9:$Q$1954,1,Matches!$E$9:$E$1954,3)+COUNTIFS(Matches!$C$9:$C$1954,D1771,Matches!$D$9:$D$1954,C1771,Matches!$Q$9:$Q$1954,1,Matches!$F$9:$F$1954,3)))/((INDEX('RPI calculation'!$H$9:$H$356,O1771)+INDEX('RPI calculation'!$I$9:$I$356,O1771))-(COUNTIFS(Matches!$C$9:$C$1954,C1771,Matches!$D$9:$D$1954,D1771,Matches!$Q$9:$Q$1954,1)+COUNTIFS(Matches!$C$9:$C$1954,D1771,Matches!$D$9:$D$1954,C1771,Matches!$Q$9:$Q$1954,1))))</f>
        <v>0.55555555555555558</v>
      </c>
      <c r="V1771" s="9">
        <f>IF(Q1771=0,0,INDEX('RPI calculation'!$K$9:$K$356,P1771))</f>
        <v>0.62020202020202031</v>
      </c>
      <c r="W1771" s="9">
        <f>IF(Q1771=0,0,INDEX('RPI calculation'!$K$9:$K$356,O1771))</f>
        <v>0.55810966810966811</v>
      </c>
      <c r="X1771" s="1">
        <f>IF(G1771="D1",INDEX('RPI calculation'!$N$9:$N$356,O1771),0)</f>
        <v>83</v>
      </c>
      <c r="Y1771" s="1">
        <f>IF(H1771="D1",INDEX('RPI calculation'!$N$9:$N$356,P1771),0)</f>
        <v>123</v>
      </c>
    </row>
    <row r="1772" spans="1:25" ht="25">
      <c r="A1772" s="1" t="s">
        <v>4639</v>
      </c>
      <c r="B1772" s="12">
        <v>46283</v>
      </c>
      <c r="C1772" s="1" t="s">
        <v>275</v>
      </c>
      <c r="D1772" s="1" t="s">
        <v>118</v>
      </c>
      <c r="E1772" s="1">
        <v>2</v>
      </c>
      <c r="F1772" s="1">
        <v>3</v>
      </c>
      <c r="G1772" s="1" t="s">
        <v>584</v>
      </c>
      <c r="H1772" s="1" t="s">
        <v>584</v>
      </c>
      <c r="I1772" s="1">
        <v>2</v>
      </c>
      <c r="J1772" s="14" t="s">
        <v>1270</v>
      </c>
      <c r="K1772" s="14" t="s">
        <v>4640</v>
      </c>
      <c r="L1772" s="14"/>
      <c r="M1772" s="1" t="s">
        <v>5986</v>
      </c>
      <c r="N1772" s="14" t="s">
        <v>5989</v>
      </c>
      <c r="O1772" s="1">
        <f>IF(G1772="D1",MATCH(C1772,'RPI calculation'!$A$9:$A$356,0),0)</f>
        <v>269</v>
      </c>
      <c r="P1772" s="1">
        <f>IF(H1772="D1",MATCH(D1772,'RPI calculation'!$A$9:$A$356,0),0)</f>
        <v>338</v>
      </c>
      <c r="Q1772" s="1">
        <f t="shared" si="81"/>
        <v>1</v>
      </c>
      <c r="R1772" s="1">
        <f t="shared" si="82"/>
        <v>0</v>
      </c>
      <c r="S1772" s="1">
        <f t="shared" si="83"/>
        <v>1</v>
      </c>
      <c r="T1772" s="9">
        <f>IF(Q1772=0,0,(INDEX('RPI calculation'!$H$9:$H$356,P1772)-(COUNTIFS(Matches!$C$9:$C$1954,C1772,Matches!$D$9:$D$1954,D1772,Matches!$Q$9:$Q$1954,1,Matches!$F$9:$F$1954,3)+COUNTIFS(Matches!$C$9:$C$1954,D1772,Matches!$D$9:$D$1954,C1772,Matches!$Q$9:$Q$1954,1,Matches!$E$9:$E$1954,3)))/((INDEX('RPI calculation'!$H$9:$H$356,P1772)+INDEX('RPI calculation'!$I$9:$I$356,P1772))-(COUNTIFS(Matches!$C$9:$C$1954,C1772,Matches!$D$9:$D$1954,D1772,Matches!$Q$9:$Q$1954,1)+COUNTIFS(Matches!$C$9:$C$1954,D1772,Matches!$D$9:$D$1954,C1772,Matches!$Q$9:$Q$1954,1))))</f>
        <v>0.7</v>
      </c>
      <c r="U1772" s="9">
        <f>IF(Q1772=0,0,(INDEX('RPI calculation'!$H$9:$H$356,O1772)-(COUNTIFS(Matches!$C$9:$C$1954,C1772,Matches!$D$9:$D$1954,D1772,Matches!$Q$9:$Q$1954,1,Matches!$E$9:$E$1954,3)+COUNTIFS(Matches!$C$9:$C$1954,D1772,Matches!$D$9:$D$1954,C1772,Matches!$Q$9:$Q$1954,1,Matches!$F$9:$F$1954,3)))/((INDEX('RPI calculation'!$H$9:$H$356,O1772)+INDEX('RPI calculation'!$I$9:$I$356,O1772))-(COUNTIFS(Matches!$C$9:$C$1954,C1772,Matches!$D$9:$D$1954,D1772,Matches!$Q$9:$Q$1954,1)+COUNTIFS(Matches!$C$9:$C$1954,D1772,Matches!$D$9:$D$1954,C1772,Matches!$Q$9:$Q$1954,1))))</f>
        <v>0.25</v>
      </c>
      <c r="V1772" s="9">
        <f>IF(Q1772=0,0,INDEX('RPI calculation'!$K$9:$K$356,P1772))</f>
        <v>0.51566362929999288</v>
      </c>
      <c r="W1772" s="9">
        <f>IF(Q1772=0,0,INDEX('RPI calculation'!$K$9:$K$356,O1772))</f>
        <v>0.52420234086900752</v>
      </c>
      <c r="X1772" s="1">
        <f>IF(G1772="D1",INDEX('RPI calculation'!$N$9:$N$356,O1772),0)</f>
        <v>252</v>
      </c>
      <c r="Y1772" s="1">
        <f>IF(H1772="D1",INDEX('RPI calculation'!$N$9:$N$356,P1772),0)</f>
        <v>95</v>
      </c>
    </row>
    <row r="1773" spans="1:25">
      <c r="A1773" s="1" t="s">
        <v>4641</v>
      </c>
      <c r="B1773" s="12">
        <v>46283</v>
      </c>
      <c r="C1773" s="1" t="s">
        <v>95</v>
      </c>
      <c r="D1773" s="1" t="s">
        <v>292</v>
      </c>
      <c r="E1773" s="1">
        <v>3</v>
      </c>
      <c r="F1773" s="1">
        <v>0</v>
      </c>
      <c r="G1773" s="1" t="s">
        <v>584</v>
      </c>
      <c r="H1773" s="1" t="s">
        <v>584</v>
      </c>
      <c r="I1773" s="1">
        <v>1</v>
      </c>
      <c r="J1773" s="14" t="s">
        <v>4472</v>
      </c>
      <c r="K1773" s="14" t="s">
        <v>4642</v>
      </c>
      <c r="L1773" s="14"/>
      <c r="M1773" s="1" t="s">
        <v>5993</v>
      </c>
      <c r="N1773" s="14" t="s">
        <v>5989</v>
      </c>
      <c r="O1773" s="1">
        <f>IF(G1773="D1",MATCH(C1773,'RPI calculation'!$A$9:$A$356,0),0)</f>
        <v>273</v>
      </c>
      <c r="P1773" s="1">
        <f>IF(H1773="D1",MATCH(D1773,'RPI calculation'!$A$9:$A$356,0),0)</f>
        <v>340</v>
      </c>
      <c r="Q1773" s="1">
        <f t="shared" si="81"/>
        <v>1</v>
      </c>
      <c r="R1773" s="1">
        <f t="shared" si="82"/>
        <v>1</v>
      </c>
      <c r="S1773" s="1">
        <f t="shared" si="83"/>
        <v>0</v>
      </c>
      <c r="T1773" s="9">
        <f>IF(Q1773=0,0,(INDEX('RPI calculation'!$H$9:$H$356,P1773)-(COUNTIFS(Matches!$C$9:$C$1954,C1773,Matches!$D$9:$D$1954,D1773,Matches!$Q$9:$Q$1954,1,Matches!$F$9:$F$1954,3)+COUNTIFS(Matches!$C$9:$C$1954,D1773,Matches!$D$9:$D$1954,C1773,Matches!$Q$9:$Q$1954,1,Matches!$E$9:$E$1954,3)))/((INDEX('RPI calculation'!$H$9:$H$356,P1773)+INDEX('RPI calculation'!$I$9:$I$356,P1773))-(COUNTIFS(Matches!$C$9:$C$1954,C1773,Matches!$D$9:$D$1954,D1773,Matches!$Q$9:$Q$1954,1)+COUNTIFS(Matches!$C$9:$C$1954,D1773,Matches!$D$9:$D$1954,C1773,Matches!$Q$9:$Q$1954,1))))</f>
        <v>0.44444444444444442</v>
      </c>
      <c r="U1773" s="9">
        <f>IF(Q1773=0,0,(INDEX('RPI calculation'!$H$9:$H$356,O1773)-(COUNTIFS(Matches!$C$9:$C$1954,C1773,Matches!$D$9:$D$1954,D1773,Matches!$Q$9:$Q$1954,1,Matches!$E$9:$E$1954,3)+COUNTIFS(Matches!$C$9:$C$1954,D1773,Matches!$D$9:$D$1954,C1773,Matches!$Q$9:$Q$1954,1,Matches!$F$9:$F$1954,3)))/((INDEX('RPI calculation'!$H$9:$H$356,O1773)+INDEX('RPI calculation'!$I$9:$I$356,O1773))-(COUNTIFS(Matches!$C$9:$C$1954,C1773,Matches!$D$9:$D$1954,D1773,Matches!$Q$9:$Q$1954,1)+COUNTIFS(Matches!$C$9:$C$1954,D1773,Matches!$D$9:$D$1954,C1773,Matches!$Q$9:$Q$1954,1))))</f>
        <v>0.6</v>
      </c>
      <c r="V1773" s="9">
        <f>IF(Q1773=0,0,INDEX('RPI calculation'!$K$9:$K$356,P1773))</f>
        <v>0.43465776647594828</v>
      </c>
      <c r="W1773" s="9">
        <f>IF(Q1773=0,0,INDEX('RPI calculation'!$K$9:$K$356,O1773))</f>
        <v>0.57912457912457915</v>
      </c>
      <c r="X1773" s="1">
        <f>IF(G1773="D1",INDEX('RPI calculation'!$N$9:$N$356,O1773),0)</f>
        <v>72</v>
      </c>
      <c r="Y1773" s="1">
        <f>IF(H1773="D1",INDEX('RPI calculation'!$N$9:$N$356,P1773),0)</f>
        <v>269</v>
      </c>
    </row>
    <row r="1774" spans="1:25" ht="25">
      <c r="A1774" s="1" t="s">
        <v>4643</v>
      </c>
      <c r="B1774" s="12">
        <v>46283</v>
      </c>
      <c r="C1774" s="1" t="s">
        <v>30</v>
      </c>
      <c r="D1774" s="1" t="s">
        <v>83</v>
      </c>
      <c r="E1774" s="1">
        <v>3</v>
      </c>
      <c r="F1774" s="1">
        <v>0</v>
      </c>
      <c r="G1774" s="1" t="s">
        <v>584</v>
      </c>
      <c r="H1774" s="1" t="s">
        <v>584</v>
      </c>
      <c r="I1774" s="1">
        <v>2</v>
      </c>
      <c r="J1774" s="14" t="s">
        <v>2128</v>
      </c>
      <c r="K1774" s="14" t="s">
        <v>4644</v>
      </c>
      <c r="L1774" s="14"/>
      <c r="M1774" s="1" t="s">
        <v>5986</v>
      </c>
      <c r="N1774" s="14" t="s">
        <v>5989</v>
      </c>
      <c r="O1774" s="1">
        <f>IF(G1774="D1",MATCH(C1774,'RPI calculation'!$A$9:$A$356,0),0)</f>
        <v>276</v>
      </c>
      <c r="P1774" s="1">
        <f>IF(H1774="D1",MATCH(D1774,'RPI calculation'!$A$9:$A$356,0),0)</f>
        <v>347</v>
      </c>
      <c r="Q1774" s="1">
        <f t="shared" si="81"/>
        <v>1</v>
      </c>
      <c r="R1774" s="1">
        <f t="shared" si="82"/>
        <v>1</v>
      </c>
      <c r="S1774" s="1">
        <f t="shared" si="83"/>
        <v>0</v>
      </c>
      <c r="T1774" s="9">
        <f>IF(Q1774=0,0,(INDEX('RPI calculation'!$H$9:$H$356,P1774)-(COUNTIFS(Matches!$C$9:$C$1954,C1774,Matches!$D$9:$D$1954,D1774,Matches!$Q$9:$Q$1954,1,Matches!$F$9:$F$1954,3)+COUNTIFS(Matches!$C$9:$C$1954,D1774,Matches!$D$9:$D$1954,C1774,Matches!$Q$9:$Q$1954,1,Matches!$E$9:$E$1954,3)))/((INDEX('RPI calculation'!$H$9:$H$356,P1774)+INDEX('RPI calculation'!$I$9:$I$356,P1774))-(COUNTIFS(Matches!$C$9:$C$1954,C1774,Matches!$D$9:$D$1954,D1774,Matches!$Q$9:$Q$1954,1)+COUNTIFS(Matches!$C$9:$C$1954,D1774,Matches!$D$9:$D$1954,C1774,Matches!$Q$9:$Q$1954,1))))</f>
        <v>0.8571428571428571</v>
      </c>
      <c r="U1774" s="9">
        <f>IF(Q1774=0,0,(INDEX('RPI calculation'!$H$9:$H$356,O1774)-(COUNTIFS(Matches!$C$9:$C$1954,C1774,Matches!$D$9:$D$1954,D1774,Matches!$Q$9:$Q$1954,1,Matches!$E$9:$E$1954,3)+COUNTIFS(Matches!$C$9:$C$1954,D1774,Matches!$D$9:$D$1954,C1774,Matches!$Q$9:$Q$1954,1,Matches!$F$9:$F$1954,3)))/((INDEX('RPI calculation'!$H$9:$H$356,O1774)+INDEX('RPI calculation'!$I$9:$I$356,O1774))-(COUNTIFS(Matches!$C$9:$C$1954,C1774,Matches!$D$9:$D$1954,D1774,Matches!$Q$9:$Q$1954,1)+COUNTIFS(Matches!$C$9:$C$1954,D1774,Matches!$D$9:$D$1954,C1774,Matches!$Q$9:$Q$1954,1))))</f>
        <v>0.8</v>
      </c>
      <c r="V1774" s="9">
        <f>IF(Q1774=0,0,INDEX('RPI calculation'!$K$9:$K$356,P1774))</f>
        <v>0.54842171717171717</v>
      </c>
      <c r="W1774" s="9">
        <f>IF(Q1774=0,0,INDEX('RPI calculation'!$K$9:$K$356,O1774))</f>
        <v>0.66777843368752454</v>
      </c>
      <c r="X1774" s="1">
        <f>IF(G1774="D1",INDEX('RPI calculation'!$N$9:$N$356,O1774),0)</f>
        <v>7</v>
      </c>
      <c r="Y1774" s="1">
        <f>IF(H1774="D1",INDEX('RPI calculation'!$N$9:$N$356,P1774),0)</f>
        <v>60</v>
      </c>
    </row>
    <row r="1775" spans="1:25" ht="25">
      <c r="A1775" s="1" t="s">
        <v>4645</v>
      </c>
      <c r="B1775" s="12">
        <v>46283</v>
      </c>
      <c r="C1775" s="1" t="s">
        <v>215</v>
      </c>
      <c r="D1775" s="1" t="s">
        <v>111</v>
      </c>
      <c r="E1775" s="1">
        <v>1</v>
      </c>
      <c r="F1775" s="1">
        <v>3</v>
      </c>
      <c r="G1775" s="1" t="s">
        <v>584</v>
      </c>
      <c r="H1775" s="1" t="s">
        <v>584</v>
      </c>
      <c r="I1775" s="1">
        <v>2</v>
      </c>
      <c r="J1775" s="14" t="s">
        <v>1249</v>
      </c>
      <c r="K1775" s="14" t="s">
        <v>4646</v>
      </c>
      <c r="L1775" s="14"/>
      <c r="M1775" s="1" t="s">
        <v>5986</v>
      </c>
      <c r="N1775" s="14" t="s">
        <v>5989</v>
      </c>
      <c r="O1775" s="1">
        <f>IF(G1775="D1",MATCH(C1775,'RPI calculation'!$A$9:$A$356,0),0)</f>
        <v>285</v>
      </c>
      <c r="P1775" s="1">
        <f>IF(H1775="D1",MATCH(D1775,'RPI calculation'!$A$9:$A$356,0),0)</f>
        <v>332</v>
      </c>
      <c r="Q1775" s="1">
        <f t="shared" si="81"/>
        <v>1</v>
      </c>
      <c r="R1775" s="1">
        <f t="shared" si="82"/>
        <v>0</v>
      </c>
      <c r="S1775" s="1">
        <f t="shared" si="83"/>
        <v>1</v>
      </c>
      <c r="T1775" s="9">
        <f>IF(Q1775=0,0,(INDEX('RPI calculation'!$H$9:$H$356,P1775)-(COUNTIFS(Matches!$C$9:$C$1954,C1775,Matches!$D$9:$D$1954,D1775,Matches!$Q$9:$Q$1954,1,Matches!$F$9:$F$1954,3)+COUNTIFS(Matches!$C$9:$C$1954,D1775,Matches!$D$9:$D$1954,C1775,Matches!$Q$9:$Q$1954,1,Matches!$E$9:$E$1954,3)))/((INDEX('RPI calculation'!$H$9:$H$356,P1775)+INDEX('RPI calculation'!$I$9:$I$356,P1775))-(COUNTIFS(Matches!$C$9:$C$1954,C1775,Matches!$D$9:$D$1954,D1775,Matches!$Q$9:$Q$1954,1)+COUNTIFS(Matches!$C$9:$C$1954,D1775,Matches!$D$9:$D$1954,C1775,Matches!$Q$9:$Q$1954,1))))</f>
        <v>0.8</v>
      </c>
      <c r="U1775" s="9">
        <f>IF(Q1775=0,0,(INDEX('RPI calculation'!$H$9:$H$356,O1775)-(COUNTIFS(Matches!$C$9:$C$1954,C1775,Matches!$D$9:$D$1954,D1775,Matches!$Q$9:$Q$1954,1,Matches!$E$9:$E$1954,3)+COUNTIFS(Matches!$C$9:$C$1954,D1775,Matches!$D$9:$D$1954,C1775,Matches!$Q$9:$Q$1954,1,Matches!$F$9:$F$1954,3)))/((INDEX('RPI calculation'!$H$9:$H$356,O1775)+INDEX('RPI calculation'!$I$9:$I$356,O1775))-(COUNTIFS(Matches!$C$9:$C$1954,C1775,Matches!$D$9:$D$1954,D1775,Matches!$Q$9:$Q$1954,1)+COUNTIFS(Matches!$C$9:$C$1954,D1775,Matches!$D$9:$D$1954,C1775,Matches!$Q$9:$Q$1954,1))))</f>
        <v>0.72727272727272729</v>
      </c>
      <c r="V1775" s="9">
        <f>IF(Q1775=0,0,INDEX('RPI calculation'!$K$9:$K$356,P1775))</f>
        <v>0.46641414141414145</v>
      </c>
      <c r="W1775" s="9">
        <f>IF(Q1775=0,0,INDEX('RPI calculation'!$K$9:$K$356,O1775))</f>
        <v>0.38417508417508417</v>
      </c>
      <c r="X1775" s="1">
        <f>IF(G1775="D1",INDEX('RPI calculation'!$N$9:$N$356,O1775),0)</f>
        <v>192</v>
      </c>
      <c r="Y1775" s="1">
        <f>IF(H1775="D1",INDEX('RPI calculation'!$N$9:$N$356,P1775),0)</f>
        <v>88</v>
      </c>
    </row>
    <row r="1776" spans="1:25" ht="25">
      <c r="A1776" s="1" t="s">
        <v>4647</v>
      </c>
      <c r="B1776" s="12">
        <v>46283</v>
      </c>
      <c r="C1776" s="1" t="s">
        <v>347</v>
      </c>
      <c r="D1776" s="1" t="s">
        <v>170</v>
      </c>
      <c r="E1776" s="1">
        <v>0</v>
      </c>
      <c r="F1776" s="1">
        <v>3</v>
      </c>
      <c r="G1776" s="1" t="s">
        <v>584</v>
      </c>
      <c r="H1776" s="1" t="s">
        <v>584</v>
      </c>
      <c r="I1776" s="1">
        <v>2</v>
      </c>
      <c r="J1776" s="14" t="s">
        <v>1006</v>
      </c>
      <c r="K1776" s="14" t="s">
        <v>4648</v>
      </c>
      <c r="L1776" s="14"/>
      <c r="M1776" s="1" t="s">
        <v>5986</v>
      </c>
      <c r="N1776" s="14" t="s">
        <v>5989</v>
      </c>
      <c r="O1776" s="1">
        <f>IF(G1776="D1",MATCH(C1776,'RPI calculation'!$A$9:$A$356,0),0)</f>
        <v>286</v>
      </c>
      <c r="P1776" s="1">
        <f>IF(H1776="D1",MATCH(D1776,'RPI calculation'!$A$9:$A$356,0),0)</f>
        <v>289</v>
      </c>
      <c r="Q1776" s="1">
        <f t="shared" si="81"/>
        <v>1</v>
      </c>
      <c r="R1776" s="1">
        <f t="shared" si="82"/>
        <v>0</v>
      </c>
      <c r="S1776" s="1">
        <f t="shared" si="83"/>
        <v>1</v>
      </c>
      <c r="T1776" s="9">
        <f>IF(Q1776=0,0,(INDEX('RPI calculation'!$H$9:$H$356,P1776)-(COUNTIFS(Matches!$C$9:$C$1954,C1776,Matches!$D$9:$D$1954,D1776,Matches!$Q$9:$Q$1954,1,Matches!$F$9:$F$1954,3)+COUNTIFS(Matches!$C$9:$C$1954,D1776,Matches!$D$9:$D$1954,C1776,Matches!$Q$9:$Q$1954,1,Matches!$E$9:$E$1954,3)))/((INDEX('RPI calculation'!$H$9:$H$356,P1776)+INDEX('RPI calculation'!$I$9:$I$356,P1776))-(COUNTIFS(Matches!$C$9:$C$1954,C1776,Matches!$D$9:$D$1954,D1776,Matches!$Q$9:$Q$1954,1)+COUNTIFS(Matches!$C$9:$C$1954,D1776,Matches!$D$9:$D$1954,C1776,Matches!$Q$9:$Q$1954,1))))</f>
        <v>0.5</v>
      </c>
      <c r="U1776" s="9">
        <f>IF(Q1776=0,0,(INDEX('RPI calculation'!$H$9:$H$356,O1776)-(COUNTIFS(Matches!$C$9:$C$1954,C1776,Matches!$D$9:$D$1954,D1776,Matches!$Q$9:$Q$1954,1,Matches!$E$9:$E$1954,3)+COUNTIFS(Matches!$C$9:$C$1954,D1776,Matches!$D$9:$D$1954,C1776,Matches!$Q$9:$Q$1954,1,Matches!$F$9:$F$1954,3)))/((INDEX('RPI calculation'!$H$9:$H$356,O1776)+INDEX('RPI calculation'!$I$9:$I$356,O1776))-(COUNTIFS(Matches!$C$9:$C$1954,C1776,Matches!$D$9:$D$1954,D1776,Matches!$Q$9:$Q$1954,1)+COUNTIFS(Matches!$C$9:$C$1954,D1776,Matches!$D$9:$D$1954,C1776,Matches!$Q$9:$Q$1954,1))))</f>
        <v>0.27272727272727271</v>
      </c>
      <c r="V1776" s="9">
        <f>IF(Q1776=0,0,INDEX('RPI calculation'!$K$9:$K$356,P1776))</f>
        <v>0.51441798941798944</v>
      </c>
      <c r="W1776" s="9">
        <f>IF(Q1776=0,0,INDEX('RPI calculation'!$K$9:$K$356,O1776))</f>
        <v>0.38901515151515148</v>
      </c>
      <c r="X1776" s="1">
        <f>IF(G1776="D1",INDEX('RPI calculation'!$N$9:$N$356,O1776),0)</f>
        <v>324</v>
      </c>
      <c r="Y1776" s="1">
        <f>IF(H1776="D1",INDEX('RPI calculation'!$N$9:$N$356,P1776),0)</f>
        <v>147</v>
      </c>
    </row>
    <row r="1777" spans="1:25" ht="25">
      <c r="A1777" s="1" t="s">
        <v>4649</v>
      </c>
      <c r="B1777" s="12">
        <v>46283</v>
      </c>
      <c r="C1777" s="1" t="s">
        <v>258</v>
      </c>
      <c r="D1777" s="1" t="s">
        <v>53</v>
      </c>
      <c r="E1777" s="1">
        <v>0</v>
      </c>
      <c r="F1777" s="1">
        <v>3</v>
      </c>
      <c r="G1777" s="1" t="s">
        <v>584</v>
      </c>
      <c r="H1777" s="1" t="s">
        <v>584</v>
      </c>
      <c r="I1777" s="1">
        <v>2</v>
      </c>
      <c r="J1777" s="14" t="s">
        <v>1839</v>
      </c>
      <c r="K1777" s="14" t="s">
        <v>4650</v>
      </c>
      <c r="L1777" s="14"/>
      <c r="M1777" s="1" t="s">
        <v>5986</v>
      </c>
      <c r="N1777" s="14" t="s">
        <v>5989</v>
      </c>
      <c r="O1777" s="1">
        <f>IF(G1777="D1",MATCH(C1777,'RPI calculation'!$A$9:$A$356,0),0)</f>
        <v>293</v>
      </c>
      <c r="P1777" s="1">
        <f>IF(H1777="D1",MATCH(D1777,'RPI calculation'!$A$9:$A$356,0),0)</f>
        <v>299</v>
      </c>
      <c r="Q1777" s="1">
        <f t="shared" si="81"/>
        <v>1</v>
      </c>
      <c r="R1777" s="1">
        <f t="shared" si="82"/>
        <v>0</v>
      </c>
      <c r="S1777" s="1">
        <f t="shared" si="83"/>
        <v>1</v>
      </c>
      <c r="T1777" s="9">
        <f>IF(Q1777=0,0,(INDEX('RPI calculation'!$H$9:$H$356,P1777)-(COUNTIFS(Matches!$C$9:$C$1954,C1777,Matches!$D$9:$D$1954,D1777,Matches!$Q$9:$Q$1954,1,Matches!$F$9:$F$1954,3)+COUNTIFS(Matches!$C$9:$C$1954,D1777,Matches!$D$9:$D$1954,C1777,Matches!$Q$9:$Q$1954,1,Matches!$E$9:$E$1954,3)))/((INDEX('RPI calculation'!$H$9:$H$356,P1777)+INDEX('RPI calculation'!$I$9:$I$356,P1777))-(COUNTIFS(Matches!$C$9:$C$1954,C1777,Matches!$D$9:$D$1954,D1777,Matches!$Q$9:$Q$1954,1)+COUNTIFS(Matches!$C$9:$C$1954,D1777,Matches!$D$9:$D$1954,C1777,Matches!$Q$9:$Q$1954,1))))</f>
        <v>0.77777777777777779</v>
      </c>
      <c r="U1777" s="9">
        <f>IF(Q1777=0,0,(INDEX('RPI calculation'!$H$9:$H$356,O1777)-(COUNTIFS(Matches!$C$9:$C$1954,C1777,Matches!$D$9:$D$1954,D1777,Matches!$Q$9:$Q$1954,1,Matches!$E$9:$E$1954,3)+COUNTIFS(Matches!$C$9:$C$1954,D1777,Matches!$D$9:$D$1954,C1777,Matches!$Q$9:$Q$1954,1,Matches!$F$9:$F$1954,3)))/((INDEX('RPI calculation'!$H$9:$H$356,O1777)+INDEX('RPI calculation'!$I$9:$I$356,O1777))-(COUNTIFS(Matches!$C$9:$C$1954,C1777,Matches!$D$9:$D$1954,D1777,Matches!$Q$9:$Q$1954,1)+COUNTIFS(Matches!$C$9:$C$1954,D1777,Matches!$D$9:$D$1954,C1777,Matches!$Q$9:$Q$1954,1))))</f>
        <v>0.3</v>
      </c>
      <c r="V1777" s="9">
        <f>IF(Q1777=0,0,INDEX('RPI calculation'!$K$9:$K$356,P1777))</f>
        <v>0.57772727272727276</v>
      </c>
      <c r="W1777" s="9">
        <f>IF(Q1777=0,0,INDEX('RPI calculation'!$K$9:$K$356,O1777))</f>
        <v>0.52231404958677685</v>
      </c>
      <c r="X1777" s="1">
        <f>IF(G1777="D1",INDEX('RPI calculation'!$N$9:$N$356,O1777),0)</f>
        <v>235</v>
      </c>
      <c r="Y1777" s="1">
        <f>IF(H1777="D1",INDEX('RPI calculation'!$N$9:$N$356,P1777),0)</f>
        <v>30</v>
      </c>
    </row>
    <row r="1778" spans="1:25" ht="25">
      <c r="A1778" s="1" t="s">
        <v>4651</v>
      </c>
      <c r="B1778" s="12">
        <v>46283</v>
      </c>
      <c r="C1778" s="1" t="s">
        <v>309</v>
      </c>
      <c r="D1778" s="1" t="s">
        <v>166</v>
      </c>
      <c r="E1778" s="1">
        <v>0</v>
      </c>
      <c r="F1778" s="1">
        <v>3</v>
      </c>
      <c r="G1778" s="1" t="s">
        <v>584</v>
      </c>
      <c r="H1778" s="1" t="s">
        <v>584</v>
      </c>
      <c r="I1778" s="1">
        <v>2</v>
      </c>
      <c r="J1778" s="14" t="s">
        <v>1150</v>
      </c>
      <c r="K1778" s="14" t="s">
        <v>4652</v>
      </c>
      <c r="L1778" s="14"/>
      <c r="M1778" s="1" t="s">
        <v>5986</v>
      </c>
      <c r="N1778" s="14" t="s">
        <v>5989</v>
      </c>
      <c r="O1778" s="1">
        <f>IF(G1778="D1",MATCH(C1778,'RPI calculation'!$A$9:$A$356,0),0)</f>
        <v>296</v>
      </c>
      <c r="P1778" s="1">
        <f>IF(H1778="D1",MATCH(D1778,'RPI calculation'!$A$9:$A$356,0),0)</f>
        <v>317</v>
      </c>
      <c r="Q1778" s="1">
        <f t="shared" si="81"/>
        <v>1</v>
      </c>
      <c r="R1778" s="1">
        <f t="shared" si="82"/>
        <v>0</v>
      </c>
      <c r="S1778" s="1">
        <f t="shared" si="83"/>
        <v>1</v>
      </c>
      <c r="T1778" s="9">
        <f>IF(Q1778=0,0,(INDEX('RPI calculation'!$H$9:$H$356,P1778)-(COUNTIFS(Matches!$C$9:$C$1954,C1778,Matches!$D$9:$D$1954,D1778,Matches!$Q$9:$Q$1954,1,Matches!$F$9:$F$1954,3)+COUNTIFS(Matches!$C$9:$C$1954,D1778,Matches!$D$9:$D$1954,C1778,Matches!$Q$9:$Q$1954,1,Matches!$E$9:$E$1954,3)))/((INDEX('RPI calculation'!$H$9:$H$356,P1778)+INDEX('RPI calculation'!$I$9:$I$356,P1778))-(COUNTIFS(Matches!$C$9:$C$1954,C1778,Matches!$D$9:$D$1954,D1778,Matches!$Q$9:$Q$1954,1)+COUNTIFS(Matches!$C$9:$C$1954,D1778,Matches!$D$9:$D$1954,C1778,Matches!$Q$9:$Q$1954,1))))</f>
        <v>0.66666666666666663</v>
      </c>
      <c r="U1778" s="9">
        <f>IF(Q1778=0,0,(INDEX('RPI calculation'!$H$9:$H$356,O1778)-(COUNTIFS(Matches!$C$9:$C$1954,C1778,Matches!$D$9:$D$1954,D1778,Matches!$Q$9:$Q$1954,1,Matches!$E$9:$E$1954,3)+COUNTIFS(Matches!$C$9:$C$1954,D1778,Matches!$D$9:$D$1954,C1778,Matches!$Q$9:$Q$1954,1,Matches!$F$9:$F$1954,3)))/((INDEX('RPI calculation'!$H$9:$H$356,O1778)+INDEX('RPI calculation'!$I$9:$I$356,O1778))-(COUNTIFS(Matches!$C$9:$C$1954,C1778,Matches!$D$9:$D$1954,D1778,Matches!$Q$9:$Q$1954,1)+COUNTIFS(Matches!$C$9:$C$1954,D1778,Matches!$D$9:$D$1954,C1778,Matches!$Q$9:$Q$1954,1))))</f>
        <v>0.4</v>
      </c>
      <c r="V1778" s="9">
        <f>IF(Q1778=0,0,INDEX('RPI calculation'!$K$9:$K$356,P1778))</f>
        <v>0.43818181818181817</v>
      </c>
      <c r="W1778" s="9">
        <f>IF(Q1778=0,0,INDEX('RPI calculation'!$K$9:$K$356,O1778))</f>
        <v>0.43422865013774103</v>
      </c>
      <c r="X1778" s="1">
        <f>IF(G1778="D1",INDEX('RPI calculation'!$N$9:$N$356,O1778),0)</f>
        <v>286</v>
      </c>
      <c r="Y1778" s="1">
        <f>IF(H1778="D1",INDEX('RPI calculation'!$N$9:$N$356,P1778),0)</f>
        <v>143</v>
      </c>
    </row>
    <row r="1779" spans="1:25" ht="25">
      <c r="A1779" s="1" t="s">
        <v>4653</v>
      </c>
      <c r="B1779" s="12">
        <v>46283</v>
      </c>
      <c r="C1779" s="1" t="s">
        <v>189</v>
      </c>
      <c r="D1779" s="1" t="s">
        <v>99</v>
      </c>
      <c r="E1779" s="1">
        <v>2</v>
      </c>
      <c r="F1779" s="1">
        <v>3</v>
      </c>
      <c r="G1779" s="1" t="s">
        <v>584</v>
      </c>
      <c r="H1779" s="1" t="s">
        <v>584</v>
      </c>
      <c r="I1779" s="1">
        <v>2</v>
      </c>
      <c r="J1779" s="14" t="s">
        <v>1519</v>
      </c>
      <c r="K1779" s="14" t="s">
        <v>4654</v>
      </c>
      <c r="L1779" s="14"/>
      <c r="M1779" s="1" t="s">
        <v>5986</v>
      </c>
      <c r="N1779" s="14" t="s">
        <v>5989</v>
      </c>
      <c r="O1779" s="1">
        <f>IF(G1779="D1",MATCH(C1779,'RPI calculation'!$A$9:$A$356,0),0)</f>
        <v>305</v>
      </c>
      <c r="P1779" s="1">
        <f>IF(H1779="D1",MATCH(D1779,'RPI calculation'!$A$9:$A$356,0),0)</f>
        <v>325</v>
      </c>
      <c r="Q1779" s="1">
        <f t="shared" si="81"/>
        <v>1</v>
      </c>
      <c r="R1779" s="1">
        <f t="shared" si="82"/>
        <v>0</v>
      </c>
      <c r="S1779" s="1">
        <f t="shared" si="83"/>
        <v>1</v>
      </c>
      <c r="T1779" s="9">
        <f>IF(Q1779=0,0,(INDEX('RPI calculation'!$H$9:$H$356,P1779)-(COUNTIFS(Matches!$C$9:$C$1954,C1779,Matches!$D$9:$D$1954,D1779,Matches!$Q$9:$Q$1954,1,Matches!$F$9:$F$1954,3)+COUNTIFS(Matches!$C$9:$C$1954,D1779,Matches!$D$9:$D$1954,C1779,Matches!$Q$9:$Q$1954,1,Matches!$E$9:$E$1954,3)))/((INDEX('RPI calculation'!$H$9:$H$356,P1779)+INDEX('RPI calculation'!$I$9:$I$356,P1779))-(COUNTIFS(Matches!$C$9:$C$1954,C1779,Matches!$D$9:$D$1954,D1779,Matches!$Q$9:$Q$1954,1)+COUNTIFS(Matches!$C$9:$C$1954,D1779,Matches!$D$9:$D$1954,C1779,Matches!$Q$9:$Q$1954,1))))</f>
        <v>0.6</v>
      </c>
      <c r="U1779" s="9">
        <f>IF(Q1779=0,0,(INDEX('RPI calculation'!$H$9:$H$356,O1779)-(COUNTIFS(Matches!$C$9:$C$1954,C1779,Matches!$D$9:$D$1954,D1779,Matches!$Q$9:$Q$1954,1,Matches!$E$9:$E$1954,3)+COUNTIFS(Matches!$C$9:$C$1954,D1779,Matches!$D$9:$D$1954,C1779,Matches!$Q$9:$Q$1954,1,Matches!$F$9:$F$1954,3)))/((INDEX('RPI calculation'!$H$9:$H$356,O1779)+INDEX('RPI calculation'!$I$9:$I$356,O1779))-(COUNTIFS(Matches!$C$9:$C$1954,C1779,Matches!$D$9:$D$1954,D1779,Matches!$Q$9:$Q$1954,1)+COUNTIFS(Matches!$C$9:$C$1954,D1779,Matches!$D$9:$D$1954,C1779,Matches!$Q$9:$Q$1954,1))))</f>
        <v>0.5</v>
      </c>
      <c r="V1779" s="9">
        <f>IF(Q1779=0,0,INDEX('RPI calculation'!$K$9:$K$356,P1779))</f>
        <v>0.55858585858585852</v>
      </c>
      <c r="W1779" s="9">
        <f>IF(Q1779=0,0,INDEX('RPI calculation'!$K$9:$K$356,O1779))</f>
        <v>0.55432098765432103</v>
      </c>
      <c r="X1779" s="1">
        <f>IF(G1779="D1",INDEX('RPI calculation'!$N$9:$N$356,O1779),0)</f>
        <v>166</v>
      </c>
      <c r="Y1779" s="1">
        <f>IF(H1779="D1",INDEX('RPI calculation'!$N$9:$N$356,P1779),0)</f>
        <v>76</v>
      </c>
    </row>
    <row r="1780" spans="1:25" ht="25">
      <c r="A1780" s="1" t="s">
        <v>4655</v>
      </c>
      <c r="B1780" s="12">
        <v>46283</v>
      </c>
      <c r="C1780" s="1" t="s">
        <v>283</v>
      </c>
      <c r="D1780" s="1" t="s">
        <v>284</v>
      </c>
      <c r="E1780" s="1">
        <v>0</v>
      </c>
      <c r="F1780" s="1">
        <v>3</v>
      </c>
      <c r="G1780" s="1" t="s">
        <v>584</v>
      </c>
      <c r="H1780" s="1" t="s">
        <v>584</v>
      </c>
      <c r="I1780" s="1">
        <v>2</v>
      </c>
      <c r="J1780" s="14" t="s">
        <v>1395</v>
      </c>
      <c r="K1780" s="14" t="s">
        <v>4656</v>
      </c>
      <c r="L1780" s="14"/>
      <c r="M1780" s="1" t="s">
        <v>5986</v>
      </c>
      <c r="N1780" s="14" t="s">
        <v>5989</v>
      </c>
      <c r="O1780" s="1">
        <f>IF(G1780="D1",MATCH(C1780,'RPI calculation'!$A$9:$A$356,0),0)</f>
        <v>309</v>
      </c>
      <c r="P1780" s="1">
        <f>IF(H1780="D1",MATCH(D1780,'RPI calculation'!$A$9:$A$356,0),0)</f>
        <v>341</v>
      </c>
      <c r="Q1780" s="1">
        <f t="shared" si="81"/>
        <v>1</v>
      </c>
      <c r="R1780" s="1">
        <f t="shared" si="82"/>
        <v>0</v>
      </c>
      <c r="S1780" s="1">
        <f t="shared" si="83"/>
        <v>1</v>
      </c>
      <c r="T1780" s="9">
        <f>IF(Q1780=0,0,(INDEX('RPI calculation'!$H$9:$H$356,P1780)-(COUNTIFS(Matches!$C$9:$C$1954,C1780,Matches!$D$9:$D$1954,D1780,Matches!$Q$9:$Q$1954,1,Matches!$F$9:$F$1954,3)+COUNTIFS(Matches!$C$9:$C$1954,D1780,Matches!$D$9:$D$1954,C1780,Matches!$Q$9:$Q$1954,1,Matches!$E$9:$E$1954,3)))/((INDEX('RPI calculation'!$H$9:$H$356,P1780)+INDEX('RPI calculation'!$I$9:$I$356,P1780))-(COUNTIFS(Matches!$C$9:$C$1954,C1780,Matches!$D$9:$D$1954,D1780,Matches!$Q$9:$Q$1954,1)+COUNTIFS(Matches!$C$9:$C$1954,D1780,Matches!$D$9:$D$1954,C1780,Matches!$Q$9:$Q$1954,1))))</f>
        <v>0.375</v>
      </c>
      <c r="U1780" s="9">
        <f>IF(Q1780=0,0,(INDEX('RPI calculation'!$H$9:$H$356,O1780)-(COUNTIFS(Matches!$C$9:$C$1954,C1780,Matches!$D$9:$D$1954,D1780,Matches!$Q$9:$Q$1954,1,Matches!$E$9:$E$1954,3)+COUNTIFS(Matches!$C$9:$C$1954,D1780,Matches!$D$9:$D$1954,C1780,Matches!$Q$9:$Q$1954,1,Matches!$F$9:$F$1954,3)))/((INDEX('RPI calculation'!$H$9:$H$356,O1780)+INDEX('RPI calculation'!$I$9:$I$356,O1780))-(COUNTIFS(Matches!$C$9:$C$1954,C1780,Matches!$D$9:$D$1954,D1780,Matches!$Q$9:$Q$1954,1)+COUNTIFS(Matches!$C$9:$C$1954,D1780,Matches!$D$9:$D$1954,C1780,Matches!$Q$9:$Q$1954,1))))</f>
        <v>0.45454545454545453</v>
      </c>
      <c r="V1780" s="9">
        <f>IF(Q1780=0,0,INDEX('RPI calculation'!$K$9:$K$356,P1780))</f>
        <v>0.4288720538720539</v>
      </c>
      <c r="W1780" s="9">
        <f>IF(Q1780=0,0,INDEX('RPI calculation'!$K$9:$K$356,O1780))</f>
        <v>0.45635545010545009</v>
      </c>
      <c r="X1780" s="1">
        <f>IF(G1780="D1",INDEX('RPI calculation'!$N$9:$N$356,O1780),0)</f>
        <v>260</v>
      </c>
      <c r="Y1780" s="1">
        <f>IF(H1780="D1",INDEX('RPI calculation'!$N$9:$N$356,P1780),0)</f>
        <v>261</v>
      </c>
    </row>
    <row r="1781" spans="1:25" ht="25">
      <c r="A1781" s="1" t="s">
        <v>4657</v>
      </c>
      <c r="B1781" s="12">
        <v>46283</v>
      </c>
      <c r="C1781" s="1" t="s">
        <v>178</v>
      </c>
      <c r="D1781" s="1" t="s">
        <v>250</v>
      </c>
      <c r="E1781" s="1">
        <v>3</v>
      </c>
      <c r="F1781" s="1">
        <v>0</v>
      </c>
      <c r="G1781" s="1" t="s">
        <v>584</v>
      </c>
      <c r="H1781" s="1" t="s">
        <v>584</v>
      </c>
      <c r="I1781" s="1">
        <v>2</v>
      </c>
      <c r="J1781" s="14" t="s">
        <v>1141</v>
      </c>
      <c r="K1781" s="14" t="s">
        <v>4658</v>
      </c>
      <c r="L1781" s="14"/>
      <c r="M1781" s="1" t="s">
        <v>5986</v>
      </c>
      <c r="N1781" s="14" t="s">
        <v>5989</v>
      </c>
      <c r="O1781" s="1">
        <f>IF(G1781="D1",MATCH(C1781,'RPI calculation'!$A$9:$A$356,0),0)</f>
        <v>310</v>
      </c>
      <c r="P1781" s="1">
        <f>IF(H1781="D1",MATCH(D1781,'RPI calculation'!$A$9:$A$356,0),0)</f>
        <v>339</v>
      </c>
      <c r="Q1781" s="1">
        <f t="shared" si="81"/>
        <v>1</v>
      </c>
      <c r="R1781" s="1">
        <f t="shared" si="82"/>
        <v>1</v>
      </c>
      <c r="S1781" s="1">
        <f t="shared" si="83"/>
        <v>0</v>
      </c>
      <c r="T1781" s="9">
        <f>IF(Q1781=0,0,(INDEX('RPI calculation'!$H$9:$H$356,P1781)-(COUNTIFS(Matches!$C$9:$C$1954,C1781,Matches!$D$9:$D$1954,D1781,Matches!$Q$9:$Q$1954,1,Matches!$F$9:$F$1954,3)+COUNTIFS(Matches!$C$9:$C$1954,D1781,Matches!$D$9:$D$1954,C1781,Matches!$Q$9:$Q$1954,1,Matches!$E$9:$E$1954,3)))/((INDEX('RPI calculation'!$H$9:$H$356,P1781)+INDEX('RPI calculation'!$I$9:$I$356,P1781))-(COUNTIFS(Matches!$C$9:$C$1954,C1781,Matches!$D$9:$D$1954,D1781,Matches!$Q$9:$Q$1954,1)+COUNTIFS(Matches!$C$9:$C$1954,D1781,Matches!$D$9:$D$1954,C1781,Matches!$Q$9:$Q$1954,1))))</f>
        <v>0.3</v>
      </c>
      <c r="U1781" s="9">
        <f>IF(Q1781=0,0,(INDEX('RPI calculation'!$H$9:$H$356,O1781)-(COUNTIFS(Matches!$C$9:$C$1954,C1781,Matches!$D$9:$D$1954,D1781,Matches!$Q$9:$Q$1954,1,Matches!$E$9:$E$1954,3)+COUNTIFS(Matches!$C$9:$C$1954,D1781,Matches!$D$9:$D$1954,C1781,Matches!$Q$9:$Q$1954,1,Matches!$F$9:$F$1954,3)))/((INDEX('RPI calculation'!$H$9:$H$356,O1781)+INDEX('RPI calculation'!$I$9:$I$356,O1781))-(COUNTIFS(Matches!$C$9:$C$1954,C1781,Matches!$D$9:$D$1954,D1781,Matches!$Q$9:$Q$1954,1)+COUNTIFS(Matches!$C$9:$C$1954,D1781,Matches!$D$9:$D$1954,C1781,Matches!$Q$9:$Q$1954,1))))</f>
        <v>0.44444444444444442</v>
      </c>
      <c r="V1781" s="9">
        <f>IF(Q1781=0,0,INDEX('RPI calculation'!$K$9:$K$356,P1781))</f>
        <v>0.54297138047138038</v>
      </c>
      <c r="W1781" s="9">
        <f>IF(Q1781=0,0,INDEX('RPI calculation'!$K$9:$K$356,O1781))</f>
        <v>0.46336088154269978</v>
      </c>
      <c r="X1781" s="1">
        <f>IF(G1781="D1",INDEX('RPI calculation'!$N$9:$N$356,O1781),0)</f>
        <v>155</v>
      </c>
      <c r="Y1781" s="1">
        <f>IF(H1781="D1",INDEX('RPI calculation'!$N$9:$N$356,P1781),0)</f>
        <v>227</v>
      </c>
    </row>
    <row r="1782" spans="1:25" ht="25">
      <c r="A1782" s="1" t="s">
        <v>4659</v>
      </c>
      <c r="B1782" s="12">
        <v>46283</v>
      </c>
      <c r="C1782" s="1" t="s">
        <v>238</v>
      </c>
      <c r="D1782" s="1" t="s">
        <v>259</v>
      </c>
      <c r="E1782" s="1">
        <v>3</v>
      </c>
      <c r="F1782" s="1">
        <v>0</v>
      </c>
      <c r="G1782" s="1" t="s">
        <v>584</v>
      </c>
      <c r="H1782" s="1" t="s">
        <v>584</v>
      </c>
      <c r="I1782" s="1">
        <v>2</v>
      </c>
      <c r="J1782" s="14" t="s">
        <v>1273</v>
      </c>
      <c r="K1782" s="14" t="s">
        <v>4660</v>
      </c>
      <c r="L1782" s="14"/>
      <c r="M1782" s="1" t="s">
        <v>5986</v>
      </c>
      <c r="N1782" s="14" t="s">
        <v>5989</v>
      </c>
      <c r="O1782" s="1">
        <f>IF(G1782="D1",MATCH(C1782,'RPI calculation'!$A$9:$A$356,0),0)</f>
        <v>312</v>
      </c>
      <c r="P1782" s="1">
        <f>IF(H1782="D1",MATCH(D1782,'RPI calculation'!$A$9:$A$356,0),0)</f>
        <v>335</v>
      </c>
      <c r="Q1782" s="1">
        <f t="shared" si="81"/>
        <v>1</v>
      </c>
      <c r="R1782" s="1">
        <f t="shared" si="82"/>
        <v>1</v>
      </c>
      <c r="S1782" s="1">
        <f t="shared" si="83"/>
        <v>0</v>
      </c>
      <c r="T1782" s="9">
        <f>IF(Q1782=0,0,(INDEX('RPI calculation'!$H$9:$H$356,P1782)-(COUNTIFS(Matches!$C$9:$C$1954,C1782,Matches!$D$9:$D$1954,D1782,Matches!$Q$9:$Q$1954,1,Matches!$F$9:$F$1954,3)+COUNTIFS(Matches!$C$9:$C$1954,D1782,Matches!$D$9:$D$1954,C1782,Matches!$Q$9:$Q$1954,1,Matches!$E$9:$E$1954,3)))/((INDEX('RPI calculation'!$H$9:$H$356,P1782)+INDEX('RPI calculation'!$I$9:$I$356,P1782))-(COUNTIFS(Matches!$C$9:$C$1954,C1782,Matches!$D$9:$D$1954,D1782,Matches!$Q$9:$Q$1954,1)+COUNTIFS(Matches!$C$9:$C$1954,D1782,Matches!$D$9:$D$1954,C1782,Matches!$Q$9:$Q$1954,1))))</f>
        <v>0.36363636363636365</v>
      </c>
      <c r="U1782" s="9">
        <f>IF(Q1782=0,0,(INDEX('RPI calculation'!$H$9:$H$356,O1782)-(COUNTIFS(Matches!$C$9:$C$1954,C1782,Matches!$D$9:$D$1954,D1782,Matches!$Q$9:$Q$1954,1,Matches!$E$9:$E$1954,3)+COUNTIFS(Matches!$C$9:$C$1954,D1782,Matches!$D$9:$D$1954,C1782,Matches!$Q$9:$Q$1954,1,Matches!$F$9:$F$1954,3)))/((INDEX('RPI calculation'!$H$9:$H$356,O1782)+INDEX('RPI calculation'!$I$9:$I$356,O1782))-(COUNTIFS(Matches!$C$9:$C$1954,C1782,Matches!$D$9:$D$1954,D1782,Matches!$Q$9:$Q$1954,1)+COUNTIFS(Matches!$C$9:$C$1954,D1782,Matches!$D$9:$D$1954,C1782,Matches!$Q$9:$Q$1954,1))))</f>
        <v>0.55555555555555558</v>
      </c>
      <c r="V1782" s="9">
        <f>IF(Q1782=0,0,INDEX('RPI calculation'!$K$9:$K$356,P1782))</f>
        <v>0.54145000298846457</v>
      </c>
      <c r="W1782" s="9">
        <f>IF(Q1782=0,0,INDEX('RPI calculation'!$K$9:$K$356,O1782))</f>
        <v>0.37754820936639122</v>
      </c>
      <c r="X1782" s="1">
        <f>IF(G1782="D1",INDEX('RPI calculation'!$N$9:$N$356,O1782),0)</f>
        <v>215</v>
      </c>
      <c r="Y1782" s="1">
        <f>IF(H1782="D1",INDEX('RPI calculation'!$N$9:$N$356,P1782),0)</f>
        <v>236</v>
      </c>
    </row>
    <row r="1783" spans="1:25" ht="25">
      <c r="A1783" s="1" t="s">
        <v>4661</v>
      </c>
      <c r="B1783" s="12">
        <v>46283</v>
      </c>
      <c r="C1783" s="1" t="s">
        <v>325</v>
      </c>
      <c r="D1783" s="1" t="s">
        <v>339</v>
      </c>
      <c r="E1783" s="1">
        <v>3</v>
      </c>
      <c r="F1783" s="1">
        <v>1</v>
      </c>
      <c r="G1783" s="1" t="s">
        <v>584</v>
      </c>
      <c r="H1783" s="1" t="s">
        <v>584</v>
      </c>
      <c r="I1783" s="1">
        <v>2</v>
      </c>
      <c r="J1783" s="14" t="s">
        <v>668</v>
      </c>
      <c r="K1783" s="14" t="s">
        <v>4662</v>
      </c>
      <c r="L1783" s="14"/>
      <c r="M1783" s="1" t="s">
        <v>5986</v>
      </c>
      <c r="N1783" s="14" t="s">
        <v>5989</v>
      </c>
      <c r="O1783" s="1">
        <f>IF(G1783="D1",MATCH(C1783,'RPI calculation'!$A$9:$A$356,0),0)</f>
        <v>314</v>
      </c>
      <c r="P1783" s="1">
        <f>IF(H1783="D1",MATCH(D1783,'RPI calculation'!$A$9:$A$356,0),0)</f>
        <v>333</v>
      </c>
      <c r="Q1783" s="1">
        <f t="shared" si="81"/>
        <v>1</v>
      </c>
      <c r="R1783" s="1">
        <f t="shared" si="82"/>
        <v>1</v>
      </c>
      <c r="S1783" s="1">
        <f t="shared" si="83"/>
        <v>0</v>
      </c>
      <c r="T1783" s="9">
        <f>IF(Q1783=0,0,(INDEX('RPI calculation'!$H$9:$H$356,P1783)-(COUNTIFS(Matches!$C$9:$C$1954,C1783,Matches!$D$9:$D$1954,D1783,Matches!$Q$9:$Q$1954,1,Matches!$F$9:$F$1954,3)+COUNTIFS(Matches!$C$9:$C$1954,D1783,Matches!$D$9:$D$1954,C1783,Matches!$Q$9:$Q$1954,1,Matches!$E$9:$E$1954,3)))/((INDEX('RPI calculation'!$H$9:$H$356,P1783)+INDEX('RPI calculation'!$I$9:$I$356,P1783))-(COUNTIFS(Matches!$C$9:$C$1954,C1783,Matches!$D$9:$D$1954,D1783,Matches!$Q$9:$Q$1954,1)+COUNTIFS(Matches!$C$9:$C$1954,D1783,Matches!$D$9:$D$1954,C1783,Matches!$Q$9:$Q$1954,1))))</f>
        <v>0.4</v>
      </c>
      <c r="U1783" s="9">
        <f>IF(Q1783=0,0,(INDEX('RPI calculation'!$H$9:$H$356,O1783)-(COUNTIFS(Matches!$C$9:$C$1954,C1783,Matches!$D$9:$D$1954,D1783,Matches!$Q$9:$Q$1954,1,Matches!$E$9:$E$1954,3)+COUNTIFS(Matches!$C$9:$C$1954,D1783,Matches!$D$9:$D$1954,C1783,Matches!$Q$9:$Q$1954,1,Matches!$F$9:$F$1954,3)))/((INDEX('RPI calculation'!$H$9:$H$356,O1783)+INDEX('RPI calculation'!$I$9:$I$356,O1783))-(COUNTIFS(Matches!$C$9:$C$1954,C1783,Matches!$D$9:$D$1954,D1783,Matches!$Q$9:$Q$1954,1)+COUNTIFS(Matches!$C$9:$C$1954,D1783,Matches!$D$9:$D$1954,C1783,Matches!$Q$9:$Q$1954,1))))</f>
        <v>0.33333333333333331</v>
      </c>
      <c r="V1783" s="9">
        <f>IF(Q1783=0,0,INDEX('RPI calculation'!$K$9:$K$356,P1783))</f>
        <v>0.39747335997335992</v>
      </c>
      <c r="W1783" s="9">
        <f>IF(Q1783=0,0,INDEX('RPI calculation'!$K$9:$K$356,O1783))</f>
        <v>0.37811885084612357</v>
      </c>
      <c r="X1783" s="1">
        <f>IF(G1783="D1",INDEX('RPI calculation'!$N$9:$N$356,O1783),0)</f>
        <v>302</v>
      </c>
      <c r="Y1783" s="1">
        <f>IF(H1783="D1",INDEX('RPI calculation'!$N$9:$N$356,P1783),0)</f>
        <v>316</v>
      </c>
    </row>
    <row r="1784" spans="1:25" ht="25">
      <c r="A1784" s="1" t="s">
        <v>4663</v>
      </c>
      <c r="B1784" s="12">
        <v>46283</v>
      </c>
      <c r="C1784" s="1" t="s">
        <v>104</v>
      </c>
      <c r="D1784" s="1" t="s">
        <v>149</v>
      </c>
      <c r="E1784" s="1">
        <v>3</v>
      </c>
      <c r="F1784" s="1">
        <v>2</v>
      </c>
      <c r="G1784" s="1" t="s">
        <v>584</v>
      </c>
      <c r="H1784" s="1" t="s">
        <v>584</v>
      </c>
      <c r="I1784" s="1">
        <v>2</v>
      </c>
      <c r="J1784" s="14" t="s">
        <v>1672</v>
      </c>
      <c r="K1784" s="14" t="s">
        <v>4664</v>
      </c>
      <c r="L1784" s="14"/>
      <c r="M1784" s="1" t="s">
        <v>5986</v>
      </c>
      <c r="N1784" s="14" t="s">
        <v>5989</v>
      </c>
      <c r="O1784" s="1">
        <f>IF(G1784="D1",MATCH(C1784,'RPI calculation'!$A$9:$A$356,0),0)</f>
        <v>328</v>
      </c>
      <c r="P1784" s="1">
        <f>IF(H1784="D1",MATCH(D1784,'RPI calculation'!$A$9:$A$356,0),0)</f>
        <v>343</v>
      </c>
      <c r="Q1784" s="1">
        <f t="shared" si="81"/>
        <v>1</v>
      </c>
      <c r="R1784" s="1">
        <f t="shared" si="82"/>
        <v>1</v>
      </c>
      <c r="S1784" s="1">
        <f t="shared" si="83"/>
        <v>0</v>
      </c>
      <c r="T1784" s="9">
        <f>IF(Q1784=0,0,(INDEX('RPI calculation'!$H$9:$H$356,P1784)-(COUNTIFS(Matches!$C$9:$C$1954,C1784,Matches!$D$9:$D$1954,D1784,Matches!$Q$9:$Q$1954,1,Matches!$F$9:$F$1954,3)+COUNTIFS(Matches!$C$9:$C$1954,D1784,Matches!$D$9:$D$1954,C1784,Matches!$Q$9:$Q$1954,1,Matches!$E$9:$E$1954,3)))/((INDEX('RPI calculation'!$H$9:$H$356,P1784)+INDEX('RPI calculation'!$I$9:$I$356,P1784))-(COUNTIFS(Matches!$C$9:$C$1954,C1784,Matches!$D$9:$D$1954,D1784,Matches!$Q$9:$Q$1954,1)+COUNTIFS(Matches!$C$9:$C$1954,D1784,Matches!$D$9:$D$1954,C1784,Matches!$Q$9:$Q$1954,1))))</f>
        <v>0.6</v>
      </c>
      <c r="U1784" s="9">
        <f>IF(Q1784=0,0,(INDEX('RPI calculation'!$H$9:$H$356,O1784)-(COUNTIFS(Matches!$C$9:$C$1954,C1784,Matches!$D$9:$D$1954,D1784,Matches!$Q$9:$Q$1954,1,Matches!$E$9:$E$1954,3)+COUNTIFS(Matches!$C$9:$C$1954,D1784,Matches!$D$9:$D$1954,C1784,Matches!$Q$9:$Q$1954,1,Matches!$F$9:$F$1954,3)))/((INDEX('RPI calculation'!$H$9:$H$356,O1784)+INDEX('RPI calculation'!$I$9:$I$356,O1784))-(COUNTIFS(Matches!$C$9:$C$1954,C1784,Matches!$D$9:$D$1954,D1784,Matches!$Q$9:$Q$1954,1)+COUNTIFS(Matches!$C$9:$C$1954,D1784,Matches!$D$9:$D$1954,C1784,Matches!$Q$9:$Q$1954,1))))</f>
        <v>0.5</v>
      </c>
      <c r="V1784" s="9">
        <f>IF(Q1784=0,0,INDEX('RPI calculation'!$K$9:$K$356,P1784))</f>
        <v>0.53261460761460766</v>
      </c>
      <c r="W1784" s="9">
        <f>IF(Q1784=0,0,INDEX('RPI calculation'!$K$9:$K$356,O1784))</f>
        <v>0.62378328741965106</v>
      </c>
      <c r="X1784" s="1">
        <f>IF(G1784="D1",INDEX('RPI calculation'!$N$9:$N$356,O1784),0)</f>
        <v>81</v>
      </c>
      <c r="Y1784" s="1">
        <f>IF(H1784="D1",INDEX('RPI calculation'!$N$9:$N$356,P1784),0)</f>
        <v>126</v>
      </c>
    </row>
    <row r="1785" spans="1:25" ht="25">
      <c r="A1785" s="1" t="s">
        <v>4665</v>
      </c>
      <c r="B1785" s="12">
        <v>46284</v>
      </c>
      <c r="C1785" s="1" t="s">
        <v>229</v>
      </c>
      <c r="D1785" s="1" t="s">
        <v>39</v>
      </c>
      <c r="E1785" s="1">
        <v>0</v>
      </c>
      <c r="F1785" s="1">
        <v>3</v>
      </c>
      <c r="G1785" s="1" t="s">
        <v>584</v>
      </c>
      <c r="H1785" s="1" t="s">
        <v>584</v>
      </c>
      <c r="I1785" s="1">
        <v>2</v>
      </c>
      <c r="J1785" s="14" t="s">
        <v>2685</v>
      </c>
      <c r="K1785" s="14" t="s">
        <v>4666</v>
      </c>
      <c r="L1785" s="14"/>
      <c r="M1785" s="1" t="s">
        <v>5986</v>
      </c>
      <c r="N1785" s="14" t="s">
        <v>5989</v>
      </c>
      <c r="O1785" s="1">
        <f>IF(G1785="D1",MATCH(C1785,'RPI calculation'!$A$9:$A$356,0),0)</f>
        <v>1</v>
      </c>
      <c r="P1785" s="1">
        <f>IF(H1785="D1",MATCH(D1785,'RPI calculation'!$A$9:$A$356,0),0)</f>
        <v>300</v>
      </c>
      <c r="Q1785" s="1">
        <f t="shared" si="81"/>
        <v>1</v>
      </c>
      <c r="R1785" s="1">
        <f t="shared" si="82"/>
        <v>0</v>
      </c>
      <c r="S1785" s="1">
        <f t="shared" si="83"/>
        <v>1</v>
      </c>
      <c r="T1785" s="9">
        <f>IF(Q1785=0,0,(INDEX('RPI calculation'!$H$9:$H$356,P1785)-(COUNTIFS(Matches!$C$9:$C$1954,C1785,Matches!$D$9:$D$1954,D1785,Matches!$Q$9:$Q$1954,1,Matches!$F$9:$F$1954,3)+COUNTIFS(Matches!$C$9:$C$1954,D1785,Matches!$D$9:$D$1954,C1785,Matches!$Q$9:$Q$1954,1,Matches!$E$9:$E$1954,3)))/((INDEX('RPI calculation'!$H$9:$H$356,P1785)+INDEX('RPI calculation'!$I$9:$I$356,P1785))-(COUNTIFS(Matches!$C$9:$C$1954,C1785,Matches!$D$9:$D$1954,D1785,Matches!$Q$9:$Q$1954,1)+COUNTIFS(Matches!$C$9:$C$1954,D1785,Matches!$D$9:$D$1954,C1785,Matches!$Q$9:$Q$1954,1))))</f>
        <v>0.8</v>
      </c>
      <c r="U1785" s="9">
        <f>IF(Q1785=0,0,(INDEX('RPI calculation'!$H$9:$H$356,O1785)-(COUNTIFS(Matches!$C$9:$C$1954,C1785,Matches!$D$9:$D$1954,D1785,Matches!$Q$9:$Q$1954,1,Matches!$E$9:$E$1954,3)+COUNTIFS(Matches!$C$9:$C$1954,D1785,Matches!$D$9:$D$1954,C1785,Matches!$Q$9:$Q$1954,1,Matches!$F$9:$F$1954,3)))/((INDEX('RPI calculation'!$H$9:$H$356,O1785)+INDEX('RPI calculation'!$I$9:$I$356,O1785))-(COUNTIFS(Matches!$C$9:$C$1954,C1785,Matches!$D$9:$D$1954,D1785,Matches!$Q$9:$Q$1954,1)+COUNTIFS(Matches!$C$9:$C$1954,D1785,Matches!$D$9:$D$1954,C1785,Matches!$Q$9:$Q$1954,1))))</f>
        <v>0.22222222222222221</v>
      </c>
      <c r="V1785" s="9">
        <f>IF(Q1785=0,0,INDEX('RPI calculation'!$K$9:$K$356,P1785))</f>
        <v>0.61432178932178927</v>
      </c>
      <c r="W1785" s="9">
        <f>IF(Q1785=0,0,INDEX('RPI calculation'!$K$9:$K$356,O1785))</f>
        <v>0.60363636363636364</v>
      </c>
      <c r="X1785" s="1">
        <f>IF(G1785="D1",INDEX('RPI calculation'!$N$9:$N$356,O1785),0)</f>
        <v>206</v>
      </c>
      <c r="Y1785" s="1">
        <f>IF(H1785="D1",INDEX('RPI calculation'!$N$9:$N$356,P1785),0)</f>
        <v>16</v>
      </c>
    </row>
    <row r="1786" spans="1:25" ht="25">
      <c r="A1786" s="1" t="s">
        <v>4667</v>
      </c>
      <c r="B1786" s="12">
        <v>46284</v>
      </c>
      <c r="C1786" s="1" t="s">
        <v>197</v>
      </c>
      <c r="D1786" s="1" t="s">
        <v>194</v>
      </c>
      <c r="E1786" s="1">
        <v>3</v>
      </c>
      <c r="F1786" s="1">
        <v>1</v>
      </c>
      <c r="G1786" s="1" t="s">
        <v>584</v>
      </c>
      <c r="H1786" s="1" t="s">
        <v>584</v>
      </c>
      <c r="I1786" s="1">
        <v>2</v>
      </c>
      <c r="J1786" s="14" t="s">
        <v>612</v>
      </c>
      <c r="K1786" s="14" t="s">
        <v>4668</v>
      </c>
      <c r="L1786" s="14"/>
      <c r="M1786" s="1" t="s">
        <v>5986</v>
      </c>
      <c r="N1786" s="14" t="s">
        <v>5989</v>
      </c>
      <c r="O1786" s="1">
        <f>IF(G1786="D1",MATCH(C1786,'RPI calculation'!$A$9:$A$356,0),0)</f>
        <v>2</v>
      </c>
      <c r="P1786" s="1">
        <f>IF(H1786="D1",MATCH(D1786,'RPI calculation'!$A$9:$A$356,0),0)</f>
        <v>250</v>
      </c>
      <c r="Q1786" s="1">
        <f t="shared" si="81"/>
        <v>1</v>
      </c>
      <c r="R1786" s="1">
        <f t="shared" si="82"/>
        <v>1</v>
      </c>
      <c r="S1786" s="1">
        <f t="shared" si="83"/>
        <v>0</v>
      </c>
      <c r="T1786" s="9">
        <f>IF(Q1786=0,0,(INDEX('RPI calculation'!$H$9:$H$356,P1786)-(COUNTIFS(Matches!$C$9:$C$1954,C1786,Matches!$D$9:$D$1954,D1786,Matches!$Q$9:$Q$1954,1,Matches!$F$9:$F$1954,3)+COUNTIFS(Matches!$C$9:$C$1954,D1786,Matches!$D$9:$D$1954,C1786,Matches!$Q$9:$Q$1954,1,Matches!$E$9:$E$1954,3)))/((INDEX('RPI calculation'!$H$9:$H$356,P1786)+INDEX('RPI calculation'!$I$9:$I$356,P1786))-(COUNTIFS(Matches!$C$9:$C$1954,C1786,Matches!$D$9:$D$1954,D1786,Matches!$Q$9:$Q$1954,1)+COUNTIFS(Matches!$C$9:$C$1954,D1786,Matches!$D$9:$D$1954,C1786,Matches!$Q$9:$Q$1954,1))))</f>
        <v>0.5</v>
      </c>
      <c r="U1786" s="9">
        <f>IF(Q1786=0,0,(INDEX('RPI calculation'!$H$9:$H$356,O1786)-(COUNTIFS(Matches!$C$9:$C$1954,C1786,Matches!$D$9:$D$1954,D1786,Matches!$Q$9:$Q$1954,1,Matches!$E$9:$E$1954,3)+COUNTIFS(Matches!$C$9:$C$1954,D1786,Matches!$D$9:$D$1954,C1786,Matches!$Q$9:$Q$1954,1,Matches!$F$9:$F$1954,3)))/((INDEX('RPI calculation'!$H$9:$H$356,O1786)+INDEX('RPI calculation'!$I$9:$I$356,O1786))-(COUNTIFS(Matches!$C$9:$C$1954,C1786,Matches!$D$9:$D$1954,D1786,Matches!$Q$9:$Q$1954,1)+COUNTIFS(Matches!$C$9:$C$1954,D1786,Matches!$D$9:$D$1954,C1786,Matches!$Q$9:$Q$1954,1))))</f>
        <v>0.63636363636363635</v>
      </c>
      <c r="V1786" s="9">
        <f>IF(Q1786=0,0,INDEX('RPI calculation'!$K$9:$K$356,P1786))</f>
        <v>0.52615205307513002</v>
      </c>
      <c r="W1786" s="9">
        <f>IF(Q1786=0,0,INDEX('RPI calculation'!$K$9:$K$356,O1786))</f>
        <v>0.434013209013209</v>
      </c>
      <c r="X1786" s="1">
        <f>IF(G1786="D1",INDEX('RPI calculation'!$N$9:$N$356,O1786),0)</f>
        <v>174</v>
      </c>
      <c r="Y1786" s="1">
        <f>IF(H1786="D1",INDEX('RPI calculation'!$N$9:$N$356,P1786),0)</f>
        <v>171</v>
      </c>
    </row>
    <row r="1787" spans="1:25" ht="25">
      <c r="A1787" s="1" t="s">
        <v>4669</v>
      </c>
      <c r="B1787" s="12">
        <v>46284</v>
      </c>
      <c r="C1787" s="1" t="s">
        <v>142</v>
      </c>
      <c r="D1787" s="1" t="s">
        <v>361</v>
      </c>
      <c r="E1787" s="1">
        <v>3</v>
      </c>
      <c r="F1787" s="1">
        <v>0</v>
      </c>
      <c r="G1787" s="1" t="s">
        <v>584</v>
      </c>
      <c r="H1787" s="1" t="s">
        <v>584</v>
      </c>
      <c r="I1787" s="1">
        <v>2</v>
      </c>
      <c r="J1787" s="14" t="s">
        <v>4670</v>
      </c>
      <c r="K1787" s="14" t="s">
        <v>4671</v>
      </c>
      <c r="L1787" s="14"/>
      <c r="M1787" s="1" t="s">
        <v>5986</v>
      </c>
      <c r="N1787" s="14" t="s">
        <v>5990</v>
      </c>
      <c r="O1787" s="1">
        <f>IF(G1787="D1",MATCH(C1787,'RPI calculation'!$A$9:$A$356,0),0)</f>
        <v>5</v>
      </c>
      <c r="P1787" s="1">
        <f>IF(H1787="D1",MATCH(D1787,'RPI calculation'!$A$9:$A$356,0),0)</f>
        <v>266</v>
      </c>
      <c r="Q1787" s="1">
        <f t="shared" si="81"/>
        <v>1</v>
      </c>
      <c r="R1787" s="1">
        <f t="shared" si="82"/>
        <v>1</v>
      </c>
      <c r="S1787" s="1">
        <f t="shared" si="83"/>
        <v>0</v>
      </c>
      <c r="T1787" s="9">
        <f>IF(Q1787=0,0,(INDEX('RPI calculation'!$H$9:$H$356,P1787)-(COUNTIFS(Matches!$C$9:$C$1954,C1787,Matches!$D$9:$D$1954,D1787,Matches!$Q$9:$Q$1954,1,Matches!$F$9:$F$1954,3)+COUNTIFS(Matches!$C$9:$C$1954,D1787,Matches!$D$9:$D$1954,C1787,Matches!$Q$9:$Q$1954,1,Matches!$E$9:$E$1954,3)))/((INDEX('RPI calculation'!$H$9:$H$356,P1787)+INDEX('RPI calculation'!$I$9:$I$356,P1787))-(COUNTIFS(Matches!$C$9:$C$1954,C1787,Matches!$D$9:$D$1954,D1787,Matches!$Q$9:$Q$1954,1)+COUNTIFS(Matches!$C$9:$C$1954,D1787,Matches!$D$9:$D$1954,C1787,Matches!$Q$9:$Q$1954,1))))</f>
        <v>0.1111111111111111</v>
      </c>
      <c r="U1787" s="9">
        <f>IF(Q1787=0,0,(INDEX('RPI calculation'!$H$9:$H$356,O1787)-(COUNTIFS(Matches!$C$9:$C$1954,C1787,Matches!$D$9:$D$1954,D1787,Matches!$Q$9:$Q$1954,1,Matches!$E$9:$E$1954,3)+COUNTIFS(Matches!$C$9:$C$1954,D1787,Matches!$D$9:$D$1954,C1787,Matches!$Q$9:$Q$1954,1,Matches!$F$9:$F$1954,3)))/((INDEX('RPI calculation'!$H$9:$H$356,O1787)+INDEX('RPI calculation'!$I$9:$I$356,O1787))-(COUNTIFS(Matches!$C$9:$C$1954,C1787,Matches!$D$9:$D$1954,D1787,Matches!$Q$9:$Q$1954,1)+COUNTIFS(Matches!$C$9:$C$1954,D1787,Matches!$D$9:$D$1954,C1787,Matches!$Q$9:$Q$1954,1))))</f>
        <v>0.875</v>
      </c>
      <c r="V1787" s="9">
        <f>IF(Q1787=0,0,INDEX('RPI calculation'!$K$9:$K$356,P1787))</f>
        <v>0.40472222222222226</v>
      </c>
      <c r="W1787" s="9">
        <f>IF(Q1787=0,0,INDEX('RPI calculation'!$K$9:$K$356,O1787))</f>
        <v>0.37227833894500562</v>
      </c>
      <c r="X1787" s="1">
        <f>IF(G1787="D1",INDEX('RPI calculation'!$N$9:$N$356,O1787),0)</f>
        <v>119</v>
      </c>
      <c r="Y1787" s="1">
        <f>IF(H1787="D1",INDEX('RPI calculation'!$N$9:$N$356,P1787),0)</f>
        <v>338</v>
      </c>
    </row>
    <row r="1788" spans="1:25" ht="25">
      <c r="A1788" s="1" t="s">
        <v>4672</v>
      </c>
      <c r="B1788" s="12">
        <v>46284</v>
      </c>
      <c r="C1788" s="1" t="s">
        <v>315</v>
      </c>
      <c r="D1788" s="1" t="s">
        <v>324</v>
      </c>
      <c r="E1788" s="1">
        <v>3</v>
      </c>
      <c r="F1788" s="1">
        <v>0</v>
      </c>
      <c r="G1788" s="1" t="s">
        <v>584</v>
      </c>
      <c r="H1788" s="1" t="s">
        <v>584</v>
      </c>
      <c r="I1788" s="1">
        <v>2</v>
      </c>
      <c r="J1788" s="14" t="s">
        <v>3199</v>
      </c>
      <c r="K1788" s="14" t="s">
        <v>4673</v>
      </c>
      <c r="L1788" s="14"/>
      <c r="M1788" s="1" t="s">
        <v>5986</v>
      </c>
      <c r="N1788" s="14" t="s">
        <v>5989</v>
      </c>
      <c r="O1788" s="1">
        <f>IF(G1788="D1",MATCH(C1788,'RPI calculation'!$A$9:$A$356,0),0)</f>
        <v>6</v>
      </c>
      <c r="P1788" s="1">
        <f>IF(H1788="D1",MATCH(D1788,'RPI calculation'!$A$9:$A$356,0),0)</f>
        <v>43</v>
      </c>
      <c r="Q1788" s="1">
        <f t="shared" si="81"/>
        <v>1</v>
      </c>
      <c r="R1788" s="1">
        <f t="shared" si="82"/>
        <v>1</v>
      </c>
      <c r="S1788" s="1">
        <f t="shared" si="83"/>
        <v>0</v>
      </c>
      <c r="T1788" s="9">
        <f>IF(Q1788=0,0,(INDEX('RPI calculation'!$H$9:$H$356,P1788)-(COUNTIFS(Matches!$C$9:$C$1954,C1788,Matches!$D$9:$D$1954,D1788,Matches!$Q$9:$Q$1954,1,Matches!$F$9:$F$1954,3)+COUNTIFS(Matches!$C$9:$C$1954,D1788,Matches!$D$9:$D$1954,C1788,Matches!$Q$9:$Q$1954,1,Matches!$E$9:$E$1954,3)))/((INDEX('RPI calculation'!$H$9:$H$356,P1788)+INDEX('RPI calculation'!$I$9:$I$356,P1788))-(COUNTIFS(Matches!$C$9:$C$1954,C1788,Matches!$D$9:$D$1954,D1788,Matches!$Q$9:$Q$1954,1)+COUNTIFS(Matches!$C$9:$C$1954,D1788,Matches!$D$9:$D$1954,C1788,Matches!$Q$9:$Q$1954,1))))</f>
        <v>0</v>
      </c>
      <c r="U1788" s="9">
        <f>IF(Q1788=0,0,(INDEX('RPI calculation'!$H$9:$H$356,O1788)-(COUNTIFS(Matches!$C$9:$C$1954,C1788,Matches!$D$9:$D$1954,D1788,Matches!$Q$9:$Q$1954,1,Matches!$E$9:$E$1954,3)+COUNTIFS(Matches!$C$9:$C$1954,D1788,Matches!$D$9:$D$1954,C1788,Matches!$Q$9:$Q$1954,1,Matches!$F$9:$F$1954,3)))/((INDEX('RPI calculation'!$H$9:$H$356,O1788)+INDEX('RPI calculation'!$I$9:$I$356,O1788))-(COUNTIFS(Matches!$C$9:$C$1954,C1788,Matches!$D$9:$D$1954,D1788,Matches!$Q$9:$Q$1954,1)+COUNTIFS(Matches!$C$9:$C$1954,D1788,Matches!$D$9:$D$1954,C1788,Matches!$Q$9:$Q$1954,1))))</f>
        <v>0.41666666666666669</v>
      </c>
      <c r="V1788" s="9">
        <f>IF(Q1788=0,0,INDEX('RPI calculation'!$K$9:$K$356,P1788))</f>
        <v>0.58061383061383054</v>
      </c>
      <c r="W1788" s="9">
        <f>IF(Q1788=0,0,INDEX('RPI calculation'!$K$9:$K$356,O1788))</f>
        <v>0.36313131313131308</v>
      </c>
      <c r="X1788" s="1">
        <f>IF(G1788="D1",INDEX('RPI calculation'!$N$9:$N$356,O1788),0)</f>
        <v>292</v>
      </c>
      <c r="Y1788" s="1">
        <f>IF(H1788="D1",INDEX('RPI calculation'!$N$9:$N$356,P1788),0)</f>
        <v>301</v>
      </c>
    </row>
    <row r="1789" spans="1:25" ht="25">
      <c r="A1789" s="1" t="s">
        <v>4674</v>
      </c>
      <c r="B1789" s="12">
        <v>46284</v>
      </c>
      <c r="C1789" s="1" t="s">
        <v>322</v>
      </c>
      <c r="D1789" s="1" t="s">
        <v>172</v>
      </c>
      <c r="E1789" s="1">
        <v>0</v>
      </c>
      <c r="F1789" s="1">
        <v>3</v>
      </c>
      <c r="G1789" s="1" t="s">
        <v>584</v>
      </c>
      <c r="H1789" s="1" t="s">
        <v>584</v>
      </c>
      <c r="I1789" s="1">
        <v>2</v>
      </c>
      <c r="J1789" s="14" t="s">
        <v>683</v>
      </c>
      <c r="K1789" s="14" t="s">
        <v>4301</v>
      </c>
      <c r="L1789" s="14"/>
      <c r="M1789" s="1" t="s">
        <v>5986</v>
      </c>
      <c r="N1789" s="14" t="s">
        <v>5989</v>
      </c>
      <c r="O1789" s="1">
        <f>IF(G1789="D1",MATCH(C1789,'RPI calculation'!$A$9:$A$356,0),0)</f>
        <v>7</v>
      </c>
      <c r="P1789" s="1">
        <f>IF(H1789="D1",MATCH(D1789,'RPI calculation'!$A$9:$A$356,0),0)</f>
        <v>85</v>
      </c>
      <c r="Q1789" s="1">
        <f t="shared" si="81"/>
        <v>1</v>
      </c>
      <c r="R1789" s="1">
        <f t="shared" si="82"/>
        <v>0</v>
      </c>
      <c r="S1789" s="1">
        <f t="shared" si="83"/>
        <v>1</v>
      </c>
      <c r="T1789" s="9">
        <f>IF(Q1789=0,0,(INDEX('RPI calculation'!$H$9:$H$356,P1789)-(COUNTIFS(Matches!$C$9:$C$1954,C1789,Matches!$D$9:$D$1954,D1789,Matches!$Q$9:$Q$1954,1,Matches!$F$9:$F$1954,3)+COUNTIFS(Matches!$C$9:$C$1954,D1789,Matches!$D$9:$D$1954,C1789,Matches!$Q$9:$Q$1954,1,Matches!$E$9:$E$1954,3)))/((INDEX('RPI calculation'!$H$9:$H$356,P1789)+INDEX('RPI calculation'!$I$9:$I$356,P1789))-(COUNTIFS(Matches!$C$9:$C$1954,C1789,Matches!$D$9:$D$1954,D1789,Matches!$Q$9:$Q$1954,1)+COUNTIFS(Matches!$C$9:$C$1954,D1789,Matches!$D$9:$D$1954,C1789,Matches!$Q$9:$Q$1954,1))))</f>
        <v>0.55555555555555558</v>
      </c>
      <c r="U1789" s="9">
        <f>IF(Q1789=0,0,(INDEX('RPI calculation'!$H$9:$H$356,O1789)-(COUNTIFS(Matches!$C$9:$C$1954,C1789,Matches!$D$9:$D$1954,D1789,Matches!$Q$9:$Q$1954,1,Matches!$E$9:$E$1954,3)+COUNTIFS(Matches!$C$9:$C$1954,D1789,Matches!$D$9:$D$1954,C1789,Matches!$Q$9:$Q$1954,1,Matches!$F$9:$F$1954,3)))/((INDEX('RPI calculation'!$H$9:$H$356,O1789)+INDEX('RPI calculation'!$I$9:$I$356,O1789))-(COUNTIFS(Matches!$C$9:$C$1954,C1789,Matches!$D$9:$D$1954,D1789,Matches!$Q$9:$Q$1954,1)+COUNTIFS(Matches!$C$9:$C$1954,D1789,Matches!$D$9:$D$1954,C1789,Matches!$Q$9:$Q$1954,1))))</f>
        <v>0.18181818181818182</v>
      </c>
      <c r="V1789" s="9">
        <f>IF(Q1789=0,0,INDEX('RPI calculation'!$K$9:$K$356,P1789))</f>
        <v>0.45224977043158865</v>
      </c>
      <c r="W1789" s="9">
        <f>IF(Q1789=0,0,INDEX('RPI calculation'!$K$9:$K$356,O1789))</f>
        <v>0.53010878010878004</v>
      </c>
      <c r="X1789" s="1">
        <f>IF(G1789="D1",INDEX('RPI calculation'!$N$9:$N$356,O1789),0)</f>
        <v>299</v>
      </c>
      <c r="Y1789" s="1">
        <f>IF(H1789="D1",INDEX('RPI calculation'!$N$9:$N$356,P1789),0)</f>
        <v>149</v>
      </c>
    </row>
    <row r="1790" spans="1:25" ht="25">
      <c r="A1790" s="1" t="s">
        <v>4675</v>
      </c>
      <c r="B1790" s="12">
        <v>46284</v>
      </c>
      <c r="C1790" s="1" t="s">
        <v>322</v>
      </c>
      <c r="D1790" s="1" t="s">
        <v>279</v>
      </c>
      <c r="E1790" s="1">
        <v>2</v>
      </c>
      <c r="F1790" s="1">
        <v>3</v>
      </c>
      <c r="G1790" s="1" t="s">
        <v>584</v>
      </c>
      <c r="H1790" s="1" t="s">
        <v>584</v>
      </c>
      <c r="I1790" s="1">
        <v>2</v>
      </c>
      <c r="J1790" s="14" t="s">
        <v>955</v>
      </c>
      <c r="K1790" s="14" t="s">
        <v>4676</v>
      </c>
      <c r="L1790" s="14"/>
      <c r="M1790" s="1" t="s">
        <v>5986</v>
      </c>
      <c r="N1790" s="14" t="s">
        <v>5989</v>
      </c>
      <c r="O1790" s="1">
        <f>IF(G1790="D1",MATCH(C1790,'RPI calculation'!$A$9:$A$356,0),0)</f>
        <v>7</v>
      </c>
      <c r="P1790" s="1">
        <f>IF(H1790="D1",MATCH(D1790,'RPI calculation'!$A$9:$A$356,0),0)</f>
        <v>271</v>
      </c>
      <c r="Q1790" s="1">
        <f t="shared" si="81"/>
        <v>1</v>
      </c>
      <c r="R1790" s="1">
        <f t="shared" si="82"/>
        <v>0</v>
      </c>
      <c r="S1790" s="1">
        <f t="shared" si="83"/>
        <v>1</v>
      </c>
      <c r="T1790" s="9">
        <f>IF(Q1790=0,0,(INDEX('RPI calculation'!$H$9:$H$356,P1790)-(COUNTIFS(Matches!$C$9:$C$1954,C1790,Matches!$D$9:$D$1954,D1790,Matches!$Q$9:$Q$1954,1,Matches!$F$9:$F$1954,3)+COUNTIFS(Matches!$C$9:$C$1954,D1790,Matches!$D$9:$D$1954,C1790,Matches!$Q$9:$Q$1954,1,Matches!$E$9:$E$1954,3)))/((INDEX('RPI calculation'!$H$9:$H$356,P1790)+INDEX('RPI calculation'!$I$9:$I$356,P1790))-(COUNTIFS(Matches!$C$9:$C$1954,C1790,Matches!$D$9:$D$1954,D1790,Matches!$Q$9:$Q$1954,1)+COUNTIFS(Matches!$C$9:$C$1954,D1790,Matches!$D$9:$D$1954,C1790,Matches!$Q$9:$Q$1954,1))))</f>
        <v>0.3</v>
      </c>
      <c r="U1790" s="9">
        <f>IF(Q1790=0,0,(INDEX('RPI calculation'!$H$9:$H$356,O1790)-(COUNTIFS(Matches!$C$9:$C$1954,C1790,Matches!$D$9:$D$1954,D1790,Matches!$Q$9:$Q$1954,1,Matches!$E$9:$E$1954,3)+COUNTIFS(Matches!$C$9:$C$1954,D1790,Matches!$D$9:$D$1954,C1790,Matches!$Q$9:$Q$1954,1,Matches!$F$9:$F$1954,3)))/((INDEX('RPI calculation'!$H$9:$H$356,O1790)+INDEX('RPI calculation'!$I$9:$I$356,O1790))-(COUNTIFS(Matches!$C$9:$C$1954,C1790,Matches!$D$9:$D$1954,D1790,Matches!$Q$9:$Q$1954,1)+COUNTIFS(Matches!$C$9:$C$1954,D1790,Matches!$D$9:$D$1954,C1790,Matches!$Q$9:$Q$1954,1))))</f>
        <v>0.16666666666666666</v>
      </c>
      <c r="V1790" s="9">
        <f>IF(Q1790=0,0,INDEX('RPI calculation'!$K$9:$K$356,P1790))</f>
        <v>0.48383838383838379</v>
      </c>
      <c r="W1790" s="9">
        <f>IF(Q1790=0,0,INDEX('RPI calculation'!$K$9:$K$356,O1790))</f>
        <v>0.53010878010878004</v>
      </c>
      <c r="X1790" s="1">
        <f>IF(G1790="D1",INDEX('RPI calculation'!$N$9:$N$356,O1790),0)</f>
        <v>299</v>
      </c>
      <c r="Y1790" s="1">
        <f>IF(H1790="D1",INDEX('RPI calculation'!$N$9:$N$356,P1790),0)</f>
        <v>256</v>
      </c>
    </row>
    <row r="1791" spans="1:25">
      <c r="A1791" s="1" t="s">
        <v>4677</v>
      </c>
      <c r="B1791" s="12">
        <v>46284</v>
      </c>
      <c r="C1791" s="1" t="s">
        <v>115</v>
      </c>
      <c r="D1791" s="1" t="s">
        <v>105</v>
      </c>
      <c r="E1791" s="1">
        <v>3</v>
      </c>
      <c r="F1791" s="1">
        <v>0</v>
      </c>
      <c r="G1791" s="1" t="s">
        <v>584</v>
      </c>
      <c r="H1791" s="1" t="s">
        <v>584</v>
      </c>
      <c r="I1791" s="1">
        <v>1</v>
      </c>
      <c r="J1791" s="14" t="s">
        <v>4303</v>
      </c>
      <c r="K1791" s="14" t="s">
        <v>4678</v>
      </c>
      <c r="L1791" s="14"/>
      <c r="M1791" s="1" t="s">
        <v>5993</v>
      </c>
      <c r="N1791" s="14" t="s">
        <v>5989</v>
      </c>
      <c r="O1791" s="1">
        <f>IF(G1791="D1",MATCH(C1791,'RPI calculation'!$A$9:$A$356,0),0)</f>
        <v>9</v>
      </c>
      <c r="P1791" s="1">
        <f>IF(H1791="D1",MATCH(D1791,'RPI calculation'!$A$9:$A$356,0),0)</f>
        <v>16</v>
      </c>
      <c r="Q1791" s="1">
        <f t="shared" si="81"/>
        <v>1</v>
      </c>
      <c r="R1791" s="1">
        <f t="shared" si="82"/>
        <v>1</v>
      </c>
      <c r="S1791" s="1">
        <f t="shared" si="83"/>
        <v>0</v>
      </c>
      <c r="T1791" s="9">
        <f>IF(Q1791=0,0,(INDEX('RPI calculation'!$H$9:$H$356,P1791)-(COUNTIFS(Matches!$C$9:$C$1954,C1791,Matches!$D$9:$D$1954,D1791,Matches!$Q$9:$Q$1954,1,Matches!$F$9:$F$1954,3)+COUNTIFS(Matches!$C$9:$C$1954,D1791,Matches!$D$9:$D$1954,C1791,Matches!$Q$9:$Q$1954,1,Matches!$E$9:$E$1954,3)))/((INDEX('RPI calculation'!$H$9:$H$356,P1791)+INDEX('RPI calculation'!$I$9:$I$356,P1791))-(COUNTIFS(Matches!$C$9:$C$1954,C1791,Matches!$D$9:$D$1954,D1791,Matches!$Q$9:$Q$1954,1)+COUNTIFS(Matches!$C$9:$C$1954,D1791,Matches!$D$9:$D$1954,C1791,Matches!$Q$9:$Q$1954,1))))</f>
        <v>0.7</v>
      </c>
      <c r="U1791" s="9">
        <f>IF(Q1791=0,0,(INDEX('RPI calculation'!$H$9:$H$356,O1791)-(COUNTIFS(Matches!$C$9:$C$1954,C1791,Matches!$D$9:$D$1954,D1791,Matches!$Q$9:$Q$1954,1,Matches!$E$9:$E$1954,3)+COUNTIFS(Matches!$C$9:$C$1954,D1791,Matches!$D$9:$D$1954,C1791,Matches!$Q$9:$Q$1954,1,Matches!$F$9:$F$1954,3)))/((INDEX('RPI calculation'!$H$9:$H$356,O1791)+INDEX('RPI calculation'!$I$9:$I$356,O1791))-(COUNTIFS(Matches!$C$9:$C$1954,C1791,Matches!$D$9:$D$1954,D1791,Matches!$Q$9:$Q$1954,1)+COUNTIFS(Matches!$C$9:$C$1954,D1791,Matches!$D$9:$D$1954,C1791,Matches!$Q$9:$Q$1954,1))))</f>
        <v>0.6</v>
      </c>
      <c r="V1791" s="9">
        <f>IF(Q1791=0,0,INDEX('RPI calculation'!$K$9:$K$356,P1791))</f>
        <v>0.57254361799816345</v>
      </c>
      <c r="W1791" s="9">
        <f>IF(Q1791=0,0,INDEX('RPI calculation'!$K$9:$K$356,O1791))</f>
        <v>0.53286713286713283</v>
      </c>
      <c r="X1791" s="1">
        <f>IF(G1791="D1",INDEX('RPI calculation'!$N$9:$N$356,O1791),0)</f>
        <v>92</v>
      </c>
      <c r="Y1791" s="1">
        <f>IF(H1791="D1",INDEX('RPI calculation'!$N$9:$N$356,P1791),0)</f>
        <v>82</v>
      </c>
    </row>
    <row r="1792" spans="1:25" ht="25">
      <c r="A1792" s="1" t="s">
        <v>4679</v>
      </c>
      <c r="B1792" s="12">
        <v>46284</v>
      </c>
      <c r="C1792" s="1" t="s">
        <v>217</v>
      </c>
      <c r="D1792" s="1" t="s">
        <v>119</v>
      </c>
      <c r="E1792" s="1">
        <v>2</v>
      </c>
      <c r="F1792" s="1">
        <v>3</v>
      </c>
      <c r="G1792" s="1" t="s">
        <v>584</v>
      </c>
      <c r="H1792" s="1" t="s">
        <v>584</v>
      </c>
      <c r="I1792" s="1">
        <v>2</v>
      </c>
      <c r="J1792" s="14" t="s">
        <v>1535</v>
      </c>
      <c r="K1792" s="14" t="s">
        <v>4680</v>
      </c>
      <c r="L1792" s="14"/>
      <c r="M1792" s="1" t="s">
        <v>5986</v>
      </c>
      <c r="N1792" s="14" t="s">
        <v>5989</v>
      </c>
      <c r="O1792" s="1">
        <f>IF(G1792="D1",MATCH(C1792,'RPI calculation'!$A$9:$A$356,0),0)</f>
        <v>10</v>
      </c>
      <c r="P1792" s="1">
        <f>IF(H1792="D1",MATCH(D1792,'RPI calculation'!$A$9:$A$356,0),0)</f>
        <v>75</v>
      </c>
      <c r="Q1792" s="1">
        <f t="shared" si="81"/>
        <v>1</v>
      </c>
      <c r="R1792" s="1">
        <f t="shared" si="82"/>
        <v>0</v>
      </c>
      <c r="S1792" s="1">
        <f t="shared" si="83"/>
        <v>1</v>
      </c>
      <c r="T1792" s="9">
        <f>IF(Q1792=0,0,(INDEX('RPI calculation'!$H$9:$H$356,P1792)-(COUNTIFS(Matches!$C$9:$C$1954,C1792,Matches!$D$9:$D$1954,D1792,Matches!$Q$9:$Q$1954,1,Matches!$F$9:$F$1954,3)+COUNTIFS(Matches!$C$9:$C$1954,D1792,Matches!$D$9:$D$1954,C1792,Matches!$Q$9:$Q$1954,1,Matches!$E$9:$E$1954,3)))/((INDEX('RPI calculation'!$H$9:$H$356,P1792)+INDEX('RPI calculation'!$I$9:$I$356,P1792))-(COUNTIFS(Matches!$C$9:$C$1954,C1792,Matches!$D$9:$D$1954,D1792,Matches!$Q$9:$Q$1954,1)+COUNTIFS(Matches!$C$9:$C$1954,D1792,Matches!$D$9:$D$1954,C1792,Matches!$Q$9:$Q$1954,1))))</f>
        <v>0.81818181818181823</v>
      </c>
      <c r="U1792" s="9">
        <f>IF(Q1792=0,0,(INDEX('RPI calculation'!$H$9:$H$356,O1792)-(COUNTIFS(Matches!$C$9:$C$1954,C1792,Matches!$D$9:$D$1954,D1792,Matches!$Q$9:$Q$1954,1,Matches!$E$9:$E$1954,3)+COUNTIFS(Matches!$C$9:$C$1954,D1792,Matches!$D$9:$D$1954,C1792,Matches!$Q$9:$Q$1954,1,Matches!$F$9:$F$1954,3)))/((INDEX('RPI calculation'!$H$9:$H$356,O1792)+INDEX('RPI calculation'!$I$9:$I$356,O1792))-(COUNTIFS(Matches!$C$9:$C$1954,C1792,Matches!$D$9:$D$1954,D1792,Matches!$Q$9:$Q$1954,1)+COUNTIFS(Matches!$C$9:$C$1954,D1792,Matches!$D$9:$D$1954,C1792,Matches!$Q$9:$Q$1954,1))))</f>
        <v>0.53846153846153844</v>
      </c>
      <c r="V1792" s="9">
        <f>IF(Q1792=0,0,INDEX('RPI calculation'!$K$9:$K$356,P1792))</f>
        <v>0.43509453509453516</v>
      </c>
      <c r="W1792" s="9">
        <f>IF(Q1792=0,0,INDEX('RPI calculation'!$K$9:$K$356,O1792))</f>
        <v>0.47604062604062608</v>
      </c>
      <c r="X1792" s="1">
        <f>IF(G1792="D1",INDEX('RPI calculation'!$N$9:$N$356,O1792),0)</f>
        <v>194</v>
      </c>
      <c r="Y1792" s="1">
        <f>IF(H1792="D1",INDEX('RPI calculation'!$N$9:$N$356,P1792),0)</f>
        <v>96</v>
      </c>
    </row>
    <row r="1793" spans="1:25" ht="25">
      <c r="A1793" s="1" t="s">
        <v>4681</v>
      </c>
      <c r="B1793" s="12">
        <v>46284</v>
      </c>
      <c r="C1793" s="1" t="s">
        <v>369</v>
      </c>
      <c r="D1793" s="1" t="s">
        <v>325</v>
      </c>
      <c r="E1793" s="1">
        <v>0</v>
      </c>
      <c r="F1793" s="1">
        <v>3</v>
      </c>
      <c r="G1793" s="1" t="s">
        <v>584</v>
      </c>
      <c r="H1793" s="1" t="s">
        <v>584</v>
      </c>
      <c r="I1793" s="1">
        <v>2</v>
      </c>
      <c r="J1793" s="14" t="s">
        <v>1427</v>
      </c>
      <c r="K1793" s="14" t="s">
        <v>4314</v>
      </c>
      <c r="L1793" s="14"/>
      <c r="M1793" s="1" t="s">
        <v>5986</v>
      </c>
      <c r="N1793" s="14" t="s">
        <v>5989</v>
      </c>
      <c r="O1793" s="1">
        <f>IF(G1793="D1",MATCH(C1793,'RPI calculation'!$A$9:$A$356,0),0)</f>
        <v>13</v>
      </c>
      <c r="P1793" s="1">
        <f>IF(H1793="D1",MATCH(D1793,'RPI calculation'!$A$9:$A$356,0),0)</f>
        <v>314</v>
      </c>
      <c r="Q1793" s="1">
        <f t="shared" si="81"/>
        <v>1</v>
      </c>
      <c r="R1793" s="1">
        <f t="shared" si="82"/>
        <v>0</v>
      </c>
      <c r="S1793" s="1">
        <f t="shared" si="83"/>
        <v>1</v>
      </c>
      <c r="T1793" s="9">
        <f>IF(Q1793=0,0,(INDEX('RPI calculation'!$H$9:$H$356,P1793)-(COUNTIFS(Matches!$C$9:$C$1954,C1793,Matches!$D$9:$D$1954,D1793,Matches!$Q$9:$Q$1954,1,Matches!$F$9:$F$1954,3)+COUNTIFS(Matches!$C$9:$C$1954,D1793,Matches!$D$9:$D$1954,C1793,Matches!$Q$9:$Q$1954,1,Matches!$E$9:$E$1954,3)))/((INDEX('RPI calculation'!$H$9:$H$356,P1793)+INDEX('RPI calculation'!$I$9:$I$356,P1793))-(COUNTIFS(Matches!$C$9:$C$1954,C1793,Matches!$D$9:$D$1954,D1793,Matches!$Q$9:$Q$1954,1)+COUNTIFS(Matches!$C$9:$C$1954,D1793,Matches!$D$9:$D$1954,C1793,Matches!$Q$9:$Q$1954,1))))</f>
        <v>0.33333333333333331</v>
      </c>
      <c r="U1793" s="9">
        <f>IF(Q1793=0,0,(INDEX('RPI calculation'!$H$9:$H$356,O1793)-(COUNTIFS(Matches!$C$9:$C$1954,C1793,Matches!$D$9:$D$1954,D1793,Matches!$Q$9:$Q$1954,1,Matches!$E$9:$E$1954,3)+COUNTIFS(Matches!$C$9:$C$1954,D1793,Matches!$D$9:$D$1954,C1793,Matches!$Q$9:$Q$1954,1,Matches!$F$9:$F$1954,3)))/((INDEX('RPI calculation'!$H$9:$H$356,O1793)+INDEX('RPI calculation'!$I$9:$I$356,O1793))-(COUNTIFS(Matches!$C$9:$C$1954,C1793,Matches!$D$9:$D$1954,D1793,Matches!$Q$9:$Q$1954,1)+COUNTIFS(Matches!$C$9:$C$1954,D1793,Matches!$D$9:$D$1954,C1793,Matches!$Q$9:$Q$1954,1))))</f>
        <v>0.2857142857142857</v>
      </c>
      <c r="V1793" s="9">
        <f>IF(Q1793=0,0,INDEX('RPI calculation'!$K$9:$K$356,P1793))</f>
        <v>0.37811885084612357</v>
      </c>
      <c r="W1793" s="9">
        <f>IF(Q1793=0,0,INDEX('RPI calculation'!$K$9:$K$356,O1793))</f>
        <v>0.26324354657687993</v>
      </c>
      <c r="X1793" s="1">
        <f>IF(G1793="D1",INDEX('RPI calculation'!$N$9:$N$356,O1793),0)</f>
        <v>346</v>
      </c>
      <c r="Y1793" s="1">
        <f>IF(H1793="D1",INDEX('RPI calculation'!$N$9:$N$356,P1793),0)</f>
        <v>302</v>
      </c>
    </row>
    <row r="1794" spans="1:25" ht="25">
      <c r="A1794" s="1" t="s">
        <v>4682</v>
      </c>
      <c r="B1794" s="12">
        <v>46284</v>
      </c>
      <c r="C1794" s="1" t="s">
        <v>97</v>
      </c>
      <c r="D1794" s="1" t="s">
        <v>65</v>
      </c>
      <c r="E1794" s="1">
        <v>0</v>
      </c>
      <c r="F1794" s="1">
        <v>3</v>
      </c>
      <c r="G1794" s="1" t="s">
        <v>584</v>
      </c>
      <c r="H1794" s="1" t="s">
        <v>584</v>
      </c>
      <c r="I1794" s="1">
        <v>2</v>
      </c>
      <c r="J1794" s="14" t="s">
        <v>4683</v>
      </c>
      <c r="K1794" s="14" t="s">
        <v>4684</v>
      </c>
      <c r="L1794" s="14"/>
      <c r="M1794" s="1" t="s">
        <v>5986</v>
      </c>
      <c r="N1794" s="14" t="s">
        <v>5987</v>
      </c>
      <c r="O1794" s="1">
        <f>IF(G1794="D1",MATCH(C1794,'RPI calculation'!$A$9:$A$356,0),0)</f>
        <v>14</v>
      </c>
      <c r="P1794" s="1">
        <f>IF(H1794="D1",MATCH(D1794,'RPI calculation'!$A$9:$A$356,0),0)</f>
        <v>115</v>
      </c>
      <c r="Q1794" s="1">
        <f t="shared" si="81"/>
        <v>1</v>
      </c>
      <c r="R1794" s="1">
        <f t="shared" si="82"/>
        <v>0</v>
      </c>
      <c r="S1794" s="1">
        <f t="shared" si="83"/>
        <v>1</v>
      </c>
      <c r="T1794" s="9">
        <f>IF(Q1794=0,0,(INDEX('RPI calculation'!$H$9:$H$356,P1794)-(COUNTIFS(Matches!$C$9:$C$1954,C1794,Matches!$D$9:$D$1954,D1794,Matches!$Q$9:$Q$1954,1,Matches!$F$9:$F$1954,3)+COUNTIFS(Matches!$C$9:$C$1954,D1794,Matches!$D$9:$D$1954,C1794,Matches!$Q$9:$Q$1954,1,Matches!$E$9:$E$1954,3)))/((INDEX('RPI calculation'!$H$9:$H$356,P1794)+INDEX('RPI calculation'!$I$9:$I$356,P1794))-(COUNTIFS(Matches!$C$9:$C$1954,C1794,Matches!$D$9:$D$1954,D1794,Matches!$Q$9:$Q$1954,1)+COUNTIFS(Matches!$C$9:$C$1954,D1794,Matches!$D$9:$D$1954,C1794,Matches!$Q$9:$Q$1954,1))))</f>
        <v>0.7</v>
      </c>
      <c r="U1794" s="9">
        <f>IF(Q1794=0,0,(INDEX('RPI calculation'!$H$9:$H$356,O1794)-(COUNTIFS(Matches!$C$9:$C$1954,C1794,Matches!$D$9:$D$1954,D1794,Matches!$Q$9:$Q$1954,1,Matches!$E$9:$E$1954,3)+COUNTIFS(Matches!$C$9:$C$1954,D1794,Matches!$D$9:$D$1954,C1794,Matches!$Q$9:$Q$1954,1,Matches!$F$9:$F$1954,3)))/((INDEX('RPI calculation'!$H$9:$H$356,O1794)+INDEX('RPI calculation'!$I$9:$I$356,O1794))-(COUNTIFS(Matches!$C$9:$C$1954,C1794,Matches!$D$9:$D$1954,D1794,Matches!$Q$9:$Q$1954,1)+COUNTIFS(Matches!$C$9:$C$1954,D1794,Matches!$D$9:$D$1954,C1794,Matches!$Q$9:$Q$1954,1))))</f>
        <v>0.8</v>
      </c>
      <c r="V1794" s="9">
        <f>IF(Q1794=0,0,INDEX('RPI calculation'!$K$9:$K$356,P1794))</f>
        <v>0.58087695133149675</v>
      </c>
      <c r="W1794" s="9">
        <f>IF(Q1794=0,0,INDEX('RPI calculation'!$K$9:$K$356,O1794))</f>
        <v>0.5526859504132231</v>
      </c>
      <c r="X1794" s="1">
        <f>IF(G1794="D1",INDEX('RPI calculation'!$N$9:$N$356,O1794),0)</f>
        <v>74</v>
      </c>
      <c r="Y1794" s="1">
        <f>IF(H1794="D1",INDEX('RPI calculation'!$N$9:$N$356,P1794),0)</f>
        <v>42</v>
      </c>
    </row>
    <row r="1795" spans="1:25" ht="25">
      <c r="A1795" s="1" t="s">
        <v>4685</v>
      </c>
      <c r="B1795" s="12">
        <v>46284</v>
      </c>
      <c r="C1795" s="1" t="s">
        <v>87</v>
      </c>
      <c r="D1795" s="1" t="s">
        <v>131</v>
      </c>
      <c r="E1795" s="1">
        <v>3</v>
      </c>
      <c r="F1795" s="1">
        <v>1</v>
      </c>
      <c r="G1795" s="1" t="s">
        <v>584</v>
      </c>
      <c r="H1795" s="1" t="s">
        <v>584</v>
      </c>
      <c r="I1795" s="1">
        <v>2</v>
      </c>
      <c r="J1795" s="14" t="s">
        <v>4686</v>
      </c>
      <c r="K1795" s="14" t="s">
        <v>4687</v>
      </c>
      <c r="L1795" s="14"/>
      <c r="M1795" s="1" t="s">
        <v>5986</v>
      </c>
      <c r="N1795" s="14" t="s">
        <v>5990</v>
      </c>
      <c r="O1795" s="1">
        <f>IF(G1795="D1",MATCH(C1795,'RPI calculation'!$A$9:$A$356,0),0)</f>
        <v>17</v>
      </c>
      <c r="P1795" s="1">
        <f>IF(H1795="D1",MATCH(D1795,'RPI calculation'!$A$9:$A$356,0),0)</f>
        <v>254</v>
      </c>
      <c r="Q1795" s="1">
        <f t="shared" si="81"/>
        <v>1</v>
      </c>
      <c r="R1795" s="1">
        <f t="shared" si="82"/>
        <v>1</v>
      </c>
      <c r="S1795" s="1">
        <f t="shared" si="83"/>
        <v>0</v>
      </c>
      <c r="T1795" s="9">
        <f>IF(Q1795=0,0,(INDEX('RPI calculation'!$H$9:$H$356,P1795)-(COUNTIFS(Matches!$C$9:$C$1954,C1795,Matches!$D$9:$D$1954,D1795,Matches!$Q$9:$Q$1954,1,Matches!$F$9:$F$1954,3)+COUNTIFS(Matches!$C$9:$C$1954,D1795,Matches!$D$9:$D$1954,C1795,Matches!$Q$9:$Q$1954,1,Matches!$E$9:$E$1954,3)))/((INDEX('RPI calculation'!$H$9:$H$356,P1795)+INDEX('RPI calculation'!$I$9:$I$356,P1795))-(COUNTIFS(Matches!$C$9:$C$1954,C1795,Matches!$D$9:$D$1954,D1795,Matches!$Q$9:$Q$1954,1)+COUNTIFS(Matches!$C$9:$C$1954,D1795,Matches!$D$9:$D$1954,C1795,Matches!$Q$9:$Q$1954,1))))</f>
        <v>0.45454545454545453</v>
      </c>
      <c r="U1795" s="9">
        <f>IF(Q1795=0,0,(INDEX('RPI calculation'!$H$9:$H$356,O1795)-(COUNTIFS(Matches!$C$9:$C$1954,C1795,Matches!$D$9:$D$1954,D1795,Matches!$Q$9:$Q$1954,1,Matches!$E$9:$E$1954,3)+COUNTIFS(Matches!$C$9:$C$1954,D1795,Matches!$D$9:$D$1954,C1795,Matches!$Q$9:$Q$1954,1,Matches!$F$9:$F$1954,3)))/((INDEX('RPI calculation'!$H$9:$H$356,O1795)+INDEX('RPI calculation'!$I$9:$I$356,O1795))-(COUNTIFS(Matches!$C$9:$C$1954,C1795,Matches!$D$9:$D$1954,D1795,Matches!$Q$9:$Q$1954,1)+COUNTIFS(Matches!$C$9:$C$1954,D1795,Matches!$D$9:$D$1954,C1795,Matches!$Q$9:$Q$1954,1))))</f>
        <v>0.81818181818181823</v>
      </c>
      <c r="V1795" s="9">
        <f>IF(Q1795=0,0,INDEX('RPI calculation'!$K$9:$K$356,P1795))</f>
        <v>0.61630892255892256</v>
      </c>
      <c r="W1795" s="9">
        <f>IF(Q1795=0,0,INDEX('RPI calculation'!$K$9:$K$356,O1795))</f>
        <v>0.47534872534872535</v>
      </c>
      <c r="X1795" s="1">
        <f>IF(G1795="D1",INDEX('RPI calculation'!$N$9:$N$356,O1795),0)</f>
        <v>64</v>
      </c>
      <c r="Y1795" s="1">
        <f>IF(H1795="D1",INDEX('RPI calculation'!$N$9:$N$356,P1795),0)</f>
        <v>108</v>
      </c>
    </row>
    <row r="1796" spans="1:25" ht="25">
      <c r="A1796" s="1" t="s">
        <v>4688</v>
      </c>
      <c r="B1796" s="12">
        <v>46284</v>
      </c>
      <c r="C1796" s="1" t="s">
        <v>220</v>
      </c>
      <c r="D1796" s="1" t="s">
        <v>265</v>
      </c>
      <c r="E1796" s="1">
        <v>3</v>
      </c>
      <c r="F1796" s="1">
        <v>0</v>
      </c>
      <c r="G1796" s="1" t="s">
        <v>584</v>
      </c>
      <c r="H1796" s="1" t="s">
        <v>584</v>
      </c>
      <c r="I1796" s="1">
        <v>2</v>
      </c>
      <c r="J1796" s="14" t="s">
        <v>2328</v>
      </c>
      <c r="K1796" s="14" t="s">
        <v>4689</v>
      </c>
      <c r="L1796" s="14"/>
      <c r="M1796" s="1" t="s">
        <v>5986</v>
      </c>
      <c r="N1796" s="14" t="s">
        <v>5989</v>
      </c>
      <c r="O1796" s="1">
        <f>IF(G1796="D1",MATCH(C1796,'RPI calculation'!$A$9:$A$356,0),0)</f>
        <v>18</v>
      </c>
      <c r="P1796" s="1">
        <f>IF(H1796="D1",MATCH(D1796,'RPI calculation'!$A$9:$A$356,0),0)</f>
        <v>263</v>
      </c>
      <c r="Q1796" s="1">
        <f t="shared" si="81"/>
        <v>1</v>
      </c>
      <c r="R1796" s="1">
        <f t="shared" si="82"/>
        <v>1</v>
      </c>
      <c r="S1796" s="1">
        <f t="shared" si="83"/>
        <v>0</v>
      </c>
      <c r="T1796" s="9">
        <f>IF(Q1796=0,0,(INDEX('RPI calculation'!$H$9:$H$356,P1796)-(COUNTIFS(Matches!$C$9:$C$1954,C1796,Matches!$D$9:$D$1954,D1796,Matches!$Q$9:$Q$1954,1,Matches!$F$9:$F$1954,3)+COUNTIFS(Matches!$C$9:$C$1954,D1796,Matches!$D$9:$D$1954,C1796,Matches!$Q$9:$Q$1954,1,Matches!$E$9:$E$1954,3)))/((INDEX('RPI calculation'!$H$9:$H$356,P1796)+INDEX('RPI calculation'!$I$9:$I$356,P1796))-(COUNTIFS(Matches!$C$9:$C$1954,C1796,Matches!$D$9:$D$1954,D1796,Matches!$Q$9:$Q$1954,1)+COUNTIFS(Matches!$C$9:$C$1954,D1796,Matches!$D$9:$D$1954,C1796,Matches!$Q$9:$Q$1954,1))))</f>
        <v>0.54545454545454541</v>
      </c>
      <c r="U1796" s="9">
        <f>IF(Q1796=0,0,(INDEX('RPI calculation'!$H$9:$H$356,O1796)-(COUNTIFS(Matches!$C$9:$C$1954,C1796,Matches!$D$9:$D$1954,D1796,Matches!$Q$9:$Q$1954,1,Matches!$E$9:$E$1954,3)+COUNTIFS(Matches!$C$9:$C$1954,D1796,Matches!$D$9:$D$1954,C1796,Matches!$Q$9:$Q$1954,1,Matches!$F$9:$F$1954,3)))/((INDEX('RPI calculation'!$H$9:$H$356,O1796)+INDEX('RPI calculation'!$I$9:$I$356,O1796))-(COUNTIFS(Matches!$C$9:$C$1954,C1796,Matches!$D$9:$D$1954,D1796,Matches!$Q$9:$Q$1954,1)+COUNTIFS(Matches!$C$9:$C$1954,D1796,Matches!$D$9:$D$1954,C1796,Matches!$Q$9:$Q$1954,1))))</f>
        <v>0.58333333333333337</v>
      </c>
      <c r="V1796" s="9">
        <f>IF(Q1796=0,0,INDEX('RPI calculation'!$K$9:$K$356,P1796))</f>
        <v>0.41875000000000001</v>
      </c>
      <c r="W1796" s="9">
        <f>IF(Q1796=0,0,INDEX('RPI calculation'!$K$9:$K$356,O1796))</f>
        <v>0.42226107226107218</v>
      </c>
      <c r="X1796" s="1">
        <f>IF(G1796="D1",INDEX('RPI calculation'!$N$9:$N$356,O1796),0)</f>
        <v>197</v>
      </c>
      <c r="Y1796" s="1">
        <f>IF(H1796="D1",INDEX('RPI calculation'!$N$9:$N$356,P1796),0)</f>
        <v>242</v>
      </c>
    </row>
    <row r="1797" spans="1:25" ht="25">
      <c r="A1797" s="1" t="s">
        <v>4690</v>
      </c>
      <c r="B1797" s="12">
        <v>46284</v>
      </c>
      <c r="C1797" s="1" t="s">
        <v>57</v>
      </c>
      <c r="D1797" s="1" t="s">
        <v>161</v>
      </c>
      <c r="E1797" s="1">
        <v>3</v>
      </c>
      <c r="F1797" s="1">
        <v>1</v>
      </c>
      <c r="G1797" s="1" t="s">
        <v>584</v>
      </c>
      <c r="H1797" s="1" t="s">
        <v>584</v>
      </c>
      <c r="I1797" s="1">
        <v>2</v>
      </c>
      <c r="J1797" s="14" t="s">
        <v>832</v>
      </c>
      <c r="K1797" s="14" t="s">
        <v>4691</v>
      </c>
      <c r="L1797" s="14"/>
      <c r="M1797" s="1" t="s">
        <v>5986</v>
      </c>
      <c r="N1797" s="14" t="s">
        <v>5989</v>
      </c>
      <c r="O1797" s="1">
        <f>IF(G1797="D1",MATCH(C1797,'RPI calculation'!$A$9:$A$356,0),0)</f>
        <v>19</v>
      </c>
      <c r="P1797" s="1">
        <f>IF(H1797="D1",MATCH(D1797,'RPI calculation'!$A$9:$A$356,0),0)</f>
        <v>122</v>
      </c>
      <c r="Q1797" s="1">
        <f t="shared" si="81"/>
        <v>1</v>
      </c>
      <c r="R1797" s="1">
        <f t="shared" si="82"/>
        <v>1</v>
      </c>
      <c r="S1797" s="1">
        <f t="shared" si="83"/>
        <v>0</v>
      </c>
      <c r="T1797" s="9">
        <f>IF(Q1797=0,0,(INDEX('RPI calculation'!$H$9:$H$356,P1797)-(COUNTIFS(Matches!$C$9:$C$1954,C1797,Matches!$D$9:$D$1954,D1797,Matches!$Q$9:$Q$1954,1,Matches!$F$9:$F$1954,3)+COUNTIFS(Matches!$C$9:$C$1954,D1797,Matches!$D$9:$D$1954,C1797,Matches!$Q$9:$Q$1954,1,Matches!$E$9:$E$1954,3)))/((INDEX('RPI calculation'!$H$9:$H$356,P1797)+INDEX('RPI calculation'!$I$9:$I$356,P1797))-(COUNTIFS(Matches!$C$9:$C$1954,C1797,Matches!$D$9:$D$1954,D1797,Matches!$Q$9:$Q$1954,1)+COUNTIFS(Matches!$C$9:$C$1954,D1797,Matches!$D$9:$D$1954,C1797,Matches!$Q$9:$Q$1954,1))))</f>
        <v>0.41666666666666669</v>
      </c>
      <c r="U1797" s="9">
        <f>IF(Q1797=0,0,(INDEX('RPI calculation'!$H$9:$H$356,O1797)-(COUNTIFS(Matches!$C$9:$C$1954,C1797,Matches!$D$9:$D$1954,D1797,Matches!$Q$9:$Q$1954,1,Matches!$E$9:$E$1954,3)+COUNTIFS(Matches!$C$9:$C$1954,D1797,Matches!$D$9:$D$1954,C1797,Matches!$Q$9:$Q$1954,1,Matches!$F$9:$F$1954,3)))/((INDEX('RPI calculation'!$H$9:$H$356,O1797)+INDEX('RPI calculation'!$I$9:$I$356,O1797))-(COUNTIFS(Matches!$C$9:$C$1954,C1797,Matches!$D$9:$D$1954,D1797,Matches!$Q$9:$Q$1954,1)+COUNTIFS(Matches!$C$9:$C$1954,D1797,Matches!$D$9:$D$1954,C1797,Matches!$Q$9:$Q$1954,1))))</f>
        <v>0.8</v>
      </c>
      <c r="V1797" s="9">
        <f>IF(Q1797=0,0,INDEX('RPI calculation'!$K$9:$K$356,P1797))</f>
        <v>0.59677544677544681</v>
      </c>
      <c r="W1797" s="9">
        <f>IF(Q1797=0,0,INDEX('RPI calculation'!$K$9:$K$356,O1797))</f>
        <v>0.53872819100091818</v>
      </c>
      <c r="X1797" s="1">
        <f>IF(G1797="D1",INDEX('RPI calculation'!$N$9:$N$356,O1797),0)</f>
        <v>34</v>
      </c>
      <c r="Y1797" s="1">
        <f>IF(H1797="D1",INDEX('RPI calculation'!$N$9:$N$356,P1797),0)</f>
        <v>138</v>
      </c>
    </row>
    <row r="1798" spans="1:25" ht="25">
      <c r="A1798" s="1" t="s">
        <v>4692</v>
      </c>
      <c r="B1798" s="12">
        <v>46284</v>
      </c>
      <c r="C1798" s="1" t="s">
        <v>232</v>
      </c>
      <c r="D1798" s="1" t="s">
        <v>304</v>
      </c>
      <c r="E1798" s="1">
        <v>2</v>
      </c>
      <c r="F1798" s="1">
        <v>3</v>
      </c>
      <c r="G1798" s="1" t="s">
        <v>584</v>
      </c>
      <c r="H1798" s="1" t="s">
        <v>584</v>
      </c>
      <c r="I1798" s="1">
        <v>2</v>
      </c>
      <c r="J1798" s="14" t="s">
        <v>2152</v>
      </c>
      <c r="K1798" s="14" t="s">
        <v>4693</v>
      </c>
      <c r="L1798" s="14"/>
      <c r="M1798" s="1" t="s">
        <v>5986</v>
      </c>
      <c r="N1798" s="14" t="s">
        <v>5989</v>
      </c>
      <c r="O1798" s="1">
        <f>IF(G1798="D1",MATCH(C1798,'RPI calculation'!$A$9:$A$356,0),0)</f>
        <v>21</v>
      </c>
      <c r="P1798" s="1">
        <f>IF(H1798="D1",MATCH(D1798,'RPI calculation'!$A$9:$A$356,0),0)</f>
        <v>230</v>
      </c>
      <c r="Q1798" s="1">
        <f t="shared" si="81"/>
        <v>1</v>
      </c>
      <c r="R1798" s="1">
        <f t="shared" si="82"/>
        <v>0</v>
      </c>
      <c r="S1798" s="1">
        <f t="shared" si="83"/>
        <v>1</v>
      </c>
      <c r="T1798" s="9">
        <f>IF(Q1798=0,0,(INDEX('RPI calculation'!$H$9:$H$356,P1798)-(COUNTIFS(Matches!$C$9:$C$1954,C1798,Matches!$D$9:$D$1954,D1798,Matches!$Q$9:$Q$1954,1,Matches!$F$9:$F$1954,3)+COUNTIFS(Matches!$C$9:$C$1954,D1798,Matches!$D$9:$D$1954,C1798,Matches!$Q$9:$Q$1954,1,Matches!$E$9:$E$1954,3)))/((INDEX('RPI calculation'!$H$9:$H$356,P1798)+INDEX('RPI calculation'!$I$9:$I$356,P1798))-(COUNTIFS(Matches!$C$9:$C$1954,C1798,Matches!$D$9:$D$1954,D1798,Matches!$Q$9:$Q$1954,1)+COUNTIFS(Matches!$C$9:$C$1954,D1798,Matches!$D$9:$D$1954,C1798,Matches!$Q$9:$Q$1954,1))))</f>
        <v>0.38461538461538464</v>
      </c>
      <c r="U1798" s="9">
        <f>IF(Q1798=0,0,(INDEX('RPI calculation'!$H$9:$H$356,O1798)-(COUNTIFS(Matches!$C$9:$C$1954,C1798,Matches!$D$9:$D$1954,D1798,Matches!$Q$9:$Q$1954,1,Matches!$E$9:$E$1954,3)+COUNTIFS(Matches!$C$9:$C$1954,D1798,Matches!$D$9:$D$1954,C1798,Matches!$Q$9:$Q$1954,1,Matches!$F$9:$F$1954,3)))/((INDEX('RPI calculation'!$H$9:$H$356,O1798)+INDEX('RPI calculation'!$I$9:$I$356,O1798))-(COUNTIFS(Matches!$C$9:$C$1954,C1798,Matches!$D$9:$D$1954,D1798,Matches!$Q$9:$Q$1954,1)+COUNTIFS(Matches!$C$9:$C$1954,D1798,Matches!$D$9:$D$1954,C1798,Matches!$Q$9:$Q$1954,1))))</f>
        <v>0.6</v>
      </c>
      <c r="V1798" s="9">
        <f>IF(Q1798=0,0,INDEX('RPI calculation'!$K$9:$K$356,P1798))</f>
        <v>0.39523809523809517</v>
      </c>
      <c r="W1798" s="9">
        <f>IF(Q1798=0,0,INDEX('RPI calculation'!$K$9:$K$356,O1798))</f>
        <v>0.43919262555626193</v>
      </c>
      <c r="X1798" s="1">
        <f>IF(G1798="D1",INDEX('RPI calculation'!$N$9:$N$356,O1798),0)</f>
        <v>209</v>
      </c>
      <c r="Y1798" s="1">
        <f>IF(H1798="D1",INDEX('RPI calculation'!$N$9:$N$356,P1798),0)</f>
        <v>281</v>
      </c>
    </row>
    <row r="1799" spans="1:25" ht="25">
      <c r="A1799" s="1" t="s">
        <v>4694</v>
      </c>
      <c r="B1799" s="12">
        <v>46284</v>
      </c>
      <c r="C1799" s="1" t="s">
        <v>160</v>
      </c>
      <c r="D1799" s="1" t="s">
        <v>45</v>
      </c>
      <c r="E1799" s="1">
        <v>1</v>
      </c>
      <c r="F1799" s="1">
        <v>3</v>
      </c>
      <c r="G1799" s="1" t="s">
        <v>584</v>
      </c>
      <c r="H1799" s="1" t="s">
        <v>584</v>
      </c>
      <c r="I1799" s="1">
        <v>2</v>
      </c>
      <c r="J1799" s="14" t="s">
        <v>1218</v>
      </c>
      <c r="K1799" s="14" t="s">
        <v>4695</v>
      </c>
      <c r="L1799" s="14"/>
      <c r="M1799" s="1" t="s">
        <v>5986</v>
      </c>
      <c r="N1799" s="14" t="s">
        <v>5989</v>
      </c>
      <c r="O1799" s="1">
        <f>IF(G1799="D1",MATCH(C1799,'RPI calculation'!$A$9:$A$356,0),0)</f>
        <v>22</v>
      </c>
      <c r="P1799" s="1">
        <f>IF(H1799="D1",MATCH(D1799,'RPI calculation'!$A$9:$A$356,0),0)</f>
        <v>139</v>
      </c>
      <c r="Q1799" s="1">
        <f t="shared" si="81"/>
        <v>1</v>
      </c>
      <c r="R1799" s="1">
        <f t="shared" si="82"/>
        <v>0</v>
      </c>
      <c r="S1799" s="1">
        <f t="shared" si="83"/>
        <v>1</v>
      </c>
      <c r="T1799" s="9">
        <f>IF(Q1799=0,0,(INDEX('RPI calculation'!$H$9:$H$356,P1799)-(COUNTIFS(Matches!$C$9:$C$1954,C1799,Matches!$D$9:$D$1954,D1799,Matches!$Q$9:$Q$1954,1,Matches!$F$9:$F$1954,3)+COUNTIFS(Matches!$C$9:$C$1954,D1799,Matches!$D$9:$D$1954,C1799,Matches!$Q$9:$Q$1954,1,Matches!$E$9:$E$1954,3)))/((INDEX('RPI calculation'!$H$9:$H$356,P1799)+INDEX('RPI calculation'!$I$9:$I$356,P1799))-(COUNTIFS(Matches!$C$9:$C$1954,C1799,Matches!$D$9:$D$1954,D1799,Matches!$Q$9:$Q$1954,1)+COUNTIFS(Matches!$C$9:$C$1954,D1799,Matches!$D$9:$D$1954,C1799,Matches!$Q$9:$Q$1954,1))))</f>
        <v>0.625</v>
      </c>
      <c r="U1799" s="9">
        <f>IF(Q1799=0,0,(INDEX('RPI calculation'!$H$9:$H$356,O1799)-(COUNTIFS(Matches!$C$9:$C$1954,C1799,Matches!$D$9:$D$1954,D1799,Matches!$Q$9:$Q$1954,1,Matches!$E$9:$E$1954,3)+COUNTIFS(Matches!$C$9:$C$1954,D1799,Matches!$D$9:$D$1954,C1799,Matches!$Q$9:$Q$1954,1,Matches!$F$9:$F$1954,3)))/((INDEX('RPI calculation'!$H$9:$H$356,O1799)+INDEX('RPI calculation'!$I$9:$I$356,O1799))-(COUNTIFS(Matches!$C$9:$C$1954,C1799,Matches!$D$9:$D$1954,D1799,Matches!$Q$9:$Q$1954,1)+COUNTIFS(Matches!$C$9:$C$1954,D1799,Matches!$D$9:$D$1954,C1799,Matches!$Q$9:$Q$1954,1))))</f>
        <v>0.3</v>
      </c>
      <c r="V1799" s="9">
        <f>IF(Q1799=0,0,INDEX('RPI calculation'!$K$9:$K$356,P1799))</f>
        <v>0.66015712682379357</v>
      </c>
      <c r="W1799" s="9">
        <f>IF(Q1799=0,0,INDEX('RPI calculation'!$K$9:$K$356,O1799))</f>
        <v>0.64152892561983466</v>
      </c>
      <c r="X1799" s="1">
        <f>IF(G1799="D1",INDEX('RPI calculation'!$N$9:$N$356,O1799),0)</f>
        <v>137</v>
      </c>
      <c r="Y1799" s="1">
        <f>IF(H1799="D1",INDEX('RPI calculation'!$N$9:$N$356,P1799),0)</f>
        <v>22</v>
      </c>
    </row>
    <row r="1800" spans="1:25" ht="25">
      <c r="A1800" s="1" t="s">
        <v>4696</v>
      </c>
      <c r="B1800" s="12">
        <v>46284</v>
      </c>
      <c r="C1800" s="1" t="s">
        <v>350</v>
      </c>
      <c r="D1800" s="1" t="s">
        <v>368</v>
      </c>
      <c r="E1800" s="1">
        <v>3</v>
      </c>
      <c r="F1800" s="1">
        <v>0</v>
      </c>
      <c r="G1800" s="1" t="s">
        <v>584</v>
      </c>
      <c r="H1800" s="1" t="s">
        <v>584</v>
      </c>
      <c r="I1800" s="1">
        <v>2</v>
      </c>
      <c r="J1800" s="14" t="s">
        <v>624</v>
      </c>
      <c r="K1800" s="14" t="s">
        <v>4337</v>
      </c>
      <c r="L1800" s="14"/>
      <c r="M1800" s="1" t="s">
        <v>5986</v>
      </c>
      <c r="N1800" s="14" t="s">
        <v>5989</v>
      </c>
      <c r="O1800" s="1">
        <f>IF(G1800="D1",MATCH(C1800,'RPI calculation'!$A$9:$A$356,0),0)</f>
        <v>23</v>
      </c>
      <c r="P1800" s="1">
        <f>IF(H1800="D1",MATCH(D1800,'RPI calculation'!$A$9:$A$356,0),0)</f>
        <v>256</v>
      </c>
      <c r="Q1800" s="1">
        <f t="shared" si="81"/>
        <v>1</v>
      </c>
      <c r="R1800" s="1">
        <f t="shared" si="82"/>
        <v>1</v>
      </c>
      <c r="S1800" s="1">
        <f t="shared" si="83"/>
        <v>0</v>
      </c>
      <c r="T1800" s="9">
        <f>IF(Q1800=0,0,(INDEX('RPI calculation'!$H$9:$H$356,P1800)-(COUNTIFS(Matches!$C$9:$C$1954,C1800,Matches!$D$9:$D$1954,D1800,Matches!$Q$9:$Q$1954,1,Matches!$F$9:$F$1954,3)+COUNTIFS(Matches!$C$9:$C$1954,D1800,Matches!$D$9:$D$1954,C1800,Matches!$Q$9:$Q$1954,1,Matches!$E$9:$E$1954,3)))/((INDEX('RPI calculation'!$H$9:$H$356,P1800)+INDEX('RPI calculation'!$I$9:$I$356,P1800))-(COUNTIFS(Matches!$C$9:$C$1954,C1800,Matches!$D$9:$D$1954,D1800,Matches!$Q$9:$Q$1954,1)+COUNTIFS(Matches!$C$9:$C$1954,D1800,Matches!$D$9:$D$1954,C1800,Matches!$Q$9:$Q$1954,1))))</f>
        <v>0.1111111111111111</v>
      </c>
      <c r="U1800" s="9">
        <f>IF(Q1800=0,0,(INDEX('RPI calculation'!$H$9:$H$356,O1800)-(COUNTIFS(Matches!$C$9:$C$1954,C1800,Matches!$D$9:$D$1954,D1800,Matches!$Q$9:$Q$1954,1,Matches!$E$9:$E$1954,3)+COUNTIFS(Matches!$C$9:$C$1954,D1800,Matches!$D$9:$D$1954,C1800,Matches!$Q$9:$Q$1954,1,Matches!$F$9:$F$1954,3)))/((INDEX('RPI calculation'!$H$9:$H$356,O1800)+INDEX('RPI calculation'!$I$9:$I$356,O1800))-(COUNTIFS(Matches!$C$9:$C$1954,C1800,Matches!$D$9:$D$1954,D1800,Matches!$Q$9:$Q$1954,1)+COUNTIFS(Matches!$C$9:$C$1954,D1800,Matches!$D$9:$D$1954,C1800,Matches!$Q$9:$Q$1954,1))))</f>
        <v>0.25</v>
      </c>
      <c r="V1800" s="9">
        <f>IF(Q1800=0,0,INDEX('RPI calculation'!$K$9:$K$356,P1800))</f>
        <v>0.35117079889807168</v>
      </c>
      <c r="W1800" s="9">
        <f>IF(Q1800=0,0,INDEX('RPI calculation'!$K$9:$K$356,O1800))</f>
        <v>0.29630536130536134</v>
      </c>
      <c r="X1800" s="1">
        <f>IF(G1800="D1",INDEX('RPI calculation'!$N$9:$N$356,O1800),0)</f>
        <v>327</v>
      </c>
      <c r="Y1800" s="1">
        <f>IF(H1800="D1",INDEX('RPI calculation'!$N$9:$N$356,P1800),0)</f>
        <v>345</v>
      </c>
    </row>
    <row r="1801" spans="1:25" ht="25">
      <c r="A1801" s="1" t="s">
        <v>4697</v>
      </c>
      <c r="B1801" s="12">
        <v>46284</v>
      </c>
      <c r="C1801" s="1" t="s">
        <v>182</v>
      </c>
      <c r="D1801" s="1" t="s">
        <v>126</v>
      </c>
      <c r="E1801" s="1">
        <v>0</v>
      </c>
      <c r="F1801" s="1">
        <v>3</v>
      </c>
      <c r="G1801" s="1" t="s">
        <v>584</v>
      </c>
      <c r="H1801" s="1" t="s">
        <v>584</v>
      </c>
      <c r="I1801" s="1">
        <v>2</v>
      </c>
      <c r="J1801" s="14" t="s">
        <v>2463</v>
      </c>
      <c r="K1801" s="14" t="s">
        <v>4698</v>
      </c>
      <c r="L1801" s="14"/>
      <c r="M1801" s="1" t="s">
        <v>5986</v>
      </c>
      <c r="N1801" s="14" t="s">
        <v>5989</v>
      </c>
      <c r="O1801" s="1">
        <f>IF(G1801="D1",MATCH(C1801,'RPI calculation'!$A$9:$A$356,0),0)</f>
        <v>24</v>
      </c>
      <c r="P1801" s="1">
        <f>IF(H1801="D1",MATCH(D1801,'RPI calculation'!$A$9:$A$356,0),0)</f>
        <v>26</v>
      </c>
      <c r="Q1801" s="1">
        <f t="shared" ref="Q1801:Q1864" si="84">IF(AND(G1801="D1",H1801="D1"),1,0)</f>
        <v>1</v>
      </c>
      <c r="R1801" s="1">
        <f t="shared" ref="R1801:R1864" si="85">IF(E1801&gt;F1801,1,0)</f>
        <v>0</v>
      </c>
      <c r="S1801" s="1">
        <f t="shared" ref="S1801:S1864" si="86">IF(F1801&gt;E1801,1,0)</f>
        <v>1</v>
      </c>
      <c r="T1801" s="9">
        <f>IF(Q1801=0,0,(INDEX('RPI calculation'!$H$9:$H$356,P1801)-(COUNTIFS(Matches!$C$9:$C$1954,C1801,Matches!$D$9:$D$1954,D1801,Matches!$Q$9:$Q$1954,1,Matches!$F$9:$F$1954,3)+COUNTIFS(Matches!$C$9:$C$1954,D1801,Matches!$D$9:$D$1954,C1801,Matches!$Q$9:$Q$1954,1,Matches!$E$9:$E$1954,3)))/((INDEX('RPI calculation'!$H$9:$H$356,P1801)+INDEX('RPI calculation'!$I$9:$I$356,P1801))-(COUNTIFS(Matches!$C$9:$C$1954,C1801,Matches!$D$9:$D$1954,D1801,Matches!$Q$9:$Q$1954,1)+COUNTIFS(Matches!$C$9:$C$1954,D1801,Matches!$D$9:$D$1954,C1801,Matches!$Q$9:$Q$1954,1))))</f>
        <v>0.8</v>
      </c>
      <c r="U1801" s="9">
        <f>IF(Q1801=0,0,(INDEX('RPI calculation'!$H$9:$H$356,O1801)-(COUNTIFS(Matches!$C$9:$C$1954,C1801,Matches!$D$9:$D$1954,D1801,Matches!$Q$9:$Q$1954,1,Matches!$E$9:$E$1954,3)+COUNTIFS(Matches!$C$9:$C$1954,D1801,Matches!$D$9:$D$1954,C1801,Matches!$Q$9:$Q$1954,1,Matches!$F$9:$F$1954,3)))/((INDEX('RPI calculation'!$H$9:$H$356,O1801)+INDEX('RPI calculation'!$I$9:$I$356,O1801))-(COUNTIFS(Matches!$C$9:$C$1954,C1801,Matches!$D$9:$D$1954,D1801,Matches!$Q$9:$Q$1954,1)+COUNTIFS(Matches!$C$9:$C$1954,D1801,Matches!$D$9:$D$1954,C1801,Matches!$Q$9:$Q$1954,1))))</f>
        <v>0.72727272727272729</v>
      </c>
      <c r="V1801" s="9">
        <f>IF(Q1801=0,0,INDEX('RPI calculation'!$K$9:$K$356,P1801))</f>
        <v>0.44381477108749839</v>
      </c>
      <c r="W1801" s="9">
        <f>IF(Q1801=0,0,INDEX('RPI calculation'!$K$9:$K$356,O1801))</f>
        <v>0.4484638047138047</v>
      </c>
      <c r="X1801" s="1">
        <f>IF(G1801="D1",INDEX('RPI calculation'!$N$9:$N$356,O1801),0)</f>
        <v>159</v>
      </c>
      <c r="Y1801" s="1">
        <f>IF(H1801="D1",INDEX('RPI calculation'!$N$9:$N$356,P1801),0)</f>
        <v>103</v>
      </c>
    </row>
    <row r="1802" spans="1:25" ht="25">
      <c r="A1802" s="1" t="s">
        <v>4699</v>
      </c>
      <c r="B1802" s="12">
        <v>46284</v>
      </c>
      <c r="C1802" s="1" t="s">
        <v>81</v>
      </c>
      <c r="D1802" s="1" t="s">
        <v>116</v>
      </c>
      <c r="E1802" s="1">
        <v>3</v>
      </c>
      <c r="F1802" s="1">
        <v>0</v>
      </c>
      <c r="G1802" s="1" t="s">
        <v>584</v>
      </c>
      <c r="H1802" s="1" t="s">
        <v>584</v>
      </c>
      <c r="I1802" s="1">
        <v>2</v>
      </c>
      <c r="J1802" s="14" t="s">
        <v>902</v>
      </c>
      <c r="K1802" s="14" t="s">
        <v>2530</v>
      </c>
      <c r="L1802" s="14"/>
      <c r="M1802" s="1" t="s">
        <v>5986</v>
      </c>
      <c r="N1802" s="14" t="s">
        <v>5989</v>
      </c>
      <c r="O1802" s="1">
        <f>IF(G1802="D1",MATCH(C1802,'RPI calculation'!$A$9:$A$356,0),0)</f>
        <v>25</v>
      </c>
      <c r="P1802" s="1">
        <f>IF(H1802="D1",MATCH(D1802,'RPI calculation'!$A$9:$A$356,0),0)</f>
        <v>114</v>
      </c>
      <c r="Q1802" s="1">
        <f t="shared" si="84"/>
        <v>1</v>
      </c>
      <c r="R1802" s="1">
        <f t="shared" si="85"/>
        <v>1</v>
      </c>
      <c r="S1802" s="1">
        <f t="shared" si="86"/>
        <v>0</v>
      </c>
      <c r="T1802" s="9">
        <f>IF(Q1802=0,0,(INDEX('RPI calculation'!$H$9:$H$356,P1802)-(COUNTIFS(Matches!$C$9:$C$1954,C1802,Matches!$D$9:$D$1954,D1802,Matches!$Q$9:$Q$1954,1,Matches!$F$9:$F$1954,3)+COUNTIFS(Matches!$C$9:$C$1954,D1802,Matches!$D$9:$D$1954,C1802,Matches!$Q$9:$Q$1954,1,Matches!$E$9:$E$1954,3)))/((INDEX('RPI calculation'!$H$9:$H$356,P1802)+INDEX('RPI calculation'!$I$9:$I$356,P1802))-(COUNTIFS(Matches!$C$9:$C$1954,C1802,Matches!$D$9:$D$1954,D1802,Matches!$Q$9:$Q$1954,1)+COUNTIFS(Matches!$C$9:$C$1954,D1802,Matches!$D$9:$D$1954,C1802,Matches!$Q$9:$Q$1954,1))))</f>
        <v>0.7</v>
      </c>
      <c r="U1802" s="9">
        <f>IF(Q1802=0,0,(INDEX('RPI calculation'!$H$9:$H$356,O1802)-(COUNTIFS(Matches!$C$9:$C$1954,C1802,Matches!$D$9:$D$1954,D1802,Matches!$Q$9:$Q$1954,1,Matches!$E$9:$E$1954,3)+COUNTIFS(Matches!$C$9:$C$1954,D1802,Matches!$D$9:$D$1954,C1802,Matches!$Q$9:$Q$1954,1,Matches!$F$9:$F$1954,3)))/((INDEX('RPI calculation'!$H$9:$H$356,O1802)+INDEX('RPI calculation'!$I$9:$I$356,O1802))-(COUNTIFS(Matches!$C$9:$C$1954,C1802,Matches!$D$9:$D$1954,D1802,Matches!$Q$9:$Q$1954,1)+COUNTIFS(Matches!$C$9:$C$1954,D1802,Matches!$D$9:$D$1954,C1802,Matches!$Q$9:$Q$1954,1))))</f>
        <v>0.63636363636363635</v>
      </c>
      <c r="V1802" s="9">
        <f>IF(Q1802=0,0,INDEX('RPI calculation'!$K$9:$K$356,P1802))</f>
        <v>0.52163299663299656</v>
      </c>
      <c r="W1802" s="9">
        <f>IF(Q1802=0,0,INDEX('RPI calculation'!$K$9:$K$356,O1802))</f>
        <v>0.63643685374454584</v>
      </c>
      <c r="X1802" s="1">
        <f>IF(G1802="D1",INDEX('RPI calculation'!$N$9:$N$356,O1802),0)</f>
        <v>58</v>
      </c>
      <c r="Y1802" s="1">
        <f>IF(H1802="D1",INDEX('RPI calculation'!$N$9:$N$356,P1802),0)</f>
        <v>93</v>
      </c>
    </row>
    <row r="1803" spans="1:25" ht="25">
      <c r="A1803" s="1" t="s">
        <v>4700</v>
      </c>
      <c r="B1803" s="12">
        <v>46284</v>
      </c>
      <c r="C1803" s="1" t="s">
        <v>63</v>
      </c>
      <c r="D1803" s="1" t="s">
        <v>93</v>
      </c>
      <c r="E1803" s="1">
        <v>1</v>
      </c>
      <c r="F1803" s="1">
        <v>3</v>
      </c>
      <c r="G1803" s="1" t="s">
        <v>584</v>
      </c>
      <c r="H1803" s="1" t="s">
        <v>584</v>
      </c>
      <c r="I1803" s="1">
        <v>2</v>
      </c>
      <c r="J1803" s="14" t="s">
        <v>4701</v>
      </c>
      <c r="K1803" s="14" t="s">
        <v>4702</v>
      </c>
      <c r="L1803" s="14"/>
      <c r="M1803" s="1" t="s">
        <v>5986</v>
      </c>
      <c r="N1803" s="14" t="s">
        <v>5988</v>
      </c>
      <c r="O1803" s="1">
        <f>IF(G1803="D1",MATCH(C1803,'RPI calculation'!$A$9:$A$356,0),0)</f>
        <v>27</v>
      </c>
      <c r="P1803" s="1">
        <f>IF(H1803="D1",MATCH(D1803,'RPI calculation'!$A$9:$A$356,0),0)</f>
        <v>169</v>
      </c>
      <c r="Q1803" s="1">
        <f t="shared" si="84"/>
        <v>1</v>
      </c>
      <c r="R1803" s="1">
        <f t="shared" si="85"/>
        <v>0</v>
      </c>
      <c r="S1803" s="1">
        <f t="shared" si="86"/>
        <v>1</v>
      </c>
      <c r="T1803" s="9">
        <f>IF(Q1803=0,0,(INDEX('RPI calculation'!$H$9:$H$356,P1803)-(COUNTIFS(Matches!$C$9:$C$1954,C1803,Matches!$D$9:$D$1954,D1803,Matches!$Q$9:$Q$1954,1,Matches!$F$9:$F$1954,3)+COUNTIFS(Matches!$C$9:$C$1954,D1803,Matches!$D$9:$D$1954,C1803,Matches!$Q$9:$Q$1954,1,Matches!$E$9:$E$1954,3)))/((INDEX('RPI calculation'!$H$9:$H$356,P1803)+INDEX('RPI calculation'!$I$9:$I$356,P1803))-(COUNTIFS(Matches!$C$9:$C$1954,C1803,Matches!$D$9:$D$1954,D1803,Matches!$Q$9:$Q$1954,1)+COUNTIFS(Matches!$C$9:$C$1954,D1803,Matches!$D$9:$D$1954,C1803,Matches!$Q$9:$Q$1954,1))))</f>
        <v>0.6</v>
      </c>
      <c r="U1803" s="9">
        <f>IF(Q1803=0,0,(INDEX('RPI calculation'!$H$9:$H$356,O1803)-(COUNTIFS(Matches!$C$9:$C$1954,C1803,Matches!$D$9:$D$1954,D1803,Matches!$Q$9:$Q$1954,1,Matches!$E$9:$E$1954,3)+COUNTIFS(Matches!$C$9:$C$1954,D1803,Matches!$D$9:$D$1954,C1803,Matches!$Q$9:$Q$1954,1,Matches!$F$9:$F$1954,3)))/((INDEX('RPI calculation'!$H$9:$H$356,O1803)+INDEX('RPI calculation'!$I$9:$I$356,O1803))-(COUNTIFS(Matches!$C$9:$C$1954,C1803,Matches!$D$9:$D$1954,D1803,Matches!$Q$9:$Q$1954,1)+COUNTIFS(Matches!$C$9:$C$1954,D1803,Matches!$D$9:$D$1954,C1803,Matches!$Q$9:$Q$1954,1))))</f>
        <v>0.8</v>
      </c>
      <c r="V1803" s="9">
        <f>IF(Q1803=0,0,INDEX('RPI calculation'!$K$9:$K$356,P1803))</f>
        <v>0.59022038567493118</v>
      </c>
      <c r="W1803" s="9">
        <f>IF(Q1803=0,0,INDEX('RPI calculation'!$K$9:$K$356,O1803))</f>
        <v>0.58383838383838382</v>
      </c>
      <c r="X1803" s="1">
        <f>IF(G1803="D1",INDEX('RPI calculation'!$N$9:$N$356,O1803),0)</f>
        <v>40</v>
      </c>
      <c r="Y1803" s="1">
        <f>IF(H1803="D1",INDEX('RPI calculation'!$N$9:$N$356,P1803),0)</f>
        <v>70</v>
      </c>
    </row>
    <row r="1804" spans="1:25" ht="25">
      <c r="A1804" s="1" t="s">
        <v>4703</v>
      </c>
      <c r="B1804" s="12">
        <v>46284</v>
      </c>
      <c r="C1804" s="1" t="s">
        <v>246</v>
      </c>
      <c r="D1804" s="1" t="s">
        <v>86</v>
      </c>
      <c r="E1804" s="1">
        <v>2</v>
      </c>
      <c r="F1804" s="1">
        <v>3</v>
      </c>
      <c r="G1804" s="1" t="s">
        <v>584</v>
      </c>
      <c r="H1804" s="1" t="s">
        <v>584</v>
      </c>
      <c r="I1804" s="1">
        <v>2</v>
      </c>
      <c r="J1804" s="14" t="s">
        <v>982</v>
      </c>
      <c r="K1804" s="14" t="s">
        <v>4704</v>
      </c>
      <c r="L1804" s="14"/>
      <c r="M1804" s="1" t="s">
        <v>5986</v>
      </c>
      <c r="N1804" s="14" t="s">
        <v>5989</v>
      </c>
      <c r="O1804" s="1">
        <f>IF(G1804="D1",MATCH(C1804,'RPI calculation'!$A$9:$A$356,0),0)</f>
        <v>28</v>
      </c>
      <c r="P1804" s="1">
        <f>IF(H1804="D1",MATCH(D1804,'RPI calculation'!$A$9:$A$356,0),0)</f>
        <v>138</v>
      </c>
      <c r="Q1804" s="1">
        <f t="shared" si="84"/>
        <v>1</v>
      </c>
      <c r="R1804" s="1">
        <f t="shared" si="85"/>
        <v>0</v>
      </c>
      <c r="S1804" s="1">
        <f t="shared" si="86"/>
        <v>1</v>
      </c>
      <c r="T1804" s="9">
        <f>IF(Q1804=0,0,(INDEX('RPI calculation'!$H$9:$H$356,P1804)-(COUNTIFS(Matches!$C$9:$C$1954,C1804,Matches!$D$9:$D$1954,D1804,Matches!$Q$9:$Q$1954,1,Matches!$F$9:$F$1954,3)+COUNTIFS(Matches!$C$9:$C$1954,D1804,Matches!$D$9:$D$1954,C1804,Matches!$Q$9:$Q$1954,1,Matches!$E$9:$E$1954,3)))/((INDEX('RPI calculation'!$H$9:$H$356,P1804)+INDEX('RPI calculation'!$I$9:$I$356,P1804))-(COUNTIFS(Matches!$C$9:$C$1954,C1804,Matches!$D$9:$D$1954,D1804,Matches!$Q$9:$Q$1954,1)+COUNTIFS(Matches!$C$9:$C$1954,D1804,Matches!$D$9:$D$1954,C1804,Matches!$Q$9:$Q$1954,1))))</f>
        <v>0.81818181818181823</v>
      </c>
      <c r="U1804" s="9">
        <f>IF(Q1804=0,0,(INDEX('RPI calculation'!$H$9:$H$356,O1804)-(COUNTIFS(Matches!$C$9:$C$1954,C1804,Matches!$D$9:$D$1954,D1804,Matches!$Q$9:$Q$1954,1,Matches!$E$9:$E$1954,3)+COUNTIFS(Matches!$C$9:$C$1954,D1804,Matches!$D$9:$D$1954,C1804,Matches!$Q$9:$Q$1954,1,Matches!$F$9:$F$1954,3)))/((INDEX('RPI calculation'!$H$9:$H$356,O1804)+INDEX('RPI calculation'!$I$9:$I$356,O1804))-(COUNTIFS(Matches!$C$9:$C$1954,C1804,Matches!$D$9:$D$1954,D1804,Matches!$Q$9:$Q$1954,1)+COUNTIFS(Matches!$C$9:$C$1954,D1804,Matches!$D$9:$D$1954,C1804,Matches!$Q$9:$Q$1954,1))))</f>
        <v>0.45454545454545453</v>
      </c>
      <c r="V1804" s="9">
        <f>IF(Q1804=0,0,INDEX('RPI calculation'!$K$9:$K$356,P1804))</f>
        <v>0.52916666666666667</v>
      </c>
      <c r="W1804" s="9">
        <f>IF(Q1804=0,0,INDEX('RPI calculation'!$K$9:$K$356,O1804))</f>
        <v>0.47878787878787876</v>
      </c>
      <c r="X1804" s="1">
        <f>IF(G1804="D1",INDEX('RPI calculation'!$N$9:$N$356,O1804),0)</f>
        <v>223</v>
      </c>
      <c r="Y1804" s="1">
        <f>IF(H1804="D1",INDEX('RPI calculation'!$N$9:$N$356,P1804),0)</f>
        <v>63</v>
      </c>
    </row>
    <row r="1805" spans="1:25" ht="25">
      <c r="A1805" s="1" t="s">
        <v>4705</v>
      </c>
      <c r="B1805" s="12">
        <v>46284</v>
      </c>
      <c r="C1805" s="1" t="s">
        <v>271</v>
      </c>
      <c r="D1805" s="1" t="s">
        <v>351</v>
      </c>
      <c r="E1805" s="1">
        <v>3</v>
      </c>
      <c r="F1805" s="1">
        <v>0</v>
      </c>
      <c r="G1805" s="1" t="s">
        <v>584</v>
      </c>
      <c r="H1805" s="1" t="s">
        <v>584</v>
      </c>
      <c r="I1805" s="1">
        <v>2</v>
      </c>
      <c r="J1805" s="14" t="s">
        <v>2228</v>
      </c>
      <c r="K1805" s="14" t="s">
        <v>4706</v>
      </c>
      <c r="L1805" s="14"/>
      <c r="M1805" s="1" t="s">
        <v>5986</v>
      </c>
      <c r="N1805" s="14" t="s">
        <v>5989</v>
      </c>
      <c r="O1805" s="1">
        <f>IF(G1805="D1",MATCH(C1805,'RPI calculation'!$A$9:$A$356,0),0)</f>
        <v>29</v>
      </c>
      <c r="P1805" s="1">
        <f>IF(H1805="D1",MATCH(D1805,'RPI calculation'!$A$9:$A$356,0),0)</f>
        <v>42</v>
      </c>
      <c r="Q1805" s="1">
        <f t="shared" si="84"/>
        <v>1</v>
      </c>
      <c r="R1805" s="1">
        <f t="shared" si="85"/>
        <v>1</v>
      </c>
      <c r="S1805" s="1">
        <f t="shared" si="86"/>
        <v>0</v>
      </c>
      <c r="T1805" s="9">
        <f>IF(Q1805=0,0,(INDEX('RPI calculation'!$H$9:$H$356,P1805)-(COUNTIFS(Matches!$C$9:$C$1954,C1805,Matches!$D$9:$D$1954,D1805,Matches!$Q$9:$Q$1954,1,Matches!$F$9:$F$1954,3)+COUNTIFS(Matches!$C$9:$C$1954,D1805,Matches!$D$9:$D$1954,C1805,Matches!$Q$9:$Q$1954,1,Matches!$E$9:$E$1954,3)))/((INDEX('RPI calculation'!$H$9:$H$356,P1805)+INDEX('RPI calculation'!$I$9:$I$356,P1805))-(COUNTIFS(Matches!$C$9:$C$1954,C1805,Matches!$D$9:$D$1954,D1805,Matches!$Q$9:$Q$1954,1)+COUNTIFS(Matches!$C$9:$C$1954,D1805,Matches!$D$9:$D$1954,C1805,Matches!$Q$9:$Q$1954,1))))</f>
        <v>0.18181818181818182</v>
      </c>
      <c r="U1805" s="9">
        <f>IF(Q1805=0,0,(INDEX('RPI calculation'!$H$9:$H$356,O1805)-(COUNTIFS(Matches!$C$9:$C$1954,C1805,Matches!$D$9:$D$1954,D1805,Matches!$Q$9:$Q$1954,1,Matches!$E$9:$E$1954,3)+COUNTIFS(Matches!$C$9:$C$1954,D1805,Matches!$D$9:$D$1954,C1805,Matches!$Q$9:$Q$1954,1,Matches!$F$9:$F$1954,3)))/((INDEX('RPI calculation'!$H$9:$H$356,O1805)+INDEX('RPI calculation'!$I$9:$I$356,O1805))-(COUNTIFS(Matches!$C$9:$C$1954,C1805,Matches!$D$9:$D$1954,D1805,Matches!$Q$9:$Q$1954,1)+COUNTIFS(Matches!$C$9:$C$1954,D1805,Matches!$D$9:$D$1954,C1805,Matches!$Q$9:$Q$1954,1))))</f>
        <v>0.14285714285714285</v>
      </c>
      <c r="V1805" s="9">
        <f>IF(Q1805=0,0,INDEX('RPI calculation'!$K$9:$K$356,P1805))</f>
        <v>0.41094322344322348</v>
      </c>
      <c r="W1805" s="9">
        <f>IF(Q1805=0,0,INDEX('RPI calculation'!$K$9:$K$356,O1805))</f>
        <v>0.55101010101010106</v>
      </c>
      <c r="X1805" s="1">
        <f>IF(G1805="D1",INDEX('RPI calculation'!$N$9:$N$356,O1805),0)</f>
        <v>248</v>
      </c>
      <c r="Y1805" s="1">
        <f>IF(H1805="D1",INDEX('RPI calculation'!$N$9:$N$356,P1805),0)</f>
        <v>328</v>
      </c>
    </row>
    <row r="1806" spans="1:25" ht="25">
      <c r="A1806" s="1" t="s">
        <v>4707</v>
      </c>
      <c r="B1806" s="12">
        <v>46284</v>
      </c>
      <c r="C1806" s="1" t="s">
        <v>271</v>
      </c>
      <c r="D1806" s="1" t="s">
        <v>132</v>
      </c>
      <c r="E1806" s="1">
        <v>1</v>
      </c>
      <c r="F1806" s="1">
        <v>3</v>
      </c>
      <c r="G1806" s="1" t="s">
        <v>584</v>
      </c>
      <c r="H1806" s="1" t="s">
        <v>584</v>
      </c>
      <c r="I1806" s="1">
        <v>2</v>
      </c>
      <c r="J1806" s="14" t="s">
        <v>4708</v>
      </c>
      <c r="K1806" s="14" t="s">
        <v>4709</v>
      </c>
      <c r="L1806" s="14"/>
      <c r="M1806" s="1" t="s">
        <v>5986</v>
      </c>
      <c r="N1806" s="14" t="s">
        <v>5989</v>
      </c>
      <c r="O1806" s="1">
        <f>IF(G1806="D1",MATCH(C1806,'RPI calculation'!$A$9:$A$356,0),0)</f>
        <v>29</v>
      </c>
      <c r="P1806" s="1">
        <f>IF(H1806="D1",MATCH(D1806,'RPI calculation'!$A$9:$A$356,0),0)</f>
        <v>164</v>
      </c>
      <c r="Q1806" s="1">
        <f t="shared" si="84"/>
        <v>1</v>
      </c>
      <c r="R1806" s="1">
        <f t="shared" si="85"/>
        <v>0</v>
      </c>
      <c r="S1806" s="1">
        <f t="shared" si="86"/>
        <v>1</v>
      </c>
      <c r="T1806" s="9">
        <f>IF(Q1806=0,0,(INDEX('RPI calculation'!$H$9:$H$356,P1806)-(COUNTIFS(Matches!$C$9:$C$1954,C1806,Matches!$D$9:$D$1954,D1806,Matches!$Q$9:$Q$1954,1,Matches!$F$9:$F$1954,3)+COUNTIFS(Matches!$C$9:$C$1954,D1806,Matches!$D$9:$D$1954,C1806,Matches!$Q$9:$Q$1954,1,Matches!$E$9:$E$1954,3)))/((INDEX('RPI calculation'!$H$9:$H$356,P1806)+INDEX('RPI calculation'!$I$9:$I$356,P1806))-(COUNTIFS(Matches!$C$9:$C$1954,C1806,Matches!$D$9:$D$1954,D1806,Matches!$Q$9:$Q$1954,1)+COUNTIFS(Matches!$C$9:$C$1954,D1806,Matches!$D$9:$D$1954,C1806,Matches!$Q$9:$Q$1954,1))))</f>
        <v>0.72727272727272729</v>
      </c>
      <c r="U1806" s="9">
        <f>IF(Q1806=0,0,(INDEX('RPI calculation'!$H$9:$H$356,O1806)-(COUNTIFS(Matches!$C$9:$C$1954,C1806,Matches!$D$9:$D$1954,D1806,Matches!$Q$9:$Q$1954,1,Matches!$E$9:$E$1954,3)+COUNTIFS(Matches!$C$9:$C$1954,D1806,Matches!$D$9:$D$1954,C1806,Matches!$Q$9:$Q$1954,1,Matches!$F$9:$F$1954,3)))/((INDEX('RPI calculation'!$H$9:$H$356,O1806)+INDEX('RPI calculation'!$I$9:$I$356,O1806))-(COUNTIFS(Matches!$C$9:$C$1954,C1806,Matches!$D$9:$D$1954,D1806,Matches!$Q$9:$Q$1954,1)+COUNTIFS(Matches!$C$9:$C$1954,D1806,Matches!$D$9:$D$1954,C1806,Matches!$Q$9:$Q$1954,1))))</f>
        <v>0.2857142857142857</v>
      </c>
      <c r="V1806" s="9">
        <f>IF(Q1806=0,0,INDEX('RPI calculation'!$K$9:$K$356,P1806))</f>
        <v>0.44296259296259288</v>
      </c>
      <c r="W1806" s="9">
        <f>IF(Q1806=0,0,INDEX('RPI calculation'!$K$9:$K$356,O1806))</f>
        <v>0.55101010101010106</v>
      </c>
      <c r="X1806" s="1">
        <f>IF(G1806="D1",INDEX('RPI calculation'!$N$9:$N$356,O1806),0)</f>
        <v>248</v>
      </c>
      <c r="Y1806" s="1">
        <f>IF(H1806="D1",INDEX('RPI calculation'!$N$9:$N$356,P1806),0)</f>
        <v>109</v>
      </c>
    </row>
    <row r="1807" spans="1:25" ht="25">
      <c r="A1807" s="1" t="s">
        <v>4710</v>
      </c>
      <c r="B1807" s="12">
        <v>46284</v>
      </c>
      <c r="C1807" s="1" t="s">
        <v>334</v>
      </c>
      <c r="D1807" s="1" t="s">
        <v>110</v>
      </c>
      <c r="E1807" s="1">
        <v>0</v>
      </c>
      <c r="F1807" s="1">
        <v>3</v>
      </c>
      <c r="G1807" s="1" t="s">
        <v>584</v>
      </c>
      <c r="H1807" s="1" t="s">
        <v>584</v>
      </c>
      <c r="I1807" s="1">
        <v>2</v>
      </c>
      <c r="J1807" s="14" t="s">
        <v>2603</v>
      </c>
      <c r="K1807" s="14" t="s">
        <v>4711</v>
      </c>
      <c r="L1807" s="14"/>
      <c r="M1807" s="1" t="s">
        <v>5986</v>
      </c>
      <c r="N1807" s="14" t="s">
        <v>5989</v>
      </c>
      <c r="O1807" s="1">
        <f>IF(G1807="D1",MATCH(C1807,'RPI calculation'!$A$9:$A$356,0),0)</f>
        <v>30</v>
      </c>
      <c r="P1807" s="1">
        <f>IF(H1807="D1",MATCH(D1807,'RPI calculation'!$A$9:$A$356,0),0)</f>
        <v>216</v>
      </c>
      <c r="Q1807" s="1">
        <f t="shared" si="84"/>
        <v>1</v>
      </c>
      <c r="R1807" s="1">
        <f t="shared" si="85"/>
        <v>0</v>
      </c>
      <c r="S1807" s="1">
        <f t="shared" si="86"/>
        <v>1</v>
      </c>
      <c r="T1807" s="9">
        <f>IF(Q1807=0,0,(INDEX('RPI calculation'!$H$9:$H$356,P1807)-(COUNTIFS(Matches!$C$9:$C$1954,C1807,Matches!$D$9:$D$1954,D1807,Matches!$Q$9:$Q$1954,1,Matches!$F$9:$F$1954,3)+COUNTIFS(Matches!$C$9:$C$1954,D1807,Matches!$D$9:$D$1954,C1807,Matches!$Q$9:$Q$1954,1,Matches!$E$9:$E$1954,3)))/((INDEX('RPI calculation'!$H$9:$H$356,P1807)+INDEX('RPI calculation'!$I$9:$I$356,P1807))-(COUNTIFS(Matches!$C$9:$C$1954,C1807,Matches!$D$9:$D$1954,D1807,Matches!$Q$9:$Q$1954,1)+COUNTIFS(Matches!$C$9:$C$1954,D1807,Matches!$D$9:$D$1954,C1807,Matches!$Q$9:$Q$1954,1))))</f>
        <v>0.77777777777777779</v>
      </c>
      <c r="U1807" s="9">
        <f>IF(Q1807=0,0,(INDEX('RPI calculation'!$H$9:$H$356,O1807)-(COUNTIFS(Matches!$C$9:$C$1954,C1807,Matches!$D$9:$D$1954,D1807,Matches!$Q$9:$Q$1954,1,Matches!$E$9:$E$1954,3)+COUNTIFS(Matches!$C$9:$C$1954,D1807,Matches!$D$9:$D$1954,C1807,Matches!$Q$9:$Q$1954,1,Matches!$F$9:$F$1954,3)))/((INDEX('RPI calculation'!$H$9:$H$356,O1807)+INDEX('RPI calculation'!$I$9:$I$356,O1807))-(COUNTIFS(Matches!$C$9:$C$1954,C1807,Matches!$D$9:$D$1954,D1807,Matches!$Q$9:$Q$1954,1)+COUNTIFS(Matches!$C$9:$C$1954,D1807,Matches!$D$9:$D$1954,C1807,Matches!$Q$9:$Q$1954,1))))</f>
        <v>0.33333333333333331</v>
      </c>
      <c r="V1807" s="9">
        <f>IF(Q1807=0,0,INDEX('RPI calculation'!$K$9:$K$356,P1807))</f>
        <v>0.48739898989898994</v>
      </c>
      <c r="W1807" s="9">
        <f>IF(Q1807=0,0,INDEX('RPI calculation'!$K$9:$K$356,O1807))</f>
        <v>0.39923756798756799</v>
      </c>
      <c r="X1807" s="1">
        <f>IF(G1807="D1",INDEX('RPI calculation'!$N$9:$N$356,O1807),0)</f>
        <v>311</v>
      </c>
      <c r="Y1807" s="1">
        <f>IF(H1807="D1",INDEX('RPI calculation'!$N$9:$N$356,P1807),0)</f>
        <v>87</v>
      </c>
    </row>
    <row r="1808" spans="1:25">
      <c r="A1808" s="1" t="s">
        <v>4712</v>
      </c>
      <c r="B1808" s="12">
        <v>46284</v>
      </c>
      <c r="C1808" s="1" t="s">
        <v>242</v>
      </c>
      <c r="D1808" s="1" t="s">
        <v>108</v>
      </c>
      <c r="E1808" s="1">
        <v>0</v>
      </c>
      <c r="F1808" s="1">
        <v>3</v>
      </c>
      <c r="G1808" s="1" t="s">
        <v>584</v>
      </c>
      <c r="H1808" s="1" t="s">
        <v>584</v>
      </c>
      <c r="I1808" s="1">
        <v>1</v>
      </c>
      <c r="J1808" s="14" t="s">
        <v>4303</v>
      </c>
      <c r="K1808" s="14" t="s">
        <v>4713</v>
      </c>
      <c r="L1808" s="14"/>
      <c r="M1808" s="1" t="s">
        <v>5993</v>
      </c>
      <c r="N1808" s="14" t="s">
        <v>5989</v>
      </c>
      <c r="O1808" s="1">
        <f>IF(G1808="D1",MATCH(C1808,'RPI calculation'!$A$9:$A$356,0),0)</f>
        <v>31</v>
      </c>
      <c r="P1808" s="1">
        <f>IF(H1808="D1",MATCH(D1808,'RPI calculation'!$A$9:$A$356,0),0)</f>
        <v>136</v>
      </c>
      <c r="Q1808" s="1">
        <f t="shared" si="84"/>
        <v>1</v>
      </c>
      <c r="R1808" s="1">
        <f t="shared" si="85"/>
        <v>0</v>
      </c>
      <c r="S1808" s="1">
        <f t="shared" si="86"/>
        <v>1</v>
      </c>
      <c r="T1808" s="9">
        <f>IF(Q1808=0,0,(INDEX('RPI calculation'!$H$9:$H$356,P1808)-(COUNTIFS(Matches!$C$9:$C$1954,C1808,Matches!$D$9:$D$1954,D1808,Matches!$Q$9:$Q$1954,1,Matches!$F$9:$F$1954,3)+COUNTIFS(Matches!$C$9:$C$1954,D1808,Matches!$D$9:$D$1954,C1808,Matches!$Q$9:$Q$1954,1,Matches!$E$9:$E$1954,3)))/((INDEX('RPI calculation'!$H$9:$H$356,P1808)+INDEX('RPI calculation'!$I$9:$I$356,P1808))-(COUNTIFS(Matches!$C$9:$C$1954,C1808,Matches!$D$9:$D$1954,D1808,Matches!$Q$9:$Q$1954,1)+COUNTIFS(Matches!$C$9:$C$1954,D1808,Matches!$D$9:$D$1954,C1808,Matches!$Q$9:$Q$1954,1))))</f>
        <v>0.88888888888888884</v>
      </c>
      <c r="U1808" s="9">
        <f>IF(Q1808=0,0,(INDEX('RPI calculation'!$H$9:$H$356,O1808)-(COUNTIFS(Matches!$C$9:$C$1954,C1808,Matches!$D$9:$D$1954,D1808,Matches!$Q$9:$Q$1954,1,Matches!$E$9:$E$1954,3)+COUNTIFS(Matches!$C$9:$C$1954,D1808,Matches!$D$9:$D$1954,C1808,Matches!$Q$9:$Q$1954,1,Matches!$F$9:$F$1954,3)))/((INDEX('RPI calculation'!$H$9:$H$356,O1808)+INDEX('RPI calculation'!$I$9:$I$356,O1808))-(COUNTIFS(Matches!$C$9:$C$1954,C1808,Matches!$D$9:$D$1954,D1808,Matches!$Q$9:$Q$1954,1)+COUNTIFS(Matches!$C$9:$C$1954,D1808,Matches!$D$9:$D$1954,C1808,Matches!$Q$9:$Q$1954,1))))</f>
        <v>0.5</v>
      </c>
      <c r="V1808" s="9">
        <f>IF(Q1808=0,0,INDEX('RPI calculation'!$K$9:$K$356,P1808))</f>
        <v>0.45855089355089351</v>
      </c>
      <c r="W1808" s="9">
        <f>IF(Q1808=0,0,INDEX('RPI calculation'!$K$9:$K$356,O1808))</f>
        <v>0.50446018627836808</v>
      </c>
      <c r="X1808" s="1">
        <f>IF(G1808="D1",INDEX('RPI calculation'!$N$9:$N$356,O1808),0)</f>
        <v>219</v>
      </c>
      <c r="Y1808" s="1">
        <f>IF(H1808="D1",INDEX('RPI calculation'!$N$9:$N$356,P1808),0)</f>
        <v>85</v>
      </c>
    </row>
    <row r="1809" spans="1:25" ht="25">
      <c r="A1809" s="1" t="s">
        <v>4714</v>
      </c>
      <c r="B1809" s="12">
        <v>46284</v>
      </c>
      <c r="C1809" s="1" t="s">
        <v>164</v>
      </c>
      <c r="D1809" s="1" t="s">
        <v>306</v>
      </c>
      <c r="E1809" s="1">
        <v>3</v>
      </c>
      <c r="F1809" s="1">
        <v>0</v>
      </c>
      <c r="G1809" s="1" t="s">
        <v>584</v>
      </c>
      <c r="H1809" s="1" t="s">
        <v>584</v>
      </c>
      <c r="I1809" s="1">
        <v>2</v>
      </c>
      <c r="J1809" s="14" t="s">
        <v>2209</v>
      </c>
      <c r="K1809" s="14" t="s">
        <v>4715</v>
      </c>
      <c r="L1809" s="14"/>
      <c r="M1809" s="1" t="s">
        <v>5986</v>
      </c>
      <c r="N1809" s="14" t="s">
        <v>5989</v>
      </c>
      <c r="O1809" s="1">
        <f>IF(G1809="D1",MATCH(C1809,'RPI calculation'!$A$9:$A$356,0),0)</f>
        <v>32</v>
      </c>
      <c r="P1809" s="1">
        <f>IF(H1809="D1",MATCH(D1809,'RPI calculation'!$A$9:$A$356,0),0)</f>
        <v>82</v>
      </c>
      <c r="Q1809" s="1">
        <f t="shared" si="84"/>
        <v>1</v>
      </c>
      <c r="R1809" s="1">
        <f t="shared" si="85"/>
        <v>1</v>
      </c>
      <c r="S1809" s="1">
        <f t="shared" si="86"/>
        <v>0</v>
      </c>
      <c r="T1809" s="9">
        <f>IF(Q1809=0,0,(INDEX('RPI calculation'!$H$9:$H$356,P1809)-(COUNTIFS(Matches!$C$9:$C$1954,C1809,Matches!$D$9:$D$1954,D1809,Matches!$Q$9:$Q$1954,1,Matches!$F$9:$F$1954,3)+COUNTIFS(Matches!$C$9:$C$1954,D1809,Matches!$D$9:$D$1954,C1809,Matches!$Q$9:$Q$1954,1,Matches!$E$9:$E$1954,3)))/((INDEX('RPI calculation'!$H$9:$H$356,P1809)+INDEX('RPI calculation'!$I$9:$I$356,P1809))-(COUNTIFS(Matches!$C$9:$C$1954,C1809,Matches!$D$9:$D$1954,D1809,Matches!$Q$9:$Q$1954,1)+COUNTIFS(Matches!$C$9:$C$1954,D1809,Matches!$D$9:$D$1954,C1809,Matches!$Q$9:$Q$1954,1))))</f>
        <v>0.16666666666666666</v>
      </c>
      <c r="U1809" s="9">
        <f>IF(Q1809=0,0,(INDEX('RPI calculation'!$H$9:$H$356,O1809)-(COUNTIFS(Matches!$C$9:$C$1954,C1809,Matches!$D$9:$D$1954,D1809,Matches!$Q$9:$Q$1954,1,Matches!$E$9:$E$1954,3)+COUNTIFS(Matches!$C$9:$C$1954,D1809,Matches!$D$9:$D$1954,C1809,Matches!$Q$9:$Q$1954,1,Matches!$F$9:$F$1954,3)))/((INDEX('RPI calculation'!$H$9:$H$356,O1809)+INDEX('RPI calculation'!$I$9:$I$356,O1809))-(COUNTIFS(Matches!$C$9:$C$1954,C1809,Matches!$D$9:$D$1954,D1809,Matches!$Q$9:$Q$1954,1)+COUNTIFS(Matches!$C$9:$C$1954,D1809,Matches!$D$9:$D$1954,C1809,Matches!$Q$9:$Q$1954,1))))</f>
        <v>0.7</v>
      </c>
      <c r="V1809" s="9">
        <f>IF(Q1809=0,0,INDEX('RPI calculation'!$K$9:$K$356,P1809))</f>
        <v>0.55008132892748285</v>
      </c>
      <c r="W1809" s="9">
        <f>IF(Q1809=0,0,INDEX('RPI calculation'!$K$9:$K$356,O1809))</f>
        <v>0.42922582468037013</v>
      </c>
      <c r="X1809" s="1">
        <f>IF(G1809="D1",INDEX('RPI calculation'!$N$9:$N$356,O1809),0)</f>
        <v>141</v>
      </c>
      <c r="Y1809" s="1">
        <f>IF(H1809="D1",INDEX('RPI calculation'!$N$9:$N$356,P1809),0)</f>
        <v>283</v>
      </c>
    </row>
    <row r="1810" spans="1:25" ht="25">
      <c r="A1810" s="1" t="s">
        <v>4716</v>
      </c>
      <c r="B1810" s="12">
        <v>46284</v>
      </c>
      <c r="C1810" s="1" t="s">
        <v>54</v>
      </c>
      <c r="D1810" s="1" t="s">
        <v>289</v>
      </c>
      <c r="E1810" s="1">
        <v>3</v>
      </c>
      <c r="F1810" s="1">
        <v>0</v>
      </c>
      <c r="G1810" s="1" t="s">
        <v>584</v>
      </c>
      <c r="H1810" s="1" t="s">
        <v>584</v>
      </c>
      <c r="I1810" s="1">
        <v>2</v>
      </c>
      <c r="J1810" s="14" t="s">
        <v>1802</v>
      </c>
      <c r="K1810" s="14" t="s">
        <v>4717</v>
      </c>
      <c r="L1810" s="14"/>
      <c r="M1810" s="1" t="s">
        <v>5986</v>
      </c>
      <c r="N1810" s="14" t="s">
        <v>5989</v>
      </c>
      <c r="O1810" s="1">
        <f>IF(G1810="D1",MATCH(C1810,'RPI calculation'!$A$9:$A$356,0),0)</f>
        <v>34</v>
      </c>
      <c r="P1810" s="1">
        <f>IF(H1810="D1",MATCH(D1810,'RPI calculation'!$A$9:$A$356,0),0)</f>
        <v>316</v>
      </c>
      <c r="Q1810" s="1">
        <f t="shared" si="84"/>
        <v>1</v>
      </c>
      <c r="R1810" s="1">
        <f t="shared" si="85"/>
        <v>1</v>
      </c>
      <c r="S1810" s="1">
        <f t="shared" si="86"/>
        <v>0</v>
      </c>
      <c r="T1810" s="9">
        <f>IF(Q1810=0,0,(INDEX('RPI calculation'!$H$9:$H$356,P1810)-(COUNTIFS(Matches!$C$9:$C$1954,C1810,Matches!$D$9:$D$1954,D1810,Matches!$Q$9:$Q$1954,1,Matches!$F$9:$F$1954,3)+COUNTIFS(Matches!$C$9:$C$1954,D1810,Matches!$D$9:$D$1954,C1810,Matches!$Q$9:$Q$1954,1,Matches!$E$9:$E$1954,3)))/((INDEX('RPI calculation'!$H$9:$H$356,P1810)+INDEX('RPI calculation'!$I$9:$I$356,P1810))-(COUNTIFS(Matches!$C$9:$C$1954,C1810,Matches!$D$9:$D$1954,D1810,Matches!$Q$9:$Q$1954,1)+COUNTIFS(Matches!$C$9:$C$1954,D1810,Matches!$D$9:$D$1954,C1810,Matches!$Q$9:$Q$1954,1))))</f>
        <v>0.1111111111111111</v>
      </c>
      <c r="U1810" s="9">
        <f>IF(Q1810=0,0,(INDEX('RPI calculation'!$H$9:$H$356,O1810)-(COUNTIFS(Matches!$C$9:$C$1954,C1810,Matches!$D$9:$D$1954,D1810,Matches!$Q$9:$Q$1954,1,Matches!$E$9:$E$1954,3)+COUNTIFS(Matches!$C$9:$C$1954,D1810,Matches!$D$9:$D$1954,C1810,Matches!$Q$9:$Q$1954,1,Matches!$F$9:$F$1954,3)))/((INDEX('RPI calculation'!$H$9:$H$356,O1810)+INDEX('RPI calculation'!$I$9:$I$356,O1810))-(COUNTIFS(Matches!$C$9:$C$1954,C1810,Matches!$D$9:$D$1954,D1810,Matches!$Q$9:$Q$1954,1)+COUNTIFS(Matches!$C$9:$C$1954,D1810,Matches!$D$9:$D$1954,C1810,Matches!$Q$9:$Q$1954,1))))</f>
        <v>0.875</v>
      </c>
      <c r="V1810" s="9">
        <f>IF(Q1810=0,0,INDEX('RPI calculation'!$K$9:$K$356,P1810))</f>
        <v>0.56194444444444447</v>
      </c>
      <c r="W1810" s="9">
        <f>IF(Q1810=0,0,INDEX('RPI calculation'!$K$9:$K$356,O1810))</f>
        <v>0.51402918069584724</v>
      </c>
      <c r="X1810" s="1">
        <f>IF(G1810="D1",INDEX('RPI calculation'!$N$9:$N$356,O1810),0)</f>
        <v>31</v>
      </c>
      <c r="Y1810" s="1">
        <f>IF(H1810="D1",INDEX('RPI calculation'!$N$9:$N$356,P1810),0)</f>
        <v>266</v>
      </c>
    </row>
    <row r="1811" spans="1:25" ht="25">
      <c r="A1811" s="1" t="s">
        <v>4718</v>
      </c>
      <c r="B1811" s="12">
        <v>46284</v>
      </c>
      <c r="C1811" s="1" t="s">
        <v>276</v>
      </c>
      <c r="D1811" s="1" t="s">
        <v>184</v>
      </c>
      <c r="E1811" s="1">
        <v>1</v>
      </c>
      <c r="F1811" s="1">
        <v>3</v>
      </c>
      <c r="G1811" s="1" t="s">
        <v>584</v>
      </c>
      <c r="H1811" s="1" t="s">
        <v>584</v>
      </c>
      <c r="I1811" s="1">
        <v>2</v>
      </c>
      <c r="J1811" s="14" t="s">
        <v>1150</v>
      </c>
      <c r="K1811" s="14" t="s">
        <v>4719</v>
      </c>
      <c r="L1811" s="14"/>
      <c r="M1811" s="1" t="s">
        <v>5986</v>
      </c>
      <c r="N1811" s="14" t="s">
        <v>5989</v>
      </c>
      <c r="O1811" s="1">
        <f>IF(G1811="D1",MATCH(C1811,'RPI calculation'!$A$9:$A$356,0),0)</f>
        <v>36</v>
      </c>
      <c r="P1811" s="1">
        <f>IF(H1811="D1",MATCH(D1811,'RPI calculation'!$A$9:$A$356,0),0)</f>
        <v>113</v>
      </c>
      <c r="Q1811" s="1">
        <f t="shared" si="84"/>
        <v>1</v>
      </c>
      <c r="R1811" s="1">
        <f t="shared" si="85"/>
        <v>0</v>
      </c>
      <c r="S1811" s="1">
        <f t="shared" si="86"/>
        <v>1</v>
      </c>
      <c r="T1811" s="9">
        <f>IF(Q1811=0,0,(INDEX('RPI calculation'!$H$9:$H$356,P1811)-(COUNTIFS(Matches!$C$9:$C$1954,C1811,Matches!$D$9:$D$1954,D1811,Matches!$Q$9:$Q$1954,1,Matches!$F$9:$F$1954,3)+COUNTIFS(Matches!$C$9:$C$1954,D1811,Matches!$D$9:$D$1954,C1811,Matches!$Q$9:$Q$1954,1,Matches!$E$9:$E$1954,3)))/((INDEX('RPI calculation'!$H$9:$H$356,P1811)+INDEX('RPI calculation'!$I$9:$I$356,P1811))-(COUNTIFS(Matches!$C$9:$C$1954,C1811,Matches!$D$9:$D$1954,D1811,Matches!$Q$9:$Q$1954,1)+COUNTIFS(Matches!$C$9:$C$1954,D1811,Matches!$D$9:$D$1954,C1811,Matches!$Q$9:$Q$1954,1))))</f>
        <v>0.72727272727272729</v>
      </c>
      <c r="U1811" s="9">
        <f>IF(Q1811=0,0,(INDEX('RPI calculation'!$H$9:$H$356,O1811)-(COUNTIFS(Matches!$C$9:$C$1954,C1811,Matches!$D$9:$D$1954,D1811,Matches!$Q$9:$Q$1954,1,Matches!$E$9:$E$1954,3)+COUNTIFS(Matches!$C$9:$C$1954,D1811,Matches!$D$9:$D$1954,C1811,Matches!$Q$9:$Q$1954,1,Matches!$F$9:$F$1954,3)))/((INDEX('RPI calculation'!$H$9:$H$356,O1811)+INDEX('RPI calculation'!$I$9:$I$356,O1811))-(COUNTIFS(Matches!$C$9:$C$1954,C1811,Matches!$D$9:$D$1954,D1811,Matches!$Q$9:$Q$1954,1)+COUNTIFS(Matches!$C$9:$C$1954,D1811,Matches!$D$9:$D$1954,C1811,Matches!$Q$9:$Q$1954,1))))</f>
        <v>0.41666666666666669</v>
      </c>
      <c r="V1811" s="9">
        <f>IF(Q1811=0,0,INDEX('RPI calculation'!$K$9:$K$356,P1811))</f>
        <v>0.41136363636363638</v>
      </c>
      <c r="W1811" s="9">
        <f>IF(Q1811=0,0,INDEX('RPI calculation'!$K$9:$K$356,O1811))</f>
        <v>0.49797979797979802</v>
      </c>
      <c r="X1811" s="1">
        <f>IF(G1811="D1",INDEX('RPI calculation'!$N$9:$N$356,O1811),0)</f>
        <v>253</v>
      </c>
      <c r="Y1811" s="1">
        <f>IF(H1811="D1",INDEX('RPI calculation'!$N$9:$N$356,P1811),0)</f>
        <v>161</v>
      </c>
    </row>
    <row r="1812" spans="1:25" ht="25">
      <c r="A1812" s="1" t="s">
        <v>4720</v>
      </c>
      <c r="B1812" s="12">
        <v>46284</v>
      </c>
      <c r="C1812" s="1" t="s">
        <v>88</v>
      </c>
      <c r="D1812" s="1" t="s">
        <v>177</v>
      </c>
      <c r="E1812" s="1">
        <v>3</v>
      </c>
      <c r="F1812" s="1">
        <v>2</v>
      </c>
      <c r="G1812" s="1" t="s">
        <v>584</v>
      </c>
      <c r="H1812" s="1" t="s">
        <v>584</v>
      </c>
      <c r="I1812" s="1">
        <v>2</v>
      </c>
      <c r="J1812" s="14" t="s">
        <v>1258</v>
      </c>
      <c r="K1812" s="14" t="s">
        <v>4721</v>
      </c>
      <c r="L1812" s="14"/>
      <c r="M1812" s="1" t="s">
        <v>5986</v>
      </c>
      <c r="N1812" s="14" t="s">
        <v>5989</v>
      </c>
      <c r="O1812" s="1">
        <f>IF(G1812="D1",MATCH(C1812,'RPI calculation'!$A$9:$A$356,0),0)</f>
        <v>37</v>
      </c>
      <c r="P1812" s="1">
        <f>IF(H1812="D1",MATCH(D1812,'RPI calculation'!$A$9:$A$356,0),0)</f>
        <v>236</v>
      </c>
      <c r="Q1812" s="1">
        <f t="shared" si="84"/>
        <v>1</v>
      </c>
      <c r="R1812" s="1">
        <f t="shared" si="85"/>
        <v>1</v>
      </c>
      <c r="S1812" s="1">
        <f t="shared" si="86"/>
        <v>0</v>
      </c>
      <c r="T1812" s="9">
        <f>IF(Q1812=0,0,(INDEX('RPI calculation'!$H$9:$H$356,P1812)-(COUNTIFS(Matches!$C$9:$C$1954,C1812,Matches!$D$9:$D$1954,D1812,Matches!$Q$9:$Q$1954,1,Matches!$F$9:$F$1954,3)+COUNTIFS(Matches!$C$9:$C$1954,D1812,Matches!$D$9:$D$1954,C1812,Matches!$Q$9:$Q$1954,1,Matches!$E$9:$E$1954,3)))/((INDEX('RPI calculation'!$H$9:$H$356,P1812)+INDEX('RPI calculation'!$I$9:$I$356,P1812))-(COUNTIFS(Matches!$C$9:$C$1954,C1812,Matches!$D$9:$D$1954,D1812,Matches!$Q$9:$Q$1954,1)+COUNTIFS(Matches!$C$9:$C$1954,D1812,Matches!$D$9:$D$1954,C1812,Matches!$Q$9:$Q$1954,1))))</f>
        <v>0.5</v>
      </c>
      <c r="U1812" s="9">
        <f>IF(Q1812=0,0,(INDEX('RPI calculation'!$H$9:$H$356,O1812)-(COUNTIFS(Matches!$C$9:$C$1954,C1812,Matches!$D$9:$D$1954,D1812,Matches!$Q$9:$Q$1954,1,Matches!$E$9:$E$1954,3)+COUNTIFS(Matches!$C$9:$C$1954,D1812,Matches!$D$9:$D$1954,C1812,Matches!$Q$9:$Q$1954,1,Matches!$F$9:$F$1954,3)))/((INDEX('RPI calculation'!$H$9:$H$356,O1812)+INDEX('RPI calculation'!$I$9:$I$356,O1812))-(COUNTIFS(Matches!$C$9:$C$1954,C1812,Matches!$D$9:$D$1954,D1812,Matches!$Q$9:$Q$1954,1)+COUNTIFS(Matches!$C$9:$C$1954,D1812,Matches!$D$9:$D$1954,C1812,Matches!$Q$9:$Q$1954,1))))</f>
        <v>0.9</v>
      </c>
      <c r="V1812" s="9">
        <f>IF(Q1812=0,0,INDEX('RPI calculation'!$K$9:$K$356,P1812))</f>
        <v>0.54430670339761245</v>
      </c>
      <c r="W1812" s="9">
        <f>IF(Q1812=0,0,INDEX('RPI calculation'!$K$9:$K$356,O1812))</f>
        <v>0.45977961432506886</v>
      </c>
      <c r="X1812" s="1">
        <f>IF(G1812="D1",INDEX('RPI calculation'!$N$9:$N$356,O1812),0)</f>
        <v>65</v>
      </c>
      <c r="Y1812" s="1">
        <f>IF(H1812="D1",INDEX('RPI calculation'!$N$9:$N$356,P1812),0)</f>
        <v>154</v>
      </c>
    </row>
    <row r="1813" spans="1:25" ht="25">
      <c r="A1813" s="1" t="s">
        <v>4722</v>
      </c>
      <c r="B1813" s="12">
        <v>46284</v>
      </c>
      <c r="C1813" s="1" t="s">
        <v>332</v>
      </c>
      <c r="D1813" s="1" t="s">
        <v>211</v>
      </c>
      <c r="E1813" s="1">
        <v>0</v>
      </c>
      <c r="F1813" s="1">
        <v>3</v>
      </c>
      <c r="G1813" s="1" t="s">
        <v>584</v>
      </c>
      <c r="H1813" s="1" t="s">
        <v>584</v>
      </c>
      <c r="I1813" s="1">
        <v>2</v>
      </c>
      <c r="J1813" s="14" t="s">
        <v>1110</v>
      </c>
      <c r="K1813" s="14" t="s">
        <v>4723</v>
      </c>
      <c r="L1813" s="14"/>
      <c r="M1813" s="1" t="s">
        <v>5986</v>
      </c>
      <c r="N1813" s="14" t="s">
        <v>5989</v>
      </c>
      <c r="O1813" s="1">
        <f>IF(G1813="D1",MATCH(C1813,'RPI calculation'!$A$9:$A$356,0),0)</f>
        <v>38</v>
      </c>
      <c r="P1813" s="1">
        <f>IF(H1813="D1",MATCH(D1813,'RPI calculation'!$A$9:$A$356,0),0)</f>
        <v>245</v>
      </c>
      <c r="Q1813" s="1">
        <f t="shared" si="84"/>
        <v>1</v>
      </c>
      <c r="R1813" s="1">
        <f t="shared" si="85"/>
        <v>0</v>
      </c>
      <c r="S1813" s="1">
        <f t="shared" si="86"/>
        <v>1</v>
      </c>
      <c r="T1813" s="9">
        <f>IF(Q1813=0,0,(INDEX('RPI calculation'!$H$9:$H$356,P1813)-(COUNTIFS(Matches!$C$9:$C$1954,C1813,Matches!$D$9:$D$1954,D1813,Matches!$Q$9:$Q$1954,1,Matches!$F$9:$F$1954,3)+COUNTIFS(Matches!$C$9:$C$1954,D1813,Matches!$D$9:$D$1954,C1813,Matches!$Q$9:$Q$1954,1,Matches!$E$9:$E$1954,3)))/((INDEX('RPI calculation'!$H$9:$H$356,P1813)+INDEX('RPI calculation'!$I$9:$I$356,P1813))-(COUNTIFS(Matches!$C$9:$C$1954,C1813,Matches!$D$9:$D$1954,D1813,Matches!$Q$9:$Q$1954,1)+COUNTIFS(Matches!$C$9:$C$1954,D1813,Matches!$D$9:$D$1954,C1813,Matches!$Q$9:$Q$1954,1))))</f>
        <v>0.58333333333333337</v>
      </c>
      <c r="U1813" s="9">
        <f>IF(Q1813=0,0,(INDEX('RPI calculation'!$H$9:$H$356,O1813)-(COUNTIFS(Matches!$C$9:$C$1954,C1813,Matches!$D$9:$D$1954,D1813,Matches!$Q$9:$Q$1954,1,Matches!$E$9:$E$1954,3)+COUNTIFS(Matches!$C$9:$C$1954,D1813,Matches!$D$9:$D$1954,C1813,Matches!$Q$9:$Q$1954,1,Matches!$F$9:$F$1954,3)))/((INDEX('RPI calculation'!$H$9:$H$356,O1813)+INDEX('RPI calculation'!$I$9:$I$356,O1813))-(COUNTIFS(Matches!$C$9:$C$1954,C1813,Matches!$D$9:$D$1954,D1813,Matches!$Q$9:$Q$1954,1)+COUNTIFS(Matches!$C$9:$C$1954,D1813,Matches!$D$9:$D$1954,C1813,Matches!$Q$9:$Q$1954,1))))</f>
        <v>0.3</v>
      </c>
      <c r="V1813" s="9">
        <f>IF(Q1813=0,0,INDEX('RPI calculation'!$K$9:$K$356,P1813))</f>
        <v>0.43065268065268059</v>
      </c>
      <c r="W1813" s="9">
        <f>IF(Q1813=0,0,INDEX('RPI calculation'!$K$9:$K$356,O1813))</f>
        <v>0.43163452708907246</v>
      </c>
      <c r="X1813" s="1">
        <f>IF(G1813="D1",INDEX('RPI calculation'!$N$9:$N$356,O1813),0)</f>
        <v>309</v>
      </c>
      <c r="Y1813" s="1">
        <f>IF(H1813="D1",INDEX('RPI calculation'!$N$9:$N$356,P1813),0)</f>
        <v>188</v>
      </c>
    </row>
    <row r="1814" spans="1:25" ht="25">
      <c r="A1814" s="1" t="s">
        <v>4724</v>
      </c>
      <c r="B1814" s="12">
        <v>46284</v>
      </c>
      <c r="C1814" s="1" t="s">
        <v>173</v>
      </c>
      <c r="D1814" s="1" t="s">
        <v>185</v>
      </c>
      <c r="E1814" s="1">
        <v>0</v>
      </c>
      <c r="F1814" s="1">
        <v>3</v>
      </c>
      <c r="G1814" s="1" t="s">
        <v>584</v>
      </c>
      <c r="H1814" s="1" t="s">
        <v>584</v>
      </c>
      <c r="I1814" s="1">
        <v>2</v>
      </c>
      <c r="J1814" s="14" t="s">
        <v>1329</v>
      </c>
      <c r="K1814" s="14" t="s">
        <v>4725</v>
      </c>
      <c r="L1814" s="14"/>
      <c r="M1814" s="1" t="s">
        <v>5986</v>
      </c>
      <c r="N1814" s="14" t="s">
        <v>5989</v>
      </c>
      <c r="O1814" s="1">
        <f>IF(G1814="D1",MATCH(C1814,'RPI calculation'!$A$9:$A$356,0),0)</f>
        <v>39</v>
      </c>
      <c r="P1814" s="1">
        <f>IF(H1814="D1",MATCH(D1814,'RPI calculation'!$A$9:$A$356,0),0)</f>
        <v>72</v>
      </c>
      <c r="Q1814" s="1">
        <f t="shared" si="84"/>
        <v>1</v>
      </c>
      <c r="R1814" s="1">
        <f t="shared" si="85"/>
        <v>0</v>
      </c>
      <c r="S1814" s="1">
        <f t="shared" si="86"/>
        <v>1</v>
      </c>
      <c r="T1814" s="9">
        <f>IF(Q1814=0,0,(INDEX('RPI calculation'!$H$9:$H$356,P1814)-(COUNTIFS(Matches!$C$9:$C$1954,C1814,Matches!$D$9:$D$1954,D1814,Matches!$Q$9:$Q$1954,1,Matches!$F$9:$F$1954,3)+COUNTIFS(Matches!$C$9:$C$1954,D1814,Matches!$D$9:$D$1954,C1814,Matches!$Q$9:$Q$1954,1,Matches!$E$9:$E$1954,3)))/((INDEX('RPI calculation'!$H$9:$H$356,P1814)+INDEX('RPI calculation'!$I$9:$I$356,P1814))-(COUNTIFS(Matches!$C$9:$C$1954,C1814,Matches!$D$9:$D$1954,D1814,Matches!$Q$9:$Q$1954,1)+COUNTIFS(Matches!$C$9:$C$1954,D1814,Matches!$D$9:$D$1954,C1814,Matches!$Q$9:$Q$1954,1))))</f>
        <v>0.54545454545454541</v>
      </c>
      <c r="U1814" s="9">
        <f>IF(Q1814=0,0,(INDEX('RPI calculation'!$H$9:$H$356,O1814)-(COUNTIFS(Matches!$C$9:$C$1954,C1814,Matches!$D$9:$D$1954,D1814,Matches!$Q$9:$Q$1954,1,Matches!$E$9:$E$1954,3)+COUNTIFS(Matches!$C$9:$C$1954,D1814,Matches!$D$9:$D$1954,C1814,Matches!$Q$9:$Q$1954,1,Matches!$F$9:$F$1954,3)))/((INDEX('RPI calculation'!$H$9:$H$356,O1814)+INDEX('RPI calculation'!$I$9:$I$356,O1814))-(COUNTIFS(Matches!$C$9:$C$1954,C1814,Matches!$D$9:$D$1954,D1814,Matches!$Q$9:$Q$1954,1)+COUNTIFS(Matches!$C$9:$C$1954,D1814,Matches!$D$9:$D$1954,C1814,Matches!$Q$9:$Q$1954,1))))</f>
        <v>0.4</v>
      </c>
      <c r="V1814" s="9">
        <f>IF(Q1814=0,0,INDEX('RPI calculation'!$K$9:$K$356,P1814))</f>
        <v>0.47794612794612795</v>
      </c>
      <c r="W1814" s="9">
        <f>IF(Q1814=0,0,INDEX('RPI calculation'!$K$9:$K$356,O1814))</f>
        <v>0.59292929292929297</v>
      </c>
      <c r="X1814" s="1">
        <f>IF(G1814="D1",INDEX('RPI calculation'!$N$9:$N$356,O1814),0)</f>
        <v>150</v>
      </c>
      <c r="Y1814" s="1">
        <f>IF(H1814="D1",INDEX('RPI calculation'!$N$9:$N$356,P1814),0)</f>
        <v>162</v>
      </c>
    </row>
    <row r="1815" spans="1:25" ht="25">
      <c r="A1815" s="1" t="s">
        <v>4726</v>
      </c>
      <c r="B1815" s="12">
        <v>46284</v>
      </c>
      <c r="C1815" s="1" t="s">
        <v>353</v>
      </c>
      <c r="D1815" s="1" t="s">
        <v>243</v>
      </c>
      <c r="E1815" s="1">
        <v>1</v>
      </c>
      <c r="F1815" s="1">
        <v>3</v>
      </c>
      <c r="G1815" s="1" t="s">
        <v>584</v>
      </c>
      <c r="H1815" s="1" t="s">
        <v>584</v>
      </c>
      <c r="I1815" s="1">
        <v>2</v>
      </c>
      <c r="J1815" s="14" t="s">
        <v>2389</v>
      </c>
      <c r="K1815" s="14" t="s">
        <v>4727</v>
      </c>
      <c r="L1815" s="14"/>
      <c r="M1815" s="1" t="s">
        <v>5986</v>
      </c>
      <c r="N1815" s="14" t="s">
        <v>5989</v>
      </c>
      <c r="O1815" s="1">
        <f>IF(G1815="D1",MATCH(C1815,'RPI calculation'!$A$9:$A$356,0),0)</f>
        <v>40</v>
      </c>
      <c r="P1815" s="1">
        <f>IF(H1815="D1",MATCH(D1815,'RPI calculation'!$A$9:$A$356,0),0)</f>
        <v>322</v>
      </c>
      <c r="Q1815" s="1">
        <f t="shared" si="84"/>
        <v>1</v>
      </c>
      <c r="R1815" s="1">
        <f t="shared" si="85"/>
        <v>0</v>
      </c>
      <c r="S1815" s="1">
        <f t="shared" si="86"/>
        <v>1</v>
      </c>
      <c r="T1815" s="9">
        <f>IF(Q1815=0,0,(INDEX('RPI calculation'!$H$9:$H$356,P1815)-(COUNTIFS(Matches!$C$9:$C$1954,C1815,Matches!$D$9:$D$1954,D1815,Matches!$Q$9:$Q$1954,1,Matches!$F$9:$F$1954,3)+COUNTIFS(Matches!$C$9:$C$1954,D1815,Matches!$D$9:$D$1954,C1815,Matches!$Q$9:$Q$1954,1,Matches!$E$9:$E$1954,3)))/((INDEX('RPI calculation'!$H$9:$H$356,P1815)+INDEX('RPI calculation'!$I$9:$I$356,P1815))-(COUNTIFS(Matches!$C$9:$C$1954,C1815,Matches!$D$9:$D$1954,D1815,Matches!$Q$9:$Q$1954,1)+COUNTIFS(Matches!$C$9:$C$1954,D1815,Matches!$D$9:$D$1954,C1815,Matches!$Q$9:$Q$1954,1))))</f>
        <v>0.63636363636363635</v>
      </c>
      <c r="U1815" s="9">
        <f>IF(Q1815=0,0,(INDEX('RPI calculation'!$H$9:$H$356,O1815)-(COUNTIFS(Matches!$C$9:$C$1954,C1815,Matches!$D$9:$D$1954,D1815,Matches!$Q$9:$Q$1954,1,Matches!$E$9:$E$1954,3)+COUNTIFS(Matches!$C$9:$C$1954,D1815,Matches!$D$9:$D$1954,C1815,Matches!$Q$9:$Q$1954,1,Matches!$F$9:$F$1954,3)))/((INDEX('RPI calculation'!$H$9:$H$356,O1815)+INDEX('RPI calculation'!$I$9:$I$356,O1815))-(COUNTIFS(Matches!$C$9:$C$1954,C1815,Matches!$D$9:$D$1954,D1815,Matches!$Q$9:$Q$1954,1)+COUNTIFS(Matches!$C$9:$C$1954,D1815,Matches!$D$9:$D$1954,C1815,Matches!$Q$9:$Q$1954,1))))</f>
        <v>0.1111111111111111</v>
      </c>
      <c r="V1815" s="9">
        <f>IF(Q1815=0,0,INDEX('RPI calculation'!$K$9:$K$356,P1815))</f>
        <v>0.36851250601250601</v>
      </c>
      <c r="W1815" s="9">
        <f>IF(Q1815=0,0,INDEX('RPI calculation'!$K$9:$K$356,O1815))</f>
        <v>0.44412337662337659</v>
      </c>
      <c r="X1815" s="1">
        <f>IF(G1815="D1",INDEX('RPI calculation'!$N$9:$N$356,O1815),0)</f>
        <v>330</v>
      </c>
      <c r="Y1815" s="1">
        <f>IF(H1815="D1",INDEX('RPI calculation'!$N$9:$N$356,P1815),0)</f>
        <v>220</v>
      </c>
    </row>
    <row r="1816" spans="1:25" ht="25">
      <c r="A1816" s="1" t="s">
        <v>4728</v>
      </c>
      <c r="B1816" s="12">
        <v>46284</v>
      </c>
      <c r="C1816" s="1" t="s">
        <v>282</v>
      </c>
      <c r="D1816" s="1" t="s">
        <v>215</v>
      </c>
      <c r="E1816" s="1">
        <v>1</v>
      </c>
      <c r="F1816" s="1">
        <v>3</v>
      </c>
      <c r="G1816" s="1" t="s">
        <v>584</v>
      </c>
      <c r="H1816" s="1" t="s">
        <v>584</v>
      </c>
      <c r="I1816" s="1">
        <v>2</v>
      </c>
      <c r="J1816" s="14" t="s">
        <v>1194</v>
      </c>
      <c r="K1816" s="14" t="s">
        <v>4729</v>
      </c>
      <c r="L1816" s="14"/>
      <c r="M1816" s="1" t="s">
        <v>5986</v>
      </c>
      <c r="N1816" s="14" t="s">
        <v>5989</v>
      </c>
      <c r="O1816" s="1">
        <f>IF(G1816="D1",MATCH(C1816,'RPI calculation'!$A$9:$A$356,0),0)</f>
        <v>41</v>
      </c>
      <c r="P1816" s="1">
        <f>IF(H1816="D1",MATCH(D1816,'RPI calculation'!$A$9:$A$356,0),0)</f>
        <v>285</v>
      </c>
      <c r="Q1816" s="1">
        <f t="shared" si="84"/>
        <v>1</v>
      </c>
      <c r="R1816" s="1">
        <f t="shared" si="85"/>
        <v>0</v>
      </c>
      <c r="S1816" s="1">
        <f t="shared" si="86"/>
        <v>1</v>
      </c>
      <c r="T1816" s="9">
        <f>IF(Q1816=0,0,(INDEX('RPI calculation'!$H$9:$H$356,P1816)-(COUNTIFS(Matches!$C$9:$C$1954,C1816,Matches!$D$9:$D$1954,D1816,Matches!$Q$9:$Q$1954,1,Matches!$F$9:$F$1954,3)+COUNTIFS(Matches!$C$9:$C$1954,D1816,Matches!$D$9:$D$1954,C1816,Matches!$Q$9:$Q$1954,1,Matches!$E$9:$E$1954,3)))/((INDEX('RPI calculation'!$H$9:$H$356,P1816)+INDEX('RPI calculation'!$I$9:$I$356,P1816))-(COUNTIFS(Matches!$C$9:$C$1954,C1816,Matches!$D$9:$D$1954,D1816,Matches!$Q$9:$Q$1954,1)+COUNTIFS(Matches!$C$9:$C$1954,D1816,Matches!$D$9:$D$1954,C1816,Matches!$Q$9:$Q$1954,1))))</f>
        <v>0.63636363636363635</v>
      </c>
      <c r="U1816" s="9">
        <f>IF(Q1816=0,0,(INDEX('RPI calculation'!$H$9:$H$356,O1816)-(COUNTIFS(Matches!$C$9:$C$1954,C1816,Matches!$D$9:$D$1954,D1816,Matches!$Q$9:$Q$1954,1,Matches!$E$9:$E$1954,3)+COUNTIFS(Matches!$C$9:$C$1954,D1816,Matches!$D$9:$D$1954,C1816,Matches!$Q$9:$Q$1954,1,Matches!$F$9:$F$1954,3)))/((INDEX('RPI calculation'!$H$9:$H$356,O1816)+INDEX('RPI calculation'!$I$9:$I$356,O1816))-(COUNTIFS(Matches!$C$9:$C$1954,C1816,Matches!$D$9:$D$1954,D1816,Matches!$Q$9:$Q$1954,1)+COUNTIFS(Matches!$C$9:$C$1954,D1816,Matches!$D$9:$D$1954,C1816,Matches!$Q$9:$Q$1954,1))))</f>
        <v>0</v>
      </c>
      <c r="V1816" s="9">
        <f>IF(Q1816=0,0,INDEX('RPI calculation'!$K$9:$K$356,P1816))</f>
        <v>0.38417508417508417</v>
      </c>
      <c r="W1816" s="9">
        <f>IF(Q1816=0,0,INDEX('RPI calculation'!$K$9:$K$356,O1816))</f>
        <v>0.65873737373737362</v>
      </c>
      <c r="X1816" s="1">
        <f>IF(G1816="D1",INDEX('RPI calculation'!$N$9:$N$356,O1816),0)</f>
        <v>259</v>
      </c>
      <c r="Y1816" s="1">
        <f>IF(H1816="D1",INDEX('RPI calculation'!$N$9:$N$356,P1816),0)</f>
        <v>192</v>
      </c>
    </row>
    <row r="1817" spans="1:25" ht="25">
      <c r="A1817" s="1" t="s">
        <v>4730</v>
      </c>
      <c r="B1817" s="12">
        <v>46284</v>
      </c>
      <c r="C1817" s="1" t="s">
        <v>282</v>
      </c>
      <c r="D1817" s="1" t="s">
        <v>111</v>
      </c>
      <c r="E1817" s="1">
        <v>1</v>
      </c>
      <c r="F1817" s="1">
        <v>3</v>
      </c>
      <c r="G1817" s="1" t="s">
        <v>584</v>
      </c>
      <c r="H1817" s="1" t="s">
        <v>584</v>
      </c>
      <c r="I1817" s="1">
        <v>2</v>
      </c>
      <c r="J1817" s="14" t="s">
        <v>4731</v>
      </c>
      <c r="K1817" s="14" t="s">
        <v>4732</v>
      </c>
      <c r="L1817" s="14"/>
      <c r="M1817" s="1" t="s">
        <v>5986</v>
      </c>
      <c r="N1817" s="14" t="s">
        <v>5989</v>
      </c>
      <c r="O1817" s="1">
        <f>IF(G1817="D1",MATCH(C1817,'RPI calculation'!$A$9:$A$356,0),0)</f>
        <v>41</v>
      </c>
      <c r="P1817" s="1">
        <f>IF(H1817="D1",MATCH(D1817,'RPI calculation'!$A$9:$A$356,0),0)</f>
        <v>332</v>
      </c>
      <c r="Q1817" s="1">
        <f t="shared" si="84"/>
        <v>1</v>
      </c>
      <c r="R1817" s="1">
        <f t="shared" si="85"/>
        <v>0</v>
      </c>
      <c r="S1817" s="1">
        <f t="shared" si="86"/>
        <v>1</v>
      </c>
      <c r="T1817" s="9">
        <f>IF(Q1817=0,0,(INDEX('RPI calculation'!$H$9:$H$356,P1817)-(COUNTIFS(Matches!$C$9:$C$1954,C1817,Matches!$D$9:$D$1954,D1817,Matches!$Q$9:$Q$1954,1,Matches!$F$9:$F$1954,3)+COUNTIFS(Matches!$C$9:$C$1954,D1817,Matches!$D$9:$D$1954,C1817,Matches!$Q$9:$Q$1954,1,Matches!$E$9:$E$1954,3)))/((INDEX('RPI calculation'!$H$9:$H$356,P1817)+INDEX('RPI calculation'!$I$9:$I$356,P1817))-(COUNTIFS(Matches!$C$9:$C$1954,C1817,Matches!$D$9:$D$1954,D1817,Matches!$Q$9:$Q$1954,1)+COUNTIFS(Matches!$C$9:$C$1954,D1817,Matches!$D$9:$D$1954,C1817,Matches!$Q$9:$Q$1954,1))))</f>
        <v>0.8</v>
      </c>
      <c r="U1817" s="9">
        <f>IF(Q1817=0,0,(INDEX('RPI calculation'!$H$9:$H$356,O1817)-(COUNTIFS(Matches!$C$9:$C$1954,C1817,Matches!$D$9:$D$1954,D1817,Matches!$Q$9:$Q$1954,1,Matches!$E$9:$E$1954,3)+COUNTIFS(Matches!$C$9:$C$1954,D1817,Matches!$D$9:$D$1954,C1817,Matches!$Q$9:$Q$1954,1,Matches!$F$9:$F$1954,3)))/((INDEX('RPI calculation'!$H$9:$H$356,O1817)+INDEX('RPI calculation'!$I$9:$I$356,O1817))-(COUNTIFS(Matches!$C$9:$C$1954,C1817,Matches!$D$9:$D$1954,D1817,Matches!$Q$9:$Q$1954,1)+COUNTIFS(Matches!$C$9:$C$1954,D1817,Matches!$D$9:$D$1954,C1817,Matches!$Q$9:$Q$1954,1))))</f>
        <v>0</v>
      </c>
      <c r="V1817" s="9">
        <f>IF(Q1817=0,0,INDEX('RPI calculation'!$K$9:$K$356,P1817))</f>
        <v>0.46641414141414145</v>
      </c>
      <c r="W1817" s="9">
        <f>IF(Q1817=0,0,INDEX('RPI calculation'!$K$9:$K$356,O1817))</f>
        <v>0.65873737373737362</v>
      </c>
      <c r="X1817" s="1">
        <f>IF(G1817="D1",INDEX('RPI calculation'!$N$9:$N$356,O1817),0)</f>
        <v>259</v>
      </c>
      <c r="Y1817" s="1">
        <f>IF(H1817="D1",INDEX('RPI calculation'!$N$9:$N$356,P1817),0)</f>
        <v>88</v>
      </c>
    </row>
    <row r="1818" spans="1:25" ht="25">
      <c r="A1818" s="1" t="s">
        <v>4733</v>
      </c>
      <c r="B1818" s="12">
        <v>46284</v>
      </c>
      <c r="C1818" s="1" t="s">
        <v>187</v>
      </c>
      <c r="D1818" s="1" t="s">
        <v>224</v>
      </c>
      <c r="E1818" s="1">
        <v>3</v>
      </c>
      <c r="F1818" s="1">
        <v>1</v>
      </c>
      <c r="G1818" s="1" t="s">
        <v>584</v>
      </c>
      <c r="H1818" s="1" t="s">
        <v>584</v>
      </c>
      <c r="I1818" s="1">
        <v>2</v>
      </c>
      <c r="J1818" s="14" t="s">
        <v>1273</v>
      </c>
      <c r="K1818" s="14" t="s">
        <v>4734</v>
      </c>
      <c r="L1818" s="14"/>
      <c r="M1818" s="1" t="s">
        <v>5986</v>
      </c>
      <c r="N1818" s="14" t="s">
        <v>5989</v>
      </c>
      <c r="O1818" s="1">
        <f>IF(G1818="D1",MATCH(C1818,'RPI calculation'!$A$9:$A$356,0),0)</f>
        <v>44</v>
      </c>
      <c r="P1818" s="1">
        <f>IF(H1818="D1",MATCH(D1818,'RPI calculation'!$A$9:$A$356,0),0)</f>
        <v>157</v>
      </c>
      <c r="Q1818" s="1">
        <f t="shared" si="84"/>
        <v>1</v>
      </c>
      <c r="R1818" s="1">
        <f t="shared" si="85"/>
        <v>1</v>
      </c>
      <c r="S1818" s="1">
        <f t="shared" si="86"/>
        <v>0</v>
      </c>
      <c r="T1818" s="9">
        <f>IF(Q1818=0,0,(INDEX('RPI calculation'!$H$9:$H$356,P1818)-(COUNTIFS(Matches!$C$9:$C$1954,C1818,Matches!$D$9:$D$1954,D1818,Matches!$Q$9:$Q$1954,1,Matches!$F$9:$F$1954,3)+COUNTIFS(Matches!$C$9:$C$1954,D1818,Matches!$D$9:$D$1954,C1818,Matches!$Q$9:$Q$1954,1,Matches!$E$9:$E$1954,3)))/((INDEX('RPI calculation'!$H$9:$H$356,P1818)+INDEX('RPI calculation'!$I$9:$I$356,P1818))-(COUNTIFS(Matches!$C$9:$C$1954,C1818,Matches!$D$9:$D$1954,D1818,Matches!$Q$9:$Q$1954,1)+COUNTIFS(Matches!$C$9:$C$1954,D1818,Matches!$D$9:$D$1954,C1818,Matches!$Q$9:$Q$1954,1))))</f>
        <v>0.54545454545454541</v>
      </c>
      <c r="U1818" s="9">
        <f>IF(Q1818=0,0,(INDEX('RPI calculation'!$H$9:$H$356,O1818)-(COUNTIFS(Matches!$C$9:$C$1954,C1818,Matches!$D$9:$D$1954,D1818,Matches!$Q$9:$Q$1954,1,Matches!$E$9:$E$1954,3)+COUNTIFS(Matches!$C$9:$C$1954,D1818,Matches!$D$9:$D$1954,C1818,Matches!$Q$9:$Q$1954,1,Matches!$F$9:$F$1954,3)))/((INDEX('RPI calculation'!$H$9:$H$356,O1818)+INDEX('RPI calculation'!$I$9:$I$356,O1818))-(COUNTIFS(Matches!$C$9:$C$1954,C1818,Matches!$D$9:$D$1954,D1818,Matches!$Q$9:$Q$1954,1)+COUNTIFS(Matches!$C$9:$C$1954,D1818,Matches!$D$9:$D$1954,C1818,Matches!$Q$9:$Q$1954,1))))</f>
        <v>0.58333333333333337</v>
      </c>
      <c r="V1818" s="9">
        <f>IF(Q1818=0,0,INDEX('RPI calculation'!$K$9:$K$356,P1818))</f>
        <v>0.48918350168350172</v>
      </c>
      <c r="W1818" s="9">
        <f>IF(Q1818=0,0,INDEX('RPI calculation'!$K$9:$K$356,O1818))</f>
        <v>0.4697746697746697</v>
      </c>
      <c r="X1818" s="1">
        <f>IF(G1818="D1",INDEX('RPI calculation'!$N$9:$N$356,O1818),0)</f>
        <v>164</v>
      </c>
      <c r="Y1818" s="1">
        <f>IF(H1818="D1",INDEX('RPI calculation'!$N$9:$N$356,P1818),0)</f>
        <v>201</v>
      </c>
    </row>
    <row r="1819" spans="1:25" ht="25">
      <c r="A1819" s="1" t="s">
        <v>4735</v>
      </c>
      <c r="B1819" s="12">
        <v>46284</v>
      </c>
      <c r="C1819" s="1" t="s">
        <v>335</v>
      </c>
      <c r="D1819" s="1" t="s">
        <v>128</v>
      </c>
      <c r="E1819" s="1">
        <v>1</v>
      </c>
      <c r="F1819" s="1">
        <v>3</v>
      </c>
      <c r="G1819" s="1" t="s">
        <v>584</v>
      </c>
      <c r="H1819" s="1" t="s">
        <v>584</v>
      </c>
      <c r="I1819" s="1">
        <v>2</v>
      </c>
      <c r="J1819" s="14" t="s">
        <v>1366</v>
      </c>
      <c r="K1819" s="14" t="s">
        <v>4736</v>
      </c>
      <c r="L1819" s="14"/>
      <c r="M1819" s="1" t="s">
        <v>5986</v>
      </c>
      <c r="N1819" s="14" t="s">
        <v>5989</v>
      </c>
      <c r="O1819" s="1">
        <f>IF(G1819="D1",MATCH(C1819,'RPI calculation'!$A$9:$A$356,0),0)</f>
        <v>45</v>
      </c>
      <c r="P1819" s="1">
        <f>IF(H1819="D1",MATCH(D1819,'RPI calculation'!$A$9:$A$356,0),0)</f>
        <v>63</v>
      </c>
      <c r="Q1819" s="1">
        <f t="shared" si="84"/>
        <v>1</v>
      </c>
      <c r="R1819" s="1">
        <f t="shared" si="85"/>
        <v>0</v>
      </c>
      <c r="S1819" s="1">
        <f t="shared" si="86"/>
        <v>1</v>
      </c>
      <c r="T1819" s="9">
        <f>IF(Q1819=0,0,(INDEX('RPI calculation'!$H$9:$H$356,P1819)-(COUNTIFS(Matches!$C$9:$C$1954,C1819,Matches!$D$9:$D$1954,D1819,Matches!$Q$9:$Q$1954,1,Matches!$F$9:$F$1954,3)+COUNTIFS(Matches!$C$9:$C$1954,D1819,Matches!$D$9:$D$1954,C1819,Matches!$Q$9:$Q$1954,1,Matches!$E$9:$E$1954,3)))/((INDEX('RPI calculation'!$H$9:$H$356,P1819)+INDEX('RPI calculation'!$I$9:$I$356,P1819))-(COUNTIFS(Matches!$C$9:$C$1954,C1819,Matches!$D$9:$D$1954,D1819,Matches!$Q$9:$Q$1954,1)+COUNTIFS(Matches!$C$9:$C$1954,D1819,Matches!$D$9:$D$1954,C1819,Matches!$Q$9:$Q$1954,1))))</f>
        <v>0.6</v>
      </c>
      <c r="U1819" s="9">
        <f>IF(Q1819=0,0,(INDEX('RPI calculation'!$H$9:$H$356,O1819)-(COUNTIFS(Matches!$C$9:$C$1954,C1819,Matches!$D$9:$D$1954,D1819,Matches!$Q$9:$Q$1954,1,Matches!$E$9:$E$1954,3)+COUNTIFS(Matches!$C$9:$C$1954,D1819,Matches!$D$9:$D$1954,C1819,Matches!$Q$9:$Q$1954,1,Matches!$F$9:$F$1954,3)))/((INDEX('RPI calculation'!$H$9:$H$356,O1819)+INDEX('RPI calculation'!$I$9:$I$356,O1819))-(COUNTIFS(Matches!$C$9:$C$1954,C1819,Matches!$D$9:$D$1954,D1819,Matches!$Q$9:$Q$1954,1)+COUNTIFS(Matches!$C$9:$C$1954,D1819,Matches!$D$9:$D$1954,C1819,Matches!$Q$9:$Q$1954,1))))</f>
        <v>0.3</v>
      </c>
      <c r="V1819" s="9">
        <f>IF(Q1819=0,0,INDEX('RPI calculation'!$K$9:$K$356,P1819))</f>
        <v>0.51769644496917211</v>
      </c>
      <c r="W1819" s="9">
        <f>IF(Q1819=0,0,INDEX('RPI calculation'!$K$9:$K$356,O1819))</f>
        <v>0.40890019071837264</v>
      </c>
      <c r="X1819" s="1">
        <f>IF(G1819="D1",INDEX('RPI calculation'!$N$9:$N$356,O1819),0)</f>
        <v>312</v>
      </c>
      <c r="Y1819" s="1">
        <f>IF(H1819="D1",INDEX('RPI calculation'!$N$9:$N$356,P1819),0)</f>
        <v>105</v>
      </c>
    </row>
    <row r="1820" spans="1:25" ht="25">
      <c r="A1820" s="1" t="s">
        <v>4737</v>
      </c>
      <c r="B1820" s="12">
        <v>46284</v>
      </c>
      <c r="C1820" s="1" t="s">
        <v>299</v>
      </c>
      <c r="D1820" s="1" t="s">
        <v>338</v>
      </c>
      <c r="E1820" s="1">
        <v>3</v>
      </c>
      <c r="F1820" s="1">
        <v>2</v>
      </c>
      <c r="G1820" s="1" t="s">
        <v>584</v>
      </c>
      <c r="H1820" s="1" t="s">
        <v>584</v>
      </c>
      <c r="I1820" s="1">
        <v>2</v>
      </c>
      <c r="J1820" s="14" t="s">
        <v>2449</v>
      </c>
      <c r="K1820" s="14" t="s">
        <v>4738</v>
      </c>
      <c r="L1820" s="14"/>
      <c r="M1820" s="1" t="s">
        <v>5986</v>
      </c>
      <c r="N1820" s="14" t="s">
        <v>5989</v>
      </c>
      <c r="O1820" s="1">
        <f>IF(G1820="D1",MATCH(C1820,'RPI calculation'!$A$9:$A$356,0),0)</f>
        <v>46</v>
      </c>
      <c r="P1820" s="1">
        <f>IF(H1820="D1",MATCH(D1820,'RPI calculation'!$A$9:$A$356,0),0)</f>
        <v>191</v>
      </c>
      <c r="Q1820" s="1">
        <f t="shared" si="84"/>
        <v>1</v>
      </c>
      <c r="R1820" s="1">
        <f t="shared" si="85"/>
        <v>1</v>
      </c>
      <c r="S1820" s="1">
        <f t="shared" si="86"/>
        <v>0</v>
      </c>
      <c r="T1820" s="9">
        <f>IF(Q1820=0,0,(INDEX('RPI calculation'!$H$9:$H$356,P1820)-(COUNTIFS(Matches!$C$9:$C$1954,C1820,Matches!$D$9:$D$1954,D1820,Matches!$Q$9:$Q$1954,1,Matches!$F$9:$F$1954,3)+COUNTIFS(Matches!$C$9:$C$1954,D1820,Matches!$D$9:$D$1954,C1820,Matches!$Q$9:$Q$1954,1,Matches!$E$9:$E$1954,3)))/((INDEX('RPI calculation'!$H$9:$H$356,P1820)+INDEX('RPI calculation'!$I$9:$I$356,P1820))-(COUNTIFS(Matches!$C$9:$C$1954,C1820,Matches!$D$9:$D$1954,D1820,Matches!$Q$9:$Q$1954,1)+COUNTIFS(Matches!$C$9:$C$1954,D1820,Matches!$D$9:$D$1954,C1820,Matches!$Q$9:$Q$1954,1))))</f>
        <v>0.2</v>
      </c>
      <c r="U1820" s="9">
        <f>IF(Q1820=0,0,(INDEX('RPI calculation'!$H$9:$H$356,O1820)-(COUNTIFS(Matches!$C$9:$C$1954,C1820,Matches!$D$9:$D$1954,D1820,Matches!$Q$9:$Q$1954,1,Matches!$E$9:$E$1954,3)+COUNTIFS(Matches!$C$9:$C$1954,D1820,Matches!$D$9:$D$1954,C1820,Matches!$Q$9:$Q$1954,1,Matches!$F$9:$F$1954,3)))/((INDEX('RPI calculation'!$H$9:$H$356,O1820)+INDEX('RPI calculation'!$I$9:$I$356,O1820))-(COUNTIFS(Matches!$C$9:$C$1954,C1820,Matches!$D$9:$D$1954,D1820,Matches!$Q$9:$Q$1954,1)+COUNTIFS(Matches!$C$9:$C$1954,D1820,Matches!$D$9:$D$1954,C1820,Matches!$Q$9:$Q$1954,1))))</f>
        <v>0.36363636363636365</v>
      </c>
      <c r="V1820" s="9">
        <f>IF(Q1820=0,0,INDEX('RPI calculation'!$K$9:$K$356,P1820))</f>
        <v>0.45944055944055945</v>
      </c>
      <c r="W1820" s="9">
        <f>IF(Q1820=0,0,INDEX('RPI calculation'!$K$9:$K$356,O1820))</f>
        <v>0.42518453768453773</v>
      </c>
      <c r="X1820" s="1">
        <f>IF(G1820="D1",INDEX('RPI calculation'!$N$9:$N$356,O1820),0)</f>
        <v>276</v>
      </c>
      <c r="Y1820" s="1">
        <f>IF(H1820="D1",INDEX('RPI calculation'!$N$9:$N$356,P1820),0)</f>
        <v>315</v>
      </c>
    </row>
    <row r="1821" spans="1:25">
      <c r="A1821" s="1" t="s">
        <v>4739</v>
      </c>
      <c r="B1821" s="12">
        <v>46284</v>
      </c>
      <c r="C1821" s="1" t="s">
        <v>367</v>
      </c>
      <c r="D1821" s="1" t="s">
        <v>166</v>
      </c>
      <c r="E1821" s="1">
        <v>0</v>
      </c>
      <c r="F1821" s="1">
        <v>3</v>
      </c>
      <c r="G1821" s="1" t="s">
        <v>584</v>
      </c>
      <c r="H1821" s="1" t="s">
        <v>584</v>
      </c>
      <c r="I1821" s="1">
        <v>1</v>
      </c>
      <c r="J1821" s="14" t="s">
        <v>990</v>
      </c>
      <c r="K1821" s="14" t="s">
        <v>4740</v>
      </c>
      <c r="L1821" s="14"/>
      <c r="M1821" s="1" t="s">
        <v>5986</v>
      </c>
      <c r="N1821" s="14" t="s">
        <v>5989</v>
      </c>
      <c r="O1821" s="1">
        <f>IF(G1821="D1",MATCH(C1821,'RPI calculation'!$A$9:$A$356,0),0)</f>
        <v>47</v>
      </c>
      <c r="P1821" s="1">
        <f>IF(H1821="D1",MATCH(D1821,'RPI calculation'!$A$9:$A$356,0),0)</f>
        <v>317</v>
      </c>
      <c r="Q1821" s="1">
        <f t="shared" si="84"/>
        <v>1</v>
      </c>
      <c r="R1821" s="1">
        <f t="shared" si="85"/>
        <v>0</v>
      </c>
      <c r="S1821" s="1">
        <f t="shared" si="86"/>
        <v>1</v>
      </c>
      <c r="T1821" s="9">
        <f>IF(Q1821=0,0,(INDEX('RPI calculation'!$H$9:$H$356,P1821)-(COUNTIFS(Matches!$C$9:$C$1954,C1821,Matches!$D$9:$D$1954,D1821,Matches!$Q$9:$Q$1954,1,Matches!$F$9:$F$1954,3)+COUNTIFS(Matches!$C$9:$C$1954,D1821,Matches!$D$9:$D$1954,C1821,Matches!$Q$9:$Q$1954,1,Matches!$E$9:$E$1954,3)))/((INDEX('RPI calculation'!$H$9:$H$356,P1821)+INDEX('RPI calculation'!$I$9:$I$356,P1821))-(COUNTIFS(Matches!$C$9:$C$1954,C1821,Matches!$D$9:$D$1954,D1821,Matches!$Q$9:$Q$1954,1)+COUNTIFS(Matches!$C$9:$C$1954,D1821,Matches!$D$9:$D$1954,C1821,Matches!$Q$9:$Q$1954,1))))</f>
        <v>0.66666666666666663</v>
      </c>
      <c r="U1821" s="9">
        <f>IF(Q1821=0,0,(INDEX('RPI calculation'!$H$9:$H$356,O1821)-(COUNTIFS(Matches!$C$9:$C$1954,C1821,Matches!$D$9:$D$1954,D1821,Matches!$Q$9:$Q$1954,1,Matches!$E$9:$E$1954,3)+COUNTIFS(Matches!$C$9:$C$1954,D1821,Matches!$D$9:$D$1954,C1821,Matches!$Q$9:$Q$1954,1,Matches!$F$9:$F$1954,3)))/((INDEX('RPI calculation'!$H$9:$H$356,O1821)+INDEX('RPI calculation'!$I$9:$I$356,O1821))-(COUNTIFS(Matches!$C$9:$C$1954,C1821,Matches!$D$9:$D$1954,D1821,Matches!$Q$9:$Q$1954,1)+COUNTIFS(Matches!$C$9:$C$1954,D1821,Matches!$D$9:$D$1954,C1821,Matches!$Q$9:$Q$1954,1))))</f>
        <v>0</v>
      </c>
      <c r="V1821" s="9">
        <f>IF(Q1821=0,0,INDEX('RPI calculation'!$K$9:$K$356,P1821))</f>
        <v>0.43818181818181817</v>
      </c>
      <c r="W1821" s="9">
        <f>IF(Q1821=0,0,INDEX('RPI calculation'!$K$9:$K$356,O1821))</f>
        <v>0.38599941724941722</v>
      </c>
      <c r="X1821" s="1">
        <f>IF(G1821="D1",INDEX('RPI calculation'!$N$9:$N$356,O1821),0)</f>
        <v>344</v>
      </c>
      <c r="Y1821" s="1">
        <f>IF(H1821="D1",INDEX('RPI calculation'!$N$9:$N$356,P1821),0)</f>
        <v>143</v>
      </c>
    </row>
    <row r="1822" spans="1:25">
      <c r="A1822" s="1" t="s">
        <v>4741</v>
      </c>
      <c r="B1822" s="12">
        <v>46284</v>
      </c>
      <c r="C1822" s="1" t="s">
        <v>84</v>
      </c>
      <c r="D1822" s="1" t="s">
        <v>257</v>
      </c>
      <c r="E1822" s="1">
        <v>3</v>
      </c>
      <c r="F1822" s="1">
        <v>0</v>
      </c>
      <c r="G1822" s="1" t="s">
        <v>584</v>
      </c>
      <c r="H1822" s="1" t="s">
        <v>584</v>
      </c>
      <c r="I1822" s="1">
        <v>1</v>
      </c>
      <c r="J1822" s="14" t="s">
        <v>4472</v>
      </c>
      <c r="K1822" s="14" t="s">
        <v>4742</v>
      </c>
      <c r="L1822" s="14"/>
      <c r="M1822" s="1" t="s">
        <v>5993</v>
      </c>
      <c r="N1822" s="14" t="s">
        <v>5989</v>
      </c>
      <c r="O1822" s="1">
        <f>IF(G1822="D1",MATCH(C1822,'RPI calculation'!$A$9:$A$356,0),0)</f>
        <v>52</v>
      </c>
      <c r="P1822" s="1">
        <f>IF(H1822="D1",MATCH(D1822,'RPI calculation'!$A$9:$A$356,0),0)</f>
        <v>78</v>
      </c>
      <c r="Q1822" s="1">
        <f t="shared" si="84"/>
        <v>1</v>
      </c>
      <c r="R1822" s="1">
        <f t="shared" si="85"/>
        <v>1</v>
      </c>
      <c r="S1822" s="1">
        <f t="shared" si="86"/>
        <v>0</v>
      </c>
      <c r="T1822" s="9">
        <f>IF(Q1822=0,0,(INDEX('RPI calculation'!$H$9:$H$356,P1822)-(COUNTIFS(Matches!$C$9:$C$1954,C1822,Matches!$D$9:$D$1954,D1822,Matches!$Q$9:$Q$1954,1,Matches!$F$9:$F$1954,3)+COUNTIFS(Matches!$C$9:$C$1954,D1822,Matches!$D$9:$D$1954,C1822,Matches!$Q$9:$Q$1954,1,Matches!$E$9:$E$1954,3)))/((INDEX('RPI calculation'!$H$9:$H$356,P1822)+INDEX('RPI calculation'!$I$9:$I$356,P1822))-(COUNTIFS(Matches!$C$9:$C$1954,C1822,Matches!$D$9:$D$1954,D1822,Matches!$Q$9:$Q$1954,1)+COUNTIFS(Matches!$C$9:$C$1954,D1822,Matches!$D$9:$D$1954,C1822,Matches!$Q$9:$Q$1954,1))))</f>
        <v>0.3</v>
      </c>
      <c r="U1822" s="9">
        <f>IF(Q1822=0,0,(INDEX('RPI calculation'!$H$9:$H$356,O1822)-(COUNTIFS(Matches!$C$9:$C$1954,C1822,Matches!$D$9:$D$1954,D1822,Matches!$Q$9:$Q$1954,1,Matches!$E$9:$E$1954,3)+COUNTIFS(Matches!$C$9:$C$1954,D1822,Matches!$D$9:$D$1954,C1822,Matches!$Q$9:$Q$1954,1,Matches!$F$9:$F$1954,3)))/((INDEX('RPI calculation'!$H$9:$H$356,O1822)+INDEX('RPI calculation'!$I$9:$I$356,O1822))-(COUNTIFS(Matches!$C$9:$C$1954,C1822,Matches!$D$9:$D$1954,D1822,Matches!$Q$9:$Q$1954,1)+COUNTIFS(Matches!$C$9:$C$1954,D1822,Matches!$D$9:$D$1954,C1822,Matches!$Q$9:$Q$1954,1))))</f>
        <v>0.8</v>
      </c>
      <c r="V1822" s="9">
        <f>IF(Q1822=0,0,INDEX('RPI calculation'!$K$9:$K$356,P1822))</f>
        <v>0.56960955710955707</v>
      </c>
      <c r="W1822" s="9">
        <f>IF(Q1822=0,0,INDEX('RPI calculation'!$K$9:$K$356,O1822))</f>
        <v>0.50007770007770003</v>
      </c>
      <c r="X1822" s="1">
        <f>IF(G1822="D1",INDEX('RPI calculation'!$N$9:$N$356,O1822),0)</f>
        <v>61</v>
      </c>
      <c r="Y1822" s="1">
        <f>IF(H1822="D1",INDEX('RPI calculation'!$N$9:$N$356,P1822),0)</f>
        <v>234</v>
      </c>
    </row>
    <row r="1823" spans="1:25">
      <c r="A1823" s="1" t="s">
        <v>4743</v>
      </c>
      <c r="B1823" s="12">
        <v>46284</v>
      </c>
      <c r="C1823" s="1" t="s">
        <v>181</v>
      </c>
      <c r="D1823" s="1" t="s">
        <v>336</v>
      </c>
      <c r="E1823" s="1">
        <v>3</v>
      </c>
      <c r="F1823" s="1">
        <v>0</v>
      </c>
      <c r="G1823" s="1" t="s">
        <v>584</v>
      </c>
      <c r="H1823" s="1" t="s">
        <v>584</v>
      </c>
      <c r="I1823" s="1">
        <v>1</v>
      </c>
      <c r="J1823" s="14" t="s">
        <v>4303</v>
      </c>
      <c r="K1823" s="14" t="s">
        <v>4744</v>
      </c>
      <c r="L1823" s="14"/>
      <c r="M1823" s="1" t="s">
        <v>5993</v>
      </c>
      <c r="N1823" s="14" t="s">
        <v>5989</v>
      </c>
      <c r="O1823" s="1">
        <f>IF(G1823="D1",MATCH(C1823,'RPI calculation'!$A$9:$A$356,0),0)</f>
        <v>53</v>
      </c>
      <c r="P1823" s="1">
        <f>IF(H1823="D1",MATCH(D1823,'RPI calculation'!$A$9:$A$356,0),0)</f>
        <v>148</v>
      </c>
      <c r="Q1823" s="1">
        <f t="shared" si="84"/>
        <v>1</v>
      </c>
      <c r="R1823" s="1">
        <f t="shared" si="85"/>
        <v>1</v>
      </c>
      <c r="S1823" s="1">
        <f t="shared" si="86"/>
        <v>0</v>
      </c>
      <c r="T1823" s="9">
        <f>IF(Q1823=0,0,(INDEX('RPI calculation'!$H$9:$H$356,P1823)-(COUNTIFS(Matches!$C$9:$C$1954,C1823,Matches!$D$9:$D$1954,D1823,Matches!$Q$9:$Q$1954,1,Matches!$F$9:$F$1954,3)+COUNTIFS(Matches!$C$9:$C$1954,D1823,Matches!$D$9:$D$1954,C1823,Matches!$Q$9:$Q$1954,1,Matches!$E$9:$E$1954,3)))/((INDEX('RPI calculation'!$H$9:$H$356,P1823)+INDEX('RPI calculation'!$I$9:$I$356,P1823))-(COUNTIFS(Matches!$C$9:$C$1954,C1823,Matches!$D$9:$D$1954,D1823,Matches!$Q$9:$Q$1954,1)+COUNTIFS(Matches!$C$9:$C$1954,D1823,Matches!$D$9:$D$1954,C1823,Matches!$Q$9:$Q$1954,1))))</f>
        <v>0.22222222222222221</v>
      </c>
      <c r="U1823" s="9">
        <f>IF(Q1823=0,0,(INDEX('RPI calculation'!$H$9:$H$356,O1823)-(COUNTIFS(Matches!$C$9:$C$1954,C1823,Matches!$D$9:$D$1954,D1823,Matches!$Q$9:$Q$1954,1,Matches!$E$9:$E$1954,3)+COUNTIFS(Matches!$C$9:$C$1954,D1823,Matches!$D$9:$D$1954,C1823,Matches!$Q$9:$Q$1954,1,Matches!$F$9:$F$1954,3)))/((INDEX('RPI calculation'!$H$9:$H$356,O1823)+INDEX('RPI calculation'!$I$9:$I$356,O1823))-(COUNTIFS(Matches!$C$9:$C$1954,C1823,Matches!$D$9:$D$1954,D1823,Matches!$Q$9:$Q$1954,1)+COUNTIFS(Matches!$C$9:$C$1954,D1823,Matches!$D$9:$D$1954,C1823,Matches!$Q$9:$Q$1954,1))))</f>
        <v>0.5</v>
      </c>
      <c r="V1823" s="9">
        <f>IF(Q1823=0,0,INDEX('RPI calculation'!$K$9:$K$356,P1823))</f>
        <v>0.43409090909090908</v>
      </c>
      <c r="W1823" s="9">
        <f>IF(Q1823=0,0,INDEX('RPI calculation'!$K$9:$K$356,O1823))</f>
        <v>0.4747113997113997</v>
      </c>
      <c r="X1823" s="1">
        <f>IF(G1823="D1",INDEX('RPI calculation'!$N$9:$N$356,O1823),0)</f>
        <v>158</v>
      </c>
      <c r="Y1823" s="1">
        <f>IF(H1823="D1",INDEX('RPI calculation'!$N$9:$N$356,P1823),0)</f>
        <v>313</v>
      </c>
    </row>
    <row r="1824" spans="1:25" ht="25">
      <c r="A1824" s="1" t="s">
        <v>4745</v>
      </c>
      <c r="B1824" s="12">
        <v>46284</v>
      </c>
      <c r="C1824" s="1" t="s">
        <v>249</v>
      </c>
      <c r="D1824" s="1" t="s">
        <v>349</v>
      </c>
      <c r="E1824" s="1">
        <v>3</v>
      </c>
      <c r="F1824" s="1">
        <v>0</v>
      </c>
      <c r="G1824" s="1" t="s">
        <v>584</v>
      </c>
      <c r="H1824" s="1" t="s">
        <v>584</v>
      </c>
      <c r="I1824" s="1">
        <v>2</v>
      </c>
      <c r="J1824" s="14" t="s">
        <v>2228</v>
      </c>
      <c r="K1824" s="14" t="s">
        <v>4746</v>
      </c>
      <c r="L1824" s="14"/>
      <c r="M1824" s="1" t="s">
        <v>5986</v>
      </c>
      <c r="N1824" s="14" t="s">
        <v>5989</v>
      </c>
      <c r="O1824" s="1">
        <f>IF(G1824="D1",MATCH(C1824,'RPI calculation'!$A$9:$A$356,0),0)</f>
        <v>56</v>
      </c>
      <c r="P1824" s="1">
        <f>IF(H1824="D1",MATCH(D1824,'RPI calculation'!$A$9:$A$356,0),0)</f>
        <v>272</v>
      </c>
      <c r="Q1824" s="1">
        <f t="shared" si="84"/>
        <v>1</v>
      </c>
      <c r="R1824" s="1">
        <f t="shared" si="85"/>
        <v>1</v>
      </c>
      <c r="S1824" s="1">
        <f t="shared" si="86"/>
        <v>0</v>
      </c>
      <c r="T1824" s="9">
        <f>IF(Q1824=0,0,(INDEX('RPI calculation'!$H$9:$H$356,P1824)-(COUNTIFS(Matches!$C$9:$C$1954,C1824,Matches!$D$9:$D$1954,D1824,Matches!$Q$9:$Q$1954,1,Matches!$F$9:$F$1954,3)+COUNTIFS(Matches!$C$9:$C$1954,D1824,Matches!$D$9:$D$1954,C1824,Matches!$Q$9:$Q$1954,1,Matches!$E$9:$E$1954,3)))/((INDEX('RPI calculation'!$H$9:$H$356,P1824)+INDEX('RPI calculation'!$I$9:$I$356,P1824))-(COUNTIFS(Matches!$C$9:$C$1954,C1824,Matches!$D$9:$D$1954,D1824,Matches!$Q$9:$Q$1954,1)+COUNTIFS(Matches!$C$9:$C$1954,D1824,Matches!$D$9:$D$1954,C1824,Matches!$Q$9:$Q$1954,1))))</f>
        <v>0.21428571428571427</v>
      </c>
      <c r="U1824" s="9">
        <f>IF(Q1824=0,0,(INDEX('RPI calculation'!$H$9:$H$356,O1824)-(COUNTIFS(Matches!$C$9:$C$1954,C1824,Matches!$D$9:$D$1954,D1824,Matches!$Q$9:$Q$1954,1,Matches!$E$9:$E$1954,3)+COUNTIFS(Matches!$C$9:$C$1954,D1824,Matches!$D$9:$D$1954,C1824,Matches!$Q$9:$Q$1954,1,Matches!$F$9:$F$1954,3)))/((INDEX('RPI calculation'!$H$9:$H$356,O1824)+INDEX('RPI calculation'!$I$9:$I$356,O1824))-(COUNTIFS(Matches!$C$9:$C$1954,C1824,Matches!$D$9:$D$1954,D1824,Matches!$Q$9:$Q$1954,1)+COUNTIFS(Matches!$C$9:$C$1954,D1824,Matches!$D$9:$D$1954,C1824,Matches!$Q$9:$Q$1954,1))))</f>
        <v>0.625</v>
      </c>
      <c r="V1824" s="9">
        <f>IF(Q1824=0,0,INDEX('RPI calculation'!$K$9:$K$356,P1824))</f>
        <v>0.42156565656565653</v>
      </c>
      <c r="W1824" s="9">
        <f>IF(Q1824=0,0,INDEX('RPI calculation'!$K$9:$K$356,O1824))</f>
        <v>0.36712361712361713</v>
      </c>
      <c r="X1824" s="1">
        <f>IF(G1824="D1",INDEX('RPI calculation'!$N$9:$N$356,O1824),0)</f>
        <v>226</v>
      </c>
      <c r="Y1824" s="1">
        <f>IF(H1824="D1",INDEX('RPI calculation'!$N$9:$N$356,P1824),0)</f>
        <v>326</v>
      </c>
    </row>
    <row r="1825" spans="1:25" ht="25">
      <c r="A1825" s="1" t="s">
        <v>4747</v>
      </c>
      <c r="B1825" s="12">
        <v>46284</v>
      </c>
      <c r="C1825" s="1" t="s">
        <v>207</v>
      </c>
      <c r="D1825" s="1" t="s">
        <v>345</v>
      </c>
      <c r="E1825" s="1">
        <v>3</v>
      </c>
      <c r="F1825" s="1">
        <v>0</v>
      </c>
      <c r="G1825" s="1" t="s">
        <v>584</v>
      </c>
      <c r="H1825" s="1" t="s">
        <v>584</v>
      </c>
      <c r="I1825" s="1">
        <v>2</v>
      </c>
      <c r="J1825" s="14" t="s">
        <v>1915</v>
      </c>
      <c r="K1825" s="14" t="s">
        <v>4748</v>
      </c>
      <c r="L1825" s="14"/>
      <c r="M1825" s="1" t="s">
        <v>5986</v>
      </c>
      <c r="N1825" s="14" t="s">
        <v>5989</v>
      </c>
      <c r="O1825" s="1">
        <f>IF(G1825="D1",MATCH(C1825,'RPI calculation'!$A$9:$A$356,0),0)</f>
        <v>57</v>
      </c>
      <c r="P1825" s="1">
        <f>IF(H1825="D1",MATCH(D1825,'RPI calculation'!$A$9:$A$356,0),0)</f>
        <v>159</v>
      </c>
      <c r="Q1825" s="1">
        <f t="shared" si="84"/>
        <v>1</v>
      </c>
      <c r="R1825" s="1">
        <f t="shared" si="85"/>
        <v>1</v>
      </c>
      <c r="S1825" s="1">
        <f t="shared" si="86"/>
        <v>0</v>
      </c>
      <c r="T1825" s="9">
        <f>IF(Q1825=0,0,(INDEX('RPI calculation'!$H$9:$H$356,P1825)-(COUNTIFS(Matches!$C$9:$C$1954,C1825,Matches!$D$9:$D$1954,D1825,Matches!$Q$9:$Q$1954,1,Matches!$F$9:$F$1954,3)+COUNTIFS(Matches!$C$9:$C$1954,D1825,Matches!$D$9:$D$1954,C1825,Matches!$Q$9:$Q$1954,1,Matches!$E$9:$E$1954,3)))/((INDEX('RPI calculation'!$H$9:$H$356,P1825)+INDEX('RPI calculation'!$I$9:$I$356,P1825))-(COUNTIFS(Matches!$C$9:$C$1954,C1825,Matches!$D$9:$D$1954,D1825,Matches!$Q$9:$Q$1954,1)+COUNTIFS(Matches!$C$9:$C$1954,D1825,Matches!$D$9:$D$1954,C1825,Matches!$Q$9:$Q$1954,1))))</f>
        <v>0</v>
      </c>
      <c r="U1825" s="9">
        <f>IF(Q1825=0,0,(INDEX('RPI calculation'!$H$9:$H$356,O1825)-(COUNTIFS(Matches!$C$9:$C$1954,C1825,Matches!$D$9:$D$1954,D1825,Matches!$Q$9:$Q$1954,1,Matches!$E$9:$E$1954,3)+COUNTIFS(Matches!$C$9:$C$1954,D1825,Matches!$D$9:$D$1954,C1825,Matches!$Q$9:$Q$1954,1,Matches!$F$9:$F$1954,3)))/((INDEX('RPI calculation'!$H$9:$H$356,O1825)+INDEX('RPI calculation'!$I$9:$I$356,O1825))-(COUNTIFS(Matches!$C$9:$C$1954,C1825,Matches!$D$9:$D$1954,D1825,Matches!$Q$9:$Q$1954,1)+COUNTIFS(Matches!$C$9:$C$1954,D1825,Matches!$D$9:$D$1954,C1825,Matches!$Q$9:$Q$1954,1))))</f>
        <v>0.58333333333333337</v>
      </c>
      <c r="V1825" s="9">
        <f>IF(Q1825=0,0,INDEX('RPI calculation'!$K$9:$K$356,P1825))</f>
        <v>0.52144522144522143</v>
      </c>
      <c r="W1825" s="9">
        <f>IF(Q1825=0,0,INDEX('RPI calculation'!$K$9:$K$356,O1825))</f>
        <v>0.44234654234654225</v>
      </c>
      <c r="X1825" s="1">
        <f>IF(G1825="D1",INDEX('RPI calculation'!$N$9:$N$356,O1825),0)</f>
        <v>184</v>
      </c>
      <c r="Y1825" s="1">
        <f>IF(H1825="D1",INDEX('RPI calculation'!$N$9:$N$356,P1825),0)</f>
        <v>322</v>
      </c>
    </row>
    <row r="1826" spans="1:25" ht="25">
      <c r="A1826" s="1" t="s">
        <v>4749</v>
      </c>
      <c r="B1826" s="12">
        <v>46284</v>
      </c>
      <c r="C1826" s="1" t="s">
        <v>207</v>
      </c>
      <c r="D1826" s="1" t="s">
        <v>318</v>
      </c>
      <c r="E1826" s="1">
        <v>3</v>
      </c>
      <c r="F1826" s="1">
        <v>1</v>
      </c>
      <c r="G1826" s="1" t="s">
        <v>584</v>
      </c>
      <c r="H1826" s="1" t="s">
        <v>584</v>
      </c>
      <c r="I1826" s="1">
        <v>2</v>
      </c>
      <c r="J1826" s="14" t="s">
        <v>1713</v>
      </c>
      <c r="K1826" s="14" t="s">
        <v>4750</v>
      </c>
      <c r="L1826" s="14"/>
      <c r="M1826" s="1" t="s">
        <v>5986</v>
      </c>
      <c r="N1826" s="14" t="s">
        <v>5989</v>
      </c>
      <c r="O1826" s="1">
        <f>IF(G1826="D1",MATCH(C1826,'RPI calculation'!$A$9:$A$356,0),0)</f>
        <v>57</v>
      </c>
      <c r="P1826" s="1">
        <f>IF(H1826="D1",MATCH(D1826,'RPI calculation'!$A$9:$A$356,0),0)</f>
        <v>231</v>
      </c>
      <c r="Q1826" s="1">
        <f t="shared" si="84"/>
        <v>1</v>
      </c>
      <c r="R1826" s="1">
        <f t="shared" si="85"/>
        <v>1</v>
      </c>
      <c r="S1826" s="1">
        <f t="shared" si="86"/>
        <v>0</v>
      </c>
      <c r="T1826" s="9">
        <f>IF(Q1826=0,0,(INDEX('RPI calculation'!$H$9:$H$356,P1826)-(COUNTIFS(Matches!$C$9:$C$1954,C1826,Matches!$D$9:$D$1954,D1826,Matches!$Q$9:$Q$1954,1,Matches!$F$9:$F$1954,3)+COUNTIFS(Matches!$C$9:$C$1954,D1826,Matches!$D$9:$D$1954,C1826,Matches!$Q$9:$Q$1954,1,Matches!$E$9:$E$1954,3)))/((INDEX('RPI calculation'!$H$9:$H$356,P1826)+INDEX('RPI calculation'!$I$9:$I$356,P1826))-(COUNTIFS(Matches!$C$9:$C$1954,C1826,Matches!$D$9:$D$1954,D1826,Matches!$Q$9:$Q$1954,1)+COUNTIFS(Matches!$C$9:$C$1954,D1826,Matches!$D$9:$D$1954,C1826,Matches!$Q$9:$Q$1954,1))))</f>
        <v>0.45454545454545453</v>
      </c>
      <c r="U1826" s="9">
        <f>IF(Q1826=0,0,(INDEX('RPI calculation'!$H$9:$H$356,O1826)-(COUNTIFS(Matches!$C$9:$C$1954,C1826,Matches!$D$9:$D$1954,D1826,Matches!$Q$9:$Q$1954,1,Matches!$E$9:$E$1954,3)+COUNTIFS(Matches!$C$9:$C$1954,D1826,Matches!$D$9:$D$1954,C1826,Matches!$Q$9:$Q$1954,1,Matches!$F$9:$F$1954,3)))/((INDEX('RPI calculation'!$H$9:$H$356,O1826)+INDEX('RPI calculation'!$I$9:$I$356,O1826))-(COUNTIFS(Matches!$C$9:$C$1954,C1826,Matches!$D$9:$D$1954,D1826,Matches!$Q$9:$Q$1954,1)+COUNTIFS(Matches!$C$9:$C$1954,D1826,Matches!$D$9:$D$1954,C1826,Matches!$Q$9:$Q$1954,1))))</f>
        <v>0.58333333333333337</v>
      </c>
      <c r="V1826" s="9">
        <f>IF(Q1826=0,0,INDEX('RPI calculation'!$K$9:$K$356,P1826))</f>
        <v>0.38525687275687276</v>
      </c>
      <c r="W1826" s="9">
        <f>IF(Q1826=0,0,INDEX('RPI calculation'!$K$9:$K$356,O1826))</f>
        <v>0.44234654234654225</v>
      </c>
      <c r="X1826" s="1">
        <f>IF(G1826="D1",INDEX('RPI calculation'!$N$9:$N$356,O1826),0)</f>
        <v>184</v>
      </c>
      <c r="Y1826" s="1">
        <f>IF(H1826="D1",INDEX('RPI calculation'!$N$9:$N$356,P1826),0)</f>
        <v>295</v>
      </c>
    </row>
    <row r="1827" spans="1:25" ht="25">
      <c r="A1827" s="1" t="s">
        <v>4751</v>
      </c>
      <c r="B1827" s="12">
        <v>46284</v>
      </c>
      <c r="C1827" s="1" t="s">
        <v>218</v>
      </c>
      <c r="D1827" s="1" t="s">
        <v>56</v>
      </c>
      <c r="E1827" s="1">
        <v>0</v>
      </c>
      <c r="F1827" s="1">
        <v>3</v>
      </c>
      <c r="G1827" s="1" t="s">
        <v>584</v>
      </c>
      <c r="H1827" s="1" t="s">
        <v>584</v>
      </c>
      <c r="I1827" s="1">
        <v>2</v>
      </c>
      <c r="J1827" s="14" t="s">
        <v>3823</v>
      </c>
      <c r="K1827" s="14" t="s">
        <v>4752</v>
      </c>
      <c r="L1827" s="14"/>
      <c r="M1827" s="1" t="s">
        <v>5986</v>
      </c>
      <c r="N1827" s="14" t="s">
        <v>5989</v>
      </c>
      <c r="O1827" s="1">
        <f>IF(G1827="D1",MATCH(C1827,'RPI calculation'!$A$9:$A$356,0),0)</f>
        <v>58</v>
      </c>
      <c r="P1827" s="1">
        <f>IF(H1827="D1",MATCH(D1827,'RPI calculation'!$A$9:$A$356,0),0)</f>
        <v>162</v>
      </c>
      <c r="Q1827" s="1">
        <f t="shared" si="84"/>
        <v>1</v>
      </c>
      <c r="R1827" s="1">
        <f t="shared" si="85"/>
        <v>0</v>
      </c>
      <c r="S1827" s="1">
        <f t="shared" si="86"/>
        <v>1</v>
      </c>
      <c r="T1827" s="9">
        <f>IF(Q1827=0,0,(INDEX('RPI calculation'!$H$9:$H$356,P1827)-(COUNTIFS(Matches!$C$9:$C$1954,C1827,Matches!$D$9:$D$1954,D1827,Matches!$Q$9:$Q$1954,1,Matches!$F$9:$F$1954,3)+COUNTIFS(Matches!$C$9:$C$1954,D1827,Matches!$D$9:$D$1954,C1827,Matches!$Q$9:$Q$1954,1,Matches!$E$9:$E$1954,3)))/((INDEX('RPI calculation'!$H$9:$H$356,P1827)+INDEX('RPI calculation'!$I$9:$I$356,P1827))-(COUNTIFS(Matches!$C$9:$C$1954,C1827,Matches!$D$9:$D$1954,D1827,Matches!$Q$9:$Q$1954,1)+COUNTIFS(Matches!$C$9:$C$1954,D1827,Matches!$D$9:$D$1954,C1827,Matches!$Q$9:$Q$1954,1))))</f>
        <v>0.77777777777777779</v>
      </c>
      <c r="U1827" s="9">
        <f>IF(Q1827=0,0,(INDEX('RPI calculation'!$H$9:$H$356,O1827)-(COUNTIFS(Matches!$C$9:$C$1954,C1827,Matches!$D$9:$D$1954,D1827,Matches!$Q$9:$Q$1954,1,Matches!$E$9:$E$1954,3)+COUNTIFS(Matches!$C$9:$C$1954,D1827,Matches!$D$9:$D$1954,C1827,Matches!$Q$9:$Q$1954,1,Matches!$F$9:$F$1954,3)))/((INDEX('RPI calculation'!$H$9:$H$356,O1827)+INDEX('RPI calculation'!$I$9:$I$356,O1827))-(COUNTIFS(Matches!$C$9:$C$1954,C1827,Matches!$D$9:$D$1954,D1827,Matches!$Q$9:$Q$1954,1)+COUNTIFS(Matches!$C$9:$C$1954,D1827,Matches!$D$9:$D$1954,C1827,Matches!$Q$9:$Q$1954,1))))</f>
        <v>0.5714285714285714</v>
      </c>
      <c r="V1827" s="9">
        <f>IF(Q1827=0,0,INDEX('RPI calculation'!$K$9:$K$356,P1827))</f>
        <v>0.54358848222484579</v>
      </c>
      <c r="W1827" s="9">
        <f>IF(Q1827=0,0,INDEX('RPI calculation'!$K$9:$K$356,O1827))</f>
        <v>0.5078563411896746</v>
      </c>
      <c r="X1827" s="1">
        <f>IF(G1827="D1",INDEX('RPI calculation'!$N$9:$N$356,O1827),0)</f>
        <v>195</v>
      </c>
      <c r="Y1827" s="1">
        <f>IF(H1827="D1",INDEX('RPI calculation'!$N$9:$N$356,P1827),0)</f>
        <v>33</v>
      </c>
    </row>
    <row r="1828" spans="1:25" ht="25">
      <c r="A1828" s="1" t="s">
        <v>4753</v>
      </c>
      <c r="B1828" s="12">
        <v>46284</v>
      </c>
      <c r="C1828" s="1" t="s">
        <v>222</v>
      </c>
      <c r="D1828" s="1" t="s">
        <v>268</v>
      </c>
      <c r="E1828" s="1">
        <v>2</v>
      </c>
      <c r="F1828" s="1">
        <v>3</v>
      </c>
      <c r="G1828" s="1" t="s">
        <v>584</v>
      </c>
      <c r="H1828" s="1" t="s">
        <v>584</v>
      </c>
      <c r="I1828" s="1">
        <v>2</v>
      </c>
      <c r="J1828" s="14" t="s">
        <v>739</v>
      </c>
      <c r="K1828" s="14" t="s">
        <v>4754</v>
      </c>
      <c r="L1828" s="14"/>
      <c r="M1828" s="1" t="s">
        <v>5986</v>
      </c>
      <c r="N1828" s="14" t="s">
        <v>5989</v>
      </c>
      <c r="O1828" s="1">
        <f>IF(G1828="D1",MATCH(C1828,'RPI calculation'!$A$9:$A$356,0),0)</f>
        <v>60</v>
      </c>
      <c r="P1828" s="1">
        <f>IF(H1828="D1",MATCH(D1828,'RPI calculation'!$A$9:$A$356,0),0)</f>
        <v>181</v>
      </c>
      <c r="Q1828" s="1">
        <f t="shared" si="84"/>
        <v>1</v>
      </c>
      <c r="R1828" s="1">
        <f t="shared" si="85"/>
        <v>0</v>
      </c>
      <c r="S1828" s="1">
        <f t="shared" si="86"/>
        <v>1</v>
      </c>
      <c r="T1828" s="9">
        <f>IF(Q1828=0,0,(INDEX('RPI calculation'!$H$9:$H$356,P1828)-(COUNTIFS(Matches!$C$9:$C$1954,C1828,Matches!$D$9:$D$1954,D1828,Matches!$Q$9:$Q$1954,1,Matches!$F$9:$F$1954,3)+COUNTIFS(Matches!$C$9:$C$1954,D1828,Matches!$D$9:$D$1954,C1828,Matches!$Q$9:$Q$1954,1,Matches!$E$9:$E$1954,3)))/((INDEX('RPI calculation'!$H$9:$H$356,P1828)+INDEX('RPI calculation'!$I$9:$I$356,P1828))-(COUNTIFS(Matches!$C$9:$C$1954,C1828,Matches!$D$9:$D$1954,D1828,Matches!$Q$9:$Q$1954,1)+COUNTIFS(Matches!$C$9:$C$1954,D1828,Matches!$D$9:$D$1954,C1828,Matches!$Q$9:$Q$1954,1))))</f>
        <v>0.1111111111111111</v>
      </c>
      <c r="U1828" s="9">
        <f>IF(Q1828=0,0,(INDEX('RPI calculation'!$H$9:$H$356,O1828)-(COUNTIFS(Matches!$C$9:$C$1954,C1828,Matches!$D$9:$D$1954,D1828,Matches!$Q$9:$Q$1954,1,Matches!$E$9:$E$1954,3)+COUNTIFS(Matches!$C$9:$C$1954,D1828,Matches!$D$9:$D$1954,C1828,Matches!$Q$9:$Q$1954,1,Matches!$F$9:$F$1954,3)))/((INDEX('RPI calculation'!$H$9:$H$356,O1828)+INDEX('RPI calculation'!$I$9:$I$356,O1828))-(COUNTIFS(Matches!$C$9:$C$1954,C1828,Matches!$D$9:$D$1954,D1828,Matches!$Q$9:$Q$1954,1)+COUNTIFS(Matches!$C$9:$C$1954,D1828,Matches!$D$9:$D$1954,C1828,Matches!$Q$9:$Q$1954,1))))</f>
        <v>0.45454545454545453</v>
      </c>
      <c r="V1828" s="9">
        <f>IF(Q1828=0,0,INDEX('RPI calculation'!$K$9:$K$356,P1828))</f>
        <v>0.57952380952380955</v>
      </c>
      <c r="W1828" s="9">
        <f>IF(Q1828=0,0,INDEX('RPI calculation'!$K$9:$K$356,O1828))</f>
        <v>0.51990740740740737</v>
      </c>
      <c r="X1828" s="1">
        <f>IF(G1828="D1",INDEX('RPI calculation'!$N$9:$N$356,O1828),0)</f>
        <v>199</v>
      </c>
      <c r="Y1828" s="1">
        <f>IF(H1828="D1",INDEX('RPI calculation'!$N$9:$N$356,P1828),0)</f>
        <v>245</v>
      </c>
    </row>
    <row r="1829" spans="1:25" ht="25">
      <c r="A1829" s="1" t="s">
        <v>4755</v>
      </c>
      <c r="B1829" s="12">
        <v>46284</v>
      </c>
      <c r="C1829" s="1" t="s">
        <v>163</v>
      </c>
      <c r="D1829" s="1" t="s">
        <v>89</v>
      </c>
      <c r="E1829" s="1">
        <v>2</v>
      </c>
      <c r="F1829" s="1">
        <v>3</v>
      </c>
      <c r="G1829" s="1" t="s">
        <v>584</v>
      </c>
      <c r="H1829" s="1" t="s">
        <v>584</v>
      </c>
      <c r="I1829" s="1">
        <v>2</v>
      </c>
      <c r="J1829" s="14" t="s">
        <v>1110</v>
      </c>
      <c r="K1829" s="14" t="s">
        <v>4206</v>
      </c>
      <c r="L1829" s="14"/>
      <c r="M1829" s="1" t="s">
        <v>5986</v>
      </c>
      <c r="N1829" s="14" t="s">
        <v>5989</v>
      </c>
      <c r="O1829" s="1">
        <f>IF(G1829="D1",MATCH(C1829,'RPI calculation'!$A$9:$A$356,0),0)</f>
        <v>61</v>
      </c>
      <c r="P1829" s="1">
        <f>IF(H1829="D1",MATCH(D1829,'RPI calculation'!$A$9:$A$356,0),0)</f>
        <v>142</v>
      </c>
      <c r="Q1829" s="1">
        <f t="shared" si="84"/>
        <v>1</v>
      </c>
      <c r="R1829" s="1">
        <f t="shared" si="85"/>
        <v>0</v>
      </c>
      <c r="S1829" s="1">
        <f t="shared" si="86"/>
        <v>1</v>
      </c>
      <c r="T1829" s="9">
        <f>IF(Q1829=0,0,(INDEX('RPI calculation'!$H$9:$H$356,P1829)-(COUNTIFS(Matches!$C$9:$C$1954,C1829,Matches!$D$9:$D$1954,D1829,Matches!$Q$9:$Q$1954,1,Matches!$F$9:$F$1954,3)+COUNTIFS(Matches!$C$9:$C$1954,D1829,Matches!$D$9:$D$1954,C1829,Matches!$Q$9:$Q$1954,1,Matches!$E$9:$E$1954,3)))/((INDEX('RPI calculation'!$H$9:$H$356,P1829)+INDEX('RPI calculation'!$I$9:$I$356,P1829))-(COUNTIFS(Matches!$C$9:$C$1954,C1829,Matches!$D$9:$D$1954,D1829,Matches!$Q$9:$Q$1954,1)+COUNTIFS(Matches!$C$9:$C$1954,D1829,Matches!$D$9:$D$1954,C1829,Matches!$Q$9:$Q$1954,1))))</f>
        <v>0.77777777777777779</v>
      </c>
      <c r="U1829" s="9">
        <f>IF(Q1829=0,0,(INDEX('RPI calculation'!$H$9:$H$356,O1829)-(COUNTIFS(Matches!$C$9:$C$1954,C1829,Matches!$D$9:$D$1954,D1829,Matches!$Q$9:$Q$1954,1,Matches!$E$9:$E$1954,3)+COUNTIFS(Matches!$C$9:$C$1954,D1829,Matches!$D$9:$D$1954,C1829,Matches!$Q$9:$Q$1954,1,Matches!$F$9:$F$1954,3)))/((INDEX('RPI calculation'!$H$9:$H$356,O1829)+INDEX('RPI calculation'!$I$9:$I$356,O1829))-(COUNTIFS(Matches!$C$9:$C$1954,C1829,Matches!$D$9:$D$1954,D1829,Matches!$Q$9:$Q$1954,1)+COUNTIFS(Matches!$C$9:$C$1954,D1829,Matches!$D$9:$D$1954,C1829,Matches!$Q$9:$Q$1954,1))))</f>
        <v>0.5</v>
      </c>
      <c r="V1829" s="9">
        <f>IF(Q1829=0,0,INDEX('RPI calculation'!$K$9:$K$356,P1829))</f>
        <v>0.5116030434212252</v>
      </c>
      <c r="W1829" s="9">
        <f>IF(Q1829=0,0,INDEX('RPI calculation'!$K$9:$K$356,O1829))</f>
        <v>0.59202020202020189</v>
      </c>
      <c r="X1829" s="1">
        <f>IF(G1829="D1",INDEX('RPI calculation'!$N$9:$N$356,O1829),0)</f>
        <v>140</v>
      </c>
      <c r="Y1829" s="1">
        <f>IF(H1829="D1",INDEX('RPI calculation'!$N$9:$N$356,P1829),0)</f>
        <v>66</v>
      </c>
    </row>
    <row r="1830" spans="1:25" ht="25">
      <c r="A1830" s="1" t="s">
        <v>4756</v>
      </c>
      <c r="B1830" s="12">
        <v>46284</v>
      </c>
      <c r="C1830" s="1" t="s">
        <v>270</v>
      </c>
      <c r="D1830" s="1" t="s">
        <v>319</v>
      </c>
      <c r="E1830" s="1">
        <v>3</v>
      </c>
      <c r="F1830" s="1">
        <v>1</v>
      </c>
      <c r="G1830" s="1" t="s">
        <v>584</v>
      </c>
      <c r="H1830" s="1" t="s">
        <v>584</v>
      </c>
      <c r="I1830" s="1">
        <v>2</v>
      </c>
      <c r="J1830" s="14" t="s">
        <v>2196</v>
      </c>
      <c r="K1830" s="14" t="s">
        <v>4757</v>
      </c>
      <c r="L1830" s="14"/>
      <c r="M1830" s="1" t="s">
        <v>5986</v>
      </c>
      <c r="N1830" s="14" t="s">
        <v>5989</v>
      </c>
      <c r="O1830" s="1">
        <f>IF(G1830="D1",MATCH(C1830,'RPI calculation'!$A$9:$A$356,0),0)</f>
        <v>62</v>
      </c>
      <c r="P1830" s="1">
        <f>IF(H1830="D1",MATCH(D1830,'RPI calculation'!$A$9:$A$356,0),0)</f>
        <v>229</v>
      </c>
      <c r="Q1830" s="1">
        <f t="shared" si="84"/>
        <v>1</v>
      </c>
      <c r="R1830" s="1">
        <f t="shared" si="85"/>
        <v>1</v>
      </c>
      <c r="S1830" s="1">
        <f t="shared" si="86"/>
        <v>0</v>
      </c>
      <c r="T1830" s="9">
        <f>IF(Q1830=0,0,(INDEX('RPI calculation'!$H$9:$H$356,P1830)-(COUNTIFS(Matches!$C$9:$C$1954,C1830,Matches!$D$9:$D$1954,D1830,Matches!$Q$9:$Q$1954,1,Matches!$F$9:$F$1954,3)+COUNTIFS(Matches!$C$9:$C$1954,D1830,Matches!$D$9:$D$1954,C1830,Matches!$Q$9:$Q$1954,1,Matches!$E$9:$E$1954,3)))/((INDEX('RPI calculation'!$H$9:$H$356,P1830)+INDEX('RPI calculation'!$I$9:$I$356,P1830))-(COUNTIFS(Matches!$C$9:$C$1954,C1830,Matches!$D$9:$D$1954,D1830,Matches!$Q$9:$Q$1954,1)+COUNTIFS(Matches!$C$9:$C$1954,D1830,Matches!$D$9:$D$1954,C1830,Matches!$Q$9:$Q$1954,1))))</f>
        <v>0.1</v>
      </c>
      <c r="U1830" s="9">
        <f>IF(Q1830=0,0,(INDEX('RPI calculation'!$H$9:$H$356,O1830)-(COUNTIFS(Matches!$C$9:$C$1954,C1830,Matches!$D$9:$D$1954,D1830,Matches!$Q$9:$Q$1954,1,Matches!$E$9:$E$1954,3)+COUNTIFS(Matches!$C$9:$C$1954,D1830,Matches!$D$9:$D$1954,C1830,Matches!$Q$9:$Q$1954,1,Matches!$F$9:$F$1954,3)))/((INDEX('RPI calculation'!$H$9:$H$356,O1830)+INDEX('RPI calculation'!$I$9:$I$356,O1830))-(COUNTIFS(Matches!$C$9:$C$1954,C1830,Matches!$D$9:$D$1954,D1830,Matches!$Q$9:$Q$1954,1)+COUNTIFS(Matches!$C$9:$C$1954,D1830,Matches!$D$9:$D$1954,C1830,Matches!$Q$9:$Q$1954,1))))</f>
        <v>0.5</v>
      </c>
      <c r="V1830" s="9">
        <f>IF(Q1830=0,0,INDEX('RPI calculation'!$K$9:$K$356,P1830))</f>
        <v>0.55791128063855333</v>
      </c>
      <c r="W1830" s="9">
        <f>IF(Q1830=0,0,INDEX('RPI calculation'!$K$9:$K$356,O1830))</f>
        <v>0.38860830527497192</v>
      </c>
      <c r="X1830" s="1">
        <f>IF(G1830="D1",INDEX('RPI calculation'!$N$9:$N$356,O1830),0)</f>
        <v>247</v>
      </c>
      <c r="Y1830" s="1">
        <f>IF(H1830="D1",INDEX('RPI calculation'!$N$9:$N$356,P1830),0)</f>
        <v>296</v>
      </c>
    </row>
    <row r="1831" spans="1:25" ht="25">
      <c r="A1831" s="1" t="s">
        <v>4758</v>
      </c>
      <c r="B1831" s="12">
        <v>46284</v>
      </c>
      <c r="C1831" s="1" t="s">
        <v>92</v>
      </c>
      <c r="D1831" s="1" t="s">
        <v>61</v>
      </c>
      <c r="E1831" s="1">
        <v>3</v>
      </c>
      <c r="F1831" s="1">
        <v>2</v>
      </c>
      <c r="G1831" s="1" t="s">
        <v>584</v>
      </c>
      <c r="H1831" s="1" t="s">
        <v>584</v>
      </c>
      <c r="I1831" s="1">
        <v>2</v>
      </c>
      <c r="J1831" s="14" t="s">
        <v>716</v>
      </c>
      <c r="K1831" s="14" t="s">
        <v>4759</v>
      </c>
      <c r="L1831" s="14"/>
      <c r="M1831" s="1" t="s">
        <v>5986</v>
      </c>
      <c r="N1831" s="14" t="s">
        <v>5989</v>
      </c>
      <c r="O1831" s="1">
        <f>IF(G1831="D1",MATCH(C1831,'RPI calculation'!$A$9:$A$356,0),0)</f>
        <v>64</v>
      </c>
      <c r="P1831" s="1">
        <f>IF(H1831="D1",MATCH(D1831,'RPI calculation'!$A$9:$A$356,0),0)</f>
        <v>287</v>
      </c>
      <c r="Q1831" s="1">
        <f t="shared" si="84"/>
        <v>1</v>
      </c>
      <c r="R1831" s="1">
        <f t="shared" si="85"/>
        <v>1</v>
      </c>
      <c r="S1831" s="1">
        <f t="shared" si="86"/>
        <v>0</v>
      </c>
      <c r="T1831" s="9">
        <f>IF(Q1831=0,0,(INDEX('RPI calculation'!$H$9:$H$356,P1831)-(COUNTIFS(Matches!$C$9:$C$1954,C1831,Matches!$D$9:$D$1954,D1831,Matches!$Q$9:$Q$1954,1,Matches!$F$9:$F$1954,3)+COUNTIFS(Matches!$C$9:$C$1954,D1831,Matches!$D$9:$D$1954,C1831,Matches!$Q$9:$Q$1954,1,Matches!$E$9:$E$1954,3)))/((INDEX('RPI calculation'!$H$9:$H$356,P1831)+INDEX('RPI calculation'!$I$9:$I$356,P1831))-(COUNTIFS(Matches!$C$9:$C$1954,C1831,Matches!$D$9:$D$1954,D1831,Matches!$Q$9:$Q$1954,1)+COUNTIFS(Matches!$C$9:$C$1954,D1831,Matches!$D$9:$D$1954,C1831,Matches!$Q$9:$Q$1954,1))))</f>
        <v>0.88888888888888884</v>
      </c>
      <c r="U1831" s="9">
        <f>IF(Q1831=0,0,(INDEX('RPI calculation'!$H$9:$H$356,O1831)-(COUNTIFS(Matches!$C$9:$C$1954,C1831,Matches!$D$9:$D$1954,D1831,Matches!$Q$9:$Q$1954,1,Matches!$E$9:$E$1954,3)+COUNTIFS(Matches!$C$9:$C$1954,D1831,Matches!$D$9:$D$1954,C1831,Matches!$Q$9:$Q$1954,1,Matches!$F$9:$F$1954,3)))/((INDEX('RPI calculation'!$H$9:$H$356,O1831)+INDEX('RPI calculation'!$I$9:$I$356,O1831))-(COUNTIFS(Matches!$C$9:$C$1954,C1831,Matches!$D$9:$D$1954,D1831,Matches!$Q$9:$Q$1954,1)+COUNTIFS(Matches!$C$9:$C$1954,D1831,Matches!$D$9:$D$1954,C1831,Matches!$Q$9:$Q$1954,1))))</f>
        <v>0.58333333333333337</v>
      </c>
      <c r="V1831" s="9">
        <f>IF(Q1831=0,0,INDEX('RPI calculation'!$K$9:$K$356,P1831))</f>
        <v>0.57331890331890334</v>
      </c>
      <c r="W1831" s="9">
        <f>IF(Q1831=0,0,INDEX('RPI calculation'!$K$9:$K$356,O1831))</f>
        <v>0.57902097902097904</v>
      </c>
      <c r="X1831" s="1">
        <f>IF(G1831="D1",INDEX('RPI calculation'!$N$9:$N$356,O1831),0)</f>
        <v>69</v>
      </c>
      <c r="Y1831" s="1">
        <f>IF(H1831="D1",INDEX('RPI calculation'!$N$9:$N$356,P1831),0)</f>
        <v>38</v>
      </c>
    </row>
    <row r="1832" spans="1:25">
      <c r="A1832" s="1" t="s">
        <v>4760</v>
      </c>
      <c r="B1832" s="12">
        <v>46284</v>
      </c>
      <c r="C1832" s="1" t="s">
        <v>301</v>
      </c>
      <c r="D1832" s="1" t="s">
        <v>136</v>
      </c>
      <c r="E1832" s="1">
        <v>0</v>
      </c>
      <c r="F1832" s="1">
        <v>3</v>
      </c>
      <c r="G1832" s="1" t="s">
        <v>584</v>
      </c>
      <c r="H1832" s="1" t="s">
        <v>584</v>
      </c>
      <c r="I1832" s="1">
        <v>1</v>
      </c>
      <c r="J1832" s="14" t="s">
        <v>1204</v>
      </c>
      <c r="K1832" s="14" t="s">
        <v>4761</v>
      </c>
      <c r="L1832" s="14"/>
      <c r="M1832" s="1" t="s">
        <v>5986</v>
      </c>
      <c r="N1832" s="14" t="s">
        <v>5989</v>
      </c>
      <c r="O1832" s="1">
        <f>IF(G1832="D1",MATCH(C1832,'RPI calculation'!$A$9:$A$356,0),0)</f>
        <v>66</v>
      </c>
      <c r="P1832" s="1">
        <f>IF(H1832="D1",MATCH(D1832,'RPI calculation'!$A$9:$A$356,0),0)</f>
        <v>126</v>
      </c>
      <c r="Q1832" s="1">
        <f t="shared" si="84"/>
        <v>1</v>
      </c>
      <c r="R1832" s="1">
        <f t="shared" si="85"/>
        <v>0</v>
      </c>
      <c r="S1832" s="1">
        <f t="shared" si="86"/>
        <v>1</v>
      </c>
      <c r="T1832" s="9">
        <f>IF(Q1832=0,0,(INDEX('RPI calculation'!$H$9:$H$356,P1832)-(COUNTIFS(Matches!$C$9:$C$1954,C1832,Matches!$D$9:$D$1954,D1832,Matches!$Q$9:$Q$1954,1,Matches!$F$9:$F$1954,3)+COUNTIFS(Matches!$C$9:$C$1954,D1832,Matches!$D$9:$D$1954,C1832,Matches!$Q$9:$Q$1954,1,Matches!$E$9:$E$1954,3)))/((INDEX('RPI calculation'!$H$9:$H$356,P1832)+INDEX('RPI calculation'!$I$9:$I$356,P1832))-(COUNTIFS(Matches!$C$9:$C$1954,C1832,Matches!$D$9:$D$1954,D1832,Matches!$Q$9:$Q$1954,1)+COUNTIFS(Matches!$C$9:$C$1954,D1832,Matches!$D$9:$D$1954,C1832,Matches!$Q$9:$Q$1954,1))))</f>
        <v>0.44444444444444442</v>
      </c>
      <c r="U1832" s="9">
        <f>IF(Q1832=0,0,(INDEX('RPI calculation'!$H$9:$H$356,O1832)-(COUNTIFS(Matches!$C$9:$C$1954,C1832,Matches!$D$9:$D$1954,D1832,Matches!$Q$9:$Q$1954,1,Matches!$E$9:$E$1954,3)+COUNTIFS(Matches!$C$9:$C$1954,D1832,Matches!$D$9:$D$1954,C1832,Matches!$Q$9:$Q$1954,1,Matches!$F$9:$F$1954,3)))/((INDEX('RPI calculation'!$H$9:$H$356,O1832)+INDEX('RPI calculation'!$I$9:$I$356,O1832))-(COUNTIFS(Matches!$C$9:$C$1954,C1832,Matches!$D$9:$D$1954,D1832,Matches!$Q$9:$Q$1954,1)+COUNTIFS(Matches!$C$9:$C$1954,D1832,Matches!$D$9:$D$1954,C1832,Matches!$Q$9:$Q$1954,1))))</f>
        <v>0.66666666666666663</v>
      </c>
      <c r="V1832" s="9">
        <f>IF(Q1832=0,0,INDEX('RPI calculation'!$K$9:$K$356,P1832))</f>
        <v>0.58047619047619048</v>
      </c>
      <c r="W1832" s="9">
        <f>IF(Q1832=0,0,INDEX('RPI calculation'!$K$9:$K$356,O1832))</f>
        <v>0.32829478214093599</v>
      </c>
      <c r="X1832" s="1">
        <f>IF(G1832="D1",INDEX('RPI calculation'!$N$9:$N$356,O1832),0)</f>
        <v>278</v>
      </c>
      <c r="Y1832" s="1">
        <f>IF(H1832="D1",INDEX('RPI calculation'!$N$9:$N$356,P1832),0)</f>
        <v>113</v>
      </c>
    </row>
    <row r="1833" spans="1:25" ht="25">
      <c r="A1833" s="1" t="s">
        <v>4762</v>
      </c>
      <c r="B1833" s="12">
        <v>46284</v>
      </c>
      <c r="C1833" s="1" t="s">
        <v>76</v>
      </c>
      <c r="D1833" s="1" t="s">
        <v>235</v>
      </c>
      <c r="E1833" s="1">
        <v>3</v>
      </c>
      <c r="F1833" s="1">
        <v>0</v>
      </c>
      <c r="G1833" s="1" t="s">
        <v>584</v>
      </c>
      <c r="H1833" s="1" t="s">
        <v>584</v>
      </c>
      <c r="I1833" s="1">
        <v>2</v>
      </c>
      <c r="J1833" s="14" t="s">
        <v>934</v>
      </c>
      <c r="K1833" s="14" t="s">
        <v>4763</v>
      </c>
      <c r="L1833" s="14"/>
      <c r="M1833" s="1" t="s">
        <v>5986</v>
      </c>
      <c r="N1833" s="14" t="s">
        <v>5989</v>
      </c>
      <c r="O1833" s="1">
        <f>IF(G1833="D1",MATCH(C1833,'RPI calculation'!$A$9:$A$356,0),0)</f>
        <v>68</v>
      </c>
      <c r="P1833" s="1">
        <f>IF(H1833="D1",MATCH(D1833,'RPI calculation'!$A$9:$A$356,0),0)</f>
        <v>302</v>
      </c>
      <c r="Q1833" s="1">
        <f t="shared" si="84"/>
        <v>1</v>
      </c>
      <c r="R1833" s="1">
        <f t="shared" si="85"/>
        <v>1</v>
      </c>
      <c r="S1833" s="1">
        <f t="shared" si="86"/>
        <v>0</v>
      </c>
      <c r="T1833" s="9">
        <f>IF(Q1833=0,0,(INDEX('RPI calculation'!$H$9:$H$356,P1833)-(COUNTIFS(Matches!$C$9:$C$1954,C1833,Matches!$D$9:$D$1954,D1833,Matches!$Q$9:$Q$1954,1,Matches!$F$9:$F$1954,3)+COUNTIFS(Matches!$C$9:$C$1954,D1833,Matches!$D$9:$D$1954,C1833,Matches!$Q$9:$Q$1954,1,Matches!$E$9:$E$1954,3)))/((INDEX('RPI calculation'!$H$9:$H$356,P1833)+INDEX('RPI calculation'!$I$9:$I$356,P1833))-(COUNTIFS(Matches!$C$9:$C$1954,C1833,Matches!$D$9:$D$1954,D1833,Matches!$Q$9:$Q$1954,1)+COUNTIFS(Matches!$C$9:$C$1954,D1833,Matches!$D$9:$D$1954,C1833,Matches!$Q$9:$Q$1954,1))))</f>
        <v>0.36363636363636365</v>
      </c>
      <c r="U1833" s="9">
        <f>IF(Q1833=0,0,(INDEX('RPI calculation'!$H$9:$H$356,O1833)-(COUNTIFS(Matches!$C$9:$C$1954,C1833,Matches!$D$9:$D$1954,D1833,Matches!$Q$9:$Q$1954,1,Matches!$E$9:$E$1954,3)+COUNTIFS(Matches!$C$9:$C$1954,D1833,Matches!$D$9:$D$1954,C1833,Matches!$Q$9:$Q$1954,1,Matches!$F$9:$F$1954,3)))/((INDEX('RPI calculation'!$H$9:$H$356,O1833)+INDEX('RPI calculation'!$I$9:$I$356,O1833))-(COUNTIFS(Matches!$C$9:$C$1954,C1833,Matches!$D$9:$D$1954,D1833,Matches!$Q$9:$Q$1954,1)+COUNTIFS(Matches!$C$9:$C$1954,D1833,Matches!$D$9:$D$1954,C1833,Matches!$Q$9:$Q$1954,1))))</f>
        <v>0.7</v>
      </c>
      <c r="V1833" s="9">
        <f>IF(Q1833=0,0,INDEX('RPI calculation'!$K$9:$K$356,P1833))</f>
        <v>0.53127104377104373</v>
      </c>
      <c r="W1833" s="9">
        <f>IF(Q1833=0,0,INDEX('RPI calculation'!$K$9:$K$356,O1833))</f>
        <v>0.55886134067952242</v>
      </c>
      <c r="X1833" s="1">
        <f>IF(G1833="D1",INDEX('RPI calculation'!$N$9:$N$356,O1833),0)</f>
        <v>53</v>
      </c>
      <c r="Y1833" s="1">
        <f>IF(H1833="D1",INDEX('RPI calculation'!$N$9:$N$356,P1833),0)</f>
        <v>212</v>
      </c>
    </row>
    <row r="1834" spans="1:25" ht="25">
      <c r="A1834" s="1" t="s">
        <v>4764</v>
      </c>
      <c r="B1834" s="12">
        <v>46284</v>
      </c>
      <c r="C1834" s="1" t="s">
        <v>68</v>
      </c>
      <c r="D1834" s="1" t="s">
        <v>130</v>
      </c>
      <c r="E1834" s="1">
        <v>2</v>
      </c>
      <c r="F1834" s="1">
        <v>3</v>
      </c>
      <c r="G1834" s="1" t="s">
        <v>584</v>
      </c>
      <c r="H1834" s="1" t="s">
        <v>584</v>
      </c>
      <c r="I1834" s="1">
        <v>2</v>
      </c>
      <c r="J1834" s="14" t="s">
        <v>1988</v>
      </c>
      <c r="K1834" s="14" t="s">
        <v>4765</v>
      </c>
      <c r="L1834" s="14"/>
      <c r="M1834" s="1" t="s">
        <v>5986</v>
      </c>
      <c r="N1834" s="14" t="s">
        <v>5989</v>
      </c>
      <c r="O1834" s="1">
        <f>IF(G1834="D1",MATCH(C1834,'RPI calculation'!$A$9:$A$356,0),0)</f>
        <v>70</v>
      </c>
      <c r="P1834" s="1">
        <f>IF(H1834="D1",MATCH(D1834,'RPI calculation'!$A$9:$A$356,0),0)</f>
        <v>141</v>
      </c>
      <c r="Q1834" s="1">
        <f t="shared" si="84"/>
        <v>1</v>
      </c>
      <c r="R1834" s="1">
        <f t="shared" si="85"/>
        <v>0</v>
      </c>
      <c r="S1834" s="1">
        <f t="shared" si="86"/>
        <v>1</v>
      </c>
      <c r="T1834" s="9">
        <f>IF(Q1834=0,0,(INDEX('RPI calculation'!$H$9:$H$356,P1834)-(COUNTIFS(Matches!$C$9:$C$1954,C1834,Matches!$D$9:$D$1954,D1834,Matches!$Q$9:$Q$1954,1,Matches!$F$9:$F$1954,3)+COUNTIFS(Matches!$C$9:$C$1954,D1834,Matches!$D$9:$D$1954,C1834,Matches!$Q$9:$Q$1954,1,Matches!$E$9:$E$1954,3)))/((INDEX('RPI calculation'!$H$9:$H$356,P1834)+INDEX('RPI calculation'!$I$9:$I$356,P1834))-(COUNTIFS(Matches!$C$9:$C$1954,C1834,Matches!$D$9:$D$1954,D1834,Matches!$Q$9:$Q$1954,1)+COUNTIFS(Matches!$C$9:$C$1954,D1834,Matches!$D$9:$D$1954,C1834,Matches!$Q$9:$Q$1954,1))))</f>
        <v>0.22222222222222221</v>
      </c>
      <c r="U1834" s="9">
        <f>IF(Q1834=0,0,(INDEX('RPI calculation'!$H$9:$H$356,O1834)-(COUNTIFS(Matches!$C$9:$C$1954,C1834,Matches!$D$9:$D$1954,D1834,Matches!$Q$9:$Q$1954,1,Matches!$E$9:$E$1954,3)+COUNTIFS(Matches!$C$9:$C$1954,D1834,Matches!$D$9:$D$1954,C1834,Matches!$Q$9:$Q$1954,1,Matches!$F$9:$F$1954,3)))/((INDEX('RPI calculation'!$H$9:$H$356,O1834)+INDEX('RPI calculation'!$I$9:$I$356,O1834))-(COUNTIFS(Matches!$C$9:$C$1954,C1834,Matches!$D$9:$D$1954,D1834,Matches!$Q$9:$Q$1954,1)+COUNTIFS(Matches!$C$9:$C$1954,D1834,Matches!$D$9:$D$1954,C1834,Matches!$Q$9:$Q$1954,1))))</f>
        <v>0.88888888888888884</v>
      </c>
      <c r="V1834" s="9">
        <f>IF(Q1834=0,0,INDEX('RPI calculation'!$K$9:$K$356,P1834))</f>
        <v>0.68699494949494944</v>
      </c>
      <c r="W1834" s="9">
        <f>IF(Q1834=0,0,INDEX('RPI calculation'!$K$9:$K$356,O1834))</f>
        <v>0.53712121212121211</v>
      </c>
      <c r="X1834" s="1">
        <f>IF(G1834="D1",INDEX('RPI calculation'!$N$9:$N$356,O1834),0)</f>
        <v>45</v>
      </c>
      <c r="Y1834" s="1">
        <f>IF(H1834="D1",INDEX('RPI calculation'!$N$9:$N$356,P1834),0)</f>
        <v>107</v>
      </c>
    </row>
    <row r="1835" spans="1:25" ht="25">
      <c r="A1835" s="1" t="s">
        <v>4766</v>
      </c>
      <c r="B1835" s="12">
        <v>46284</v>
      </c>
      <c r="C1835" s="1" t="s">
        <v>180</v>
      </c>
      <c r="D1835" s="1" t="s">
        <v>344</v>
      </c>
      <c r="E1835" s="1">
        <v>3</v>
      </c>
      <c r="F1835" s="1">
        <v>0</v>
      </c>
      <c r="G1835" s="1" t="s">
        <v>584</v>
      </c>
      <c r="H1835" s="1" t="s">
        <v>584</v>
      </c>
      <c r="I1835" s="1">
        <v>2</v>
      </c>
      <c r="J1835" s="14" t="s">
        <v>742</v>
      </c>
      <c r="K1835" s="14" t="s">
        <v>4767</v>
      </c>
      <c r="L1835" s="14"/>
      <c r="M1835" s="1" t="s">
        <v>5986</v>
      </c>
      <c r="N1835" s="14" t="s">
        <v>5989</v>
      </c>
      <c r="O1835" s="1">
        <f>IF(G1835="D1",MATCH(C1835,'RPI calculation'!$A$9:$A$356,0),0)</f>
        <v>71</v>
      </c>
      <c r="P1835" s="1">
        <f>IF(H1835="D1",MATCH(D1835,'RPI calculation'!$A$9:$A$356,0),0)</f>
        <v>251</v>
      </c>
      <c r="Q1835" s="1">
        <f t="shared" si="84"/>
        <v>1</v>
      </c>
      <c r="R1835" s="1">
        <f t="shared" si="85"/>
        <v>1</v>
      </c>
      <c r="S1835" s="1">
        <f t="shared" si="86"/>
        <v>0</v>
      </c>
      <c r="T1835" s="9">
        <f>IF(Q1835=0,0,(INDEX('RPI calculation'!$H$9:$H$356,P1835)-(COUNTIFS(Matches!$C$9:$C$1954,C1835,Matches!$D$9:$D$1954,D1835,Matches!$Q$9:$Q$1954,1,Matches!$F$9:$F$1954,3)+COUNTIFS(Matches!$C$9:$C$1954,D1835,Matches!$D$9:$D$1954,C1835,Matches!$Q$9:$Q$1954,1,Matches!$E$9:$E$1954,3)))/((INDEX('RPI calculation'!$H$9:$H$356,P1835)+INDEX('RPI calculation'!$I$9:$I$356,P1835))-(COUNTIFS(Matches!$C$9:$C$1954,C1835,Matches!$D$9:$D$1954,D1835,Matches!$Q$9:$Q$1954,1)+COUNTIFS(Matches!$C$9:$C$1954,D1835,Matches!$D$9:$D$1954,C1835,Matches!$Q$9:$Q$1954,1))))</f>
        <v>0.45454545454545453</v>
      </c>
      <c r="U1835" s="9">
        <f>IF(Q1835=0,0,(INDEX('RPI calculation'!$H$9:$H$356,O1835)-(COUNTIFS(Matches!$C$9:$C$1954,C1835,Matches!$D$9:$D$1954,D1835,Matches!$Q$9:$Q$1954,1,Matches!$E$9:$E$1954,3)+COUNTIFS(Matches!$C$9:$C$1954,D1835,Matches!$D$9:$D$1954,C1835,Matches!$Q$9:$Q$1954,1,Matches!$F$9:$F$1954,3)))/((INDEX('RPI calculation'!$H$9:$H$356,O1835)+INDEX('RPI calculation'!$I$9:$I$356,O1835))-(COUNTIFS(Matches!$C$9:$C$1954,C1835,Matches!$D$9:$D$1954,D1835,Matches!$Q$9:$Q$1954,1)+COUNTIFS(Matches!$C$9:$C$1954,D1835,Matches!$D$9:$D$1954,C1835,Matches!$Q$9:$Q$1954,1))))</f>
        <v>0.8</v>
      </c>
      <c r="V1835" s="9">
        <f>IF(Q1835=0,0,INDEX('RPI calculation'!$K$9:$K$356,P1835))</f>
        <v>0.32662198912198914</v>
      </c>
      <c r="W1835" s="9">
        <f>IF(Q1835=0,0,INDEX('RPI calculation'!$K$9:$K$356,O1835))</f>
        <v>0.36733241505968778</v>
      </c>
      <c r="X1835" s="1">
        <f>IF(G1835="D1",INDEX('RPI calculation'!$N$9:$N$356,O1835),0)</f>
        <v>157</v>
      </c>
      <c r="Y1835" s="1">
        <f>IF(H1835="D1",INDEX('RPI calculation'!$N$9:$N$356,P1835),0)</f>
        <v>321</v>
      </c>
    </row>
    <row r="1836" spans="1:25" ht="25">
      <c r="A1836" s="1" t="s">
        <v>4768</v>
      </c>
      <c r="B1836" s="12">
        <v>46284</v>
      </c>
      <c r="C1836" s="1" t="s">
        <v>230</v>
      </c>
      <c r="D1836" s="1" t="s">
        <v>112</v>
      </c>
      <c r="E1836" s="1">
        <v>2</v>
      </c>
      <c r="F1836" s="1">
        <v>3</v>
      </c>
      <c r="G1836" s="1" t="s">
        <v>584</v>
      </c>
      <c r="H1836" s="1" t="s">
        <v>584</v>
      </c>
      <c r="I1836" s="1">
        <v>2</v>
      </c>
      <c r="J1836" s="14" t="s">
        <v>1118</v>
      </c>
      <c r="K1836" s="14" t="s">
        <v>4769</v>
      </c>
      <c r="L1836" s="14"/>
      <c r="M1836" s="1" t="s">
        <v>5986</v>
      </c>
      <c r="N1836" s="14" t="s">
        <v>5989</v>
      </c>
      <c r="O1836" s="1">
        <f>IF(G1836="D1",MATCH(C1836,'RPI calculation'!$A$9:$A$356,0),0)</f>
        <v>73</v>
      </c>
      <c r="P1836" s="1">
        <f>IF(H1836="D1",MATCH(D1836,'RPI calculation'!$A$9:$A$356,0),0)</f>
        <v>197</v>
      </c>
      <c r="Q1836" s="1">
        <f t="shared" si="84"/>
        <v>1</v>
      </c>
      <c r="R1836" s="1">
        <f t="shared" si="85"/>
        <v>0</v>
      </c>
      <c r="S1836" s="1">
        <f t="shared" si="86"/>
        <v>1</v>
      </c>
      <c r="T1836" s="9">
        <f>IF(Q1836=0,0,(INDEX('RPI calculation'!$H$9:$H$356,P1836)-(COUNTIFS(Matches!$C$9:$C$1954,C1836,Matches!$D$9:$D$1954,D1836,Matches!$Q$9:$Q$1954,1,Matches!$F$9:$F$1954,3)+COUNTIFS(Matches!$C$9:$C$1954,D1836,Matches!$D$9:$D$1954,C1836,Matches!$Q$9:$Q$1954,1,Matches!$E$9:$E$1954,3)))/((INDEX('RPI calculation'!$H$9:$H$356,P1836)+INDEX('RPI calculation'!$I$9:$I$356,P1836))-(COUNTIFS(Matches!$C$9:$C$1954,C1836,Matches!$D$9:$D$1954,D1836,Matches!$Q$9:$Q$1954,1)+COUNTIFS(Matches!$C$9:$C$1954,D1836,Matches!$D$9:$D$1954,C1836,Matches!$Q$9:$Q$1954,1))))</f>
        <v>0.6</v>
      </c>
      <c r="U1836" s="9">
        <f>IF(Q1836=0,0,(INDEX('RPI calculation'!$H$9:$H$356,O1836)-(COUNTIFS(Matches!$C$9:$C$1954,C1836,Matches!$D$9:$D$1954,D1836,Matches!$Q$9:$Q$1954,1,Matches!$E$9:$E$1954,3)+COUNTIFS(Matches!$C$9:$C$1954,D1836,Matches!$D$9:$D$1954,C1836,Matches!$Q$9:$Q$1954,1,Matches!$F$9:$F$1954,3)))/((INDEX('RPI calculation'!$H$9:$H$356,O1836)+INDEX('RPI calculation'!$I$9:$I$356,O1836))-(COUNTIFS(Matches!$C$9:$C$1954,C1836,Matches!$D$9:$D$1954,D1836,Matches!$Q$9:$Q$1954,1)+COUNTIFS(Matches!$C$9:$C$1954,D1836,Matches!$D$9:$D$1954,C1836,Matches!$Q$9:$Q$1954,1))))</f>
        <v>0.5</v>
      </c>
      <c r="V1836" s="9">
        <f>IF(Q1836=0,0,INDEX('RPI calculation'!$K$9:$K$356,P1836))</f>
        <v>0.54901285583103765</v>
      </c>
      <c r="W1836" s="9">
        <f>IF(Q1836=0,0,INDEX('RPI calculation'!$K$9:$K$356,O1836))</f>
        <v>0.48618881118881119</v>
      </c>
      <c r="X1836" s="1">
        <f>IF(G1836="D1",INDEX('RPI calculation'!$N$9:$N$356,O1836),0)</f>
        <v>207</v>
      </c>
      <c r="Y1836" s="1">
        <f>IF(H1836="D1",INDEX('RPI calculation'!$N$9:$N$356,P1836),0)</f>
        <v>89</v>
      </c>
    </row>
    <row r="1837" spans="1:25" ht="25">
      <c r="A1837" s="1" t="s">
        <v>4770</v>
      </c>
      <c r="B1837" s="12">
        <v>46284</v>
      </c>
      <c r="C1837" s="1" t="s">
        <v>281</v>
      </c>
      <c r="D1837" s="1" t="s">
        <v>125</v>
      </c>
      <c r="E1837" s="1">
        <v>0</v>
      </c>
      <c r="F1837" s="1">
        <v>3</v>
      </c>
      <c r="G1837" s="1" t="s">
        <v>584</v>
      </c>
      <c r="H1837" s="1" t="s">
        <v>584</v>
      </c>
      <c r="I1837" s="1">
        <v>2</v>
      </c>
      <c r="J1837" s="14" t="s">
        <v>1087</v>
      </c>
      <c r="K1837" s="14" t="s">
        <v>4771</v>
      </c>
      <c r="L1837" s="14"/>
      <c r="M1837" s="1" t="s">
        <v>5986</v>
      </c>
      <c r="N1837" s="14" t="s">
        <v>5989</v>
      </c>
      <c r="O1837" s="1">
        <f>IF(G1837="D1",MATCH(C1837,'RPI calculation'!$A$9:$A$356,0),0)</f>
        <v>77</v>
      </c>
      <c r="P1837" s="1">
        <f>IF(H1837="D1",MATCH(D1837,'RPI calculation'!$A$9:$A$356,0),0)</f>
        <v>220</v>
      </c>
      <c r="Q1837" s="1">
        <f t="shared" si="84"/>
        <v>1</v>
      </c>
      <c r="R1837" s="1">
        <f t="shared" si="85"/>
        <v>0</v>
      </c>
      <c r="S1837" s="1">
        <f t="shared" si="86"/>
        <v>1</v>
      </c>
      <c r="T1837" s="9">
        <f>IF(Q1837=0,0,(INDEX('RPI calculation'!$H$9:$H$356,P1837)-(COUNTIFS(Matches!$C$9:$C$1954,C1837,Matches!$D$9:$D$1954,D1837,Matches!$Q$9:$Q$1954,1,Matches!$F$9:$F$1954,3)+COUNTIFS(Matches!$C$9:$C$1954,D1837,Matches!$D$9:$D$1954,C1837,Matches!$Q$9:$Q$1954,1,Matches!$E$9:$E$1954,3)))/((INDEX('RPI calculation'!$H$9:$H$356,P1837)+INDEX('RPI calculation'!$I$9:$I$356,P1837))-(COUNTIFS(Matches!$C$9:$C$1954,C1837,Matches!$D$9:$D$1954,D1837,Matches!$Q$9:$Q$1954,1)+COUNTIFS(Matches!$C$9:$C$1954,D1837,Matches!$D$9:$D$1954,C1837,Matches!$Q$9:$Q$1954,1))))</f>
        <v>0.75</v>
      </c>
      <c r="U1837" s="9">
        <f>IF(Q1837=0,0,(INDEX('RPI calculation'!$H$9:$H$356,O1837)-(COUNTIFS(Matches!$C$9:$C$1954,C1837,Matches!$D$9:$D$1954,D1837,Matches!$Q$9:$Q$1954,1,Matches!$E$9:$E$1954,3)+COUNTIFS(Matches!$C$9:$C$1954,D1837,Matches!$D$9:$D$1954,C1837,Matches!$Q$9:$Q$1954,1,Matches!$F$9:$F$1954,3)))/((INDEX('RPI calculation'!$H$9:$H$356,O1837)+INDEX('RPI calculation'!$I$9:$I$356,O1837))-(COUNTIFS(Matches!$C$9:$C$1954,C1837,Matches!$D$9:$D$1954,D1837,Matches!$Q$9:$Q$1954,1)+COUNTIFS(Matches!$C$9:$C$1954,D1837,Matches!$D$9:$D$1954,C1837,Matches!$Q$9:$Q$1954,1))))</f>
        <v>0.54545454545454541</v>
      </c>
      <c r="V1837" s="9">
        <f>IF(Q1837=0,0,INDEX('RPI calculation'!$K$9:$K$356,P1837))</f>
        <v>0.46419753086419746</v>
      </c>
      <c r="W1837" s="9">
        <f>IF(Q1837=0,0,INDEX('RPI calculation'!$K$9:$K$356,O1837))</f>
        <v>0.4160774410774411</v>
      </c>
      <c r="X1837" s="1">
        <f>IF(G1837="D1",INDEX('RPI calculation'!$N$9:$N$356,O1837),0)</f>
        <v>258</v>
      </c>
      <c r="Y1837" s="1">
        <f>IF(H1837="D1",INDEX('RPI calculation'!$N$9:$N$356,P1837),0)</f>
        <v>102</v>
      </c>
    </row>
    <row r="1838" spans="1:25" ht="25">
      <c r="A1838" s="1" t="s">
        <v>4772</v>
      </c>
      <c r="B1838" s="12">
        <v>46284</v>
      </c>
      <c r="C1838" s="1" t="s">
        <v>272</v>
      </c>
      <c r="D1838" s="1" t="s">
        <v>82</v>
      </c>
      <c r="E1838" s="1">
        <v>0</v>
      </c>
      <c r="F1838" s="1">
        <v>3</v>
      </c>
      <c r="G1838" s="1" t="s">
        <v>584</v>
      </c>
      <c r="H1838" s="1" t="s">
        <v>584</v>
      </c>
      <c r="I1838" s="1">
        <v>2</v>
      </c>
      <c r="J1838" s="14" t="s">
        <v>965</v>
      </c>
      <c r="K1838" s="14" t="s">
        <v>4773</v>
      </c>
      <c r="L1838" s="14"/>
      <c r="M1838" s="1" t="s">
        <v>5986</v>
      </c>
      <c r="N1838" s="14" t="s">
        <v>5989</v>
      </c>
      <c r="O1838" s="1">
        <f>IF(G1838="D1",MATCH(C1838,'RPI calculation'!$A$9:$A$356,0),0)</f>
        <v>79</v>
      </c>
      <c r="P1838" s="1">
        <f>IF(H1838="D1",MATCH(D1838,'RPI calculation'!$A$9:$A$356,0),0)</f>
        <v>337</v>
      </c>
      <c r="Q1838" s="1">
        <f t="shared" si="84"/>
        <v>1</v>
      </c>
      <c r="R1838" s="1">
        <f t="shared" si="85"/>
        <v>0</v>
      </c>
      <c r="S1838" s="1">
        <f t="shared" si="86"/>
        <v>1</v>
      </c>
      <c r="T1838" s="9">
        <f>IF(Q1838=0,0,(INDEX('RPI calculation'!$H$9:$H$356,P1838)-(COUNTIFS(Matches!$C$9:$C$1954,C1838,Matches!$D$9:$D$1954,D1838,Matches!$Q$9:$Q$1954,1,Matches!$F$9:$F$1954,3)+COUNTIFS(Matches!$C$9:$C$1954,D1838,Matches!$D$9:$D$1954,C1838,Matches!$Q$9:$Q$1954,1,Matches!$E$9:$E$1954,3)))/((INDEX('RPI calculation'!$H$9:$H$356,P1838)+INDEX('RPI calculation'!$I$9:$I$356,P1838))-(COUNTIFS(Matches!$C$9:$C$1954,C1838,Matches!$D$9:$D$1954,D1838,Matches!$Q$9:$Q$1954,1)+COUNTIFS(Matches!$C$9:$C$1954,D1838,Matches!$D$9:$D$1954,C1838,Matches!$Q$9:$Q$1954,1))))</f>
        <v>0.45454545454545453</v>
      </c>
      <c r="U1838" s="9">
        <f>IF(Q1838=0,0,(INDEX('RPI calculation'!$H$9:$H$356,O1838)-(COUNTIFS(Matches!$C$9:$C$1954,C1838,Matches!$D$9:$D$1954,D1838,Matches!$Q$9:$Q$1954,1,Matches!$E$9:$E$1954,3)+COUNTIFS(Matches!$C$9:$C$1954,D1838,Matches!$D$9:$D$1954,C1838,Matches!$Q$9:$Q$1954,1,Matches!$F$9:$F$1954,3)))/((INDEX('RPI calculation'!$H$9:$H$356,O1838)+INDEX('RPI calculation'!$I$9:$I$356,O1838))-(COUNTIFS(Matches!$C$9:$C$1954,C1838,Matches!$D$9:$D$1954,D1838,Matches!$Q$9:$Q$1954,1)+COUNTIFS(Matches!$C$9:$C$1954,D1838,Matches!$D$9:$D$1954,C1838,Matches!$Q$9:$Q$1954,1))))</f>
        <v>0.2</v>
      </c>
      <c r="V1838" s="9">
        <f>IF(Q1838=0,0,INDEX('RPI calculation'!$K$9:$K$356,P1838))</f>
        <v>0.67020202020202024</v>
      </c>
      <c r="W1838" s="9">
        <f>IF(Q1838=0,0,INDEX('RPI calculation'!$K$9:$K$356,O1838))</f>
        <v>0.54691722418995148</v>
      </c>
      <c r="X1838" s="1">
        <f>IF(G1838="D1",INDEX('RPI calculation'!$N$9:$N$356,O1838),0)</f>
        <v>249</v>
      </c>
      <c r="Y1838" s="1">
        <f>IF(H1838="D1",INDEX('RPI calculation'!$N$9:$N$356,P1838),0)</f>
        <v>59</v>
      </c>
    </row>
    <row r="1839" spans="1:25" ht="25">
      <c r="A1839" s="1" t="s">
        <v>4774</v>
      </c>
      <c r="B1839" s="12">
        <v>46284</v>
      </c>
      <c r="C1839" s="1" t="s">
        <v>341</v>
      </c>
      <c r="D1839" s="1" t="s">
        <v>253</v>
      </c>
      <c r="E1839" s="1">
        <v>3</v>
      </c>
      <c r="F1839" s="1">
        <v>2</v>
      </c>
      <c r="G1839" s="1" t="s">
        <v>584</v>
      </c>
      <c r="H1839" s="1" t="s">
        <v>584</v>
      </c>
      <c r="I1839" s="1">
        <v>2</v>
      </c>
      <c r="J1839" s="14" t="s">
        <v>982</v>
      </c>
      <c r="K1839" s="14" t="s">
        <v>4441</v>
      </c>
      <c r="L1839" s="14"/>
      <c r="M1839" s="1" t="s">
        <v>5986</v>
      </c>
      <c r="N1839" s="14" t="s">
        <v>5989</v>
      </c>
      <c r="O1839" s="1">
        <f>IF(G1839="D1",MATCH(C1839,'RPI calculation'!$A$9:$A$356,0),0)</f>
        <v>80</v>
      </c>
      <c r="P1839" s="1">
        <f>IF(H1839="D1",MATCH(D1839,'RPI calculation'!$A$9:$A$356,0),0)</f>
        <v>264</v>
      </c>
      <c r="Q1839" s="1">
        <f t="shared" si="84"/>
        <v>1</v>
      </c>
      <c r="R1839" s="1">
        <f t="shared" si="85"/>
        <v>1</v>
      </c>
      <c r="S1839" s="1">
        <f t="shared" si="86"/>
        <v>0</v>
      </c>
      <c r="T1839" s="9">
        <f>IF(Q1839=0,0,(INDEX('RPI calculation'!$H$9:$H$356,P1839)-(COUNTIFS(Matches!$C$9:$C$1954,C1839,Matches!$D$9:$D$1954,D1839,Matches!$Q$9:$Q$1954,1,Matches!$F$9:$F$1954,3)+COUNTIFS(Matches!$C$9:$C$1954,D1839,Matches!$D$9:$D$1954,C1839,Matches!$Q$9:$Q$1954,1,Matches!$E$9:$E$1954,3)))/((INDEX('RPI calculation'!$H$9:$H$356,P1839)+INDEX('RPI calculation'!$I$9:$I$356,P1839))-(COUNTIFS(Matches!$C$9:$C$1954,C1839,Matches!$D$9:$D$1954,D1839,Matches!$Q$9:$Q$1954,1)+COUNTIFS(Matches!$C$9:$C$1954,D1839,Matches!$D$9:$D$1954,C1839,Matches!$Q$9:$Q$1954,1))))</f>
        <v>0.4</v>
      </c>
      <c r="U1839" s="9">
        <f>IF(Q1839=0,0,(INDEX('RPI calculation'!$H$9:$H$356,O1839)-(COUNTIFS(Matches!$C$9:$C$1954,C1839,Matches!$D$9:$D$1954,D1839,Matches!$Q$9:$Q$1954,1,Matches!$E$9:$E$1954,3)+COUNTIFS(Matches!$C$9:$C$1954,D1839,Matches!$D$9:$D$1954,C1839,Matches!$Q$9:$Q$1954,1,Matches!$F$9:$F$1954,3)))/((INDEX('RPI calculation'!$H$9:$H$356,O1839)+INDEX('RPI calculation'!$I$9:$I$356,O1839))-(COUNTIFS(Matches!$C$9:$C$1954,C1839,Matches!$D$9:$D$1954,D1839,Matches!$Q$9:$Q$1954,1)+COUNTIFS(Matches!$C$9:$C$1954,D1839,Matches!$D$9:$D$1954,C1839,Matches!$Q$9:$Q$1954,1))))</f>
        <v>0.2</v>
      </c>
      <c r="V1839" s="9">
        <f>IF(Q1839=0,0,INDEX('RPI calculation'!$K$9:$K$356,P1839))</f>
        <v>0.46830808080808078</v>
      </c>
      <c r="W1839" s="9">
        <f>IF(Q1839=0,0,INDEX('RPI calculation'!$K$9:$K$356,O1839))</f>
        <v>0.40075757575757581</v>
      </c>
      <c r="X1839" s="1">
        <f>IF(G1839="D1",INDEX('RPI calculation'!$N$9:$N$356,O1839),0)</f>
        <v>318</v>
      </c>
      <c r="Y1839" s="1">
        <f>IF(H1839="D1",INDEX('RPI calculation'!$N$9:$N$356,P1839),0)</f>
        <v>230</v>
      </c>
    </row>
    <row r="1840" spans="1:25" ht="25">
      <c r="A1840" s="1" t="s">
        <v>4775</v>
      </c>
      <c r="B1840" s="12">
        <v>46284</v>
      </c>
      <c r="C1840" s="1" t="s">
        <v>143</v>
      </c>
      <c r="D1840" s="1" t="s">
        <v>132</v>
      </c>
      <c r="E1840" s="1">
        <v>1</v>
      </c>
      <c r="F1840" s="1">
        <v>3</v>
      </c>
      <c r="G1840" s="1" t="s">
        <v>584</v>
      </c>
      <c r="H1840" s="1" t="s">
        <v>584</v>
      </c>
      <c r="I1840" s="1">
        <v>2</v>
      </c>
      <c r="J1840" s="14" t="s">
        <v>856</v>
      </c>
      <c r="K1840" s="14" t="s">
        <v>4776</v>
      </c>
      <c r="L1840" s="14"/>
      <c r="M1840" s="1" t="s">
        <v>5986</v>
      </c>
      <c r="N1840" s="14" t="s">
        <v>5989</v>
      </c>
      <c r="O1840" s="1">
        <f>IF(G1840="D1",MATCH(C1840,'RPI calculation'!$A$9:$A$356,0),0)</f>
        <v>81</v>
      </c>
      <c r="P1840" s="1">
        <f>IF(H1840="D1",MATCH(D1840,'RPI calculation'!$A$9:$A$356,0),0)</f>
        <v>164</v>
      </c>
      <c r="Q1840" s="1">
        <f t="shared" si="84"/>
        <v>1</v>
      </c>
      <c r="R1840" s="1">
        <f t="shared" si="85"/>
        <v>0</v>
      </c>
      <c r="S1840" s="1">
        <f t="shared" si="86"/>
        <v>1</v>
      </c>
      <c r="T1840" s="9">
        <f>IF(Q1840=0,0,(INDEX('RPI calculation'!$H$9:$H$356,P1840)-(COUNTIFS(Matches!$C$9:$C$1954,C1840,Matches!$D$9:$D$1954,D1840,Matches!$Q$9:$Q$1954,1,Matches!$F$9:$F$1954,3)+COUNTIFS(Matches!$C$9:$C$1954,D1840,Matches!$D$9:$D$1954,C1840,Matches!$Q$9:$Q$1954,1,Matches!$E$9:$E$1954,3)))/((INDEX('RPI calculation'!$H$9:$H$356,P1840)+INDEX('RPI calculation'!$I$9:$I$356,P1840))-(COUNTIFS(Matches!$C$9:$C$1954,C1840,Matches!$D$9:$D$1954,D1840,Matches!$Q$9:$Q$1954,1)+COUNTIFS(Matches!$C$9:$C$1954,D1840,Matches!$D$9:$D$1954,C1840,Matches!$Q$9:$Q$1954,1))))</f>
        <v>0.72727272727272729</v>
      </c>
      <c r="U1840" s="9">
        <f>IF(Q1840=0,0,(INDEX('RPI calculation'!$H$9:$H$356,O1840)-(COUNTIFS(Matches!$C$9:$C$1954,C1840,Matches!$D$9:$D$1954,D1840,Matches!$Q$9:$Q$1954,1,Matches!$E$9:$E$1954,3)+COUNTIFS(Matches!$C$9:$C$1954,D1840,Matches!$D$9:$D$1954,C1840,Matches!$Q$9:$Q$1954,1,Matches!$F$9:$F$1954,3)))/((INDEX('RPI calculation'!$H$9:$H$356,O1840)+INDEX('RPI calculation'!$I$9:$I$356,O1840))-(COUNTIFS(Matches!$C$9:$C$1954,C1840,Matches!$D$9:$D$1954,D1840,Matches!$Q$9:$Q$1954,1)+COUNTIFS(Matches!$C$9:$C$1954,D1840,Matches!$D$9:$D$1954,C1840,Matches!$Q$9:$Q$1954,1))))</f>
        <v>0.6</v>
      </c>
      <c r="V1840" s="9">
        <f>IF(Q1840=0,0,INDEX('RPI calculation'!$K$9:$K$356,P1840))</f>
        <v>0.44296259296259288</v>
      </c>
      <c r="W1840" s="9">
        <f>IF(Q1840=0,0,INDEX('RPI calculation'!$K$9:$K$356,O1840))</f>
        <v>0.54883197610470336</v>
      </c>
      <c r="X1840" s="1">
        <f>IF(G1840="D1",INDEX('RPI calculation'!$N$9:$N$356,O1840),0)</f>
        <v>120</v>
      </c>
      <c r="Y1840" s="1">
        <f>IF(H1840="D1",INDEX('RPI calculation'!$N$9:$N$356,P1840),0)</f>
        <v>109</v>
      </c>
    </row>
    <row r="1841" spans="1:25" ht="25">
      <c r="A1841" s="1" t="s">
        <v>4777</v>
      </c>
      <c r="B1841" s="12">
        <v>46284</v>
      </c>
      <c r="C1841" s="1" t="s">
        <v>198</v>
      </c>
      <c r="D1841" s="1" t="s">
        <v>41</v>
      </c>
      <c r="E1841" s="1">
        <v>1</v>
      </c>
      <c r="F1841" s="1">
        <v>3</v>
      </c>
      <c r="G1841" s="1" t="s">
        <v>584</v>
      </c>
      <c r="H1841" s="1" t="s">
        <v>584</v>
      </c>
      <c r="I1841" s="1">
        <v>2</v>
      </c>
      <c r="J1841" s="14" t="s">
        <v>1323</v>
      </c>
      <c r="K1841" s="14" t="s">
        <v>4778</v>
      </c>
      <c r="L1841" s="14"/>
      <c r="M1841" s="1" t="s">
        <v>5986</v>
      </c>
      <c r="N1841" s="14" t="s">
        <v>5989</v>
      </c>
      <c r="O1841" s="1">
        <f>IF(G1841="D1",MATCH(C1841,'RPI calculation'!$A$9:$A$356,0),0)</f>
        <v>83</v>
      </c>
      <c r="P1841" s="1">
        <f>IF(H1841="D1",MATCH(D1841,'RPI calculation'!$A$9:$A$356,0),0)</f>
        <v>193</v>
      </c>
      <c r="Q1841" s="1">
        <f t="shared" si="84"/>
        <v>1</v>
      </c>
      <c r="R1841" s="1">
        <f t="shared" si="85"/>
        <v>0</v>
      </c>
      <c r="S1841" s="1">
        <f t="shared" si="86"/>
        <v>1</v>
      </c>
      <c r="T1841" s="9">
        <f>IF(Q1841=0,0,(INDEX('RPI calculation'!$H$9:$H$356,P1841)-(COUNTIFS(Matches!$C$9:$C$1954,C1841,Matches!$D$9:$D$1954,D1841,Matches!$Q$9:$Q$1954,1,Matches!$F$9:$F$1954,3)+COUNTIFS(Matches!$C$9:$C$1954,D1841,Matches!$D$9:$D$1954,C1841,Matches!$Q$9:$Q$1954,1,Matches!$E$9:$E$1954,3)))/((INDEX('RPI calculation'!$H$9:$H$356,P1841)+INDEX('RPI calculation'!$I$9:$I$356,P1841))-(COUNTIFS(Matches!$C$9:$C$1954,C1841,Matches!$D$9:$D$1954,D1841,Matches!$Q$9:$Q$1954,1)+COUNTIFS(Matches!$C$9:$C$1954,D1841,Matches!$D$9:$D$1954,C1841,Matches!$Q$9:$Q$1954,1))))</f>
        <v>0.5714285714285714</v>
      </c>
      <c r="U1841" s="9">
        <f>IF(Q1841=0,0,(INDEX('RPI calculation'!$H$9:$H$356,O1841)-(COUNTIFS(Matches!$C$9:$C$1954,C1841,Matches!$D$9:$D$1954,D1841,Matches!$Q$9:$Q$1954,1,Matches!$E$9:$E$1954,3)+COUNTIFS(Matches!$C$9:$C$1954,D1841,Matches!$D$9:$D$1954,C1841,Matches!$Q$9:$Q$1954,1,Matches!$F$9:$F$1954,3)))/((INDEX('RPI calculation'!$H$9:$H$356,O1841)+INDEX('RPI calculation'!$I$9:$I$356,O1841))-(COUNTIFS(Matches!$C$9:$C$1954,C1841,Matches!$D$9:$D$1954,D1841,Matches!$Q$9:$Q$1954,1)+COUNTIFS(Matches!$C$9:$C$1954,D1841,Matches!$D$9:$D$1954,C1841,Matches!$Q$9:$Q$1954,1))))</f>
        <v>0.33333333333333331</v>
      </c>
      <c r="V1841" s="9">
        <f>IF(Q1841=0,0,INDEX('RPI calculation'!$K$9:$K$356,P1841))</f>
        <v>0.69987373737373737</v>
      </c>
      <c r="W1841" s="9">
        <f>IF(Q1841=0,0,INDEX('RPI calculation'!$K$9:$K$356,O1841))</f>
        <v>0.57250721500721491</v>
      </c>
      <c r="X1841" s="1">
        <f>IF(G1841="D1",INDEX('RPI calculation'!$N$9:$N$356,O1841),0)</f>
        <v>175</v>
      </c>
      <c r="Y1841" s="1">
        <f>IF(H1841="D1",INDEX('RPI calculation'!$N$9:$N$356,P1841),0)</f>
        <v>18</v>
      </c>
    </row>
    <row r="1842" spans="1:25" ht="25">
      <c r="A1842" s="1" t="s">
        <v>4779</v>
      </c>
      <c r="B1842" s="12">
        <v>46284</v>
      </c>
      <c r="C1842" s="1" t="s">
        <v>167</v>
      </c>
      <c r="D1842" s="1" t="s">
        <v>213</v>
      </c>
      <c r="E1842" s="1">
        <v>3</v>
      </c>
      <c r="F1842" s="1">
        <v>0</v>
      </c>
      <c r="G1842" s="1" t="s">
        <v>584</v>
      </c>
      <c r="H1842" s="1" t="s">
        <v>584</v>
      </c>
      <c r="I1842" s="1">
        <v>2</v>
      </c>
      <c r="J1842" s="14" t="s">
        <v>859</v>
      </c>
      <c r="K1842" s="14" t="s">
        <v>4780</v>
      </c>
      <c r="L1842" s="14"/>
      <c r="M1842" s="1" t="s">
        <v>5986</v>
      </c>
      <c r="N1842" s="14" t="s">
        <v>5989</v>
      </c>
      <c r="O1842" s="1">
        <f>IF(G1842="D1",MATCH(C1842,'RPI calculation'!$A$9:$A$356,0),0)</f>
        <v>84</v>
      </c>
      <c r="P1842" s="1">
        <f>IF(H1842="D1",MATCH(D1842,'RPI calculation'!$A$9:$A$356,0),0)</f>
        <v>124</v>
      </c>
      <c r="Q1842" s="1">
        <f t="shared" si="84"/>
        <v>1</v>
      </c>
      <c r="R1842" s="1">
        <f t="shared" si="85"/>
        <v>1</v>
      </c>
      <c r="S1842" s="1">
        <f t="shared" si="86"/>
        <v>0</v>
      </c>
      <c r="T1842" s="9">
        <f>IF(Q1842=0,0,(INDEX('RPI calculation'!$H$9:$H$356,P1842)-(COUNTIFS(Matches!$C$9:$C$1954,C1842,Matches!$D$9:$D$1954,D1842,Matches!$Q$9:$Q$1954,1,Matches!$F$9:$F$1954,3)+COUNTIFS(Matches!$C$9:$C$1954,D1842,Matches!$D$9:$D$1954,C1842,Matches!$Q$9:$Q$1954,1,Matches!$E$9:$E$1954,3)))/((INDEX('RPI calculation'!$H$9:$H$356,P1842)+INDEX('RPI calculation'!$I$9:$I$356,P1842))-(COUNTIFS(Matches!$C$9:$C$1954,C1842,Matches!$D$9:$D$1954,D1842,Matches!$Q$9:$Q$1954,1)+COUNTIFS(Matches!$C$9:$C$1954,D1842,Matches!$D$9:$D$1954,C1842,Matches!$Q$9:$Q$1954,1))))</f>
        <v>0.54545454545454541</v>
      </c>
      <c r="U1842" s="9">
        <f>IF(Q1842=0,0,(INDEX('RPI calculation'!$H$9:$H$356,O1842)-(COUNTIFS(Matches!$C$9:$C$1954,C1842,Matches!$D$9:$D$1954,D1842,Matches!$Q$9:$Q$1954,1,Matches!$E$9:$E$1954,3)+COUNTIFS(Matches!$C$9:$C$1954,D1842,Matches!$D$9:$D$1954,C1842,Matches!$Q$9:$Q$1954,1,Matches!$F$9:$F$1954,3)))/((INDEX('RPI calculation'!$H$9:$H$356,O1842)+INDEX('RPI calculation'!$I$9:$I$356,O1842))-(COUNTIFS(Matches!$C$9:$C$1954,C1842,Matches!$D$9:$D$1954,D1842,Matches!$Q$9:$Q$1954,1)+COUNTIFS(Matches!$C$9:$C$1954,D1842,Matches!$D$9:$D$1954,C1842,Matches!$Q$9:$Q$1954,1))))</f>
        <v>0.66666666666666663</v>
      </c>
      <c r="V1842" s="9">
        <f>IF(Q1842=0,0,INDEX('RPI calculation'!$K$9:$K$356,P1842))</f>
        <v>0.47944023569023564</v>
      </c>
      <c r="W1842" s="9">
        <f>IF(Q1842=0,0,INDEX('RPI calculation'!$K$9:$K$356,O1842))</f>
        <v>0.44118104118104112</v>
      </c>
      <c r="X1842" s="1">
        <f>IF(G1842="D1",INDEX('RPI calculation'!$N$9:$N$356,O1842),0)</f>
        <v>144</v>
      </c>
      <c r="Y1842" s="1">
        <f>IF(H1842="D1",INDEX('RPI calculation'!$N$9:$N$356,P1842),0)</f>
        <v>190</v>
      </c>
    </row>
    <row r="1843" spans="1:25" ht="25">
      <c r="A1843" s="1" t="s">
        <v>4781</v>
      </c>
      <c r="B1843" s="12">
        <v>46284</v>
      </c>
      <c r="C1843" s="1" t="s">
        <v>320</v>
      </c>
      <c r="D1843" s="1" t="s">
        <v>352</v>
      </c>
      <c r="E1843" s="1">
        <v>3</v>
      </c>
      <c r="F1843" s="1">
        <v>1</v>
      </c>
      <c r="G1843" s="1" t="s">
        <v>584</v>
      </c>
      <c r="H1843" s="1" t="s">
        <v>584</v>
      </c>
      <c r="I1843" s="1">
        <v>2</v>
      </c>
      <c r="J1843" s="14" t="s">
        <v>632</v>
      </c>
      <c r="K1843" s="14" t="s">
        <v>4782</v>
      </c>
      <c r="L1843" s="14"/>
      <c r="M1843" s="1" t="s">
        <v>5986</v>
      </c>
      <c r="N1843" s="14" t="s">
        <v>5989</v>
      </c>
      <c r="O1843" s="1">
        <f>IF(G1843="D1",MATCH(C1843,'RPI calculation'!$A$9:$A$356,0),0)</f>
        <v>87</v>
      </c>
      <c r="P1843" s="1">
        <f>IF(H1843="D1",MATCH(D1843,'RPI calculation'!$A$9:$A$356,0),0)</f>
        <v>186</v>
      </c>
      <c r="Q1843" s="1">
        <f t="shared" si="84"/>
        <v>1</v>
      </c>
      <c r="R1843" s="1">
        <f t="shared" si="85"/>
        <v>1</v>
      </c>
      <c r="S1843" s="1">
        <f t="shared" si="86"/>
        <v>0</v>
      </c>
      <c r="T1843" s="9">
        <f>IF(Q1843=0,0,(INDEX('RPI calculation'!$H$9:$H$356,P1843)-(COUNTIFS(Matches!$C$9:$C$1954,C1843,Matches!$D$9:$D$1954,D1843,Matches!$Q$9:$Q$1954,1,Matches!$F$9:$F$1954,3)+COUNTIFS(Matches!$C$9:$C$1954,D1843,Matches!$D$9:$D$1954,C1843,Matches!$Q$9:$Q$1954,1,Matches!$E$9:$E$1954,3)))/((INDEX('RPI calculation'!$H$9:$H$356,P1843)+INDEX('RPI calculation'!$I$9:$I$356,P1843))-(COUNTIFS(Matches!$C$9:$C$1954,C1843,Matches!$D$9:$D$1954,D1843,Matches!$Q$9:$Q$1954,1)+COUNTIFS(Matches!$C$9:$C$1954,D1843,Matches!$D$9:$D$1954,C1843,Matches!$Q$9:$Q$1954,1))))</f>
        <v>0.16666666666666666</v>
      </c>
      <c r="U1843" s="9">
        <f>IF(Q1843=0,0,(INDEX('RPI calculation'!$H$9:$H$356,O1843)-(COUNTIFS(Matches!$C$9:$C$1954,C1843,Matches!$D$9:$D$1954,D1843,Matches!$Q$9:$Q$1954,1,Matches!$E$9:$E$1954,3)+COUNTIFS(Matches!$C$9:$C$1954,D1843,Matches!$D$9:$D$1954,C1843,Matches!$Q$9:$Q$1954,1,Matches!$F$9:$F$1954,3)))/((INDEX('RPI calculation'!$H$9:$H$356,O1843)+INDEX('RPI calculation'!$I$9:$I$356,O1843))-(COUNTIFS(Matches!$C$9:$C$1954,C1843,Matches!$D$9:$D$1954,D1843,Matches!$Q$9:$Q$1954,1)+COUNTIFS(Matches!$C$9:$C$1954,D1843,Matches!$D$9:$D$1954,C1843,Matches!$Q$9:$Q$1954,1))))</f>
        <v>0.33333333333333331</v>
      </c>
      <c r="V1843" s="9">
        <f>IF(Q1843=0,0,INDEX('RPI calculation'!$K$9:$K$356,P1843))</f>
        <v>0.404967254967255</v>
      </c>
      <c r="W1843" s="9">
        <f>IF(Q1843=0,0,INDEX('RPI calculation'!$K$9:$K$356,O1843))</f>
        <v>0.39702797202797202</v>
      </c>
      <c r="X1843" s="1">
        <f>IF(G1843="D1",INDEX('RPI calculation'!$N$9:$N$356,O1843),0)</f>
        <v>297</v>
      </c>
      <c r="Y1843" s="1">
        <f>IF(H1843="D1",INDEX('RPI calculation'!$N$9:$N$356,P1843),0)</f>
        <v>329</v>
      </c>
    </row>
    <row r="1844" spans="1:25" ht="25">
      <c r="A1844" s="1" t="s">
        <v>4783</v>
      </c>
      <c r="B1844" s="12">
        <v>46284</v>
      </c>
      <c r="C1844" s="1" t="s">
        <v>311</v>
      </c>
      <c r="D1844" s="1" t="s">
        <v>121</v>
      </c>
      <c r="E1844" s="1">
        <v>0</v>
      </c>
      <c r="F1844" s="1">
        <v>3</v>
      </c>
      <c r="G1844" s="1" t="s">
        <v>584</v>
      </c>
      <c r="H1844" s="1" t="s">
        <v>584</v>
      </c>
      <c r="I1844" s="1">
        <v>2</v>
      </c>
      <c r="J1844" s="14" t="s">
        <v>4784</v>
      </c>
      <c r="K1844" s="14" t="s">
        <v>4785</v>
      </c>
      <c r="L1844" s="14"/>
      <c r="M1844" s="1" t="s">
        <v>5986</v>
      </c>
      <c r="N1844" s="14" t="s">
        <v>5989</v>
      </c>
      <c r="O1844" s="1">
        <f>IF(G1844="D1",MATCH(C1844,'RPI calculation'!$A$9:$A$356,0),0)</f>
        <v>89</v>
      </c>
      <c r="P1844" s="1">
        <f>IF(H1844="D1",MATCH(D1844,'RPI calculation'!$A$9:$A$356,0),0)</f>
        <v>92</v>
      </c>
      <c r="Q1844" s="1">
        <f t="shared" si="84"/>
        <v>1</v>
      </c>
      <c r="R1844" s="1">
        <f t="shared" si="85"/>
        <v>0</v>
      </c>
      <c r="S1844" s="1">
        <f t="shared" si="86"/>
        <v>1</v>
      </c>
      <c r="T1844" s="9">
        <f>IF(Q1844=0,0,(INDEX('RPI calculation'!$H$9:$H$356,P1844)-(COUNTIFS(Matches!$C$9:$C$1954,C1844,Matches!$D$9:$D$1954,D1844,Matches!$Q$9:$Q$1954,1,Matches!$F$9:$F$1954,3)+COUNTIFS(Matches!$C$9:$C$1954,D1844,Matches!$D$9:$D$1954,C1844,Matches!$Q$9:$Q$1954,1,Matches!$E$9:$E$1954,3)))/((INDEX('RPI calculation'!$H$9:$H$356,P1844)+INDEX('RPI calculation'!$I$9:$I$356,P1844))-(COUNTIFS(Matches!$C$9:$C$1954,C1844,Matches!$D$9:$D$1954,D1844,Matches!$Q$9:$Q$1954,1)+COUNTIFS(Matches!$C$9:$C$1954,D1844,Matches!$D$9:$D$1954,C1844,Matches!$Q$9:$Q$1954,1))))</f>
        <v>0.63636363636363635</v>
      </c>
      <c r="U1844" s="9">
        <f>IF(Q1844=0,0,(INDEX('RPI calculation'!$H$9:$H$356,O1844)-(COUNTIFS(Matches!$C$9:$C$1954,C1844,Matches!$D$9:$D$1954,D1844,Matches!$Q$9:$Q$1954,1,Matches!$E$9:$E$1954,3)+COUNTIFS(Matches!$C$9:$C$1954,D1844,Matches!$D$9:$D$1954,C1844,Matches!$Q$9:$Q$1954,1,Matches!$F$9:$F$1954,3)))/((INDEX('RPI calculation'!$H$9:$H$356,O1844)+INDEX('RPI calculation'!$I$9:$I$356,O1844))-(COUNTIFS(Matches!$C$9:$C$1954,C1844,Matches!$D$9:$D$1954,D1844,Matches!$Q$9:$Q$1954,1)+COUNTIFS(Matches!$C$9:$C$1954,D1844,Matches!$D$9:$D$1954,C1844,Matches!$Q$9:$Q$1954,1))))</f>
        <v>0.5</v>
      </c>
      <c r="V1844" s="9">
        <f>IF(Q1844=0,0,INDEX('RPI calculation'!$K$9:$K$356,P1844))</f>
        <v>0.52591945091945091</v>
      </c>
      <c r="W1844" s="9">
        <f>IF(Q1844=0,0,INDEX('RPI calculation'!$K$9:$K$356,O1844))</f>
        <v>0.36437451437451435</v>
      </c>
      <c r="X1844" s="1">
        <f>IF(G1844="D1",INDEX('RPI calculation'!$N$9:$N$356,O1844),0)</f>
        <v>288</v>
      </c>
      <c r="Y1844" s="1">
        <f>IF(H1844="D1",INDEX('RPI calculation'!$N$9:$N$356,P1844),0)</f>
        <v>98</v>
      </c>
    </row>
    <row r="1845" spans="1:25" ht="25">
      <c r="A1845" s="1" t="s">
        <v>4786</v>
      </c>
      <c r="B1845" s="12">
        <v>46284</v>
      </c>
      <c r="C1845" s="1" t="s">
        <v>285</v>
      </c>
      <c r="D1845" s="1" t="s">
        <v>293</v>
      </c>
      <c r="E1845" s="1">
        <v>3</v>
      </c>
      <c r="F1845" s="1">
        <v>2</v>
      </c>
      <c r="G1845" s="1" t="s">
        <v>584</v>
      </c>
      <c r="H1845" s="1" t="s">
        <v>584</v>
      </c>
      <c r="I1845" s="1">
        <v>2</v>
      </c>
      <c r="J1845" s="14" t="s">
        <v>1388</v>
      </c>
      <c r="K1845" s="14" t="s">
        <v>4787</v>
      </c>
      <c r="L1845" s="14"/>
      <c r="M1845" s="1" t="s">
        <v>5986</v>
      </c>
      <c r="N1845" s="14" t="s">
        <v>5989</v>
      </c>
      <c r="O1845" s="1">
        <f>IF(G1845="D1",MATCH(C1845,'RPI calculation'!$A$9:$A$356,0),0)</f>
        <v>90</v>
      </c>
      <c r="P1845" s="1">
        <f>IF(H1845="D1",MATCH(D1845,'RPI calculation'!$A$9:$A$356,0),0)</f>
        <v>239</v>
      </c>
      <c r="Q1845" s="1">
        <f t="shared" si="84"/>
        <v>1</v>
      </c>
      <c r="R1845" s="1">
        <f t="shared" si="85"/>
        <v>1</v>
      </c>
      <c r="S1845" s="1">
        <f t="shared" si="86"/>
        <v>0</v>
      </c>
      <c r="T1845" s="9">
        <f>IF(Q1845=0,0,(INDEX('RPI calculation'!$H$9:$H$356,P1845)-(COUNTIFS(Matches!$C$9:$C$1954,C1845,Matches!$D$9:$D$1954,D1845,Matches!$Q$9:$Q$1954,1,Matches!$F$9:$F$1954,3)+COUNTIFS(Matches!$C$9:$C$1954,D1845,Matches!$D$9:$D$1954,C1845,Matches!$Q$9:$Q$1954,1,Matches!$E$9:$E$1954,3)))/((INDEX('RPI calculation'!$H$9:$H$356,P1845)+INDEX('RPI calculation'!$I$9:$I$356,P1845))-(COUNTIFS(Matches!$C$9:$C$1954,C1845,Matches!$D$9:$D$1954,D1845,Matches!$Q$9:$Q$1954,1)+COUNTIFS(Matches!$C$9:$C$1954,D1845,Matches!$D$9:$D$1954,C1845,Matches!$Q$9:$Q$1954,1))))</f>
        <v>0.45454545454545453</v>
      </c>
      <c r="U1845" s="9">
        <f>IF(Q1845=0,0,(INDEX('RPI calculation'!$H$9:$H$356,O1845)-(COUNTIFS(Matches!$C$9:$C$1954,C1845,Matches!$D$9:$D$1954,D1845,Matches!$Q$9:$Q$1954,1,Matches!$E$9:$E$1954,3)+COUNTIFS(Matches!$C$9:$C$1954,D1845,Matches!$D$9:$D$1954,C1845,Matches!$Q$9:$Q$1954,1,Matches!$F$9:$F$1954,3)))/((INDEX('RPI calculation'!$H$9:$H$356,O1845)+INDEX('RPI calculation'!$I$9:$I$356,O1845))-(COUNTIFS(Matches!$C$9:$C$1954,C1845,Matches!$D$9:$D$1954,D1845,Matches!$Q$9:$Q$1954,1)+COUNTIFS(Matches!$C$9:$C$1954,D1845,Matches!$D$9:$D$1954,C1845,Matches!$Q$9:$Q$1954,1))))</f>
        <v>0.4</v>
      </c>
      <c r="V1845" s="9">
        <f>IF(Q1845=0,0,INDEX('RPI calculation'!$K$9:$K$356,P1845))</f>
        <v>0.42091750841750847</v>
      </c>
      <c r="W1845" s="9">
        <f>IF(Q1845=0,0,INDEX('RPI calculation'!$K$9:$K$356,O1845))</f>
        <v>0.41404958677685949</v>
      </c>
      <c r="X1845" s="1">
        <f>IF(G1845="D1",INDEX('RPI calculation'!$N$9:$N$356,O1845),0)</f>
        <v>262</v>
      </c>
      <c r="Y1845" s="1">
        <f>IF(H1845="D1",INDEX('RPI calculation'!$N$9:$N$356,P1845),0)</f>
        <v>270</v>
      </c>
    </row>
    <row r="1846" spans="1:25" ht="25">
      <c r="A1846" s="1" t="s">
        <v>4788</v>
      </c>
      <c r="B1846" s="12">
        <v>46284</v>
      </c>
      <c r="C1846" s="1" t="s">
        <v>247</v>
      </c>
      <c r="D1846" s="1" t="s">
        <v>330</v>
      </c>
      <c r="E1846" s="1">
        <v>3</v>
      </c>
      <c r="F1846" s="1">
        <v>1</v>
      </c>
      <c r="G1846" s="1" t="s">
        <v>584</v>
      </c>
      <c r="H1846" s="1" t="s">
        <v>584</v>
      </c>
      <c r="I1846" s="1">
        <v>2</v>
      </c>
      <c r="J1846" s="14" t="s">
        <v>4039</v>
      </c>
      <c r="K1846" s="14" t="s">
        <v>4789</v>
      </c>
      <c r="L1846" s="14"/>
      <c r="M1846" s="1" t="s">
        <v>5986</v>
      </c>
      <c r="N1846" s="14" t="s">
        <v>5989</v>
      </c>
      <c r="O1846" s="1">
        <f>IF(G1846="D1",MATCH(C1846,'RPI calculation'!$A$9:$A$356,0),0)</f>
        <v>93</v>
      </c>
      <c r="P1846" s="1">
        <f>IF(H1846="D1",MATCH(D1846,'RPI calculation'!$A$9:$A$356,0),0)</f>
        <v>252</v>
      </c>
      <c r="Q1846" s="1">
        <f t="shared" si="84"/>
        <v>1</v>
      </c>
      <c r="R1846" s="1">
        <f t="shared" si="85"/>
        <v>1</v>
      </c>
      <c r="S1846" s="1">
        <f t="shared" si="86"/>
        <v>0</v>
      </c>
      <c r="T1846" s="9">
        <f>IF(Q1846=0,0,(INDEX('RPI calculation'!$H$9:$H$356,P1846)-(COUNTIFS(Matches!$C$9:$C$1954,C1846,Matches!$D$9:$D$1954,D1846,Matches!$Q$9:$Q$1954,1,Matches!$F$9:$F$1954,3)+COUNTIFS(Matches!$C$9:$C$1954,D1846,Matches!$D$9:$D$1954,C1846,Matches!$Q$9:$Q$1954,1,Matches!$E$9:$E$1954,3)))/((INDEX('RPI calculation'!$H$9:$H$356,P1846)+INDEX('RPI calculation'!$I$9:$I$356,P1846))-(COUNTIFS(Matches!$C$9:$C$1954,C1846,Matches!$D$9:$D$1954,D1846,Matches!$Q$9:$Q$1954,1)+COUNTIFS(Matches!$C$9:$C$1954,D1846,Matches!$D$9:$D$1954,C1846,Matches!$Q$9:$Q$1954,1))))</f>
        <v>0.18181818181818182</v>
      </c>
      <c r="U1846" s="9">
        <f>IF(Q1846=0,0,(INDEX('RPI calculation'!$H$9:$H$356,O1846)-(COUNTIFS(Matches!$C$9:$C$1954,C1846,Matches!$D$9:$D$1954,D1846,Matches!$Q$9:$Q$1954,1,Matches!$E$9:$E$1954,3)+COUNTIFS(Matches!$C$9:$C$1954,D1846,Matches!$D$9:$D$1954,C1846,Matches!$Q$9:$Q$1954,1,Matches!$F$9:$F$1954,3)))/((INDEX('RPI calculation'!$H$9:$H$356,O1846)+INDEX('RPI calculation'!$I$9:$I$356,O1846))-(COUNTIFS(Matches!$C$9:$C$1954,C1846,Matches!$D$9:$D$1954,D1846,Matches!$Q$9:$Q$1954,1)+COUNTIFS(Matches!$C$9:$C$1954,D1846,Matches!$D$9:$D$1954,C1846,Matches!$Q$9:$Q$1954,1))))</f>
        <v>0.66666666666666663</v>
      </c>
      <c r="V1846" s="9">
        <f>IF(Q1846=0,0,INDEX('RPI calculation'!$K$9:$K$356,P1846))</f>
        <v>0.50084175084175075</v>
      </c>
      <c r="W1846" s="9">
        <f>IF(Q1846=0,0,INDEX('RPI calculation'!$K$9:$K$356,O1846))</f>
        <v>0.3561383061383061</v>
      </c>
      <c r="X1846" s="1">
        <f>IF(G1846="D1",INDEX('RPI calculation'!$N$9:$N$356,O1846),0)</f>
        <v>224</v>
      </c>
      <c r="Y1846" s="1">
        <f>IF(H1846="D1",INDEX('RPI calculation'!$N$9:$N$356,P1846),0)</f>
        <v>307</v>
      </c>
    </row>
    <row r="1847" spans="1:25" ht="25">
      <c r="A1847" s="1" t="s">
        <v>4790</v>
      </c>
      <c r="B1847" s="12">
        <v>46284</v>
      </c>
      <c r="C1847" s="1" t="s">
        <v>186</v>
      </c>
      <c r="D1847" s="1" t="s">
        <v>139</v>
      </c>
      <c r="E1847" s="1">
        <v>2</v>
      </c>
      <c r="F1847" s="1">
        <v>3</v>
      </c>
      <c r="G1847" s="1" t="s">
        <v>584</v>
      </c>
      <c r="H1847" s="1" t="s">
        <v>584</v>
      </c>
      <c r="I1847" s="1">
        <v>2</v>
      </c>
      <c r="J1847" s="14" t="s">
        <v>875</v>
      </c>
      <c r="K1847" s="14" t="s">
        <v>4791</v>
      </c>
      <c r="L1847" s="14"/>
      <c r="M1847" s="1" t="s">
        <v>5986</v>
      </c>
      <c r="N1847" s="14" t="s">
        <v>5989</v>
      </c>
      <c r="O1847" s="1">
        <f>IF(G1847="D1",MATCH(C1847,'RPI calculation'!$A$9:$A$356,0),0)</f>
        <v>94</v>
      </c>
      <c r="P1847" s="1">
        <f>IF(H1847="D1",MATCH(D1847,'RPI calculation'!$A$9:$A$356,0),0)</f>
        <v>308</v>
      </c>
      <c r="Q1847" s="1">
        <f t="shared" si="84"/>
        <v>1</v>
      </c>
      <c r="R1847" s="1">
        <f t="shared" si="85"/>
        <v>0</v>
      </c>
      <c r="S1847" s="1">
        <f t="shared" si="86"/>
        <v>1</v>
      </c>
      <c r="T1847" s="9">
        <f>IF(Q1847=0,0,(INDEX('RPI calculation'!$H$9:$H$356,P1847)-(COUNTIFS(Matches!$C$9:$C$1954,C1847,Matches!$D$9:$D$1954,D1847,Matches!$Q$9:$Q$1954,1,Matches!$F$9:$F$1954,3)+COUNTIFS(Matches!$C$9:$C$1954,D1847,Matches!$D$9:$D$1954,C1847,Matches!$Q$9:$Q$1954,1,Matches!$E$9:$E$1954,3)))/((INDEX('RPI calculation'!$H$9:$H$356,P1847)+INDEX('RPI calculation'!$I$9:$I$356,P1847))-(COUNTIFS(Matches!$C$9:$C$1954,C1847,Matches!$D$9:$D$1954,D1847,Matches!$Q$9:$Q$1954,1)+COUNTIFS(Matches!$C$9:$C$1954,D1847,Matches!$D$9:$D$1954,C1847,Matches!$Q$9:$Q$1954,1))))</f>
        <v>0.6</v>
      </c>
      <c r="U1847" s="9">
        <f>IF(Q1847=0,0,(INDEX('RPI calculation'!$H$9:$H$356,O1847)-(COUNTIFS(Matches!$C$9:$C$1954,C1847,Matches!$D$9:$D$1954,D1847,Matches!$Q$9:$Q$1954,1,Matches!$E$9:$E$1954,3)+COUNTIFS(Matches!$C$9:$C$1954,D1847,Matches!$D$9:$D$1954,C1847,Matches!$Q$9:$Q$1954,1,Matches!$F$9:$F$1954,3)))/((INDEX('RPI calculation'!$H$9:$H$356,O1847)+INDEX('RPI calculation'!$I$9:$I$356,O1847))-(COUNTIFS(Matches!$C$9:$C$1954,C1847,Matches!$D$9:$D$1954,D1847,Matches!$Q$9:$Q$1954,1)+COUNTIFS(Matches!$C$9:$C$1954,D1847,Matches!$D$9:$D$1954,C1847,Matches!$Q$9:$Q$1954,1))))</f>
        <v>0.72727272727272729</v>
      </c>
      <c r="V1847" s="9">
        <f>IF(Q1847=0,0,INDEX('RPI calculation'!$K$9:$K$356,P1847))</f>
        <v>0.51424030514939612</v>
      </c>
      <c r="W1847" s="9">
        <f>IF(Q1847=0,0,INDEX('RPI calculation'!$K$9:$K$356,O1847))</f>
        <v>0.43535353535353538</v>
      </c>
      <c r="X1847" s="1">
        <f>IF(G1847="D1",INDEX('RPI calculation'!$N$9:$N$356,O1847),0)</f>
        <v>163</v>
      </c>
      <c r="Y1847" s="1">
        <f>IF(H1847="D1",INDEX('RPI calculation'!$N$9:$N$356,P1847),0)</f>
        <v>116</v>
      </c>
    </row>
    <row r="1848" spans="1:25" ht="25">
      <c r="A1848" s="1" t="s">
        <v>4792</v>
      </c>
      <c r="B1848" s="12">
        <v>46284</v>
      </c>
      <c r="C1848" s="1" t="s">
        <v>260</v>
      </c>
      <c r="D1848" s="1" t="s">
        <v>321</v>
      </c>
      <c r="E1848" s="1">
        <v>3</v>
      </c>
      <c r="F1848" s="1">
        <v>0</v>
      </c>
      <c r="G1848" s="1" t="s">
        <v>584</v>
      </c>
      <c r="H1848" s="1" t="s">
        <v>584</v>
      </c>
      <c r="I1848" s="1">
        <v>2</v>
      </c>
      <c r="J1848" s="14" t="s">
        <v>1713</v>
      </c>
      <c r="K1848" s="14" t="s">
        <v>4793</v>
      </c>
      <c r="L1848" s="14"/>
      <c r="M1848" s="1" t="s">
        <v>5986</v>
      </c>
      <c r="N1848" s="14" t="s">
        <v>5989</v>
      </c>
      <c r="O1848" s="1">
        <f>IF(G1848="D1",MATCH(C1848,'RPI calculation'!$A$9:$A$356,0),0)</f>
        <v>95</v>
      </c>
      <c r="P1848" s="1">
        <f>IF(H1848="D1",MATCH(D1848,'RPI calculation'!$A$9:$A$356,0),0)</f>
        <v>112</v>
      </c>
      <c r="Q1848" s="1">
        <f t="shared" si="84"/>
        <v>1</v>
      </c>
      <c r="R1848" s="1">
        <f t="shared" si="85"/>
        <v>1</v>
      </c>
      <c r="S1848" s="1">
        <f t="shared" si="86"/>
        <v>0</v>
      </c>
      <c r="T1848" s="9">
        <f>IF(Q1848=0,0,(INDEX('RPI calculation'!$H$9:$H$356,P1848)-(COUNTIFS(Matches!$C$9:$C$1954,C1848,Matches!$D$9:$D$1954,D1848,Matches!$Q$9:$Q$1954,1,Matches!$F$9:$F$1954,3)+COUNTIFS(Matches!$C$9:$C$1954,D1848,Matches!$D$9:$D$1954,C1848,Matches!$Q$9:$Q$1954,1,Matches!$E$9:$E$1954,3)))/((INDEX('RPI calculation'!$H$9:$H$356,P1848)+INDEX('RPI calculation'!$I$9:$I$356,P1848))-(COUNTIFS(Matches!$C$9:$C$1954,C1848,Matches!$D$9:$D$1954,D1848,Matches!$Q$9:$Q$1954,1)+COUNTIFS(Matches!$C$9:$C$1954,D1848,Matches!$D$9:$D$1954,C1848,Matches!$Q$9:$Q$1954,1))))</f>
        <v>0.1</v>
      </c>
      <c r="U1848" s="9">
        <f>IF(Q1848=0,0,(INDEX('RPI calculation'!$H$9:$H$356,O1848)-(COUNTIFS(Matches!$C$9:$C$1954,C1848,Matches!$D$9:$D$1954,D1848,Matches!$Q$9:$Q$1954,1,Matches!$E$9:$E$1954,3)+COUNTIFS(Matches!$C$9:$C$1954,D1848,Matches!$D$9:$D$1954,C1848,Matches!$Q$9:$Q$1954,1,Matches!$F$9:$F$1954,3)))/((INDEX('RPI calculation'!$H$9:$H$356,O1848)+INDEX('RPI calculation'!$I$9:$I$356,O1848))-(COUNTIFS(Matches!$C$9:$C$1954,C1848,Matches!$D$9:$D$1954,D1848,Matches!$Q$9:$Q$1954,1)+COUNTIFS(Matches!$C$9:$C$1954,D1848,Matches!$D$9:$D$1954,C1848,Matches!$Q$9:$Q$1954,1))))</f>
        <v>0.36363636363636365</v>
      </c>
      <c r="V1848" s="9">
        <f>IF(Q1848=0,0,INDEX('RPI calculation'!$K$9:$K$356,P1848))</f>
        <v>0.53409090909090906</v>
      </c>
      <c r="W1848" s="9">
        <f>IF(Q1848=0,0,INDEX('RPI calculation'!$K$9:$K$356,O1848))</f>
        <v>0.45094696969696968</v>
      </c>
      <c r="X1848" s="1">
        <f>IF(G1848="D1",INDEX('RPI calculation'!$N$9:$N$356,O1848),0)</f>
        <v>237</v>
      </c>
      <c r="Y1848" s="1">
        <f>IF(H1848="D1",INDEX('RPI calculation'!$N$9:$N$356,P1848),0)</f>
        <v>298</v>
      </c>
    </row>
    <row r="1849" spans="1:25" ht="25">
      <c r="A1849" s="1" t="s">
        <v>4794</v>
      </c>
      <c r="B1849" s="12">
        <v>46284</v>
      </c>
      <c r="C1849" s="1" t="s">
        <v>40</v>
      </c>
      <c r="D1849" s="1" t="s">
        <v>50</v>
      </c>
      <c r="E1849" s="1">
        <v>3</v>
      </c>
      <c r="F1849" s="1">
        <v>2</v>
      </c>
      <c r="G1849" s="1" t="s">
        <v>584</v>
      </c>
      <c r="H1849" s="1" t="s">
        <v>584</v>
      </c>
      <c r="I1849" s="1">
        <v>2</v>
      </c>
      <c r="J1849" s="14" t="s">
        <v>4795</v>
      </c>
      <c r="K1849" s="14" t="s">
        <v>4796</v>
      </c>
      <c r="L1849" s="14"/>
      <c r="M1849" s="1" t="s">
        <v>5986</v>
      </c>
      <c r="N1849" s="14" t="s">
        <v>5988</v>
      </c>
      <c r="O1849" s="1">
        <f>IF(G1849="D1",MATCH(C1849,'RPI calculation'!$A$9:$A$356,0),0)</f>
        <v>97</v>
      </c>
      <c r="P1849" s="1">
        <f>IF(H1849="D1",MATCH(D1849,'RPI calculation'!$A$9:$A$356,0),0)</f>
        <v>99</v>
      </c>
      <c r="Q1849" s="1">
        <f t="shared" si="84"/>
        <v>1</v>
      </c>
      <c r="R1849" s="1">
        <f t="shared" si="85"/>
        <v>1</v>
      </c>
      <c r="S1849" s="1">
        <f t="shared" si="86"/>
        <v>0</v>
      </c>
      <c r="T1849" s="9">
        <f>IF(Q1849=0,0,(INDEX('RPI calculation'!$H$9:$H$356,P1849)-(COUNTIFS(Matches!$C$9:$C$1954,C1849,Matches!$D$9:$D$1954,D1849,Matches!$Q$9:$Q$1954,1,Matches!$F$9:$F$1954,3)+COUNTIFS(Matches!$C$9:$C$1954,D1849,Matches!$D$9:$D$1954,C1849,Matches!$Q$9:$Q$1954,1,Matches!$E$9:$E$1954,3)))/((INDEX('RPI calculation'!$H$9:$H$356,P1849)+INDEX('RPI calculation'!$I$9:$I$356,P1849))-(COUNTIFS(Matches!$C$9:$C$1954,C1849,Matches!$D$9:$D$1954,D1849,Matches!$Q$9:$Q$1954,1)+COUNTIFS(Matches!$C$9:$C$1954,D1849,Matches!$D$9:$D$1954,C1849,Matches!$Q$9:$Q$1954,1))))</f>
        <v>0.8</v>
      </c>
      <c r="U1849" s="9">
        <f>IF(Q1849=0,0,(INDEX('RPI calculation'!$H$9:$H$356,O1849)-(COUNTIFS(Matches!$C$9:$C$1954,C1849,Matches!$D$9:$D$1954,D1849,Matches!$Q$9:$Q$1954,1,Matches!$E$9:$E$1954,3)+COUNTIFS(Matches!$C$9:$C$1954,D1849,Matches!$D$9:$D$1954,C1849,Matches!$Q$9:$Q$1954,1,Matches!$F$9:$F$1954,3)))/((INDEX('RPI calculation'!$H$9:$H$356,O1849)+INDEX('RPI calculation'!$I$9:$I$356,O1849))-(COUNTIFS(Matches!$C$9:$C$1954,C1849,Matches!$D$9:$D$1954,D1849,Matches!$Q$9:$Q$1954,1)+COUNTIFS(Matches!$C$9:$C$1954,D1849,Matches!$D$9:$D$1954,C1849,Matches!$Q$9:$Q$1954,1))))</f>
        <v>0.77777777777777779</v>
      </c>
      <c r="V1849" s="9">
        <f>IF(Q1849=0,0,INDEX('RPI calculation'!$K$9:$K$356,P1849))</f>
        <v>0.6127869605142332</v>
      </c>
      <c r="W1849" s="9">
        <f>IF(Q1849=0,0,INDEX('RPI calculation'!$K$9:$K$356,O1849))</f>
        <v>0.62547979797979791</v>
      </c>
      <c r="X1849" s="1">
        <f>IF(G1849="D1",INDEX('RPI calculation'!$N$9:$N$356,O1849),0)</f>
        <v>17</v>
      </c>
      <c r="Y1849" s="1">
        <f>IF(H1849="D1",INDEX('RPI calculation'!$N$9:$N$356,P1849),0)</f>
        <v>27</v>
      </c>
    </row>
    <row r="1850" spans="1:25" ht="25">
      <c r="A1850" s="1" t="s">
        <v>4797</v>
      </c>
      <c r="B1850" s="12">
        <v>46284</v>
      </c>
      <c r="C1850" s="1" t="s">
        <v>188</v>
      </c>
      <c r="D1850" s="1" t="s">
        <v>140</v>
      </c>
      <c r="E1850" s="1">
        <v>2</v>
      </c>
      <c r="F1850" s="1">
        <v>3</v>
      </c>
      <c r="G1850" s="1" t="s">
        <v>584</v>
      </c>
      <c r="H1850" s="1" t="s">
        <v>584</v>
      </c>
      <c r="I1850" s="1">
        <v>2</v>
      </c>
      <c r="J1850" s="14" t="s">
        <v>3768</v>
      </c>
      <c r="K1850" s="14" t="s">
        <v>4798</v>
      </c>
      <c r="L1850" s="14"/>
      <c r="M1850" s="1" t="s">
        <v>5986</v>
      </c>
      <c r="N1850" s="14" t="s">
        <v>5989</v>
      </c>
      <c r="O1850" s="1">
        <f>IF(G1850="D1",MATCH(C1850,'RPI calculation'!$A$9:$A$356,0),0)</f>
        <v>98</v>
      </c>
      <c r="P1850" s="1">
        <f>IF(H1850="D1",MATCH(D1850,'RPI calculation'!$A$9:$A$356,0),0)</f>
        <v>172</v>
      </c>
      <c r="Q1850" s="1">
        <f t="shared" si="84"/>
        <v>1</v>
      </c>
      <c r="R1850" s="1">
        <f t="shared" si="85"/>
        <v>0</v>
      </c>
      <c r="S1850" s="1">
        <f t="shared" si="86"/>
        <v>1</v>
      </c>
      <c r="T1850" s="9">
        <f>IF(Q1850=0,0,(INDEX('RPI calculation'!$H$9:$H$356,P1850)-(COUNTIFS(Matches!$C$9:$C$1954,C1850,Matches!$D$9:$D$1954,D1850,Matches!$Q$9:$Q$1954,1,Matches!$F$9:$F$1954,3)+COUNTIFS(Matches!$C$9:$C$1954,D1850,Matches!$D$9:$D$1954,C1850,Matches!$Q$9:$Q$1954,1,Matches!$E$9:$E$1954,3)))/((INDEX('RPI calculation'!$H$9:$H$356,P1850)+INDEX('RPI calculation'!$I$9:$I$356,P1850))-(COUNTIFS(Matches!$C$9:$C$1954,C1850,Matches!$D$9:$D$1954,D1850,Matches!$Q$9:$Q$1954,1)+COUNTIFS(Matches!$C$9:$C$1954,D1850,Matches!$D$9:$D$1954,C1850,Matches!$Q$9:$Q$1954,1))))</f>
        <v>0.6</v>
      </c>
      <c r="U1850" s="9">
        <f>IF(Q1850=0,0,(INDEX('RPI calculation'!$H$9:$H$356,O1850)-(COUNTIFS(Matches!$C$9:$C$1954,C1850,Matches!$D$9:$D$1954,D1850,Matches!$Q$9:$Q$1954,1,Matches!$E$9:$E$1954,3)+COUNTIFS(Matches!$C$9:$C$1954,D1850,Matches!$D$9:$D$1954,C1850,Matches!$Q$9:$Q$1954,1,Matches!$F$9:$F$1954,3)))/((INDEX('RPI calculation'!$H$9:$H$356,O1850)+INDEX('RPI calculation'!$I$9:$I$356,O1850))-(COUNTIFS(Matches!$C$9:$C$1954,C1850,Matches!$D$9:$D$1954,D1850,Matches!$Q$9:$Q$1954,1)+COUNTIFS(Matches!$C$9:$C$1954,D1850,Matches!$D$9:$D$1954,C1850,Matches!$Q$9:$Q$1954,1))))</f>
        <v>0.54545454545454541</v>
      </c>
      <c r="V1850" s="9">
        <f>IF(Q1850=0,0,INDEX('RPI calculation'!$K$9:$K$356,P1850))</f>
        <v>0.51512855831037652</v>
      </c>
      <c r="W1850" s="9">
        <f>IF(Q1850=0,0,INDEX('RPI calculation'!$K$9:$K$356,O1850))</f>
        <v>0.51755050505050504</v>
      </c>
      <c r="X1850" s="1">
        <f>IF(G1850="D1",INDEX('RPI calculation'!$N$9:$N$356,O1850),0)</f>
        <v>165</v>
      </c>
      <c r="Y1850" s="1">
        <f>IF(H1850="D1",INDEX('RPI calculation'!$N$9:$N$356,P1850),0)</f>
        <v>117</v>
      </c>
    </row>
    <row r="1851" spans="1:25" ht="25">
      <c r="A1851" s="1" t="s">
        <v>4799</v>
      </c>
      <c r="B1851" s="12">
        <v>46284</v>
      </c>
      <c r="C1851" s="1" t="s">
        <v>295</v>
      </c>
      <c r="D1851" s="1" t="s">
        <v>323</v>
      </c>
      <c r="E1851" s="1">
        <v>3</v>
      </c>
      <c r="F1851" s="1">
        <v>0</v>
      </c>
      <c r="G1851" s="1" t="s">
        <v>584</v>
      </c>
      <c r="H1851" s="1" t="s">
        <v>584</v>
      </c>
      <c r="I1851" s="1">
        <v>2</v>
      </c>
      <c r="J1851" s="14" t="s">
        <v>902</v>
      </c>
      <c r="K1851" s="14" t="s">
        <v>4800</v>
      </c>
      <c r="L1851" s="14"/>
      <c r="M1851" s="1" t="s">
        <v>5986</v>
      </c>
      <c r="N1851" s="14" t="s">
        <v>5989</v>
      </c>
      <c r="O1851" s="1">
        <f>IF(G1851="D1",MATCH(C1851,'RPI calculation'!$A$9:$A$356,0),0)</f>
        <v>100</v>
      </c>
      <c r="P1851" s="1">
        <f>IF(H1851="D1",MATCH(D1851,'RPI calculation'!$A$9:$A$356,0),0)</f>
        <v>171</v>
      </c>
      <c r="Q1851" s="1">
        <f t="shared" si="84"/>
        <v>1</v>
      </c>
      <c r="R1851" s="1">
        <f t="shared" si="85"/>
        <v>1</v>
      </c>
      <c r="S1851" s="1">
        <f t="shared" si="86"/>
        <v>0</v>
      </c>
      <c r="T1851" s="9">
        <f>IF(Q1851=0,0,(INDEX('RPI calculation'!$H$9:$H$356,P1851)-(COUNTIFS(Matches!$C$9:$C$1954,C1851,Matches!$D$9:$D$1954,D1851,Matches!$Q$9:$Q$1954,1,Matches!$F$9:$F$1954,3)+COUNTIFS(Matches!$C$9:$C$1954,D1851,Matches!$D$9:$D$1954,C1851,Matches!$Q$9:$Q$1954,1,Matches!$E$9:$E$1954,3)))/((INDEX('RPI calculation'!$H$9:$H$356,P1851)+INDEX('RPI calculation'!$I$9:$I$356,P1851))-(COUNTIFS(Matches!$C$9:$C$1954,C1851,Matches!$D$9:$D$1954,D1851,Matches!$Q$9:$Q$1954,1)+COUNTIFS(Matches!$C$9:$C$1954,D1851,Matches!$D$9:$D$1954,C1851,Matches!$Q$9:$Q$1954,1))))</f>
        <v>0.4</v>
      </c>
      <c r="U1851" s="9">
        <f>IF(Q1851=0,0,(INDEX('RPI calculation'!$H$9:$H$356,O1851)-(COUNTIFS(Matches!$C$9:$C$1954,C1851,Matches!$D$9:$D$1954,D1851,Matches!$Q$9:$Q$1954,1,Matches!$E$9:$E$1954,3)+COUNTIFS(Matches!$C$9:$C$1954,D1851,Matches!$D$9:$D$1954,C1851,Matches!$Q$9:$Q$1954,1,Matches!$F$9:$F$1954,3)))/((INDEX('RPI calculation'!$H$9:$H$356,O1851)+INDEX('RPI calculation'!$I$9:$I$356,O1851))-(COUNTIFS(Matches!$C$9:$C$1954,C1851,Matches!$D$9:$D$1954,D1851,Matches!$Q$9:$Q$1954,1)+COUNTIFS(Matches!$C$9:$C$1954,D1851,Matches!$D$9:$D$1954,C1851,Matches!$Q$9:$Q$1954,1))))</f>
        <v>0.36363636363636365</v>
      </c>
      <c r="V1851" s="9">
        <f>IF(Q1851=0,0,INDEX('RPI calculation'!$K$9:$K$356,P1851))</f>
        <v>0.3916896235078054</v>
      </c>
      <c r="W1851" s="9">
        <f>IF(Q1851=0,0,INDEX('RPI calculation'!$K$9:$K$356,O1851))</f>
        <v>0.43329124579124584</v>
      </c>
      <c r="X1851" s="1">
        <f>IF(G1851="D1",INDEX('RPI calculation'!$N$9:$N$356,O1851),0)</f>
        <v>272</v>
      </c>
      <c r="Y1851" s="1">
        <f>IF(H1851="D1",INDEX('RPI calculation'!$N$9:$N$356,P1851),0)</f>
        <v>300</v>
      </c>
    </row>
    <row r="1852" spans="1:25">
      <c r="A1852" s="1" t="s">
        <v>4801</v>
      </c>
      <c r="B1852" s="12">
        <v>46284</v>
      </c>
      <c r="C1852" s="1" t="s">
        <v>162</v>
      </c>
      <c r="D1852" s="1" t="s">
        <v>120</v>
      </c>
      <c r="E1852" s="1">
        <v>3</v>
      </c>
      <c r="F1852" s="1">
        <v>1</v>
      </c>
      <c r="G1852" s="1" t="s">
        <v>584</v>
      </c>
      <c r="H1852" s="1" t="s">
        <v>584</v>
      </c>
      <c r="I1852" s="1">
        <v>1</v>
      </c>
      <c r="J1852" s="14" t="s">
        <v>4802</v>
      </c>
      <c r="K1852" s="14" t="s">
        <v>4803</v>
      </c>
      <c r="L1852" s="14"/>
      <c r="M1852" s="1" t="s">
        <v>5986</v>
      </c>
      <c r="N1852" s="14" t="s">
        <v>5987</v>
      </c>
      <c r="O1852" s="1">
        <f>IF(G1852="D1",MATCH(C1852,'RPI calculation'!$A$9:$A$356,0),0)</f>
        <v>102</v>
      </c>
      <c r="P1852" s="1">
        <f>IF(H1852="D1",MATCH(D1852,'RPI calculation'!$A$9:$A$356,0),0)</f>
        <v>210</v>
      </c>
      <c r="Q1852" s="1">
        <f t="shared" si="84"/>
        <v>1</v>
      </c>
      <c r="R1852" s="1">
        <f t="shared" si="85"/>
        <v>1</v>
      </c>
      <c r="S1852" s="1">
        <f t="shared" si="86"/>
        <v>0</v>
      </c>
      <c r="T1852" s="9">
        <f>IF(Q1852=0,0,(INDEX('RPI calculation'!$H$9:$H$356,P1852)-(COUNTIFS(Matches!$C$9:$C$1954,C1852,Matches!$D$9:$D$1954,D1852,Matches!$Q$9:$Q$1954,1,Matches!$F$9:$F$1954,3)+COUNTIFS(Matches!$C$9:$C$1954,D1852,Matches!$D$9:$D$1954,C1852,Matches!$Q$9:$Q$1954,1,Matches!$E$9:$E$1954,3)))/((INDEX('RPI calculation'!$H$9:$H$356,P1852)+INDEX('RPI calculation'!$I$9:$I$356,P1852))-(COUNTIFS(Matches!$C$9:$C$1954,C1852,Matches!$D$9:$D$1954,D1852,Matches!$Q$9:$Q$1954,1)+COUNTIFS(Matches!$C$9:$C$1954,D1852,Matches!$D$9:$D$1954,C1852,Matches!$Q$9:$Q$1954,1))))</f>
        <v>0.6</v>
      </c>
      <c r="U1852" s="9">
        <f>IF(Q1852=0,0,(INDEX('RPI calculation'!$H$9:$H$356,O1852)-(COUNTIFS(Matches!$C$9:$C$1954,C1852,Matches!$D$9:$D$1954,D1852,Matches!$Q$9:$Q$1954,1,Matches!$E$9:$E$1954,3)+COUNTIFS(Matches!$C$9:$C$1954,D1852,Matches!$D$9:$D$1954,C1852,Matches!$Q$9:$Q$1954,1,Matches!$F$9:$F$1954,3)))/((INDEX('RPI calculation'!$H$9:$H$356,O1852)+INDEX('RPI calculation'!$I$9:$I$356,O1852))-(COUNTIFS(Matches!$C$9:$C$1954,C1852,Matches!$D$9:$D$1954,D1852,Matches!$Q$9:$Q$1954,1)+COUNTIFS(Matches!$C$9:$C$1954,D1852,Matches!$D$9:$D$1954,C1852,Matches!$Q$9:$Q$1954,1))))</f>
        <v>0.5</v>
      </c>
      <c r="V1852" s="9">
        <f>IF(Q1852=0,0,INDEX('RPI calculation'!$K$9:$K$356,P1852))</f>
        <v>0.58875114784205695</v>
      </c>
      <c r="W1852" s="9">
        <f>IF(Q1852=0,0,INDEX('RPI calculation'!$K$9:$K$356,O1852))</f>
        <v>0.52653810835629011</v>
      </c>
      <c r="X1852" s="1">
        <f>IF(G1852="D1",INDEX('RPI calculation'!$N$9:$N$356,O1852),0)</f>
        <v>139</v>
      </c>
      <c r="Y1852" s="1">
        <f>IF(H1852="D1",INDEX('RPI calculation'!$N$9:$N$356,P1852),0)</f>
        <v>97</v>
      </c>
    </row>
    <row r="1853" spans="1:25" ht="25">
      <c r="A1853" s="1" t="s">
        <v>4804</v>
      </c>
      <c r="B1853" s="12">
        <v>46284</v>
      </c>
      <c r="C1853" s="1" t="s">
        <v>240</v>
      </c>
      <c r="D1853" s="1" t="s">
        <v>337</v>
      </c>
      <c r="E1853" s="1">
        <v>3</v>
      </c>
      <c r="F1853" s="1">
        <v>0</v>
      </c>
      <c r="G1853" s="1" t="s">
        <v>584</v>
      </c>
      <c r="H1853" s="1" t="s">
        <v>584</v>
      </c>
      <c r="I1853" s="1">
        <v>2</v>
      </c>
      <c r="J1853" s="14" t="s">
        <v>1335</v>
      </c>
      <c r="K1853" s="14" t="s">
        <v>4470</v>
      </c>
      <c r="L1853" s="14"/>
      <c r="M1853" s="1" t="s">
        <v>5986</v>
      </c>
      <c r="N1853" s="14" t="s">
        <v>5989</v>
      </c>
      <c r="O1853" s="1">
        <f>IF(G1853="D1",MATCH(C1853,'RPI calculation'!$A$9:$A$356,0),0)</f>
        <v>103</v>
      </c>
      <c r="P1853" s="1">
        <f>IF(H1853="D1",MATCH(D1853,'RPI calculation'!$A$9:$A$356,0),0)</f>
        <v>336</v>
      </c>
      <c r="Q1853" s="1">
        <f t="shared" si="84"/>
        <v>1</v>
      </c>
      <c r="R1853" s="1">
        <f t="shared" si="85"/>
        <v>1</v>
      </c>
      <c r="S1853" s="1">
        <f t="shared" si="86"/>
        <v>0</v>
      </c>
      <c r="T1853" s="9">
        <f>IF(Q1853=0,0,(INDEX('RPI calculation'!$H$9:$H$356,P1853)-(COUNTIFS(Matches!$C$9:$C$1954,C1853,Matches!$D$9:$D$1954,D1853,Matches!$Q$9:$Q$1954,1,Matches!$F$9:$F$1954,3)+COUNTIFS(Matches!$C$9:$C$1954,D1853,Matches!$D$9:$D$1954,C1853,Matches!$Q$9:$Q$1954,1,Matches!$E$9:$E$1954,3)))/((INDEX('RPI calculation'!$H$9:$H$356,P1853)+INDEX('RPI calculation'!$I$9:$I$356,P1853))-(COUNTIFS(Matches!$C$9:$C$1954,C1853,Matches!$D$9:$D$1954,D1853,Matches!$Q$9:$Q$1954,1)+COUNTIFS(Matches!$C$9:$C$1954,D1853,Matches!$D$9:$D$1954,C1853,Matches!$Q$9:$Q$1954,1))))</f>
        <v>0</v>
      </c>
      <c r="U1853" s="9">
        <f>IF(Q1853=0,0,(INDEX('RPI calculation'!$H$9:$H$356,O1853)-(COUNTIFS(Matches!$C$9:$C$1954,C1853,Matches!$D$9:$D$1954,D1853,Matches!$Q$9:$Q$1954,1,Matches!$E$9:$E$1954,3)+COUNTIFS(Matches!$C$9:$C$1954,D1853,Matches!$D$9:$D$1954,C1853,Matches!$Q$9:$Q$1954,1,Matches!$F$9:$F$1954,3)))/((INDEX('RPI calculation'!$H$9:$H$356,O1853)+INDEX('RPI calculation'!$I$9:$I$356,O1853))-(COUNTIFS(Matches!$C$9:$C$1954,C1853,Matches!$D$9:$D$1954,D1853,Matches!$Q$9:$Q$1954,1)+COUNTIFS(Matches!$C$9:$C$1954,D1853,Matches!$D$9:$D$1954,C1853,Matches!$Q$9:$Q$1954,1))))</f>
        <v>0.55555555555555558</v>
      </c>
      <c r="V1853" s="9">
        <f>IF(Q1853=0,0,INDEX('RPI calculation'!$K$9:$K$356,P1853))</f>
        <v>0.55641414141414136</v>
      </c>
      <c r="W1853" s="9">
        <f>IF(Q1853=0,0,INDEX('RPI calculation'!$K$9:$K$356,O1853))</f>
        <v>0.35782828282828283</v>
      </c>
      <c r="X1853" s="1">
        <f>IF(G1853="D1",INDEX('RPI calculation'!$N$9:$N$356,O1853),0)</f>
        <v>217</v>
      </c>
      <c r="Y1853" s="1">
        <f>IF(H1853="D1",INDEX('RPI calculation'!$N$9:$N$356,P1853),0)</f>
        <v>314</v>
      </c>
    </row>
    <row r="1854" spans="1:25">
      <c r="A1854" s="1" t="s">
        <v>4805</v>
      </c>
      <c r="B1854" s="12">
        <v>46284</v>
      </c>
      <c r="C1854" s="1" t="s">
        <v>346</v>
      </c>
      <c r="D1854" s="1" t="s">
        <v>124</v>
      </c>
      <c r="E1854" s="1">
        <v>0</v>
      </c>
      <c r="F1854" s="1">
        <v>3</v>
      </c>
      <c r="G1854" s="1" t="s">
        <v>584</v>
      </c>
      <c r="H1854" s="1" t="s">
        <v>584</v>
      </c>
      <c r="I1854" s="1">
        <v>1</v>
      </c>
      <c r="J1854" s="14" t="s">
        <v>4472</v>
      </c>
      <c r="K1854" s="14" t="s">
        <v>4473</v>
      </c>
      <c r="L1854" s="14"/>
      <c r="M1854" s="1" t="s">
        <v>5993</v>
      </c>
      <c r="N1854" s="14" t="s">
        <v>5989</v>
      </c>
      <c r="O1854" s="1">
        <f>IF(G1854="D1",MATCH(C1854,'RPI calculation'!$A$9:$A$356,0),0)</f>
        <v>104</v>
      </c>
      <c r="P1854" s="1">
        <f>IF(H1854="D1",MATCH(D1854,'RPI calculation'!$A$9:$A$356,0),0)</f>
        <v>108</v>
      </c>
      <c r="Q1854" s="1">
        <f t="shared" si="84"/>
        <v>1</v>
      </c>
      <c r="R1854" s="1">
        <f t="shared" si="85"/>
        <v>0</v>
      </c>
      <c r="S1854" s="1">
        <f t="shared" si="86"/>
        <v>1</v>
      </c>
      <c r="T1854" s="9">
        <f>IF(Q1854=0,0,(INDEX('RPI calculation'!$H$9:$H$356,P1854)-(COUNTIFS(Matches!$C$9:$C$1954,C1854,Matches!$D$9:$D$1954,D1854,Matches!$Q$9:$Q$1954,1,Matches!$F$9:$F$1954,3)+COUNTIFS(Matches!$C$9:$C$1954,D1854,Matches!$D$9:$D$1954,C1854,Matches!$Q$9:$Q$1954,1,Matches!$E$9:$E$1954,3)))/((INDEX('RPI calculation'!$H$9:$H$356,P1854)+INDEX('RPI calculation'!$I$9:$I$356,P1854))-(COUNTIFS(Matches!$C$9:$C$1954,C1854,Matches!$D$9:$D$1954,D1854,Matches!$Q$9:$Q$1954,1)+COUNTIFS(Matches!$C$9:$C$1954,D1854,Matches!$D$9:$D$1954,C1854,Matches!$Q$9:$Q$1954,1))))</f>
        <v>0.625</v>
      </c>
      <c r="U1854" s="9">
        <f>IF(Q1854=0,0,(INDEX('RPI calculation'!$H$9:$H$356,O1854)-(COUNTIFS(Matches!$C$9:$C$1954,C1854,Matches!$D$9:$D$1954,D1854,Matches!$Q$9:$Q$1954,1,Matches!$E$9:$E$1954,3)+COUNTIFS(Matches!$C$9:$C$1954,D1854,Matches!$D$9:$D$1954,C1854,Matches!$Q$9:$Q$1954,1,Matches!$F$9:$F$1954,3)))/((INDEX('RPI calculation'!$H$9:$H$356,O1854)+INDEX('RPI calculation'!$I$9:$I$356,O1854))-(COUNTIFS(Matches!$C$9:$C$1954,C1854,Matches!$D$9:$D$1954,D1854,Matches!$Q$9:$Q$1954,1)+COUNTIFS(Matches!$C$9:$C$1954,D1854,Matches!$D$9:$D$1954,C1854,Matches!$Q$9:$Q$1954,1))))</f>
        <v>0.22222222222222221</v>
      </c>
      <c r="V1854" s="9">
        <f>IF(Q1854=0,0,INDEX('RPI calculation'!$K$9:$K$356,P1854))</f>
        <v>0.49865079365079373</v>
      </c>
      <c r="W1854" s="9">
        <f>IF(Q1854=0,0,INDEX('RPI calculation'!$K$9:$K$356,O1854))</f>
        <v>0.43583739492830403</v>
      </c>
      <c r="X1854" s="1">
        <f>IF(G1854="D1",INDEX('RPI calculation'!$N$9:$N$356,O1854),0)</f>
        <v>323</v>
      </c>
      <c r="Y1854" s="1">
        <f>IF(H1854="D1",INDEX('RPI calculation'!$N$9:$N$356,P1854),0)</f>
        <v>101</v>
      </c>
    </row>
    <row r="1855" spans="1:25" ht="25">
      <c r="A1855" s="1" t="s">
        <v>4806</v>
      </c>
      <c r="B1855" s="12">
        <v>46284</v>
      </c>
      <c r="C1855" s="1" t="s">
        <v>94</v>
      </c>
      <c r="D1855" s="1" t="s">
        <v>137</v>
      </c>
      <c r="E1855" s="1">
        <v>3</v>
      </c>
      <c r="F1855" s="1">
        <v>2</v>
      </c>
      <c r="G1855" s="1" t="s">
        <v>584</v>
      </c>
      <c r="H1855" s="1" t="s">
        <v>584</v>
      </c>
      <c r="I1855" s="1">
        <v>2</v>
      </c>
      <c r="J1855" s="14" t="s">
        <v>1138</v>
      </c>
      <c r="K1855" s="14" t="s">
        <v>4807</v>
      </c>
      <c r="L1855" s="14"/>
      <c r="M1855" s="1" t="s">
        <v>5986</v>
      </c>
      <c r="N1855" s="14" t="s">
        <v>5989</v>
      </c>
      <c r="O1855" s="1">
        <f>IF(G1855="D1",MATCH(C1855,'RPI calculation'!$A$9:$A$356,0),0)</f>
        <v>106</v>
      </c>
      <c r="P1855" s="1">
        <f>IF(H1855="D1",MATCH(D1855,'RPI calculation'!$A$9:$A$356,0),0)</f>
        <v>121</v>
      </c>
      <c r="Q1855" s="1">
        <f t="shared" si="84"/>
        <v>1</v>
      </c>
      <c r="R1855" s="1">
        <f t="shared" si="85"/>
        <v>1</v>
      </c>
      <c r="S1855" s="1">
        <f t="shared" si="86"/>
        <v>0</v>
      </c>
      <c r="T1855" s="9">
        <f>IF(Q1855=0,0,(INDEX('RPI calculation'!$H$9:$H$356,P1855)-(COUNTIFS(Matches!$C$9:$C$1954,C1855,Matches!$D$9:$D$1954,D1855,Matches!$Q$9:$Q$1954,1,Matches!$F$9:$F$1954,3)+COUNTIFS(Matches!$C$9:$C$1954,D1855,Matches!$D$9:$D$1954,C1855,Matches!$Q$9:$Q$1954,1,Matches!$E$9:$E$1954,3)))/((INDEX('RPI calculation'!$H$9:$H$356,P1855)+INDEX('RPI calculation'!$I$9:$I$356,P1855))-(COUNTIFS(Matches!$C$9:$C$1954,C1855,Matches!$D$9:$D$1954,D1855,Matches!$Q$9:$Q$1954,1)+COUNTIFS(Matches!$C$9:$C$1954,D1855,Matches!$D$9:$D$1954,C1855,Matches!$Q$9:$Q$1954,1))))</f>
        <v>0.6</v>
      </c>
      <c r="U1855" s="9">
        <f>IF(Q1855=0,0,(INDEX('RPI calculation'!$H$9:$H$356,O1855)-(COUNTIFS(Matches!$C$9:$C$1954,C1855,Matches!$D$9:$D$1954,D1855,Matches!$Q$9:$Q$1954,1,Matches!$E$9:$E$1954,3)+COUNTIFS(Matches!$C$9:$C$1954,D1855,Matches!$D$9:$D$1954,C1855,Matches!$Q$9:$Q$1954,1,Matches!$F$9:$F$1954,3)))/((INDEX('RPI calculation'!$H$9:$H$356,O1855)+INDEX('RPI calculation'!$I$9:$I$356,O1855))-(COUNTIFS(Matches!$C$9:$C$1954,C1855,Matches!$D$9:$D$1954,D1855,Matches!$Q$9:$Q$1954,1)+COUNTIFS(Matches!$C$9:$C$1954,D1855,Matches!$D$9:$D$1954,C1855,Matches!$Q$9:$Q$1954,1))))</f>
        <v>0.7</v>
      </c>
      <c r="V1855" s="9">
        <f>IF(Q1855=0,0,INDEX('RPI calculation'!$K$9:$K$356,P1855))</f>
        <v>0.53787878787878796</v>
      </c>
      <c r="W1855" s="9">
        <f>IF(Q1855=0,0,INDEX('RPI calculation'!$K$9:$K$356,O1855))</f>
        <v>0.51359044995408631</v>
      </c>
      <c r="X1855" s="1">
        <f>IF(G1855="D1",INDEX('RPI calculation'!$N$9:$N$356,O1855),0)</f>
        <v>71</v>
      </c>
      <c r="Y1855" s="1">
        <f>IF(H1855="D1",INDEX('RPI calculation'!$N$9:$N$356,P1855),0)</f>
        <v>114</v>
      </c>
    </row>
    <row r="1856" spans="1:25">
      <c r="A1856" s="1" t="s">
        <v>4808</v>
      </c>
      <c r="B1856" s="12">
        <v>46284</v>
      </c>
      <c r="C1856" s="1" t="s">
        <v>314</v>
      </c>
      <c r="D1856" s="1" t="s">
        <v>223</v>
      </c>
      <c r="E1856" s="1">
        <v>0</v>
      </c>
      <c r="F1856" s="1">
        <v>3</v>
      </c>
      <c r="G1856" s="1" t="s">
        <v>584</v>
      </c>
      <c r="H1856" s="1" t="s">
        <v>584</v>
      </c>
      <c r="I1856" s="1">
        <v>1</v>
      </c>
      <c r="J1856" s="14" t="s">
        <v>4303</v>
      </c>
      <c r="K1856" s="14" t="s">
        <v>4809</v>
      </c>
      <c r="L1856" s="14"/>
      <c r="M1856" s="1" t="s">
        <v>5993</v>
      </c>
      <c r="N1856" s="14" t="s">
        <v>5989</v>
      </c>
      <c r="O1856" s="1">
        <f>IF(G1856="D1",MATCH(C1856,'RPI calculation'!$A$9:$A$356,0),0)</f>
        <v>109</v>
      </c>
      <c r="P1856" s="1">
        <f>IF(H1856="D1",MATCH(D1856,'RPI calculation'!$A$9:$A$356,0),0)</f>
        <v>178</v>
      </c>
      <c r="Q1856" s="1">
        <f t="shared" si="84"/>
        <v>1</v>
      </c>
      <c r="R1856" s="1">
        <f t="shared" si="85"/>
        <v>0</v>
      </c>
      <c r="S1856" s="1">
        <f t="shared" si="86"/>
        <v>1</v>
      </c>
      <c r="T1856" s="9">
        <f>IF(Q1856=0,0,(INDEX('RPI calculation'!$H$9:$H$356,P1856)-(COUNTIFS(Matches!$C$9:$C$1954,C1856,Matches!$D$9:$D$1954,D1856,Matches!$Q$9:$Q$1954,1,Matches!$F$9:$F$1954,3)+COUNTIFS(Matches!$C$9:$C$1954,D1856,Matches!$D$9:$D$1954,C1856,Matches!$Q$9:$Q$1954,1,Matches!$E$9:$E$1954,3)))/((INDEX('RPI calculation'!$H$9:$H$356,P1856)+INDEX('RPI calculation'!$I$9:$I$356,P1856))-(COUNTIFS(Matches!$C$9:$C$1954,C1856,Matches!$D$9:$D$1954,D1856,Matches!$Q$9:$Q$1954,1)+COUNTIFS(Matches!$C$9:$C$1954,D1856,Matches!$D$9:$D$1954,C1856,Matches!$Q$9:$Q$1954,1))))</f>
        <v>0.33333333333333331</v>
      </c>
      <c r="U1856" s="9">
        <f>IF(Q1856=0,0,(INDEX('RPI calculation'!$H$9:$H$356,O1856)-(COUNTIFS(Matches!$C$9:$C$1954,C1856,Matches!$D$9:$D$1954,D1856,Matches!$Q$9:$Q$1954,1,Matches!$E$9:$E$1954,3)+COUNTIFS(Matches!$C$9:$C$1954,D1856,Matches!$D$9:$D$1954,C1856,Matches!$Q$9:$Q$1954,1,Matches!$F$9:$F$1954,3)))/((INDEX('RPI calculation'!$H$9:$H$356,O1856)+INDEX('RPI calculation'!$I$9:$I$356,O1856))-(COUNTIFS(Matches!$C$9:$C$1954,C1856,Matches!$D$9:$D$1954,D1856,Matches!$Q$9:$Q$1954,1)+COUNTIFS(Matches!$C$9:$C$1954,D1856,Matches!$D$9:$D$1954,C1856,Matches!$Q$9:$Q$1954,1))))</f>
        <v>0.46153846153846156</v>
      </c>
      <c r="V1856" s="9">
        <f>IF(Q1856=0,0,INDEX('RPI calculation'!$K$9:$K$356,P1856))</f>
        <v>0.53423465423465422</v>
      </c>
      <c r="W1856" s="9">
        <f>IF(Q1856=0,0,INDEX('RPI calculation'!$K$9:$K$356,O1856))</f>
        <v>0.38657453657453661</v>
      </c>
      <c r="X1856" s="1">
        <f>IF(G1856="D1",INDEX('RPI calculation'!$N$9:$N$356,O1856),0)</f>
        <v>291</v>
      </c>
      <c r="Y1856" s="1">
        <f>IF(H1856="D1",INDEX('RPI calculation'!$N$9:$N$356,P1856),0)</f>
        <v>200</v>
      </c>
    </row>
    <row r="1857" spans="1:25" ht="25">
      <c r="A1857" s="1" t="s">
        <v>4810</v>
      </c>
      <c r="B1857" s="12">
        <v>46284</v>
      </c>
      <c r="C1857" s="1" t="s">
        <v>168</v>
      </c>
      <c r="D1857" s="1" t="s">
        <v>342</v>
      </c>
      <c r="E1857" s="1">
        <v>3</v>
      </c>
      <c r="F1857" s="1">
        <v>0</v>
      </c>
      <c r="G1857" s="1" t="s">
        <v>584</v>
      </c>
      <c r="H1857" s="1" t="s">
        <v>584</v>
      </c>
      <c r="I1857" s="1">
        <v>2</v>
      </c>
      <c r="J1857" s="14" t="s">
        <v>609</v>
      </c>
      <c r="K1857" s="14" t="s">
        <v>2324</v>
      </c>
      <c r="L1857" s="14"/>
      <c r="M1857" s="1" t="s">
        <v>5986</v>
      </c>
      <c r="N1857" s="14" t="s">
        <v>5989</v>
      </c>
      <c r="O1857" s="1">
        <f>IF(G1857="D1",MATCH(C1857,'RPI calculation'!$A$9:$A$356,0),0)</f>
        <v>110</v>
      </c>
      <c r="P1857" s="1">
        <f>IF(H1857="D1",MATCH(D1857,'RPI calculation'!$A$9:$A$356,0),0)</f>
        <v>111</v>
      </c>
      <c r="Q1857" s="1">
        <f t="shared" si="84"/>
        <v>1</v>
      </c>
      <c r="R1857" s="1">
        <f t="shared" si="85"/>
        <v>1</v>
      </c>
      <c r="S1857" s="1">
        <f t="shared" si="86"/>
        <v>0</v>
      </c>
      <c r="T1857" s="9">
        <f>IF(Q1857=0,0,(INDEX('RPI calculation'!$H$9:$H$356,P1857)-(COUNTIFS(Matches!$C$9:$C$1954,C1857,Matches!$D$9:$D$1954,D1857,Matches!$Q$9:$Q$1954,1,Matches!$F$9:$F$1954,3)+COUNTIFS(Matches!$C$9:$C$1954,D1857,Matches!$D$9:$D$1954,C1857,Matches!$Q$9:$Q$1954,1,Matches!$E$9:$E$1954,3)))/((INDEX('RPI calculation'!$H$9:$H$356,P1857)+INDEX('RPI calculation'!$I$9:$I$356,P1857))-(COUNTIFS(Matches!$C$9:$C$1954,C1857,Matches!$D$9:$D$1954,D1857,Matches!$Q$9:$Q$1954,1)+COUNTIFS(Matches!$C$9:$C$1954,D1857,Matches!$D$9:$D$1954,C1857,Matches!$Q$9:$Q$1954,1))))</f>
        <v>0.2</v>
      </c>
      <c r="U1857" s="9">
        <f>IF(Q1857=0,0,(INDEX('RPI calculation'!$H$9:$H$356,O1857)-(COUNTIFS(Matches!$C$9:$C$1954,C1857,Matches!$D$9:$D$1954,D1857,Matches!$Q$9:$Q$1954,1,Matches!$E$9:$E$1954,3)+COUNTIFS(Matches!$C$9:$C$1954,D1857,Matches!$D$9:$D$1954,C1857,Matches!$Q$9:$Q$1954,1,Matches!$F$9:$F$1954,3)))/((INDEX('RPI calculation'!$H$9:$H$356,O1857)+INDEX('RPI calculation'!$I$9:$I$356,O1857))-(COUNTIFS(Matches!$C$9:$C$1954,C1857,Matches!$D$9:$D$1954,D1857,Matches!$Q$9:$Q$1954,1)+COUNTIFS(Matches!$C$9:$C$1954,D1857,Matches!$D$9:$D$1954,C1857,Matches!$Q$9:$Q$1954,1))))</f>
        <v>0.55555555555555558</v>
      </c>
      <c r="V1857" s="9">
        <f>IF(Q1857=0,0,INDEX('RPI calculation'!$K$9:$K$356,P1857))</f>
        <v>0.45660126910126914</v>
      </c>
      <c r="W1857" s="9">
        <f>IF(Q1857=0,0,INDEX('RPI calculation'!$K$9:$K$356,O1857))</f>
        <v>0.45872359963269055</v>
      </c>
      <c r="X1857" s="1">
        <f>IF(G1857="D1",INDEX('RPI calculation'!$N$9:$N$356,O1857),0)</f>
        <v>145</v>
      </c>
      <c r="Y1857" s="1">
        <f>IF(H1857="D1",INDEX('RPI calculation'!$N$9:$N$356,P1857),0)</f>
        <v>319</v>
      </c>
    </row>
    <row r="1858" spans="1:25" ht="25">
      <c r="A1858" s="1" t="s">
        <v>4811</v>
      </c>
      <c r="B1858" s="12">
        <v>46284</v>
      </c>
      <c r="C1858" s="1" t="s">
        <v>206</v>
      </c>
      <c r="D1858" s="1" t="s">
        <v>298</v>
      </c>
      <c r="E1858" s="1">
        <v>3</v>
      </c>
      <c r="F1858" s="1">
        <v>0</v>
      </c>
      <c r="G1858" s="1" t="s">
        <v>584</v>
      </c>
      <c r="H1858" s="1" t="s">
        <v>584</v>
      </c>
      <c r="I1858" s="1">
        <v>2</v>
      </c>
      <c r="J1858" s="14" t="s">
        <v>2389</v>
      </c>
      <c r="K1858" s="14" t="s">
        <v>4812</v>
      </c>
      <c r="L1858" s="14"/>
      <c r="M1858" s="1" t="s">
        <v>5986</v>
      </c>
      <c r="N1858" s="14" t="s">
        <v>5989</v>
      </c>
      <c r="O1858" s="1">
        <f>IF(G1858="D1",MATCH(C1858,'RPI calculation'!$A$9:$A$356,0),0)</f>
        <v>116</v>
      </c>
      <c r="P1858" s="1">
        <f>IF(H1858="D1",MATCH(D1858,'RPI calculation'!$A$9:$A$356,0),0)</f>
        <v>151</v>
      </c>
      <c r="Q1858" s="1">
        <f t="shared" si="84"/>
        <v>1</v>
      </c>
      <c r="R1858" s="1">
        <f t="shared" si="85"/>
        <v>1</v>
      </c>
      <c r="S1858" s="1">
        <f t="shared" si="86"/>
        <v>0</v>
      </c>
      <c r="T1858" s="9">
        <f>IF(Q1858=0,0,(INDEX('RPI calculation'!$H$9:$H$356,P1858)-(COUNTIFS(Matches!$C$9:$C$1954,C1858,Matches!$D$9:$D$1954,D1858,Matches!$Q$9:$Q$1954,1,Matches!$F$9:$F$1954,3)+COUNTIFS(Matches!$C$9:$C$1954,D1858,Matches!$D$9:$D$1954,C1858,Matches!$Q$9:$Q$1954,1,Matches!$E$9:$E$1954,3)))/((INDEX('RPI calculation'!$H$9:$H$356,P1858)+INDEX('RPI calculation'!$I$9:$I$356,P1858))-(COUNTIFS(Matches!$C$9:$C$1954,C1858,Matches!$D$9:$D$1954,D1858,Matches!$Q$9:$Q$1954,1)+COUNTIFS(Matches!$C$9:$C$1954,D1858,Matches!$D$9:$D$1954,C1858,Matches!$Q$9:$Q$1954,1))))</f>
        <v>0.36363636363636365</v>
      </c>
      <c r="U1858" s="9">
        <f>IF(Q1858=0,0,(INDEX('RPI calculation'!$H$9:$H$356,O1858)-(COUNTIFS(Matches!$C$9:$C$1954,C1858,Matches!$D$9:$D$1954,D1858,Matches!$Q$9:$Q$1954,1,Matches!$E$9:$E$1954,3)+COUNTIFS(Matches!$C$9:$C$1954,D1858,Matches!$D$9:$D$1954,C1858,Matches!$Q$9:$Q$1954,1,Matches!$F$9:$F$1954,3)))/((INDEX('RPI calculation'!$H$9:$H$356,O1858)+INDEX('RPI calculation'!$I$9:$I$356,O1858))-(COUNTIFS(Matches!$C$9:$C$1954,C1858,Matches!$D$9:$D$1954,D1858,Matches!$Q$9:$Q$1954,1)+COUNTIFS(Matches!$C$9:$C$1954,D1858,Matches!$D$9:$D$1954,C1858,Matches!$Q$9:$Q$1954,1))))</f>
        <v>0.8</v>
      </c>
      <c r="V1858" s="9">
        <f>IF(Q1858=0,0,INDEX('RPI calculation'!$K$9:$K$356,P1858))</f>
        <v>0.47633940133940134</v>
      </c>
      <c r="W1858" s="9">
        <f>IF(Q1858=0,0,INDEX('RPI calculation'!$K$9:$K$356,O1858))</f>
        <v>0.32379741470650564</v>
      </c>
      <c r="X1858" s="1">
        <f>IF(G1858="D1",INDEX('RPI calculation'!$N$9:$N$356,O1858),0)</f>
        <v>183</v>
      </c>
      <c r="Y1858" s="1">
        <f>IF(H1858="D1",INDEX('RPI calculation'!$N$9:$N$356,P1858),0)</f>
        <v>275</v>
      </c>
    </row>
    <row r="1859" spans="1:25" ht="25">
      <c r="A1859" s="1" t="s">
        <v>4813</v>
      </c>
      <c r="B1859" s="12">
        <v>46284</v>
      </c>
      <c r="C1859" s="1" t="s">
        <v>43</v>
      </c>
      <c r="D1859" s="1" t="s">
        <v>73</v>
      </c>
      <c r="E1859" s="1">
        <v>3</v>
      </c>
      <c r="F1859" s="1">
        <v>1</v>
      </c>
      <c r="G1859" s="1" t="s">
        <v>584</v>
      </c>
      <c r="H1859" s="1" t="s">
        <v>584</v>
      </c>
      <c r="I1859" s="1">
        <v>2</v>
      </c>
      <c r="J1859" s="14" t="s">
        <v>594</v>
      </c>
      <c r="K1859" s="14" t="s">
        <v>4814</v>
      </c>
      <c r="L1859" s="14"/>
      <c r="M1859" s="1" t="s">
        <v>5986</v>
      </c>
      <c r="N1859" s="14" t="s">
        <v>5989</v>
      </c>
      <c r="O1859" s="1">
        <f>IF(G1859="D1",MATCH(C1859,'RPI calculation'!$A$9:$A$356,0),0)</f>
        <v>117</v>
      </c>
      <c r="P1859" s="1">
        <f>IF(H1859="D1",MATCH(D1859,'RPI calculation'!$A$9:$A$356,0),0)</f>
        <v>179</v>
      </c>
      <c r="Q1859" s="1">
        <f t="shared" si="84"/>
        <v>1</v>
      </c>
      <c r="R1859" s="1">
        <f t="shared" si="85"/>
        <v>1</v>
      </c>
      <c r="S1859" s="1">
        <f t="shared" si="86"/>
        <v>0</v>
      </c>
      <c r="T1859" s="9">
        <f>IF(Q1859=0,0,(INDEX('RPI calculation'!$H$9:$H$356,P1859)-(COUNTIFS(Matches!$C$9:$C$1954,C1859,Matches!$D$9:$D$1954,D1859,Matches!$Q$9:$Q$1954,1,Matches!$F$9:$F$1954,3)+COUNTIFS(Matches!$C$9:$C$1954,D1859,Matches!$D$9:$D$1954,C1859,Matches!$Q$9:$Q$1954,1,Matches!$E$9:$E$1954,3)))/((INDEX('RPI calculation'!$H$9:$H$356,P1859)+INDEX('RPI calculation'!$I$9:$I$356,P1859))-(COUNTIFS(Matches!$C$9:$C$1954,C1859,Matches!$D$9:$D$1954,D1859,Matches!$Q$9:$Q$1954,1)+COUNTIFS(Matches!$C$9:$C$1954,D1859,Matches!$D$9:$D$1954,C1859,Matches!$Q$9:$Q$1954,1))))</f>
        <v>0.9</v>
      </c>
      <c r="U1859" s="9">
        <f>IF(Q1859=0,0,(INDEX('RPI calculation'!$H$9:$H$356,O1859)-(COUNTIFS(Matches!$C$9:$C$1954,C1859,Matches!$D$9:$D$1954,D1859,Matches!$Q$9:$Q$1954,1,Matches!$E$9:$E$1954,3)+COUNTIFS(Matches!$C$9:$C$1954,D1859,Matches!$D$9:$D$1954,C1859,Matches!$Q$9:$Q$1954,1,Matches!$F$9:$F$1954,3)))/((INDEX('RPI calculation'!$H$9:$H$356,O1859)+INDEX('RPI calculation'!$I$9:$I$356,O1859))-(COUNTIFS(Matches!$C$9:$C$1954,C1859,Matches!$D$9:$D$1954,D1859,Matches!$Q$9:$Q$1954,1)+COUNTIFS(Matches!$C$9:$C$1954,D1859,Matches!$D$9:$D$1954,C1859,Matches!$Q$9:$Q$1954,1))))</f>
        <v>0.75</v>
      </c>
      <c r="V1859" s="9">
        <f>IF(Q1859=0,0,INDEX('RPI calculation'!$K$9:$K$356,P1859))</f>
        <v>0.524823408914318</v>
      </c>
      <c r="W1859" s="9">
        <f>IF(Q1859=0,0,INDEX('RPI calculation'!$K$9:$K$356,O1859))</f>
        <v>0.6216610549943884</v>
      </c>
      <c r="X1859" s="1">
        <f>IF(G1859="D1",INDEX('RPI calculation'!$N$9:$N$356,O1859),0)</f>
        <v>20</v>
      </c>
      <c r="Y1859" s="1">
        <f>IF(H1859="D1",INDEX('RPI calculation'!$N$9:$N$356,P1859),0)</f>
        <v>50</v>
      </c>
    </row>
    <row r="1860" spans="1:25" ht="25">
      <c r="A1860" s="1" t="s">
        <v>4815</v>
      </c>
      <c r="B1860" s="12">
        <v>46284</v>
      </c>
      <c r="C1860" s="1" t="s">
        <v>174</v>
      </c>
      <c r="D1860" s="1" t="s">
        <v>202</v>
      </c>
      <c r="E1860" s="1">
        <v>3</v>
      </c>
      <c r="F1860" s="1">
        <v>1</v>
      </c>
      <c r="G1860" s="1" t="s">
        <v>584</v>
      </c>
      <c r="H1860" s="1" t="s">
        <v>584</v>
      </c>
      <c r="I1860" s="1">
        <v>2</v>
      </c>
      <c r="J1860" s="14" t="s">
        <v>844</v>
      </c>
      <c r="K1860" s="14" t="s">
        <v>4816</v>
      </c>
      <c r="L1860" s="14"/>
      <c r="M1860" s="1" t="s">
        <v>5986</v>
      </c>
      <c r="N1860" s="14" t="s">
        <v>5989</v>
      </c>
      <c r="O1860" s="1">
        <f>IF(G1860="D1",MATCH(C1860,'RPI calculation'!$A$9:$A$356,0),0)</f>
        <v>118</v>
      </c>
      <c r="P1860" s="1">
        <f>IF(H1860="D1",MATCH(D1860,'RPI calculation'!$A$9:$A$356,0),0)</f>
        <v>227</v>
      </c>
      <c r="Q1860" s="1">
        <f t="shared" si="84"/>
        <v>1</v>
      </c>
      <c r="R1860" s="1">
        <f t="shared" si="85"/>
        <v>1</v>
      </c>
      <c r="S1860" s="1">
        <f t="shared" si="86"/>
        <v>0</v>
      </c>
      <c r="T1860" s="9">
        <f>IF(Q1860=0,0,(INDEX('RPI calculation'!$H$9:$H$356,P1860)-(COUNTIFS(Matches!$C$9:$C$1954,C1860,Matches!$D$9:$D$1954,D1860,Matches!$Q$9:$Q$1954,1,Matches!$F$9:$F$1954,3)+COUNTIFS(Matches!$C$9:$C$1954,D1860,Matches!$D$9:$D$1954,C1860,Matches!$Q$9:$Q$1954,1,Matches!$E$9:$E$1954,3)))/((INDEX('RPI calculation'!$H$9:$H$356,P1860)+INDEX('RPI calculation'!$I$9:$I$356,P1860))-(COUNTIFS(Matches!$C$9:$C$1954,C1860,Matches!$D$9:$D$1954,D1860,Matches!$Q$9:$Q$1954,1)+COUNTIFS(Matches!$C$9:$C$1954,D1860,Matches!$D$9:$D$1954,C1860,Matches!$Q$9:$Q$1954,1))))</f>
        <v>0.5</v>
      </c>
      <c r="U1860" s="9">
        <f>IF(Q1860=0,0,(INDEX('RPI calculation'!$H$9:$H$356,O1860)-(COUNTIFS(Matches!$C$9:$C$1954,C1860,Matches!$D$9:$D$1954,D1860,Matches!$Q$9:$Q$1954,1,Matches!$E$9:$E$1954,3)+COUNTIFS(Matches!$C$9:$C$1954,D1860,Matches!$D$9:$D$1954,C1860,Matches!$Q$9:$Q$1954,1,Matches!$F$9:$F$1954,3)))/((INDEX('RPI calculation'!$H$9:$H$356,O1860)+INDEX('RPI calculation'!$I$9:$I$356,O1860))-(COUNTIFS(Matches!$C$9:$C$1954,C1860,Matches!$D$9:$D$1954,D1860,Matches!$Q$9:$Q$1954,1)+COUNTIFS(Matches!$C$9:$C$1954,D1860,Matches!$D$9:$D$1954,C1860,Matches!$Q$9:$Q$1954,1))))</f>
        <v>0.5</v>
      </c>
      <c r="V1860" s="9">
        <f>IF(Q1860=0,0,INDEX('RPI calculation'!$K$9:$K$356,P1860))</f>
        <v>0.53330558330558331</v>
      </c>
      <c r="W1860" s="9">
        <f>IF(Q1860=0,0,INDEX('RPI calculation'!$K$9:$K$356,O1860))</f>
        <v>0.52078577987668906</v>
      </c>
      <c r="X1860" s="1">
        <f>IF(G1860="D1",INDEX('RPI calculation'!$N$9:$N$356,O1860),0)</f>
        <v>151</v>
      </c>
      <c r="Y1860" s="1">
        <f>IF(H1860="D1",INDEX('RPI calculation'!$N$9:$N$356,P1860),0)</f>
        <v>179</v>
      </c>
    </row>
    <row r="1861" spans="1:25" ht="25">
      <c r="A1861" s="1" t="s">
        <v>4817</v>
      </c>
      <c r="B1861" s="12">
        <v>46284</v>
      </c>
      <c r="C1861" s="1" t="s">
        <v>333</v>
      </c>
      <c r="D1861" s="1" t="s">
        <v>312</v>
      </c>
      <c r="E1861" s="1">
        <v>0</v>
      </c>
      <c r="F1861" s="1">
        <v>3</v>
      </c>
      <c r="G1861" s="1" t="s">
        <v>584</v>
      </c>
      <c r="H1861" s="1" t="s">
        <v>584</v>
      </c>
      <c r="I1861" s="1">
        <v>3</v>
      </c>
      <c r="J1861" s="14" t="s">
        <v>745</v>
      </c>
      <c r="K1861" s="14" t="s">
        <v>4818</v>
      </c>
      <c r="L1861" s="14"/>
      <c r="M1861" s="1" t="s">
        <v>5986</v>
      </c>
      <c r="N1861" s="14" t="s">
        <v>5989</v>
      </c>
      <c r="O1861" s="1">
        <f>IF(G1861="D1",MATCH(C1861,'RPI calculation'!$A$9:$A$356,0),0)</f>
        <v>119</v>
      </c>
      <c r="P1861" s="1">
        <f>IF(H1861="D1",MATCH(D1861,'RPI calculation'!$A$9:$A$356,0),0)</f>
        <v>183</v>
      </c>
      <c r="Q1861" s="1">
        <f t="shared" si="84"/>
        <v>1</v>
      </c>
      <c r="R1861" s="1">
        <f t="shared" si="85"/>
        <v>0</v>
      </c>
      <c r="S1861" s="1">
        <f t="shared" si="86"/>
        <v>1</v>
      </c>
      <c r="T1861" s="9">
        <f>IF(Q1861=0,0,(INDEX('RPI calculation'!$H$9:$H$356,P1861)-(COUNTIFS(Matches!$C$9:$C$1954,C1861,Matches!$D$9:$D$1954,D1861,Matches!$Q$9:$Q$1954,1,Matches!$F$9:$F$1954,3)+COUNTIFS(Matches!$C$9:$C$1954,D1861,Matches!$D$9:$D$1954,C1861,Matches!$Q$9:$Q$1954,1,Matches!$E$9:$E$1954,3)))/((INDEX('RPI calculation'!$H$9:$H$356,P1861)+INDEX('RPI calculation'!$I$9:$I$356,P1861))-(COUNTIFS(Matches!$C$9:$C$1954,C1861,Matches!$D$9:$D$1954,D1861,Matches!$Q$9:$Q$1954,1)+COUNTIFS(Matches!$C$9:$C$1954,D1861,Matches!$D$9:$D$1954,C1861,Matches!$Q$9:$Q$1954,1))))</f>
        <v>0.25</v>
      </c>
      <c r="U1861" s="9">
        <f>IF(Q1861=0,0,(INDEX('RPI calculation'!$H$9:$H$356,O1861)-(COUNTIFS(Matches!$C$9:$C$1954,C1861,Matches!$D$9:$D$1954,D1861,Matches!$Q$9:$Q$1954,1,Matches!$E$9:$E$1954,3)+COUNTIFS(Matches!$C$9:$C$1954,D1861,Matches!$D$9:$D$1954,C1861,Matches!$Q$9:$Q$1954,1,Matches!$F$9:$F$1954,3)))/((INDEX('RPI calculation'!$H$9:$H$356,O1861)+INDEX('RPI calculation'!$I$9:$I$356,O1861))-(COUNTIFS(Matches!$C$9:$C$1954,C1861,Matches!$D$9:$D$1954,D1861,Matches!$Q$9:$Q$1954,1)+COUNTIFS(Matches!$C$9:$C$1954,D1861,Matches!$D$9:$D$1954,C1861,Matches!$Q$9:$Q$1954,1))))</f>
        <v>0.45454545454545453</v>
      </c>
      <c r="V1861" s="9">
        <f>IF(Q1861=0,0,INDEX('RPI calculation'!$K$9:$K$356,P1861))</f>
        <v>0.47126441934134244</v>
      </c>
      <c r="W1861" s="9">
        <f>IF(Q1861=0,0,INDEX('RPI calculation'!$K$9:$K$356,O1861))</f>
        <v>0.36137820512820512</v>
      </c>
      <c r="X1861" s="1">
        <f>IF(G1861="D1",INDEX('RPI calculation'!$N$9:$N$356,O1861),0)</f>
        <v>310</v>
      </c>
      <c r="Y1861" s="1">
        <f>IF(H1861="D1",INDEX('RPI calculation'!$N$9:$N$356,P1861),0)</f>
        <v>289</v>
      </c>
    </row>
    <row r="1862" spans="1:25" ht="25">
      <c r="A1862" s="1" t="s">
        <v>4819</v>
      </c>
      <c r="B1862" s="12">
        <v>46284</v>
      </c>
      <c r="C1862" s="1" t="s">
        <v>333</v>
      </c>
      <c r="D1862" s="1" t="s">
        <v>358</v>
      </c>
      <c r="E1862" s="1">
        <v>3</v>
      </c>
      <c r="F1862" s="1">
        <v>2</v>
      </c>
      <c r="G1862" s="1" t="s">
        <v>584</v>
      </c>
      <c r="H1862" s="1" t="s">
        <v>584</v>
      </c>
      <c r="I1862" s="1">
        <v>2</v>
      </c>
      <c r="J1862" s="14" t="s">
        <v>1522</v>
      </c>
      <c r="K1862" s="14" t="s">
        <v>3439</v>
      </c>
      <c r="L1862" s="14"/>
      <c r="M1862" s="1" t="s">
        <v>5986</v>
      </c>
      <c r="N1862" s="14" t="s">
        <v>5989</v>
      </c>
      <c r="O1862" s="1">
        <f>IF(G1862="D1",MATCH(C1862,'RPI calculation'!$A$9:$A$356,0),0)</f>
        <v>119</v>
      </c>
      <c r="P1862" s="1">
        <f>IF(H1862="D1",MATCH(D1862,'RPI calculation'!$A$9:$A$356,0),0)</f>
        <v>190</v>
      </c>
      <c r="Q1862" s="1">
        <f t="shared" si="84"/>
        <v>1</v>
      </c>
      <c r="R1862" s="1">
        <f t="shared" si="85"/>
        <v>1</v>
      </c>
      <c r="S1862" s="1">
        <f t="shared" si="86"/>
        <v>0</v>
      </c>
      <c r="T1862" s="9">
        <f>IF(Q1862=0,0,(INDEX('RPI calculation'!$H$9:$H$356,P1862)-(COUNTIFS(Matches!$C$9:$C$1954,C1862,Matches!$D$9:$D$1954,D1862,Matches!$Q$9:$Q$1954,1,Matches!$F$9:$F$1954,3)+COUNTIFS(Matches!$C$9:$C$1954,D1862,Matches!$D$9:$D$1954,C1862,Matches!$Q$9:$Q$1954,1,Matches!$E$9:$E$1954,3)))/((INDEX('RPI calculation'!$H$9:$H$356,P1862)+INDEX('RPI calculation'!$I$9:$I$356,P1862))-(COUNTIFS(Matches!$C$9:$C$1954,C1862,Matches!$D$9:$D$1954,D1862,Matches!$Q$9:$Q$1954,1)+COUNTIFS(Matches!$C$9:$C$1954,D1862,Matches!$D$9:$D$1954,C1862,Matches!$Q$9:$Q$1954,1))))</f>
        <v>8.3333333333333329E-2</v>
      </c>
      <c r="U1862" s="9">
        <f>IF(Q1862=0,0,(INDEX('RPI calculation'!$H$9:$H$356,O1862)-(COUNTIFS(Matches!$C$9:$C$1954,C1862,Matches!$D$9:$D$1954,D1862,Matches!$Q$9:$Q$1954,1,Matches!$E$9:$E$1954,3)+COUNTIFS(Matches!$C$9:$C$1954,D1862,Matches!$D$9:$D$1954,C1862,Matches!$Q$9:$Q$1954,1,Matches!$F$9:$F$1954,3)))/((INDEX('RPI calculation'!$H$9:$H$356,O1862)+INDEX('RPI calculation'!$I$9:$I$356,O1862))-(COUNTIFS(Matches!$C$9:$C$1954,C1862,Matches!$D$9:$D$1954,D1862,Matches!$Q$9:$Q$1954,1)+COUNTIFS(Matches!$C$9:$C$1954,D1862,Matches!$D$9:$D$1954,C1862,Matches!$Q$9:$Q$1954,1))))</f>
        <v>0.3</v>
      </c>
      <c r="V1862" s="9">
        <f>IF(Q1862=0,0,INDEX('RPI calculation'!$K$9:$K$356,P1862))</f>
        <v>0.41435786435786437</v>
      </c>
      <c r="W1862" s="9">
        <f>IF(Q1862=0,0,INDEX('RPI calculation'!$K$9:$K$356,O1862))</f>
        <v>0.36137820512820512</v>
      </c>
      <c r="X1862" s="1">
        <f>IF(G1862="D1",INDEX('RPI calculation'!$N$9:$N$356,O1862),0)</f>
        <v>310</v>
      </c>
      <c r="Y1862" s="1">
        <f>IF(H1862="D1",INDEX('RPI calculation'!$N$9:$N$356,P1862),0)</f>
        <v>335</v>
      </c>
    </row>
    <row r="1863" spans="1:25" ht="25">
      <c r="A1863" s="1" t="s">
        <v>4820</v>
      </c>
      <c r="B1863" s="12">
        <v>46284</v>
      </c>
      <c r="C1863" s="1" t="s">
        <v>60</v>
      </c>
      <c r="D1863" s="1" t="s">
        <v>215</v>
      </c>
      <c r="E1863" s="1">
        <v>3</v>
      </c>
      <c r="F1863" s="1">
        <v>1</v>
      </c>
      <c r="G1863" s="1" t="s">
        <v>584</v>
      </c>
      <c r="H1863" s="1" t="s">
        <v>584</v>
      </c>
      <c r="I1863" s="1">
        <v>2</v>
      </c>
      <c r="J1863" s="14" t="s">
        <v>644</v>
      </c>
      <c r="K1863" s="14" t="s">
        <v>4821</v>
      </c>
      <c r="L1863" s="14"/>
      <c r="M1863" s="1" t="s">
        <v>5986</v>
      </c>
      <c r="N1863" s="14" t="s">
        <v>5989</v>
      </c>
      <c r="O1863" s="1">
        <f>IF(G1863="D1",MATCH(C1863,'RPI calculation'!$A$9:$A$356,0),0)</f>
        <v>120</v>
      </c>
      <c r="P1863" s="1">
        <f>IF(H1863="D1",MATCH(D1863,'RPI calculation'!$A$9:$A$356,0),0)</f>
        <v>285</v>
      </c>
      <c r="Q1863" s="1">
        <f t="shared" si="84"/>
        <v>1</v>
      </c>
      <c r="R1863" s="1">
        <f t="shared" si="85"/>
        <v>1</v>
      </c>
      <c r="S1863" s="1">
        <f t="shared" si="86"/>
        <v>0</v>
      </c>
      <c r="T1863" s="9">
        <f>IF(Q1863=0,0,(INDEX('RPI calculation'!$H$9:$H$356,P1863)-(COUNTIFS(Matches!$C$9:$C$1954,C1863,Matches!$D$9:$D$1954,D1863,Matches!$Q$9:$Q$1954,1,Matches!$F$9:$F$1954,3)+COUNTIFS(Matches!$C$9:$C$1954,D1863,Matches!$D$9:$D$1954,C1863,Matches!$Q$9:$Q$1954,1,Matches!$E$9:$E$1954,3)))/((INDEX('RPI calculation'!$H$9:$H$356,P1863)+INDEX('RPI calculation'!$I$9:$I$356,P1863))-(COUNTIFS(Matches!$C$9:$C$1954,C1863,Matches!$D$9:$D$1954,D1863,Matches!$Q$9:$Q$1954,1)+COUNTIFS(Matches!$C$9:$C$1954,D1863,Matches!$D$9:$D$1954,C1863,Matches!$Q$9:$Q$1954,1))))</f>
        <v>0.72727272727272729</v>
      </c>
      <c r="U1863" s="9">
        <f>IF(Q1863=0,0,(INDEX('RPI calculation'!$H$9:$H$356,O1863)-(COUNTIFS(Matches!$C$9:$C$1954,C1863,Matches!$D$9:$D$1954,D1863,Matches!$Q$9:$Q$1954,1,Matches!$E$9:$E$1954,3)+COUNTIFS(Matches!$C$9:$C$1954,D1863,Matches!$D$9:$D$1954,C1863,Matches!$Q$9:$Q$1954,1,Matches!$F$9:$F$1954,3)))/((INDEX('RPI calculation'!$H$9:$H$356,O1863)+INDEX('RPI calculation'!$I$9:$I$356,O1863))-(COUNTIFS(Matches!$C$9:$C$1954,C1863,Matches!$D$9:$D$1954,D1863,Matches!$Q$9:$Q$1954,1)+COUNTIFS(Matches!$C$9:$C$1954,D1863,Matches!$D$9:$D$1954,C1863,Matches!$Q$9:$Q$1954,1))))</f>
        <v>0.75</v>
      </c>
      <c r="V1863" s="9">
        <f>IF(Q1863=0,0,INDEX('RPI calculation'!$K$9:$K$356,P1863))</f>
        <v>0.38417508417508417</v>
      </c>
      <c r="W1863" s="9">
        <f>IF(Q1863=0,0,INDEX('RPI calculation'!$K$9:$K$356,O1863))</f>
        <v>0.59353146853146854</v>
      </c>
      <c r="X1863" s="1">
        <f>IF(G1863="D1",INDEX('RPI calculation'!$N$9:$N$356,O1863),0)</f>
        <v>37</v>
      </c>
      <c r="Y1863" s="1">
        <f>IF(H1863="D1",INDEX('RPI calculation'!$N$9:$N$356,P1863),0)</f>
        <v>192</v>
      </c>
    </row>
    <row r="1864" spans="1:25" ht="25">
      <c r="A1864" s="1" t="s">
        <v>4822</v>
      </c>
      <c r="B1864" s="12">
        <v>46284</v>
      </c>
      <c r="C1864" s="1" t="s">
        <v>290</v>
      </c>
      <c r="D1864" s="1" t="s">
        <v>287</v>
      </c>
      <c r="E1864" s="1">
        <v>1</v>
      </c>
      <c r="F1864" s="1">
        <v>3</v>
      </c>
      <c r="G1864" s="1" t="s">
        <v>584</v>
      </c>
      <c r="H1864" s="1" t="s">
        <v>584</v>
      </c>
      <c r="I1864" s="1">
        <v>2</v>
      </c>
      <c r="J1864" s="14" t="s">
        <v>1130</v>
      </c>
      <c r="K1864" s="14" t="s">
        <v>4823</v>
      </c>
      <c r="L1864" s="14"/>
      <c r="M1864" s="1" t="s">
        <v>5986</v>
      </c>
      <c r="N1864" s="14" t="s">
        <v>5989</v>
      </c>
      <c r="O1864" s="1">
        <f>IF(G1864="D1",MATCH(C1864,'RPI calculation'!$A$9:$A$356,0),0)</f>
        <v>123</v>
      </c>
      <c r="P1864" s="1">
        <f>IF(H1864="D1",MATCH(D1864,'RPI calculation'!$A$9:$A$356,0),0)</f>
        <v>144</v>
      </c>
      <c r="Q1864" s="1">
        <f t="shared" si="84"/>
        <v>1</v>
      </c>
      <c r="R1864" s="1">
        <f t="shared" si="85"/>
        <v>0</v>
      </c>
      <c r="S1864" s="1">
        <f t="shared" si="86"/>
        <v>1</v>
      </c>
      <c r="T1864" s="9">
        <f>IF(Q1864=0,0,(INDEX('RPI calculation'!$H$9:$H$356,P1864)-(COUNTIFS(Matches!$C$9:$C$1954,C1864,Matches!$D$9:$D$1954,D1864,Matches!$Q$9:$Q$1954,1,Matches!$F$9:$F$1954,3)+COUNTIFS(Matches!$C$9:$C$1954,D1864,Matches!$D$9:$D$1954,C1864,Matches!$Q$9:$Q$1954,1,Matches!$E$9:$E$1954,3)))/((INDEX('RPI calculation'!$H$9:$H$356,P1864)+INDEX('RPI calculation'!$I$9:$I$356,P1864))-(COUNTIFS(Matches!$C$9:$C$1954,C1864,Matches!$D$9:$D$1954,D1864,Matches!$Q$9:$Q$1954,1)+COUNTIFS(Matches!$C$9:$C$1954,D1864,Matches!$D$9:$D$1954,C1864,Matches!$Q$9:$Q$1954,1))))</f>
        <v>0.33333333333333331</v>
      </c>
      <c r="U1864" s="9">
        <f>IF(Q1864=0,0,(INDEX('RPI calculation'!$H$9:$H$356,O1864)-(COUNTIFS(Matches!$C$9:$C$1954,C1864,Matches!$D$9:$D$1954,D1864,Matches!$Q$9:$Q$1954,1,Matches!$E$9:$E$1954,3)+COUNTIFS(Matches!$C$9:$C$1954,D1864,Matches!$D$9:$D$1954,C1864,Matches!$Q$9:$Q$1954,1,Matches!$F$9:$F$1954,3)))/((INDEX('RPI calculation'!$H$9:$H$356,O1864)+INDEX('RPI calculation'!$I$9:$I$356,O1864))-(COUNTIFS(Matches!$C$9:$C$1954,C1864,Matches!$D$9:$D$1954,D1864,Matches!$Q$9:$Q$1954,1)+COUNTIFS(Matches!$C$9:$C$1954,D1864,Matches!$D$9:$D$1954,C1864,Matches!$Q$9:$Q$1954,1))))</f>
        <v>0.33333333333333331</v>
      </c>
      <c r="V1864" s="9">
        <f>IF(Q1864=0,0,INDEX('RPI calculation'!$K$9:$K$356,P1864))</f>
        <v>0.44829059829059825</v>
      </c>
      <c r="W1864" s="9">
        <f>IF(Q1864=0,0,INDEX('RPI calculation'!$K$9:$K$356,O1864))</f>
        <v>0.51402486402486403</v>
      </c>
      <c r="X1864" s="1">
        <f>IF(G1864="D1",INDEX('RPI calculation'!$N$9:$N$356,O1864),0)</f>
        <v>267</v>
      </c>
      <c r="Y1864" s="1">
        <f>IF(H1864="D1",INDEX('RPI calculation'!$N$9:$N$356,P1864),0)</f>
        <v>264</v>
      </c>
    </row>
    <row r="1865" spans="1:25" ht="25">
      <c r="A1865" s="1" t="s">
        <v>4824</v>
      </c>
      <c r="B1865" s="12">
        <v>46284</v>
      </c>
      <c r="C1865" s="1" t="s">
        <v>239</v>
      </c>
      <c r="D1865" s="1" t="s">
        <v>212</v>
      </c>
      <c r="E1865" s="1">
        <v>0</v>
      </c>
      <c r="F1865" s="1">
        <v>3</v>
      </c>
      <c r="G1865" s="1" t="s">
        <v>584</v>
      </c>
      <c r="H1865" s="1" t="s">
        <v>584</v>
      </c>
      <c r="I1865" s="1">
        <v>2</v>
      </c>
      <c r="J1865" s="14" t="s">
        <v>962</v>
      </c>
      <c r="K1865" s="14" t="s">
        <v>4825</v>
      </c>
      <c r="L1865" s="14"/>
      <c r="M1865" s="1" t="s">
        <v>5986</v>
      </c>
      <c r="N1865" s="14" t="s">
        <v>5989</v>
      </c>
      <c r="O1865" s="1">
        <f>IF(G1865="D1",MATCH(C1865,'RPI calculation'!$A$9:$A$356,0),0)</f>
        <v>128</v>
      </c>
      <c r="P1865" s="1">
        <f>IF(H1865="D1",MATCH(D1865,'RPI calculation'!$A$9:$A$356,0),0)</f>
        <v>260</v>
      </c>
      <c r="Q1865" s="1">
        <f t="shared" ref="Q1865:Q1928" si="87">IF(AND(G1865="D1",H1865="D1"),1,0)</f>
        <v>1</v>
      </c>
      <c r="R1865" s="1">
        <f t="shared" ref="R1865:R1928" si="88">IF(E1865&gt;F1865,1,0)</f>
        <v>0</v>
      </c>
      <c r="S1865" s="1">
        <f t="shared" ref="S1865:S1928" si="89">IF(F1865&gt;E1865,1,0)</f>
        <v>1</v>
      </c>
      <c r="T1865" s="9">
        <f>IF(Q1865=0,0,(INDEX('RPI calculation'!$H$9:$H$356,P1865)-(COUNTIFS(Matches!$C$9:$C$1954,C1865,Matches!$D$9:$D$1954,D1865,Matches!$Q$9:$Q$1954,1,Matches!$F$9:$F$1954,3)+COUNTIFS(Matches!$C$9:$C$1954,D1865,Matches!$D$9:$D$1954,C1865,Matches!$Q$9:$Q$1954,1,Matches!$E$9:$E$1954,3)))/((INDEX('RPI calculation'!$H$9:$H$356,P1865)+INDEX('RPI calculation'!$I$9:$I$356,P1865))-(COUNTIFS(Matches!$C$9:$C$1954,C1865,Matches!$D$9:$D$1954,D1865,Matches!$Q$9:$Q$1954,1)+COUNTIFS(Matches!$C$9:$C$1954,D1865,Matches!$D$9:$D$1954,C1865,Matches!$Q$9:$Q$1954,1))))</f>
        <v>0.5</v>
      </c>
      <c r="U1865" s="9">
        <f>IF(Q1865=0,0,(INDEX('RPI calculation'!$H$9:$H$356,O1865)-(COUNTIFS(Matches!$C$9:$C$1954,C1865,Matches!$D$9:$D$1954,D1865,Matches!$Q$9:$Q$1954,1,Matches!$E$9:$E$1954,3)+COUNTIFS(Matches!$C$9:$C$1954,D1865,Matches!$D$9:$D$1954,C1865,Matches!$Q$9:$Q$1954,1,Matches!$F$9:$F$1954,3)))/((INDEX('RPI calculation'!$H$9:$H$356,O1865)+INDEX('RPI calculation'!$I$9:$I$356,O1865))-(COUNTIFS(Matches!$C$9:$C$1954,C1865,Matches!$D$9:$D$1954,D1865,Matches!$Q$9:$Q$1954,1)+COUNTIFS(Matches!$C$9:$C$1954,D1865,Matches!$D$9:$D$1954,C1865,Matches!$Q$9:$Q$1954,1))))</f>
        <v>0.54545454545454541</v>
      </c>
      <c r="V1865" s="9">
        <f>IF(Q1865=0,0,INDEX('RPI calculation'!$K$9:$K$356,P1865))</f>
        <v>0.45470085470085464</v>
      </c>
      <c r="W1865" s="9">
        <f>IF(Q1865=0,0,INDEX('RPI calculation'!$K$9:$K$356,O1865))</f>
        <v>0.46106254856254852</v>
      </c>
      <c r="X1865" s="1">
        <f>IF(G1865="D1",INDEX('RPI calculation'!$N$9:$N$356,O1865),0)</f>
        <v>216</v>
      </c>
      <c r="Y1865" s="1">
        <f>IF(H1865="D1",INDEX('RPI calculation'!$N$9:$N$356,P1865),0)</f>
        <v>189</v>
      </c>
    </row>
    <row r="1866" spans="1:25" ht="25">
      <c r="A1866" s="1" t="s">
        <v>4826</v>
      </c>
      <c r="B1866" s="12">
        <v>46284</v>
      </c>
      <c r="C1866" s="1" t="s">
        <v>58</v>
      </c>
      <c r="D1866" s="1" t="s">
        <v>193</v>
      </c>
      <c r="E1866" s="1">
        <v>3</v>
      </c>
      <c r="F1866" s="1">
        <v>1</v>
      </c>
      <c r="G1866" s="1" t="s">
        <v>584</v>
      </c>
      <c r="H1866" s="1" t="s">
        <v>584</v>
      </c>
      <c r="I1866" s="1">
        <v>2</v>
      </c>
      <c r="J1866" s="14" t="s">
        <v>1599</v>
      </c>
      <c r="K1866" s="14" t="s">
        <v>4827</v>
      </c>
      <c r="L1866" s="14"/>
      <c r="M1866" s="1" t="s">
        <v>5986</v>
      </c>
      <c r="N1866" s="14" t="s">
        <v>5989</v>
      </c>
      <c r="O1866" s="1">
        <f>IF(G1866="D1",MATCH(C1866,'RPI calculation'!$A$9:$A$356,0),0)</f>
        <v>129</v>
      </c>
      <c r="P1866" s="1">
        <f>IF(H1866="D1",MATCH(D1866,'RPI calculation'!$A$9:$A$356,0),0)</f>
        <v>211</v>
      </c>
      <c r="Q1866" s="1">
        <f t="shared" si="87"/>
        <v>1</v>
      </c>
      <c r="R1866" s="1">
        <f t="shared" si="88"/>
        <v>1</v>
      </c>
      <c r="S1866" s="1">
        <f t="shared" si="89"/>
        <v>0</v>
      </c>
      <c r="T1866" s="9">
        <f>IF(Q1866=0,0,(INDEX('RPI calculation'!$H$9:$H$356,P1866)-(COUNTIFS(Matches!$C$9:$C$1954,C1866,Matches!$D$9:$D$1954,D1866,Matches!$Q$9:$Q$1954,1,Matches!$F$9:$F$1954,3)+COUNTIFS(Matches!$C$9:$C$1954,D1866,Matches!$D$9:$D$1954,C1866,Matches!$Q$9:$Q$1954,1,Matches!$E$9:$E$1954,3)))/((INDEX('RPI calculation'!$H$9:$H$356,P1866)+INDEX('RPI calculation'!$I$9:$I$356,P1866))-(COUNTIFS(Matches!$C$9:$C$1954,C1866,Matches!$D$9:$D$1954,D1866,Matches!$Q$9:$Q$1954,1)+COUNTIFS(Matches!$C$9:$C$1954,D1866,Matches!$D$9:$D$1954,C1866,Matches!$Q$9:$Q$1954,1))))</f>
        <v>0.66666666666666663</v>
      </c>
      <c r="U1866" s="9">
        <f>IF(Q1866=0,0,(INDEX('RPI calculation'!$H$9:$H$356,O1866)-(COUNTIFS(Matches!$C$9:$C$1954,C1866,Matches!$D$9:$D$1954,D1866,Matches!$Q$9:$Q$1954,1,Matches!$E$9:$E$1954,3)+COUNTIFS(Matches!$C$9:$C$1954,D1866,Matches!$D$9:$D$1954,C1866,Matches!$Q$9:$Q$1954,1,Matches!$F$9:$F$1954,3)))/((INDEX('RPI calculation'!$H$9:$H$356,O1866)+INDEX('RPI calculation'!$I$9:$I$356,O1866))-(COUNTIFS(Matches!$C$9:$C$1954,C1866,Matches!$D$9:$D$1954,D1866,Matches!$Q$9:$Q$1954,1)+COUNTIFS(Matches!$C$9:$C$1954,D1866,Matches!$D$9:$D$1954,C1866,Matches!$Q$9:$Q$1954,1))))</f>
        <v>1</v>
      </c>
      <c r="V1866" s="9">
        <f>IF(Q1866=0,0,INDEX('RPI calculation'!$K$9:$K$356,P1866))</f>
        <v>0.46829059829059821</v>
      </c>
      <c r="W1866" s="9">
        <f>IF(Q1866=0,0,INDEX('RPI calculation'!$K$9:$K$356,O1866))</f>
        <v>0.45530303030303032</v>
      </c>
      <c r="X1866" s="1">
        <f>IF(G1866="D1",INDEX('RPI calculation'!$N$9:$N$356,O1866),0)</f>
        <v>35</v>
      </c>
      <c r="Y1866" s="1">
        <f>IF(H1866="D1",INDEX('RPI calculation'!$N$9:$N$356,P1866),0)</f>
        <v>170</v>
      </c>
    </row>
    <row r="1867" spans="1:25" ht="25">
      <c r="A1867" s="1" t="s">
        <v>4828</v>
      </c>
      <c r="B1867" s="12">
        <v>46284</v>
      </c>
      <c r="C1867" s="1" t="s">
        <v>225</v>
      </c>
      <c r="D1867" s="1" t="s">
        <v>117</v>
      </c>
      <c r="E1867" s="1">
        <v>2</v>
      </c>
      <c r="F1867" s="1">
        <v>3</v>
      </c>
      <c r="G1867" s="1" t="s">
        <v>584</v>
      </c>
      <c r="H1867" s="1" t="s">
        <v>584</v>
      </c>
      <c r="I1867" s="1">
        <v>2</v>
      </c>
      <c r="J1867" s="14" t="s">
        <v>859</v>
      </c>
      <c r="K1867" s="14" t="s">
        <v>4829</v>
      </c>
      <c r="L1867" s="14"/>
      <c r="M1867" s="1" t="s">
        <v>5986</v>
      </c>
      <c r="N1867" s="14" t="s">
        <v>5989</v>
      </c>
      <c r="O1867" s="1">
        <f>IF(G1867="D1",MATCH(C1867,'RPI calculation'!$A$9:$A$356,0),0)</f>
        <v>130</v>
      </c>
      <c r="P1867" s="1">
        <f>IF(H1867="D1",MATCH(D1867,'RPI calculation'!$A$9:$A$356,0),0)</f>
        <v>196</v>
      </c>
      <c r="Q1867" s="1">
        <f t="shared" si="87"/>
        <v>1</v>
      </c>
      <c r="R1867" s="1">
        <f t="shared" si="88"/>
        <v>0</v>
      </c>
      <c r="S1867" s="1">
        <f t="shared" si="89"/>
        <v>1</v>
      </c>
      <c r="T1867" s="9">
        <f>IF(Q1867=0,0,(INDEX('RPI calculation'!$H$9:$H$356,P1867)-(COUNTIFS(Matches!$C$9:$C$1954,C1867,Matches!$D$9:$D$1954,D1867,Matches!$Q$9:$Q$1954,1,Matches!$F$9:$F$1954,3)+COUNTIFS(Matches!$C$9:$C$1954,D1867,Matches!$D$9:$D$1954,C1867,Matches!$Q$9:$Q$1954,1,Matches!$E$9:$E$1954,3)))/((INDEX('RPI calculation'!$H$9:$H$356,P1867)+INDEX('RPI calculation'!$I$9:$I$356,P1867))-(COUNTIFS(Matches!$C$9:$C$1954,C1867,Matches!$D$9:$D$1954,D1867,Matches!$Q$9:$Q$1954,1)+COUNTIFS(Matches!$C$9:$C$1954,D1867,Matches!$D$9:$D$1954,C1867,Matches!$Q$9:$Q$1954,1))))</f>
        <v>0.54545454545454541</v>
      </c>
      <c r="U1867" s="9">
        <f>IF(Q1867=0,0,(INDEX('RPI calculation'!$H$9:$H$356,O1867)-(COUNTIFS(Matches!$C$9:$C$1954,C1867,Matches!$D$9:$D$1954,D1867,Matches!$Q$9:$Q$1954,1,Matches!$E$9:$E$1954,3)+COUNTIFS(Matches!$C$9:$C$1954,D1867,Matches!$D$9:$D$1954,C1867,Matches!$Q$9:$Q$1954,1,Matches!$F$9:$F$1954,3)))/((INDEX('RPI calculation'!$H$9:$H$356,O1867)+INDEX('RPI calculation'!$I$9:$I$356,O1867))-(COUNTIFS(Matches!$C$9:$C$1954,C1867,Matches!$D$9:$D$1954,D1867,Matches!$Q$9:$Q$1954,1)+COUNTIFS(Matches!$C$9:$C$1954,D1867,Matches!$D$9:$D$1954,C1867,Matches!$Q$9:$Q$1954,1))))</f>
        <v>0.54545454545454541</v>
      </c>
      <c r="V1867" s="9">
        <f>IF(Q1867=0,0,INDEX('RPI calculation'!$K$9:$K$356,P1867))</f>
        <v>0.58262432012432008</v>
      </c>
      <c r="W1867" s="9">
        <f>IF(Q1867=0,0,INDEX('RPI calculation'!$K$9:$K$356,O1867))</f>
        <v>0.47053872053872053</v>
      </c>
      <c r="X1867" s="1">
        <f>IF(G1867="D1",INDEX('RPI calculation'!$N$9:$N$356,O1867),0)</f>
        <v>202</v>
      </c>
      <c r="Y1867" s="1">
        <f>IF(H1867="D1",INDEX('RPI calculation'!$N$9:$N$356,P1867),0)</f>
        <v>94</v>
      </c>
    </row>
    <row r="1868" spans="1:25" ht="25">
      <c r="A1868" s="1" t="s">
        <v>4830</v>
      </c>
      <c r="B1868" s="12">
        <v>46284</v>
      </c>
      <c r="C1868" s="1" t="s">
        <v>317</v>
      </c>
      <c r="D1868" s="1" t="s">
        <v>155</v>
      </c>
      <c r="E1868" s="1">
        <v>0</v>
      </c>
      <c r="F1868" s="1">
        <v>3</v>
      </c>
      <c r="G1868" s="1" t="s">
        <v>584</v>
      </c>
      <c r="H1868" s="1" t="s">
        <v>584</v>
      </c>
      <c r="I1868" s="1">
        <v>2</v>
      </c>
      <c r="J1868" s="14" t="s">
        <v>1481</v>
      </c>
      <c r="K1868" s="14" t="s">
        <v>4831</v>
      </c>
      <c r="L1868" s="14"/>
      <c r="M1868" s="1" t="s">
        <v>5986</v>
      </c>
      <c r="N1868" s="14" t="s">
        <v>5989</v>
      </c>
      <c r="O1868" s="1">
        <f>IF(G1868="D1",MATCH(C1868,'RPI calculation'!$A$9:$A$356,0),0)</f>
        <v>134</v>
      </c>
      <c r="P1868" s="1">
        <f>IF(H1868="D1",MATCH(D1868,'RPI calculation'!$A$9:$A$356,0),0)</f>
        <v>241</v>
      </c>
      <c r="Q1868" s="1">
        <f t="shared" si="87"/>
        <v>1</v>
      </c>
      <c r="R1868" s="1">
        <f t="shared" si="88"/>
        <v>0</v>
      </c>
      <c r="S1868" s="1">
        <f t="shared" si="89"/>
        <v>1</v>
      </c>
      <c r="T1868" s="9">
        <f>IF(Q1868=0,0,(INDEX('RPI calculation'!$H$9:$H$356,P1868)-(COUNTIFS(Matches!$C$9:$C$1954,C1868,Matches!$D$9:$D$1954,D1868,Matches!$Q$9:$Q$1954,1,Matches!$F$9:$F$1954,3)+COUNTIFS(Matches!$C$9:$C$1954,D1868,Matches!$D$9:$D$1954,C1868,Matches!$Q$9:$Q$1954,1,Matches!$E$9:$E$1954,3)))/((INDEX('RPI calculation'!$H$9:$H$356,P1868)+INDEX('RPI calculation'!$I$9:$I$356,P1868))-(COUNTIFS(Matches!$C$9:$C$1954,C1868,Matches!$D$9:$D$1954,D1868,Matches!$Q$9:$Q$1954,1)+COUNTIFS(Matches!$C$9:$C$1954,D1868,Matches!$D$9:$D$1954,C1868,Matches!$Q$9:$Q$1954,1))))</f>
        <v>0.66666666666666663</v>
      </c>
      <c r="U1868" s="9">
        <f>IF(Q1868=0,0,(INDEX('RPI calculation'!$H$9:$H$356,O1868)-(COUNTIFS(Matches!$C$9:$C$1954,C1868,Matches!$D$9:$D$1954,D1868,Matches!$Q$9:$Q$1954,1,Matches!$E$9:$E$1954,3)+COUNTIFS(Matches!$C$9:$C$1954,D1868,Matches!$D$9:$D$1954,C1868,Matches!$Q$9:$Q$1954,1,Matches!$F$9:$F$1954,3)))/((INDEX('RPI calculation'!$H$9:$H$356,O1868)+INDEX('RPI calculation'!$I$9:$I$356,O1868))-(COUNTIFS(Matches!$C$9:$C$1954,C1868,Matches!$D$9:$D$1954,D1868,Matches!$Q$9:$Q$1954,1)+COUNTIFS(Matches!$C$9:$C$1954,D1868,Matches!$D$9:$D$1954,C1868,Matches!$Q$9:$Q$1954,1))))</f>
        <v>0.25</v>
      </c>
      <c r="V1868" s="9">
        <f>IF(Q1868=0,0,INDEX('RPI calculation'!$K$9:$K$356,P1868))</f>
        <v>0.4663947163947163</v>
      </c>
      <c r="W1868" s="9">
        <f>IF(Q1868=0,0,INDEX('RPI calculation'!$K$9:$K$356,O1868))</f>
        <v>0.47202797202797203</v>
      </c>
      <c r="X1868" s="1">
        <f>IF(G1868="D1",INDEX('RPI calculation'!$N$9:$N$356,O1868),0)</f>
        <v>294</v>
      </c>
      <c r="Y1868" s="1">
        <f>IF(H1868="D1",INDEX('RPI calculation'!$N$9:$N$356,P1868),0)</f>
        <v>132</v>
      </c>
    </row>
    <row r="1869" spans="1:25" ht="25">
      <c r="A1869" s="1" t="s">
        <v>4832</v>
      </c>
      <c r="B1869" s="12">
        <v>46284</v>
      </c>
      <c r="C1869" s="1" t="s">
        <v>366</v>
      </c>
      <c r="D1869" s="1" t="s">
        <v>348</v>
      </c>
      <c r="E1869" s="1">
        <v>0</v>
      </c>
      <c r="F1869" s="1">
        <v>3</v>
      </c>
      <c r="G1869" s="1" t="s">
        <v>584</v>
      </c>
      <c r="H1869" s="1" t="s">
        <v>584</v>
      </c>
      <c r="I1869" s="1">
        <v>2</v>
      </c>
      <c r="J1869" s="14" t="s">
        <v>745</v>
      </c>
      <c r="K1869" s="14" t="s">
        <v>4833</v>
      </c>
      <c r="L1869" s="14"/>
      <c r="M1869" s="1" t="s">
        <v>5986</v>
      </c>
      <c r="N1869" s="14" t="s">
        <v>5989</v>
      </c>
      <c r="O1869" s="1">
        <f>IF(G1869="D1",MATCH(C1869,'RPI calculation'!$A$9:$A$356,0),0)</f>
        <v>135</v>
      </c>
      <c r="P1869" s="1">
        <f>IF(H1869="D1",MATCH(D1869,'RPI calculation'!$A$9:$A$356,0),0)</f>
        <v>187</v>
      </c>
      <c r="Q1869" s="1">
        <f t="shared" si="87"/>
        <v>1</v>
      </c>
      <c r="R1869" s="1">
        <f t="shared" si="88"/>
        <v>0</v>
      </c>
      <c r="S1869" s="1">
        <f t="shared" si="89"/>
        <v>1</v>
      </c>
      <c r="T1869" s="9">
        <f>IF(Q1869=0,0,(INDEX('RPI calculation'!$H$9:$H$356,P1869)-(COUNTIFS(Matches!$C$9:$C$1954,C1869,Matches!$D$9:$D$1954,D1869,Matches!$Q$9:$Q$1954,1,Matches!$F$9:$F$1954,3)+COUNTIFS(Matches!$C$9:$C$1954,D1869,Matches!$D$9:$D$1954,C1869,Matches!$Q$9:$Q$1954,1,Matches!$E$9:$E$1954,3)))/((INDEX('RPI calculation'!$H$9:$H$356,P1869)+INDEX('RPI calculation'!$I$9:$I$356,P1869))-(COUNTIFS(Matches!$C$9:$C$1954,C1869,Matches!$D$9:$D$1954,D1869,Matches!$Q$9:$Q$1954,1)+COUNTIFS(Matches!$C$9:$C$1954,D1869,Matches!$D$9:$D$1954,C1869,Matches!$Q$9:$Q$1954,1))))</f>
        <v>0</v>
      </c>
      <c r="U1869" s="9">
        <f>IF(Q1869=0,0,(INDEX('RPI calculation'!$H$9:$H$356,O1869)-(COUNTIFS(Matches!$C$9:$C$1954,C1869,Matches!$D$9:$D$1954,D1869,Matches!$Q$9:$Q$1954,1,Matches!$E$9:$E$1954,3)+COUNTIFS(Matches!$C$9:$C$1954,D1869,Matches!$D$9:$D$1954,C1869,Matches!$Q$9:$Q$1954,1,Matches!$F$9:$F$1954,3)))/((INDEX('RPI calculation'!$H$9:$H$356,O1869)+INDEX('RPI calculation'!$I$9:$I$356,O1869))-(COUNTIFS(Matches!$C$9:$C$1954,C1869,Matches!$D$9:$D$1954,D1869,Matches!$Q$9:$Q$1954,1)+COUNTIFS(Matches!$C$9:$C$1954,D1869,Matches!$D$9:$D$1954,C1869,Matches!$Q$9:$Q$1954,1))))</f>
        <v>0</v>
      </c>
      <c r="V1869" s="9">
        <f>IF(Q1869=0,0,INDEX('RPI calculation'!$K$9:$K$356,P1869))</f>
        <v>0.4542613636363636</v>
      </c>
      <c r="W1869" s="9">
        <f>IF(Q1869=0,0,INDEX('RPI calculation'!$K$9:$K$356,O1869))</f>
        <v>0.37865013774104683</v>
      </c>
      <c r="X1869" s="1">
        <f>IF(G1869="D1",INDEX('RPI calculation'!$N$9:$N$356,O1869),0)</f>
        <v>343</v>
      </c>
      <c r="Y1869" s="1">
        <f>IF(H1869="D1",INDEX('RPI calculation'!$N$9:$N$356,P1869),0)</f>
        <v>325</v>
      </c>
    </row>
    <row r="1870" spans="1:25" ht="25">
      <c r="A1870" s="1" t="s">
        <v>4834</v>
      </c>
      <c r="B1870" s="12">
        <v>46284</v>
      </c>
      <c r="C1870" s="1" t="s">
        <v>208</v>
      </c>
      <c r="D1870" s="1" t="s">
        <v>134</v>
      </c>
      <c r="E1870" s="1">
        <v>0</v>
      </c>
      <c r="F1870" s="1">
        <v>3</v>
      </c>
      <c r="G1870" s="1" t="s">
        <v>584</v>
      </c>
      <c r="H1870" s="1" t="s">
        <v>584</v>
      </c>
      <c r="I1870" s="1">
        <v>2</v>
      </c>
      <c r="J1870" s="14" t="s">
        <v>829</v>
      </c>
      <c r="K1870" s="14" t="s">
        <v>4835</v>
      </c>
      <c r="L1870" s="14"/>
      <c r="M1870" s="1" t="s">
        <v>5986</v>
      </c>
      <c r="N1870" s="14" t="s">
        <v>5989</v>
      </c>
      <c r="O1870" s="1">
        <f>IF(G1870="D1",MATCH(C1870,'RPI calculation'!$A$9:$A$356,0),0)</f>
        <v>140</v>
      </c>
      <c r="P1870" s="1">
        <f>IF(H1870="D1",MATCH(D1870,'RPI calculation'!$A$9:$A$356,0),0)</f>
        <v>156</v>
      </c>
      <c r="Q1870" s="1">
        <f t="shared" si="87"/>
        <v>1</v>
      </c>
      <c r="R1870" s="1">
        <f t="shared" si="88"/>
        <v>0</v>
      </c>
      <c r="S1870" s="1">
        <f t="shared" si="89"/>
        <v>1</v>
      </c>
      <c r="T1870" s="9">
        <f>IF(Q1870=0,0,(INDEX('RPI calculation'!$H$9:$H$356,P1870)-(COUNTIFS(Matches!$C$9:$C$1954,C1870,Matches!$D$9:$D$1954,D1870,Matches!$Q$9:$Q$1954,1,Matches!$F$9:$F$1954,3)+COUNTIFS(Matches!$C$9:$C$1954,D1870,Matches!$D$9:$D$1954,C1870,Matches!$Q$9:$Q$1954,1,Matches!$E$9:$E$1954,3)))/((INDEX('RPI calculation'!$H$9:$H$356,P1870)+INDEX('RPI calculation'!$I$9:$I$356,P1870))-(COUNTIFS(Matches!$C$9:$C$1954,C1870,Matches!$D$9:$D$1954,D1870,Matches!$Q$9:$Q$1954,1)+COUNTIFS(Matches!$C$9:$C$1954,D1870,Matches!$D$9:$D$1954,C1870,Matches!$Q$9:$Q$1954,1))))</f>
        <v>0.4</v>
      </c>
      <c r="U1870" s="9">
        <f>IF(Q1870=0,0,(INDEX('RPI calculation'!$H$9:$H$356,O1870)-(COUNTIFS(Matches!$C$9:$C$1954,C1870,Matches!$D$9:$D$1954,D1870,Matches!$Q$9:$Q$1954,1,Matches!$E$9:$E$1954,3)+COUNTIFS(Matches!$C$9:$C$1954,D1870,Matches!$D$9:$D$1954,C1870,Matches!$Q$9:$Q$1954,1,Matches!$F$9:$F$1954,3)))/((INDEX('RPI calculation'!$H$9:$H$356,O1870)+INDEX('RPI calculation'!$I$9:$I$356,O1870))-(COUNTIFS(Matches!$C$9:$C$1954,C1870,Matches!$D$9:$D$1954,D1870,Matches!$Q$9:$Q$1954,1)+COUNTIFS(Matches!$C$9:$C$1954,D1870,Matches!$D$9:$D$1954,C1870,Matches!$Q$9:$Q$1954,1))))</f>
        <v>0.54545454545454541</v>
      </c>
      <c r="V1870" s="9">
        <f>IF(Q1870=0,0,INDEX('RPI calculation'!$K$9:$K$356,P1870))</f>
        <v>0.61563360881542706</v>
      </c>
      <c r="W1870" s="9">
        <f>IF(Q1870=0,0,INDEX('RPI calculation'!$K$9:$K$356,O1870))</f>
        <v>0.50915750915750912</v>
      </c>
      <c r="X1870" s="1">
        <f>IF(G1870="D1",INDEX('RPI calculation'!$N$9:$N$356,O1870),0)</f>
        <v>185</v>
      </c>
      <c r="Y1870" s="1">
        <f>IF(H1870="D1",INDEX('RPI calculation'!$N$9:$N$356,P1870),0)</f>
        <v>111</v>
      </c>
    </row>
    <row r="1871" spans="1:25" ht="25">
      <c r="A1871" s="1" t="s">
        <v>4836</v>
      </c>
      <c r="B1871" s="12">
        <v>46284</v>
      </c>
      <c r="C1871" s="1" t="s">
        <v>329</v>
      </c>
      <c r="D1871" s="1" t="s">
        <v>360</v>
      </c>
      <c r="E1871" s="1">
        <v>3</v>
      </c>
      <c r="F1871" s="1">
        <v>0</v>
      </c>
      <c r="G1871" s="1" t="s">
        <v>584</v>
      </c>
      <c r="H1871" s="1" t="s">
        <v>584</v>
      </c>
      <c r="I1871" s="1">
        <v>2</v>
      </c>
      <c r="J1871" s="14" t="s">
        <v>1130</v>
      </c>
      <c r="K1871" s="14" t="s">
        <v>4837</v>
      </c>
      <c r="L1871" s="14"/>
      <c r="M1871" s="1" t="s">
        <v>5986</v>
      </c>
      <c r="N1871" s="14" t="s">
        <v>5989</v>
      </c>
      <c r="O1871" s="1">
        <f>IF(G1871="D1",MATCH(C1871,'RPI calculation'!$A$9:$A$356,0),0)</f>
        <v>145</v>
      </c>
      <c r="P1871" s="1">
        <f>IF(H1871="D1",MATCH(D1871,'RPI calculation'!$A$9:$A$356,0),0)</f>
        <v>222</v>
      </c>
      <c r="Q1871" s="1">
        <f t="shared" si="87"/>
        <v>1</v>
      </c>
      <c r="R1871" s="1">
        <f t="shared" si="88"/>
        <v>1</v>
      </c>
      <c r="S1871" s="1">
        <f t="shared" si="89"/>
        <v>0</v>
      </c>
      <c r="T1871" s="9">
        <f>IF(Q1871=0,0,(INDEX('RPI calculation'!$H$9:$H$356,P1871)-(COUNTIFS(Matches!$C$9:$C$1954,C1871,Matches!$D$9:$D$1954,D1871,Matches!$Q$9:$Q$1954,1,Matches!$F$9:$F$1954,3)+COUNTIFS(Matches!$C$9:$C$1954,D1871,Matches!$D$9:$D$1954,C1871,Matches!$Q$9:$Q$1954,1,Matches!$E$9:$E$1954,3)))/((INDEX('RPI calculation'!$H$9:$H$356,P1871)+INDEX('RPI calculation'!$I$9:$I$356,P1871))-(COUNTIFS(Matches!$C$9:$C$1954,C1871,Matches!$D$9:$D$1954,D1871,Matches!$Q$9:$Q$1954,1)+COUNTIFS(Matches!$C$9:$C$1954,D1871,Matches!$D$9:$D$1954,C1871,Matches!$Q$9:$Q$1954,1))))</f>
        <v>0</v>
      </c>
      <c r="U1871" s="9">
        <f>IF(Q1871=0,0,(INDEX('RPI calculation'!$H$9:$H$356,O1871)-(COUNTIFS(Matches!$C$9:$C$1954,C1871,Matches!$D$9:$D$1954,D1871,Matches!$Q$9:$Q$1954,1,Matches!$E$9:$E$1954,3)+COUNTIFS(Matches!$C$9:$C$1954,D1871,Matches!$D$9:$D$1954,C1871,Matches!$Q$9:$Q$1954,1,Matches!$F$9:$F$1954,3)))/((INDEX('RPI calculation'!$H$9:$H$356,O1871)+INDEX('RPI calculation'!$I$9:$I$356,O1871))-(COUNTIFS(Matches!$C$9:$C$1954,C1871,Matches!$D$9:$D$1954,D1871,Matches!$Q$9:$Q$1954,1)+COUNTIFS(Matches!$C$9:$C$1954,D1871,Matches!$D$9:$D$1954,C1871,Matches!$Q$9:$Q$1954,1))))</f>
        <v>0.46153846153846156</v>
      </c>
      <c r="V1871" s="9">
        <f>IF(Q1871=0,0,INDEX('RPI calculation'!$K$9:$K$356,P1871))</f>
        <v>0.43385332616101846</v>
      </c>
      <c r="W1871" s="9">
        <f>IF(Q1871=0,0,INDEX('RPI calculation'!$K$9:$K$356,O1871))</f>
        <v>0.32139249639249634</v>
      </c>
      <c r="X1871" s="1">
        <f>IF(G1871="D1",INDEX('RPI calculation'!$N$9:$N$356,O1871),0)</f>
        <v>306</v>
      </c>
      <c r="Y1871" s="1">
        <f>IF(H1871="D1",INDEX('RPI calculation'!$N$9:$N$356,P1871),0)</f>
        <v>337</v>
      </c>
    </row>
    <row r="1872" spans="1:25" ht="25">
      <c r="A1872" s="1" t="s">
        <v>4838</v>
      </c>
      <c r="B1872" s="12">
        <v>46284</v>
      </c>
      <c r="C1872" s="1" t="s">
        <v>147</v>
      </c>
      <c r="D1872" s="1" t="s">
        <v>275</v>
      </c>
      <c r="E1872" s="1">
        <v>3</v>
      </c>
      <c r="F1872" s="1">
        <v>2</v>
      </c>
      <c r="G1872" s="1" t="s">
        <v>584</v>
      </c>
      <c r="H1872" s="1" t="s">
        <v>584</v>
      </c>
      <c r="I1872" s="1">
        <v>2</v>
      </c>
      <c r="J1872" s="14" t="s">
        <v>1695</v>
      </c>
      <c r="K1872" s="14" t="s">
        <v>4839</v>
      </c>
      <c r="L1872" s="14"/>
      <c r="M1872" s="1" t="s">
        <v>5986</v>
      </c>
      <c r="N1872" s="14" t="s">
        <v>5989</v>
      </c>
      <c r="O1872" s="1">
        <f>IF(G1872="D1",MATCH(C1872,'RPI calculation'!$A$9:$A$356,0),0)</f>
        <v>152</v>
      </c>
      <c r="P1872" s="1">
        <f>IF(H1872="D1",MATCH(D1872,'RPI calculation'!$A$9:$A$356,0),0)</f>
        <v>269</v>
      </c>
      <c r="Q1872" s="1">
        <f t="shared" si="87"/>
        <v>1</v>
      </c>
      <c r="R1872" s="1">
        <f t="shared" si="88"/>
        <v>1</v>
      </c>
      <c r="S1872" s="1">
        <f t="shared" si="89"/>
        <v>0</v>
      </c>
      <c r="T1872" s="9">
        <f>IF(Q1872=0,0,(INDEX('RPI calculation'!$H$9:$H$356,P1872)-(COUNTIFS(Matches!$C$9:$C$1954,C1872,Matches!$D$9:$D$1954,D1872,Matches!$Q$9:$Q$1954,1,Matches!$F$9:$F$1954,3)+COUNTIFS(Matches!$C$9:$C$1954,D1872,Matches!$D$9:$D$1954,C1872,Matches!$Q$9:$Q$1954,1,Matches!$E$9:$E$1954,3)))/((INDEX('RPI calculation'!$H$9:$H$356,P1872)+INDEX('RPI calculation'!$I$9:$I$356,P1872))-(COUNTIFS(Matches!$C$9:$C$1954,C1872,Matches!$D$9:$D$1954,D1872,Matches!$Q$9:$Q$1954,1)+COUNTIFS(Matches!$C$9:$C$1954,D1872,Matches!$D$9:$D$1954,C1872,Matches!$Q$9:$Q$1954,1))))</f>
        <v>0.25</v>
      </c>
      <c r="U1872" s="9">
        <f>IF(Q1872=0,0,(INDEX('RPI calculation'!$H$9:$H$356,O1872)-(COUNTIFS(Matches!$C$9:$C$1954,C1872,Matches!$D$9:$D$1954,D1872,Matches!$Q$9:$Q$1954,1,Matches!$E$9:$E$1954,3)+COUNTIFS(Matches!$C$9:$C$1954,D1872,Matches!$D$9:$D$1954,C1872,Matches!$Q$9:$Q$1954,1,Matches!$F$9:$F$1954,3)))/((INDEX('RPI calculation'!$H$9:$H$356,O1872)+INDEX('RPI calculation'!$I$9:$I$356,O1872))-(COUNTIFS(Matches!$C$9:$C$1954,C1872,Matches!$D$9:$D$1954,D1872,Matches!$Q$9:$Q$1954,1)+COUNTIFS(Matches!$C$9:$C$1954,D1872,Matches!$D$9:$D$1954,C1872,Matches!$Q$9:$Q$1954,1))))</f>
        <v>0.44444444444444442</v>
      </c>
      <c r="V1872" s="9">
        <f>IF(Q1872=0,0,INDEX('RPI calculation'!$K$9:$K$356,P1872))</f>
        <v>0.52420234086900752</v>
      </c>
      <c r="W1872" s="9">
        <f>IF(Q1872=0,0,INDEX('RPI calculation'!$K$9:$K$356,O1872))</f>
        <v>0.52063492063492056</v>
      </c>
      <c r="X1872" s="1">
        <f>IF(G1872="D1",INDEX('RPI calculation'!$N$9:$N$356,O1872),0)</f>
        <v>124</v>
      </c>
      <c r="Y1872" s="1">
        <f>IF(H1872="D1",INDEX('RPI calculation'!$N$9:$N$356,P1872),0)</f>
        <v>252</v>
      </c>
    </row>
    <row r="1873" spans="1:25" ht="25">
      <c r="A1873" s="1" t="s">
        <v>4840</v>
      </c>
      <c r="B1873" s="12">
        <v>46284</v>
      </c>
      <c r="C1873" s="1" t="s">
        <v>152</v>
      </c>
      <c r="D1873" s="1" t="s">
        <v>169</v>
      </c>
      <c r="E1873" s="1">
        <v>3</v>
      </c>
      <c r="F1873" s="1">
        <v>0</v>
      </c>
      <c r="G1873" s="1" t="s">
        <v>584</v>
      </c>
      <c r="H1873" s="1" t="s">
        <v>584</v>
      </c>
      <c r="I1873" s="1">
        <v>2</v>
      </c>
      <c r="J1873" s="14" t="s">
        <v>4542</v>
      </c>
      <c r="K1873" s="14" t="s">
        <v>4543</v>
      </c>
      <c r="L1873" s="14"/>
      <c r="M1873" s="1" t="s">
        <v>5986</v>
      </c>
      <c r="N1873" s="14" t="s">
        <v>5989</v>
      </c>
      <c r="O1873" s="1">
        <f>IF(G1873="D1",MATCH(C1873,'RPI calculation'!$A$9:$A$356,0),0)</f>
        <v>153</v>
      </c>
      <c r="P1873" s="1">
        <f>IF(H1873="D1",MATCH(D1873,'RPI calculation'!$A$9:$A$356,0),0)</f>
        <v>173</v>
      </c>
      <c r="Q1873" s="1">
        <f t="shared" si="87"/>
        <v>1</v>
      </c>
      <c r="R1873" s="1">
        <f t="shared" si="88"/>
        <v>1</v>
      </c>
      <c r="S1873" s="1">
        <f t="shared" si="89"/>
        <v>0</v>
      </c>
      <c r="T1873" s="9">
        <f>IF(Q1873=0,0,(INDEX('RPI calculation'!$H$9:$H$356,P1873)-(COUNTIFS(Matches!$C$9:$C$1954,C1873,Matches!$D$9:$D$1954,D1873,Matches!$Q$9:$Q$1954,1,Matches!$F$9:$F$1954,3)+COUNTIFS(Matches!$C$9:$C$1954,D1873,Matches!$D$9:$D$1954,C1873,Matches!$Q$9:$Q$1954,1,Matches!$E$9:$E$1954,3)))/((INDEX('RPI calculation'!$H$9:$H$356,P1873)+INDEX('RPI calculation'!$I$9:$I$356,P1873))-(COUNTIFS(Matches!$C$9:$C$1954,C1873,Matches!$D$9:$D$1954,D1873,Matches!$Q$9:$Q$1954,1)+COUNTIFS(Matches!$C$9:$C$1954,D1873,Matches!$D$9:$D$1954,C1873,Matches!$Q$9:$Q$1954,1))))</f>
        <v>0.5</v>
      </c>
      <c r="U1873" s="9">
        <f>IF(Q1873=0,0,(INDEX('RPI calculation'!$H$9:$H$356,O1873)-(COUNTIFS(Matches!$C$9:$C$1954,C1873,Matches!$D$9:$D$1954,D1873,Matches!$Q$9:$Q$1954,1,Matches!$E$9:$E$1954,3)+COUNTIFS(Matches!$C$9:$C$1954,D1873,Matches!$D$9:$D$1954,C1873,Matches!$Q$9:$Q$1954,1,Matches!$F$9:$F$1954,3)))/((INDEX('RPI calculation'!$H$9:$H$356,O1873)+INDEX('RPI calculation'!$I$9:$I$356,O1873))-(COUNTIFS(Matches!$C$9:$C$1954,C1873,Matches!$D$9:$D$1954,D1873,Matches!$Q$9:$Q$1954,1)+COUNTIFS(Matches!$C$9:$C$1954,D1873,Matches!$D$9:$D$1954,C1873,Matches!$Q$9:$Q$1954,1))))</f>
        <v>0.55555555555555558</v>
      </c>
      <c r="V1873" s="9">
        <f>IF(Q1873=0,0,INDEX('RPI calculation'!$K$9:$K$356,P1873))</f>
        <v>0.5884848484848485</v>
      </c>
      <c r="W1873" s="9">
        <f>IF(Q1873=0,0,INDEX('RPI calculation'!$K$9:$K$356,O1873))</f>
        <v>0.48272989636626007</v>
      </c>
      <c r="X1873" s="1">
        <f>IF(G1873="D1",INDEX('RPI calculation'!$N$9:$N$356,O1873),0)</f>
        <v>129</v>
      </c>
      <c r="Y1873" s="1">
        <f>IF(H1873="D1",INDEX('RPI calculation'!$N$9:$N$356,P1873),0)</f>
        <v>146</v>
      </c>
    </row>
    <row r="1874" spans="1:25" ht="25">
      <c r="A1874" s="1" t="s">
        <v>4841</v>
      </c>
      <c r="B1874" s="12">
        <v>46284</v>
      </c>
      <c r="C1874" s="1" t="s">
        <v>91</v>
      </c>
      <c r="D1874" s="1" t="s">
        <v>302</v>
      </c>
      <c r="E1874" s="1">
        <v>3</v>
      </c>
      <c r="F1874" s="1">
        <v>0</v>
      </c>
      <c r="G1874" s="1" t="s">
        <v>584</v>
      </c>
      <c r="H1874" s="1" t="s">
        <v>584</v>
      </c>
      <c r="I1874" s="1">
        <v>2</v>
      </c>
      <c r="J1874" s="14" t="s">
        <v>4389</v>
      </c>
      <c r="K1874" s="14" t="s">
        <v>4842</v>
      </c>
      <c r="L1874" s="14"/>
      <c r="M1874" s="1" t="s">
        <v>5986</v>
      </c>
      <c r="N1874" s="14" t="s">
        <v>5989</v>
      </c>
      <c r="O1874" s="1">
        <f>IF(G1874="D1",MATCH(C1874,'RPI calculation'!$A$9:$A$356,0),0)</f>
        <v>154</v>
      </c>
      <c r="P1874" s="1">
        <f>IF(H1874="D1",MATCH(D1874,'RPI calculation'!$A$9:$A$356,0),0)</f>
        <v>209</v>
      </c>
      <c r="Q1874" s="1">
        <f t="shared" si="87"/>
        <v>1</v>
      </c>
      <c r="R1874" s="1">
        <f t="shared" si="88"/>
        <v>1</v>
      </c>
      <c r="S1874" s="1">
        <f t="shared" si="89"/>
        <v>0</v>
      </c>
      <c r="T1874" s="9">
        <f>IF(Q1874=0,0,(INDEX('RPI calculation'!$H$9:$H$356,P1874)-(COUNTIFS(Matches!$C$9:$C$1954,C1874,Matches!$D$9:$D$1954,D1874,Matches!$Q$9:$Q$1954,1,Matches!$F$9:$F$1954,3)+COUNTIFS(Matches!$C$9:$C$1954,D1874,Matches!$D$9:$D$1954,C1874,Matches!$Q$9:$Q$1954,1,Matches!$E$9:$E$1954,3)))/((INDEX('RPI calculation'!$H$9:$H$356,P1874)+INDEX('RPI calculation'!$I$9:$I$356,P1874))-(COUNTIFS(Matches!$C$9:$C$1954,C1874,Matches!$D$9:$D$1954,D1874,Matches!$Q$9:$Q$1954,1)+COUNTIFS(Matches!$C$9:$C$1954,D1874,Matches!$D$9:$D$1954,C1874,Matches!$Q$9:$Q$1954,1))))</f>
        <v>0.4</v>
      </c>
      <c r="U1874" s="9">
        <f>IF(Q1874=0,0,(INDEX('RPI calculation'!$H$9:$H$356,O1874)-(COUNTIFS(Matches!$C$9:$C$1954,C1874,Matches!$D$9:$D$1954,D1874,Matches!$Q$9:$Q$1954,1,Matches!$E$9:$E$1954,3)+COUNTIFS(Matches!$C$9:$C$1954,D1874,Matches!$D$9:$D$1954,C1874,Matches!$Q$9:$Q$1954,1,Matches!$F$9:$F$1954,3)))/((INDEX('RPI calculation'!$H$9:$H$356,O1874)+INDEX('RPI calculation'!$I$9:$I$356,O1874))-(COUNTIFS(Matches!$C$9:$C$1954,C1874,Matches!$D$9:$D$1954,D1874,Matches!$Q$9:$Q$1954,1)+COUNTIFS(Matches!$C$9:$C$1954,D1874,Matches!$D$9:$D$1954,C1874,Matches!$Q$9:$Q$1954,1))))</f>
        <v>0.9</v>
      </c>
      <c r="V1874" s="9">
        <f>IF(Q1874=0,0,INDEX('RPI calculation'!$K$9:$K$356,P1874))</f>
        <v>0.43000459136822772</v>
      </c>
      <c r="W1874" s="9">
        <f>IF(Q1874=0,0,INDEX('RPI calculation'!$K$9:$K$356,O1874))</f>
        <v>0.47060212514757976</v>
      </c>
      <c r="X1874" s="1">
        <f>IF(G1874="D1",INDEX('RPI calculation'!$N$9:$N$356,O1874),0)</f>
        <v>68</v>
      </c>
      <c r="Y1874" s="1">
        <f>IF(H1874="D1",INDEX('RPI calculation'!$N$9:$N$356,P1874),0)</f>
        <v>279</v>
      </c>
    </row>
    <row r="1875" spans="1:25" ht="25">
      <c r="A1875" s="1" t="s">
        <v>4843</v>
      </c>
      <c r="B1875" s="12">
        <v>46284</v>
      </c>
      <c r="C1875" s="1" t="s">
        <v>280</v>
      </c>
      <c r="D1875" s="1" t="s">
        <v>262</v>
      </c>
      <c r="E1875" s="1">
        <v>3</v>
      </c>
      <c r="F1875" s="1">
        <v>1</v>
      </c>
      <c r="G1875" s="1" t="s">
        <v>584</v>
      </c>
      <c r="H1875" s="1" t="s">
        <v>584</v>
      </c>
      <c r="I1875" s="1">
        <v>2</v>
      </c>
      <c r="J1875" s="14" t="s">
        <v>1047</v>
      </c>
      <c r="K1875" s="14" t="s">
        <v>4844</v>
      </c>
      <c r="L1875" s="14"/>
      <c r="M1875" s="1" t="s">
        <v>5986</v>
      </c>
      <c r="N1875" s="14" t="s">
        <v>5989</v>
      </c>
      <c r="O1875" s="1">
        <f>IF(G1875="D1",MATCH(C1875,'RPI calculation'!$A$9:$A$356,0),0)</f>
        <v>155</v>
      </c>
      <c r="P1875" s="1">
        <f>IF(H1875="D1",MATCH(D1875,'RPI calculation'!$A$9:$A$356,0),0)</f>
        <v>212</v>
      </c>
      <c r="Q1875" s="1">
        <f t="shared" si="87"/>
        <v>1</v>
      </c>
      <c r="R1875" s="1">
        <f t="shared" si="88"/>
        <v>1</v>
      </c>
      <c r="S1875" s="1">
        <f t="shared" si="89"/>
        <v>0</v>
      </c>
      <c r="T1875" s="9">
        <f>IF(Q1875=0,0,(INDEX('RPI calculation'!$H$9:$H$356,P1875)-(COUNTIFS(Matches!$C$9:$C$1954,C1875,Matches!$D$9:$D$1954,D1875,Matches!$Q$9:$Q$1954,1,Matches!$F$9:$F$1954,3)+COUNTIFS(Matches!$C$9:$C$1954,D1875,Matches!$D$9:$D$1954,C1875,Matches!$Q$9:$Q$1954,1,Matches!$E$9:$E$1954,3)))/((INDEX('RPI calculation'!$H$9:$H$356,P1875)+INDEX('RPI calculation'!$I$9:$I$356,P1875))-(COUNTIFS(Matches!$C$9:$C$1954,C1875,Matches!$D$9:$D$1954,D1875,Matches!$Q$9:$Q$1954,1)+COUNTIFS(Matches!$C$9:$C$1954,D1875,Matches!$D$9:$D$1954,C1875,Matches!$Q$9:$Q$1954,1))))</f>
        <v>0.6</v>
      </c>
      <c r="U1875" s="9">
        <f>IF(Q1875=0,0,(INDEX('RPI calculation'!$H$9:$H$356,O1875)-(COUNTIFS(Matches!$C$9:$C$1954,C1875,Matches!$D$9:$D$1954,D1875,Matches!$Q$9:$Q$1954,1,Matches!$E$9:$E$1954,3)+COUNTIFS(Matches!$C$9:$C$1954,D1875,Matches!$D$9:$D$1954,C1875,Matches!$Q$9:$Q$1954,1,Matches!$F$9:$F$1954,3)))/((INDEX('RPI calculation'!$H$9:$H$356,O1875)+INDEX('RPI calculation'!$I$9:$I$356,O1875))-(COUNTIFS(Matches!$C$9:$C$1954,C1875,Matches!$D$9:$D$1954,D1875,Matches!$Q$9:$Q$1954,1)+COUNTIFS(Matches!$C$9:$C$1954,D1875,Matches!$D$9:$D$1954,C1875,Matches!$Q$9:$Q$1954,1))))</f>
        <v>0.3</v>
      </c>
      <c r="V1875" s="9">
        <f>IF(Q1875=0,0,INDEX('RPI calculation'!$K$9:$K$356,P1875))</f>
        <v>0.4320149547422274</v>
      </c>
      <c r="W1875" s="9">
        <f>IF(Q1875=0,0,INDEX('RPI calculation'!$K$9:$K$356,O1875))</f>
        <v>0.48834498834498841</v>
      </c>
      <c r="X1875" s="1">
        <f>IF(G1875="D1",INDEX('RPI calculation'!$N$9:$N$356,O1875),0)</f>
        <v>257</v>
      </c>
      <c r="Y1875" s="1">
        <f>IF(H1875="D1",INDEX('RPI calculation'!$N$9:$N$356,P1875),0)</f>
        <v>239</v>
      </c>
    </row>
    <row r="1876" spans="1:25" ht="25">
      <c r="A1876" s="1" t="s">
        <v>4845</v>
      </c>
      <c r="B1876" s="12">
        <v>46284</v>
      </c>
      <c r="C1876" s="1" t="s">
        <v>326</v>
      </c>
      <c r="D1876" s="1" t="s">
        <v>156</v>
      </c>
      <c r="E1876" s="1">
        <v>1</v>
      </c>
      <c r="F1876" s="1">
        <v>3</v>
      </c>
      <c r="G1876" s="1" t="s">
        <v>584</v>
      </c>
      <c r="H1876" s="1" t="s">
        <v>584</v>
      </c>
      <c r="I1876" s="1">
        <v>2</v>
      </c>
      <c r="J1876" s="14" t="s">
        <v>2209</v>
      </c>
      <c r="K1876" s="14" t="s">
        <v>4846</v>
      </c>
      <c r="L1876" s="14"/>
      <c r="M1876" s="1" t="s">
        <v>5986</v>
      </c>
      <c r="N1876" s="14" t="s">
        <v>5989</v>
      </c>
      <c r="O1876" s="1">
        <f>IF(G1876="D1",MATCH(C1876,'RPI calculation'!$A$9:$A$356,0),0)</f>
        <v>158</v>
      </c>
      <c r="P1876" s="1">
        <f>IF(H1876="D1",MATCH(D1876,'RPI calculation'!$A$9:$A$356,0),0)</f>
        <v>206</v>
      </c>
      <c r="Q1876" s="1">
        <f t="shared" si="87"/>
        <v>1</v>
      </c>
      <c r="R1876" s="1">
        <f t="shared" si="88"/>
        <v>0</v>
      </c>
      <c r="S1876" s="1">
        <f t="shared" si="89"/>
        <v>1</v>
      </c>
      <c r="T1876" s="9">
        <f>IF(Q1876=0,0,(INDEX('RPI calculation'!$H$9:$H$356,P1876)-(COUNTIFS(Matches!$C$9:$C$1954,C1876,Matches!$D$9:$D$1954,D1876,Matches!$Q$9:$Q$1954,1,Matches!$F$9:$F$1954,3)+COUNTIFS(Matches!$C$9:$C$1954,D1876,Matches!$D$9:$D$1954,C1876,Matches!$Q$9:$Q$1954,1,Matches!$E$9:$E$1954,3)))/((INDEX('RPI calculation'!$H$9:$H$356,P1876)+INDEX('RPI calculation'!$I$9:$I$356,P1876))-(COUNTIFS(Matches!$C$9:$C$1954,C1876,Matches!$D$9:$D$1954,D1876,Matches!$Q$9:$Q$1954,1)+COUNTIFS(Matches!$C$9:$C$1954,D1876,Matches!$D$9:$D$1954,C1876,Matches!$Q$9:$Q$1954,1))))</f>
        <v>0.6</v>
      </c>
      <c r="U1876" s="9">
        <f>IF(Q1876=0,0,(INDEX('RPI calculation'!$H$9:$H$356,O1876)-(COUNTIFS(Matches!$C$9:$C$1954,C1876,Matches!$D$9:$D$1954,D1876,Matches!$Q$9:$Q$1954,1,Matches!$E$9:$E$1954,3)+COUNTIFS(Matches!$C$9:$C$1954,D1876,Matches!$D$9:$D$1954,C1876,Matches!$Q$9:$Q$1954,1,Matches!$F$9:$F$1954,3)))/((INDEX('RPI calculation'!$H$9:$H$356,O1876)+INDEX('RPI calculation'!$I$9:$I$356,O1876))-(COUNTIFS(Matches!$C$9:$C$1954,C1876,Matches!$D$9:$D$1954,D1876,Matches!$Q$9:$Q$1954,1)+COUNTIFS(Matches!$C$9:$C$1954,D1876,Matches!$D$9:$D$1954,C1876,Matches!$Q$9:$Q$1954,1))))</f>
        <v>0.36363636363636365</v>
      </c>
      <c r="V1876" s="9">
        <f>IF(Q1876=0,0,INDEX('RPI calculation'!$K$9:$K$356,P1876))</f>
        <v>0.47962542507997052</v>
      </c>
      <c r="W1876" s="9">
        <f>IF(Q1876=0,0,INDEX('RPI calculation'!$K$9:$K$356,O1876))</f>
        <v>0.41058224183224185</v>
      </c>
      <c r="X1876" s="1">
        <f>IF(G1876="D1",INDEX('RPI calculation'!$N$9:$N$356,O1876),0)</f>
        <v>303</v>
      </c>
      <c r="Y1876" s="1">
        <f>IF(H1876="D1",INDEX('RPI calculation'!$N$9:$N$356,P1876),0)</f>
        <v>133</v>
      </c>
    </row>
    <row r="1877" spans="1:25" ht="25">
      <c r="A1877" s="1" t="s">
        <v>4847</v>
      </c>
      <c r="B1877" s="12">
        <v>46284</v>
      </c>
      <c r="C1877" s="1" t="s">
        <v>345</v>
      </c>
      <c r="D1877" s="1" t="s">
        <v>183</v>
      </c>
      <c r="E1877" s="1">
        <v>1</v>
      </c>
      <c r="F1877" s="1">
        <v>3</v>
      </c>
      <c r="G1877" s="1" t="s">
        <v>584</v>
      </c>
      <c r="H1877" s="1" t="s">
        <v>584</v>
      </c>
      <c r="I1877" s="1">
        <v>2</v>
      </c>
      <c r="J1877" s="14" t="s">
        <v>1090</v>
      </c>
      <c r="K1877" s="14" t="s">
        <v>4848</v>
      </c>
      <c r="L1877" s="14"/>
      <c r="M1877" s="1" t="s">
        <v>5986</v>
      </c>
      <c r="N1877" s="14" t="s">
        <v>5989</v>
      </c>
      <c r="O1877" s="1">
        <f>IF(G1877="D1",MATCH(C1877,'RPI calculation'!$A$9:$A$356,0),0)</f>
        <v>159</v>
      </c>
      <c r="P1877" s="1">
        <f>IF(H1877="D1",MATCH(D1877,'RPI calculation'!$A$9:$A$356,0),0)</f>
        <v>301</v>
      </c>
      <c r="Q1877" s="1">
        <f t="shared" si="87"/>
        <v>1</v>
      </c>
      <c r="R1877" s="1">
        <f t="shared" si="88"/>
        <v>0</v>
      </c>
      <c r="S1877" s="1">
        <f t="shared" si="89"/>
        <v>1</v>
      </c>
      <c r="T1877" s="9">
        <f>IF(Q1877=0,0,(INDEX('RPI calculation'!$H$9:$H$356,P1877)-(COUNTIFS(Matches!$C$9:$C$1954,C1877,Matches!$D$9:$D$1954,D1877,Matches!$Q$9:$Q$1954,1,Matches!$F$9:$F$1954,3)+COUNTIFS(Matches!$C$9:$C$1954,D1877,Matches!$D$9:$D$1954,C1877,Matches!$Q$9:$Q$1954,1,Matches!$E$9:$E$1954,3)))/((INDEX('RPI calculation'!$H$9:$H$356,P1877)+INDEX('RPI calculation'!$I$9:$I$356,P1877))-(COUNTIFS(Matches!$C$9:$C$1954,C1877,Matches!$D$9:$D$1954,D1877,Matches!$Q$9:$Q$1954,1)+COUNTIFS(Matches!$C$9:$C$1954,D1877,Matches!$D$9:$D$1954,C1877,Matches!$Q$9:$Q$1954,1))))</f>
        <v>0.5</v>
      </c>
      <c r="U1877" s="9">
        <f>IF(Q1877=0,0,(INDEX('RPI calculation'!$H$9:$H$356,O1877)-(COUNTIFS(Matches!$C$9:$C$1954,C1877,Matches!$D$9:$D$1954,D1877,Matches!$Q$9:$Q$1954,1,Matches!$E$9:$E$1954,3)+COUNTIFS(Matches!$C$9:$C$1954,D1877,Matches!$D$9:$D$1954,C1877,Matches!$Q$9:$Q$1954,1,Matches!$F$9:$F$1954,3)))/((INDEX('RPI calculation'!$H$9:$H$356,O1877)+INDEX('RPI calculation'!$I$9:$I$356,O1877))-(COUNTIFS(Matches!$C$9:$C$1954,C1877,Matches!$D$9:$D$1954,D1877,Matches!$Q$9:$Q$1954,1)+COUNTIFS(Matches!$C$9:$C$1954,D1877,Matches!$D$9:$D$1954,C1877,Matches!$Q$9:$Q$1954,1))))</f>
        <v>0</v>
      </c>
      <c r="V1877" s="9">
        <f>IF(Q1877=0,0,INDEX('RPI calculation'!$K$9:$K$356,P1877))</f>
        <v>0.49608724608724608</v>
      </c>
      <c r="W1877" s="9">
        <f>IF(Q1877=0,0,INDEX('RPI calculation'!$K$9:$K$356,O1877))</f>
        <v>0.52144522144522143</v>
      </c>
      <c r="X1877" s="1">
        <f>IF(G1877="D1",INDEX('RPI calculation'!$N$9:$N$356,O1877),0)</f>
        <v>322</v>
      </c>
      <c r="Y1877" s="1">
        <f>IF(H1877="D1",INDEX('RPI calculation'!$N$9:$N$356,P1877),0)</f>
        <v>160</v>
      </c>
    </row>
    <row r="1878" spans="1:25" ht="25">
      <c r="A1878" s="1" t="s">
        <v>4849</v>
      </c>
      <c r="B1878" s="12">
        <v>46284</v>
      </c>
      <c r="C1878" s="1" t="s">
        <v>122</v>
      </c>
      <c r="D1878" s="1" t="s">
        <v>102</v>
      </c>
      <c r="E1878" s="1">
        <v>3</v>
      </c>
      <c r="F1878" s="1">
        <v>0</v>
      </c>
      <c r="G1878" s="1" t="s">
        <v>584</v>
      </c>
      <c r="H1878" s="1" t="s">
        <v>584</v>
      </c>
      <c r="I1878" s="1">
        <v>2</v>
      </c>
      <c r="J1878" s="14" t="s">
        <v>2010</v>
      </c>
      <c r="K1878" s="14" t="s">
        <v>4850</v>
      </c>
      <c r="L1878" s="14"/>
      <c r="M1878" s="1" t="s">
        <v>5986</v>
      </c>
      <c r="N1878" s="14" t="s">
        <v>5989</v>
      </c>
      <c r="O1878" s="1">
        <f>IF(G1878="D1",MATCH(C1878,'RPI calculation'!$A$9:$A$356,0),0)</f>
        <v>160</v>
      </c>
      <c r="P1878" s="1">
        <f>IF(H1878="D1",MATCH(D1878,'RPI calculation'!$A$9:$A$356,0),0)</f>
        <v>291</v>
      </c>
      <c r="Q1878" s="1">
        <f t="shared" si="87"/>
        <v>1</v>
      </c>
      <c r="R1878" s="1">
        <f t="shared" si="88"/>
        <v>1</v>
      </c>
      <c r="S1878" s="1">
        <f t="shared" si="89"/>
        <v>0</v>
      </c>
      <c r="T1878" s="9">
        <f>IF(Q1878=0,0,(INDEX('RPI calculation'!$H$9:$H$356,P1878)-(COUNTIFS(Matches!$C$9:$C$1954,C1878,Matches!$D$9:$D$1954,D1878,Matches!$Q$9:$Q$1954,1,Matches!$F$9:$F$1954,3)+COUNTIFS(Matches!$C$9:$C$1954,D1878,Matches!$D$9:$D$1954,C1878,Matches!$Q$9:$Q$1954,1,Matches!$E$9:$E$1954,3)))/((INDEX('RPI calculation'!$H$9:$H$356,P1878)+INDEX('RPI calculation'!$I$9:$I$356,P1878))-(COUNTIFS(Matches!$C$9:$C$1954,C1878,Matches!$D$9:$D$1954,D1878,Matches!$Q$9:$Q$1954,1)+COUNTIFS(Matches!$C$9:$C$1954,D1878,Matches!$D$9:$D$1954,C1878,Matches!$Q$9:$Q$1954,1))))</f>
        <v>0.8</v>
      </c>
      <c r="U1878" s="9">
        <f>IF(Q1878=0,0,(INDEX('RPI calculation'!$H$9:$H$356,O1878)-(COUNTIFS(Matches!$C$9:$C$1954,C1878,Matches!$D$9:$D$1954,D1878,Matches!$Q$9:$Q$1954,1,Matches!$E$9:$E$1954,3)+COUNTIFS(Matches!$C$9:$C$1954,D1878,Matches!$D$9:$D$1954,C1878,Matches!$Q$9:$Q$1954,1,Matches!$F$9:$F$1954,3)))/((INDEX('RPI calculation'!$H$9:$H$356,O1878)+INDEX('RPI calculation'!$I$9:$I$356,O1878))-(COUNTIFS(Matches!$C$9:$C$1954,C1878,Matches!$D$9:$D$1954,D1878,Matches!$Q$9:$Q$1954,1)+COUNTIFS(Matches!$C$9:$C$1954,D1878,Matches!$D$9:$D$1954,C1878,Matches!$Q$9:$Q$1954,1))))</f>
        <v>0.125</v>
      </c>
      <c r="V1878" s="9">
        <f>IF(Q1878=0,0,INDEX('RPI calculation'!$K$9:$K$356,P1878))</f>
        <v>0.50874655647382916</v>
      </c>
      <c r="W1878" s="9">
        <f>IF(Q1878=0,0,INDEX('RPI calculation'!$K$9:$K$356,O1878))</f>
        <v>0.72164902998236324</v>
      </c>
      <c r="X1878" s="1">
        <f>IF(G1878="D1",INDEX('RPI calculation'!$N$9:$N$356,O1878),0)</f>
        <v>99</v>
      </c>
      <c r="Y1878" s="1">
        <f>IF(H1878="D1",INDEX('RPI calculation'!$N$9:$N$356,P1878),0)</f>
        <v>79</v>
      </c>
    </row>
    <row r="1879" spans="1:25" ht="25">
      <c r="A1879" s="1" t="s">
        <v>4851</v>
      </c>
      <c r="B1879" s="12">
        <v>46284</v>
      </c>
      <c r="C1879" s="1" t="s">
        <v>205</v>
      </c>
      <c r="D1879" s="1" t="s">
        <v>109</v>
      </c>
      <c r="E1879" s="1">
        <v>0</v>
      </c>
      <c r="F1879" s="1">
        <v>3</v>
      </c>
      <c r="G1879" s="1" t="s">
        <v>584</v>
      </c>
      <c r="H1879" s="1" t="s">
        <v>584</v>
      </c>
      <c r="I1879" s="1">
        <v>2</v>
      </c>
      <c r="J1879" s="14" t="s">
        <v>832</v>
      </c>
      <c r="K1879" s="14" t="s">
        <v>4552</v>
      </c>
      <c r="L1879" s="14"/>
      <c r="M1879" s="1" t="s">
        <v>5986</v>
      </c>
      <c r="N1879" s="14" t="s">
        <v>5989</v>
      </c>
      <c r="O1879" s="1">
        <f>IF(G1879="D1",MATCH(C1879,'RPI calculation'!$A$9:$A$356,0),0)</f>
        <v>161</v>
      </c>
      <c r="P1879" s="1">
        <f>IF(H1879="D1",MATCH(D1879,'RPI calculation'!$A$9:$A$356,0),0)</f>
        <v>201</v>
      </c>
      <c r="Q1879" s="1">
        <f t="shared" si="87"/>
        <v>1</v>
      </c>
      <c r="R1879" s="1">
        <f t="shared" si="88"/>
        <v>0</v>
      </c>
      <c r="S1879" s="1">
        <f t="shared" si="89"/>
        <v>1</v>
      </c>
      <c r="T1879" s="9">
        <f>IF(Q1879=0,0,(INDEX('RPI calculation'!$H$9:$H$356,P1879)-(COUNTIFS(Matches!$C$9:$C$1954,C1879,Matches!$D$9:$D$1954,D1879,Matches!$Q$9:$Q$1954,1,Matches!$F$9:$F$1954,3)+COUNTIFS(Matches!$C$9:$C$1954,D1879,Matches!$D$9:$D$1954,C1879,Matches!$Q$9:$Q$1954,1,Matches!$E$9:$E$1954,3)))/((INDEX('RPI calculation'!$H$9:$H$356,P1879)+INDEX('RPI calculation'!$I$9:$I$356,P1879))-(COUNTIFS(Matches!$C$9:$C$1954,C1879,Matches!$D$9:$D$1954,D1879,Matches!$Q$9:$Q$1954,1)+COUNTIFS(Matches!$C$9:$C$1954,D1879,Matches!$D$9:$D$1954,C1879,Matches!$Q$9:$Q$1954,1))))</f>
        <v>0.33333333333333331</v>
      </c>
      <c r="U1879" s="9">
        <f>IF(Q1879=0,0,(INDEX('RPI calculation'!$H$9:$H$356,O1879)-(COUNTIFS(Matches!$C$9:$C$1954,C1879,Matches!$D$9:$D$1954,D1879,Matches!$Q$9:$Q$1954,1,Matches!$E$9:$E$1954,3)+COUNTIFS(Matches!$C$9:$C$1954,D1879,Matches!$D$9:$D$1954,C1879,Matches!$Q$9:$Q$1954,1,Matches!$F$9:$F$1954,3)))/((INDEX('RPI calculation'!$H$9:$H$356,O1879)+INDEX('RPI calculation'!$I$9:$I$356,O1879))-(COUNTIFS(Matches!$C$9:$C$1954,C1879,Matches!$D$9:$D$1954,D1879,Matches!$Q$9:$Q$1954,1)+COUNTIFS(Matches!$C$9:$C$1954,D1879,Matches!$D$9:$D$1954,C1879,Matches!$Q$9:$Q$1954,1))))</f>
        <v>0.88888888888888884</v>
      </c>
      <c r="V1879" s="9">
        <f>IF(Q1879=0,0,INDEX('RPI calculation'!$K$9:$K$356,P1879))</f>
        <v>0.66099632690541776</v>
      </c>
      <c r="W1879" s="9">
        <f>IF(Q1879=0,0,INDEX('RPI calculation'!$K$9:$K$356,O1879))</f>
        <v>0.3891184573002755</v>
      </c>
      <c r="X1879" s="1">
        <f>IF(G1879="D1",INDEX('RPI calculation'!$N$9:$N$356,O1879),0)</f>
        <v>182</v>
      </c>
      <c r="Y1879" s="1">
        <f>IF(H1879="D1",INDEX('RPI calculation'!$N$9:$N$356,P1879),0)</f>
        <v>86</v>
      </c>
    </row>
    <row r="1880" spans="1:25" ht="25">
      <c r="A1880" s="1" t="s">
        <v>4852</v>
      </c>
      <c r="B1880" s="12">
        <v>46284</v>
      </c>
      <c r="C1880" s="1" t="s">
        <v>158</v>
      </c>
      <c r="D1880" s="1" t="s">
        <v>118</v>
      </c>
      <c r="E1880" s="1">
        <v>2</v>
      </c>
      <c r="F1880" s="1">
        <v>3</v>
      </c>
      <c r="G1880" s="1" t="s">
        <v>584</v>
      </c>
      <c r="H1880" s="1" t="s">
        <v>584</v>
      </c>
      <c r="I1880" s="1">
        <v>2</v>
      </c>
      <c r="J1880" s="14" t="s">
        <v>832</v>
      </c>
      <c r="K1880" s="14" t="s">
        <v>4853</v>
      </c>
      <c r="L1880" s="14"/>
      <c r="M1880" s="1" t="s">
        <v>5986</v>
      </c>
      <c r="N1880" s="14" t="s">
        <v>5989</v>
      </c>
      <c r="O1880" s="1">
        <f>IF(G1880="D1",MATCH(C1880,'RPI calculation'!$A$9:$A$356,0),0)</f>
        <v>165</v>
      </c>
      <c r="P1880" s="1">
        <f>IF(H1880="D1",MATCH(D1880,'RPI calculation'!$A$9:$A$356,0),0)</f>
        <v>338</v>
      </c>
      <c r="Q1880" s="1">
        <f t="shared" si="87"/>
        <v>1</v>
      </c>
      <c r="R1880" s="1">
        <f t="shared" si="88"/>
        <v>0</v>
      </c>
      <c r="S1880" s="1">
        <f t="shared" si="89"/>
        <v>1</v>
      </c>
      <c r="T1880" s="9">
        <f>IF(Q1880=0,0,(INDEX('RPI calculation'!$H$9:$H$356,P1880)-(COUNTIFS(Matches!$C$9:$C$1954,C1880,Matches!$D$9:$D$1954,D1880,Matches!$Q$9:$Q$1954,1,Matches!$F$9:$F$1954,3)+COUNTIFS(Matches!$C$9:$C$1954,D1880,Matches!$D$9:$D$1954,C1880,Matches!$Q$9:$Q$1954,1,Matches!$E$9:$E$1954,3)))/((INDEX('RPI calculation'!$H$9:$H$356,P1880)+INDEX('RPI calculation'!$I$9:$I$356,P1880))-(COUNTIFS(Matches!$C$9:$C$1954,C1880,Matches!$D$9:$D$1954,D1880,Matches!$Q$9:$Q$1954,1)+COUNTIFS(Matches!$C$9:$C$1954,D1880,Matches!$D$9:$D$1954,C1880,Matches!$Q$9:$Q$1954,1))))</f>
        <v>0.7</v>
      </c>
      <c r="U1880" s="9">
        <f>IF(Q1880=0,0,(INDEX('RPI calculation'!$H$9:$H$356,O1880)-(COUNTIFS(Matches!$C$9:$C$1954,C1880,Matches!$D$9:$D$1954,D1880,Matches!$Q$9:$Q$1954,1,Matches!$E$9:$E$1954,3)+COUNTIFS(Matches!$C$9:$C$1954,D1880,Matches!$D$9:$D$1954,C1880,Matches!$Q$9:$Q$1954,1,Matches!$F$9:$F$1954,3)))/((INDEX('RPI calculation'!$H$9:$H$356,O1880)+INDEX('RPI calculation'!$I$9:$I$356,O1880))-(COUNTIFS(Matches!$C$9:$C$1954,C1880,Matches!$D$9:$D$1954,D1880,Matches!$Q$9:$Q$1954,1)+COUNTIFS(Matches!$C$9:$C$1954,D1880,Matches!$D$9:$D$1954,C1880,Matches!$Q$9:$Q$1954,1))))</f>
        <v>0.5</v>
      </c>
      <c r="V1880" s="9">
        <f>IF(Q1880=0,0,INDEX('RPI calculation'!$K$9:$K$356,P1880))</f>
        <v>0.51566362929999288</v>
      </c>
      <c r="W1880" s="9">
        <f>IF(Q1880=0,0,INDEX('RPI calculation'!$K$9:$K$356,O1880))</f>
        <v>0.54641873278236919</v>
      </c>
      <c r="X1880" s="1">
        <f>IF(G1880="D1",INDEX('RPI calculation'!$N$9:$N$356,O1880),0)</f>
        <v>135</v>
      </c>
      <c r="Y1880" s="1">
        <f>IF(H1880="D1",INDEX('RPI calculation'!$N$9:$N$356,P1880),0)</f>
        <v>95</v>
      </c>
    </row>
    <row r="1881" spans="1:25" ht="25">
      <c r="A1881" s="1" t="s">
        <v>4854</v>
      </c>
      <c r="B1881" s="12">
        <v>46284</v>
      </c>
      <c r="C1881" s="1" t="s">
        <v>51</v>
      </c>
      <c r="D1881" s="1" t="s">
        <v>138</v>
      </c>
      <c r="E1881" s="1">
        <v>3</v>
      </c>
      <c r="F1881" s="1">
        <v>1</v>
      </c>
      <c r="G1881" s="1" t="s">
        <v>584</v>
      </c>
      <c r="H1881" s="1" t="s">
        <v>584</v>
      </c>
      <c r="I1881" s="1">
        <v>2</v>
      </c>
      <c r="J1881" s="14" t="s">
        <v>1945</v>
      </c>
      <c r="K1881" s="14" t="s">
        <v>4855</v>
      </c>
      <c r="L1881" s="14"/>
      <c r="M1881" s="1" t="s">
        <v>5986</v>
      </c>
      <c r="N1881" s="14" t="s">
        <v>5989</v>
      </c>
      <c r="O1881" s="1">
        <f>IF(G1881="D1",MATCH(C1881,'RPI calculation'!$A$9:$A$356,0),0)</f>
        <v>166</v>
      </c>
      <c r="P1881" s="1">
        <f>IF(H1881="D1",MATCH(D1881,'RPI calculation'!$A$9:$A$356,0),0)</f>
        <v>258</v>
      </c>
      <c r="Q1881" s="1">
        <f t="shared" si="87"/>
        <v>1</v>
      </c>
      <c r="R1881" s="1">
        <f t="shared" si="88"/>
        <v>1</v>
      </c>
      <c r="S1881" s="1">
        <f t="shared" si="89"/>
        <v>0</v>
      </c>
      <c r="T1881" s="9">
        <f>IF(Q1881=0,0,(INDEX('RPI calculation'!$H$9:$H$356,P1881)-(COUNTIFS(Matches!$C$9:$C$1954,C1881,Matches!$D$9:$D$1954,D1881,Matches!$Q$9:$Q$1954,1,Matches!$F$9:$F$1954,3)+COUNTIFS(Matches!$C$9:$C$1954,D1881,Matches!$D$9:$D$1954,C1881,Matches!$Q$9:$Q$1954,1,Matches!$E$9:$E$1954,3)))/((INDEX('RPI calculation'!$H$9:$H$356,P1881)+INDEX('RPI calculation'!$I$9:$I$356,P1881))-(COUNTIFS(Matches!$C$9:$C$1954,C1881,Matches!$D$9:$D$1954,D1881,Matches!$Q$9:$Q$1954,1)+COUNTIFS(Matches!$C$9:$C$1954,D1881,Matches!$D$9:$D$1954,C1881,Matches!$Q$9:$Q$1954,1))))</f>
        <v>0.4</v>
      </c>
      <c r="U1881" s="9">
        <f>IF(Q1881=0,0,(INDEX('RPI calculation'!$H$9:$H$356,O1881)-(COUNTIFS(Matches!$C$9:$C$1954,C1881,Matches!$D$9:$D$1954,D1881,Matches!$Q$9:$Q$1954,1,Matches!$E$9:$E$1954,3)+COUNTIFS(Matches!$C$9:$C$1954,D1881,Matches!$D$9:$D$1954,C1881,Matches!$Q$9:$Q$1954,1,Matches!$F$9:$F$1954,3)))/((INDEX('RPI calculation'!$H$9:$H$356,O1881)+INDEX('RPI calculation'!$I$9:$I$356,O1881))-(COUNTIFS(Matches!$C$9:$C$1954,C1881,Matches!$D$9:$D$1954,D1881,Matches!$Q$9:$Q$1954,1)+COUNTIFS(Matches!$C$9:$C$1954,D1881,Matches!$D$9:$D$1954,C1881,Matches!$Q$9:$Q$1954,1))))</f>
        <v>0.7142857142857143</v>
      </c>
      <c r="V1881" s="9">
        <f>IF(Q1881=0,0,INDEX('RPI calculation'!$K$9:$K$356,P1881))</f>
        <v>0.63380558835104284</v>
      </c>
      <c r="W1881" s="9">
        <f>IF(Q1881=0,0,INDEX('RPI calculation'!$K$9:$K$356,O1881))</f>
        <v>0.57982954545454546</v>
      </c>
      <c r="X1881" s="1">
        <f>IF(G1881="D1",INDEX('RPI calculation'!$N$9:$N$356,O1881),0)</f>
        <v>28</v>
      </c>
      <c r="Y1881" s="1">
        <f>IF(H1881="D1",INDEX('RPI calculation'!$N$9:$N$356,P1881),0)</f>
        <v>115</v>
      </c>
    </row>
    <row r="1882" spans="1:25" ht="25">
      <c r="A1882" s="1" t="s">
        <v>4856</v>
      </c>
      <c r="B1882" s="12">
        <v>46284</v>
      </c>
      <c r="C1882" s="1" t="s">
        <v>62</v>
      </c>
      <c r="D1882" s="1" t="s">
        <v>151</v>
      </c>
      <c r="E1882" s="1">
        <v>3</v>
      </c>
      <c r="F1882" s="1">
        <v>0</v>
      </c>
      <c r="G1882" s="1" t="s">
        <v>584</v>
      </c>
      <c r="H1882" s="1" t="s">
        <v>584</v>
      </c>
      <c r="I1882" s="1">
        <v>2</v>
      </c>
      <c r="J1882" s="14" t="s">
        <v>4857</v>
      </c>
      <c r="K1882" s="14" t="s">
        <v>4858</v>
      </c>
      <c r="L1882" s="14"/>
      <c r="M1882" s="1" t="s">
        <v>5986</v>
      </c>
      <c r="N1882" s="14" t="s">
        <v>5990</v>
      </c>
      <c r="O1882" s="1">
        <f>IF(G1882="D1",MATCH(C1882,'RPI calculation'!$A$9:$A$356,0),0)</f>
        <v>167</v>
      </c>
      <c r="P1882" s="1">
        <f>IF(H1882="D1",MATCH(D1882,'RPI calculation'!$A$9:$A$356,0),0)</f>
        <v>313</v>
      </c>
      <c r="Q1882" s="1">
        <f t="shared" si="87"/>
        <v>1</v>
      </c>
      <c r="R1882" s="1">
        <f t="shared" si="88"/>
        <v>1</v>
      </c>
      <c r="S1882" s="1">
        <f t="shared" si="89"/>
        <v>0</v>
      </c>
      <c r="T1882" s="9">
        <f>IF(Q1882=0,0,(INDEX('RPI calculation'!$H$9:$H$356,P1882)-(COUNTIFS(Matches!$C$9:$C$1954,C1882,Matches!$D$9:$D$1954,D1882,Matches!$Q$9:$Q$1954,1,Matches!$F$9:$F$1954,3)+COUNTIFS(Matches!$C$9:$C$1954,D1882,Matches!$D$9:$D$1954,C1882,Matches!$Q$9:$Q$1954,1,Matches!$E$9:$E$1954,3)))/((INDEX('RPI calculation'!$H$9:$H$356,P1882)+INDEX('RPI calculation'!$I$9:$I$356,P1882))-(COUNTIFS(Matches!$C$9:$C$1954,C1882,Matches!$D$9:$D$1954,D1882,Matches!$Q$9:$Q$1954,1)+COUNTIFS(Matches!$C$9:$C$1954,D1882,Matches!$D$9:$D$1954,C1882,Matches!$Q$9:$Q$1954,1))))</f>
        <v>0.54545454545454541</v>
      </c>
      <c r="U1882" s="9">
        <f>IF(Q1882=0,0,(INDEX('RPI calculation'!$H$9:$H$356,O1882)-(COUNTIFS(Matches!$C$9:$C$1954,C1882,Matches!$D$9:$D$1954,D1882,Matches!$Q$9:$Q$1954,1,Matches!$E$9:$E$1954,3)+COUNTIFS(Matches!$C$9:$C$1954,D1882,Matches!$D$9:$D$1954,C1882,Matches!$Q$9:$Q$1954,1,Matches!$F$9:$F$1954,3)))/((INDEX('RPI calculation'!$H$9:$H$356,O1882)+INDEX('RPI calculation'!$I$9:$I$356,O1882))-(COUNTIFS(Matches!$C$9:$C$1954,C1882,Matches!$D$9:$D$1954,D1882,Matches!$Q$9:$Q$1954,1)+COUNTIFS(Matches!$C$9:$C$1954,D1882,Matches!$D$9:$D$1954,C1882,Matches!$Q$9:$Q$1954,1))))</f>
        <v>0.9</v>
      </c>
      <c r="V1882" s="9">
        <f>IF(Q1882=0,0,INDEX('RPI calculation'!$K$9:$K$356,P1882))</f>
        <v>0.56792929292929295</v>
      </c>
      <c r="W1882" s="9">
        <f>IF(Q1882=0,0,INDEX('RPI calculation'!$K$9:$K$356,O1882))</f>
        <v>0.49352617079889805</v>
      </c>
      <c r="X1882" s="1">
        <f>IF(G1882="D1",INDEX('RPI calculation'!$N$9:$N$356,O1882),0)</f>
        <v>39</v>
      </c>
      <c r="Y1882" s="1">
        <f>IF(H1882="D1",INDEX('RPI calculation'!$N$9:$N$356,P1882),0)</f>
        <v>128</v>
      </c>
    </row>
    <row r="1883" spans="1:25" ht="25">
      <c r="A1883" s="1" t="s">
        <v>4859</v>
      </c>
      <c r="B1883" s="12">
        <v>46284</v>
      </c>
      <c r="C1883" s="1" t="s">
        <v>107</v>
      </c>
      <c r="D1883" s="1" t="s">
        <v>165</v>
      </c>
      <c r="E1883" s="1">
        <v>2</v>
      </c>
      <c r="F1883" s="1">
        <v>3</v>
      </c>
      <c r="G1883" s="1" t="s">
        <v>584</v>
      </c>
      <c r="H1883" s="1" t="s">
        <v>584</v>
      </c>
      <c r="I1883" s="1">
        <v>2</v>
      </c>
      <c r="J1883" s="14" t="s">
        <v>2244</v>
      </c>
      <c r="K1883" s="14" t="s">
        <v>4860</v>
      </c>
      <c r="L1883" s="14"/>
      <c r="M1883" s="1" t="s">
        <v>5986</v>
      </c>
      <c r="N1883" s="14" t="s">
        <v>5989</v>
      </c>
      <c r="O1883" s="1">
        <f>IF(G1883="D1",MATCH(C1883,'RPI calculation'!$A$9:$A$356,0),0)</f>
        <v>170</v>
      </c>
      <c r="P1883" s="1">
        <f>IF(H1883="D1",MATCH(D1883,'RPI calculation'!$A$9:$A$356,0),0)</f>
        <v>238</v>
      </c>
      <c r="Q1883" s="1">
        <f t="shared" si="87"/>
        <v>1</v>
      </c>
      <c r="R1883" s="1">
        <f t="shared" si="88"/>
        <v>0</v>
      </c>
      <c r="S1883" s="1">
        <f t="shared" si="89"/>
        <v>1</v>
      </c>
      <c r="T1883" s="9">
        <f>IF(Q1883=0,0,(INDEX('RPI calculation'!$H$9:$H$356,P1883)-(COUNTIFS(Matches!$C$9:$C$1954,C1883,Matches!$D$9:$D$1954,D1883,Matches!$Q$9:$Q$1954,1,Matches!$F$9:$F$1954,3)+COUNTIFS(Matches!$C$9:$C$1954,D1883,Matches!$D$9:$D$1954,C1883,Matches!$Q$9:$Q$1954,1,Matches!$E$9:$E$1954,3)))/((INDEX('RPI calculation'!$H$9:$H$356,P1883)+INDEX('RPI calculation'!$I$9:$I$356,P1883))-(COUNTIFS(Matches!$C$9:$C$1954,C1883,Matches!$D$9:$D$1954,D1883,Matches!$Q$9:$Q$1954,1)+COUNTIFS(Matches!$C$9:$C$1954,D1883,Matches!$D$9:$D$1954,C1883,Matches!$Q$9:$Q$1954,1))))</f>
        <v>0.4</v>
      </c>
      <c r="U1883" s="9">
        <f>IF(Q1883=0,0,(INDEX('RPI calculation'!$H$9:$H$356,O1883)-(COUNTIFS(Matches!$C$9:$C$1954,C1883,Matches!$D$9:$D$1954,D1883,Matches!$Q$9:$Q$1954,1,Matches!$E$9:$E$1954,3)+COUNTIFS(Matches!$C$9:$C$1954,D1883,Matches!$D$9:$D$1954,C1883,Matches!$Q$9:$Q$1954,1,Matches!$F$9:$F$1954,3)))/((INDEX('RPI calculation'!$H$9:$H$356,O1883)+INDEX('RPI calculation'!$I$9:$I$356,O1883))-(COUNTIFS(Matches!$C$9:$C$1954,C1883,Matches!$D$9:$D$1954,D1883,Matches!$Q$9:$Q$1954,1)+COUNTIFS(Matches!$C$9:$C$1954,D1883,Matches!$D$9:$D$1954,C1883,Matches!$Q$9:$Q$1954,1))))</f>
        <v>0.81818181818181823</v>
      </c>
      <c r="V1883" s="9">
        <f>IF(Q1883=0,0,INDEX('RPI calculation'!$K$9:$K$356,P1883))</f>
        <v>0.56212121212121202</v>
      </c>
      <c r="W1883" s="9">
        <f>IF(Q1883=0,0,INDEX('RPI calculation'!$K$9:$K$356,O1883))</f>
        <v>0.51668470418470414</v>
      </c>
      <c r="X1883" s="1">
        <f>IF(G1883="D1",INDEX('RPI calculation'!$N$9:$N$356,O1883),0)</f>
        <v>84</v>
      </c>
      <c r="Y1883" s="1">
        <f>IF(H1883="D1",INDEX('RPI calculation'!$N$9:$N$356,P1883),0)</f>
        <v>142</v>
      </c>
    </row>
    <row r="1884" spans="1:25" ht="25">
      <c r="A1884" s="1" t="s">
        <v>4861</v>
      </c>
      <c r="B1884" s="12">
        <v>46284</v>
      </c>
      <c r="C1884" s="1" t="s">
        <v>343</v>
      </c>
      <c r="D1884" s="1" t="s">
        <v>129</v>
      </c>
      <c r="E1884" s="1">
        <v>1</v>
      </c>
      <c r="F1884" s="1">
        <v>3</v>
      </c>
      <c r="G1884" s="1" t="s">
        <v>584</v>
      </c>
      <c r="H1884" s="1" t="s">
        <v>584</v>
      </c>
      <c r="I1884" s="1">
        <v>2</v>
      </c>
      <c r="J1884" s="14" t="s">
        <v>1053</v>
      </c>
      <c r="K1884" s="14" t="s">
        <v>4862</v>
      </c>
      <c r="L1884" s="14"/>
      <c r="M1884" s="1" t="s">
        <v>5986</v>
      </c>
      <c r="N1884" s="14" t="s">
        <v>5989</v>
      </c>
      <c r="O1884" s="1">
        <f>IF(G1884="D1",MATCH(C1884,'RPI calculation'!$A$9:$A$356,0),0)</f>
        <v>174</v>
      </c>
      <c r="P1884" s="1">
        <f>IF(H1884="D1",MATCH(D1884,'RPI calculation'!$A$9:$A$356,0),0)</f>
        <v>307</v>
      </c>
      <c r="Q1884" s="1">
        <f t="shared" si="87"/>
        <v>1</v>
      </c>
      <c r="R1884" s="1">
        <f t="shared" si="88"/>
        <v>0</v>
      </c>
      <c r="S1884" s="1">
        <f t="shared" si="89"/>
        <v>1</v>
      </c>
      <c r="T1884" s="9">
        <f>IF(Q1884=0,0,(INDEX('RPI calculation'!$H$9:$H$356,P1884)-(COUNTIFS(Matches!$C$9:$C$1954,C1884,Matches!$D$9:$D$1954,D1884,Matches!$Q$9:$Q$1954,1,Matches!$F$9:$F$1954,3)+COUNTIFS(Matches!$C$9:$C$1954,D1884,Matches!$D$9:$D$1954,C1884,Matches!$Q$9:$Q$1954,1,Matches!$E$9:$E$1954,3)))/((INDEX('RPI calculation'!$H$9:$H$356,P1884)+INDEX('RPI calculation'!$I$9:$I$356,P1884))-(COUNTIFS(Matches!$C$9:$C$1954,C1884,Matches!$D$9:$D$1954,D1884,Matches!$Q$9:$Q$1954,1)+COUNTIFS(Matches!$C$9:$C$1954,D1884,Matches!$D$9:$D$1954,C1884,Matches!$Q$9:$Q$1954,1))))</f>
        <v>0.76923076923076927</v>
      </c>
      <c r="U1884" s="9">
        <f>IF(Q1884=0,0,(INDEX('RPI calculation'!$H$9:$H$356,O1884)-(COUNTIFS(Matches!$C$9:$C$1954,C1884,Matches!$D$9:$D$1954,D1884,Matches!$Q$9:$Q$1954,1,Matches!$E$9:$E$1954,3)+COUNTIFS(Matches!$C$9:$C$1954,D1884,Matches!$D$9:$D$1954,C1884,Matches!$Q$9:$Q$1954,1,Matches!$F$9:$F$1954,3)))/((INDEX('RPI calculation'!$H$9:$H$356,O1884)+INDEX('RPI calculation'!$I$9:$I$356,O1884))-(COUNTIFS(Matches!$C$9:$C$1954,C1884,Matches!$D$9:$D$1954,D1884,Matches!$Q$9:$Q$1954,1)+COUNTIFS(Matches!$C$9:$C$1954,D1884,Matches!$D$9:$D$1954,C1884,Matches!$Q$9:$Q$1954,1))))</f>
        <v>9.0909090909090912E-2</v>
      </c>
      <c r="V1884" s="9">
        <f>IF(Q1884=0,0,INDEX('RPI calculation'!$K$9:$K$356,P1884))</f>
        <v>0.46547619047619049</v>
      </c>
      <c r="W1884" s="9">
        <f>IF(Q1884=0,0,INDEX('RPI calculation'!$K$9:$K$356,O1884))</f>
        <v>0.49238539238539231</v>
      </c>
      <c r="X1884" s="1">
        <f>IF(G1884="D1",INDEX('RPI calculation'!$N$9:$N$356,O1884),0)</f>
        <v>320</v>
      </c>
      <c r="Y1884" s="1">
        <f>IF(H1884="D1",INDEX('RPI calculation'!$N$9:$N$356,P1884),0)</f>
        <v>106</v>
      </c>
    </row>
    <row r="1885" spans="1:25" ht="25">
      <c r="A1885" s="1" t="s">
        <v>4863</v>
      </c>
      <c r="B1885" s="12">
        <v>46284</v>
      </c>
      <c r="C1885" s="1" t="s">
        <v>340</v>
      </c>
      <c r="D1885" s="1" t="s">
        <v>283</v>
      </c>
      <c r="E1885" s="1">
        <v>1</v>
      </c>
      <c r="F1885" s="1">
        <v>3</v>
      </c>
      <c r="G1885" s="1" t="s">
        <v>584</v>
      </c>
      <c r="H1885" s="1" t="s">
        <v>584</v>
      </c>
      <c r="I1885" s="1">
        <v>2</v>
      </c>
      <c r="J1885" s="14" t="s">
        <v>792</v>
      </c>
      <c r="K1885" s="14" t="s">
        <v>4864</v>
      </c>
      <c r="L1885" s="14"/>
      <c r="M1885" s="1" t="s">
        <v>5986</v>
      </c>
      <c r="N1885" s="14" t="s">
        <v>5989</v>
      </c>
      <c r="O1885" s="1">
        <f>IF(G1885="D1",MATCH(C1885,'RPI calculation'!$A$9:$A$356,0),0)</f>
        <v>177</v>
      </c>
      <c r="P1885" s="1">
        <f>IF(H1885="D1",MATCH(D1885,'RPI calculation'!$A$9:$A$356,0),0)</f>
        <v>309</v>
      </c>
      <c r="Q1885" s="1">
        <f t="shared" si="87"/>
        <v>1</v>
      </c>
      <c r="R1885" s="1">
        <f t="shared" si="88"/>
        <v>0</v>
      </c>
      <c r="S1885" s="1">
        <f t="shared" si="89"/>
        <v>1</v>
      </c>
      <c r="T1885" s="9">
        <f>IF(Q1885=0,0,(INDEX('RPI calculation'!$H$9:$H$356,P1885)-(COUNTIFS(Matches!$C$9:$C$1954,C1885,Matches!$D$9:$D$1954,D1885,Matches!$Q$9:$Q$1954,1,Matches!$F$9:$F$1954,3)+COUNTIFS(Matches!$C$9:$C$1954,D1885,Matches!$D$9:$D$1954,C1885,Matches!$Q$9:$Q$1954,1,Matches!$E$9:$E$1954,3)))/((INDEX('RPI calculation'!$H$9:$H$356,P1885)+INDEX('RPI calculation'!$I$9:$I$356,P1885))-(COUNTIFS(Matches!$C$9:$C$1954,C1885,Matches!$D$9:$D$1954,D1885,Matches!$Q$9:$Q$1954,1)+COUNTIFS(Matches!$C$9:$C$1954,D1885,Matches!$D$9:$D$1954,C1885,Matches!$Q$9:$Q$1954,1))))</f>
        <v>0.36363636363636365</v>
      </c>
      <c r="U1885" s="9">
        <f>IF(Q1885=0,0,(INDEX('RPI calculation'!$H$9:$H$356,O1885)-(COUNTIFS(Matches!$C$9:$C$1954,C1885,Matches!$D$9:$D$1954,D1885,Matches!$Q$9:$Q$1954,1,Matches!$E$9:$E$1954,3)+COUNTIFS(Matches!$C$9:$C$1954,D1885,Matches!$D$9:$D$1954,C1885,Matches!$Q$9:$Q$1954,1,Matches!$F$9:$F$1954,3)))/((INDEX('RPI calculation'!$H$9:$H$356,O1885)+INDEX('RPI calculation'!$I$9:$I$356,O1885))-(COUNTIFS(Matches!$C$9:$C$1954,C1885,Matches!$D$9:$D$1954,D1885,Matches!$Q$9:$Q$1954,1)+COUNTIFS(Matches!$C$9:$C$1954,D1885,Matches!$D$9:$D$1954,C1885,Matches!$Q$9:$Q$1954,1))))</f>
        <v>0.2</v>
      </c>
      <c r="V1885" s="9">
        <f>IF(Q1885=0,0,INDEX('RPI calculation'!$K$9:$K$356,P1885))</f>
        <v>0.45635545010545009</v>
      </c>
      <c r="W1885" s="9">
        <f>IF(Q1885=0,0,INDEX('RPI calculation'!$K$9:$K$356,O1885))</f>
        <v>0.476589319771138</v>
      </c>
      <c r="X1885" s="1">
        <f>IF(G1885="D1",INDEX('RPI calculation'!$N$9:$N$356,O1885),0)</f>
        <v>317</v>
      </c>
      <c r="Y1885" s="1">
        <f>IF(H1885="D1",INDEX('RPI calculation'!$N$9:$N$356,P1885),0)</f>
        <v>260</v>
      </c>
    </row>
    <row r="1886" spans="1:25" ht="25">
      <c r="A1886" s="1" t="s">
        <v>4865</v>
      </c>
      <c r="B1886" s="12">
        <v>46284</v>
      </c>
      <c r="C1886" s="1" t="s">
        <v>340</v>
      </c>
      <c r="D1886" s="1" t="s">
        <v>284</v>
      </c>
      <c r="E1886" s="1">
        <v>0</v>
      </c>
      <c r="F1886" s="1">
        <v>3</v>
      </c>
      <c r="G1886" s="1" t="s">
        <v>584</v>
      </c>
      <c r="H1886" s="1" t="s">
        <v>584</v>
      </c>
      <c r="I1886" s="1">
        <v>2</v>
      </c>
      <c r="J1886" s="14" t="s">
        <v>1053</v>
      </c>
      <c r="K1886" s="14" t="s">
        <v>4866</v>
      </c>
      <c r="L1886" s="14"/>
      <c r="M1886" s="1" t="s">
        <v>5986</v>
      </c>
      <c r="N1886" s="14" t="s">
        <v>5989</v>
      </c>
      <c r="O1886" s="1">
        <f>IF(G1886="D1",MATCH(C1886,'RPI calculation'!$A$9:$A$356,0),0)</f>
        <v>177</v>
      </c>
      <c r="P1886" s="1">
        <f>IF(H1886="D1",MATCH(D1886,'RPI calculation'!$A$9:$A$356,0),0)</f>
        <v>341</v>
      </c>
      <c r="Q1886" s="1">
        <f t="shared" si="87"/>
        <v>1</v>
      </c>
      <c r="R1886" s="1">
        <f t="shared" si="88"/>
        <v>0</v>
      </c>
      <c r="S1886" s="1">
        <f t="shared" si="89"/>
        <v>1</v>
      </c>
      <c r="T1886" s="9">
        <f>IF(Q1886=0,0,(INDEX('RPI calculation'!$H$9:$H$356,P1886)-(COUNTIFS(Matches!$C$9:$C$1954,C1886,Matches!$D$9:$D$1954,D1886,Matches!$Q$9:$Q$1954,1,Matches!$F$9:$F$1954,3)+COUNTIFS(Matches!$C$9:$C$1954,D1886,Matches!$D$9:$D$1954,C1886,Matches!$Q$9:$Q$1954,1,Matches!$E$9:$E$1954,3)))/((INDEX('RPI calculation'!$H$9:$H$356,P1886)+INDEX('RPI calculation'!$I$9:$I$356,P1886))-(COUNTIFS(Matches!$C$9:$C$1954,C1886,Matches!$D$9:$D$1954,D1886,Matches!$Q$9:$Q$1954,1)+COUNTIFS(Matches!$C$9:$C$1954,D1886,Matches!$D$9:$D$1954,C1886,Matches!$Q$9:$Q$1954,1))))</f>
        <v>0.375</v>
      </c>
      <c r="U1886" s="9">
        <f>IF(Q1886=0,0,(INDEX('RPI calculation'!$H$9:$H$356,O1886)-(COUNTIFS(Matches!$C$9:$C$1954,C1886,Matches!$D$9:$D$1954,D1886,Matches!$Q$9:$Q$1954,1,Matches!$E$9:$E$1954,3)+COUNTIFS(Matches!$C$9:$C$1954,D1886,Matches!$D$9:$D$1954,C1886,Matches!$Q$9:$Q$1954,1,Matches!$F$9:$F$1954,3)))/((INDEX('RPI calculation'!$H$9:$H$356,O1886)+INDEX('RPI calculation'!$I$9:$I$356,O1886))-(COUNTIFS(Matches!$C$9:$C$1954,C1886,Matches!$D$9:$D$1954,D1886,Matches!$Q$9:$Q$1954,1)+COUNTIFS(Matches!$C$9:$C$1954,D1886,Matches!$D$9:$D$1954,C1886,Matches!$Q$9:$Q$1954,1))))</f>
        <v>0.2</v>
      </c>
      <c r="V1886" s="9">
        <f>IF(Q1886=0,0,INDEX('RPI calculation'!$K$9:$K$356,P1886))</f>
        <v>0.4288720538720539</v>
      </c>
      <c r="W1886" s="9">
        <f>IF(Q1886=0,0,INDEX('RPI calculation'!$K$9:$K$356,O1886))</f>
        <v>0.476589319771138</v>
      </c>
      <c r="X1886" s="1">
        <f>IF(G1886="D1",INDEX('RPI calculation'!$N$9:$N$356,O1886),0)</f>
        <v>317</v>
      </c>
      <c r="Y1886" s="1">
        <f>IF(H1886="D1",INDEX('RPI calculation'!$N$9:$N$356,P1886),0)</f>
        <v>261</v>
      </c>
    </row>
    <row r="1887" spans="1:25" ht="25">
      <c r="A1887" s="1" t="s">
        <v>4867</v>
      </c>
      <c r="B1887" s="12">
        <v>46284</v>
      </c>
      <c r="C1887" s="1" t="s">
        <v>312</v>
      </c>
      <c r="D1887" s="1" t="s">
        <v>252</v>
      </c>
      <c r="E1887" s="1">
        <v>3</v>
      </c>
      <c r="F1887" s="1">
        <v>1</v>
      </c>
      <c r="G1887" s="1" t="s">
        <v>584</v>
      </c>
      <c r="H1887" s="1" t="s">
        <v>584</v>
      </c>
      <c r="I1887" s="1">
        <v>2</v>
      </c>
      <c r="J1887" s="14" t="s">
        <v>1355</v>
      </c>
      <c r="K1887" s="14" t="s">
        <v>4868</v>
      </c>
      <c r="L1887" s="14"/>
      <c r="M1887" s="1" t="s">
        <v>5986</v>
      </c>
      <c r="N1887" s="14" t="s">
        <v>5989</v>
      </c>
      <c r="O1887" s="1">
        <f>IF(G1887="D1",MATCH(C1887,'RPI calculation'!$A$9:$A$356,0),0)</f>
        <v>183</v>
      </c>
      <c r="P1887" s="1">
        <f>IF(H1887="D1",MATCH(D1887,'RPI calculation'!$A$9:$A$356,0),0)</f>
        <v>249</v>
      </c>
      <c r="Q1887" s="1">
        <f t="shared" si="87"/>
        <v>1</v>
      </c>
      <c r="R1887" s="1">
        <f t="shared" si="88"/>
        <v>1</v>
      </c>
      <c r="S1887" s="1">
        <f t="shared" si="89"/>
        <v>0</v>
      </c>
      <c r="T1887" s="9">
        <f>IF(Q1887=0,0,(INDEX('RPI calculation'!$H$9:$H$356,P1887)-(COUNTIFS(Matches!$C$9:$C$1954,C1887,Matches!$D$9:$D$1954,D1887,Matches!$Q$9:$Q$1954,1,Matches!$F$9:$F$1954,3)+COUNTIFS(Matches!$C$9:$C$1954,D1887,Matches!$D$9:$D$1954,C1887,Matches!$Q$9:$Q$1954,1,Matches!$E$9:$E$1954,3)))/((INDEX('RPI calculation'!$H$9:$H$356,P1887)+INDEX('RPI calculation'!$I$9:$I$356,P1887))-(COUNTIFS(Matches!$C$9:$C$1954,C1887,Matches!$D$9:$D$1954,D1887,Matches!$Q$9:$Q$1954,1)+COUNTIFS(Matches!$C$9:$C$1954,D1887,Matches!$D$9:$D$1954,C1887,Matches!$Q$9:$Q$1954,1))))</f>
        <v>0.72727272727272729</v>
      </c>
      <c r="U1887" s="9">
        <f>IF(Q1887=0,0,(INDEX('RPI calculation'!$H$9:$H$356,O1887)-(COUNTIFS(Matches!$C$9:$C$1954,C1887,Matches!$D$9:$D$1954,D1887,Matches!$Q$9:$Q$1954,1,Matches!$E$9:$E$1954,3)+COUNTIFS(Matches!$C$9:$C$1954,D1887,Matches!$D$9:$D$1954,C1887,Matches!$Q$9:$Q$1954,1,Matches!$F$9:$F$1954,3)))/((INDEX('RPI calculation'!$H$9:$H$356,O1887)+INDEX('RPI calculation'!$I$9:$I$356,O1887))-(COUNTIFS(Matches!$C$9:$C$1954,C1887,Matches!$D$9:$D$1954,D1887,Matches!$Q$9:$Q$1954,1)+COUNTIFS(Matches!$C$9:$C$1954,D1887,Matches!$D$9:$D$1954,C1887,Matches!$Q$9:$Q$1954,1))))</f>
        <v>0.25</v>
      </c>
      <c r="V1887" s="9">
        <f>IF(Q1887=0,0,INDEX('RPI calculation'!$K$9:$K$356,P1887))</f>
        <v>0.36300227550227548</v>
      </c>
      <c r="W1887" s="9">
        <f>IF(Q1887=0,0,INDEX('RPI calculation'!$K$9:$K$356,O1887))</f>
        <v>0.47126441934134244</v>
      </c>
      <c r="X1887" s="1">
        <f>IF(G1887="D1",INDEX('RPI calculation'!$N$9:$N$356,O1887),0)</f>
        <v>289</v>
      </c>
      <c r="Y1887" s="1">
        <f>IF(H1887="D1",INDEX('RPI calculation'!$N$9:$N$356,P1887),0)</f>
        <v>229</v>
      </c>
    </row>
    <row r="1888" spans="1:25" ht="25">
      <c r="A1888" s="1" t="s">
        <v>4869</v>
      </c>
      <c r="B1888" s="12">
        <v>46284</v>
      </c>
      <c r="C1888" s="1" t="s">
        <v>244</v>
      </c>
      <c r="D1888" s="1" t="s">
        <v>291</v>
      </c>
      <c r="E1888" s="1">
        <v>2</v>
      </c>
      <c r="F1888" s="1">
        <v>3</v>
      </c>
      <c r="G1888" s="1" t="s">
        <v>584</v>
      </c>
      <c r="H1888" s="1" t="s">
        <v>584</v>
      </c>
      <c r="I1888" s="1">
        <v>2</v>
      </c>
      <c r="J1888" s="14" t="s">
        <v>1481</v>
      </c>
      <c r="K1888" s="14" t="s">
        <v>4870</v>
      </c>
      <c r="L1888" s="14"/>
      <c r="M1888" s="1" t="s">
        <v>5986</v>
      </c>
      <c r="N1888" s="14" t="s">
        <v>5989</v>
      </c>
      <c r="O1888" s="1">
        <f>IF(G1888="D1",MATCH(C1888,'RPI calculation'!$A$9:$A$356,0),0)</f>
        <v>185</v>
      </c>
      <c r="P1888" s="1">
        <f>IF(H1888="D1",MATCH(D1888,'RPI calculation'!$A$9:$A$356,0),0)</f>
        <v>320</v>
      </c>
      <c r="Q1888" s="1">
        <f t="shared" si="87"/>
        <v>1</v>
      </c>
      <c r="R1888" s="1">
        <f t="shared" si="88"/>
        <v>0</v>
      </c>
      <c r="S1888" s="1">
        <f t="shared" si="89"/>
        <v>1</v>
      </c>
      <c r="T1888" s="9">
        <f>IF(Q1888=0,0,(INDEX('RPI calculation'!$H$9:$H$356,P1888)-(COUNTIFS(Matches!$C$9:$C$1954,C1888,Matches!$D$9:$D$1954,D1888,Matches!$Q$9:$Q$1954,1,Matches!$F$9:$F$1954,3)+COUNTIFS(Matches!$C$9:$C$1954,D1888,Matches!$D$9:$D$1954,C1888,Matches!$Q$9:$Q$1954,1,Matches!$E$9:$E$1954,3)))/((INDEX('RPI calculation'!$H$9:$H$356,P1888)+INDEX('RPI calculation'!$I$9:$I$356,P1888))-(COUNTIFS(Matches!$C$9:$C$1954,C1888,Matches!$D$9:$D$1954,D1888,Matches!$Q$9:$Q$1954,1)+COUNTIFS(Matches!$C$9:$C$1954,D1888,Matches!$D$9:$D$1954,C1888,Matches!$Q$9:$Q$1954,1))))</f>
        <v>0.3</v>
      </c>
      <c r="U1888" s="9">
        <f>IF(Q1888=0,0,(INDEX('RPI calculation'!$H$9:$H$356,O1888)-(COUNTIFS(Matches!$C$9:$C$1954,C1888,Matches!$D$9:$D$1954,D1888,Matches!$Q$9:$Q$1954,1,Matches!$E$9:$E$1954,3)+COUNTIFS(Matches!$C$9:$C$1954,D1888,Matches!$D$9:$D$1954,C1888,Matches!$Q$9:$Q$1954,1,Matches!$F$9:$F$1954,3)))/((INDEX('RPI calculation'!$H$9:$H$356,O1888)+INDEX('RPI calculation'!$I$9:$I$356,O1888))-(COUNTIFS(Matches!$C$9:$C$1954,C1888,Matches!$D$9:$D$1954,D1888,Matches!$Q$9:$Q$1954,1)+COUNTIFS(Matches!$C$9:$C$1954,D1888,Matches!$D$9:$D$1954,C1888,Matches!$Q$9:$Q$1954,1))))</f>
        <v>0.58333333333333337</v>
      </c>
      <c r="V1888" s="9">
        <f>IF(Q1888=0,0,INDEX('RPI calculation'!$K$9:$K$356,P1888))</f>
        <v>0.45764462809917356</v>
      </c>
      <c r="W1888" s="9">
        <f>IF(Q1888=0,0,INDEX('RPI calculation'!$K$9:$K$356,O1888))</f>
        <v>0.43014763014763019</v>
      </c>
      <c r="X1888" s="1">
        <f>IF(G1888="D1",INDEX('RPI calculation'!$N$9:$N$356,O1888),0)</f>
        <v>221</v>
      </c>
      <c r="Y1888" s="1">
        <f>IF(H1888="D1",INDEX('RPI calculation'!$N$9:$N$356,P1888),0)</f>
        <v>268</v>
      </c>
    </row>
    <row r="1889" spans="1:25" ht="25">
      <c r="A1889" s="1" t="s">
        <v>4871</v>
      </c>
      <c r="B1889" s="12">
        <v>46284</v>
      </c>
      <c r="C1889" s="1" t="s">
        <v>263</v>
      </c>
      <c r="D1889" s="1" t="s">
        <v>313</v>
      </c>
      <c r="E1889" s="1">
        <v>3</v>
      </c>
      <c r="F1889" s="1">
        <v>1</v>
      </c>
      <c r="G1889" s="1" t="s">
        <v>584</v>
      </c>
      <c r="H1889" s="1" t="s">
        <v>584</v>
      </c>
      <c r="I1889" s="1">
        <v>2</v>
      </c>
      <c r="J1889" s="14" t="s">
        <v>2364</v>
      </c>
      <c r="K1889" s="14" t="s">
        <v>4872</v>
      </c>
      <c r="L1889" s="14"/>
      <c r="M1889" s="1" t="s">
        <v>5986</v>
      </c>
      <c r="N1889" s="14" t="s">
        <v>5989</v>
      </c>
      <c r="O1889" s="1">
        <f>IF(G1889="D1",MATCH(C1889,'RPI calculation'!$A$9:$A$356,0),0)</f>
        <v>194</v>
      </c>
      <c r="P1889" s="1">
        <f>IF(H1889="D1",MATCH(D1889,'RPI calculation'!$A$9:$A$356,0),0)</f>
        <v>304</v>
      </c>
      <c r="Q1889" s="1">
        <f t="shared" si="87"/>
        <v>1</v>
      </c>
      <c r="R1889" s="1">
        <f t="shared" si="88"/>
        <v>1</v>
      </c>
      <c r="S1889" s="1">
        <f t="shared" si="89"/>
        <v>0</v>
      </c>
      <c r="T1889" s="9">
        <f>IF(Q1889=0,0,(INDEX('RPI calculation'!$H$9:$H$356,P1889)-(COUNTIFS(Matches!$C$9:$C$1954,C1889,Matches!$D$9:$D$1954,D1889,Matches!$Q$9:$Q$1954,1,Matches!$F$9:$F$1954,3)+COUNTIFS(Matches!$C$9:$C$1954,D1889,Matches!$D$9:$D$1954,C1889,Matches!$Q$9:$Q$1954,1,Matches!$E$9:$E$1954,3)))/((INDEX('RPI calculation'!$H$9:$H$356,P1889)+INDEX('RPI calculation'!$I$9:$I$356,P1889))-(COUNTIFS(Matches!$C$9:$C$1954,C1889,Matches!$D$9:$D$1954,D1889,Matches!$Q$9:$Q$1954,1)+COUNTIFS(Matches!$C$9:$C$1954,D1889,Matches!$D$9:$D$1954,C1889,Matches!$Q$9:$Q$1954,1))))</f>
        <v>0.41666666666666669</v>
      </c>
      <c r="U1889" s="9">
        <f>IF(Q1889=0,0,(INDEX('RPI calculation'!$H$9:$H$356,O1889)-(COUNTIFS(Matches!$C$9:$C$1954,C1889,Matches!$D$9:$D$1954,D1889,Matches!$Q$9:$Q$1954,1,Matches!$E$9:$E$1954,3)+COUNTIFS(Matches!$C$9:$C$1954,D1889,Matches!$D$9:$D$1954,C1889,Matches!$Q$9:$Q$1954,1,Matches!$F$9:$F$1954,3)))/((INDEX('RPI calculation'!$H$9:$H$356,O1889)+INDEX('RPI calculation'!$I$9:$I$356,O1889))-(COUNTIFS(Matches!$C$9:$C$1954,C1889,Matches!$D$9:$D$1954,D1889,Matches!$Q$9:$Q$1954,1)+COUNTIFS(Matches!$C$9:$C$1954,D1889,Matches!$D$9:$D$1954,C1889,Matches!$Q$9:$Q$1954,1))))</f>
        <v>0.5</v>
      </c>
      <c r="V1889" s="9">
        <f>IF(Q1889=0,0,INDEX('RPI calculation'!$K$9:$K$356,P1889))</f>
        <v>0.42608032992648381</v>
      </c>
      <c r="W1889" s="9">
        <f>IF(Q1889=0,0,INDEX('RPI calculation'!$K$9:$K$356,O1889))</f>
        <v>0.42488521579430666</v>
      </c>
      <c r="X1889" s="1">
        <f>IF(G1889="D1",INDEX('RPI calculation'!$N$9:$N$356,O1889),0)</f>
        <v>240</v>
      </c>
      <c r="Y1889" s="1">
        <f>IF(H1889="D1",INDEX('RPI calculation'!$N$9:$N$356,P1889),0)</f>
        <v>290</v>
      </c>
    </row>
    <row r="1890" spans="1:25">
      <c r="A1890" s="1" t="s">
        <v>4873</v>
      </c>
      <c r="B1890" s="12">
        <v>46284</v>
      </c>
      <c r="C1890" s="1" t="s">
        <v>66</v>
      </c>
      <c r="D1890" s="1" t="s">
        <v>355</v>
      </c>
      <c r="E1890" s="1">
        <v>3</v>
      </c>
      <c r="F1890" s="1">
        <v>0</v>
      </c>
      <c r="G1890" s="1" t="s">
        <v>584</v>
      </c>
      <c r="H1890" s="1" t="s">
        <v>584</v>
      </c>
      <c r="I1890" s="1">
        <v>1</v>
      </c>
      <c r="J1890" s="14" t="s">
        <v>1538</v>
      </c>
      <c r="K1890" s="14" t="s">
        <v>4874</v>
      </c>
      <c r="L1890" s="14"/>
      <c r="M1890" s="1" t="s">
        <v>5986</v>
      </c>
      <c r="N1890" s="14" t="s">
        <v>5989</v>
      </c>
      <c r="O1890" s="1">
        <f>IF(G1890="D1",MATCH(C1890,'RPI calculation'!$A$9:$A$356,0),0)</f>
        <v>195</v>
      </c>
      <c r="P1890" s="1">
        <f>IF(H1890="D1",MATCH(D1890,'RPI calculation'!$A$9:$A$356,0),0)</f>
        <v>248</v>
      </c>
      <c r="Q1890" s="1">
        <f t="shared" si="87"/>
        <v>1</v>
      </c>
      <c r="R1890" s="1">
        <f t="shared" si="88"/>
        <v>1</v>
      </c>
      <c r="S1890" s="1">
        <f t="shared" si="89"/>
        <v>0</v>
      </c>
      <c r="T1890" s="9">
        <f>IF(Q1890=0,0,(INDEX('RPI calculation'!$H$9:$H$356,P1890)-(COUNTIFS(Matches!$C$9:$C$1954,C1890,Matches!$D$9:$D$1954,D1890,Matches!$Q$9:$Q$1954,1,Matches!$F$9:$F$1954,3)+COUNTIFS(Matches!$C$9:$C$1954,D1890,Matches!$D$9:$D$1954,C1890,Matches!$Q$9:$Q$1954,1,Matches!$E$9:$E$1954,3)))/((INDEX('RPI calculation'!$H$9:$H$356,P1890)+INDEX('RPI calculation'!$I$9:$I$356,P1890))-(COUNTIFS(Matches!$C$9:$C$1954,C1890,Matches!$D$9:$D$1954,D1890,Matches!$Q$9:$Q$1954,1)+COUNTIFS(Matches!$C$9:$C$1954,D1890,Matches!$D$9:$D$1954,C1890,Matches!$Q$9:$Q$1954,1))))</f>
        <v>0.33333333333333331</v>
      </c>
      <c r="U1890" s="9">
        <f>IF(Q1890=0,0,(INDEX('RPI calculation'!$H$9:$H$356,O1890)-(COUNTIFS(Matches!$C$9:$C$1954,C1890,Matches!$D$9:$D$1954,D1890,Matches!$Q$9:$Q$1954,1,Matches!$E$9:$E$1954,3)+COUNTIFS(Matches!$C$9:$C$1954,D1890,Matches!$D$9:$D$1954,C1890,Matches!$Q$9:$Q$1954,1,Matches!$F$9:$F$1954,3)))/((INDEX('RPI calculation'!$H$9:$H$356,O1890)+INDEX('RPI calculation'!$I$9:$I$356,O1890))-(COUNTIFS(Matches!$C$9:$C$1954,C1890,Matches!$D$9:$D$1954,D1890,Matches!$Q$9:$Q$1954,1)+COUNTIFS(Matches!$C$9:$C$1954,D1890,Matches!$D$9:$D$1954,C1890,Matches!$Q$9:$Q$1954,1))))</f>
        <v>0.77777777777777779</v>
      </c>
      <c r="V1890" s="9">
        <f>IF(Q1890=0,0,INDEX('RPI calculation'!$K$9:$K$356,P1890))</f>
        <v>0.33515151515151514</v>
      </c>
      <c r="W1890" s="9">
        <f>IF(Q1890=0,0,INDEX('RPI calculation'!$K$9:$K$356,O1890))</f>
        <v>0.56623737373737382</v>
      </c>
      <c r="X1890" s="1">
        <f>IF(G1890="D1",INDEX('RPI calculation'!$N$9:$N$356,O1890),0)</f>
        <v>43</v>
      </c>
      <c r="Y1890" s="1">
        <f>IF(H1890="D1",INDEX('RPI calculation'!$N$9:$N$356,P1890),0)</f>
        <v>332</v>
      </c>
    </row>
    <row r="1891" spans="1:25">
      <c r="A1891" s="1" t="s">
        <v>4875</v>
      </c>
      <c r="B1891" s="12">
        <v>46284</v>
      </c>
      <c r="C1891" s="1" t="s">
        <v>266</v>
      </c>
      <c r="D1891" s="1" t="s">
        <v>269</v>
      </c>
      <c r="E1891" s="1">
        <v>1</v>
      </c>
      <c r="F1891" s="1">
        <v>3</v>
      </c>
      <c r="G1891" s="1" t="s">
        <v>584</v>
      </c>
      <c r="H1891" s="1" t="s">
        <v>584</v>
      </c>
      <c r="I1891" s="1">
        <v>1</v>
      </c>
      <c r="J1891" s="14" t="s">
        <v>4472</v>
      </c>
      <c r="K1891" s="14" t="s">
        <v>4587</v>
      </c>
      <c r="L1891" s="14"/>
      <c r="M1891" s="1" t="s">
        <v>5993</v>
      </c>
      <c r="N1891" s="14" t="s">
        <v>5989</v>
      </c>
      <c r="O1891" s="1">
        <f>IF(G1891="D1",MATCH(C1891,'RPI calculation'!$A$9:$A$356,0),0)</f>
        <v>198</v>
      </c>
      <c r="P1891" s="1">
        <f>IF(H1891="D1",MATCH(D1891,'RPI calculation'!$A$9:$A$356,0),0)</f>
        <v>288</v>
      </c>
      <c r="Q1891" s="1">
        <f t="shared" si="87"/>
        <v>1</v>
      </c>
      <c r="R1891" s="1">
        <f t="shared" si="88"/>
        <v>0</v>
      </c>
      <c r="S1891" s="1">
        <f t="shared" si="89"/>
        <v>1</v>
      </c>
      <c r="T1891" s="9">
        <f>IF(Q1891=0,0,(INDEX('RPI calculation'!$H$9:$H$356,P1891)-(COUNTIFS(Matches!$C$9:$C$1954,C1891,Matches!$D$9:$D$1954,D1891,Matches!$Q$9:$Q$1954,1,Matches!$F$9:$F$1954,3)+COUNTIFS(Matches!$C$9:$C$1954,D1891,Matches!$D$9:$D$1954,C1891,Matches!$Q$9:$Q$1954,1,Matches!$E$9:$E$1954,3)))/((INDEX('RPI calculation'!$H$9:$H$356,P1891)+INDEX('RPI calculation'!$I$9:$I$356,P1891))-(COUNTIFS(Matches!$C$9:$C$1954,C1891,Matches!$D$9:$D$1954,D1891,Matches!$Q$9:$Q$1954,1)+COUNTIFS(Matches!$C$9:$C$1954,D1891,Matches!$D$9:$D$1954,C1891,Matches!$Q$9:$Q$1954,1))))</f>
        <v>0.66666666666666663</v>
      </c>
      <c r="U1891" s="9">
        <f>IF(Q1891=0,0,(INDEX('RPI calculation'!$H$9:$H$356,O1891)-(COUNTIFS(Matches!$C$9:$C$1954,C1891,Matches!$D$9:$D$1954,D1891,Matches!$Q$9:$Q$1954,1,Matches!$E$9:$E$1954,3)+COUNTIFS(Matches!$C$9:$C$1954,D1891,Matches!$D$9:$D$1954,C1891,Matches!$Q$9:$Q$1954,1,Matches!$F$9:$F$1954,3)))/((INDEX('RPI calculation'!$H$9:$H$356,O1891)+INDEX('RPI calculation'!$I$9:$I$356,O1891))-(COUNTIFS(Matches!$C$9:$C$1954,C1891,Matches!$D$9:$D$1954,D1891,Matches!$Q$9:$Q$1954,1)+COUNTIFS(Matches!$C$9:$C$1954,D1891,Matches!$D$9:$D$1954,C1891,Matches!$Q$9:$Q$1954,1))))</f>
        <v>0.25</v>
      </c>
      <c r="V1891" s="9">
        <f>IF(Q1891=0,0,INDEX('RPI calculation'!$K$9:$K$356,P1891))</f>
        <v>0.28549127640036737</v>
      </c>
      <c r="W1891" s="9">
        <f>IF(Q1891=0,0,INDEX('RPI calculation'!$K$9:$K$356,O1891))</f>
        <v>0.58865384615384619</v>
      </c>
      <c r="X1891" s="1">
        <f>IF(G1891="D1",INDEX('RPI calculation'!$N$9:$N$356,O1891),0)</f>
        <v>243</v>
      </c>
      <c r="Y1891" s="1">
        <f>IF(H1891="D1",INDEX('RPI calculation'!$N$9:$N$356,P1891),0)</f>
        <v>246</v>
      </c>
    </row>
    <row r="1892" spans="1:25" ht="25">
      <c r="A1892" s="1" t="s">
        <v>4876</v>
      </c>
      <c r="B1892" s="12">
        <v>46284</v>
      </c>
      <c r="C1892" s="1" t="s">
        <v>245</v>
      </c>
      <c r="D1892" s="1" t="s">
        <v>365</v>
      </c>
      <c r="E1892" s="1">
        <v>3</v>
      </c>
      <c r="F1892" s="1">
        <v>0</v>
      </c>
      <c r="G1892" s="1" t="s">
        <v>584</v>
      </c>
      <c r="H1892" s="1" t="s">
        <v>584</v>
      </c>
      <c r="I1892" s="1">
        <v>2</v>
      </c>
      <c r="J1892" s="14" t="s">
        <v>3164</v>
      </c>
      <c r="K1892" s="14" t="s">
        <v>4877</v>
      </c>
      <c r="L1892" s="14"/>
      <c r="M1892" s="1" t="s">
        <v>5986</v>
      </c>
      <c r="N1892" s="14" t="s">
        <v>5989</v>
      </c>
      <c r="O1892" s="1">
        <f>IF(G1892="D1",MATCH(C1892,'RPI calculation'!$A$9:$A$356,0),0)</f>
        <v>199</v>
      </c>
      <c r="P1892" s="1">
        <f>IF(H1892="D1",MATCH(D1892,'RPI calculation'!$A$9:$A$356,0),0)</f>
        <v>283</v>
      </c>
      <c r="Q1892" s="1">
        <f t="shared" si="87"/>
        <v>1</v>
      </c>
      <c r="R1892" s="1">
        <f t="shared" si="88"/>
        <v>1</v>
      </c>
      <c r="S1892" s="1">
        <f t="shared" si="89"/>
        <v>0</v>
      </c>
      <c r="T1892" s="9">
        <f>IF(Q1892=0,0,(INDEX('RPI calculation'!$H$9:$H$356,P1892)-(COUNTIFS(Matches!$C$9:$C$1954,C1892,Matches!$D$9:$D$1954,D1892,Matches!$Q$9:$Q$1954,1,Matches!$F$9:$F$1954,3)+COUNTIFS(Matches!$C$9:$C$1954,D1892,Matches!$D$9:$D$1954,C1892,Matches!$Q$9:$Q$1954,1,Matches!$E$9:$E$1954,3)))/((INDEX('RPI calculation'!$H$9:$H$356,P1892)+INDEX('RPI calculation'!$I$9:$I$356,P1892))-(COUNTIFS(Matches!$C$9:$C$1954,C1892,Matches!$D$9:$D$1954,D1892,Matches!$Q$9:$Q$1954,1)+COUNTIFS(Matches!$C$9:$C$1954,D1892,Matches!$D$9:$D$1954,C1892,Matches!$Q$9:$Q$1954,1))))</f>
        <v>9.0909090909090912E-2</v>
      </c>
      <c r="U1892" s="9">
        <f>IF(Q1892=0,0,(INDEX('RPI calculation'!$H$9:$H$356,O1892)-(COUNTIFS(Matches!$C$9:$C$1954,C1892,Matches!$D$9:$D$1954,D1892,Matches!$Q$9:$Q$1954,1,Matches!$E$9:$E$1954,3)+COUNTIFS(Matches!$C$9:$C$1954,D1892,Matches!$D$9:$D$1954,C1892,Matches!$Q$9:$Q$1954,1,Matches!$F$9:$F$1954,3)))/((INDEX('RPI calculation'!$H$9:$H$356,O1892)+INDEX('RPI calculation'!$I$9:$I$356,O1892))-(COUNTIFS(Matches!$C$9:$C$1954,C1892,Matches!$D$9:$D$1954,D1892,Matches!$Q$9:$Q$1954,1)+COUNTIFS(Matches!$C$9:$C$1954,D1892,Matches!$D$9:$D$1954,C1892,Matches!$Q$9:$Q$1954,1))))</f>
        <v>0.54545454545454541</v>
      </c>
      <c r="V1892" s="9">
        <f>IF(Q1892=0,0,INDEX('RPI calculation'!$K$9:$K$356,P1892))</f>
        <v>0.38560606060606056</v>
      </c>
      <c r="W1892" s="9">
        <f>IF(Q1892=0,0,INDEX('RPI calculation'!$K$9:$K$356,O1892))</f>
        <v>0.40378787878787881</v>
      </c>
      <c r="X1892" s="1">
        <f>IF(G1892="D1",INDEX('RPI calculation'!$N$9:$N$356,O1892),0)</f>
        <v>222</v>
      </c>
      <c r="Y1892" s="1">
        <f>IF(H1892="D1",INDEX('RPI calculation'!$N$9:$N$356,P1892),0)</f>
        <v>342</v>
      </c>
    </row>
    <row r="1893" spans="1:25" ht="25">
      <c r="A1893" s="1" t="s">
        <v>4878</v>
      </c>
      <c r="B1893" s="12">
        <v>46284</v>
      </c>
      <c r="C1893" s="1" t="s">
        <v>248</v>
      </c>
      <c r="D1893" s="1" t="s">
        <v>72</v>
      </c>
      <c r="E1893" s="1">
        <v>0</v>
      </c>
      <c r="F1893" s="1">
        <v>3</v>
      </c>
      <c r="G1893" s="1" t="s">
        <v>584</v>
      </c>
      <c r="H1893" s="1" t="s">
        <v>584</v>
      </c>
      <c r="I1893" s="1">
        <v>2</v>
      </c>
      <c r="J1893" s="14" t="s">
        <v>1625</v>
      </c>
      <c r="K1893" s="14" t="s">
        <v>4879</v>
      </c>
      <c r="L1893" s="14"/>
      <c r="M1893" s="1" t="s">
        <v>5986</v>
      </c>
      <c r="N1893" s="14" t="s">
        <v>5989</v>
      </c>
      <c r="O1893" s="1">
        <f>IF(G1893="D1",MATCH(C1893,'RPI calculation'!$A$9:$A$356,0),0)</f>
        <v>200</v>
      </c>
      <c r="P1893" s="1">
        <f>IF(H1893="D1",MATCH(D1893,'RPI calculation'!$A$9:$A$356,0),0)</f>
        <v>315</v>
      </c>
      <c r="Q1893" s="1">
        <f t="shared" si="87"/>
        <v>1</v>
      </c>
      <c r="R1893" s="1">
        <f t="shared" si="88"/>
        <v>0</v>
      </c>
      <c r="S1893" s="1">
        <f t="shared" si="89"/>
        <v>1</v>
      </c>
      <c r="T1893" s="9">
        <f>IF(Q1893=0,0,(INDEX('RPI calculation'!$H$9:$H$356,P1893)-(COUNTIFS(Matches!$C$9:$C$1954,C1893,Matches!$D$9:$D$1954,D1893,Matches!$Q$9:$Q$1954,1,Matches!$F$9:$F$1954,3)+COUNTIFS(Matches!$C$9:$C$1954,D1893,Matches!$D$9:$D$1954,C1893,Matches!$Q$9:$Q$1954,1,Matches!$E$9:$E$1954,3)))/((INDEX('RPI calculation'!$H$9:$H$356,P1893)+INDEX('RPI calculation'!$I$9:$I$356,P1893))-(COUNTIFS(Matches!$C$9:$C$1954,C1893,Matches!$D$9:$D$1954,D1893,Matches!$Q$9:$Q$1954,1)+COUNTIFS(Matches!$C$9:$C$1954,D1893,Matches!$D$9:$D$1954,C1893,Matches!$Q$9:$Q$1954,1))))</f>
        <v>0.7</v>
      </c>
      <c r="U1893" s="9">
        <f>IF(Q1893=0,0,(INDEX('RPI calculation'!$H$9:$H$356,O1893)-(COUNTIFS(Matches!$C$9:$C$1954,C1893,Matches!$D$9:$D$1954,D1893,Matches!$Q$9:$Q$1954,1,Matches!$E$9:$E$1954,3)+COUNTIFS(Matches!$C$9:$C$1954,D1893,Matches!$D$9:$D$1954,C1893,Matches!$Q$9:$Q$1954,1,Matches!$F$9:$F$1954,3)))/((INDEX('RPI calculation'!$H$9:$H$356,O1893)+INDEX('RPI calculation'!$I$9:$I$356,O1893))-(COUNTIFS(Matches!$C$9:$C$1954,C1893,Matches!$D$9:$D$1954,D1893,Matches!$Q$9:$Q$1954,1)+COUNTIFS(Matches!$C$9:$C$1954,D1893,Matches!$D$9:$D$1954,C1893,Matches!$Q$9:$Q$1954,1))))</f>
        <v>0.4</v>
      </c>
      <c r="V1893" s="9">
        <f>IF(Q1893=0,0,INDEX('RPI calculation'!$K$9:$K$356,P1893))</f>
        <v>0.57134986225895323</v>
      </c>
      <c r="W1893" s="9">
        <f>IF(Q1893=0,0,INDEX('RPI calculation'!$K$9:$K$356,O1893))</f>
        <v>0.48539944903581261</v>
      </c>
      <c r="X1893" s="1">
        <f>IF(G1893="D1",INDEX('RPI calculation'!$N$9:$N$356,O1893),0)</f>
        <v>225</v>
      </c>
      <c r="Y1893" s="1">
        <f>IF(H1893="D1",INDEX('RPI calculation'!$N$9:$N$356,P1893),0)</f>
        <v>49</v>
      </c>
    </row>
    <row r="1894" spans="1:25" ht="25">
      <c r="A1894" s="1" t="s">
        <v>4880</v>
      </c>
      <c r="B1894" s="12">
        <v>46284</v>
      </c>
      <c r="C1894" s="1" t="s">
        <v>296</v>
      </c>
      <c r="D1894" s="1" t="s">
        <v>347</v>
      </c>
      <c r="E1894" s="1">
        <v>3</v>
      </c>
      <c r="F1894" s="1">
        <v>1</v>
      </c>
      <c r="G1894" s="1" t="s">
        <v>584</v>
      </c>
      <c r="H1894" s="1" t="s">
        <v>584</v>
      </c>
      <c r="I1894" s="1">
        <v>2</v>
      </c>
      <c r="J1894" s="14" t="s">
        <v>3487</v>
      </c>
      <c r="K1894" s="14" t="s">
        <v>4881</v>
      </c>
      <c r="L1894" s="14"/>
      <c r="M1894" s="1" t="s">
        <v>5986</v>
      </c>
      <c r="N1894" s="14" t="s">
        <v>5989</v>
      </c>
      <c r="O1894" s="1">
        <f>IF(G1894="D1",MATCH(C1894,'RPI calculation'!$A$9:$A$356,0),0)</f>
        <v>203</v>
      </c>
      <c r="P1894" s="1">
        <f>IF(H1894="D1",MATCH(D1894,'RPI calculation'!$A$9:$A$356,0),0)</f>
        <v>286</v>
      </c>
      <c r="Q1894" s="1">
        <f t="shared" si="87"/>
        <v>1</v>
      </c>
      <c r="R1894" s="1">
        <f t="shared" si="88"/>
        <v>1</v>
      </c>
      <c r="S1894" s="1">
        <f t="shared" si="89"/>
        <v>0</v>
      </c>
      <c r="T1894" s="9">
        <f>IF(Q1894=0,0,(INDEX('RPI calculation'!$H$9:$H$356,P1894)-(COUNTIFS(Matches!$C$9:$C$1954,C1894,Matches!$D$9:$D$1954,D1894,Matches!$Q$9:$Q$1954,1,Matches!$F$9:$F$1954,3)+COUNTIFS(Matches!$C$9:$C$1954,D1894,Matches!$D$9:$D$1954,C1894,Matches!$Q$9:$Q$1954,1,Matches!$E$9:$E$1954,3)))/((INDEX('RPI calculation'!$H$9:$H$356,P1894)+INDEX('RPI calculation'!$I$9:$I$356,P1894))-(COUNTIFS(Matches!$C$9:$C$1954,C1894,Matches!$D$9:$D$1954,D1894,Matches!$Q$9:$Q$1954,1)+COUNTIFS(Matches!$C$9:$C$1954,D1894,Matches!$D$9:$D$1954,C1894,Matches!$Q$9:$Q$1954,1))))</f>
        <v>0.27272727272727271</v>
      </c>
      <c r="U1894" s="9">
        <f>IF(Q1894=0,0,(INDEX('RPI calculation'!$H$9:$H$356,O1894)-(COUNTIFS(Matches!$C$9:$C$1954,C1894,Matches!$D$9:$D$1954,D1894,Matches!$Q$9:$Q$1954,1,Matches!$E$9:$E$1954,3)+COUNTIFS(Matches!$C$9:$C$1954,D1894,Matches!$D$9:$D$1954,C1894,Matches!$Q$9:$Q$1954,1,Matches!$F$9:$F$1954,3)))/((INDEX('RPI calculation'!$H$9:$H$356,O1894)+INDEX('RPI calculation'!$I$9:$I$356,O1894))-(COUNTIFS(Matches!$C$9:$C$1954,C1894,Matches!$D$9:$D$1954,D1894,Matches!$Q$9:$Q$1954,1)+COUNTIFS(Matches!$C$9:$C$1954,D1894,Matches!$D$9:$D$1954,C1894,Matches!$Q$9:$Q$1954,1))))</f>
        <v>0.5</v>
      </c>
      <c r="V1894" s="9">
        <f>IF(Q1894=0,0,INDEX('RPI calculation'!$K$9:$K$356,P1894))</f>
        <v>0.38901515151515148</v>
      </c>
      <c r="W1894" s="9">
        <f>IF(Q1894=0,0,INDEX('RPI calculation'!$K$9:$K$356,O1894))</f>
        <v>0.37062937062937068</v>
      </c>
      <c r="X1894" s="1">
        <f>IF(G1894="D1",INDEX('RPI calculation'!$N$9:$N$356,O1894),0)</f>
        <v>273</v>
      </c>
      <c r="Y1894" s="1">
        <f>IF(H1894="D1",INDEX('RPI calculation'!$N$9:$N$356,P1894),0)</f>
        <v>324</v>
      </c>
    </row>
    <row r="1895" spans="1:25" ht="25">
      <c r="A1895" s="1" t="s">
        <v>4882</v>
      </c>
      <c r="B1895" s="12">
        <v>46284</v>
      </c>
      <c r="C1895" s="1" t="s">
        <v>296</v>
      </c>
      <c r="D1895" s="1" t="s">
        <v>170</v>
      </c>
      <c r="E1895" s="1">
        <v>0</v>
      </c>
      <c r="F1895" s="1">
        <v>3</v>
      </c>
      <c r="G1895" s="1" t="s">
        <v>584</v>
      </c>
      <c r="H1895" s="1" t="s">
        <v>584</v>
      </c>
      <c r="I1895" s="1">
        <v>2</v>
      </c>
      <c r="J1895" s="14" t="s">
        <v>1407</v>
      </c>
      <c r="K1895" s="14" t="s">
        <v>4883</v>
      </c>
      <c r="L1895" s="14"/>
      <c r="M1895" s="1" t="s">
        <v>5986</v>
      </c>
      <c r="N1895" s="14" t="s">
        <v>5989</v>
      </c>
      <c r="O1895" s="1">
        <f>IF(G1895="D1",MATCH(C1895,'RPI calculation'!$A$9:$A$356,0),0)</f>
        <v>203</v>
      </c>
      <c r="P1895" s="1">
        <f>IF(H1895="D1",MATCH(D1895,'RPI calculation'!$A$9:$A$356,0),0)</f>
        <v>289</v>
      </c>
      <c r="Q1895" s="1">
        <f t="shared" si="87"/>
        <v>1</v>
      </c>
      <c r="R1895" s="1">
        <f t="shared" si="88"/>
        <v>0</v>
      </c>
      <c r="S1895" s="1">
        <f t="shared" si="89"/>
        <v>1</v>
      </c>
      <c r="T1895" s="9">
        <f>IF(Q1895=0,0,(INDEX('RPI calculation'!$H$9:$H$356,P1895)-(COUNTIFS(Matches!$C$9:$C$1954,C1895,Matches!$D$9:$D$1954,D1895,Matches!$Q$9:$Q$1954,1,Matches!$F$9:$F$1954,3)+COUNTIFS(Matches!$C$9:$C$1954,D1895,Matches!$D$9:$D$1954,C1895,Matches!$Q$9:$Q$1954,1,Matches!$E$9:$E$1954,3)))/((INDEX('RPI calculation'!$H$9:$H$356,P1895)+INDEX('RPI calculation'!$I$9:$I$356,P1895))-(COUNTIFS(Matches!$C$9:$C$1954,C1895,Matches!$D$9:$D$1954,D1895,Matches!$Q$9:$Q$1954,1)+COUNTIFS(Matches!$C$9:$C$1954,D1895,Matches!$D$9:$D$1954,C1895,Matches!$Q$9:$Q$1954,1))))</f>
        <v>0.5</v>
      </c>
      <c r="U1895" s="9">
        <f>IF(Q1895=0,0,(INDEX('RPI calculation'!$H$9:$H$356,O1895)-(COUNTIFS(Matches!$C$9:$C$1954,C1895,Matches!$D$9:$D$1954,D1895,Matches!$Q$9:$Q$1954,1,Matches!$E$9:$E$1954,3)+COUNTIFS(Matches!$C$9:$C$1954,D1895,Matches!$D$9:$D$1954,C1895,Matches!$Q$9:$Q$1954,1,Matches!$F$9:$F$1954,3)))/((INDEX('RPI calculation'!$H$9:$H$356,O1895)+INDEX('RPI calculation'!$I$9:$I$356,O1895))-(COUNTIFS(Matches!$C$9:$C$1954,C1895,Matches!$D$9:$D$1954,D1895,Matches!$Q$9:$Q$1954,1)+COUNTIFS(Matches!$C$9:$C$1954,D1895,Matches!$D$9:$D$1954,C1895,Matches!$Q$9:$Q$1954,1))))</f>
        <v>0.5714285714285714</v>
      </c>
      <c r="V1895" s="9">
        <f>IF(Q1895=0,0,INDEX('RPI calculation'!$K$9:$K$356,P1895))</f>
        <v>0.51441798941798944</v>
      </c>
      <c r="W1895" s="9">
        <f>IF(Q1895=0,0,INDEX('RPI calculation'!$K$9:$K$356,O1895))</f>
        <v>0.37062937062937068</v>
      </c>
      <c r="X1895" s="1">
        <f>IF(G1895="D1",INDEX('RPI calculation'!$N$9:$N$356,O1895),0)</f>
        <v>273</v>
      </c>
      <c r="Y1895" s="1">
        <f>IF(H1895="D1",INDEX('RPI calculation'!$N$9:$N$356,P1895),0)</f>
        <v>147</v>
      </c>
    </row>
    <row r="1896" spans="1:25" ht="25">
      <c r="A1896" s="1" t="s">
        <v>4884</v>
      </c>
      <c r="B1896" s="12">
        <v>46284</v>
      </c>
      <c r="C1896" s="1" t="s">
        <v>96</v>
      </c>
      <c r="D1896" s="1" t="s">
        <v>150</v>
      </c>
      <c r="E1896" s="1">
        <v>3</v>
      </c>
      <c r="F1896" s="1">
        <v>0</v>
      </c>
      <c r="G1896" s="1" t="s">
        <v>584</v>
      </c>
      <c r="H1896" s="1" t="s">
        <v>584</v>
      </c>
      <c r="I1896" s="1">
        <v>2</v>
      </c>
      <c r="J1896" s="14" t="s">
        <v>594</v>
      </c>
      <c r="K1896" s="14" t="s">
        <v>4593</v>
      </c>
      <c r="L1896" s="14"/>
      <c r="M1896" s="1" t="s">
        <v>5986</v>
      </c>
      <c r="N1896" s="14" t="s">
        <v>5989</v>
      </c>
      <c r="O1896" s="1">
        <f>IF(G1896="D1",MATCH(C1896,'RPI calculation'!$A$9:$A$356,0),0)</f>
        <v>207</v>
      </c>
      <c r="P1896" s="1">
        <f>IF(H1896="D1",MATCH(D1896,'RPI calculation'!$A$9:$A$356,0),0)</f>
        <v>326</v>
      </c>
      <c r="Q1896" s="1">
        <f t="shared" si="87"/>
        <v>1</v>
      </c>
      <c r="R1896" s="1">
        <f t="shared" si="88"/>
        <v>1</v>
      </c>
      <c r="S1896" s="1">
        <f t="shared" si="89"/>
        <v>0</v>
      </c>
      <c r="T1896" s="9">
        <f>IF(Q1896=0,0,(INDEX('RPI calculation'!$H$9:$H$356,P1896)-(COUNTIFS(Matches!$C$9:$C$1954,C1896,Matches!$D$9:$D$1954,D1896,Matches!$Q$9:$Q$1954,1,Matches!$F$9:$F$1954,3)+COUNTIFS(Matches!$C$9:$C$1954,D1896,Matches!$D$9:$D$1954,C1896,Matches!$Q$9:$Q$1954,1,Matches!$E$9:$E$1954,3)))/((INDEX('RPI calculation'!$H$9:$H$356,P1896)+INDEX('RPI calculation'!$I$9:$I$356,P1896))-(COUNTIFS(Matches!$C$9:$C$1954,C1896,Matches!$D$9:$D$1954,D1896,Matches!$Q$9:$Q$1954,1)+COUNTIFS(Matches!$C$9:$C$1954,D1896,Matches!$D$9:$D$1954,C1896,Matches!$Q$9:$Q$1954,1))))</f>
        <v>0.5714285714285714</v>
      </c>
      <c r="U1896" s="9">
        <f>IF(Q1896=0,0,(INDEX('RPI calculation'!$H$9:$H$356,O1896)-(COUNTIFS(Matches!$C$9:$C$1954,C1896,Matches!$D$9:$D$1954,D1896,Matches!$Q$9:$Q$1954,1,Matches!$E$9:$E$1954,3)+COUNTIFS(Matches!$C$9:$C$1954,D1896,Matches!$D$9:$D$1954,C1896,Matches!$Q$9:$Q$1954,1,Matches!$F$9:$F$1954,3)))/((INDEX('RPI calculation'!$H$9:$H$356,O1896)+INDEX('RPI calculation'!$I$9:$I$356,O1896))-(COUNTIFS(Matches!$C$9:$C$1954,C1896,Matches!$D$9:$D$1954,D1896,Matches!$Q$9:$Q$1954,1)+COUNTIFS(Matches!$C$9:$C$1954,D1896,Matches!$D$9:$D$1954,C1896,Matches!$Q$9:$Q$1954,1))))</f>
        <v>0.625</v>
      </c>
      <c r="V1896" s="9">
        <f>IF(Q1896=0,0,INDEX('RPI calculation'!$K$9:$K$356,P1896))</f>
        <v>0.59670113836780503</v>
      </c>
      <c r="W1896" s="9">
        <f>IF(Q1896=0,0,INDEX('RPI calculation'!$K$9:$K$356,O1896))</f>
        <v>0.54474025974025975</v>
      </c>
      <c r="X1896" s="1">
        <f>IF(G1896="D1",INDEX('RPI calculation'!$N$9:$N$356,O1896),0)</f>
        <v>73</v>
      </c>
      <c r="Y1896" s="1">
        <f>IF(H1896="D1",INDEX('RPI calculation'!$N$9:$N$356,P1896),0)</f>
        <v>127</v>
      </c>
    </row>
    <row r="1897" spans="1:25" ht="25">
      <c r="A1897" s="1" t="s">
        <v>4885</v>
      </c>
      <c r="B1897" s="12">
        <v>46284</v>
      </c>
      <c r="C1897" s="1" t="s">
        <v>288</v>
      </c>
      <c r="D1897" s="1" t="s">
        <v>114</v>
      </c>
      <c r="E1897" s="1">
        <v>1</v>
      </c>
      <c r="F1897" s="1">
        <v>3</v>
      </c>
      <c r="G1897" s="1" t="s">
        <v>584</v>
      </c>
      <c r="H1897" s="1" t="s">
        <v>584</v>
      </c>
      <c r="I1897" s="1">
        <v>2</v>
      </c>
      <c r="J1897" s="14" t="s">
        <v>1516</v>
      </c>
      <c r="K1897" s="14" t="s">
        <v>4886</v>
      </c>
      <c r="L1897" s="14"/>
      <c r="M1897" s="1" t="s">
        <v>5986</v>
      </c>
      <c r="N1897" s="14" t="s">
        <v>5989</v>
      </c>
      <c r="O1897" s="1">
        <f>IF(G1897="D1",MATCH(C1897,'RPI calculation'!$A$9:$A$356,0),0)</f>
        <v>215</v>
      </c>
      <c r="P1897" s="1">
        <f>IF(H1897="D1",MATCH(D1897,'RPI calculation'!$A$9:$A$356,0),0)</f>
        <v>345</v>
      </c>
      <c r="Q1897" s="1">
        <f t="shared" si="87"/>
        <v>1</v>
      </c>
      <c r="R1897" s="1">
        <f t="shared" si="88"/>
        <v>0</v>
      </c>
      <c r="S1897" s="1">
        <f t="shared" si="89"/>
        <v>1</v>
      </c>
      <c r="T1897" s="9">
        <f>IF(Q1897=0,0,(INDEX('RPI calculation'!$H$9:$H$356,P1897)-(COUNTIFS(Matches!$C$9:$C$1954,C1897,Matches!$D$9:$D$1954,D1897,Matches!$Q$9:$Q$1954,1,Matches!$F$9:$F$1954,3)+COUNTIFS(Matches!$C$9:$C$1954,D1897,Matches!$D$9:$D$1954,C1897,Matches!$Q$9:$Q$1954,1,Matches!$E$9:$E$1954,3)))/((INDEX('RPI calculation'!$H$9:$H$356,P1897)+INDEX('RPI calculation'!$I$9:$I$356,P1897))-(COUNTIFS(Matches!$C$9:$C$1954,C1897,Matches!$D$9:$D$1954,D1897,Matches!$Q$9:$Q$1954,1)+COUNTIFS(Matches!$C$9:$C$1954,D1897,Matches!$D$9:$D$1954,C1897,Matches!$Q$9:$Q$1954,1))))</f>
        <v>0.6</v>
      </c>
      <c r="U1897" s="9">
        <f>IF(Q1897=0,0,(INDEX('RPI calculation'!$H$9:$H$356,O1897)-(COUNTIFS(Matches!$C$9:$C$1954,C1897,Matches!$D$9:$D$1954,D1897,Matches!$Q$9:$Q$1954,1,Matches!$E$9:$E$1954,3)+COUNTIFS(Matches!$C$9:$C$1954,D1897,Matches!$D$9:$D$1954,C1897,Matches!$Q$9:$Q$1954,1,Matches!$F$9:$F$1954,3)))/((INDEX('RPI calculation'!$H$9:$H$356,O1897)+INDEX('RPI calculation'!$I$9:$I$356,O1897))-(COUNTIFS(Matches!$C$9:$C$1954,C1897,Matches!$D$9:$D$1954,D1897,Matches!$Q$9:$Q$1954,1)+COUNTIFS(Matches!$C$9:$C$1954,D1897,Matches!$D$9:$D$1954,C1897,Matches!$Q$9:$Q$1954,1))))</f>
        <v>0.36363636363636365</v>
      </c>
      <c r="V1897" s="9">
        <f>IF(Q1897=0,0,INDEX('RPI calculation'!$K$9:$K$356,P1897))</f>
        <v>0.54357208448117544</v>
      </c>
      <c r="W1897" s="9">
        <f>IF(Q1897=0,0,INDEX('RPI calculation'!$K$9:$K$356,O1897))</f>
        <v>0.47933501683501684</v>
      </c>
      <c r="X1897" s="1">
        <f>IF(G1897="D1",INDEX('RPI calculation'!$N$9:$N$356,O1897),0)</f>
        <v>265</v>
      </c>
      <c r="Y1897" s="1">
        <f>IF(H1897="D1",INDEX('RPI calculation'!$N$9:$N$356,P1897),0)</f>
        <v>91</v>
      </c>
    </row>
    <row r="1898" spans="1:25" ht="25">
      <c r="A1898" s="1" t="s">
        <v>4887</v>
      </c>
      <c r="B1898" s="12">
        <v>46284</v>
      </c>
      <c r="C1898" s="1" t="s">
        <v>80</v>
      </c>
      <c r="D1898" s="1" t="s">
        <v>106</v>
      </c>
      <c r="E1898" s="1">
        <v>3</v>
      </c>
      <c r="F1898" s="1">
        <v>0</v>
      </c>
      <c r="G1898" s="1" t="s">
        <v>584</v>
      </c>
      <c r="H1898" s="1" t="s">
        <v>584</v>
      </c>
      <c r="I1898" s="1">
        <v>2</v>
      </c>
      <c r="J1898" s="14" t="s">
        <v>2923</v>
      </c>
      <c r="K1898" s="14" t="s">
        <v>4888</v>
      </c>
      <c r="L1898" s="14"/>
      <c r="M1898" s="1" t="s">
        <v>5986</v>
      </c>
      <c r="N1898" s="14" t="s">
        <v>5989</v>
      </c>
      <c r="O1898" s="1">
        <f>IF(G1898="D1",MATCH(C1898,'RPI calculation'!$A$9:$A$356,0),0)</f>
        <v>218</v>
      </c>
      <c r="P1898" s="1">
        <f>IF(H1898="D1",MATCH(D1898,'RPI calculation'!$A$9:$A$356,0),0)</f>
        <v>262</v>
      </c>
      <c r="Q1898" s="1">
        <f t="shared" si="87"/>
        <v>1</v>
      </c>
      <c r="R1898" s="1">
        <f t="shared" si="88"/>
        <v>1</v>
      </c>
      <c r="S1898" s="1">
        <f t="shared" si="89"/>
        <v>0</v>
      </c>
      <c r="T1898" s="9">
        <f>IF(Q1898=0,0,(INDEX('RPI calculation'!$H$9:$H$356,P1898)-(COUNTIFS(Matches!$C$9:$C$1954,C1898,Matches!$D$9:$D$1954,D1898,Matches!$Q$9:$Q$1954,1,Matches!$F$9:$F$1954,3)+COUNTIFS(Matches!$C$9:$C$1954,D1898,Matches!$D$9:$D$1954,C1898,Matches!$Q$9:$Q$1954,1,Matches!$E$9:$E$1954,3)))/((INDEX('RPI calculation'!$H$9:$H$356,P1898)+INDEX('RPI calculation'!$I$9:$I$356,P1898))-(COUNTIFS(Matches!$C$9:$C$1954,C1898,Matches!$D$9:$D$1954,D1898,Matches!$Q$9:$Q$1954,1)+COUNTIFS(Matches!$C$9:$C$1954,D1898,Matches!$D$9:$D$1954,C1898,Matches!$Q$9:$Q$1954,1))))</f>
        <v>0.66666666666666663</v>
      </c>
      <c r="U1898" s="9">
        <f>IF(Q1898=0,0,(INDEX('RPI calculation'!$H$9:$H$356,O1898)-(COUNTIFS(Matches!$C$9:$C$1954,C1898,Matches!$D$9:$D$1954,D1898,Matches!$Q$9:$Q$1954,1,Matches!$E$9:$E$1954,3)+COUNTIFS(Matches!$C$9:$C$1954,D1898,Matches!$D$9:$D$1954,C1898,Matches!$Q$9:$Q$1954,1,Matches!$F$9:$F$1954,3)))/((INDEX('RPI calculation'!$H$9:$H$356,O1898)+INDEX('RPI calculation'!$I$9:$I$356,O1898))-(COUNTIFS(Matches!$C$9:$C$1954,C1898,Matches!$D$9:$D$1954,D1898,Matches!$Q$9:$Q$1954,1)+COUNTIFS(Matches!$C$9:$C$1954,D1898,Matches!$D$9:$D$1954,C1898,Matches!$Q$9:$Q$1954,1))))</f>
        <v>0.7</v>
      </c>
      <c r="V1898" s="9">
        <f>IF(Q1898=0,0,INDEX('RPI calculation'!$K$9:$K$356,P1898))</f>
        <v>0.55810966810966811</v>
      </c>
      <c r="W1898" s="9">
        <f>IF(Q1898=0,0,INDEX('RPI calculation'!$K$9:$K$356,O1898))</f>
        <v>0.55399449035812676</v>
      </c>
      <c r="X1898" s="1">
        <f>IF(G1898="D1",INDEX('RPI calculation'!$N$9:$N$356,O1898),0)</f>
        <v>57</v>
      </c>
      <c r="Y1898" s="1">
        <f>IF(H1898="D1",INDEX('RPI calculation'!$N$9:$N$356,P1898),0)</f>
        <v>83</v>
      </c>
    </row>
    <row r="1899" spans="1:25" ht="25">
      <c r="A1899" s="1" t="s">
        <v>4889</v>
      </c>
      <c r="B1899" s="12">
        <v>46284</v>
      </c>
      <c r="C1899" s="1" t="s">
        <v>251</v>
      </c>
      <c r="D1899" s="1" t="s">
        <v>219</v>
      </c>
      <c r="E1899" s="1">
        <v>2</v>
      </c>
      <c r="F1899" s="1">
        <v>3</v>
      </c>
      <c r="G1899" s="1" t="s">
        <v>584</v>
      </c>
      <c r="H1899" s="1" t="s">
        <v>584</v>
      </c>
      <c r="I1899" s="1">
        <v>2</v>
      </c>
      <c r="J1899" s="14" t="s">
        <v>1273</v>
      </c>
      <c r="K1899" s="14" t="s">
        <v>4890</v>
      </c>
      <c r="L1899" s="14"/>
      <c r="M1899" s="1" t="s">
        <v>5986</v>
      </c>
      <c r="N1899" s="14" t="s">
        <v>5989</v>
      </c>
      <c r="O1899" s="1">
        <f>IF(G1899="D1",MATCH(C1899,'RPI calculation'!$A$9:$A$356,0),0)</f>
        <v>223</v>
      </c>
      <c r="P1899" s="1">
        <f>IF(H1899="D1",MATCH(D1899,'RPI calculation'!$A$9:$A$356,0),0)</f>
        <v>280</v>
      </c>
      <c r="Q1899" s="1">
        <f t="shared" si="87"/>
        <v>1</v>
      </c>
      <c r="R1899" s="1">
        <f t="shared" si="88"/>
        <v>0</v>
      </c>
      <c r="S1899" s="1">
        <f t="shared" si="89"/>
        <v>1</v>
      </c>
      <c r="T1899" s="9">
        <f>IF(Q1899=0,0,(INDEX('RPI calculation'!$H$9:$H$356,P1899)-(COUNTIFS(Matches!$C$9:$C$1954,C1899,Matches!$D$9:$D$1954,D1899,Matches!$Q$9:$Q$1954,1,Matches!$F$9:$F$1954,3)+COUNTIFS(Matches!$C$9:$C$1954,D1899,Matches!$D$9:$D$1954,C1899,Matches!$Q$9:$Q$1954,1,Matches!$E$9:$E$1954,3)))/((INDEX('RPI calculation'!$H$9:$H$356,P1899)+INDEX('RPI calculation'!$I$9:$I$356,P1899))-(COUNTIFS(Matches!$C$9:$C$1954,C1899,Matches!$D$9:$D$1954,D1899,Matches!$Q$9:$Q$1954,1)+COUNTIFS(Matches!$C$9:$C$1954,D1899,Matches!$D$9:$D$1954,C1899,Matches!$Q$9:$Q$1954,1))))</f>
        <v>0.3</v>
      </c>
      <c r="U1899" s="9">
        <f>IF(Q1899=0,0,(INDEX('RPI calculation'!$H$9:$H$356,O1899)-(COUNTIFS(Matches!$C$9:$C$1954,C1899,Matches!$D$9:$D$1954,D1899,Matches!$Q$9:$Q$1954,1,Matches!$E$9:$E$1954,3)+COUNTIFS(Matches!$C$9:$C$1954,D1899,Matches!$D$9:$D$1954,C1899,Matches!$Q$9:$Q$1954,1,Matches!$F$9:$F$1954,3)))/((INDEX('RPI calculation'!$H$9:$H$356,O1899)+INDEX('RPI calculation'!$I$9:$I$356,O1899))-(COUNTIFS(Matches!$C$9:$C$1954,C1899,Matches!$D$9:$D$1954,D1899,Matches!$Q$9:$Q$1954,1)+COUNTIFS(Matches!$C$9:$C$1954,D1899,Matches!$D$9:$D$1954,C1899,Matches!$Q$9:$Q$1954,1))))</f>
        <v>0.46153846153846156</v>
      </c>
      <c r="V1899" s="9">
        <f>IF(Q1899=0,0,INDEX('RPI calculation'!$K$9:$K$356,P1899))</f>
        <v>0.55039909585364122</v>
      </c>
      <c r="W1899" s="9">
        <f>IF(Q1899=0,0,INDEX('RPI calculation'!$K$9:$K$356,O1899))</f>
        <v>0.47832881404309979</v>
      </c>
      <c r="X1899" s="1">
        <f>IF(G1899="D1",INDEX('RPI calculation'!$N$9:$N$356,O1899),0)</f>
        <v>228</v>
      </c>
      <c r="Y1899" s="1">
        <f>IF(H1899="D1",INDEX('RPI calculation'!$N$9:$N$356,P1899),0)</f>
        <v>196</v>
      </c>
    </row>
    <row r="1900" spans="1:25" ht="25">
      <c r="A1900" s="1" t="s">
        <v>4891</v>
      </c>
      <c r="B1900" s="12">
        <v>46284</v>
      </c>
      <c r="C1900" s="1" t="s">
        <v>237</v>
      </c>
      <c r="D1900" s="1" t="s">
        <v>99</v>
      </c>
      <c r="E1900" s="1">
        <v>0</v>
      </c>
      <c r="F1900" s="1">
        <v>3</v>
      </c>
      <c r="G1900" s="1" t="s">
        <v>584</v>
      </c>
      <c r="H1900" s="1" t="s">
        <v>584</v>
      </c>
      <c r="I1900" s="1">
        <v>2</v>
      </c>
      <c r="J1900" s="14" t="s">
        <v>2171</v>
      </c>
      <c r="K1900" s="14" t="s">
        <v>2439</v>
      </c>
      <c r="L1900" s="14"/>
      <c r="M1900" s="1" t="s">
        <v>5986</v>
      </c>
      <c r="N1900" s="14" t="s">
        <v>5989</v>
      </c>
      <c r="O1900" s="1">
        <f>IF(G1900="D1",MATCH(C1900,'RPI calculation'!$A$9:$A$356,0),0)</f>
        <v>224</v>
      </c>
      <c r="P1900" s="1">
        <f>IF(H1900="D1",MATCH(D1900,'RPI calculation'!$A$9:$A$356,0),0)</f>
        <v>325</v>
      </c>
      <c r="Q1900" s="1">
        <f t="shared" si="87"/>
        <v>1</v>
      </c>
      <c r="R1900" s="1">
        <f t="shared" si="88"/>
        <v>0</v>
      </c>
      <c r="S1900" s="1">
        <f t="shared" si="89"/>
        <v>1</v>
      </c>
      <c r="T1900" s="9">
        <f>IF(Q1900=0,0,(INDEX('RPI calculation'!$H$9:$H$356,P1900)-(COUNTIFS(Matches!$C$9:$C$1954,C1900,Matches!$D$9:$D$1954,D1900,Matches!$Q$9:$Q$1954,1,Matches!$F$9:$F$1954,3)+COUNTIFS(Matches!$C$9:$C$1954,D1900,Matches!$D$9:$D$1954,C1900,Matches!$Q$9:$Q$1954,1,Matches!$E$9:$E$1954,3)))/((INDEX('RPI calculation'!$H$9:$H$356,P1900)+INDEX('RPI calculation'!$I$9:$I$356,P1900))-(COUNTIFS(Matches!$C$9:$C$1954,C1900,Matches!$D$9:$D$1954,D1900,Matches!$Q$9:$Q$1954,1)+COUNTIFS(Matches!$C$9:$C$1954,D1900,Matches!$D$9:$D$1954,C1900,Matches!$Q$9:$Q$1954,1))))</f>
        <v>0.55555555555555558</v>
      </c>
      <c r="U1900" s="9">
        <f>IF(Q1900=0,0,(INDEX('RPI calculation'!$H$9:$H$356,O1900)-(COUNTIFS(Matches!$C$9:$C$1954,C1900,Matches!$D$9:$D$1954,D1900,Matches!$Q$9:$Q$1954,1,Matches!$E$9:$E$1954,3)+COUNTIFS(Matches!$C$9:$C$1954,D1900,Matches!$D$9:$D$1954,C1900,Matches!$Q$9:$Q$1954,1,Matches!$F$9:$F$1954,3)))/((INDEX('RPI calculation'!$H$9:$H$356,O1900)+INDEX('RPI calculation'!$I$9:$I$356,O1900))-(COUNTIFS(Matches!$C$9:$C$1954,C1900,Matches!$D$9:$D$1954,D1900,Matches!$Q$9:$Q$1954,1)+COUNTIFS(Matches!$C$9:$C$1954,D1900,Matches!$D$9:$D$1954,C1900,Matches!$Q$9:$Q$1954,1))))</f>
        <v>0.33333333333333331</v>
      </c>
      <c r="V1900" s="9">
        <f>IF(Q1900=0,0,INDEX('RPI calculation'!$K$9:$K$356,P1900))</f>
        <v>0.55858585858585852</v>
      </c>
      <c r="W1900" s="9">
        <f>IF(Q1900=0,0,INDEX('RPI calculation'!$K$9:$K$356,O1900))</f>
        <v>0.57979797979797987</v>
      </c>
      <c r="X1900" s="1">
        <f>IF(G1900="D1",INDEX('RPI calculation'!$N$9:$N$356,O1900),0)</f>
        <v>214</v>
      </c>
      <c r="Y1900" s="1">
        <f>IF(H1900="D1",INDEX('RPI calculation'!$N$9:$N$356,P1900),0)</f>
        <v>76</v>
      </c>
    </row>
    <row r="1901" spans="1:25" ht="25">
      <c r="A1901" s="1" t="s">
        <v>4892</v>
      </c>
      <c r="B1901" s="12">
        <v>46284</v>
      </c>
      <c r="C1901" s="1" t="s">
        <v>204</v>
      </c>
      <c r="D1901" s="1" t="s">
        <v>175</v>
      </c>
      <c r="E1901" s="1">
        <v>2</v>
      </c>
      <c r="F1901" s="1">
        <v>3</v>
      </c>
      <c r="G1901" s="1" t="s">
        <v>584</v>
      </c>
      <c r="H1901" s="1" t="s">
        <v>584</v>
      </c>
      <c r="I1901" s="1">
        <v>2</v>
      </c>
      <c r="J1901" s="14" t="s">
        <v>1090</v>
      </c>
      <c r="K1901" s="14" t="s">
        <v>4893</v>
      </c>
      <c r="L1901" s="14"/>
      <c r="M1901" s="1" t="s">
        <v>5986</v>
      </c>
      <c r="N1901" s="14" t="s">
        <v>5989</v>
      </c>
      <c r="O1901" s="1">
        <f>IF(G1901="D1",MATCH(C1901,'RPI calculation'!$A$9:$A$356,0),0)</f>
        <v>225</v>
      </c>
      <c r="P1901" s="1">
        <f>IF(H1901="D1",MATCH(D1901,'RPI calculation'!$A$9:$A$356,0),0)</f>
        <v>237</v>
      </c>
      <c r="Q1901" s="1">
        <f t="shared" si="87"/>
        <v>1</v>
      </c>
      <c r="R1901" s="1">
        <f t="shared" si="88"/>
        <v>0</v>
      </c>
      <c r="S1901" s="1">
        <f t="shared" si="89"/>
        <v>1</v>
      </c>
      <c r="T1901" s="9">
        <f>IF(Q1901=0,0,(INDEX('RPI calculation'!$H$9:$H$356,P1901)-(COUNTIFS(Matches!$C$9:$C$1954,C1901,Matches!$D$9:$D$1954,D1901,Matches!$Q$9:$Q$1954,1,Matches!$F$9:$F$1954,3)+COUNTIFS(Matches!$C$9:$C$1954,D1901,Matches!$D$9:$D$1954,C1901,Matches!$Q$9:$Q$1954,1,Matches!$E$9:$E$1954,3)))/((INDEX('RPI calculation'!$H$9:$H$356,P1901)+INDEX('RPI calculation'!$I$9:$I$356,P1901))-(COUNTIFS(Matches!$C$9:$C$1954,C1901,Matches!$D$9:$D$1954,D1901,Matches!$Q$9:$Q$1954,1)+COUNTIFS(Matches!$C$9:$C$1954,D1901,Matches!$D$9:$D$1954,C1901,Matches!$Q$9:$Q$1954,1))))</f>
        <v>0.54545454545454541</v>
      </c>
      <c r="U1901" s="9">
        <f>IF(Q1901=0,0,(INDEX('RPI calculation'!$H$9:$H$356,O1901)-(COUNTIFS(Matches!$C$9:$C$1954,C1901,Matches!$D$9:$D$1954,D1901,Matches!$Q$9:$Q$1954,1,Matches!$E$9:$E$1954,3)+COUNTIFS(Matches!$C$9:$C$1954,D1901,Matches!$D$9:$D$1954,C1901,Matches!$Q$9:$Q$1954,1,Matches!$F$9:$F$1954,3)))/((INDEX('RPI calculation'!$H$9:$H$356,O1901)+INDEX('RPI calculation'!$I$9:$I$356,O1901))-(COUNTIFS(Matches!$C$9:$C$1954,C1901,Matches!$D$9:$D$1954,D1901,Matches!$Q$9:$Q$1954,1)+COUNTIFS(Matches!$C$9:$C$1954,D1901,Matches!$D$9:$D$1954,C1901,Matches!$Q$9:$Q$1954,1))))</f>
        <v>0.8</v>
      </c>
      <c r="V1901" s="9">
        <f>IF(Q1901=0,0,INDEX('RPI calculation'!$K$9:$K$356,P1901))</f>
        <v>0.50441919191919193</v>
      </c>
      <c r="W1901" s="9">
        <f>IF(Q1901=0,0,INDEX('RPI calculation'!$K$9:$K$356,O1901))</f>
        <v>0.40504344140707771</v>
      </c>
      <c r="X1901" s="1">
        <f>IF(G1901="D1",INDEX('RPI calculation'!$N$9:$N$356,O1901),0)</f>
        <v>181</v>
      </c>
      <c r="Y1901" s="1">
        <f>IF(H1901="D1",INDEX('RPI calculation'!$N$9:$N$356,P1901),0)</f>
        <v>152</v>
      </c>
    </row>
    <row r="1902" spans="1:25" ht="25">
      <c r="A1902" s="1" t="s">
        <v>4894</v>
      </c>
      <c r="B1902" s="12">
        <v>46284</v>
      </c>
      <c r="C1902" s="1" t="s">
        <v>37</v>
      </c>
      <c r="D1902" s="1" t="s">
        <v>53</v>
      </c>
      <c r="E1902" s="1">
        <v>3</v>
      </c>
      <c r="F1902" s="1">
        <v>0</v>
      </c>
      <c r="G1902" s="1" t="s">
        <v>584</v>
      </c>
      <c r="H1902" s="1" t="s">
        <v>584</v>
      </c>
      <c r="I1902" s="1">
        <v>2</v>
      </c>
      <c r="J1902" s="14" t="s">
        <v>644</v>
      </c>
      <c r="K1902" s="14" t="s">
        <v>4895</v>
      </c>
      <c r="L1902" s="14"/>
      <c r="M1902" s="1" t="s">
        <v>5986</v>
      </c>
      <c r="N1902" s="14" t="s">
        <v>5989</v>
      </c>
      <c r="O1902" s="1">
        <f>IF(G1902="D1",MATCH(C1902,'RPI calculation'!$A$9:$A$356,0),0)</f>
        <v>226</v>
      </c>
      <c r="P1902" s="1">
        <f>IF(H1902="D1",MATCH(D1902,'RPI calculation'!$A$9:$A$356,0),0)</f>
        <v>299</v>
      </c>
      <c r="Q1902" s="1">
        <f t="shared" si="87"/>
        <v>1</v>
      </c>
      <c r="R1902" s="1">
        <f t="shared" si="88"/>
        <v>1</v>
      </c>
      <c r="S1902" s="1">
        <f t="shared" si="89"/>
        <v>0</v>
      </c>
      <c r="T1902" s="9">
        <f>IF(Q1902=0,0,(INDEX('RPI calculation'!$H$9:$H$356,P1902)-(COUNTIFS(Matches!$C$9:$C$1954,C1902,Matches!$D$9:$D$1954,D1902,Matches!$Q$9:$Q$1954,1,Matches!$F$9:$F$1954,3)+COUNTIFS(Matches!$C$9:$C$1954,D1902,Matches!$D$9:$D$1954,C1902,Matches!$Q$9:$Q$1954,1,Matches!$E$9:$E$1954,3)))/((INDEX('RPI calculation'!$H$9:$H$356,P1902)+INDEX('RPI calculation'!$I$9:$I$356,P1902))-(COUNTIFS(Matches!$C$9:$C$1954,C1902,Matches!$D$9:$D$1954,D1902,Matches!$Q$9:$Q$1954,1)+COUNTIFS(Matches!$C$9:$C$1954,D1902,Matches!$D$9:$D$1954,C1902,Matches!$Q$9:$Q$1954,1))))</f>
        <v>0.88888888888888884</v>
      </c>
      <c r="U1902" s="9">
        <f>IF(Q1902=0,0,(INDEX('RPI calculation'!$H$9:$H$356,O1902)-(COUNTIFS(Matches!$C$9:$C$1954,C1902,Matches!$D$9:$D$1954,D1902,Matches!$Q$9:$Q$1954,1,Matches!$E$9:$E$1954,3)+COUNTIFS(Matches!$C$9:$C$1954,D1902,Matches!$D$9:$D$1954,C1902,Matches!$Q$9:$Q$1954,1,Matches!$F$9:$F$1954,3)))/((INDEX('RPI calculation'!$H$9:$H$356,O1902)+INDEX('RPI calculation'!$I$9:$I$356,O1902))-(COUNTIFS(Matches!$C$9:$C$1954,C1902,Matches!$D$9:$D$1954,D1902,Matches!$Q$9:$Q$1954,1)+COUNTIFS(Matches!$C$9:$C$1954,D1902,Matches!$D$9:$D$1954,C1902,Matches!$Q$9:$Q$1954,1))))</f>
        <v>0.75</v>
      </c>
      <c r="V1902" s="9">
        <f>IF(Q1902=0,0,INDEX('RPI calculation'!$K$9:$K$356,P1902))</f>
        <v>0.57772727272727276</v>
      </c>
      <c r="W1902" s="9">
        <f>IF(Q1902=0,0,INDEX('RPI calculation'!$K$9:$K$356,O1902))</f>
        <v>0.64966329966329961</v>
      </c>
      <c r="X1902" s="1">
        <f>IF(G1902="D1",INDEX('RPI calculation'!$N$9:$N$356,O1902),0)</f>
        <v>14</v>
      </c>
      <c r="Y1902" s="1">
        <f>IF(H1902="D1",INDEX('RPI calculation'!$N$9:$N$356,P1902),0)</f>
        <v>30</v>
      </c>
    </row>
    <row r="1903" spans="1:25" ht="25">
      <c r="A1903" s="1" t="s">
        <v>4896</v>
      </c>
      <c r="B1903" s="12">
        <v>46284</v>
      </c>
      <c r="C1903" s="1" t="s">
        <v>307</v>
      </c>
      <c r="D1903" s="1" t="s">
        <v>364</v>
      </c>
      <c r="E1903" s="1">
        <v>3</v>
      </c>
      <c r="F1903" s="1">
        <v>0</v>
      </c>
      <c r="G1903" s="1" t="s">
        <v>584</v>
      </c>
      <c r="H1903" s="1" t="s">
        <v>584</v>
      </c>
      <c r="I1903" s="1">
        <v>2</v>
      </c>
      <c r="J1903" s="14" t="s">
        <v>774</v>
      </c>
      <c r="K1903" s="14" t="s">
        <v>4897</v>
      </c>
      <c r="L1903" s="14"/>
      <c r="M1903" s="1" t="s">
        <v>5986</v>
      </c>
      <c r="N1903" s="14" t="s">
        <v>5989</v>
      </c>
      <c r="O1903" s="1">
        <f>IF(G1903="D1",MATCH(C1903,'RPI calculation'!$A$9:$A$356,0),0)</f>
        <v>234</v>
      </c>
      <c r="P1903" s="1">
        <f>IF(H1903="D1",MATCH(D1903,'RPI calculation'!$A$9:$A$356,0),0)</f>
        <v>306</v>
      </c>
      <c r="Q1903" s="1">
        <f t="shared" si="87"/>
        <v>1</v>
      </c>
      <c r="R1903" s="1">
        <f t="shared" si="88"/>
        <v>1</v>
      </c>
      <c r="S1903" s="1">
        <f t="shared" si="89"/>
        <v>0</v>
      </c>
      <c r="T1903" s="9">
        <f>IF(Q1903=0,0,(INDEX('RPI calculation'!$H$9:$H$356,P1903)-(COUNTIFS(Matches!$C$9:$C$1954,C1903,Matches!$D$9:$D$1954,D1903,Matches!$Q$9:$Q$1954,1,Matches!$F$9:$F$1954,3)+COUNTIFS(Matches!$C$9:$C$1954,D1903,Matches!$D$9:$D$1954,C1903,Matches!$Q$9:$Q$1954,1,Matches!$E$9:$E$1954,3)))/((INDEX('RPI calculation'!$H$9:$H$356,P1903)+INDEX('RPI calculation'!$I$9:$I$356,P1903))-(COUNTIFS(Matches!$C$9:$C$1954,C1903,Matches!$D$9:$D$1954,D1903,Matches!$Q$9:$Q$1954,1)+COUNTIFS(Matches!$C$9:$C$1954,D1903,Matches!$D$9:$D$1954,C1903,Matches!$Q$9:$Q$1954,1))))</f>
        <v>0.1</v>
      </c>
      <c r="U1903" s="9">
        <f>IF(Q1903=0,0,(INDEX('RPI calculation'!$H$9:$H$356,O1903)-(COUNTIFS(Matches!$C$9:$C$1954,C1903,Matches!$D$9:$D$1954,D1903,Matches!$Q$9:$Q$1954,1,Matches!$E$9:$E$1954,3)+COUNTIFS(Matches!$C$9:$C$1954,D1903,Matches!$D$9:$D$1954,C1903,Matches!$Q$9:$Q$1954,1,Matches!$F$9:$F$1954,3)))/((INDEX('RPI calculation'!$H$9:$H$356,O1903)+INDEX('RPI calculation'!$I$9:$I$356,O1903))-(COUNTIFS(Matches!$C$9:$C$1954,C1903,Matches!$D$9:$D$1954,D1903,Matches!$Q$9:$Q$1954,1)+COUNTIFS(Matches!$C$9:$C$1954,D1903,Matches!$D$9:$D$1954,C1903,Matches!$Q$9:$Q$1954,1))))</f>
        <v>0.1</v>
      </c>
      <c r="V1903" s="9">
        <f>IF(Q1903=0,0,INDEX('RPI calculation'!$K$9:$K$356,P1903))</f>
        <v>0.38939393939393929</v>
      </c>
      <c r="W1903" s="9">
        <f>IF(Q1903=0,0,INDEX('RPI calculation'!$K$9:$K$356,O1903))</f>
        <v>0.50955004591368225</v>
      </c>
      <c r="X1903" s="1">
        <f>IF(G1903="D1",INDEX('RPI calculation'!$N$9:$N$356,O1903),0)</f>
        <v>284</v>
      </c>
      <c r="Y1903" s="1">
        <f>IF(H1903="D1",INDEX('RPI calculation'!$N$9:$N$356,P1903),0)</f>
        <v>341</v>
      </c>
    </row>
    <row r="1904" spans="1:25" ht="25">
      <c r="A1904" s="1" t="s">
        <v>4898</v>
      </c>
      <c r="B1904" s="12">
        <v>46284</v>
      </c>
      <c r="C1904" s="1" t="s">
        <v>79</v>
      </c>
      <c r="D1904" s="1" t="s">
        <v>171</v>
      </c>
      <c r="E1904" s="1">
        <v>3</v>
      </c>
      <c r="F1904" s="1">
        <v>2</v>
      </c>
      <c r="G1904" s="1" t="s">
        <v>584</v>
      </c>
      <c r="H1904" s="1" t="s">
        <v>584</v>
      </c>
      <c r="I1904" s="1">
        <v>2</v>
      </c>
      <c r="J1904" s="14" t="s">
        <v>795</v>
      </c>
      <c r="K1904" s="14" t="s">
        <v>4899</v>
      </c>
      <c r="L1904" s="14"/>
      <c r="M1904" s="1" t="s">
        <v>5986</v>
      </c>
      <c r="N1904" s="14" t="s">
        <v>5989</v>
      </c>
      <c r="O1904" s="1">
        <f>IF(G1904="D1",MATCH(C1904,'RPI calculation'!$A$9:$A$356,0),0)</f>
        <v>235</v>
      </c>
      <c r="P1904" s="1">
        <f>IF(H1904="D1",MATCH(D1904,'RPI calculation'!$A$9:$A$356,0),0)</f>
        <v>268</v>
      </c>
      <c r="Q1904" s="1">
        <f t="shared" si="87"/>
        <v>1</v>
      </c>
      <c r="R1904" s="1">
        <f t="shared" si="88"/>
        <v>1</v>
      </c>
      <c r="S1904" s="1">
        <f t="shared" si="89"/>
        <v>0</v>
      </c>
      <c r="T1904" s="9">
        <f>IF(Q1904=0,0,(INDEX('RPI calculation'!$H$9:$H$356,P1904)-(COUNTIFS(Matches!$C$9:$C$1954,C1904,Matches!$D$9:$D$1954,D1904,Matches!$Q$9:$Q$1954,1,Matches!$F$9:$F$1954,3)+COUNTIFS(Matches!$C$9:$C$1954,D1904,Matches!$D$9:$D$1954,C1904,Matches!$Q$9:$Q$1954,1,Matches!$E$9:$E$1954,3)))/((INDEX('RPI calculation'!$H$9:$H$356,P1904)+INDEX('RPI calculation'!$I$9:$I$356,P1904))-(COUNTIFS(Matches!$C$9:$C$1954,C1904,Matches!$D$9:$D$1954,D1904,Matches!$Q$9:$Q$1954,1)+COUNTIFS(Matches!$C$9:$C$1954,D1904,Matches!$D$9:$D$1954,C1904,Matches!$Q$9:$Q$1954,1))))</f>
        <v>0.83333333333333337</v>
      </c>
      <c r="U1904" s="9">
        <f>IF(Q1904=0,0,(INDEX('RPI calculation'!$H$9:$H$356,O1904)-(COUNTIFS(Matches!$C$9:$C$1954,C1904,Matches!$D$9:$D$1954,D1904,Matches!$Q$9:$Q$1954,1,Matches!$E$9:$E$1954,3)+COUNTIFS(Matches!$C$9:$C$1954,D1904,Matches!$D$9:$D$1954,C1904,Matches!$Q$9:$Q$1954,1,Matches!$F$9:$F$1954,3)))/((INDEX('RPI calculation'!$H$9:$H$356,O1904)+INDEX('RPI calculation'!$I$9:$I$356,O1904))-(COUNTIFS(Matches!$C$9:$C$1954,C1904,Matches!$D$9:$D$1954,D1904,Matches!$Q$9:$Q$1954,1)+COUNTIFS(Matches!$C$9:$C$1954,D1904,Matches!$D$9:$D$1954,C1904,Matches!$Q$9:$Q$1954,1))))</f>
        <v>0.72727272727272729</v>
      </c>
      <c r="V1904" s="9">
        <f>IF(Q1904=0,0,INDEX('RPI calculation'!$K$9:$K$356,P1904))</f>
        <v>0.42481770366385752</v>
      </c>
      <c r="W1904" s="9">
        <f>IF(Q1904=0,0,INDEX('RPI calculation'!$K$9:$K$356,O1904))</f>
        <v>0.56458333333333333</v>
      </c>
      <c r="X1904" s="1">
        <f>IF(G1904="D1",INDEX('RPI calculation'!$N$9:$N$356,O1904),0)</f>
        <v>56</v>
      </c>
      <c r="Y1904" s="1">
        <f>IF(H1904="D1",INDEX('RPI calculation'!$N$9:$N$356,P1904),0)</f>
        <v>148</v>
      </c>
    </row>
    <row r="1905" spans="1:25" ht="25">
      <c r="A1905" s="1" t="s">
        <v>4900</v>
      </c>
      <c r="B1905" s="12">
        <v>46284</v>
      </c>
      <c r="C1905" s="1" t="s">
        <v>74</v>
      </c>
      <c r="D1905" s="1" t="s">
        <v>196</v>
      </c>
      <c r="E1905" s="1">
        <v>3</v>
      </c>
      <c r="F1905" s="1">
        <v>1</v>
      </c>
      <c r="G1905" s="1" t="s">
        <v>584</v>
      </c>
      <c r="H1905" s="1" t="s">
        <v>584</v>
      </c>
      <c r="I1905" s="1">
        <v>2</v>
      </c>
      <c r="J1905" s="14" t="s">
        <v>1388</v>
      </c>
      <c r="K1905" s="14" t="s">
        <v>4901</v>
      </c>
      <c r="L1905" s="14"/>
      <c r="M1905" s="1" t="s">
        <v>5986</v>
      </c>
      <c r="N1905" s="14" t="s">
        <v>5989</v>
      </c>
      <c r="O1905" s="1">
        <f>IF(G1905="D1",MATCH(C1905,'RPI calculation'!$A$9:$A$356,0),0)</f>
        <v>243</v>
      </c>
      <c r="P1905" s="1">
        <f>IF(H1905="D1",MATCH(D1905,'RPI calculation'!$A$9:$A$356,0),0)</f>
        <v>244</v>
      </c>
      <c r="Q1905" s="1">
        <f t="shared" si="87"/>
        <v>1</v>
      </c>
      <c r="R1905" s="1">
        <f t="shared" si="88"/>
        <v>1</v>
      </c>
      <c r="S1905" s="1">
        <f t="shared" si="89"/>
        <v>0</v>
      </c>
      <c r="T1905" s="9">
        <f>IF(Q1905=0,0,(INDEX('RPI calculation'!$H$9:$H$356,P1905)-(COUNTIFS(Matches!$C$9:$C$1954,C1905,Matches!$D$9:$D$1954,D1905,Matches!$Q$9:$Q$1954,1,Matches!$F$9:$F$1954,3)+COUNTIFS(Matches!$C$9:$C$1954,D1905,Matches!$D$9:$D$1954,C1905,Matches!$Q$9:$Q$1954,1,Matches!$E$9:$E$1954,3)))/((INDEX('RPI calculation'!$H$9:$H$356,P1905)+INDEX('RPI calculation'!$I$9:$I$356,P1905))-(COUNTIFS(Matches!$C$9:$C$1954,C1905,Matches!$D$9:$D$1954,D1905,Matches!$Q$9:$Q$1954,1)+COUNTIFS(Matches!$C$9:$C$1954,D1905,Matches!$D$9:$D$1954,C1905,Matches!$Q$9:$Q$1954,1))))</f>
        <v>0.55555555555555558</v>
      </c>
      <c r="U1905" s="9">
        <f>IF(Q1905=0,0,(INDEX('RPI calculation'!$H$9:$H$356,O1905)-(COUNTIFS(Matches!$C$9:$C$1954,C1905,Matches!$D$9:$D$1954,D1905,Matches!$Q$9:$Q$1954,1,Matches!$E$9:$E$1954,3)+COUNTIFS(Matches!$C$9:$C$1954,D1905,Matches!$D$9:$D$1954,C1905,Matches!$Q$9:$Q$1954,1,Matches!$F$9:$F$1954,3)))/((INDEX('RPI calculation'!$H$9:$H$356,O1905)+INDEX('RPI calculation'!$I$9:$I$356,O1905))-(COUNTIFS(Matches!$C$9:$C$1954,C1905,Matches!$D$9:$D$1954,D1905,Matches!$Q$9:$Q$1954,1)+COUNTIFS(Matches!$C$9:$C$1954,D1905,Matches!$D$9:$D$1954,C1905,Matches!$Q$9:$Q$1954,1))))</f>
        <v>0.44444444444444442</v>
      </c>
      <c r="V1905" s="9">
        <f>IF(Q1905=0,0,INDEX('RPI calculation'!$K$9:$K$356,P1905))</f>
        <v>0.48459595959595958</v>
      </c>
      <c r="W1905" s="9">
        <f>IF(Q1905=0,0,INDEX('RPI calculation'!$K$9:$K$356,O1905))</f>
        <v>0.67272727272727262</v>
      </c>
      <c r="X1905" s="1">
        <f>IF(G1905="D1",INDEX('RPI calculation'!$N$9:$N$356,O1905),0)</f>
        <v>51</v>
      </c>
      <c r="Y1905" s="1">
        <f>IF(H1905="D1",INDEX('RPI calculation'!$N$9:$N$356,P1905),0)</f>
        <v>173</v>
      </c>
    </row>
    <row r="1906" spans="1:25" ht="25">
      <c r="A1906" s="1" t="s">
        <v>4902</v>
      </c>
      <c r="B1906" s="12">
        <v>46284</v>
      </c>
      <c r="C1906" s="1" t="s">
        <v>26</v>
      </c>
      <c r="D1906" s="1" t="s">
        <v>83</v>
      </c>
      <c r="E1906" s="1">
        <v>3</v>
      </c>
      <c r="F1906" s="1">
        <v>0</v>
      </c>
      <c r="G1906" s="1" t="s">
        <v>584</v>
      </c>
      <c r="H1906" s="1" t="s">
        <v>584</v>
      </c>
      <c r="I1906" s="1">
        <v>2</v>
      </c>
      <c r="J1906" s="14" t="s">
        <v>2600</v>
      </c>
      <c r="K1906" s="14" t="s">
        <v>4903</v>
      </c>
      <c r="L1906" s="14"/>
      <c r="M1906" s="1" t="s">
        <v>5986</v>
      </c>
      <c r="N1906" s="14" t="s">
        <v>5989</v>
      </c>
      <c r="O1906" s="1">
        <f>IF(G1906="D1",MATCH(C1906,'RPI calculation'!$A$9:$A$356,0),0)</f>
        <v>253</v>
      </c>
      <c r="P1906" s="1">
        <f>IF(H1906="D1",MATCH(D1906,'RPI calculation'!$A$9:$A$356,0),0)</f>
        <v>347</v>
      </c>
      <c r="Q1906" s="1">
        <f t="shared" si="87"/>
        <v>1</v>
      </c>
      <c r="R1906" s="1">
        <f t="shared" si="88"/>
        <v>1</v>
      </c>
      <c r="S1906" s="1">
        <f t="shared" si="89"/>
        <v>0</v>
      </c>
      <c r="T1906" s="9">
        <f>IF(Q1906=0,0,(INDEX('RPI calculation'!$H$9:$H$356,P1906)-(COUNTIFS(Matches!$C$9:$C$1954,C1906,Matches!$D$9:$D$1954,D1906,Matches!$Q$9:$Q$1954,1,Matches!$F$9:$F$1954,3)+COUNTIFS(Matches!$C$9:$C$1954,D1906,Matches!$D$9:$D$1954,C1906,Matches!$Q$9:$Q$1954,1,Matches!$E$9:$E$1954,3)))/((INDEX('RPI calculation'!$H$9:$H$356,P1906)+INDEX('RPI calculation'!$I$9:$I$356,P1906))-(COUNTIFS(Matches!$C$9:$C$1954,C1906,Matches!$D$9:$D$1954,D1906,Matches!$Q$9:$Q$1954,1)+COUNTIFS(Matches!$C$9:$C$1954,D1906,Matches!$D$9:$D$1954,C1906,Matches!$Q$9:$Q$1954,1))))</f>
        <v>0.8571428571428571</v>
      </c>
      <c r="U1906" s="9">
        <f>IF(Q1906=0,0,(INDEX('RPI calculation'!$H$9:$H$356,O1906)-(COUNTIFS(Matches!$C$9:$C$1954,C1906,Matches!$D$9:$D$1954,D1906,Matches!$Q$9:$Q$1954,1,Matches!$E$9:$E$1954,3)+COUNTIFS(Matches!$C$9:$C$1954,D1906,Matches!$D$9:$D$1954,C1906,Matches!$Q$9:$Q$1954,1,Matches!$F$9:$F$1954,3)))/((INDEX('RPI calculation'!$H$9:$H$356,O1906)+INDEX('RPI calculation'!$I$9:$I$356,O1906))-(COUNTIFS(Matches!$C$9:$C$1954,C1906,Matches!$D$9:$D$1954,D1906,Matches!$Q$9:$Q$1954,1)+COUNTIFS(Matches!$C$9:$C$1954,D1906,Matches!$D$9:$D$1954,C1906,Matches!$Q$9:$Q$1954,1))))</f>
        <v>0.77777777777777779</v>
      </c>
      <c r="V1906" s="9">
        <f>IF(Q1906=0,0,INDEX('RPI calculation'!$K$9:$K$356,P1906))</f>
        <v>0.54842171717171717</v>
      </c>
      <c r="W1906" s="9">
        <f>IF(Q1906=0,0,INDEX('RPI calculation'!$K$9:$K$356,O1906))</f>
        <v>0.68007936507936506</v>
      </c>
      <c r="X1906" s="1">
        <f>IF(G1906="D1",INDEX('RPI calculation'!$N$9:$N$356,O1906),0)</f>
        <v>3</v>
      </c>
      <c r="Y1906" s="1">
        <f>IF(H1906="D1",INDEX('RPI calculation'!$N$9:$N$356,P1906),0)</f>
        <v>60</v>
      </c>
    </row>
    <row r="1907" spans="1:25" ht="25">
      <c r="A1907" s="1" t="s">
        <v>4904</v>
      </c>
      <c r="B1907" s="12">
        <v>46284</v>
      </c>
      <c r="C1907" s="1" t="s">
        <v>98</v>
      </c>
      <c r="D1907" s="1" t="s">
        <v>35</v>
      </c>
      <c r="E1907" s="1">
        <v>0</v>
      </c>
      <c r="F1907" s="1">
        <v>3</v>
      </c>
      <c r="G1907" s="1" t="s">
        <v>584</v>
      </c>
      <c r="H1907" s="1" t="s">
        <v>584</v>
      </c>
      <c r="I1907" s="1">
        <v>2</v>
      </c>
      <c r="J1907" s="14" t="s">
        <v>1945</v>
      </c>
      <c r="K1907" s="14" t="s">
        <v>4905</v>
      </c>
      <c r="L1907" s="14"/>
      <c r="M1907" s="1" t="s">
        <v>5986</v>
      </c>
      <c r="N1907" s="14" t="s">
        <v>5989</v>
      </c>
      <c r="O1907" s="1">
        <f>IF(G1907="D1",MATCH(C1907,'RPI calculation'!$A$9:$A$356,0),0)</f>
        <v>257</v>
      </c>
      <c r="P1907" s="1">
        <f>IF(H1907="D1",MATCH(D1907,'RPI calculation'!$A$9:$A$356,0),0)</f>
        <v>329</v>
      </c>
      <c r="Q1907" s="1">
        <f t="shared" si="87"/>
        <v>1</v>
      </c>
      <c r="R1907" s="1">
        <f t="shared" si="88"/>
        <v>0</v>
      </c>
      <c r="S1907" s="1">
        <f t="shared" si="89"/>
        <v>1</v>
      </c>
      <c r="T1907" s="9">
        <f>IF(Q1907=0,0,(INDEX('RPI calculation'!$H$9:$H$356,P1907)-(COUNTIFS(Matches!$C$9:$C$1954,C1907,Matches!$D$9:$D$1954,D1907,Matches!$Q$9:$Q$1954,1,Matches!$F$9:$F$1954,3)+COUNTIFS(Matches!$C$9:$C$1954,D1907,Matches!$D$9:$D$1954,C1907,Matches!$Q$9:$Q$1954,1,Matches!$E$9:$E$1954,3)))/((INDEX('RPI calculation'!$H$9:$H$356,P1907)+INDEX('RPI calculation'!$I$9:$I$356,P1907))-(COUNTIFS(Matches!$C$9:$C$1954,C1907,Matches!$D$9:$D$1954,D1907,Matches!$Q$9:$Q$1954,1)+COUNTIFS(Matches!$C$9:$C$1954,D1907,Matches!$D$9:$D$1954,C1907,Matches!$Q$9:$Q$1954,1))))</f>
        <v>1</v>
      </c>
      <c r="U1907" s="9">
        <f>IF(Q1907=0,0,(INDEX('RPI calculation'!$H$9:$H$356,O1907)-(COUNTIFS(Matches!$C$9:$C$1954,C1907,Matches!$D$9:$D$1954,D1907,Matches!$Q$9:$Q$1954,1,Matches!$E$9:$E$1954,3)+COUNTIFS(Matches!$C$9:$C$1954,D1907,Matches!$D$9:$D$1954,C1907,Matches!$Q$9:$Q$1954,1,Matches!$F$9:$F$1954,3)))/((INDEX('RPI calculation'!$H$9:$H$356,O1907)+INDEX('RPI calculation'!$I$9:$I$356,O1907))-(COUNTIFS(Matches!$C$9:$C$1954,C1907,Matches!$D$9:$D$1954,D1907,Matches!$Q$9:$Q$1954,1)+COUNTIFS(Matches!$C$9:$C$1954,D1907,Matches!$D$9:$D$1954,C1907,Matches!$Q$9:$Q$1954,1))))</f>
        <v>0.7</v>
      </c>
      <c r="V1907" s="9">
        <f>IF(Q1907=0,0,INDEX('RPI calculation'!$K$9:$K$356,P1907))</f>
        <v>0.56141975308641967</v>
      </c>
      <c r="W1907" s="9">
        <f>IF(Q1907=0,0,INDEX('RPI calculation'!$K$9:$K$356,O1907))</f>
        <v>0.5743014561196379</v>
      </c>
      <c r="X1907" s="1">
        <f>IF(G1907="D1",INDEX('RPI calculation'!$N$9:$N$356,O1907),0)</f>
        <v>75</v>
      </c>
      <c r="Y1907" s="1">
        <f>IF(H1907="D1",INDEX('RPI calculation'!$N$9:$N$356,P1907),0)</f>
        <v>12</v>
      </c>
    </row>
    <row r="1908" spans="1:25" ht="25">
      <c r="A1908" s="1" t="s">
        <v>4906</v>
      </c>
      <c r="B1908" s="12">
        <v>46284</v>
      </c>
      <c r="C1908" s="1" t="s">
        <v>190</v>
      </c>
      <c r="D1908" s="1" t="s">
        <v>34</v>
      </c>
      <c r="E1908" s="1">
        <v>0</v>
      </c>
      <c r="F1908" s="1">
        <v>3</v>
      </c>
      <c r="G1908" s="1" t="s">
        <v>584</v>
      </c>
      <c r="H1908" s="1" t="s">
        <v>584</v>
      </c>
      <c r="I1908" s="1">
        <v>2</v>
      </c>
      <c r="J1908" s="14" t="s">
        <v>4907</v>
      </c>
      <c r="K1908" s="14" t="s">
        <v>4908</v>
      </c>
      <c r="L1908" s="14"/>
      <c r="M1908" s="1" t="s">
        <v>5986</v>
      </c>
      <c r="N1908" s="14" t="s">
        <v>5988</v>
      </c>
      <c r="O1908" s="1">
        <f>IF(G1908="D1",MATCH(C1908,'RPI calculation'!$A$9:$A$356,0),0)</f>
        <v>259</v>
      </c>
      <c r="P1908" s="1">
        <f>IF(H1908="D1",MATCH(D1908,'RPI calculation'!$A$9:$A$356,0),0)</f>
        <v>278</v>
      </c>
      <c r="Q1908" s="1">
        <f t="shared" si="87"/>
        <v>1</v>
      </c>
      <c r="R1908" s="1">
        <f t="shared" si="88"/>
        <v>0</v>
      </c>
      <c r="S1908" s="1">
        <f t="shared" si="89"/>
        <v>1</v>
      </c>
      <c r="T1908" s="9">
        <f>IF(Q1908=0,0,(INDEX('RPI calculation'!$H$9:$H$356,P1908)-(COUNTIFS(Matches!$C$9:$C$1954,C1908,Matches!$D$9:$D$1954,D1908,Matches!$Q$9:$Q$1954,1,Matches!$F$9:$F$1954,3)+COUNTIFS(Matches!$C$9:$C$1954,D1908,Matches!$D$9:$D$1954,C1908,Matches!$Q$9:$Q$1954,1,Matches!$E$9:$E$1954,3)))/((INDEX('RPI calculation'!$H$9:$H$356,P1908)+INDEX('RPI calculation'!$I$9:$I$356,P1908))-(COUNTIFS(Matches!$C$9:$C$1954,C1908,Matches!$D$9:$D$1954,D1908,Matches!$Q$9:$Q$1954,1)+COUNTIFS(Matches!$C$9:$C$1954,D1908,Matches!$D$9:$D$1954,C1908,Matches!$Q$9:$Q$1954,1))))</f>
        <v>0.88888888888888884</v>
      </c>
      <c r="U1908" s="9">
        <f>IF(Q1908=0,0,(INDEX('RPI calculation'!$H$9:$H$356,O1908)-(COUNTIFS(Matches!$C$9:$C$1954,C1908,Matches!$D$9:$D$1954,D1908,Matches!$Q$9:$Q$1954,1,Matches!$E$9:$E$1954,3)+COUNTIFS(Matches!$C$9:$C$1954,D1908,Matches!$D$9:$D$1954,C1908,Matches!$Q$9:$Q$1954,1,Matches!$F$9:$F$1954,3)))/((INDEX('RPI calculation'!$H$9:$H$356,O1908)+INDEX('RPI calculation'!$I$9:$I$356,O1908))-(COUNTIFS(Matches!$C$9:$C$1954,C1908,Matches!$D$9:$D$1954,D1908,Matches!$Q$9:$Q$1954,1)+COUNTIFS(Matches!$C$9:$C$1954,D1908,Matches!$D$9:$D$1954,C1908,Matches!$Q$9:$Q$1954,1))))</f>
        <v>0.1111111111111111</v>
      </c>
      <c r="V1908" s="9">
        <f>IF(Q1908=0,0,INDEX('RPI calculation'!$K$9:$K$356,P1908))</f>
        <v>0.6092171717171716</v>
      </c>
      <c r="W1908" s="9">
        <f>IF(Q1908=0,0,INDEX('RPI calculation'!$K$9:$K$356,O1908))</f>
        <v>0.66681818181818187</v>
      </c>
      <c r="X1908" s="1">
        <f>IF(G1908="D1",INDEX('RPI calculation'!$N$9:$N$356,O1908),0)</f>
        <v>167</v>
      </c>
      <c r="Y1908" s="1">
        <f>IF(H1908="D1",INDEX('RPI calculation'!$N$9:$N$356,P1908),0)</f>
        <v>11</v>
      </c>
    </row>
    <row r="1909" spans="1:25" ht="25">
      <c r="A1909" s="1" t="s">
        <v>4909</v>
      </c>
      <c r="B1909" s="12">
        <v>46284</v>
      </c>
      <c r="C1909" s="1" t="s">
        <v>354</v>
      </c>
      <c r="D1909" s="1" t="s">
        <v>221</v>
      </c>
      <c r="E1909" s="1">
        <v>0</v>
      </c>
      <c r="F1909" s="1">
        <v>3</v>
      </c>
      <c r="G1909" s="1" t="s">
        <v>584</v>
      </c>
      <c r="H1909" s="1" t="s">
        <v>584</v>
      </c>
      <c r="I1909" s="1">
        <v>2</v>
      </c>
      <c r="J1909" s="14" t="s">
        <v>730</v>
      </c>
      <c r="K1909" s="14" t="s">
        <v>4910</v>
      </c>
      <c r="L1909" s="14"/>
      <c r="M1909" s="1" t="s">
        <v>5986</v>
      </c>
      <c r="N1909" s="14" t="s">
        <v>5989</v>
      </c>
      <c r="O1909" s="1">
        <f>IF(G1909="D1",MATCH(C1909,'RPI calculation'!$A$9:$A$356,0),0)</f>
        <v>261</v>
      </c>
      <c r="P1909" s="1">
        <f>IF(H1909="D1",MATCH(D1909,'RPI calculation'!$A$9:$A$356,0),0)</f>
        <v>297</v>
      </c>
      <c r="Q1909" s="1">
        <f t="shared" si="87"/>
        <v>1</v>
      </c>
      <c r="R1909" s="1">
        <f t="shared" si="88"/>
        <v>0</v>
      </c>
      <c r="S1909" s="1">
        <f t="shared" si="89"/>
        <v>1</v>
      </c>
      <c r="T1909" s="9">
        <f>IF(Q1909=0,0,(INDEX('RPI calculation'!$H$9:$H$356,P1909)-(COUNTIFS(Matches!$C$9:$C$1954,C1909,Matches!$D$9:$D$1954,D1909,Matches!$Q$9:$Q$1954,1,Matches!$F$9:$F$1954,3)+COUNTIFS(Matches!$C$9:$C$1954,D1909,Matches!$D$9:$D$1954,C1909,Matches!$Q$9:$Q$1954,1,Matches!$E$9:$E$1954,3)))/((INDEX('RPI calculation'!$H$9:$H$356,P1909)+INDEX('RPI calculation'!$I$9:$I$356,P1909))-(COUNTIFS(Matches!$C$9:$C$1954,C1909,Matches!$D$9:$D$1954,D1909,Matches!$Q$9:$Q$1954,1)+COUNTIFS(Matches!$C$9:$C$1954,D1909,Matches!$D$9:$D$1954,C1909,Matches!$Q$9:$Q$1954,1))))</f>
        <v>0.3</v>
      </c>
      <c r="U1909" s="9">
        <f>IF(Q1909=0,0,(INDEX('RPI calculation'!$H$9:$H$356,O1909)-(COUNTIFS(Matches!$C$9:$C$1954,C1909,Matches!$D$9:$D$1954,D1909,Matches!$Q$9:$Q$1954,1,Matches!$E$9:$E$1954,3)+COUNTIFS(Matches!$C$9:$C$1954,D1909,Matches!$D$9:$D$1954,C1909,Matches!$Q$9:$Q$1954,1,Matches!$F$9:$F$1954,3)))/((INDEX('RPI calculation'!$H$9:$H$356,O1909)+INDEX('RPI calculation'!$I$9:$I$356,O1909))-(COUNTIFS(Matches!$C$9:$C$1954,C1909,Matches!$D$9:$D$1954,D1909,Matches!$Q$9:$Q$1954,1)+COUNTIFS(Matches!$C$9:$C$1954,D1909,Matches!$D$9:$D$1954,C1909,Matches!$Q$9:$Q$1954,1))))</f>
        <v>0.25</v>
      </c>
      <c r="V1909" s="9">
        <f>IF(Q1909=0,0,INDEX('RPI calculation'!$K$9:$K$356,P1909))</f>
        <v>0.5535812672176309</v>
      </c>
      <c r="W1909" s="9">
        <f>IF(Q1909=0,0,INDEX('RPI calculation'!$K$9:$K$356,O1909))</f>
        <v>0.34475524475524472</v>
      </c>
      <c r="X1909" s="1">
        <f>IF(G1909="D1",INDEX('RPI calculation'!$N$9:$N$356,O1909),0)</f>
        <v>331</v>
      </c>
      <c r="Y1909" s="1">
        <f>IF(H1909="D1",INDEX('RPI calculation'!$N$9:$N$356,P1909),0)</f>
        <v>198</v>
      </c>
    </row>
    <row r="1910" spans="1:25" ht="25">
      <c r="A1910" s="1" t="s">
        <v>4911</v>
      </c>
      <c r="B1910" s="12">
        <v>46284</v>
      </c>
      <c r="C1910" s="1" t="s">
        <v>370</v>
      </c>
      <c r="D1910" s="1" t="s">
        <v>309</v>
      </c>
      <c r="E1910" s="1">
        <v>0</v>
      </c>
      <c r="F1910" s="1">
        <v>3</v>
      </c>
      <c r="G1910" s="1" t="s">
        <v>584</v>
      </c>
      <c r="H1910" s="1" t="s">
        <v>584</v>
      </c>
      <c r="I1910" s="1">
        <v>2</v>
      </c>
      <c r="J1910" s="14" t="s">
        <v>1150</v>
      </c>
      <c r="K1910" s="14" t="s">
        <v>4912</v>
      </c>
      <c r="L1910" s="14"/>
      <c r="M1910" s="1" t="s">
        <v>5986</v>
      </c>
      <c r="N1910" s="14" t="s">
        <v>5989</v>
      </c>
      <c r="O1910" s="1">
        <f>IF(G1910="D1",MATCH(C1910,'RPI calculation'!$A$9:$A$356,0),0)</f>
        <v>267</v>
      </c>
      <c r="P1910" s="1">
        <f>IF(H1910="D1",MATCH(D1910,'RPI calculation'!$A$9:$A$356,0),0)</f>
        <v>296</v>
      </c>
      <c r="Q1910" s="1">
        <f t="shared" si="87"/>
        <v>1</v>
      </c>
      <c r="R1910" s="1">
        <f t="shared" si="88"/>
        <v>0</v>
      </c>
      <c r="S1910" s="1">
        <f t="shared" si="89"/>
        <v>1</v>
      </c>
      <c r="T1910" s="9">
        <f>IF(Q1910=0,0,(INDEX('RPI calculation'!$H$9:$H$356,P1910)-(COUNTIFS(Matches!$C$9:$C$1954,C1910,Matches!$D$9:$D$1954,D1910,Matches!$Q$9:$Q$1954,1,Matches!$F$9:$F$1954,3)+COUNTIFS(Matches!$C$9:$C$1954,D1910,Matches!$D$9:$D$1954,C1910,Matches!$Q$9:$Q$1954,1,Matches!$E$9:$E$1954,3)))/((INDEX('RPI calculation'!$H$9:$H$356,P1910)+INDEX('RPI calculation'!$I$9:$I$356,P1910))-(COUNTIFS(Matches!$C$9:$C$1954,C1910,Matches!$D$9:$D$1954,D1910,Matches!$Q$9:$Q$1954,1)+COUNTIFS(Matches!$C$9:$C$1954,D1910,Matches!$D$9:$D$1954,C1910,Matches!$Q$9:$Q$1954,1))))</f>
        <v>0.3</v>
      </c>
      <c r="U1910" s="9">
        <f>IF(Q1910=0,0,(INDEX('RPI calculation'!$H$9:$H$356,O1910)-(COUNTIFS(Matches!$C$9:$C$1954,C1910,Matches!$D$9:$D$1954,D1910,Matches!$Q$9:$Q$1954,1,Matches!$E$9:$E$1954,3)+COUNTIFS(Matches!$C$9:$C$1954,D1910,Matches!$D$9:$D$1954,C1910,Matches!$Q$9:$Q$1954,1,Matches!$F$9:$F$1954,3)))/((INDEX('RPI calculation'!$H$9:$H$356,O1910)+INDEX('RPI calculation'!$I$9:$I$356,O1910))-(COUNTIFS(Matches!$C$9:$C$1954,C1910,Matches!$D$9:$D$1954,D1910,Matches!$Q$9:$Q$1954,1)+COUNTIFS(Matches!$C$9:$C$1954,D1910,Matches!$D$9:$D$1954,C1910,Matches!$Q$9:$Q$1954,1))))</f>
        <v>0.1111111111111111</v>
      </c>
      <c r="V1910" s="9">
        <f>IF(Q1910=0,0,INDEX('RPI calculation'!$K$9:$K$356,P1910))</f>
        <v>0.43422865013774103</v>
      </c>
      <c r="W1910" s="9">
        <f>IF(Q1910=0,0,INDEX('RPI calculation'!$K$9:$K$356,O1910))</f>
        <v>0.29666666666666669</v>
      </c>
      <c r="X1910" s="1">
        <f>IF(G1910="D1",INDEX('RPI calculation'!$N$9:$N$356,O1910),0)</f>
        <v>347</v>
      </c>
      <c r="Y1910" s="1">
        <f>IF(H1910="D1",INDEX('RPI calculation'!$N$9:$N$356,P1910),0)</f>
        <v>286</v>
      </c>
    </row>
    <row r="1911" spans="1:25">
      <c r="A1911" s="1" t="s">
        <v>4913</v>
      </c>
      <c r="B1911" s="12">
        <v>46284</v>
      </c>
      <c r="C1911" s="1" t="s">
        <v>95</v>
      </c>
      <c r="D1911" s="1" t="s">
        <v>292</v>
      </c>
      <c r="E1911" s="1">
        <v>3</v>
      </c>
      <c r="F1911" s="1">
        <v>2</v>
      </c>
      <c r="G1911" s="1" t="s">
        <v>584</v>
      </c>
      <c r="H1911" s="1" t="s">
        <v>584</v>
      </c>
      <c r="I1911" s="1">
        <v>1</v>
      </c>
      <c r="J1911" s="14" t="s">
        <v>4472</v>
      </c>
      <c r="K1911" s="14" t="s">
        <v>4642</v>
      </c>
      <c r="L1911" s="14"/>
      <c r="M1911" s="1" t="s">
        <v>5993</v>
      </c>
      <c r="N1911" s="14" t="s">
        <v>5989</v>
      </c>
      <c r="O1911" s="1">
        <f>IF(G1911="D1",MATCH(C1911,'RPI calculation'!$A$9:$A$356,0),0)</f>
        <v>273</v>
      </c>
      <c r="P1911" s="1">
        <f>IF(H1911="D1",MATCH(D1911,'RPI calculation'!$A$9:$A$356,0),0)</f>
        <v>340</v>
      </c>
      <c r="Q1911" s="1">
        <f t="shared" si="87"/>
        <v>1</v>
      </c>
      <c r="R1911" s="1">
        <f t="shared" si="88"/>
        <v>1</v>
      </c>
      <c r="S1911" s="1">
        <f t="shared" si="89"/>
        <v>0</v>
      </c>
      <c r="T1911" s="9">
        <f>IF(Q1911=0,0,(INDEX('RPI calculation'!$H$9:$H$356,P1911)-(COUNTIFS(Matches!$C$9:$C$1954,C1911,Matches!$D$9:$D$1954,D1911,Matches!$Q$9:$Q$1954,1,Matches!$F$9:$F$1954,3)+COUNTIFS(Matches!$C$9:$C$1954,D1911,Matches!$D$9:$D$1954,C1911,Matches!$Q$9:$Q$1954,1,Matches!$E$9:$E$1954,3)))/((INDEX('RPI calculation'!$H$9:$H$356,P1911)+INDEX('RPI calculation'!$I$9:$I$356,P1911))-(COUNTIFS(Matches!$C$9:$C$1954,C1911,Matches!$D$9:$D$1954,D1911,Matches!$Q$9:$Q$1954,1)+COUNTIFS(Matches!$C$9:$C$1954,D1911,Matches!$D$9:$D$1954,C1911,Matches!$Q$9:$Q$1954,1))))</f>
        <v>0.44444444444444442</v>
      </c>
      <c r="U1911" s="9">
        <f>IF(Q1911=0,0,(INDEX('RPI calculation'!$H$9:$H$356,O1911)-(COUNTIFS(Matches!$C$9:$C$1954,C1911,Matches!$D$9:$D$1954,D1911,Matches!$Q$9:$Q$1954,1,Matches!$E$9:$E$1954,3)+COUNTIFS(Matches!$C$9:$C$1954,D1911,Matches!$D$9:$D$1954,C1911,Matches!$Q$9:$Q$1954,1,Matches!$F$9:$F$1954,3)))/((INDEX('RPI calculation'!$H$9:$H$356,O1911)+INDEX('RPI calculation'!$I$9:$I$356,O1911))-(COUNTIFS(Matches!$C$9:$C$1954,C1911,Matches!$D$9:$D$1954,D1911,Matches!$Q$9:$Q$1954,1)+COUNTIFS(Matches!$C$9:$C$1954,D1911,Matches!$D$9:$D$1954,C1911,Matches!$Q$9:$Q$1954,1))))</f>
        <v>0.6</v>
      </c>
      <c r="V1911" s="9">
        <f>IF(Q1911=0,0,INDEX('RPI calculation'!$K$9:$K$356,P1911))</f>
        <v>0.43465776647594828</v>
      </c>
      <c r="W1911" s="9">
        <f>IF(Q1911=0,0,INDEX('RPI calculation'!$K$9:$K$356,O1911))</f>
        <v>0.57912457912457915</v>
      </c>
      <c r="X1911" s="1">
        <f>IF(G1911="D1",INDEX('RPI calculation'!$N$9:$N$356,O1911),0)</f>
        <v>72</v>
      </c>
      <c r="Y1911" s="1">
        <f>IF(H1911="D1",INDEX('RPI calculation'!$N$9:$N$356,P1911),0)</f>
        <v>269</v>
      </c>
    </row>
    <row r="1912" spans="1:25" ht="25">
      <c r="A1912" s="1" t="s">
        <v>4914</v>
      </c>
      <c r="B1912" s="12">
        <v>46284</v>
      </c>
      <c r="C1912" s="1" t="s">
        <v>297</v>
      </c>
      <c r="D1912" s="1" t="s">
        <v>113</v>
      </c>
      <c r="E1912" s="1">
        <v>0</v>
      </c>
      <c r="F1912" s="1">
        <v>3</v>
      </c>
      <c r="G1912" s="1" t="s">
        <v>584</v>
      </c>
      <c r="H1912" s="1" t="s">
        <v>584</v>
      </c>
      <c r="I1912" s="1">
        <v>2</v>
      </c>
      <c r="J1912" s="14" t="s">
        <v>1194</v>
      </c>
      <c r="K1912" s="14" t="s">
        <v>4915</v>
      </c>
      <c r="L1912" s="14"/>
      <c r="M1912" s="1" t="s">
        <v>5986</v>
      </c>
      <c r="N1912" s="14" t="s">
        <v>5989</v>
      </c>
      <c r="O1912" s="1">
        <f>IF(G1912="D1",MATCH(C1912,'RPI calculation'!$A$9:$A$356,0),0)</f>
        <v>275</v>
      </c>
      <c r="P1912" s="1">
        <f>IF(H1912="D1",MATCH(D1912,'RPI calculation'!$A$9:$A$356,0),0)</f>
        <v>334</v>
      </c>
      <c r="Q1912" s="1">
        <f t="shared" si="87"/>
        <v>1</v>
      </c>
      <c r="R1912" s="1">
        <f t="shared" si="88"/>
        <v>0</v>
      </c>
      <c r="S1912" s="1">
        <f t="shared" si="89"/>
        <v>1</v>
      </c>
      <c r="T1912" s="9">
        <f>IF(Q1912=0,0,(INDEX('RPI calculation'!$H$9:$H$356,P1912)-(COUNTIFS(Matches!$C$9:$C$1954,C1912,Matches!$D$9:$D$1954,D1912,Matches!$Q$9:$Q$1954,1,Matches!$F$9:$F$1954,3)+COUNTIFS(Matches!$C$9:$C$1954,D1912,Matches!$D$9:$D$1954,C1912,Matches!$Q$9:$Q$1954,1,Matches!$E$9:$E$1954,3)))/((INDEX('RPI calculation'!$H$9:$H$356,P1912)+INDEX('RPI calculation'!$I$9:$I$356,P1912))-(COUNTIFS(Matches!$C$9:$C$1954,C1912,Matches!$D$9:$D$1954,D1912,Matches!$Q$9:$Q$1954,1)+COUNTIFS(Matches!$C$9:$C$1954,D1912,Matches!$D$9:$D$1954,C1912,Matches!$Q$9:$Q$1954,1))))</f>
        <v>0.66666666666666663</v>
      </c>
      <c r="U1912" s="9">
        <f>IF(Q1912=0,0,(INDEX('RPI calculation'!$H$9:$H$356,O1912)-(COUNTIFS(Matches!$C$9:$C$1954,C1912,Matches!$D$9:$D$1954,D1912,Matches!$Q$9:$Q$1954,1,Matches!$E$9:$E$1954,3)+COUNTIFS(Matches!$C$9:$C$1954,D1912,Matches!$D$9:$D$1954,C1912,Matches!$Q$9:$Q$1954,1,Matches!$F$9:$F$1954,3)))/((INDEX('RPI calculation'!$H$9:$H$356,O1912)+INDEX('RPI calculation'!$I$9:$I$356,O1912))-(COUNTIFS(Matches!$C$9:$C$1954,C1912,Matches!$D$9:$D$1954,D1912,Matches!$Q$9:$Q$1954,1)+COUNTIFS(Matches!$C$9:$C$1954,D1912,Matches!$D$9:$D$1954,C1912,Matches!$Q$9:$Q$1954,1))))</f>
        <v>0.33333333333333331</v>
      </c>
      <c r="V1912" s="9">
        <f>IF(Q1912=0,0,INDEX('RPI calculation'!$K$9:$K$356,P1912))</f>
        <v>0.52940476190476193</v>
      </c>
      <c r="W1912" s="9">
        <f>IF(Q1912=0,0,INDEX('RPI calculation'!$K$9:$K$356,O1912))</f>
        <v>0.45837218337218333</v>
      </c>
      <c r="X1912" s="1">
        <f>IF(G1912="D1",INDEX('RPI calculation'!$N$9:$N$356,O1912),0)</f>
        <v>274</v>
      </c>
      <c r="Y1912" s="1">
        <f>IF(H1912="D1",INDEX('RPI calculation'!$N$9:$N$356,P1912),0)</f>
        <v>90</v>
      </c>
    </row>
    <row r="1913" spans="1:25" ht="25">
      <c r="A1913" s="1" t="s">
        <v>4916</v>
      </c>
      <c r="B1913" s="12">
        <v>46284</v>
      </c>
      <c r="C1913" s="1" t="s">
        <v>231</v>
      </c>
      <c r="D1913" s="1" t="s">
        <v>189</v>
      </c>
      <c r="E1913" s="1">
        <v>3</v>
      </c>
      <c r="F1913" s="1">
        <v>0</v>
      </c>
      <c r="G1913" s="1" t="s">
        <v>584</v>
      </c>
      <c r="H1913" s="1" t="s">
        <v>584</v>
      </c>
      <c r="I1913" s="1">
        <v>2</v>
      </c>
      <c r="J1913" s="14" t="s">
        <v>707</v>
      </c>
      <c r="K1913" s="14" t="s">
        <v>4917</v>
      </c>
      <c r="L1913" s="14"/>
      <c r="M1913" s="1" t="s">
        <v>5986</v>
      </c>
      <c r="N1913" s="14" t="s">
        <v>5989</v>
      </c>
      <c r="O1913" s="1">
        <f>IF(G1913="D1",MATCH(C1913,'RPI calculation'!$A$9:$A$356,0),0)</f>
        <v>277</v>
      </c>
      <c r="P1913" s="1">
        <f>IF(H1913="D1",MATCH(D1913,'RPI calculation'!$A$9:$A$356,0),0)</f>
        <v>305</v>
      </c>
      <c r="Q1913" s="1">
        <f t="shared" si="87"/>
        <v>1</v>
      </c>
      <c r="R1913" s="1">
        <f t="shared" si="88"/>
        <v>1</v>
      </c>
      <c r="S1913" s="1">
        <f t="shared" si="89"/>
        <v>0</v>
      </c>
      <c r="T1913" s="9">
        <f>IF(Q1913=0,0,(INDEX('RPI calculation'!$H$9:$H$356,P1913)-(COUNTIFS(Matches!$C$9:$C$1954,C1913,Matches!$D$9:$D$1954,D1913,Matches!$Q$9:$Q$1954,1,Matches!$F$9:$F$1954,3)+COUNTIFS(Matches!$C$9:$C$1954,D1913,Matches!$D$9:$D$1954,C1913,Matches!$Q$9:$Q$1954,1,Matches!$E$9:$E$1954,3)))/((INDEX('RPI calculation'!$H$9:$H$356,P1913)+INDEX('RPI calculation'!$I$9:$I$356,P1913))-(COUNTIFS(Matches!$C$9:$C$1954,C1913,Matches!$D$9:$D$1954,D1913,Matches!$Q$9:$Q$1954,1)+COUNTIFS(Matches!$C$9:$C$1954,D1913,Matches!$D$9:$D$1954,C1913,Matches!$Q$9:$Q$1954,1))))</f>
        <v>0.5</v>
      </c>
      <c r="U1913" s="9">
        <f>IF(Q1913=0,0,(INDEX('RPI calculation'!$H$9:$H$356,O1913)-(COUNTIFS(Matches!$C$9:$C$1954,C1913,Matches!$D$9:$D$1954,D1913,Matches!$Q$9:$Q$1954,1,Matches!$E$9:$E$1954,3)+COUNTIFS(Matches!$C$9:$C$1954,D1913,Matches!$D$9:$D$1954,C1913,Matches!$Q$9:$Q$1954,1,Matches!$F$9:$F$1954,3)))/((INDEX('RPI calculation'!$H$9:$H$356,O1913)+INDEX('RPI calculation'!$I$9:$I$356,O1913))-(COUNTIFS(Matches!$C$9:$C$1954,C1913,Matches!$D$9:$D$1954,D1913,Matches!$Q$9:$Q$1954,1)+COUNTIFS(Matches!$C$9:$C$1954,D1913,Matches!$D$9:$D$1954,C1913,Matches!$Q$9:$Q$1954,1))))</f>
        <v>0.6</v>
      </c>
      <c r="V1913" s="9">
        <f>IF(Q1913=0,0,INDEX('RPI calculation'!$K$9:$K$356,P1913))</f>
        <v>0.55432098765432103</v>
      </c>
      <c r="W1913" s="9">
        <f>IF(Q1913=0,0,INDEX('RPI calculation'!$K$9:$K$356,O1913))</f>
        <v>0.39594647776465963</v>
      </c>
      <c r="X1913" s="1">
        <f>IF(G1913="D1",INDEX('RPI calculation'!$N$9:$N$356,O1913),0)</f>
        <v>208</v>
      </c>
      <c r="Y1913" s="1">
        <f>IF(H1913="D1",INDEX('RPI calculation'!$N$9:$N$356,P1913),0)</f>
        <v>166</v>
      </c>
    </row>
    <row r="1914" spans="1:25" ht="25">
      <c r="A1914" s="1" t="s">
        <v>4918</v>
      </c>
      <c r="B1914" s="12">
        <v>46284</v>
      </c>
      <c r="C1914" s="1" t="s">
        <v>203</v>
      </c>
      <c r="D1914" s="1" t="s">
        <v>135</v>
      </c>
      <c r="E1914" s="1">
        <v>2</v>
      </c>
      <c r="F1914" s="1">
        <v>3</v>
      </c>
      <c r="G1914" s="1" t="s">
        <v>584</v>
      </c>
      <c r="H1914" s="1" t="s">
        <v>584</v>
      </c>
      <c r="I1914" s="1">
        <v>2</v>
      </c>
      <c r="J1914" s="14" t="s">
        <v>1826</v>
      </c>
      <c r="K1914" s="14" t="s">
        <v>4919</v>
      </c>
      <c r="L1914" s="14"/>
      <c r="M1914" s="1" t="s">
        <v>5986</v>
      </c>
      <c r="N1914" s="14" t="s">
        <v>5989</v>
      </c>
      <c r="O1914" s="1">
        <f>IF(G1914="D1",MATCH(C1914,'RPI calculation'!$A$9:$A$356,0),0)</f>
        <v>284</v>
      </c>
      <c r="P1914" s="1">
        <f>IF(H1914="D1",MATCH(D1914,'RPI calculation'!$A$9:$A$356,0),0)</f>
        <v>321</v>
      </c>
      <c r="Q1914" s="1">
        <f t="shared" si="87"/>
        <v>1</v>
      </c>
      <c r="R1914" s="1">
        <f t="shared" si="88"/>
        <v>0</v>
      </c>
      <c r="S1914" s="1">
        <f t="shared" si="89"/>
        <v>1</v>
      </c>
      <c r="T1914" s="9">
        <f>IF(Q1914=0,0,(INDEX('RPI calculation'!$H$9:$H$356,P1914)-(COUNTIFS(Matches!$C$9:$C$1954,C1914,Matches!$D$9:$D$1954,D1914,Matches!$Q$9:$Q$1954,1,Matches!$F$9:$F$1954,3)+COUNTIFS(Matches!$C$9:$C$1954,D1914,Matches!$D$9:$D$1954,C1914,Matches!$Q$9:$Q$1954,1,Matches!$E$9:$E$1954,3)))/((INDEX('RPI calculation'!$H$9:$H$356,P1914)+INDEX('RPI calculation'!$I$9:$I$356,P1914))-(COUNTIFS(Matches!$C$9:$C$1954,C1914,Matches!$D$9:$D$1954,D1914,Matches!$Q$9:$Q$1954,1)+COUNTIFS(Matches!$C$9:$C$1954,D1914,Matches!$D$9:$D$1954,C1914,Matches!$Q$9:$Q$1954,1))))</f>
        <v>0.8</v>
      </c>
      <c r="U1914" s="9">
        <f>IF(Q1914=0,0,(INDEX('RPI calculation'!$H$9:$H$356,O1914)-(COUNTIFS(Matches!$C$9:$C$1954,C1914,Matches!$D$9:$D$1954,D1914,Matches!$Q$9:$Q$1954,1,Matches!$E$9:$E$1954,3)+COUNTIFS(Matches!$C$9:$C$1954,D1914,Matches!$D$9:$D$1954,C1914,Matches!$Q$9:$Q$1954,1,Matches!$F$9:$F$1954,3)))/((INDEX('RPI calculation'!$H$9:$H$356,O1914)+INDEX('RPI calculation'!$I$9:$I$356,O1914))-(COUNTIFS(Matches!$C$9:$C$1954,C1914,Matches!$D$9:$D$1954,D1914,Matches!$Q$9:$Q$1954,1)+COUNTIFS(Matches!$C$9:$C$1954,D1914,Matches!$D$9:$D$1954,C1914,Matches!$Q$9:$Q$1954,1))))</f>
        <v>0.5</v>
      </c>
      <c r="V1914" s="9">
        <f>IF(Q1914=0,0,INDEX('RPI calculation'!$K$9:$K$356,P1914))</f>
        <v>0.42479338842975201</v>
      </c>
      <c r="W1914" s="9">
        <f>IF(Q1914=0,0,INDEX('RPI calculation'!$K$9:$K$356,O1914))</f>
        <v>0.51056014692378326</v>
      </c>
      <c r="X1914" s="1">
        <f>IF(G1914="D1",INDEX('RPI calculation'!$N$9:$N$356,O1914),0)</f>
        <v>180</v>
      </c>
      <c r="Y1914" s="1">
        <f>IF(H1914="D1",INDEX('RPI calculation'!$N$9:$N$356,P1914),0)</f>
        <v>112</v>
      </c>
    </row>
    <row r="1915" spans="1:25" ht="25">
      <c r="A1915" s="1" t="s">
        <v>4920</v>
      </c>
      <c r="B1915" s="12">
        <v>46284</v>
      </c>
      <c r="C1915" s="1" t="s">
        <v>146</v>
      </c>
      <c r="D1915" s="1" t="s">
        <v>286</v>
      </c>
      <c r="E1915" s="1">
        <v>3</v>
      </c>
      <c r="F1915" s="1">
        <v>1</v>
      </c>
      <c r="G1915" s="1" t="s">
        <v>584</v>
      </c>
      <c r="H1915" s="1" t="s">
        <v>584</v>
      </c>
      <c r="I1915" s="1">
        <v>2</v>
      </c>
      <c r="J1915" s="14" t="s">
        <v>739</v>
      </c>
      <c r="K1915" s="14" t="s">
        <v>4921</v>
      </c>
      <c r="L1915" s="14"/>
      <c r="M1915" s="1" t="s">
        <v>5986</v>
      </c>
      <c r="N1915" s="14" t="s">
        <v>5989</v>
      </c>
      <c r="O1915" s="1">
        <f>IF(G1915="D1",MATCH(C1915,'RPI calculation'!$A$9:$A$356,0),0)</f>
        <v>294</v>
      </c>
      <c r="P1915" s="1">
        <f>IF(H1915="D1",MATCH(D1915,'RPI calculation'!$A$9:$A$356,0),0)</f>
        <v>298</v>
      </c>
      <c r="Q1915" s="1">
        <f t="shared" si="87"/>
        <v>1</v>
      </c>
      <c r="R1915" s="1">
        <f t="shared" si="88"/>
        <v>1</v>
      </c>
      <c r="S1915" s="1">
        <f t="shared" si="89"/>
        <v>0</v>
      </c>
      <c r="T1915" s="9">
        <f>IF(Q1915=0,0,(INDEX('RPI calculation'!$H$9:$H$356,P1915)-(COUNTIFS(Matches!$C$9:$C$1954,C1915,Matches!$D$9:$D$1954,D1915,Matches!$Q$9:$Q$1954,1,Matches!$F$9:$F$1954,3)+COUNTIFS(Matches!$C$9:$C$1954,D1915,Matches!$D$9:$D$1954,C1915,Matches!$Q$9:$Q$1954,1,Matches!$E$9:$E$1954,3)))/((INDEX('RPI calculation'!$H$9:$H$356,P1915)+INDEX('RPI calculation'!$I$9:$I$356,P1915))-(COUNTIFS(Matches!$C$9:$C$1954,C1915,Matches!$D$9:$D$1954,D1915,Matches!$Q$9:$Q$1954,1)+COUNTIFS(Matches!$C$9:$C$1954,D1915,Matches!$D$9:$D$1954,C1915,Matches!$Q$9:$Q$1954,1))))</f>
        <v>0.4</v>
      </c>
      <c r="U1915" s="9">
        <f>IF(Q1915=0,0,(INDEX('RPI calculation'!$H$9:$H$356,O1915)-(COUNTIFS(Matches!$C$9:$C$1954,C1915,Matches!$D$9:$D$1954,D1915,Matches!$Q$9:$Q$1954,1,Matches!$E$9:$E$1954,3)+COUNTIFS(Matches!$C$9:$C$1954,D1915,Matches!$D$9:$D$1954,C1915,Matches!$Q$9:$Q$1954,1,Matches!$F$9:$F$1954,3)))/((INDEX('RPI calculation'!$H$9:$H$356,O1915)+INDEX('RPI calculation'!$I$9:$I$356,O1915))-(COUNTIFS(Matches!$C$9:$C$1954,C1915,Matches!$D$9:$D$1954,D1915,Matches!$Q$9:$Q$1954,1)+COUNTIFS(Matches!$C$9:$C$1954,D1915,Matches!$D$9:$D$1954,C1915,Matches!$Q$9:$Q$1954,1))))</f>
        <v>0.3</v>
      </c>
      <c r="V1915" s="9">
        <f>IF(Q1915=0,0,INDEX('RPI calculation'!$K$9:$K$356,P1915))</f>
        <v>0.43737373737373736</v>
      </c>
      <c r="W1915" s="9">
        <f>IF(Q1915=0,0,INDEX('RPI calculation'!$K$9:$K$356,O1915))</f>
        <v>0.62020202020202031</v>
      </c>
      <c r="X1915" s="1">
        <f>IF(G1915="D1",INDEX('RPI calculation'!$N$9:$N$356,O1915),0)</f>
        <v>123</v>
      </c>
      <c r="Y1915" s="1">
        <f>IF(H1915="D1",INDEX('RPI calculation'!$N$9:$N$356,P1915),0)</f>
        <v>263</v>
      </c>
    </row>
    <row r="1916" spans="1:25" ht="25">
      <c r="A1916" s="1" t="s">
        <v>4922</v>
      </c>
      <c r="B1916" s="12">
        <v>46284</v>
      </c>
      <c r="C1916" s="1" t="s">
        <v>328</v>
      </c>
      <c r="D1916" s="1" t="s">
        <v>201</v>
      </c>
      <c r="E1916" s="1">
        <v>1</v>
      </c>
      <c r="F1916" s="1">
        <v>3</v>
      </c>
      <c r="G1916" s="1" t="s">
        <v>584</v>
      </c>
      <c r="H1916" s="1" t="s">
        <v>584</v>
      </c>
      <c r="I1916" s="1">
        <v>2</v>
      </c>
      <c r="J1916" s="14" t="s">
        <v>739</v>
      </c>
      <c r="K1916" s="14" t="s">
        <v>4923</v>
      </c>
      <c r="L1916" s="14"/>
      <c r="M1916" s="1" t="s">
        <v>5986</v>
      </c>
      <c r="N1916" s="14" t="s">
        <v>5989</v>
      </c>
      <c r="O1916" s="1">
        <f>IF(G1916="D1",MATCH(C1916,'RPI calculation'!$A$9:$A$356,0),0)</f>
        <v>295</v>
      </c>
      <c r="P1916" s="1">
        <f>IF(H1916="D1",MATCH(D1916,'RPI calculation'!$A$9:$A$356,0),0)</f>
        <v>311</v>
      </c>
      <c r="Q1916" s="1">
        <f t="shared" si="87"/>
        <v>1</v>
      </c>
      <c r="R1916" s="1">
        <f t="shared" si="88"/>
        <v>0</v>
      </c>
      <c r="S1916" s="1">
        <f t="shared" si="89"/>
        <v>1</v>
      </c>
      <c r="T1916" s="9">
        <f>IF(Q1916=0,0,(INDEX('RPI calculation'!$H$9:$H$356,P1916)-(COUNTIFS(Matches!$C$9:$C$1954,C1916,Matches!$D$9:$D$1954,D1916,Matches!$Q$9:$Q$1954,1,Matches!$F$9:$F$1954,3)+COUNTIFS(Matches!$C$9:$C$1954,D1916,Matches!$D$9:$D$1954,C1916,Matches!$Q$9:$Q$1954,1,Matches!$E$9:$E$1954,3)))/((INDEX('RPI calculation'!$H$9:$H$356,P1916)+INDEX('RPI calculation'!$I$9:$I$356,P1916))-(COUNTIFS(Matches!$C$9:$C$1954,C1916,Matches!$D$9:$D$1954,D1916,Matches!$Q$9:$Q$1954,1)+COUNTIFS(Matches!$C$9:$C$1954,D1916,Matches!$D$9:$D$1954,C1916,Matches!$Q$9:$Q$1954,1))))</f>
        <v>0.3</v>
      </c>
      <c r="U1916" s="9">
        <f>IF(Q1916=0,0,(INDEX('RPI calculation'!$H$9:$H$356,O1916)-(COUNTIFS(Matches!$C$9:$C$1954,C1916,Matches!$D$9:$D$1954,D1916,Matches!$Q$9:$Q$1954,1,Matches!$E$9:$E$1954,3)+COUNTIFS(Matches!$C$9:$C$1954,D1916,Matches!$D$9:$D$1954,C1916,Matches!$Q$9:$Q$1954,1,Matches!$F$9:$F$1954,3)))/((INDEX('RPI calculation'!$H$9:$H$356,O1916)+INDEX('RPI calculation'!$I$9:$I$356,O1916))-(COUNTIFS(Matches!$C$9:$C$1954,C1916,Matches!$D$9:$D$1954,D1916,Matches!$Q$9:$Q$1954,1)+COUNTIFS(Matches!$C$9:$C$1954,D1916,Matches!$D$9:$D$1954,C1916,Matches!$Q$9:$Q$1954,1))))</f>
        <v>0.2</v>
      </c>
      <c r="V1916" s="9">
        <f>IF(Q1916=0,0,INDEX('RPI calculation'!$K$9:$K$356,P1916))</f>
        <v>0.55128558310376496</v>
      </c>
      <c r="W1916" s="9">
        <f>IF(Q1916=0,0,INDEX('RPI calculation'!$K$9:$K$356,O1916))</f>
        <v>0.47323232323232317</v>
      </c>
      <c r="X1916" s="1">
        <f>IF(G1916="D1",INDEX('RPI calculation'!$N$9:$N$356,O1916),0)</f>
        <v>305</v>
      </c>
      <c r="Y1916" s="1">
        <f>IF(H1916="D1",INDEX('RPI calculation'!$N$9:$N$356,P1916),0)</f>
        <v>178</v>
      </c>
    </row>
    <row r="1917" spans="1:25" ht="25">
      <c r="A1917" s="1" t="s">
        <v>4924</v>
      </c>
      <c r="B1917" s="12">
        <v>46284</v>
      </c>
      <c r="C1917" s="1" t="s">
        <v>178</v>
      </c>
      <c r="D1917" s="1" t="s">
        <v>250</v>
      </c>
      <c r="E1917" s="1">
        <v>3</v>
      </c>
      <c r="F1917" s="1">
        <v>1</v>
      </c>
      <c r="G1917" s="1" t="s">
        <v>584</v>
      </c>
      <c r="H1917" s="1" t="s">
        <v>584</v>
      </c>
      <c r="I1917" s="1">
        <v>2</v>
      </c>
      <c r="J1917" s="14" t="s">
        <v>1141</v>
      </c>
      <c r="K1917" s="14" t="s">
        <v>4658</v>
      </c>
      <c r="L1917" s="14"/>
      <c r="M1917" s="1" t="s">
        <v>5986</v>
      </c>
      <c r="N1917" s="14" t="s">
        <v>5989</v>
      </c>
      <c r="O1917" s="1">
        <f>IF(G1917="D1",MATCH(C1917,'RPI calculation'!$A$9:$A$356,0),0)</f>
        <v>310</v>
      </c>
      <c r="P1917" s="1">
        <f>IF(H1917="D1",MATCH(D1917,'RPI calculation'!$A$9:$A$356,0),0)</f>
        <v>339</v>
      </c>
      <c r="Q1917" s="1">
        <f t="shared" si="87"/>
        <v>1</v>
      </c>
      <c r="R1917" s="1">
        <f t="shared" si="88"/>
        <v>1</v>
      </c>
      <c r="S1917" s="1">
        <f t="shared" si="89"/>
        <v>0</v>
      </c>
      <c r="T1917" s="9">
        <f>IF(Q1917=0,0,(INDEX('RPI calculation'!$H$9:$H$356,P1917)-(COUNTIFS(Matches!$C$9:$C$1954,C1917,Matches!$D$9:$D$1954,D1917,Matches!$Q$9:$Q$1954,1,Matches!$F$9:$F$1954,3)+COUNTIFS(Matches!$C$9:$C$1954,D1917,Matches!$D$9:$D$1954,C1917,Matches!$Q$9:$Q$1954,1,Matches!$E$9:$E$1954,3)))/((INDEX('RPI calculation'!$H$9:$H$356,P1917)+INDEX('RPI calculation'!$I$9:$I$356,P1917))-(COUNTIFS(Matches!$C$9:$C$1954,C1917,Matches!$D$9:$D$1954,D1917,Matches!$Q$9:$Q$1954,1)+COUNTIFS(Matches!$C$9:$C$1954,D1917,Matches!$D$9:$D$1954,C1917,Matches!$Q$9:$Q$1954,1))))</f>
        <v>0.3</v>
      </c>
      <c r="U1917" s="9">
        <f>IF(Q1917=0,0,(INDEX('RPI calculation'!$H$9:$H$356,O1917)-(COUNTIFS(Matches!$C$9:$C$1954,C1917,Matches!$D$9:$D$1954,D1917,Matches!$Q$9:$Q$1954,1,Matches!$E$9:$E$1954,3)+COUNTIFS(Matches!$C$9:$C$1954,D1917,Matches!$D$9:$D$1954,C1917,Matches!$Q$9:$Q$1954,1,Matches!$F$9:$F$1954,3)))/((INDEX('RPI calculation'!$H$9:$H$356,O1917)+INDEX('RPI calculation'!$I$9:$I$356,O1917))-(COUNTIFS(Matches!$C$9:$C$1954,C1917,Matches!$D$9:$D$1954,D1917,Matches!$Q$9:$Q$1954,1)+COUNTIFS(Matches!$C$9:$C$1954,D1917,Matches!$D$9:$D$1954,C1917,Matches!$Q$9:$Q$1954,1))))</f>
        <v>0.44444444444444442</v>
      </c>
      <c r="V1917" s="9">
        <f>IF(Q1917=0,0,INDEX('RPI calculation'!$K$9:$K$356,P1917))</f>
        <v>0.54297138047138038</v>
      </c>
      <c r="W1917" s="9">
        <f>IF(Q1917=0,0,INDEX('RPI calculation'!$K$9:$K$356,O1917))</f>
        <v>0.46336088154269978</v>
      </c>
      <c r="X1917" s="1">
        <f>IF(G1917="D1",INDEX('RPI calculation'!$N$9:$N$356,O1917),0)</f>
        <v>155</v>
      </c>
      <c r="Y1917" s="1">
        <f>IF(H1917="D1",INDEX('RPI calculation'!$N$9:$N$356,P1917),0)</f>
        <v>227</v>
      </c>
    </row>
    <row r="1918" spans="1:25" ht="25">
      <c r="A1918" s="1" t="s">
        <v>4925</v>
      </c>
      <c r="B1918" s="12">
        <v>46284</v>
      </c>
      <c r="C1918" s="1" t="s">
        <v>325</v>
      </c>
      <c r="D1918" s="1" t="s">
        <v>339</v>
      </c>
      <c r="E1918" s="1">
        <v>3</v>
      </c>
      <c r="F1918" s="1">
        <v>1</v>
      </c>
      <c r="G1918" s="1" t="s">
        <v>584</v>
      </c>
      <c r="H1918" s="1" t="s">
        <v>584</v>
      </c>
      <c r="I1918" s="1">
        <v>2</v>
      </c>
      <c r="J1918" s="14" t="s">
        <v>668</v>
      </c>
      <c r="K1918" s="14" t="s">
        <v>4662</v>
      </c>
      <c r="L1918" s="14"/>
      <c r="M1918" s="1" t="s">
        <v>5986</v>
      </c>
      <c r="N1918" s="14" t="s">
        <v>5989</v>
      </c>
      <c r="O1918" s="1">
        <f>IF(G1918="D1",MATCH(C1918,'RPI calculation'!$A$9:$A$356,0),0)</f>
        <v>314</v>
      </c>
      <c r="P1918" s="1">
        <f>IF(H1918="D1",MATCH(D1918,'RPI calculation'!$A$9:$A$356,0),0)</f>
        <v>333</v>
      </c>
      <c r="Q1918" s="1">
        <f t="shared" si="87"/>
        <v>1</v>
      </c>
      <c r="R1918" s="1">
        <f t="shared" si="88"/>
        <v>1</v>
      </c>
      <c r="S1918" s="1">
        <f t="shared" si="89"/>
        <v>0</v>
      </c>
      <c r="T1918" s="9">
        <f>IF(Q1918=0,0,(INDEX('RPI calculation'!$H$9:$H$356,P1918)-(COUNTIFS(Matches!$C$9:$C$1954,C1918,Matches!$D$9:$D$1954,D1918,Matches!$Q$9:$Q$1954,1,Matches!$F$9:$F$1954,3)+COUNTIFS(Matches!$C$9:$C$1954,D1918,Matches!$D$9:$D$1954,C1918,Matches!$Q$9:$Q$1954,1,Matches!$E$9:$E$1954,3)))/((INDEX('RPI calculation'!$H$9:$H$356,P1918)+INDEX('RPI calculation'!$I$9:$I$356,P1918))-(COUNTIFS(Matches!$C$9:$C$1954,C1918,Matches!$D$9:$D$1954,D1918,Matches!$Q$9:$Q$1954,1)+COUNTIFS(Matches!$C$9:$C$1954,D1918,Matches!$D$9:$D$1954,C1918,Matches!$Q$9:$Q$1954,1))))</f>
        <v>0.4</v>
      </c>
      <c r="U1918" s="9">
        <f>IF(Q1918=0,0,(INDEX('RPI calculation'!$H$9:$H$356,O1918)-(COUNTIFS(Matches!$C$9:$C$1954,C1918,Matches!$D$9:$D$1954,D1918,Matches!$Q$9:$Q$1954,1,Matches!$E$9:$E$1954,3)+COUNTIFS(Matches!$C$9:$C$1954,D1918,Matches!$D$9:$D$1954,C1918,Matches!$Q$9:$Q$1954,1,Matches!$F$9:$F$1954,3)))/((INDEX('RPI calculation'!$H$9:$H$356,O1918)+INDEX('RPI calculation'!$I$9:$I$356,O1918))-(COUNTIFS(Matches!$C$9:$C$1954,C1918,Matches!$D$9:$D$1954,D1918,Matches!$Q$9:$Q$1954,1)+COUNTIFS(Matches!$C$9:$C$1954,D1918,Matches!$D$9:$D$1954,C1918,Matches!$Q$9:$Q$1954,1))))</f>
        <v>0.33333333333333331</v>
      </c>
      <c r="V1918" s="9">
        <f>IF(Q1918=0,0,INDEX('RPI calculation'!$K$9:$K$356,P1918))</f>
        <v>0.39747335997335992</v>
      </c>
      <c r="W1918" s="9">
        <f>IF(Q1918=0,0,INDEX('RPI calculation'!$K$9:$K$356,O1918))</f>
        <v>0.37811885084612357</v>
      </c>
      <c r="X1918" s="1">
        <f>IF(G1918="D1",INDEX('RPI calculation'!$N$9:$N$356,O1918),0)</f>
        <v>302</v>
      </c>
      <c r="Y1918" s="1">
        <f>IF(H1918="D1",INDEX('RPI calculation'!$N$9:$N$356,P1918),0)</f>
        <v>316</v>
      </c>
    </row>
    <row r="1919" spans="1:25" ht="25">
      <c r="A1919" s="1" t="s">
        <v>4926</v>
      </c>
      <c r="B1919" s="12">
        <v>46284</v>
      </c>
      <c r="C1919" s="1" t="s">
        <v>305</v>
      </c>
      <c r="D1919" s="1" t="s">
        <v>144</v>
      </c>
      <c r="E1919" s="1">
        <v>1</v>
      </c>
      <c r="F1919" s="1">
        <v>3</v>
      </c>
      <c r="G1919" s="1" t="s">
        <v>584</v>
      </c>
      <c r="H1919" s="1" t="s">
        <v>584</v>
      </c>
      <c r="I1919" s="1">
        <v>2</v>
      </c>
      <c r="J1919" s="14" t="s">
        <v>1150</v>
      </c>
      <c r="K1919" s="14" t="s">
        <v>4927</v>
      </c>
      <c r="L1919" s="14"/>
      <c r="M1919" s="1" t="s">
        <v>5986</v>
      </c>
      <c r="N1919" s="14" t="s">
        <v>5989</v>
      </c>
      <c r="O1919" s="1">
        <f>IF(G1919="D1",MATCH(C1919,'RPI calculation'!$A$9:$A$356,0),0)</f>
        <v>318</v>
      </c>
      <c r="P1919" s="1">
        <f>IF(H1919="D1",MATCH(D1919,'RPI calculation'!$A$9:$A$356,0),0)</f>
        <v>331</v>
      </c>
      <c r="Q1919" s="1">
        <f t="shared" si="87"/>
        <v>1</v>
      </c>
      <c r="R1919" s="1">
        <f t="shared" si="88"/>
        <v>0</v>
      </c>
      <c r="S1919" s="1">
        <f t="shared" si="89"/>
        <v>1</v>
      </c>
      <c r="T1919" s="9">
        <f>IF(Q1919=0,0,(INDEX('RPI calculation'!$H$9:$H$356,P1919)-(COUNTIFS(Matches!$C$9:$C$1954,C1919,Matches!$D$9:$D$1954,D1919,Matches!$Q$9:$Q$1954,1,Matches!$F$9:$F$1954,3)+COUNTIFS(Matches!$C$9:$C$1954,D1919,Matches!$D$9:$D$1954,C1919,Matches!$Q$9:$Q$1954,1,Matches!$E$9:$E$1954,3)))/((INDEX('RPI calculation'!$H$9:$H$356,P1919)+INDEX('RPI calculation'!$I$9:$I$356,P1919))-(COUNTIFS(Matches!$C$9:$C$1954,C1919,Matches!$D$9:$D$1954,D1919,Matches!$Q$9:$Q$1954,1)+COUNTIFS(Matches!$C$9:$C$1954,D1919,Matches!$D$9:$D$1954,C1919,Matches!$Q$9:$Q$1954,1))))</f>
        <v>0.66666666666666663</v>
      </c>
      <c r="U1919" s="9">
        <f>IF(Q1919=0,0,(INDEX('RPI calculation'!$H$9:$H$356,O1919)-(COUNTIFS(Matches!$C$9:$C$1954,C1919,Matches!$D$9:$D$1954,D1919,Matches!$Q$9:$Q$1954,1,Matches!$E$9:$E$1954,3)+COUNTIFS(Matches!$C$9:$C$1954,D1919,Matches!$D$9:$D$1954,C1919,Matches!$Q$9:$Q$1954,1,Matches!$F$9:$F$1954,3)))/((INDEX('RPI calculation'!$H$9:$H$356,O1919)+INDEX('RPI calculation'!$I$9:$I$356,O1919))-(COUNTIFS(Matches!$C$9:$C$1954,C1919,Matches!$D$9:$D$1954,D1919,Matches!$Q$9:$Q$1954,1)+COUNTIFS(Matches!$C$9:$C$1954,D1919,Matches!$D$9:$D$1954,C1919,Matches!$Q$9:$Q$1954,1))))</f>
        <v>0.18181818181818182</v>
      </c>
      <c r="V1919" s="9">
        <f>IF(Q1919=0,0,INDEX('RPI calculation'!$K$9:$K$356,P1919))</f>
        <v>0.46568181818181814</v>
      </c>
      <c r="W1919" s="9">
        <f>IF(Q1919=0,0,INDEX('RPI calculation'!$K$9:$K$356,O1919))</f>
        <v>0.5065802253302254</v>
      </c>
      <c r="X1919" s="1">
        <f>IF(G1919="D1",INDEX('RPI calculation'!$N$9:$N$356,O1919),0)</f>
        <v>282</v>
      </c>
      <c r="Y1919" s="1">
        <f>IF(H1919="D1",INDEX('RPI calculation'!$N$9:$N$356,P1919),0)</f>
        <v>121</v>
      </c>
    </row>
    <row r="1920" spans="1:25" ht="25">
      <c r="A1920" s="1" t="s">
        <v>4928</v>
      </c>
      <c r="B1920" s="12">
        <v>46285</v>
      </c>
      <c r="C1920" s="1" t="s">
        <v>229</v>
      </c>
      <c r="D1920" s="1" t="s">
        <v>137</v>
      </c>
      <c r="E1920" s="1">
        <v>0</v>
      </c>
      <c r="F1920" s="1">
        <v>3</v>
      </c>
      <c r="G1920" s="1" t="s">
        <v>584</v>
      </c>
      <c r="H1920" s="1" t="s">
        <v>584</v>
      </c>
      <c r="I1920" s="1">
        <v>2</v>
      </c>
      <c r="J1920" s="14" t="s">
        <v>609</v>
      </c>
      <c r="K1920" s="14" t="s">
        <v>4929</v>
      </c>
      <c r="L1920" s="14"/>
      <c r="M1920" s="1" t="s">
        <v>5986</v>
      </c>
      <c r="N1920" s="14" t="s">
        <v>5989</v>
      </c>
      <c r="O1920" s="1">
        <f>IF(G1920="D1",MATCH(C1920,'RPI calculation'!$A$9:$A$356,0),0)</f>
        <v>1</v>
      </c>
      <c r="P1920" s="1">
        <f>IF(H1920="D1",MATCH(D1920,'RPI calculation'!$A$9:$A$356,0),0)</f>
        <v>121</v>
      </c>
      <c r="Q1920" s="1">
        <f t="shared" si="87"/>
        <v>1</v>
      </c>
      <c r="R1920" s="1">
        <f t="shared" si="88"/>
        <v>0</v>
      </c>
      <c r="S1920" s="1">
        <f t="shared" si="89"/>
        <v>1</v>
      </c>
      <c r="T1920" s="9">
        <f>IF(Q1920=0,0,(INDEX('RPI calculation'!$H$9:$H$356,P1920)-(COUNTIFS(Matches!$C$9:$C$1954,C1920,Matches!$D$9:$D$1954,D1920,Matches!$Q$9:$Q$1954,1,Matches!$F$9:$F$1954,3)+COUNTIFS(Matches!$C$9:$C$1954,D1920,Matches!$D$9:$D$1954,C1920,Matches!$Q$9:$Q$1954,1,Matches!$E$9:$E$1954,3)))/((INDEX('RPI calculation'!$H$9:$H$356,P1920)+INDEX('RPI calculation'!$I$9:$I$356,P1920))-(COUNTIFS(Matches!$C$9:$C$1954,C1920,Matches!$D$9:$D$1954,D1920,Matches!$Q$9:$Q$1954,1)+COUNTIFS(Matches!$C$9:$C$1954,D1920,Matches!$D$9:$D$1954,C1920,Matches!$Q$9:$Q$1954,1))))</f>
        <v>0.5</v>
      </c>
      <c r="U1920" s="9">
        <f>IF(Q1920=0,0,(INDEX('RPI calculation'!$H$9:$H$356,O1920)-(COUNTIFS(Matches!$C$9:$C$1954,C1920,Matches!$D$9:$D$1954,D1920,Matches!$Q$9:$Q$1954,1,Matches!$E$9:$E$1954,3)+COUNTIFS(Matches!$C$9:$C$1954,D1920,Matches!$D$9:$D$1954,C1920,Matches!$Q$9:$Q$1954,1,Matches!$F$9:$F$1954,3)))/((INDEX('RPI calculation'!$H$9:$H$356,O1920)+INDEX('RPI calculation'!$I$9:$I$356,O1920))-(COUNTIFS(Matches!$C$9:$C$1954,C1920,Matches!$D$9:$D$1954,D1920,Matches!$Q$9:$Q$1954,1)+COUNTIFS(Matches!$C$9:$C$1954,D1920,Matches!$D$9:$D$1954,C1920,Matches!$Q$9:$Q$1954,1))))</f>
        <v>0.22222222222222221</v>
      </c>
      <c r="V1920" s="9">
        <f>IF(Q1920=0,0,INDEX('RPI calculation'!$K$9:$K$356,P1920))</f>
        <v>0.53787878787878796</v>
      </c>
      <c r="W1920" s="9">
        <f>IF(Q1920=0,0,INDEX('RPI calculation'!$K$9:$K$356,O1920))</f>
        <v>0.60363636363636364</v>
      </c>
      <c r="X1920" s="1">
        <f>IF(G1920="D1",INDEX('RPI calculation'!$N$9:$N$356,O1920),0)</f>
        <v>206</v>
      </c>
      <c r="Y1920" s="1">
        <f>IF(H1920="D1",INDEX('RPI calculation'!$N$9:$N$356,P1920),0)</f>
        <v>114</v>
      </c>
    </row>
    <row r="1921" spans="1:25" ht="25">
      <c r="A1921" s="1" t="s">
        <v>4930</v>
      </c>
      <c r="B1921" s="12">
        <v>46285</v>
      </c>
      <c r="C1921" s="1" t="s">
        <v>227</v>
      </c>
      <c r="D1921" s="1" t="s">
        <v>64</v>
      </c>
      <c r="E1921" s="1">
        <v>1</v>
      </c>
      <c r="F1921" s="1">
        <v>3</v>
      </c>
      <c r="G1921" s="1" t="s">
        <v>584</v>
      </c>
      <c r="H1921" s="1" t="s">
        <v>584</v>
      </c>
      <c r="I1921" s="1">
        <v>2</v>
      </c>
      <c r="J1921" s="14" t="s">
        <v>1213</v>
      </c>
      <c r="K1921" s="14" t="s">
        <v>4931</v>
      </c>
      <c r="L1921" s="14"/>
      <c r="M1921" s="1" t="s">
        <v>5986</v>
      </c>
      <c r="N1921" s="14" t="s">
        <v>5989</v>
      </c>
      <c r="O1921" s="1">
        <f>IF(G1921="D1",MATCH(C1921,'RPI calculation'!$A$9:$A$356,0),0)</f>
        <v>4</v>
      </c>
      <c r="P1921" s="1">
        <f>IF(H1921="D1",MATCH(D1921,'RPI calculation'!$A$9:$A$356,0),0)</f>
        <v>346</v>
      </c>
      <c r="Q1921" s="1">
        <f t="shared" si="87"/>
        <v>1</v>
      </c>
      <c r="R1921" s="1">
        <f t="shared" si="88"/>
        <v>0</v>
      </c>
      <c r="S1921" s="1">
        <f t="shared" si="89"/>
        <v>1</v>
      </c>
      <c r="T1921" s="9">
        <f>IF(Q1921=0,0,(INDEX('RPI calculation'!$H$9:$H$356,P1921)-(COUNTIFS(Matches!$C$9:$C$1954,C1921,Matches!$D$9:$D$1954,D1921,Matches!$Q$9:$Q$1954,1,Matches!$F$9:$F$1954,3)+COUNTIFS(Matches!$C$9:$C$1954,D1921,Matches!$D$9:$D$1954,C1921,Matches!$Q$9:$Q$1954,1,Matches!$E$9:$E$1954,3)))/((INDEX('RPI calculation'!$H$9:$H$356,P1921)+INDEX('RPI calculation'!$I$9:$I$356,P1921))-(COUNTIFS(Matches!$C$9:$C$1954,C1921,Matches!$D$9:$D$1954,D1921,Matches!$Q$9:$Q$1954,1)+COUNTIFS(Matches!$C$9:$C$1954,D1921,Matches!$D$9:$D$1954,C1921,Matches!$Q$9:$Q$1954,1))))</f>
        <v>0.6</v>
      </c>
      <c r="U1921" s="9">
        <f>IF(Q1921=0,0,(INDEX('RPI calculation'!$H$9:$H$356,O1921)-(COUNTIFS(Matches!$C$9:$C$1954,C1921,Matches!$D$9:$D$1954,D1921,Matches!$Q$9:$Q$1954,1,Matches!$E$9:$E$1954,3)+COUNTIFS(Matches!$C$9:$C$1954,D1921,Matches!$D$9:$D$1954,C1921,Matches!$Q$9:$Q$1954,1,Matches!$F$9:$F$1954,3)))/((INDEX('RPI calculation'!$H$9:$H$356,O1921)+INDEX('RPI calculation'!$I$9:$I$356,O1921))-(COUNTIFS(Matches!$C$9:$C$1954,C1921,Matches!$D$9:$D$1954,D1921,Matches!$Q$9:$Q$1954,1)+COUNTIFS(Matches!$C$9:$C$1954,D1921,Matches!$D$9:$D$1954,C1921,Matches!$Q$9:$Q$1954,1))))</f>
        <v>0.45454545454545453</v>
      </c>
      <c r="V1921" s="9">
        <f>IF(Q1921=0,0,INDEX('RPI calculation'!$K$9:$K$356,P1921))</f>
        <v>0.61976584022038572</v>
      </c>
      <c r="W1921" s="9">
        <f>IF(Q1921=0,0,INDEX('RPI calculation'!$K$9:$K$356,O1921))</f>
        <v>0.50164141414141417</v>
      </c>
      <c r="X1921" s="1">
        <f>IF(G1921="D1",INDEX('RPI calculation'!$N$9:$N$356,O1921),0)</f>
        <v>204</v>
      </c>
      <c r="Y1921" s="1">
        <f>IF(H1921="D1",INDEX('RPI calculation'!$N$9:$N$356,P1921),0)</f>
        <v>41</v>
      </c>
    </row>
    <row r="1922" spans="1:25" ht="25">
      <c r="A1922" s="1" t="s">
        <v>4932</v>
      </c>
      <c r="B1922" s="12">
        <v>46285</v>
      </c>
      <c r="C1922" s="1" t="s">
        <v>200</v>
      </c>
      <c r="D1922" s="1" t="s">
        <v>65</v>
      </c>
      <c r="E1922" s="1">
        <v>0</v>
      </c>
      <c r="F1922" s="1">
        <v>3</v>
      </c>
      <c r="G1922" s="1" t="s">
        <v>584</v>
      </c>
      <c r="H1922" s="1" t="s">
        <v>584</v>
      </c>
      <c r="I1922" s="1">
        <v>2</v>
      </c>
      <c r="J1922" s="14" t="s">
        <v>4389</v>
      </c>
      <c r="K1922" s="14" t="s">
        <v>4933</v>
      </c>
      <c r="L1922" s="14"/>
      <c r="M1922" s="1" t="s">
        <v>5986</v>
      </c>
      <c r="N1922" s="14" t="s">
        <v>5989</v>
      </c>
      <c r="O1922" s="1">
        <f>IF(G1922="D1",MATCH(C1922,'RPI calculation'!$A$9:$A$356,0),0)</f>
        <v>15</v>
      </c>
      <c r="P1922" s="1">
        <f>IF(H1922="D1",MATCH(D1922,'RPI calculation'!$A$9:$A$356,0),0)</f>
        <v>115</v>
      </c>
      <c r="Q1922" s="1">
        <f t="shared" si="87"/>
        <v>1</v>
      </c>
      <c r="R1922" s="1">
        <f t="shared" si="88"/>
        <v>0</v>
      </c>
      <c r="S1922" s="1">
        <f t="shared" si="89"/>
        <v>1</v>
      </c>
      <c r="T1922" s="9">
        <f>IF(Q1922=0,0,(INDEX('RPI calculation'!$H$9:$H$356,P1922)-(COUNTIFS(Matches!$C$9:$C$1954,C1922,Matches!$D$9:$D$1954,D1922,Matches!$Q$9:$Q$1954,1,Matches!$F$9:$F$1954,3)+COUNTIFS(Matches!$C$9:$C$1954,D1922,Matches!$D$9:$D$1954,C1922,Matches!$Q$9:$Q$1954,1,Matches!$E$9:$E$1954,3)))/((INDEX('RPI calculation'!$H$9:$H$356,P1922)+INDEX('RPI calculation'!$I$9:$I$356,P1922))-(COUNTIFS(Matches!$C$9:$C$1954,C1922,Matches!$D$9:$D$1954,D1922,Matches!$Q$9:$Q$1954,1)+COUNTIFS(Matches!$C$9:$C$1954,D1922,Matches!$D$9:$D$1954,C1922,Matches!$Q$9:$Q$1954,1))))</f>
        <v>0.7</v>
      </c>
      <c r="U1922" s="9">
        <f>IF(Q1922=0,0,(INDEX('RPI calculation'!$H$9:$H$356,O1922)-(COUNTIFS(Matches!$C$9:$C$1954,C1922,Matches!$D$9:$D$1954,D1922,Matches!$Q$9:$Q$1954,1,Matches!$E$9:$E$1954,3)+COUNTIFS(Matches!$C$9:$C$1954,D1922,Matches!$D$9:$D$1954,C1922,Matches!$Q$9:$Q$1954,1,Matches!$F$9:$F$1954,3)))/((INDEX('RPI calculation'!$H$9:$H$356,O1922)+INDEX('RPI calculation'!$I$9:$I$356,O1922))-(COUNTIFS(Matches!$C$9:$C$1954,C1922,Matches!$D$9:$D$1954,D1922,Matches!$Q$9:$Q$1954,1)+COUNTIFS(Matches!$C$9:$C$1954,D1922,Matches!$D$9:$D$1954,C1922,Matches!$Q$9:$Q$1954,1))))</f>
        <v>0.4</v>
      </c>
      <c r="V1922" s="9">
        <f>IF(Q1922=0,0,INDEX('RPI calculation'!$K$9:$K$356,P1922))</f>
        <v>0.58087695133149675</v>
      </c>
      <c r="W1922" s="9">
        <f>IF(Q1922=0,0,INDEX('RPI calculation'!$K$9:$K$356,O1922))</f>
        <v>0.52984389348025718</v>
      </c>
      <c r="X1922" s="1">
        <f>IF(G1922="D1",INDEX('RPI calculation'!$N$9:$N$356,O1922),0)</f>
        <v>177</v>
      </c>
      <c r="Y1922" s="1">
        <f>IF(H1922="D1",INDEX('RPI calculation'!$N$9:$N$356,P1922),0)</f>
        <v>42</v>
      </c>
    </row>
    <row r="1923" spans="1:25" ht="25">
      <c r="A1923" s="1" t="s">
        <v>4934</v>
      </c>
      <c r="B1923" s="12">
        <v>46285</v>
      </c>
      <c r="C1923" s="1" t="s">
        <v>182</v>
      </c>
      <c r="D1923" s="1" t="s">
        <v>319</v>
      </c>
      <c r="E1923" s="1">
        <v>3</v>
      </c>
      <c r="F1923" s="1">
        <v>2</v>
      </c>
      <c r="G1923" s="1" t="s">
        <v>584</v>
      </c>
      <c r="H1923" s="1" t="s">
        <v>584</v>
      </c>
      <c r="I1923" s="1">
        <v>2</v>
      </c>
      <c r="J1923" s="14" t="s">
        <v>1522</v>
      </c>
      <c r="K1923" s="14" t="s">
        <v>4935</v>
      </c>
      <c r="L1923" s="14"/>
      <c r="M1923" s="1" t="s">
        <v>5986</v>
      </c>
      <c r="N1923" s="14" t="s">
        <v>5989</v>
      </c>
      <c r="O1923" s="1">
        <f>IF(G1923="D1",MATCH(C1923,'RPI calculation'!$A$9:$A$356,0),0)</f>
        <v>24</v>
      </c>
      <c r="P1923" s="1">
        <f>IF(H1923="D1",MATCH(D1923,'RPI calculation'!$A$9:$A$356,0),0)</f>
        <v>229</v>
      </c>
      <c r="Q1923" s="1">
        <f t="shared" si="87"/>
        <v>1</v>
      </c>
      <c r="R1923" s="1">
        <f t="shared" si="88"/>
        <v>1</v>
      </c>
      <c r="S1923" s="1">
        <f t="shared" si="89"/>
        <v>0</v>
      </c>
      <c r="T1923" s="9">
        <f>IF(Q1923=0,0,(INDEX('RPI calculation'!$H$9:$H$356,P1923)-(COUNTIFS(Matches!$C$9:$C$1954,C1923,Matches!$D$9:$D$1954,D1923,Matches!$Q$9:$Q$1954,1,Matches!$F$9:$F$1954,3)+COUNTIFS(Matches!$C$9:$C$1954,D1923,Matches!$D$9:$D$1954,C1923,Matches!$Q$9:$Q$1954,1,Matches!$E$9:$E$1954,3)))/((INDEX('RPI calculation'!$H$9:$H$356,P1923)+INDEX('RPI calculation'!$I$9:$I$356,P1923))-(COUNTIFS(Matches!$C$9:$C$1954,C1923,Matches!$D$9:$D$1954,D1923,Matches!$Q$9:$Q$1954,1)+COUNTIFS(Matches!$C$9:$C$1954,D1923,Matches!$D$9:$D$1954,C1923,Matches!$Q$9:$Q$1954,1))))</f>
        <v>0.1</v>
      </c>
      <c r="U1923" s="9">
        <f>IF(Q1923=0,0,(INDEX('RPI calculation'!$H$9:$H$356,O1923)-(COUNTIFS(Matches!$C$9:$C$1954,C1923,Matches!$D$9:$D$1954,D1923,Matches!$Q$9:$Q$1954,1,Matches!$E$9:$E$1954,3)+COUNTIFS(Matches!$C$9:$C$1954,D1923,Matches!$D$9:$D$1954,C1923,Matches!$Q$9:$Q$1954,1,Matches!$F$9:$F$1954,3)))/((INDEX('RPI calculation'!$H$9:$H$356,O1923)+INDEX('RPI calculation'!$I$9:$I$356,O1923))-(COUNTIFS(Matches!$C$9:$C$1954,C1923,Matches!$D$9:$D$1954,D1923,Matches!$Q$9:$Q$1954,1)+COUNTIFS(Matches!$C$9:$C$1954,D1923,Matches!$D$9:$D$1954,C1923,Matches!$Q$9:$Q$1954,1))))</f>
        <v>0.63636363636363635</v>
      </c>
      <c r="V1923" s="9">
        <f>IF(Q1923=0,0,INDEX('RPI calculation'!$K$9:$K$356,P1923))</f>
        <v>0.55791128063855333</v>
      </c>
      <c r="W1923" s="9">
        <f>IF(Q1923=0,0,INDEX('RPI calculation'!$K$9:$K$356,O1923))</f>
        <v>0.4484638047138047</v>
      </c>
      <c r="X1923" s="1">
        <f>IF(G1923="D1",INDEX('RPI calculation'!$N$9:$N$356,O1923),0)</f>
        <v>159</v>
      </c>
      <c r="Y1923" s="1">
        <f>IF(H1923="D1",INDEX('RPI calculation'!$N$9:$N$356,P1923),0)</f>
        <v>296</v>
      </c>
    </row>
    <row r="1924" spans="1:25" ht="25">
      <c r="A1924" s="1" t="s">
        <v>4936</v>
      </c>
      <c r="B1924" s="12">
        <v>46285</v>
      </c>
      <c r="C1924" s="1" t="s">
        <v>126</v>
      </c>
      <c r="D1924" s="1" t="s">
        <v>270</v>
      </c>
      <c r="E1924" s="1">
        <v>1</v>
      </c>
      <c r="F1924" s="1">
        <v>3</v>
      </c>
      <c r="G1924" s="1" t="s">
        <v>584</v>
      </c>
      <c r="H1924" s="1" t="s">
        <v>584</v>
      </c>
      <c r="I1924" s="1">
        <v>2</v>
      </c>
      <c r="J1924" s="14" t="s">
        <v>2600</v>
      </c>
      <c r="K1924" s="14" t="s">
        <v>4937</v>
      </c>
      <c r="L1924" s="14"/>
      <c r="M1924" s="1" t="s">
        <v>5986</v>
      </c>
      <c r="N1924" s="14" t="s">
        <v>5989</v>
      </c>
      <c r="O1924" s="1">
        <f>IF(G1924="D1",MATCH(C1924,'RPI calculation'!$A$9:$A$356,0),0)</f>
        <v>26</v>
      </c>
      <c r="P1924" s="1">
        <f>IF(H1924="D1",MATCH(D1924,'RPI calculation'!$A$9:$A$356,0),0)</f>
        <v>62</v>
      </c>
      <c r="Q1924" s="1">
        <f t="shared" si="87"/>
        <v>1</v>
      </c>
      <c r="R1924" s="1">
        <f t="shared" si="88"/>
        <v>0</v>
      </c>
      <c r="S1924" s="1">
        <f t="shared" si="89"/>
        <v>1</v>
      </c>
      <c r="T1924" s="9">
        <f>IF(Q1924=0,0,(INDEX('RPI calculation'!$H$9:$H$356,P1924)-(COUNTIFS(Matches!$C$9:$C$1954,C1924,Matches!$D$9:$D$1954,D1924,Matches!$Q$9:$Q$1954,1,Matches!$F$9:$F$1954,3)+COUNTIFS(Matches!$C$9:$C$1954,D1924,Matches!$D$9:$D$1954,C1924,Matches!$Q$9:$Q$1954,1,Matches!$E$9:$E$1954,3)))/((INDEX('RPI calculation'!$H$9:$H$356,P1924)+INDEX('RPI calculation'!$I$9:$I$356,P1924))-(COUNTIFS(Matches!$C$9:$C$1954,C1924,Matches!$D$9:$D$1954,D1924,Matches!$Q$9:$Q$1954,1)+COUNTIFS(Matches!$C$9:$C$1954,D1924,Matches!$D$9:$D$1954,C1924,Matches!$Q$9:$Q$1954,1))))</f>
        <v>0.5</v>
      </c>
      <c r="U1924" s="9">
        <f>IF(Q1924=0,0,(INDEX('RPI calculation'!$H$9:$H$356,O1924)-(COUNTIFS(Matches!$C$9:$C$1954,C1924,Matches!$D$9:$D$1954,D1924,Matches!$Q$9:$Q$1954,1,Matches!$E$9:$E$1954,3)+COUNTIFS(Matches!$C$9:$C$1954,D1924,Matches!$D$9:$D$1954,C1924,Matches!$Q$9:$Q$1954,1,Matches!$F$9:$F$1954,3)))/((INDEX('RPI calculation'!$H$9:$H$356,O1924)+INDEX('RPI calculation'!$I$9:$I$356,O1924))-(COUNTIFS(Matches!$C$9:$C$1954,C1924,Matches!$D$9:$D$1954,D1924,Matches!$Q$9:$Q$1954,1)+COUNTIFS(Matches!$C$9:$C$1954,D1924,Matches!$D$9:$D$1954,C1924,Matches!$Q$9:$Q$1954,1))))</f>
        <v>0.9</v>
      </c>
      <c r="V1924" s="9">
        <f>IF(Q1924=0,0,INDEX('RPI calculation'!$K$9:$K$356,P1924))</f>
        <v>0.38860830527497192</v>
      </c>
      <c r="W1924" s="9">
        <f>IF(Q1924=0,0,INDEX('RPI calculation'!$K$9:$K$356,O1924))</f>
        <v>0.44381477108749839</v>
      </c>
      <c r="X1924" s="1">
        <f>IF(G1924="D1",INDEX('RPI calculation'!$N$9:$N$356,O1924),0)</f>
        <v>103</v>
      </c>
      <c r="Y1924" s="1">
        <f>IF(H1924="D1",INDEX('RPI calculation'!$N$9:$N$356,P1924),0)</f>
        <v>247</v>
      </c>
    </row>
    <row r="1925" spans="1:25" ht="25">
      <c r="A1925" s="1" t="s">
        <v>4938</v>
      </c>
      <c r="B1925" s="12">
        <v>46285</v>
      </c>
      <c r="C1925" s="1" t="s">
        <v>164</v>
      </c>
      <c r="D1925" s="1" t="s">
        <v>210</v>
      </c>
      <c r="E1925" s="1">
        <v>3</v>
      </c>
      <c r="F1925" s="1">
        <v>0</v>
      </c>
      <c r="G1925" s="1" t="s">
        <v>584</v>
      </c>
      <c r="H1925" s="1" t="s">
        <v>584</v>
      </c>
      <c r="I1925" s="1">
        <v>2</v>
      </c>
      <c r="J1925" s="14" t="s">
        <v>671</v>
      </c>
      <c r="K1925" s="14" t="s">
        <v>4939</v>
      </c>
      <c r="L1925" s="14"/>
      <c r="M1925" s="1" t="s">
        <v>5986</v>
      </c>
      <c r="N1925" s="14" t="s">
        <v>5989</v>
      </c>
      <c r="O1925" s="1">
        <f>IF(G1925="D1",MATCH(C1925,'RPI calculation'!$A$9:$A$356,0),0)</f>
        <v>32</v>
      </c>
      <c r="P1925" s="1">
        <f>IF(H1925="D1",MATCH(D1925,'RPI calculation'!$A$9:$A$356,0),0)</f>
        <v>274</v>
      </c>
      <c r="Q1925" s="1">
        <f t="shared" si="87"/>
        <v>1</v>
      </c>
      <c r="R1925" s="1">
        <f t="shared" si="88"/>
        <v>1</v>
      </c>
      <c r="S1925" s="1">
        <f t="shared" si="89"/>
        <v>0</v>
      </c>
      <c r="T1925" s="9">
        <f>IF(Q1925=0,0,(INDEX('RPI calculation'!$H$9:$H$356,P1925)-(COUNTIFS(Matches!$C$9:$C$1954,C1925,Matches!$D$9:$D$1954,D1925,Matches!$Q$9:$Q$1954,1,Matches!$F$9:$F$1954,3)+COUNTIFS(Matches!$C$9:$C$1954,D1925,Matches!$D$9:$D$1954,C1925,Matches!$Q$9:$Q$1954,1,Matches!$E$9:$E$1954,3)))/((INDEX('RPI calculation'!$H$9:$H$356,P1925)+INDEX('RPI calculation'!$I$9:$I$356,P1925))-(COUNTIFS(Matches!$C$9:$C$1954,C1925,Matches!$D$9:$D$1954,D1925,Matches!$Q$9:$Q$1954,1)+COUNTIFS(Matches!$C$9:$C$1954,D1925,Matches!$D$9:$D$1954,C1925,Matches!$Q$9:$Q$1954,1))))</f>
        <v>0.625</v>
      </c>
      <c r="U1925" s="9">
        <f>IF(Q1925=0,0,(INDEX('RPI calculation'!$H$9:$H$356,O1925)-(COUNTIFS(Matches!$C$9:$C$1954,C1925,Matches!$D$9:$D$1954,D1925,Matches!$Q$9:$Q$1954,1,Matches!$E$9:$E$1954,3)+COUNTIFS(Matches!$C$9:$C$1954,D1925,Matches!$D$9:$D$1954,C1925,Matches!$Q$9:$Q$1954,1,Matches!$F$9:$F$1954,3)))/((INDEX('RPI calculation'!$H$9:$H$356,O1925)+INDEX('RPI calculation'!$I$9:$I$356,O1925))-(COUNTIFS(Matches!$C$9:$C$1954,C1925,Matches!$D$9:$D$1954,D1925,Matches!$Q$9:$Q$1954,1)+COUNTIFS(Matches!$C$9:$C$1954,D1925,Matches!$D$9:$D$1954,C1925,Matches!$Q$9:$Q$1954,1))))</f>
        <v>0.7</v>
      </c>
      <c r="V1925" s="9">
        <f>IF(Q1925=0,0,INDEX('RPI calculation'!$K$9:$K$356,P1925))</f>
        <v>0.43827160493827161</v>
      </c>
      <c r="W1925" s="9">
        <f>IF(Q1925=0,0,INDEX('RPI calculation'!$K$9:$K$356,O1925))</f>
        <v>0.42922582468037013</v>
      </c>
      <c r="X1925" s="1">
        <f>IF(G1925="D1",INDEX('RPI calculation'!$N$9:$N$356,O1925),0)</f>
        <v>141</v>
      </c>
      <c r="Y1925" s="1">
        <f>IF(H1925="D1",INDEX('RPI calculation'!$N$9:$N$356,P1925),0)</f>
        <v>187</v>
      </c>
    </row>
    <row r="1926" spans="1:25" ht="25">
      <c r="A1926" s="1" t="s">
        <v>4940</v>
      </c>
      <c r="B1926" s="12">
        <v>46285</v>
      </c>
      <c r="C1926" s="1" t="s">
        <v>179</v>
      </c>
      <c r="D1926" s="1" t="s">
        <v>130</v>
      </c>
      <c r="E1926" s="1">
        <v>0</v>
      </c>
      <c r="F1926" s="1">
        <v>3</v>
      </c>
      <c r="G1926" s="1" t="s">
        <v>584</v>
      </c>
      <c r="H1926" s="1" t="s">
        <v>584</v>
      </c>
      <c r="I1926" s="1">
        <v>2</v>
      </c>
      <c r="J1926" s="14" t="s">
        <v>1355</v>
      </c>
      <c r="K1926" s="14" t="s">
        <v>4941</v>
      </c>
      <c r="L1926" s="14"/>
      <c r="M1926" s="1" t="s">
        <v>5986</v>
      </c>
      <c r="N1926" s="14" t="s">
        <v>5989</v>
      </c>
      <c r="O1926" s="1">
        <f>IF(G1926="D1",MATCH(C1926,'RPI calculation'!$A$9:$A$356,0),0)</f>
        <v>33</v>
      </c>
      <c r="P1926" s="1">
        <f>IF(H1926="D1",MATCH(D1926,'RPI calculation'!$A$9:$A$356,0),0)</f>
        <v>141</v>
      </c>
      <c r="Q1926" s="1">
        <f t="shared" si="87"/>
        <v>1</v>
      </c>
      <c r="R1926" s="1">
        <f t="shared" si="88"/>
        <v>0</v>
      </c>
      <c r="S1926" s="1">
        <f t="shared" si="89"/>
        <v>1</v>
      </c>
      <c r="T1926" s="9">
        <f>IF(Q1926=0,0,(INDEX('RPI calculation'!$H$9:$H$356,P1926)-(COUNTIFS(Matches!$C$9:$C$1954,C1926,Matches!$D$9:$D$1954,D1926,Matches!$Q$9:$Q$1954,1,Matches!$F$9:$F$1954,3)+COUNTIFS(Matches!$C$9:$C$1954,D1926,Matches!$D$9:$D$1954,C1926,Matches!$Q$9:$Q$1954,1,Matches!$E$9:$E$1954,3)))/((INDEX('RPI calculation'!$H$9:$H$356,P1926)+INDEX('RPI calculation'!$I$9:$I$356,P1926))-(COUNTIFS(Matches!$C$9:$C$1954,C1926,Matches!$D$9:$D$1954,D1926,Matches!$Q$9:$Q$1954,1)+COUNTIFS(Matches!$C$9:$C$1954,D1926,Matches!$D$9:$D$1954,C1926,Matches!$Q$9:$Q$1954,1))))</f>
        <v>0.22222222222222221</v>
      </c>
      <c r="U1926" s="9">
        <f>IF(Q1926=0,0,(INDEX('RPI calculation'!$H$9:$H$356,O1926)-(COUNTIFS(Matches!$C$9:$C$1954,C1926,Matches!$D$9:$D$1954,D1926,Matches!$Q$9:$Q$1954,1,Matches!$E$9:$E$1954,3)+COUNTIFS(Matches!$C$9:$C$1954,D1926,Matches!$D$9:$D$1954,C1926,Matches!$Q$9:$Q$1954,1,Matches!$F$9:$F$1954,3)))/((INDEX('RPI calculation'!$H$9:$H$356,O1926)+INDEX('RPI calculation'!$I$9:$I$356,O1926))-(COUNTIFS(Matches!$C$9:$C$1954,C1926,Matches!$D$9:$D$1954,D1926,Matches!$Q$9:$Q$1954,1)+COUNTIFS(Matches!$C$9:$C$1954,D1926,Matches!$D$9:$D$1954,C1926,Matches!$Q$9:$Q$1954,1))))</f>
        <v>0.54545454545454541</v>
      </c>
      <c r="V1926" s="9">
        <f>IF(Q1926=0,0,INDEX('RPI calculation'!$K$9:$K$356,P1926))</f>
        <v>0.68699494949494944</v>
      </c>
      <c r="W1926" s="9">
        <f>IF(Q1926=0,0,INDEX('RPI calculation'!$K$9:$K$356,O1926))</f>
        <v>0.50509259259259254</v>
      </c>
      <c r="X1926" s="1">
        <f>IF(G1926="D1",INDEX('RPI calculation'!$N$9:$N$356,O1926),0)</f>
        <v>156</v>
      </c>
      <c r="Y1926" s="1">
        <f>IF(H1926="D1",INDEX('RPI calculation'!$N$9:$N$356,P1926),0)</f>
        <v>107</v>
      </c>
    </row>
    <row r="1927" spans="1:25" ht="25">
      <c r="A1927" s="1" t="s">
        <v>4942</v>
      </c>
      <c r="B1927" s="12">
        <v>46285</v>
      </c>
      <c r="C1927" s="1" t="s">
        <v>216</v>
      </c>
      <c r="D1927" s="1" t="s">
        <v>67</v>
      </c>
      <c r="E1927" s="1">
        <v>1</v>
      </c>
      <c r="F1927" s="1">
        <v>3</v>
      </c>
      <c r="G1927" s="1" t="s">
        <v>584</v>
      </c>
      <c r="H1927" s="1" t="s">
        <v>584</v>
      </c>
      <c r="I1927" s="1">
        <v>2</v>
      </c>
      <c r="J1927" s="14" t="s">
        <v>1258</v>
      </c>
      <c r="K1927" s="14" t="s">
        <v>4943</v>
      </c>
      <c r="L1927" s="14"/>
      <c r="M1927" s="1" t="s">
        <v>5986</v>
      </c>
      <c r="N1927" s="14" t="s">
        <v>5989</v>
      </c>
      <c r="O1927" s="1">
        <f>IF(G1927="D1",MATCH(C1927,'RPI calculation'!$A$9:$A$356,0),0)</f>
        <v>35</v>
      </c>
      <c r="P1927" s="1">
        <f>IF(H1927="D1",MATCH(D1927,'RPI calculation'!$A$9:$A$356,0),0)</f>
        <v>270</v>
      </c>
      <c r="Q1927" s="1">
        <f t="shared" si="87"/>
        <v>1</v>
      </c>
      <c r="R1927" s="1">
        <f t="shared" si="88"/>
        <v>0</v>
      </c>
      <c r="S1927" s="1">
        <f t="shared" si="89"/>
        <v>1</v>
      </c>
      <c r="T1927" s="9">
        <f>IF(Q1927=0,0,(INDEX('RPI calculation'!$H$9:$H$356,P1927)-(COUNTIFS(Matches!$C$9:$C$1954,C1927,Matches!$D$9:$D$1954,D1927,Matches!$Q$9:$Q$1954,1,Matches!$F$9:$F$1954,3)+COUNTIFS(Matches!$C$9:$C$1954,D1927,Matches!$D$9:$D$1954,C1927,Matches!$Q$9:$Q$1954,1,Matches!$E$9:$E$1954,3)))/((INDEX('RPI calculation'!$H$9:$H$356,P1927)+INDEX('RPI calculation'!$I$9:$I$356,P1927))-(COUNTIFS(Matches!$C$9:$C$1954,C1927,Matches!$D$9:$D$1954,D1927,Matches!$Q$9:$Q$1954,1)+COUNTIFS(Matches!$C$9:$C$1954,D1927,Matches!$D$9:$D$1954,C1927,Matches!$Q$9:$Q$1954,1))))</f>
        <v>0.66666666666666663</v>
      </c>
      <c r="U1927" s="9">
        <f>IF(Q1927=0,0,(INDEX('RPI calculation'!$H$9:$H$356,O1927)-(COUNTIFS(Matches!$C$9:$C$1954,C1927,Matches!$D$9:$D$1954,D1927,Matches!$Q$9:$Q$1954,1,Matches!$E$9:$E$1954,3)+COUNTIFS(Matches!$C$9:$C$1954,D1927,Matches!$D$9:$D$1954,C1927,Matches!$Q$9:$Q$1954,1,Matches!$F$9:$F$1954,3)))/((INDEX('RPI calculation'!$H$9:$H$356,O1927)+INDEX('RPI calculation'!$I$9:$I$356,O1927))-(COUNTIFS(Matches!$C$9:$C$1954,C1927,Matches!$D$9:$D$1954,D1927,Matches!$Q$9:$Q$1954,1)+COUNTIFS(Matches!$C$9:$C$1954,D1927,Matches!$D$9:$D$1954,C1927,Matches!$Q$9:$Q$1954,1))))</f>
        <v>0.44444444444444442</v>
      </c>
      <c r="V1927" s="9">
        <f>IF(Q1927=0,0,INDEX('RPI calculation'!$K$9:$K$356,P1927))</f>
        <v>0.5696969696969697</v>
      </c>
      <c r="W1927" s="9">
        <f>IF(Q1927=0,0,INDEX('RPI calculation'!$K$9:$K$356,O1927))</f>
        <v>0.4944949494949496</v>
      </c>
      <c r="X1927" s="1">
        <f>IF(G1927="D1",INDEX('RPI calculation'!$N$9:$N$356,O1927),0)</f>
        <v>193</v>
      </c>
      <c r="Y1927" s="1">
        <f>IF(H1927="D1",INDEX('RPI calculation'!$N$9:$N$356,P1927),0)</f>
        <v>44</v>
      </c>
    </row>
    <row r="1928" spans="1:25" ht="25">
      <c r="A1928" s="1" t="s">
        <v>4944</v>
      </c>
      <c r="B1928" s="12">
        <v>46285</v>
      </c>
      <c r="C1928" s="1" t="s">
        <v>88</v>
      </c>
      <c r="D1928" s="1" t="s">
        <v>191</v>
      </c>
      <c r="E1928" s="1">
        <v>3</v>
      </c>
      <c r="F1928" s="1">
        <v>1</v>
      </c>
      <c r="G1928" s="1" t="s">
        <v>584</v>
      </c>
      <c r="H1928" s="1" t="s">
        <v>584</v>
      </c>
      <c r="I1928" s="1">
        <v>2</v>
      </c>
      <c r="J1928" s="14" t="s">
        <v>615</v>
      </c>
      <c r="K1928" s="14" t="s">
        <v>4945</v>
      </c>
      <c r="L1928" s="14"/>
      <c r="M1928" s="1" t="s">
        <v>5986</v>
      </c>
      <c r="N1928" s="14" t="s">
        <v>5989</v>
      </c>
      <c r="O1928" s="1">
        <f>IF(G1928="D1",MATCH(C1928,'RPI calculation'!$A$9:$A$356,0),0)</f>
        <v>37</v>
      </c>
      <c r="P1928" s="1">
        <f>IF(H1928="D1",MATCH(D1928,'RPI calculation'!$A$9:$A$356,0),0)</f>
        <v>246</v>
      </c>
      <c r="Q1928" s="1">
        <f t="shared" si="87"/>
        <v>1</v>
      </c>
      <c r="R1928" s="1">
        <f t="shared" si="88"/>
        <v>1</v>
      </c>
      <c r="S1928" s="1">
        <f t="shared" si="89"/>
        <v>0</v>
      </c>
      <c r="T1928" s="9">
        <f>IF(Q1928=0,0,(INDEX('RPI calculation'!$H$9:$H$356,P1928)-(COUNTIFS(Matches!$C$9:$C$1954,C1928,Matches!$D$9:$D$1954,D1928,Matches!$Q$9:$Q$1954,1,Matches!$F$9:$F$1954,3)+COUNTIFS(Matches!$C$9:$C$1954,D1928,Matches!$D$9:$D$1954,C1928,Matches!$Q$9:$Q$1954,1,Matches!$E$9:$E$1954,3)))/((INDEX('RPI calculation'!$H$9:$H$356,P1928)+INDEX('RPI calculation'!$I$9:$I$356,P1928))-(COUNTIFS(Matches!$C$9:$C$1954,C1928,Matches!$D$9:$D$1954,D1928,Matches!$Q$9:$Q$1954,1)+COUNTIFS(Matches!$C$9:$C$1954,D1928,Matches!$D$9:$D$1954,C1928,Matches!$Q$9:$Q$1954,1))))</f>
        <v>0.5</v>
      </c>
      <c r="U1928" s="9">
        <f>IF(Q1928=0,0,(INDEX('RPI calculation'!$H$9:$H$356,O1928)-(COUNTIFS(Matches!$C$9:$C$1954,C1928,Matches!$D$9:$D$1954,D1928,Matches!$Q$9:$Q$1954,1,Matches!$E$9:$E$1954,3)+COUNTIFS(Matches!$C$9:$C$1954,D1928,Matches!$D$9:$D$1954,C1928,Matches!$Q$9:$Q$1954,1,Matches!$F$9:$F$1954,3)))/((INDEX('RPI calculation'!$H$9:$H$356,O1928)+INDEX('RPI calculation'!$I$9:$I$356,O1928))-(COUNTIFS(Matches!$C$9:$C$1954,C1928,Matches!$D$9:$D$1954,D1928,Matches!$Q$9:$Q$1954,1)+COUNTIFS(Matches!$C$9:$C$1954,D1928,Matches!$D$9:$D$1954,C1928,Matches!$Q$9:$Q$1954,1))))</f>
        <v>0.9</v>
      </c>
      <c r="V1928" s="9">
        <f>IF(Q1928=0,0,INDEX('RPI calculation'!$K$9:$K$356,P1928))</f>
        <v>0.53482552800734617</v>
      </c>
      <c r="W1928" s="9">
        <f>IF(Q1928=0,0,INDEX('RPI calculation'!$K$9:$K$356,O1928))</f>
        <v>0.45977961432506886</v>
      </c>
      <c r="X1928" s="1">
        <f>IF(G1928="D1",INDEX('RPI calculation'!$N$9:$N$356,O1928),0)</f>
        <v>65</v>
      </c>
      <c r="Y1928" s="1">
        <f>IF(H1928="D1",INDEX('RPI calculation'!$N$9:$N$356,P1928),0)</f>
        <v>168</v>
      </c>
    </row>
    <row r="1929" spans="1:25" ht="25">
      <c r="A1929" s="1" t="s">
        <v>4946</v>
      </c>
      <c r="B1929" s="12">
        <v>46285</v>
      </c>
      <c r="C1929" s="1" t="s">
        <v>282</v>
      </c>
      <c r="D1929" s="1" t="s">
        <v>60</v>
      </c>
      <c r="E1929" s="1">
        <v>0</v>
      </c>
      <c r="F1929" s="1">
        <v>3</v>
      </c>
      <c r="G1929" s="1" t="s">
        <v>584</v>
      </c>
      <c r="H1929" s="1" t="s">
        <v>584</v>
      </c>
      <c r="I1929" s="1">
        <v>2</v>
      </c>
      <c r="J1929" s="14" t="s">
        <v>4947</v>
      </c>
      <c r="K1929" s="14" t="s">
        <v>4948</v>
      </c>
      <c r="L1929" s="14"/>
      <c r="M1929" s="1" t="s">
        <v>5986</v>
      </c>
      <c r="N1929" s="14" t="s">
        <v>5989</v>
      </c>
      <c r="O1929" s="1">
        <f>IF(G1929="D1",MATCH(C1929,'RPI calculation'!$A$9:$A$356,0),0)</f>
        <v>41</v>
      </c>
      <c r="P1929" s="1">
        <f>IF(H1929="D1",MATCH(D1929,'RPI calculation'!$A$9:$A$356,0),0)</f>
        <v>120</v>
      </c>
      <c r="Q1929" s="1">
        <f t="shared" ref="Q1929:Q1954" si="90">IF(AND(G1929="D1",H1929="D1"),1,0)</f>
        <v>1</v>
      </c>
      <c r="R1929" s="1">
        <f t="shared" ref="R1929:R1954" si="91">IF(E1929&gt;F1929,1,0)</f>
        <v>0</v>
      </c>
      <c r="S1929" s="1">
        <f t="shared" ref="S1929:S1954" si="92">IF(F1929&gt;E1929,1,0)</f>
        <v>1</v>
      </c>
      <c r="T1929" s="9">
        <f>IF(Q1929=0,0,(INDEX('RPI calculation'!$H$9:$H$356,P1929)-(COUNTIFS(Matches!$C$9:$C$1954,C1929,Matches!$D$9:$D$1954,D1929,Matches!$Q$9:$Q$1954,1,Matches!$F$9:$F$1954,3)+COUNTIFS(Matches!$C$9:$C$1954,D1929,Matches!$D$9:$D$1954,C1929,Matches!$Q$9:$Q$1954,1,Matches!$E$9:$E$1954,3)))/((INDEX('RPI calculation'!$H$9:$H$356,P1929)+INDEX('RPI calculation'!$I$9:$I$356,P1929))-(COUNTIFS(Matches!$C$9:$C$1954,C1929,Matches!$D$9:$D$1954,D1929,Matches!$Q$9:$Q$1954,1)+COUNTIFS(Matches!$C$9:$C$1954,D1929,Matches!$D$9:$D$1954,C1929,Matches!$Q$9:$Q$1954,1))))</f>
        <v>0.75</v>
      </c>
      <c r="U1929" s="9">
        <f>IF(Q1929=0,0,(INDEX('RPI calculation'!$H$9:$H$356,O1929)-(COUNTIFS(Matches!$C$9:$C$1954,C1929,Matches!$D$9:$D$1954,D1929,Matches!$Q$9:$Q$1954,1,Matches!$E$9:$E$1954,3)+COUNTIFS(Matches!$C$9:$C$1954,D1929,Matches!$D$9:$D$1954,C1929,Matches!$Q$9:$Q$1954,1,Matches!$F$9:$F$1954,3)))/((INDEX('RPI calculation'!$H$9:$H$356,O1929)+INDEX('RPI calculation'!$I$9:$I$356,O1929))-(COUNTIFS(Matches!$C$9:$C$1954,C1929,Matches!$D$9:$D$1954,D1929,Matches!$Q$9:$Q$1954,1)+COUNTIFS(Matches!$C$9:$C$1954,D1929,Matches!$D$9:$D$1954,C1929,Matches!$Q$9:$Q$1954,1))))</f>
        <v>0</v>
      </c>
      <c r="V1929" s="9">
        <f>IF(Q1929=0,0,INDEX('RPI calculation'!$K$9:$K$356,P1929))</f>
        <v>0.59353146853146854</v>
      </c>
      <c r="W1929" s="9">
        <f>IF(Q1929=0,0,INDEX('RPI calculation'!$K$9:$K$356,O1929))</f>
        <v>0.65873737373737362</v>
      </c>
      <c r="X1929" s="1">
        <f>IF(G1929="D1",INDEX('RPI calculation'!$N$9:$N$356,O1929),0)</f>
        <v>259</v>
      </c>
      <c r="Y1929" s="1">
        <f>IF(H1929="D1",INDEX('RPI calculation'!$N$9:$N$356,P1929),0)</f>
        <v>37</v>
      </c>
    </row>
    <row r="1930" spans="1:25" ht="25">
      <c r="A1930" s="1" t="s">
        <v>4949</v>
      </c>
      <c r="B1930" s="12">
        <v>46285</v>
      </c>
      <c r="C1930" s="1" t="s">
        <v>145</v>
      </c>
      <c r="D1930" s="1" t="s">
        <v>238</v>
      </c>
      <c r="E1930" s="1">
        <v>3</v>
      </c>
      <c r="F1930" s="1">
        <v>1</v>
      </c>
      <c r="G1930" s="1" t="s">
        <v>584</v>
      </c>
      <c r="H1930" s="1" t="s">
        <v>584</v>
      </c>
      <c r="I1930" s="1">
        <v>2</v>
      </c>
      <c r="J1930" s="14" t="s">
        <v>757</v>
      </c>
      <c r="K1930" s="14" t="s">
        <v>4950</v>
      </c>
      <c r="L1930" s="14"/>
      <c r="M1930" s="1" t="s">
        <v>5986</v>
      </c>
      <c r="N1930" s="14" t="s">
        <v>5989</v>
      </c>
      <c r="O1930" s="1">
        <f>IF(G1930="D1",MATCH(C1930,'RPI calculation'!$A$9:$A$356,0),0)</f>
        <v>49</v>
      </c>
      <c r="P1930" s="1">
        <f>IF(H1930="D1",MATCH(D1930,'RPI calculation'!$A$9:$A$356,0),0)</f>
        <v>312</v>
      </c>
      <c r="Q1930" s="1">
        <f t="shared" si="90"/>
        <v>1</v>
      </c>
      <c r="R1930" s="1">
        <f t="shared" si="91"/>
        <v>1</v>
      </c>
      <c r="S1930" s="1">
        <f t="shared" si="92"/>
        <v>0</v>
      </c>
      <c r="T1930" s="9">
        <f>IF(Q1930=0,0,(INDEX('RPI calculation'!$H$9:$H$356,P1930)-(COUNTIFS(Matches!$C$9:$C$1954,C1930,Matches!$D$9:$D$1954,D1930,Matches!$Q$9:$Q$1954,1,Matches!$F$9:$F$1954,3)+COUNTIFS(Matches!$C$9:$C$1954,D1930,Matches!$D$9:$D$1954,C1930,Matches!$Q$9:$Q$1954,1,Matches!$E$9:$E$1954,3)))/((INDEX('RPI calculation'!$H$9:$H$356,P1930)+INDEX('RPI calculation'!$I$9:$I$356,P1930))-(COUNTIFS(Matches!$C$9:$C$1954,C1930,Matches!$D$9:$D$1954,D1930,Matches!$Q$9:$Q$1954,1)+COUNTIFS(Matches!$C$9:$C$1954,D1930,Matches!$D$9:$D$1954,C1930,Matches!$Q$9:$Q$1954,1))))</f>
        <v>0.7</v>
      </c>
      <c r="U1930" s="9">
        <f>IF(Q1930=0,0,(INDEX('RPI calculation'!$H$9:$H$356,O1930)-(COUNTIFS(Matches!$C$9:$C$1954,C1930,Matches!$D$9:$D$1954,D1930,Matches!$Q$9:$Q$1954,1,Matches!$E$9:$E$1954,3)+COUNTIFS(Matches!$C$9:$C$1954,D1930,Matches!$D$9:$D$1954,C1930,Matches!$Q$9:$Q$1954,1,Matches!$F$9:$F$1954,3)))/((INDEX('RPI calculation'!$H$9:$H$356,O1930)+INDEX('RPI calculation'!$I$9:$I$356,O1930))-(COUNTIFS(Matches!$C$9:$C$1954,C1930,Matches!$D$9:$D$1954,D1930,Matches!$Q$9:$Q$1954,1)+COUNTIFS(Matches!$C$9:$C$1954,D1930,Matches!$D$9:$D$1954,C1930,Matches!$Q$9:$Q$1954,1))))</f>
        <v>0.45454545454545453</v>
      </c>
      <c r="V1930" s="9">
        <f>IF(Q1930=0,0,INDEX('RPI calculation'!$K$9:$K$356,P1930))</f>
        <v>0.37754820936639122</v>
      </c>
      <c r="W1930" s="9">
        <f>IF(Q1930=0,0,INDEX('RPI calculation'!$K$9:$K$356,O1930))</f>
        <v>0.57694250194250196</v>
      </c>
      <c r="X1930" s="1">
        <f>IF(G1930="D1",INDEX('RPI calculation'!$N$9:$N$356,O1930),0)</f>
        <v>122</v>
      </c>
      <c r="Y1930" s="1">
        <f>IF(H1930="D1",INDEX('RPI calculation'!$N$9:$N$356,P1930),0)</f>
        <v>215</v>
      </c>
    </row>
    <row r="1931" spans="1:25" ht="25">
      <c r="A1931" s="1" t="s">
        <v>4951</v>
      </c>
      <c r="B1931" s="12">
        <v>46285</v>
      </c>
      <c r="C1931" s="1" t="s">
        <v>127</v>
      </c>
      <c r="D1931" s="1" t="s">
        <v>73</v>
      </c>
      <c r="E1931" s="1">
        <v>2</v>
      </c>
      <c r="F1931" s="1">
        <v>3</v>
      </c>
      <c r="G1931" s="1" t="s">
        <v>584</v>
      </c>
      <c r="H1931" s="1" t="s">
        <v>584</v>
      </c>
      <c r="I1931" s="1">
        <v>2</v>
      </c>
      <c r="J1931" s="14" t="s">
        <v>777</v>
      </c>
      <c r="K1931" s="14" t="s">
        <v>4952</v>
      </c>
      <c r="L1931" s="14"/>
      <c r="M1931" s="1" t="s">
        <v>5986</v>
      </c>
      <c r="N1931" s="14" t="s">
        <v>5989</v>
      </c>
      <c r="O1931" s="1">
        <f>IF(G1931="D1",MATCH(C1931,'RPI calculation'!$A$9:$A$356,0),0)</f>
        <v>51</v>
      </c>
      <c r="P1931" s="1">
        <f>IF(H1931="D1",MATCH(D1931,'RPI calculation'!$A$9:$A$356,0),0)</f>
        <v>179</v>
      </c>
      <c r="Q1931" s="1">
        <f t="shared" si="90"/>
        <v>1</v>
      </c>
      <c r="R1931" s="1">
        <f t="shared" si="91"/>
        <v>0</v>
      </c>
      <c r="S1931" s="1">
        <f t="shared" si="92"/>
        <v>1</v>
      </c>
      <c r="T1931" s="9">
        <f>IF(Q1931=0,0,(INDEX('RPI calculation'!$H$9:$H$356,P1931)-(COUNTIFS(Matches!$C$9:$C$1954,C1931,Matches!$D$9:$D$1954,D1931,Matches!$Q$9:$Q$1954,1,Matches!$F$9:$F$1954,3)+COUNTIFS(Matches!$C$9:$C$1954,D1931,Matches!$D$9:$D$1954,C1931,Matches!$Q$9:$Q$1954,1,Matches!$E$9:$E$1954,3)))/((INDEX('RPI calculation'!$H$9:$H$356,P1931)+INDEX('RPI calculation'!$I$9:$I$356,P1931))-(COUNTIFS(Matches!$C$9:$C$1954,C1931,Matches!$D$9:$D$1954,D1931,Matches!$Q$9:$Q$1954,1)+COUNTIFS(Matches!$C$9:$C$1954,D1931,Matches!$D$9:$D$1954,C1931,Matches!$Q$9:$Q$1954,1))))</f>
        <v>0.8</v>
      </c>
      <c r="U1931" s="9">
        <f>IF(Q1931=0,0,(INDEX('RPI calculation'!$H$9:$H$356,O1931)-(COUNTIFS(Matches!$C$9:$C$1954,C1931,Matches!$D$9:$D$1954,D1931,Matches!$Q$9:$Q$1954,1,Matches!$E$9:$E$1954,3)+COUNTIFS(Matches!$C$9:$C$1954,D1931,Matches!$D$9:$D$1954,C1931,Matches!$Q$9:$Q$1954,1,Matches!$F$9:$F$1954,3)))/((INDEX('RPI calculation'!$H$9:$H$356,O1931)+INDEX('RPI calculation'!$I$9:$I$356,O1931))-(COUNTIFS(Matches!$C$9:$C$1954,C1931,Matches!$D$9:$D$1954,D1931,Matches!$Q$9:$Q$1954,1)+COUNTIFS(Matches!$C$9:$C$1954,D1931,Matches!$D$9:$D$1954,C1931,Matches!$Q$9:$Q$1954,1))))</f>
        <v>0.5</v>
      </c>
      <c r="V1931" s="9">
        <f>IF(Q1931=0,0,INDEX('RPI calculation'!$K$9:$K$356,P1931))</f>
        <v>0.524823408914318</v>
      </c>
      <c r="W1931" s="9">
        <f>IF(Q1931=0,0,INDEX('RPI calculation'!$K$9:$K$356,O1931))</f>
        <v>0.61683501683501685</v>
      </c>
      <c r="X1931" s="1">
        <f>IF(G1931="D1",INDEX('RPI calculation'!$N$9:$N$356,O1931),0)</f>
        <v>104</v>
      </c>
      <c r="Y1931" s="1">
        <f>IF(H1931="D1",INDEX('RPI calculation'!$N$9:$N$356,P1931),0)</f>
        <v>50</v>
      </c>
    </row>
    <row r="1932" spans="1:25">
      <c r="A1932" s="1" t="s">
        <v>4953</v>
      </c>
      <c r="B1932" s="12">
        <v>46285</v>
      </c>
      <c r="C1932" s="1" t="s">
        <v>84</v>
      </c>
      <c r="D1932" s="1" t="s">
        <v>257</v>
      </c>
      <c r="E1932" s="1">
        <v>3</v>
      </c>
      <c r="F1932" s="1">
        <v>0</v>
      </c>
      <c r="G1932" s="1" t="s">
        <v>584</v>
      </c>
      <c r="H1932" s="1" t="s">
        <v>584</v>
      </c>
      <c r="I1932" s="1">
        <v>1</v>
      </c>
      <c r="J1932" s="14" t="s">
        <v>4472</v>
      </c>
      <c r="K1932" s="14" t="s">
        <v>4742</v>
      </c>
      <c r="L1932" s="14"/>
      <c r="M1932" s="1" t="s">
        <v>5993</v>
      </c>
      <c r="N1932" s="14" t="s">
        <v>5989</v>
      </c>
      <c r="O1932" s="1">
        <f>IF(G1932="D1",MATCH(C1932,'RPI calculation'!$A$9:$A$356,0),0)</f>
        <v>52</v>
      </c>
      <c r="P1932" s="1">
        <f>IF(H1932="D1",MATCH(D1932,'RPI calculation'!$A$9:$A$356,0),0)</f>
        <v>78</v>
      </c>
      <c r="Q1932" s="1">
        <f t="shared" si="90"/>
        <v>1</v>
      </c>
      <c r="R1932" s="1">
        <f t="shared" si="91"/>
        <v>1</v>
      </c>
      <c r="S1932" s="1">
        <f t="shared" si="92"/>
        <v>0</v>
      </c>
      <c r="T1932" s="9">
        <f>IF(Q1932=0,0,(INDEX('RPI calculation'!$H$9:$H$356,P1932)-(COUNTIFS(Matches!$C$9:$C$1954,C1932,Matches!$D$9:$D$1954,D1932,Matches!$Q$9:$Q$1954,1,Matches!$F$9:$F$1954,3)+COUNTIFS(Matches!$C$9:$C$1954,D1932,Matches!$D$9:$D$1954,C1932,Matches!$Q$9:$Q$1954,1,Matches!$E$9:$E$1954,3)))/((INDEX('RPI calculation'!$H$9:$H$356,P1932)+INDEX('RPI calculation'!$I$9:$I$356,P1932))-(COUNTIFS(Matches!$C$9:$C$1954,C1932,Matches!$D$9:$D$1954,D1932,Matches!$Q$9:$Q$1954,1)+COUNTIFS(Matches!$C$9:$C$1954,D1932,Matches!$D$9:$D$1954,C1932,Matches!$Q$9:$Q$1954,1))))</f>
        <v>0.3</v>
      </c>
      <c r="U1932" s="9">
        <f>IF(Q1932=0,0,(INDEX('RPI calculation'!$H$9:$H$356,O1932)-(COUNTIFS(Matches!$C$9:$C$1954,C1932,Matches!$D$9:$D$1954,D1932,Matches!$Q$9:$Q$1954,1,Matches!$E$9:$E$1954,3)+COUNTIFS(Matches!$C$9:$C$1954,D1932,Matches!$D$9:$D$1954,C1932,Matches!$Q$9:$Q$1954,1,Matches!$F$9:$F$1954,3)))/((INDEX('RPI calculation'!$H$9:$H$356,O1932)+INDEX('RPI calculation'!$I$9:$I$356,O1932))-(COUNTIFS(Matches!$C$9:$C$1954,C1932,Matches!$D$9:$D$1954,D1932,Matches!$Q$9:$Q$1954,1)+COUNTIFS(Matches!$C$9:$C$1954,D1932,Matches!$D$9:$D$1954,C1932,Matches!$Q$9:$Q$1954,1))))</f>
        <v>0.8</v>
      </c>
      <c r="V1932" s="9">
        <f>IF(Q1932=0,0,INDEX('RPI calculation'!$K$9:$K$356,P1932))</f>
        <v>0.56960955710955707</v>
      </c>
      <c r="W1932" s="9">
        <f>IF(Q1932=0,0,INDEX('RPI calculation'!$K$9:$K$356,O1932))</f>
        <v>0.50007770007770003</v>
      </c>
      <c r="X1932" s="1">
        <f>IF(G1932="D1",INDEX('RPI calculation'!$N$9:$N$356,O1932),0)</f>
        <v>61</v>
      </c>
      <c r="Y1932" s="1">
        <f>IF(H1932="D1",INDEX('RPI calculation'!$N$9:$N$356,P1932),0)</f>
        <v>234</v>
      </c>
    </row>
    <row r="1933" spans="1:25" ht="25">
      <c r="A1933" s="1" t="s">
        <v>4954</v>
      </c>
      <c r="B1933" s="12">
        <v>46285</v>
      </c>
      <c r="C1933" s="1" t="s">
        <v>207</v>
      </c>
      <c r="D1933" s="1" t="s">
        <v>312</v>
      </c>
      <c r="E1933" s="1">
        <v>3</v>
      </c>
      <c r="F1933" s="1">
        <v>1</v>
      </c>
      <c r="G1933" s="1" t="s">
        <v>584</v>
      </c>
      <c r="H1933" s="1" t="s">
        <v>584</v>
      </c>
      <c r="I1933" s="1">
        <v>2</v>
      </c>
      <c r="J1933" s="14" t="s">
        <v>3716</v>
      </c>
      <c r="K1933" s="14" t="s">
        <v>4955</v>
      </c>
      <c r="L1933" s="14"/>
      <c r="M1933" s="1" t="s">
        <v>5986</v>
      </c>
      <c r="N1933" s="14" t="s">
        <v>5989</v>
      </c>
      <c r="O1933" s="1">
        <f>IF(G1933="D1",MATCH(C1933,'RPI calculation'!$A$9:$A$356,0),0)</f>
        <v>57</v>
      </c>
      <c r="P1933" s="1">
        <f>IF(H1933="D1",MATCH(D1933,'RPI calculation'!$A$9:$A$356,0),0)</f>
        <v>183</v>
      </c>
      <c r="Q1933" s="1">
        <f t="shared" si="90"/>
        <v>1</v>
      </c>
      <c r="R1933" s="1">
        <f t="shared" si="91"/>
        <v>1</v>
      </c>
      <c r="S1933" s="1">
        <f t="shared" si="92"/>
        <v>0</v>
      </c>
      <c r="T1933" s="9">
        <f>IF(Q1933=0,0,(INDEX('RPI calculation'!$H$9:$H$356,P1933)-(COUNTIFS(Matches!$C$9:$C$1954,C1933,Matches!$D$9:$D$1954,D1933,Matches!$Q$9:$Q$1954,1,Matches!$F$9:$F$1954,3)+COUNTIFS(Matches!$C$9:$C$1954,D1933,Matches!$D$9:$D$1954,C1933,Matches!$Q$9:$Q$1954,1,Matches!$E$9:$E$1954,3)))/((INDEX('RPI calculation'!$H$9:$H$356,P1933)+INDEX('RPI calculation'!$I$9:$I$356,P1933))-(COUNTIFS(Matches!$C$9:$C$1954,C1933,Matches!$D$9:$D$1954,D1933,Matches!$Q$9:$Q$1954,1)+COUNTIFS(Matches!$C$9:$C$1954,D1933,Matches!$D$9:$D$1954,C1933,Matches!$Q$9:$Q$1954,1))))</f>
        <v>0.33333333333333331</v>
      </c>
      <c r="U1933" s="9">
        <f>IF(Q1933=0,0,(INDEX('RPI calculation'!$H$9:$H$356,O1933)-(COUNTIFS(Matches!$C$9:$C$1954,C1933,Matches!$D$9:$D$1954,D1933,Matches!$Q$9:$Q$1954,1,Matches!$E$9:$E$1954,3)+COUNTIFS(Matches!$C$9:$C$1954,D1933,Matches!$D$9:$D$1954,C1933,Matches!$Q$9:$Q$1954,1,Matches!$F$9:$F$1954,3)))/((INDEX('RPI calculation'!$H$9:$H$356,O1933)+INDEX('RPI calculation'!$I$9:$I$356,O1933))-(COUNTIFS(Matches!$C$9:$C$1954,C1933,Matches!$D$9:$D$1954,D1933,Matches!$Q$9:$Q$1954,1)+COUNTIFS(Matches!$C$9:$C$1954,D1933,Matches!$D$9:$D$1954,C1933,Matches!$Q$9:$Q$1954,1))))</f>
        <v>0.58333333333333337</v>
      </c>
      <c r="V1933" s="9">
        <f>IF(Q1933=0,0,INDEX('RPI calculation'!$K$9:$K$356,P1933))</f>
        <v>0.47126441934134244</v>
      </c>
      <c r="W1933" s="9">
        <f>IF(Q1933=0,0,INDEX('RPI calculation'!$K$9:$K$356,O1933))</f>
        <v>0.44234654234654225</v>
      </c>
      <c r="X1933" s="1">
        <f>IF(G1933="D1",INDEX('RPI calculation'!$N$9:$N$356,O1933),0)</f>
        <v>184</v>
      </c>
      <c r="Y1933" s="1">
        <f>IF(H1933="D1",INDEX('RPI calculation'!$N$9:$N$356,P1933),0)</f>
        <v>289</v>
      </c>
    </row>
    <row r="1934" spans="1:25" ht="25">
      <c r="A1934" s="1" t="s">
        <v>4956</v>
      </c>
      <c r="B1934" s="12">
        <v>46285</v>
      </c>
      <c r="C1934" s="1" t="s">
        <v>218</v>
      </c>
      <c r="D1934" s="1" t="s">
        <v>56</v>
      </c>
      <c r="E1934" s="1">
        <v>0</v>
      </c>
      <c r="F1934" s="1">
        <v>3</v>
      </c>
      <c r="G1934" s="1" t="s">
        <v>584</v>
      </c>
      <c r="H1934" s="1" t="s">
        <v>584</v>
      </c>
      <c r="I1934" s="1">
        <v>2</v>
      </c>
      <c r="J1934" s="14" t="s">
        <v>3823</v>
      </c>
      <c r="K1934" s="14" t="s">
        <v>4752</v>
      </c>
      <c r="L1934" s="14"/>
      <c r="M1934" s="1" t="s">
        <v>5986</v>
      </c>
      <c r="N1934" s="14" t="s">
        <v>5989</v>
      </c>
      <c r="O1934" s="1">
        <f>IF(G1934="D1",MATCH(C1934,'RPI calculation'!$A$9:$A$356,0),0)</f>
        <v>58</v>
      </c>
      <c r="P1934" s="1">
        <f>IF(H1934="D1",MATCH(D1934,'RPI calculation'!$A$9:$A$356,0),0)</f>
        <v>162</v>
      </c>
      <c r="Q1934" s="1">
        <f t="shared" si="90"/>
        <v>1</v>
      </c>
      <c r="R1934" s="1">
        <f t="shared" si="91"/>
        <v>0</v>
      </c>
      <c r="S1934" s="1">
        <f t="shared" si="92"/>
        <v>1</v>
      </c>
      <c r="T1934" s="9">
        <f>IF(Q1934=0,0,(INDEX('RPI calculation'!$H$9:$H$356,P1934)-(COUNTIFS(Matches!$C$9:$C$1954,C1934,Matches!$D$9:$D$1954,D1934,Matches!$Q$9:$Q$1954,1,Matches!$F$9:$F$1954,3)+COUNTIFS(Matches!$C$9:$C$1954,D1934,Matches!$D$9:$D$1954,C1934,Matches!$Q$9:$Q$1954,1,Matches!$E$9:$E$1954,3)))/((INDEX('RPI calculation'!$H$9:$H$356,P1934)+INDEX('RPI calculation'!$I$9:$I$356,P1934))-(COUNTIFS(Matches!$C$9:$C$1954,C1934,Matches!$D$9:$D$1954,D1934,Matches!$Q$9:$Q$1954,1)+COUNTIFS(Matches!$C$9:$C$1954,D1934,Matches!$D$9:$D$1954,C1934,Matches!$Q$9:$Q$1954,1))))</f>
        <v>0.77777777777777779</v>
      </c>
      <c r="U1934" s="9">
        <f>IF(Q1934=0,0,(INDEX('RPI calculation'!$H$9:$H$356,O1934)-(COUNTIFS(Matches!$C$9:$C$1954,C1934,Matches!$D$9:$D$1954,D1934,Matches!$Q$9:$Q$1954,1,Matches!$E$9:$E$1954,3)+COUNTIFS(Matches!$C$9:$C$1954,D1934,Matches!$D$9:$D$1954,C1934,Matches!$Q$9:$Q$1954,1,Matches!$F$9:$F$1954,3)))/((INDEX('RPI calculation'!$H$9:$H$356,O1934)+INDEX('RPI calculation'!$I$9:$I$356,O1934))-(COUNTIFS(Matches!$C$9:$C$1954,C1934,Matches!$D$9:$D$1954,D1934,Matches!$Q$9:$Q$1954,1)+COUNTIFS(Matches!$C$9:$C$1954,D1934,Matches!$D$9:$D$1954,C1934,Matches!$Q$9:$Q$1954,1))))</f>
        <v>0.5714285714285714</v>
      </c>
      <c r="V1934" s="9">
        <f>IF(Q1934=0,0,INDEX('RPI calculation'!$K$9:$K$356,P1934))</f>
        <v>0.54358848222484579</v>
      </c>
      <c r="W1934" s="9">
        <f>IF(Q1934=0,0,INDEX('RPI calculation'!$K$9:$K$356,O1934))</f>
        <v>0.5078563411896746</v>
      </c>
      <c r="X1934" s="1">
        <f>IF(G1934="D1",INDEX('RPI calculation'!$N$9:$N$356,O1934),0)</f>
        <v>195</v>
      </c>
      <c r="Y1934" s="1">
        <f>IF(H1934="D1",INDEX('RPI calculation'!$N$9:$N$356,P1934),0)</f>
        <v>33</v>
      </c>
    </row>
    <row r="1935" spans="1:25" ht="25">
      <c r="A1935" s="1" t="s">
        <v>4957</v>
      </c>
      <c r="B1935" s="12">
        <v>46285</v>
      </c>
      <c r="C1935" s="1" t="s">
        <v>75</v>
      </c>
      <c r="D1935" s="1" t="s">
        <v>78</v>
      </c>
      <c r="E1935" s="1">
        <v>1</v>
      </c>
      <c r="F1935" s="1">
        <v>3</v>
      </c>
      <c r="G1935" s="1" t="s">
        <v>584</v>
      </c>
      <c r="H1935" s="1" t="s">
        <v>584</v>
      </c>
      <c r="I1935" s="1">
        <v>2</v>
      </c>
      <c r="J1935" s="14" t="s">
        <v>4958</v>
      </c>
      <c r="K1935" s="14" t="s">
        <v>4959</v>
      </c>
      <c r="L1935" s="14"/>
      <c r="M1935" s="1" t="s">
        <v>5986</v>
      </c>
      <c r="N1935" s="14" t="s">
        <v>5988</v>
      </c>
      <c r="O1935" s="1">
        <f>IF(G1935="D1",MATCH(C1935,'RPI calculation'!$A$9:$A$356,0),0)</f>
        <v>59</v>
      </c>
      <c r="P1935" s="1">
        <f>IF(H1935="D1",MATCH(D1935,'RPI calculation'!$A$9:$A$356,0),0)</f>
        <v>282</v>
      </c>
      <c r="Q1935" s="1">
        <f t="shared" si="90"/>
        <v>1</v>
      </c>
      <c r="R1935" s="1">
        <f t="shared" si="91"/>
        <v>0</v>
      </c>
      <c r="S1935" s="1">
        <f t="shared" si="92"/>
        <v>1</v>
      </c>
      <c r="T1935" s="9">
        <f>IF(Q1935=0,0,(INDEX('RPI calculation'!$H$9:$H$356,P1935)-(COUNTIFS(Matches!$C$9:$C$1954,C1935,Matches!$D$9:$D$1954,D1935,Matches!$Q$9:$Q$1954,1,Matches!$F$9:$F$1954,3)+COUNTIFS(Matches!$C$9:$C$1954,D1935,Matches!$D$9:$D$1954,C1935,Matches!$Q$9:$Q$1954,1,Matches!$E$9:$E$1954,3)))/((INDEX('RPI calculation'!$H$9:$H$356,P1935)+INDEX('RPI calculation'!$I$9:$I$356,P1935))-(COUNTIFS(Matches!$C$9:$C$1954,C1935,Matches!$D$9:$D$1954,D1935,Matches!$Q$9:$Q$1954,1)+COUNTIFS(Matches!$C$9:$C$1954,D1935,Matches!$D$9:$D$1954,C1935,Matches!$Q$9:$Q$1954,1))))</f>
        <v>0.5</v>
      </c>
      <c r="U1935" s="9">
        <f>IF(Q1935=0,0,(INDEX('RPI calculation'!$H$9:$H$356,O1935)-(COUNTIFS(Matches!$C$9:$C$1954,C1935,Matches!$D$9:$D$1954,D1935,Matches!$Q$9:$Q$1954,1,Matches!$E$9:$E$1954,3)+COUNTIFS(Matches!$C$9:$C$1954,D1935,Matches!$D$9:$D$1954,C1935,Matches!$Q$9:$Q$1954,1,Matches!$F$9:$F$1954,3)))/((INDEX('RPI calculation'!$H$9:$H$356,O1935)+INDEX('RPI calculation'!$I$9:$I$356,O1935))-(COUNTIFS(Matches!$C$9:$C$1954,C1935,Matches!$D$9:$D$1954,D1935,Matches!$Q$9:$Q$1954,1)+COUNTIFS(Matches!$C$9:$C$1954,D1935,Matches!$D$9:$D$1954,C1935,Matches!$Q$9:$Q$1954,1))))</f>
        <v>0.45454545454545453</v>
      </c>
      <c r="V1935" s="9">
        <f>IF(Q1935=0,0,INDEX('RPI calculation'!$K$9:$K$356,P1935))</f>
        <v>0.62075298438934801</v>
      </c>
      <c r="W1935" s="9">
        <f>IF(Q1935=0,0,INDEX('RPI calculation'!$K$9:$K$356,O1935))</f>
        <v>0.718214886964887</v>
      </c>
      <c r="X1935" s="1">
        <f>IF(G1935="D1",INDEX('RPI calculation'!$N$9:$N$356,O1935),0)</f>
        <v>52</v>
      </c>
      <c r="Y1935" s="1">
        <f>IF(H1935="D1",INDEX('RPI calculation'!$N$9:$N$356,P1935),0)</f>
        <v>55</v>
      </c>
    </row>
    <row r="1936" spans="1:25">
      <c r="A1936" s="1" t="s">
        <v>4960</v>
      </c>
      <c r="B1936" s="12">
        <v>46285</v>
      </c>
      <c r="C1936" s="1" t="s">
        <v>301</v>
      </c>
      <c r="D1936" s="1" t="s">
        <v>139</v>
      </c>
      <c r="E1936" s="1">
        <v>2</v>
      </c>
      <c r="F1936" s="1">
        <v>3</v>
      </c>
      <c r="G1936" s="1" t="s">
        <v>584</v>
      </c>
      <c r="H1936" s="1" t="s">
        <v>584</v>
      </c>
      <c r="I1936" s="1">
        <v>1</v>
      </c>
      <c r="J1936" s="14" t="s">
        <v>4961</v>
      </c>
      <c r="K1936" s="14" t="s">
        <v>4962</v>
      </c>
      <c r="L1936" s="14"/>
      <c r="M1936" s="1" t="s">
        <v>5986</v>
      </c>
      <c r="N1936" s="14" t="s">
        <v>5991</v>
      </c>
      <c r="O1936" s="1">
        <f>IF(G1936="D1",MATCH(C1936,'RPI calculation'!$A$9:$A$356,0),0)</f>
        <v>66</v>
      </c>
      <c r="P1936" s="1">
        <f>IF(H1936="D1",MATCH(D1936,'RPI calculation'!$A$9:$A$356,0),0)</f>
        <v>308</v>
      </c>
      <c r="Q1936" s="1">
        <f t="shared" si="90"/>
        <v>1</v>
      </c>
      <c r="R1936" s="1">
        <f t="shared" si="91"/>
        <v>0</v>
      </c>
      <c r="S1936" s="1">
        <f t="shared" si="92"/>
        <v>1</v>
      </c>
      <c r="T1936" s="9">
        <f>IF(Q1936=0,0,(INDEX('RPI calculation'!$H$9:$H$356,P1936)-(COUNTIFS(Matches!$C$9:$C$1954,C1936,Matches!$D$9:$D$1954,D1936,Matches!$Q$9:$Q$1954,1,Matches!$F$9:$F$1954,3)+COUNTIFS(Matches!$C$9:$C$1954,D1936,Matches!$D$9:$D$1954,C1936,Matches!$Q$9:$Q$1954,1,Matches!$E$9:$E$1954,3)))/((INDEX('RPI calculation'!$H$9:$H$356,P1936)+INDEX('RPI calculation'!$I$9:$I$356,P1936))-(COUNTIFS(Matches!$C$9:$C$1954,C1936,Matches!$D$9:$D$1954,D1936,Matches!$Q$9:$Q$1954,1)+COUNTIFS(Matches!$C$9:$C$1954,D1936,Matches!$D$9:$D$1954,C1936,Matches!$Q$9:$Q$1954,1))))</f>
        <v>0.6</v>
      </c>
      <c r="U1936" s="9">
        <f>IF(Q1936=0,0,(INDEX('RPI calculation'!$H$9:$H$356,O1936)-(COUNTIFS(Matches!$C$9:$C$1954,C1936,Matches!$D$9:$D$1954,D1936,Matches!$Q$9:$Q$1954,1,Matches!$E$9:$E$1954,3)+COUNTIFS(Matches!$C$9:$C$1954,D1936,Matches!$D$9:$D$1954,C1936,Matches!$Q$9:$Q$1954,1,Matches!$F$9:$F$1954,3)))/((INDEX('RPI calculation'!$H$9:$H$356,O1936)+INDEX('RPI calculation'!$I$9:$I$356,O1936))-(COUNTIFS(Matches!$C$9:$C$1954,C1936,Matches!$D$9:$D$1954,D1936,Matches!$Q$9:$Q$1954,1)+COUNTIFS(Matches!$C$9:$C$1954,D1936,Matches!$D$9:$D$1954,C1936,Matches!$Q$9:$Q$1954,1))))</f>
        <v>0.66666666666666663</v>
      </c>
      <c r="V1936" s="9">
        <f>IF(Q1936=0,0,INDEX('RPI calculation'!$K$9:$K$356,P1936))</f>
        <v>0.51424030514939612</v>
      </c>
      <c r="W1936" s="9">
        <f>IF(Q1936=0,0,INDEX('RPI calculation'!$K$9:$K$356,O1936))</f>
        <v>0.32829478214093599</v>
      </c>
      <c r="X1936" s="1">
        <f>IF(G1936="D1",INDEX('RPI calculation'!$N$9:$N$356,O1936),0)</f>
        <v>278</v>
      </c>
      <c r="Y1936" s="1">
        <f>IF(H1936="D1",INDEX('RPI calculation'!$N$9:$N$356,P1936),0)</f>
        <v>116</v>
      </c>
    </row>
    <row r="1937" spans="1:25" ht="25">
      <c r="A1937" s="1" t="s">
        <v>4963</v>
      </c>
      <c r="B1937" s="12">
        <v>46285</v>
      </c>
      <c r="C1937" s="1" t="s">
        <v>303</v>
      </c>
      <c r="D1937" s="1" t="s">
        <v>176</v>
      </c>
      <c r="E1937" s="1">
        <v>0</v>
      </c>
      <c r="F1937" s="1">
        <v>3</v>
      </c>
      <c r="G1937" s="1" t="s">
        <v>584</v>
      </c>
      <c r="H1937" s="1" t="s">
        <v>584</v>
      </c>
      <c r="I1937" s="1">
        <v>2</v>
      </c>
      <c r="J1937" s="14" t="s">
        <v>2304</v>
      </c>
      <c r="K1937" s="14" t="s">
        <v>4432</v>
      </c>
      <c r="L1937" s="14"/>
      <c r="M1937" s="1" t="s">
        <v>5986</v>
      </c>
      <c r="N1937" s="14" t="s">
        <v>5989</v>
      </c>
      <c r="O1937" s="1">
        <f>IF(G1937="D1",MATCH(C1937,'RPI calculation'!$A$9:$A$356,0),0)</f>
        <v>74</v>
      </c>
      <c r="P1937" s="1">
        <f>IF(H1937="D1",MATCH(D1937,'RPI calculation'!$A$9:$A$356,0),0)</f>
        <v>204</v>
      </c>
      <c r="Q1937" s="1">
        <f t="shared" si="90"/>
        <v>1</v>
      </c>
      <c r="R1937" s="1">
        <f t="shared" si="91"/>
        <v>0</v>
      </c>
      <c r="S1937" s="1">
        <f t="shared" si="92"/>
        <v>1</v>
      </c>
      <c r="T1937" s="9">
        <f>IF(Q1937=0,0,(INDEX('RPI calculation'!$H$9:$H$356,P1937)-(COUNTIFS(Matches!$C$9:$C$1954,C1937,Matches!$D$9:$D$1954,D1937,Matches!$Q$9:$Q$1954,1,Matches!$F$9:$F$1954,3)+COUNTIFS(Matches!$C$9:$C$1954,D1937,Matches!$D$9:$D$1954,C1937,Matches!$Q$9:$Q$1954,1,Matches!$E$9:$E$1954,3)))/((INDEX('RPI calculation'!$H$9:$H$356,P1937)+INDEX('RPI calculation'!$I$9:$I$356,P1937))-(COUNTIFS(Matches!$C$9:$C$1954,C1937,Matches!$D$9:$D$1954,D1937,Matches!$Q$9:$Q$1954,1)+COUNTIFS(Matches!$C$9:$C$1954,D1937,Matches!$D$9:$D$1954,C1937,Matches!$Q$9:$Q$1954,1))))</f>
        <v>0.14285714285714285</v>
      </c>
      <c r="U1937" s="9">
        <f>IF(Q1937=0,0,(INDEX('RPI calculation'!$H$9:$H$356,O1937)-(COUNTIFS(Matches!$C$9:$C$1954,C1937,Matches!$D$9:$D$1954,D1937,Matches!$Q$9:$Q$1954,1,Matches!$E$9:$E$1954,3)+COUNTIFS(Matches!$C$9:$C$1954,D1937,Matches!$D$9:$D$1954,C1937,Matches!$Q$9:$Q$1954,1,Matches!$F$9:$F$1954,3)))/((INDEX('RPI calculation'!$H$9:$H$356,O1937)+INDEX('RPI calculation'!$I$9:$I$356,O1937))-(COUNTIFS(Matches!$C$9:$C$1954,C1937,Matches!$D$9:$D$1954,D1937,Matches!$Q$9:$Q$1954,1)+COUNTIFS(Matches!$C$9:$C$1954,D1937,Matches!$D$9:$D$1954,C1937,Matches!$Q$9:$Q$1954,1))))</f>
        <v>0.1111111111111111</v>
      </c>
      <c r="V1937" s="9">
        <f>IF(Q1937=0,0,INDEX('RPI calculation'!$K$9:$K$356,P1937))</f>
        <v>0.58967452300785639</v>
      </c>
      <c r="W1937" s="9">
        <f>IF(Q1937=0,0,INDEX('RPI calculation'!$K$9:$K$356,O1937))</f>
        <v>0.5193854125672307</v>
      </c>
      <c r="X1937" s="1">
        <f>IF(G1937="D1",INDEX('RPI calculation'!$N$9:$N$356,O1937),0)</f>
        <v>280</v>
      </c>
      <c r="Y1937" s="1">
        <f>IF(H1937="D1",INDEX('RPI calculation'!$N$9:$N$356,P1937),0)</f>
        <v>153</v>
      </c>
    </row>
    <row r="1938" spans="1:25" ht="25">
      <c r="A1938" s="1" t="s">
        <v>4964</v>
      </c>
      <c r="B1938" s="12">
        <v>46285</v>
      </c>
      <c r="C1938" s="1" t="s">
        <v>198</v>
      </c>
      <c r="D1938" s="1" t="s">
        <v>31</v>
      </c>
      <c r="E1938" s="1">
        <v>1</v>
      </c>
      <c r="F1938" s="1">
        <v>3</v>
      </c>
      <c r="G1938" s="1" t="s">
        <v>584</v>
      </c>
      <c r="H1938" s="1" t="s">
        <v>584</v>
      </c>
      <c r="I1938" s="1">
        <v>2</v>
      </c>
      <c r="J1938" s="14" t="s">
        <v>677</v>
      </c>
      <c r="K1938" s="14" t="s">
        <v>4965</v>
      </c>
      <c r="L1938" s="14"/>
      <c r="M1938" s="1" t="s">
        <v>5986</v>
      </c>
      <c r="N1938" s="14" t="s">
        <v>5989</v>
      </c>
      <c r="O1938" s="1">
        <f>IF(G1938="D1",MATCH(C1938,'RPI calculation'!$A$9:$A$356,0),0)</f>
        <v>83</v>
      </c>
      <c r="P1938" s="1">
        <f>IF(H1938="D1",MATCH(D1938,'RPI calculation'!$A$9:$A$356,0),0)</f>
        <v>180</v>
      </c>
      <c r="Q1938" s="1">
        <f t="shared" si="90"/>
        <v>1</v>
      </c>
      <c r="R1938" s="1">
        <f t="shared" si="91"/>
        <v>0</v>
      </c>
      <c r="S1938" s="1">
        <f t="shared" si="92"/>
        <v>1</v>
      </c>
      <c r="T1938" s="9">
        <f>IF(Q1938=0,0,(INDEX('RPI calculation'!$H$9:$H$356,P1938)-(COUNTIFS(Matches!$C$9:$C$1954,C1938,Matches!$D$9:$D$1954,D1938,Matches!$Q$9:$Q$1954,1,Matches!$F$9:$F$1954,3)+COUNTIFS(Matches!$C$9:$C$1954,D1938,Matches!$D$9:$D$1954,C1938,Matches!$Q$9:$Q$1954,1,Matches!$E$9:$E$1954,3)))/((INDEX('RPI calculation'!$H$9:$H$356,P1938)+INDEX('RPI calculation'!$I$9:$I$356,P1938))-(COUNTIFS(Matches!$C$9:$C$1954,C1938,Matches!$D$9:$D$1954,D1938,Matches!$Q$9:$Q$1954,1)+COUNTIFS(Matches!$C$9:$C$1954,D1938,Matches!$D$9:$D$1954,C1938,Matches!$Q$9:$Q$1954,1))))</f>
        <v>1</v>
      </c>
      <c r="U1938" s="9">
        <f>IF(Q1938=0,0,(INDEX('RPI calculation'!$H$9:$H$356,O1938)-(COUNTIFS(Matches!$C$9:$C$1954,C1938,Matches!$D$9:$D$1954,D1938,Matches!$Q$9:$Q$1954,1,Matches!$E$9:$E$1954,3)+COUNTIFS(Matches!$C$9:$C$1954,D1938,Matches!$D$9:$D$1954,C1938,Matches!$Q$9:$Q$1954,1,Matches!$F$9:$F$1954,3)))/((INDEX('RPI calculation'!$H$9:$H$356,O1938)+INDEX('RPI calculation'!$I$9:$I$356,O1938))-(COUNTIFS(Matches!$C$9:$C$1954,C1938,Matches!$D$9:$D$1954,D1938,Matches!$Q$9:$Q$1954,1)+COUNTIFS(Matches!$C$9:$C$1954,D1938,Matches!$D$9:$D$1954,C1938,Matches!$Q$9:$Q$1954,1))))</f>
        <v>0.33333333333333331</v>
      </c>
      <c r="V1938" s="9">
        <f>IF(Q1938=0,0,INDEX('RPI calculation'!$K$9:$K$356,P1938))</f>
        <v>0.55847041847041845</v>
      </c>
      <c r="W1938" s="9">
        <f>IF(Q1938=0,0,INDEX('RPI calculation'!$K$9:$K$356,O1938))</f>
        <v>0.57250721500721491</v>
      </c>
      <c r="X1938" s="1">
        <f>IF(G1938="D1",INDEX('RPI calculation'!$N$9:$N$356,O1938),0)</f>
        <v>175</v>
      </c>
      <c r="Y1938" s="1">
        <f>IF(H1938="D1",INDEX('RPI calculation'!$N$9:$N$356,P1938),0)</f>
        <v>8</v>
      </c>
    </row>
    <row r="1939" spans="1:25" ht="25">
      <c r="A1939" s="1" t="s">
        <v>4966</v>
      </c>
      <c r="B1939" s="12">
        <v>46285</v>
      </c>
      <c r="C1939" s="1" t="s">
        <v>121</v>
      </c>
      <c r="D1939" s="1" t="s">
        <v>117</v>
      </c>
      <c r="E1939" s="1">
        <v>3</v>
      </c>
      <c r="F1939" s="1">
        <v>0</v>
      </c>
      <c r="G1939" s="1" t="s">
        <v>584</v>
      </c>
      <c r="H1939" s="1" t="s">
        <v>584</v>
      </c>
      <c r="I1939" s="1">
        <v>2</v>
      </c>
      <c r="J1939" s="14" t="s">
        <v>1675</v>
      </c>
      <c r="K1939" s="14" t="s">
        <v>4967</v>
      </c>
      <c r="L1939" s="14"/>
      <c r="M1939" s="1" t="s">
        <v>5986</v>
      </c>
      <c r="N1939" s="14" t="s">
        <v>5989</v>
      </c>
      <c r="O1939" s="1">
        <f>IF(G1939="D1",MATCH(C1939,'RPI calculation'!$A$9:$A$356,0),0)</f>
        <v>92</v>
      </c>
      <c r="P1939" s="1">
        <f>IF(H1939="D1",MATCH(D1939,'RPI calculation'!$A$9:$A$356,0),0)</f>
        <v>196</v>
      </c>
      <c r="Q1939" s="1">
        <f t="shared" si="90"/>
        <v>1</v>
      </c>
      <c r="R1939" s="1">
        <f t="shared" si="91"/>
        <v>1</v>
      </c>
      <c r="S1939" s="1">
        <f t="shared" si="92"/>
        <v>0</v>
      </c>
      <c r="T1939" s="9">
        <f>IF(Q1939=0,0,(INDEX('RPI calculation'!$H$9:$H$356,P1939)-(COUNTIFS(Matches!$C$9:$C$1954,C1939,Matches!$D$9:$D$1954,D1939,Matches!$Q$9:$Q$1954,1,Matches!$F$9:$F$1954,3)+COUNTIFS(Matches!$C$9:$C$1954,D1939,Matches!$D$9:$D$1954,C1939,Matches!$Q$9:$Q$1954,1,Matches!$E$9:$E$1954,3)))/((INDEX('RPI calculation'!$H$9:$H$356,P1939)+INDEX('RPI calculation'!$I$9:$I$356,P1939))-(COUNTIFS(Matches!$C$9:$C$1954,C1939,Matches!$D$9:$D$1954,D1939,Matches!$Q$9:$Q$1954,1)+COUNTIFS(Matches!$C$9:$C$1954,D1939,Matches!$D$9:$D$1954,C1939,Matches!$Q$9:$Q$1954,1))))</f>
        <v>0.63636363636363635</v>
      </c>
      <c r="U1939" s="9">
        <f>IF(Q1939=0,0,(INDEX('RPI calculation'!$H$9:$H$356,O1939)-(COUNTIFS(Matches!$C$9:$C$1954,C1939,Matches!$D$9:$D$1954,D1939,Matches!$Q$9:$Q$1954,1,Matches!$E$9:$E$1954,3)+COUNTIFS(Matches!$C$9:$C$1954,D1939,Matches!$D$9:$D$1954,C1939,Matches!$Q$9:$Q$1954,1,Matches!$F$9:$F$1954,3)))/((INDEX('RPI calculation'!$H$9:$H$356,O1939)+INDEX('RPI calculation'!$I$9:$I$356,O1939))-(COUNTIFS(Matches!$C$9:$C$1954,C1939,Matches!$D$9:$D$1954,D1939,Matches!$Q$9:$Q$1954,1)+COUNTIFS(Matches!$C$9:$C$1954,D1939,Matches!$D$9:$D$1954,C1939,Matches!$Q$9:$Q$1954,1))))</f>
        <v>0.63636363636363635</v>
      </c>
      <c r="V1939" s="9">
        <f>IF(Q1939=0,0,INDEX('RPI calculation'!$K$9:$K$356,P1939))</f>
        <v>0.58262432012432008</v>
      </c>
      <c r="W1939" s="9">
        <f>IF(Q1939=0,0,INDEX('RPI calculation'!$K$9:$K$356,O1939))</f>
        <v>0.52591945091945091</v>
      </c>
      <c r="X1939" s="1">
        <f>IF(G1939="D1",INDEX('RPI calculation'!$N$9:$N$356,O1939),0)</f>
        <v>98</v>
      </c>
      <c r="Y1939" s="1">
        <f>IF(H1939="D1",INDEX('RPI calculation'!$N$9:$N$356,P1939),0)</f>
        <v>94</v>
      </c>
    </row>
    <row r="1940" spans="1:25" ht="25">
      <c r="A1940" s="1" t="s">
        <v>4968</v>
      </c>
      <c r="B1940" s="12">
        <v>46285</v>
      </c>
      <c r="C1940" s="1" t="s">
        <v>186</v>
      </c>
      <c r="D1940" s="1" t="s">
        <v>136</v>
      </c>
      <c r="E1940" s="1">
        <v>0</v>
      </c>
      <c r="F1940" s="1">
        <v>3</v>
      </c>
      <c r="G1940" s="1" t="s">
        <v>584</v>
      </c>
      <c r="H1940" s="1" t="s">
        <v>584</v>
      </c>
      <c r="I1940" s="1">
        <v>2</v>
      </c>
      <c r="J1940" s="14" t="s">
        <v>4784</v>
      </c>
      <c r="K1940" s="14" t="s">
        <v>4969</v>
      </c>
      <c r="L1940" s="14"/>
      <c r="M1940" s="1" t="s">
        <v>5986</v>
      </c>
      <c r="N1940" s="14" t="s">
        <v>5989</v>
      </c>
      <c r="O1940" s="1">
        <f>IF(G1940="D1",MATCH(C1940,'RPI calculation'!$A$9:$A$356,0),0)</f>
        <v>94</v>
      </c>
      <c r="P1940" s="1">
        <f>IF(H1940="D1",MATCH(D1940,'RPI calculation'!$A$9:$A$356,0),0)</f>
        <v>126</v>
      </c>
      <c r="Q1940" s="1">
        <f t="shared" si="90"/>
        <v>1</v>
      </c>
      <c r="R1940" s="1">
        <f t="shared" si="91"/>
        <v>0</v>
      </c>
      <c r="S1940" s="1">
        <f t="shared" si="92"/>
        <v>1</v>
      </c>
      <c r="T1940" s="9">
        <f>IF(Q1940=0,0,(INDEX('RPI calculation'!$H$9:$H$356,P1940)-(COUNTIFS(Matches!$C$9:$C$1954,C1940,Matches!$D$9:$D$1954,D1940,Matches!$Q$9:$Q$1954,1,Matches!$F$9:$F$1954,3)+COUNTIFS(Matches!$C$9:$C$1954,D1940,Matches!$D$9:$D$1954,C1940,Matches!$Q$9:$Q$1954,1,Matches!$E$9:$E$1954,3)))/((INDEX('RPI calculation'!$H$9:$H$356,P1940)+INDEX('RPI calculation'!$I$9:$I$356,P1940))-(COUNTIFS(Matches!$C$9:$C$1954,C1940,Matches!$D$9:$D$1954,D1940,Matches!$Q$9:$Q$1954,1)+COUNTIFS(Matches!$C$9:$C$1954,D1940,Matches!$D$9:$D$1954,C1940,Matches!$Q$9:$Q$1954,1))))</f>
        <v>0.44444444444444442</v>
      </c>
      <c r="U1940" s="9">
        <f>IF(Q1940=0,0,(INDEX('RPI calculation'!$H$9:$H$356,O1940)-(COUNTIFS(Matches!$C$9:$C$1954,C1940,Matches!$D$9:$D$1954,D1940,Matches!$Q$9:$Q$1954,1,Matches!$E$9:$E$1954,3)+COUNTIFS(Matches!$C$9:$C$1954,D1940,Matches!$D$9:$D$1954,C1940,Matches!$Q$9:$Q$1954,1,Matches!$F$9:$F$1954,3)))/((INDEX('RPI calculation'!$H$9:$H$356,O1940)+INDEX('RPI calculation'!$I$9:$I$356,O1940))-(COUNTIFS(Matches!$C$9:$C$1954,C1940,Matches!$D$9:$D$1954,D1940,Matches!$Q$9:$Q$1954,1)+COUNTIFS(Matches!$C$9:$C$1954,D1940,Matches!$D$9:$D$1954,C1940,Matches!$Q$9:$Q$1954,1))))</f>
        <v>0.72727272727272729</v>
      </c>
      <c r="V1940" s="9">
        <f>IF(Q1940=0,0,INDEX('RPI calculation'!$K$9:$K$356,P1940))</f>
        <v>0.58047619047619048</v>
      </c>
      <c r="W1940" s="9">
        <f>IF(Q1940=0,0,INDEX('RPI calculation'!$K$9:$K$356,O1940))</f>
        <v>0.43535353535353538</v>
      </c>
      <c r="X1940" s="1">
        <f>IF(G1940="D1",INDEX('RPI calculation'!$N$9:$N$356,O1940),0)</f>
        <v>163</v>
      </c>
      <c r="Y1940" s="1">
        <f>IF(H1940="D1",INDEX('RPI calculation'!$N$9:$N$356,P1940),0)</f>
        <v>113</v>
      </c>
    </row>
    <row r="1941" spans="1:25">
      <c r="A1941" s="1" t="s">
        <v>4970</v>
      </c>
      <c r="B1941" s="12">
        <v>46285</v>
      </c>
      <c r="C1941" s="1" t="s">
        <v>162</v>
      </c>
      <c r="D1941" s="1" t="s">
        <v>59</v>
      </c>
      <c r="E1941" s="1">
        <v>0</v>
      </c>
      <c r="F1941" s="1">
        <v>3</v>
      </c>
      <c r="G1941" s="1" t="s">
        <v>584</v>
      </c>
      <c r="H1941" s="1" t="s">
        <v>584</v>
      </c>
      <c r="I1941" s="1">
        <v>1</v>
      </c>
      <c r="J1941" s="14" t="s">
        <v>1683</v>
      </c>
      <c r="K1941" s="14" t="s">
        <v>4971</v>
      </c>
      <c r="L1941" s="14"/>
      <c r="M1941" s="1" t="s">
        <v>5986</v>
      </c>
      <c r="N1941" s="14" t="s">
        <v>5989</v>
      </c>
      <c r="O1941" s="1">
        <f>IF(G1941="D1",MATCH(C1941,'RPI calculation'!$A$9:$A$356,0),0)</f>
        <v>102</v>
      </c>
      <c r="P1941" s="1">
        <f>IF(H1941="D1",MATCH(D1941,'RPI calculation'!$A$9:$A$356,0),0)</f>
        <v>127</v>
      </c>
      <c r="Q1941" s="1">
        <f t="shared" si="90"/>
        <v>1</v>
      </c>
      <c r="R1941" s="1">
        <f t="shared" si="91"/>
        <v>0</v>
      </c>
      <c r="S1941" s="1">
        <f t="shared" si="92"/>
        <v>1</v>
      </c>
      <c r="T1941" s="9">
        <f>IF(Q1941=0,0,(INDEX('RPI calculation'!$H$9:$H$356,P1941)-(COUNTIFS(Matches!$C$9:$C$1954,C1941,Matches!$D$9:$D$1954,D1941,Matches!$Q$9:$Q$1954,1,Matches!$F$9:$F$1954,3)+COUNTIFS(Matches!$C$9:$C$1954,D1941,Matches!$D$9:$D$1954,C1941,Matches!$Q$9:$Q$1954,1,Matches!$E$9:$E$1954,3)))/((INDEX('RPI calculation'!$H$9:$H$356,P1941)+INDEX('RPI calculation'!$I$9:$I$356,P1941))-(COUNTIFS(Matches!$C$9:$C$1954,C1941,Matches!$D$9:$D$1954,D1941,Matches!$Q$9:$Q$1954,1)+COUNTIFS(Matches!$C$9:$C$1954,D1941,Matches!$D$9:$D$1954,C1941,Matches!$Q$9:$Q$1954,1))))</f>
        <v>0.66666666666666663</v>
      </c>
      <c r="U1941" s="9">
        <f>IF(Q1941=0,0,(INDEX('RPI calculation'!$H$9:$H$356,O1941)-(COUNTIFS(Matches!$C$9:$C$1954,C1941,Matches!$D$9:$D$1954,D1941,Matches!$Q$9:$Q$1954,1,Matches!$E$9:$E$1954,3)+COUNTIFS(Matches!$C$9:$C$1954,D1941,Matches!$D$9:$D$1954,C1941,Matches!$Q$9:$Q$1954,1,Matches!$F$9:$F$1954,3)))/((INDEX('RPI calculation'!$H$9:$H$356,O1941)+INDEX('RPI calculation'!$I$9:$I$356,O1941))-(COUNTIFS(Matches!$C$9:$C$1954,C1941,Matches!$D$9:$D$1954,D1941,Matches!$Q$9:$Q$1954,1)+COUNTIFS(Matches!$C$9:$C$1954,D1941,Matches!$D$9:$D$1954,C1941,Matches!$Q$9:$Q$1954,1))))</f>
        <v>0.6</v>
      </c>
      <c r="V1941" s="9">
        <f>IF(Q1941=0,0,INDEX('RPI calculation'!$K$9:$K$356,P1941))</f>
        <v>0.58611111111111103</v>
      </c>
      <c r="W1941" s="9">
        <f>IF(Q1941=0,0,INDEX('RPI calculation'!$K$9:$K$356,O1941))</f>
        <v>0.52653810835629011</v>
      </c>
      <c r="X1941" s="1">
        <f>IF(G1941="D1",INDEX('RPI calculation'!$N$9:$N$356,O1941),0)</f>
        <v>139</v>
      </c>
      <c r="Y1941" s="1">
        <f>IF(H1941="D1",INDEX('RPI calculation'!$N$9:$N$356,P1941),0)</f>
        <v>36</v>
      </c>
    </row>
    <row r="1942" spans="1:25" ht="25">
      <c r="A1942" s="1" t="s">
        <v>4972</v>
      </c>
      <c r="B1942" s="12">
        <v>46285</v>
      </c>
      <c r="C1942" s="1" t="s">
        <v>70</v>
      </c>
      <c r="D1942" s="1" t="s">
        <v>175</v>
      </c>
      <c r="E1942" s="1">
        <v>3</v>
      </c>
      <c r="F1942" s="1">
        <v>0</v>
      </c>
      <c r="G1942" s="1" t="s">
        <v>584</v>
      </c>
      <c r="H1942" s="1" t="s">
        <v>584</v>
      </c>
      <c r="I1942" s="1">
        <v>2</v>
      </c>
      <c r="J1942" s="14" t="s">
        <v>2196</v>
      </c>
      <c r="K1942" s="14" t="s">
        <v>4973</v>
      </c>
      <c r="L1942" s="14"/>
      <c r="M1942" s="1" t="s">
        <v>5986</v>
      </c>
      <c r="N1942" s="14" t="s">
        <v>5989</v>
      </c>
      <c r="O1942" s="1">
        <f>IF(G1942="D1",MATCH(C1942,'RPI calculation'!$A$9:$A$356,0),0)</f>
        <v>105</v>
      </c>
      <c r="P1942" s="1">
        <f>IF(H1942="D1",MATCH(D1942,'RPI calculation'!$A$9:$A$356,0),0)</f>
        <v>237</v>
      </c>
      <c r="Q1942" s="1">
        <f t="shared" si="90"/>
        <v>1</v>
      </c>
      <c r="R1942" s="1">
        <f t="shared" si="91"/>
        <v>1</v>
      </c>
      <c r="S1942" s="1">
        <f t="shared" si="92"/>
        <v>0</v>
      </c>
      <c r="T1942" s="9">
        <f>IF(Q1942=0,0,(INDEX('RPI calculation'!$H$9:$H$356,P1942)-(COUNTIFS(Matches!$C$9:$C$1954,C1942,Matches!$D$9:$D$1954,D1942,Matches!$Q$9:$Q$1954,1,Matches!$F$9:$F$1954,3)+COUNTIFS(Matches!$C$9:$C$1954,D1942,Matches!$D$9:$D$1954,C1942,Matches!$Q$9:$Q$1954,1,Matches!$E$9:$E$1954,3)))/((INDEX('RPI calculation'!$H$9:$H$356,P1942)+INDEX('RPI calculation'!$I$9:$I$356,P1942))-(COUNTIFS(Matches!$C$9:$C$1954,C1942,Matches!$D$9:$D$1954,D1942,Matches!$Q$9:$Q$1954,1)+COUNTIFS(Matches!$C$9:$C$1954,D1942,Matches!$D$9:$D$1954,C1942,Matches!$Q$9:$Q$1954,1))))</f>
        <v>0.63636363636363635</v>
      </c>
      <c r="U1942" s="9">
        <f>IF(Q1942=0,0,(INDEX('RPI calculation'!$H$9:$H$356,O1942)-(COUNTIFS(Matches!$C$9:$C$1954,C1942,Matches!$D$9:$D$1954,D1942,Matches!$Q$9:$Q$1954,1,Matches!$E$9:$E$1954,3)+COUNTIFS(Matches!$C$9:$C$1954,D1942,Matches!$D$9:$D$1954,C1942,Matches!$Q$9:$Q$1954,1,Matches!$F$9:$F$1954,3)))/((INDEX('RPI calculation'!$H$9:$H$356,O1942)+INDEX('RPI calculation'!$I$9:$I$356,O1942))-(COUNTIFS(Matches!$C$9:$C$1954,C1942,Matches!$D$9:$D$1954,D1942,Matches!$Q$9:$Q$1954,1)+COUNTIFS(Matches!$C$9:$C$1954,D1942,Matches!$D$9:$D$1954,C1942,Matches!$Q$9:$Q$1954,1))))</f>
        <v>1</v>
      </c>
      <c r="V1942" s="9">
        <f>IF(Q1942=0,0,INDEX('RPI calculation'!$K$9:$K$356,P1942))</f>
        <v>0.50441919191919193</v>
      </c>
      <c r="W1942" s="9">
        <f>IF(Q1942=0,0,INDEX('RPI calculation'!$K$9:$K$356,O1942))</f>
        <v>0.46898040231373567</v>
      </c>
      <c r="X1942" s="1">
        <f>IF(G1942="D1",INDEX('RPI calculation'!$N$9:$N$356,O1942),0)</f>
        <v>47</v>
      </c>
      <c r="Y1942" s="1">
        <f>IF(H1942="D1",INDEX('RPI calculation'!$N$9:$N$356,P1942),0)</f>
        <v>152</v>
      </c>
    </row>
    <row r="1943" spans="1:25" ht="25">
      <c r="A1943" s="1" t="s">
        <v>4974</v>
      </c>
      <c r="B1943" s="12">
        <v>46285</v>
      </c>
      <c r="C1943" s="1" t="s">
        <v>94</v>
      </c>
      <c r="D1943" s="1" t="s">
        <v>39</v>
      </c>
      <c r="E1943" s="1">
        <v>2</v>
      </c>
      <c r="F1943" s="1">
        <v>3</v>
      </c>
      <c r="G1943" s="1" t="s">
        <v>584</v>
      </c>
      <c r="H1943" s="1" t="s">
        <v>584</v>
      </c>
      <c r="I1943" s="1">
        <v>2</v>
      </c>
      <c r="J1943" s="14" t="s">
        <v>1513</v>
      </c>
      <c r="K1943" s="14" t="s">
        <v>4975</v>
      </c>
      <c r="L1943" s="14"/>
      <c r="M1943" s="1" t="s">
        <v>5986</v>
      </c>
      <c r="N1943" s="14" t="s">
        <v>5989</v>
      </c>
      <c r="O1943" s="1">
        <f>IF(G1943="D1",MATCH(C1943,'RPI calculation'!$A$9:$A$356,0),0)</f>
        <v>106</v>
      </c>
      <c r="P1943" s="1">
        <f>IF(H1943="D1",MATCH(D1943,'RPI calculation'!$A$9:$A$356,0),0)</f>
        <v>300</v>
      </c>
      <c r="Q1943" s="1">
        <f t="shared" si="90"/>
        <v>1</v>
      </c>
      <c r="R1943" s="1">
        <f t="shared" si="91"/>
        <v>0</v>
      </c>
      <c r="S1943" s="1">
        <f t="shared" si="92"/>
        <v>1</v>
      </c>
      <c r="T1943" s="9">
        <f>IF(Q1943=0,0,(INDEX('RPI calculation'!$H$9:$H$356,P1943)-(COUNTIFS(Matches!$C$9:$C$1954,C1943,Matches!$D$9:$D$1954,D1943,Matches!$Q$9:$Q$1954,1,Matches!$F$9:$F$1954,3)+COUNTIFS(Matches!$C$9:$C$1954,D1943,Matches!$D$9:$D$1954,C1943,Matches!$Q$9:$Q$1954,1,Matches!$E$9:$E$1954,3)))/((INDEX('RPI calculation'!$H$9:$H$356,P1943)+INDEX('RPI calculation'!$I$9:$I$356,P1943))-(COUNTIFS(Matches!$C$9:$C$1954,C1943,Matches!$D$9:$D$1954,D1943,Matches!$Q$9:$Q$1954,1)+COUNTIFS(Matches!$C$9:$C$1954,D1943,Matches!$D$9:$D$1954,C1943,Matches!$Q$9:$Q$1954,1))))</f>
        <v>0.8</v>
      </c>
      <c r="U1943" s="9">
        <f>IF(Q1943=0,0,(INDEX('RPI calculation'!$H$9:$H$356,O1943)-(COUNTIFS(Matches!$C$9:$C$1954,C1943,Matches!$D$9:$D$1954,D1943,Matches!$Q$9:$Q$1954,1,Matches!$E$9:$E$1954,3)+COUNTIFS(Matches!$C$9:$C$1954,D1943,Matches!$D$9:$D$1954,C1943,Matches!$Q$9:$Q$1954,1,Matches!$F$9:$F$1954,3)))/((INDEX('RPI calculation'!$H$9:$H$356,O1943)+INDEX('RPI calculation'!$I$9:$I$356,O1943))-(COUNTIFS(Matches!$C$9:$C$1954,C1943,Matches!$D$9:$D$1954,D1943,Matches!$Q$9:$Q$1954,1)+COUNTIFS(Matches!$C$9:$C$1954,D1943,Matches!$D$9:$D$1954,C1943,Matches!$Q$9:$Q$1954,1))))</f>
        <v>0.8</v>
      </c>
      <c r="V1943" s="9">
        <f>IF(Q1943=0,0,INDEX('RPI calculation'!$K$9:$K$356,P1943))</f>
        <v>0.61432178932178927</v>
      </c>
      <c r="W1943" s="9">
        <f>IF(Q1943=0,0,INDEX('RPI calculation'!$K$9:$K$356,O1943))</f>
        <v>0.51359044995408631</v>
      </c>
      <c r="X1943" s="1">
        <f>IF(G1943="D1",INDEX('RPI calculation'!$N$9:$N$356,O1943),0)</f>
        <v>71</v>
      </c>
      <c r="Y1943" s="1">
        <f>IF(H1943="D1",INDEX('RPI calculation'!$N$9:$N$356,P1943),0)</f>
        <v>16</v>
      </c>
    </row>
    <row r="1944" spans="1:25" ht="25">
      <c r="A1944" s="1" t="s">
        <v>4976</v>
      </c>
      <c r="B1944" s="12">
        <v>46285</v>
      </c>
      <c r="C1944" s="1" t="s">
        <v>206</v>
      </c>
      <c r="D1944" s="1" t="s">
        <v>192</v>
      </c>
      <c r="E1944" s="1">
        <v>3</v>
      </c>
      <c r="F1944" s="1">
        <v>0</v>
      </c>
      <c r="G1944" s="1" t="s">
        <v>584</v>
      </c>
      <c r="H1944" s="1" t="s">
        <v>584</v>
      </c>
      <c r="I1944" s="1">
        <v>2</v>
      </c>
      <c r="J1944" s="14" t="s">
        <v>844</v>
      </c>
      <c r="K1944" s="14" t="s">
        <v>4977</v>
      </c>
      <c r="L1944" s="14"/>
      <c r="M1944" s="1" t="s">
        <v>5986</v>
      </c>
      <c r="N1944" s="14" t="s">
        <v>5989</v>
      </c>
      <c r="O1944" s="1">
        <f>IF(G1944="D1",MATCH(C1944,'RPI calculation'!$A$9:$A$356,0),0)</f>
        <v>116</v>
      </c>
      <c r="P1944" s="1">
        <f>IF(H1944="D1",MATCH(D1944,'RPI calculation'!$A$9:$A$356,0),0)</f>
        <v>205</v>
      </c>
      <c r="Q1944" s="1">
        <f t="shared" si="90"/>
        <v>1</v>
      </c>
      <c r="R1944" s="1">
        <f t="shared" si="91"/>
        <v>1</v>
      </c>
      <c r="S1944" s="1">
        <f t="shared" si="92"/>
        <v>0</v>
      </c>
      <c r="T1944" s="9">
        <f>IF(Q1944=0,0,(INDEX('RPI calculation'!$H$9:$H$356,P1944)-(COUNTIFS(Matches!$C$9:$C$1954,C1944,Matches!$D$9:$D$1954,D1944,Matches!$Q$9:$Q$1954,1,Matches!$F$9:$F$1954,3)+COUNTIFS(Matches!$C$9:$C$1954,D1944,Matches!$D$9:$D$1954,C1944,Matches!$Q$9:$Q$1954,1,Matches!$E$9:$E$1954,3)))/((INDEX('RPI calculation'!$H$9:$H$356,P1944)+INDEX('RPI calculation'!$I$9:$I$356,P1944))-(COUNTIFS(Matches!$C$9:$C$1954,C1944,Matches!$D$9:$D$1954,D1944,Matches!$Q$9:$Q$1954,1)+COUNTIFS(Matches!$C$9:$C$1954,D1944,Matches!$D$9:$D$1954,C1944,Matches!$Q$9:$Q$1954,1))))</f>
        <v>0.45454545454545453</v>
      </c>
      <c r="U1944" s="9">
        <f>IF(Q1944=0,0,(INDEX('RPI calculation'!$H$9:$H$356,O1944)-(COUNTIFS(Matches!$C$9:$C$1954,C1944,Matches!$D$9:$D$1954,D1944,Matches!$Q$9:$Q$1954,1,Matches!$E$9:$E$1954,3)+COUNTIFS(Matches!$C$9:$C$1954,D1944,Matches!$D$9:$D$1954,C1944,Matches!$Q$9:$Q$1954,1,Matches!$F$9:$F$1954,3)))/((INDEX('RPI calculation'!$H$9:$H$356,O1944)+INDEX('RPI calculation'!$I$9:$I$356,O1944))-(COUNTIFS(Matches!$C$9:$C$1954,C1944,Matches!$D$9:$D$1954,D1944,Matches!$Q$9:$Q$1954,1)+COUNTIFS(Matches!$C$9:$C$1954,D1944,Matches!$D$9:$D$1954,C1944,Matches!$Q$9:$Q$1954,1))))</f>
        <v>0.8</v>
      </c>
      <c r="V1944" s="9">
        <f>IF(Q1944=0,0,INDEX('RPI calculation'!$K$9:$K$356,P1944))</f>
        <v>0.56127946127946127</v>
      </c>
      <c r="W1944" s="9">
        <f>IF(Q1944=0,0,INDEX('RPI calculation'!$K$9:$K$356,O1944))</f>
        <v>0.32379741470650564</v>
      </c>
      <c r="X1944" s="1">
        <f>IF(G1944="D1",INDEX('RPI calculation'!$N$9:$N$356,O1944),0)</f>
        <v>183</v>
      </c>
      <c r="Y1944" s="1">
        <f>IF(H1944="D1",INDEX('RPI calculation'!$N$9:$N$356,P1944),0)</f>
        <v>169</v>
      </c>
    </row>
    <row r="1945" spans="1:25" ht="25">
      <c r="A1945" s="1" t="s">
        <v>4978</v>
      </c>
      <c r="B1945" s="12">
        <v>46285</v>
      </c>
      <c r="C1945" s="1" t="s">
        <v>27</v>
      </c>
      <c r="D1945" s="1" t="s">
        <v>29</v>
      </c>
      <c r="E1945" s="1">
        <v>3</v>
      </c>
      <c r="F1945" s="1">
        <v>1</v>
      </c>
      <c r="G1945" s="1" t="s">
        <v>584</v>
      </c>
      <c r="H1945" s="1" t="s">
        <v>584</v>
      </c>
      <c r="I1945" s="1">
        <v>2</v>
      </c>
      <c r="J1945" s="14" t="s">
        <v>4979</v>
      </c>
      <c r="K1945" s="14" t="s">
        <v>4980</v>
      </c>
      <c r="L1945" s="14"/>
      <c r="M1945" s="1" t="s">
        <v>5986</v>
      </c>
      <c r="N1945" s="14" t="s">
        <v>5988</v>
      </c>
      <c r="O1945" s="1">
        <f>IF(G1945="D1",MATCH(C1945,'RPI calculation'!$A$9:$A$356,0),0)</f>
        <v>132</v>
      </c>
      <c r="P1945" s="1">
        <f>IF(H1945="D1",MATCH(D1945,'RPI calculation'!$A$9:$A$356,0),0)</f>
        <v>146</v>
      </c>
      <c r="Q1945" s="1">
        <f t="shared" si="90"/>
        <v>1</v>
      </c>
      <c r="R1945" s="1">
        <f t="shared" si="91"/>
        <v>1</v>
      </c>
      <c r="S1945" s="1">
        <f t="shared" si="92"/>
        <v>0</v>
      </c>
      <c r="T1945" s="9">
        <f>IF(Q1945=0,0,(INDEX('RPI calculation'!$H$9:$H$356,P1945)-(COUNTIFS(Matches!$C$9:$C$1954,C1945,Matches!$D$9:$D$1954,D1945,Matches!$Q$9:$Q$1954,1,Matches!$F$9:$F$1954,3)+COUNTIFS(Matches!$C$9:$C$1954,D1945,Matches!$D$9:$D$1954,C1945,Matches!$Q$9:$Q$1954,1,Matches!$E$9:$E$1954,3)))/((INDEX('RPI calculation'!$H$9:$H$356,P1945)+INDEX('RPI calculation'!$I$9:$I$356,P1945))-(COUNTIFS(Matches!$C$9:$C$1954,C1945,Matches!$D$9:$D$1954,D1945,Matches!$Q$9:$Q$1954,1)+COUNTIFS(Matches!$C$9:$C$1954,D1945,Matches!$D$9:$D$1954,C1945,Matches!$Q$9:$Q$1954,1))))</f>
        <v>0.90909090909090906</v>
      </c>
      <c r="U1945" s="9">
        <f>IF(Q1945=0,0,(INDEX('RPI calculation'!$H$9:$H$356,O1945)-(COUNTIFS(Matches!$C$9:$C$1954,C1945,Matches!$D$9:$D$1954,D1945,Matches!$Q$9:$Q$1954,1,Matches!$E$9:$E$1954,3)+COUNTIFS(Matches!$C$9:$C$1954,D1945,Matches!$D$9:$D$1954,C1945,Matches!$Q$9:$Q$1954,1,Matches!$F$9:$F$1954,3)))/((INDEX('RPI calculation'!$H$9:$H$356,O1945)+INDEX('RPI calculation'!$I$9:$I$356,O1945))-(COUNTIFS(Matches!$C$9:$C$1954,C1945,Matches!$D$9:$D$1954,D1945,Matches!$Q$9:$Q$1954,1)+COUNTIFS(Matches!$C$9:$C$1954,D1945,Matches!$D$9:$D$1954,C1945,Matches!$Q$9:$Q$1954,1))))</f>
        <v>0.77777777777777779</v>
      </c>
      <c r="V1945" s="9">
        <f>IF(Q1945=0,0,INDEX('RPI calculation'!$K$9:$K$356,P1945))</f>
        <v>0.65386904761904752</v>
      </c>
      <c r="W1945" s="9">
        <f>IF(Q1945=0,0,INDEX('RPI calculation'!$K$9:$K$356,O1945))</f>
        <v>0.67789321789321788</v>
      </c>
      <c r="X1945" s="1">
        <f>IF(G1945="D1",INDEX('RPI calculation'!$N$9:$N$356,O1945),0)</f>
        <v>4</v>
      </c>
      <c r="Y1945" s="1">
        <f>IF(H1945="D1",INDEX('RPI calculation'!$N$9:$N$356,P1945),0)</f>
        <v>6</v>
      </c>
    </row>
    <row r="1946" spans="1:25">
      <c r="A1946" s="1" t="s">
        <v>4981</v>
      </c>
      <c r="B1946" s="12">
        <v>46285</v>
      </c>
      <c r="C1946" s="1" t="s">
        <v>254</v>
      </c>
      <c r="D1946" s="1" t="s">
        <v>108</v>
      </c>
      <c r="E1946" s="1">
        <v>0</v>
      </c>
      <c r="F1946" s="1">
        <v>3</v>
      </c>
      <c r="G1946" s="1" t="s">
        <v>584</v>
      </c>
      <c r="H1946" s="1" t="s">
        <v>584</v>
      </c>
      <c r="I1946" s="1">
        <v>1</v>
      </c>
      <c r="J1946" s="14" t="s">
        <v>4303</v>
      </c>
      <c r="K1946" s="14" t="s">
        <v>4982</v>
      </c>
      <c r="L1946" s="14"/>
      <c r="M1946" s="1" t="s">
        <v>5993</v>
      </c>
      <c r="N1946" s="14" t="s">
        <v>5989</v>
      </c>
      <c r="O1946" s="1">
        <f>IF(G1946="D1",MATCH(C1946,'RPI calculation'!$A$9:$A$356,0),0)</f>
        <v>133</v>
      </c>
      <c r="P1946" s="1">
        <f>IF(H1946="D1",MATCH(D1946,'RPI calculation'!$A$9:$A$356,0),0)</f>
        <v>136</v>
      </c>
      <c r="Q1946" s="1">
        <f t="shared" si="90"/>
        <v>1</v>
      </c>
      <c r="R1946" s="1">
        <f t="shared" si="91"/>
        <v>0</v>
      </c>
      <c r="S1946" s="1">
        <f t="shared" si="92"/>
        <v>1</v>
      </c>
      <c r="T1946" s="9">
        <f>IF(Q1946=0,0,(INDEX('RPI calculation'!$H$9:$H$356,P1946)-(COUNTIFS(Matches!$C$9:$C$1954,C1946,Matches!$D$9:$D$1954,D1946,Matches!$Q$9:$Q$1954,1,Matches!$F$9:$F$1954,3)+COUNTIFS(Matches!$C$9:$C$1954,D1946,Matches!$D$9:$D$1954,C1946,Matches!$Q$9:$Q$1954,1,Matches!$E$9:$E$1954,3)))/((INDEX('RPI calculation'!$H$9:$H$356,P1946)+INDEX('RPI calculation'!$I$9:$I$356,P1946))-(COUNTIFS(Matches!$C$9:$C$1954,C1946,Matches!$D$9:$D$1954,D1946,Matches!$Q$9:$Q$1954,1)+COUNTIFS(Matches!$C$9:$C$1954,D1946,Matches!$D$9:$D$1954,C1946,Matches!$Q$9:$Q$1954,1))))</f>
        <v>0.88888888888888884</v>
      </c>
      <c r="U1946" s="9">
        <f>IF(Q1946=0,0,(INDEX('RPI calculation'!$H$9:$H$356,O1946)-(COUNTIFS(Matches!$C$9:$C$1954,C1946,Matches!$D$9:$D$1954,D1946,Matches!$Q$9:$Q$1954,1,Matches!$E$9:$E$1954,3)+COUNTIFS(Matches!$C$9:$C$1954,D1946,Matches!$D$9:$D$1954,C1946,Matches!$Q$9:$Q$1954,1,Matches!$F$9:$F$1954,3)))/((INDEX('RPI calculation'!$H$9:$H$356,O1946)+INDEX('RPI calculation'!$I$9:$I$356,O1946))-(COUNTIFS(Matches!$C$9:$C$1954,C1946,Matches!$D$9:$D$1954,D1946,Matches!$Q$9:$Q$1954,1)+COUNTIFS(Matches!$C$9:$C$1954,D1946,Matches!$D$9:$D$1954,C1946,Matches!$Q$9:$Q$1954,1))))</f>
        <v>0.54545454545454541</v>
      </c>
      <c r="V1946" s="9">
        <f>IF(Q1946=0,0,INDEX('RPI calculation'!$K$9:$K$356,P1946))</f>
        <v>0.45855089355089351</v>
      </c>
      <c r="W1946" s="9">
        <f>IF(Q1946=0,0,INDEX('RPI calculation'!$K$9:$K$356,O1946))</f>
        <v>0.44771917896917895</v>
      </c>
      <c r="X1946" s="1">
        <f>IF(G1946="D1",INDEX('RPI calculation'!$N$9:$N$356,O1946),0)</f>
        <v>231</v>
      </c>
      <c r="Y1946" s="1">
        <f>IF(H1946="D1",INDEX('RPI calculation'!$N$9:$N$356,P1946),0)</f>
        <v>85</v>
      </c>
    </row>
    <row r="1947" spans="1:25" ht="25">
      <c r="A1947" s="1" t="s">
        <v>4983</v>
      </c>
      <c r="B1947" s="12">
        <v>46285</v>
      </c>
      <c r="C1947" s="1" t="s">
        <v>147</v>
      </c>
      <c r="D1947" s="1" t="s">
        <v>158</v>
      </c>
      <c r="E1947" s="1">
        <v>3</v>
      </c>
      <c r="F1947" s="1">
        <v>0</v>
      </c>
      <c r="G1947" s="1" t="s">
        <v>584</v>
      </c>
      <c r="H1947" s="1" t="s">
        <v>584</v>
      </c>
      <c r="I1947" s="1">
        <v>2</v>
      </c>
      <c r="J1947" s="14" t="s">
        <v>815</v>
      </c>
      <c r="K1947" s="14" t="s">
        <v>4984</v>
      </c>
      <c r="L1947" s="14"/>
      <c r="M1947" s="1" t="s">
        <v>5986</v>
      </c>
      <c r="N1947" s="14" t="s">
        <v>5989</v>
      </c>
      <c r="O1947" s="1">
        <f>IF(G1947="D1",MATCH(C1947,'RPI calculation'!$A$9:$A$356,0),0)</f>
        <v>152</v>
      </c>
      <c r="P1947" s="1">
        <f>IF(H1947="D1",MATCH(D1947,'RPI calculation'!$A$9:$A$356,0),0)</f>
        <v>165</v>
      </c>
      <c r="Q1947" s="1">
        <f t="shared" si="90"/>
        <v>1</v>
      </c>
      <c r="R1947" s="1">
        <f t="shared" si="91"/>
        <v>1</v>
      </c>
      <c r="S1947" s="1">
        <f t="shared" si="92"/>
        <v>0</v>
      </c>
      <c r="T1947" s="9">
        <f>IF(Q1947=0,0,(INDEX('RPI calculation'!$H$9:$H$356,P1947)-(COUNTIFS(Matches!$C$9:$C$1954,C1947,Matches!$D$9:$D$1954,D1947,Matches!$Q$9:$Q$1954,1,Matches!$F$9:$F$1954,3)+COUNTIFS(Matches!$C$9:$C$1954,D1947,Matches!$D$9:$D$1954,C1947,Matches!$Q$9:$Q$1954,1,Matches!$E$9:$E$1954,3)))/((INDEX('RPI calculation'!$H$9:$H$356,P1947)+INDEX('RPI calculation'!$I$9:$I$356,P1947))-(COUNTIFS(Matches!$C$9:$C$1954,C1947,Matches!$D$9:$D$1954,D1947,Matches!$Q$9:$Q$1954,1)+COUNTIFS(Matches!$C$9:$C$1954,D1947,Matches!$D$9:$D$1954,C1947,Matches!$Q$9:$Q$1954,1))))</f>
        <v>0.5</v>
      </c>
      <c r="U1947" s="9">
        <f>IF(Q1947=0,0,(INDEX('RPI calculation'!$H$9:$H$356,O1947)-(COUNTIFS(Matches!$C$9:$C$1954,C1947,Matches!$D$9:$D$1954,D1947,Matches!$Q$9:$Q$1954,1,Matches!$E$9:$E$1954,3)+COUNTIFS(Matches!$C$9:$C$1954,D1947,Matches!$D$9:$D$1954,C1947,Matches!$Q$9:$Q$1954,1,Matches!$F$9:$F$1954,3)))/((INDEX('RPI calculation'!$H$9:$H$356,O1947)+INDEX('RPI calculation'!$I$9:$I$356,O1947))-(COUNTIFS(Matches!$C$9:$C$1954,C1947,Matches!$D$9:$D$1954,D1947,Matches!$Q$9:$Q$1954,1)+COUNTIFS(Matches!$C$9:$C$1954,D1947,Matches!$D$9:$D$1954,C1947,Matches!$Q$9:$Q$1954,1))))</f>
        <v>0.44444444444444442</v>
      </c>
      <c r="V1947" s="9">
        <f>IF(Q1947=0,0,INDEX('RPI calculation'!$K$9:$K$356,P1947))</f>
        <v>0.54641873278236919</v>
      </c>
      <c r="W1947" s="9">
        <f>IF(Q1947=0,0,INDEX('RPI calculation'!$K$9:$K$356,O1947))</f>
        <v>0.52063492063492056</v>
      </c>
      <c r="X1947" s="1">
        <f>IF(G1947="D1",INDEX('RPI calculation'!$N$9:$N$356,O1947),0)</f>
        <v>124</v>
      </c>
      <c r="Y1947" s="1">
        <f>IF(H1947="D1",INDEX('RPI calculation'!$N$9:$N$356,P1947),0)</f>
        <v>135</v>
      </c>
    </row>
    <row r="1948" spans="1:25" ht="25">
      <c r="A1948" s="1" t="s">
        <v>4985</v>
      </c>
      <c r="B1948" s="12">
        <v>46285</v>
      </c>
      <c r="C1948" s="1" t="s">
        <v>352</v>
      </c>
      <c r="D1948" s="1" t="s">
        <v>55</v>
      </c>
      <c r="E1948" s="1">
        <v>0</v>
      </c>
      <c r="F1948" s="1">
        <v>3</v>
      </c>
      <c r="G1948" s="1" t="s">
        <v>584</v>
      </c>
      <c r="H1948" s="1" t="s">
        <v>584</v>
      </c>
      <c r="I1948" s="1">
        <v>2</v>
      </c>
      <c r="J1948" s="14" t="s">
        <v>1118</v>
      </c>
      <c r="K1948" s="14" t="s">
        <v>4986</v>
      </c>
      <c r="L1948" s="14"/>
      <c r="M1948" s="1" t="s">
        <v>5986</v>
      </c>
      <c r="N1948" s="14" t="s">
        <v>5989</v>
      </c>
      <c r="O1948" s="1">
        <f>IF(G1948="D1",MATCH(C1948,'RPI calculation'!$A$9:$A$356,0),0)</f>
        <v>186</v>
      </c>
      <c r="P1948" s="1">
        <f>IF(H1948="D1",MATCH(D1948,'RPI calculation'!$A$9:$A$356,0),0)</f>
        <v>290</v>
      </c>
      <c r="Q1948" s="1">
        <f t="shared" si="90"/>
        <v>1</v>
      </c>
      <c r="R1948" s="1">
        <f t="shared" si="91"/>
        <v>0</v>
      </c>
      <c r="S1948" s="1">
        <f t="shared" si="92"/>
        <v>1</v>
      </c>
      <c r="T1948" s="9">
        <f>IF(Q1948=0,0,(INDEX('RPI calculation'!$H$9:$H$356,P1948)-(COUNTIFS(Matches!$C$9:$C$1954,C1948,Matches!$D$9:$D$1954,D1948,Matches!$Q$9:$Q$1954,1,Matches!$F$9:$F$1954,3)+COUNTIFS(Matches!$C$9:$C$1954,D1948,Matches!$D$9:$D$1954,C1948,Matches!$Q$9:$Q$1954,1,Matches!$E$9:$E$1954,3)))/((INDEX('RPI calculation'!$H$9:$H$356,P1948)+INDEX('RPI calculation'!$I$9:$I$356,P1948))-(COUNTIFS(Matches!$C$9:$C$1954,C1948,Matches!$D$9:$D$1954,D1948,Matches!$Q$9:$Q$1954,1)+COUNTIFS(Matches!$C$9:$C$1954,D1948,Matches!$D$9:$D$1954,C1948,Matches!$Q$9:$Q$1954,1))))</f>
        <v>0.77777777777777779</v>
      </c>
      <c r="U1948" s="9">
        <f>IF(Q1948=0,0,(INDEX('RPI calculation'!$H$9:$H$356,O1948)-(COUNTIFS(Matches!$C$9:$C$1954,C1948,Matches!$D$9:$D$1954,D1948,Matches!$Q$9:$Q$1954,1,Matches!$E$9:$E$1954,3)+COUNTIFS(Matches!$C$9:$C$1954,D1948,Matches!$D$9:$D$1954,C1948,Matches!$Q$9:$Q$1954,1,Matches!$F$9:$F$1954,3)))/((INDEX('RPI calculation'!$H$9:$H$356,O1948)+INDEX('RPI calculation'!$I$9:$I$356,O1948))-(COUNTIFS(Matches!$C$9:$C$1954,C1948,Matches!$D$9:$D$1954,D1948,Matches!$Q$9:$Q$1954,1)+COUNTIFS(Matches!$C$9:$C$1954,D1948,Matches!$D$9:$D$1954,C1948,Matches!$Q$9:$Q$1954,1))))</f>
        <v>0.16666666666666666</v>
      </c>
      <c r="V1948" s="9">
        <f>IF(Q1948=0,0,INDEX('RPI calculation'!$K$9:$K$356,P1948))</f>
        <v>0.58141414141414149</v>
      </c>
      <c r="W1948" s="9">
        <f>IF(Q1948=0,0,INDEX('RPI calculation'!$K$9:$K$356,O1948))</f>
        <v>0.404967254967255</v>
      </c>
      <c r="X1948" s="1">
        <f>IF(G1948="D1",INDEX('RPI calculation'!$N$9:$N$356,O1948),0)</f>
        <v>329</v>
      </c>
      <c r="Y1948" s="1">
        <f>IF(H1948="D1",INDEX('RPI calculation'!$N$9:$N$356,P1948),0)</f>
        <v>32</v>
      </c>
    </row>
    <row r="1949" spans="1:25" ht="25">
      <c r="A1949" s="1" t="s">
        <v>4987</v>
      </c>
      <c r="B1949" s="12">
        <v>46285</v>
      </c>
      <c r="C1949" s="1" t="s">
        <v>48</v>
      </c>
      <c r="D1949" s="1" t="s">
        <v>214</v>
      </c>
      <c r="E1949" s="1">
        <v>3</v>
      </c>
      <c r="F1949" s="1">
        <v>0</v>
      </c>
      <c r="G1949" s="1" t="s">
        <v>584</v>
      </c>
      <c r="H1949" s="1" t="s">
        <v>584</v>
      </c>
      <c r="I1949" s="1">
        <v>2</v>
      </c>
      <c r="J1949" s="14" t="s">
        <v>1369</v>
      </c>
      <c r="K1949" s="14" t="s">
        <v>4988</v>
      </c>
      <c r="L1949" s="14"/>
      <c r="M1949" s="1" t="s">
        <v>5986</v>
      </c>
      <c r="N1949" s="14" t="s">
        <v>5989</v>
      </c>
      <c r="O1949" s="1">
        <f>IF(G1949="D1",MATCH(C1949,'RPI calculation'!$A$9:$A$356,0),0)</f>
        <v>213</v>
      </c>
      <c r="P1949" s="1">
        <f>IF(H1949="D1",MATCH(D1949,'RPI calculation'!$A$9:$A$356,0),0)</f>
        <v>214</v>
      </c>
      <c r="Q1949" s="1">
        <f t="shared" si="90"/>
        <v>1</v>
      </c>
      <c r="R1949" s="1">
        <f t="shared" si="91"/>
        <v>1</v>
      </c>
      <c r="S1949" s="1">
        <f t="shared" si="92"/>
        <v>0</v>
      </c>
      <c r="T1949" s="9">
        <f>IF(Q1949=0,0,(INDEX('RPI calculation'!$H$9:$H$356,P1949)-(COUNTIFS(Matches!$C$9:$C$1954,C1949,Matches!$D$9:$D$1954,D1949,Matches!$Q$9:$Q$1954,1,Matches!$F$9:$F$1954,3)+COUNTIFS(Matches!$C$9:$C$1954,D1949,Matches!$D$9:$D$1954,C1949,Matches!$Q$9:$Q$1954,1,Matches!$E$9:$E$1954,3)))/((INDEX('RPI calculation'!$H$9:$H$356,P1949)+INDEX('RPI calculation'!$I$9:$I$356,P1949))-(COUNTIFS(Matches!$C$9:$C$1954,C1949,Matches!$D$9:$D$1954,D1949,Matches!$Q$9:$Q$1954,1)+COUNTIFS(Matches!$C$9:$C$1954,D1949,Matches!$D$9:$D$1954,C1949,Matches!$Q$9:$Q$1954,1))))</f>
        <v>0.5</v>
      </c>
      <c r="U1949" s="9">
        <f>IF(Q1949=0,0,(INDEX('RPI calculation'!$H$9:$H$356,O1949)-(COUNTIFS(Matches!$C$9:$C$1954,C1949,Matches!$D$9:$D$1954,D1949,Matches!$Q$9:$Q$1954,1,Matches!$E$9:$E$1954,3)+COUNTIFS(Matches!$C$9:$C$1954,D1949,Matches!$D$9:$D$1954,C1949,Matches!$Q$9:$Q$1954,1,Matches!$F$9:$F$1954,3)))/((INDEX('RPI calculation'!$H$9:$H$356,O1949)+INDEX('RPI calculation'!$I$9:$I$356,O1949))-(COUNTIFS(Matches!$C$9:$C$1954,C1949,Matches!$D$9:$D$1954,D1949,Matches!$Q$9:$Q$1954,1)+COUNTIFS(Matches!$C$9:$C$1954,D1949,Matches!$D$9:$D$1954,C1949,Matches!$Q$9:$Q$1954,1))))</f>
        <v>0.88888888888888884</v>
      </c>
      <c r="V1949" s="9">
        <f>IF(Q1949=0,0,INDEX('RPI calculation'!$K$9:$K$356,P1949))</f>
        <v>0.51349862258953172</v>
      </c>
      <c r="W1949" s="9">
        <f>IF(Q1949=0,0,INDEX('RPI calculation'!$K$9:$K$356,O1949))</f>
        <v>0.53732323232323231</v>
      </c>
      <c r="X1949" s="1">
        <f>IF(G1949="D1",INDEX('RPI calculation'!$N$9:$N$356,O1949),0)</f>
        <v>25</v>
      </c>
      <c r="Y1949" s="1">
        <f>IF(H1949="D1",INDEX('RPI calculation'!$N$9:$N$356,P1949),0)</f>
        <v>191</v>
      </c>
    </row>
    <row r="1950" spans="1:25" ht="25">
      <c r="A1950" s="1" t="s">
        <v>4989</v>
      </c>
      <c r="B1950" s="12">
        <v>46285</v>
      </c>
      <c r="C1950" s="1" t="s">
        <v>33</v>
      </c>
      <c r="D1950" s="1" t="s">
        <v>34</v>
      </c>
      <c r="E1950" s="1">
        <v>1</v>
      </c>
      <c r="F1950" s="1">
        <v>3</v>
      </c>
      <c r="G1950" s="1" t="s">
        <v>584</v>
      </c>
      <c r="H1950" s="1" t="s">
        <v>584</v>
      </c>
      <c r="I1950" s="1">
        <v>2</v>
      </c>
      <c r="J1950" s="14" t="s">
        <v>4990</v>
      </c>
      <c r="K1950" s="14" t="s">
        <v>4991</v>
      </c>
      <c r="L1950" s="14"/>
      <c r="M1950" s="1" t="s">
        <v>5986</v>
      </c>
      <c r="N1950" s="14" t="s">
        <v>5987</v>
      </c>
      <c r="O1950" s="1">
        <f>IF(G1950="D1",MATCH(C1950,'RPI calculation'!$A$9:$A$356,0),0)</f>
        <v>217</v>
      </c>
      <c r="P1950" s="1">
        <f>IF(H1950="D1",MATCH(D1950,'RPI calculation'!$A$9:$A$356,0),0)</f>
        <v>278</v>
      </c>
      <c r="Q1950" s="1">
        <f t="shared" si="90"/>
        <v>1</v>
      </c>
      <c r="R1950" s="1">
        <f t="shared" si="91"/>
        <v>0</v>
      </c>
      <c r="S1950" s="1">
        <f t="shared" si="92"/>
        <v>1</v>
      </c>
      <c r="T1950" s="9">
        <f>IF(Q1950=0,0,(INDEX('RPI calculation'!$H$9:$H$356,P1950)-(COUNTIFS(Matches!$C$9:$C$1954,C1950,Matches!$D$9:$D$1954,D1950,Matches!$Q$9:$Q$1954,1,Matches!$F$9:$F$1954,3)+COUNTIFS(Matches!$C$9:$C$1954,D1950,Matches!$D$9:$D$1954,C1950,Matches!$Q$9:$Q$1954,1,Matches!$E$9:$E$1954,3)))/((INDEX('RPI calculation'!$H$9:$H$356,P1950)+INDEX('RPI calculation'!$I$9:$I$356,P1950))-(COUNTIFS(Matches!$C$9:$C$1954,C1950,Matches!$D$9:$D$1954,D1950,Matches!$Q$9:$Q$1954,1)+COUNTIFS(Matches!$C$9:$C$1954,D1950,Matches!$D$9:$D$1954,C1950,Matches!$Q$9:$Q$1954,1))))</f>
        <v>0.88888888888888884</v>
      </c>
      <c r="U1950" s="9">
        <f>IF(Q1950=0,0,(INDEX('RPI calculation'!$H$9:$H$356,O1950)-(COUNTIFS(Matches!$C$9:$C$1954,C1950,Matches!$D$9:$D$1954,D1950,Matches!$Q$9:$Q$1954,1,Matches!$E$9:$E$1954,3)+COUNTIFS(Matches!$C$9:$C$1954,D1950,Matches!$D$9:$D$1954,C1950,Matches!$Q$9:$Q$1954,1,Matches!$F$9:$F$1954,3)))/((INDEX('RPI calculation'!$H$9:$H$356,O1950)+INDEX('RPI calculation'!$I$9:$I$356,O1950))-(COUNTIFS(Matches!$C$9:$C$1954,C1950,Matches!$D$9:$D$1954,D1950,Matches!$Q$9:$Q$1954,1)+COUNTIFS(Matches!$C$9:$C$1954,D1950,Matches!$D$9:$D$1954,C1950,Matches!$Q$9:$Q$1954,1))))</f>
        <v>0.88888888888888884</v>
      </c>
      <c r="V1950" s="9">
        <f>IF(Q1950=0,0,INDEX('RPI calculation'!$K$9:$K$356,P1950))</f>
        <v>0.6092171717171716</v>
      </c>
      <c r="W1950" s="9">
        <f>IF(Q1950=0,0,INDEX('RPI calculation'!$K$9:$K$356,O1950))</f>
        <v>0.67833333333333334</v>
      </c>
      <c r="X1950" s="1">
        <f>IF(G1950="D1",INDEX('RPI calculation'!$N$9:$N$356,O1950),0)</f>
        <v>10</v>
      </c>
      <c r="Y1950" s="1">
        <f>IF(H1950="D1",INDEX('RPI calculation'!$N$9:$N$356,P1950),0)</f>
        <v>11</v>
      </c>
    </row>
    <row r="1951" spans="1:25" ht="25">
      <c r="A1951" s="1" t="s">
        <v>4992</v>
      </c>
      <c r="B1951" s="12">
        <v>46285</v>
      </c>
      <c r="C1951" s="1" t="s">
        <v>318</v>
      </c>
      <c r="D1951" s="1" t="s">
        <v>183</v>
      </c>
      <c r="E1951" s="1">
        <v>1</v>
      </c>
      <c r="F1951" s="1">
        <v>3</v>
      </c>
      <c r="G1951" s="1" t="s">
        <v>584</v>
      </c>
      <c r="H1951" s="1" t="s">
        <v>584</v>
      </c>
      <c r="I1951" s="1">
        <v>2</v>
      </c>
      <c r="J1951" s="14" t="s">
        <v>809</v>
      </c>
      <c r="K1951" s="14" t="s">
        <v>4993</v>
      </c>
      <c r="L1951" s="14"/>
      <c r="M1951" s="1" t="s">
        <v>5986</v>
      </c>
      <c r="N1951" s="14" t="s">
        <v>5989</v>
      </c>
      <c r="O1951" s="1">
        <f>IF(G1951="D1",MATCH(C1951,'RPI calculation'!$A$9:$A$356,0),0)</f>
        <v>231</v>
      </c>
      <c r="P1951" s="1">
        <f>IF(H1951="D1",MATCH(D1951,'RPI calculation'!$A$9:$A$356,0),0)</f>
        <v>301</v>
      </c>
      <c r="Q1951" s="1">
        <f t="shared" si="90"/>
        <v>1</v>
      </c>
      <c r="R1951" s="1">
        <f t="shared" si="91"/>
        <v>0</v>
      </c>
      <c r="S1951" s="1">
        <f t="shared" si="92"/>
        <v>1</v>
      </c>
      <c r="T1951" s="9">
        <f>IF(Q1951=0,0,(INDEX('RPI calculation'!$H$9:$H$356,P1951)-(COUNTIFS(Matches!$C$9:$C$1954,C1951,Matches!$D$9:$D$1954,D1951,Matches!$Q$9:$Q$1954,1,Matches!$F$9:$F$1954,3)+COUNTIFS(Matches!$C$9:$C$1954,D1951,Matches!$D$9:$D$1954,C1951,Matches!$Q$9:$Q$1954,1,Matches!$E$9:$E$1954,3)))/((INDEX('RPI calculation'!$H$9:$H$356,P1951)+INDEX('RPI calculation'!$I$9:$I$356,P1951))-(COUNTIFS(Matches!$C$9:$C$1954,C1951,Matches!$D$9:$D$1954,D1951,Matches!$Q$9:$Q$1954,1)+COUNTIFS(Matches!$C$9:$C$1954,D1951,Matches!$D$9:$D$1954,C1951,Matches!$Q$9:$Q$1954,1))))</f>
        <v>0.5</v>
      </c>
      <c r="U1951" s="9">
        <f>IF(Q1951=0,0,(INDEX('RPI calculation'!$H$9:$H$356,O1951)-(COUNTIFS(Matches!$C$9:$C$1954,C1951,Matches!$D$9:$D$1954,D1951,Matches!$Q$9:$Q$1954,1,Matches!$E$9:$E$1954,3)+COUNTIFS(Matches!$C$9:$C$1954,D1951,Matches!$D$9:$D$1954,C1951,Matches!$Q$9:$Q$1954,1,Matches!$F$9:$F$1954,3)))/((INDEX('RPI calculation'!$H$9:$H$356,O1951)+INDEX('RPI calculation'!$I$9:$I$356,O1951))-(COUNTIFS(Matches!$C$9:$C$1954,C1951,Matches!$D$9:$D$1954,D1951,Matches!$Q$9:$Q$1954,1)+COUNTIFS(Matches!$C$9:$C$1954,D1951,Matches!$D$9:$D$1954,C1951,Matches!$Q$9:$Q$1954,1))))</f>
        <v>0.45454545454545453</v>
      </c>
      <c r="V1951" s="9">
        <f>IF(Q1951=0,0,INDEX('RPI calculation'!$K$9:$K$356,P1951))</f>
        <v>0.49608724608724608</v>
      </c>
      <c r="W1951" s="9">
        <f>IF(Q1951=0,0,INDEX('RPI calculation'!$K$9:$K$356,O1951))</f>
        <v>0.38525687275687276</v>
      </c>
      <c r="X1951" s="1">
        <f>IF(G1951="D1",INDEX('RPI calculation'!$N$9:$N$356,O1951),0)</f>
        <v>295</v>
      </c>
      <c r="Y1951" s="1">
        <f>IF(H1951="D1",INDEX('RPI calculation'!$N$9:$N$356,P1951),0)</f>
        <v>160</v>
      </c>
    </row>
    <row r="1952" spans="1:25" ht="25">
      <c r="A1952" s="1" t="s">
        <v>4994</v>
      </c>
      <c r="B1952" s="12">
        <v>46285</v>
      </c>
      <c r="C1952" s="1" t="s">
        <v>199</v>
      </c>
      <c r="D1952" s="1" t="s">
        <v>255</v>
      </c>
      <c r="E1952" s="1">
        <v>3</v>
      </c>
      <c r="F1952" s="1">
        <v>1</v>
      </c>
      <c r="G1952" s="1" t="s">
        <v>584</v>
      </c>
      <c r="H1952" s="1" t="s">
        <v>584</v>
      </c>
      <c r="I1952" s="1">
        <v>2</v>
      </c>
      <c r="J1952" s="14" t="s">
        <v>1276</v>
      </c>
      <c r="K1952" s="14" t="s">
        <v>4995</v>
      </c>
      <c r="L1952" s="14"/>
      <c r="M1952" s="1" t="s">
        <v>5986</v>
      </c>
      <c r="N1952" s="14" t="s">
        <v>5989</v>
      </c>
      <c r="O1952" s="1">
        <f>IF(G1952="D1",MATCH(C1952,'RPI calculation'!$A$9:$A$356,0),0)</f>
        <v>242</v>
      </c>
      <c r="P1952" s="1">
        <f>IF(H1952="D1",MATCH(D1952,'RPI calculation'!$A$9:$A$356,0),0)</f>
        <v>292</v>
      </c>
      <c r="Q1952" s="1">
        <f t="shared" si="90"/>
        <v>1</v>
      </c>
      <c r="R1952" s="1">
        <f t="shared" si="91"/>
        <v>1</v>
      </c>
      <c r="S1952" s="1">
        <f t="shared" si="92"/>
        <v>0</v>
      </c>
      <c r="T1952" s="9">
        <f>IF(Q1952=0,0,(INDEX('RPI calculation'!$H$9:$H$356,P1952)-(COUNTIFS(Matches!$C$9:$C$1954,C1952,Matches!$D$9:$D$1954,D1952,Matches!$Q$9:$Q$1954,1,Matches!$F$9:$F$1954,3)+COUNTIFS(Matches!$C$9:$C$1954,D1952,Matches!$D$9:$D$1954,C1952,Matches!$Q$9:$Q$1954,1,Matches!$E$9:$E$1954,3)))/((INDEX('RPI calculation'!$H$9:$H$356,P1952)+INDEX('RPI calculation'!$I$9:$I$356,P1952))-(COUNTIFS(Matches!$C$9:$C$1954,C1952,Matches!$D$9:$D$1954,D1952,Matches!$Q$9:$Q$1954,1)+COUNTIFS(Matches!$C$9:$C$1954,D1952,Matches!$D$9:$D$1954,C1952,Matches!$Q$9:$Q$1954,1))))</f>
        <v>0.54545454545454541</v>
      </c>
      <c r="U1952" s="9">
        <f>IF(Q1952=0,0,(INDEX('RPI calculation'!$H$9:$H$356,O1952)-(COUNTIFS(Matches!$C$9:$C$1954,C1952,Matches!$D$9:$D$1954,D1952,Matches!$Q$9:$Q$1954,1,Matches!$E$9:$E$1954,3)+COUNTIFS(Matches!$C$9:$C$1954,D1952,Matches!$D$9:$D$1954,C1952,Matches!$Q$9:$Q$1954,1,Matches!$F$9:$F$1954,3)))/((INDEX('RPI calculation'!$H$9:$H$356,O1952)+INDEX('RPI calculation'!$I$9:$I$356,O1952))-(COUNTIFS(Matches!$C$9:$C$1954,C1952,Matches!$D$9:$D$1954,D1952,Matches!$Q$9:$Q$1954,1)+COUNTIFS(Matches!$C$9:$C$1954,D1952,Matches!$D$9:$D$1954,C1952,Matches!$Q$9:$Q$1954,1))))</f>
        <v>0.22222222222222221</v>
      </c>
      <c r="V1952" s="9">
        <f>IF(Q1952=0,0,INDEX('RPI calculation'!$K$9:$K$356,P1952))</f>
        <v>0.43221801346801353</v>
      </c>
      <c r="W1952" s="9">
        <f>IF(Q1952=0,0,INDEX('RPI calculation'!$K$9:$K$356,O1952))</f>
        <v>0.59522727272727272</v>
      </c>
      <c r="X1952" s="1">
        <f>IF(G1952="D1",INDEX('RPI calculation'!$N$9:$N$356,O1952),0)</f>
        <v>176</v>
      </c>
      <c r="Y1952" s="1">
        <f>IF(H1952="D1",INDEX('RPI calculation'!$N$9:$N$356,P1952),0)</f>
        <v>232</v>
      </c>
    </row>
    <row r="1953" spans="1:25" ht="25">
      <c r="A1953" s="1" t="s">
        <v>4996</v>
      </c>
      <c r="B1953" s="12">
        <v>46285</v>
      </c>
      <c r="C1953" s="1" t="s">
        <v>106</v>
      </c>
      <c r="D1953" s="1" t="s">
        <v>286</v>
      </c>
      <c r="E1953" s="1">
        <v>3</v>
      </c>
      <c r="F1953" s="1">
        <v>0</v>
      </c>
      <c r="G1953" s="1" t="s">
        <v>584</v>
      </c>
      <c r="H1953" s="1" t="s">
        <v>584</v>
      </c>
      <c r="I1953" s="1">
        <v>2</v>
      </c>
      <c r="J1953" s="14" t="s">
        <v>993</v>
      </c>
      <c r="K1953" s="14" t="s">
        <v>4997</v>
      </c>
      <c r="L1953" s="14"/>
      <c r="M1953" s="1" t="s">
        <v>5986</v>
      </c>
      <c r="N1953" s="14" t="s">
        <v>5989</v>
      </c>
      <c r="O1953" s="1">
        <f>IF(G1953="D1",MATCH(C1953,'RPI calculation'!$A$9:$A$356,0),0)</f>
        <v>262</v>
      </c>
      <c r="P1953" s="1">
        <f>IF(H1953="D1",MATCH(D1953,'RPI calculation'!$A$9:$A$356,0),0)</f>
        <v>298</v>
      </c>
      <c r="Q1953" s="1">
        <f t="shared" si="90"/>
        <v>1</v>
      </c>
      <c r="R1953" s="1">
        <f t="shared" si="91"/>
        <v>1</v>
      </c>
      <c r="S1953" s="1">
        <f t="shared" si="92"/>
        <v>0</v>
      </c>
      <c r="T1953" s="9">
        <f>IF(Q1953=0,0,(INDEX('RPI calculation'!$H$9:$H$356,P1953)-(COUNTIFS(Matches!$C$9:$C$1954,C1953,Matches!$D$9:$D$1954,D1953,Matches!$Q$9:$Q$1954,1,Matches!$F$9:$F$1954,3)+COUNTIFS(Matches!$C$9:$C$1954,D1953,Matches!$D$9:$D$1954,C1953,Matches!$Q$9:$Q$1954,1,Matches!$E$9:$E$1954,3)))/((INDEX('RPI calculation'!$H$9:$H$356,P1953)+INDEX('RPI calculation'!$I$9:$I$356,P1953))-(COUNTIFS(Matches!$C$9:$C$1954,C1953,Matches!$D$9:$D$1954,D1953,Matches!$Q$9:$Q$1954,1)+COUNTIFS(Matches!$C$9:$C$1954,D1953,Matches!$D$9:$D$1954,C1953,Matches!$Q$9:$Q$1954,1))))</f>
        <v>0.4</v>
      </c>
      <c r="U1953" s="9">
        <f>IF(Q1953=0,0,(INDEX('RPI calculation'!$H$9:$H$356,O1953)-(COUNTIFS(Matches!$C$9:$C$1954,C1953,Matches!$D$9:$D$1954,D1953,Matches!$Q$9:$Q$1954,1,Matches!$E$9:$E$1954,3)+COUNTIFS(Matches!$C$9:$C$1954,D1953,Matches!$D$9:$D$1954,C1953,Matches!$Q$9:$Q$1954,1,Matches!$F$9:$F$1954,3)))/((INDEX('RPI calculation'!$H$9:$H$356,O1953)+INDEX('RPI calculation'!$I$9:$I$356,O1953))-(COUNTIFS(Matches!$C$9:$C$1954,C1953,Matches!$D$9:$D$1954,D1953,Matches!$Q$9:$Q$1954,1)+COUNTIFS(Matches!$C$9:$C$1954,D1953,Matches!$D$9:$D$1954,C1953,Matches!$Q$9:$Q$1954,1))))</f>
        <v>0.55555555555555558</v>
      </c>
      <c r="V1953" s="9">
        <f>IF(Q1953=0,0,INDEX('RPI calculation'!$K$9:$K$356,P1953))</f>
        <v>0.43737373737373736</v>
      </c>
      <c r="W1953" s="9">
        <f>IF(Q1953=0,0,INDEX('RPI calculation'!$K$9:$K$356,O1953))</f>
        <v>0.55810966810966811</v>
      </c>
      <c r="X1953" s="1">
        <f>IF(G1953="D1",INDEX('RPI calculation'!$N$9:$N$356,O1953),0)</f>
        <v>83</v>
      </c>
      <c r="Y1953" s="1">
        <f>IF(H1953="D1",INDEX('RPI calculation'!$N$9:$N$356,P1953),0)</f>
        <v>263</v>
      </c>
    </row>
    <row r="1954" spans="1:25" ht="25">
      <c r="A1954" s="1" t="s">
        <v>4998</v>
      </c>
      <c r="B1954" s="12">
        <v>46285</v>
      </c>
      <c r="C1954" s="1" t="s">
        <v>221</v>
      </c>
      <c r="D1954" s="1" t="s">
        <v>201</v>
      </c>
      <c r="E1954" s="1">
        <v>2</v>
      </c>
      <c r="F1954" s="1">
        <v>3</v>
      </c>
      <c r="G1954" s="1" t="s">
        <v>584</v>
      </c>
      <c r="H1954" s="1" t="s">
        <v>584</v>
      </c>
      <c r="I1954" s="1">
        <v>2</v>
      </c>
      <c r="J1954" s="14" t="s">
        <v>739</v>
      </c>
      <c r="K1954" s="14" t="s">
        <v>4999</v>
      </c>
      <c r="L1954" s="14"/>
      <c r="M1954" s="1" t="s">
        <v>5986</v>
      </c>
      <c r="N1954" s="14" t="s">
        <v>5989</v>
      </c>
      <c r="O1954" s="1">
        <f>IF(G1954="D1",MATCH(C1954,'RPI calculation'!$A$9:$A$356,0),0)</f>
        <v>297</v>
      </c>
      <c r="P1954" s="1">
        <f>IF(H1954="D1",MATCH(D1954,'RPI calculation'!$A$9:$A$356,0),0)</f>
        <v>311</v>
      </c>
      <c r="Q1954" s="1">
        <f t="shared" si="90"/>
        <v>1</v>
      </c>
      <c r="R1954" s="1">
        <f t="shared" si="91"/>
        <v>0</v>
      </c>
      <c r="S1954" s="1">
        <f t="shared" si="92"/>
        <v>1</v>
      </c>
      <c r="T1954" s="9">
        <f>IF(Q1954=0,0,(INDEX('RPI calculation'!$H$9:$H$356,P1954)-(COUNTIFS(Matches!$C$9:$C$1954,C1954,Matches!$D$9:$D$1954,D1954,Matches!$Q$9:$Q$1954,1,Matches!$F$9:$F$1954,3)+COUNTIFS(Matches!$C$9:$C$1954,D1954,Matches!$D$9:$D$1954,C1954,Matches!$Q$9:$Q$1954,1,Matches!$E$9:$E$1954,3)))/((INDEX('RPI calculation'!$H$9:$H$356,P1954)+INDEX('RPI calculation'!$I$9:$I$356,P1954))-(COUNTIFS(Matches!$C$9:$C$1954,C1954,Matches!$D$9:$D$1954,D1954,Matches!$Q$9:$Q$1954,1)+COUNTIFS(Matches!$C$9:$C$1954,D1954,Matches!$D$9:$D$1954,C1954,Matches!$Q$9:$Q$1954,1))))</f>
        <v>0.3</v>
      </c>
      <c r="U1954" s="9">
        <f>IF(Q1954=0,0,(INDEX('RPI calculation'!$H$9:$H$356,O1954)-(COUNTIFS(Matches!$C$9:$C$1954,C1954,Matches!$D$9:$D$1954,D1954,Matches!$Q$9:$Q$1954,1,Matches!$E$9:$E$1954,3)+COUNTIFS(Matches!$C$9:$C$1954,D1954,Matches!$D$9:$D$1954,C1954,Matches!$Q$9:$Q$1954,1,Matches!$F$9:$F$1954,3)))/((INDEX('RPI calculation'!$H$9:$H$356,O1954)+INDEX('RPI calculation'!$I$9:$I$356,O1954))-(COUNTIFS(Matches!$C$9:$C$1954,C1954,Matches!$D$9:$D$1954,D1954,Matches!$Q$9:$Q$1954,1)+COUNTIFS(Matches!$C$9:$C$1954,D1954,Matches!$D$9:$D$1954,C1954,Matches!$Q$9:$Q$1954,1))))</f>
        <v>0.4</v>
      </c>
      <c r="V1954" s="9">
        <f>IF(Q1954=0,0,INDEX('RPI calculation'!$K$9:$K$356,P1954))</f>
        <v>0.55128558310376496</v>
      </c>
      <c r="W1954" s="9">
        <f>IF(Q1954=0,0,INDEX('RPI calculation'!$K$9:$K$356,O1954))</f>
        <v>0.5535812672176309</v>
      </c>
      <c r="X1954" s="1">
        <f>IF(G1954="D1",INDEX('RPI calculation'!$N$9:$N$356,O1954),0)</f>
        <v>198</v>
      </c>
      <c r="Y1954" s="1">
        <f>IF(H1954="D1",INDEX('RPI calculation'!$N$9:$N$356,P1954),0)</f>
        <v>178</v>
      </c>
    </row>
  </sheetData>
  <phoneticPr fontId="7" type="noConversion"/>
  <conditionalFormatting sqref="G9:G1954">
    <cfRule type="expression" dxfId="4" priority="1">
      <formula>AND(G9&lt;&gt;"D1",G9&lt;&gt;"")</formula>
    </cfRule>
  </conditionalFormatting>
  <conditionalFormatting sqref="H9:H1954">
    <cfRule type="expression" dxfId="3" priority="2">
      <formula>AND(H9&lt;&gt;"D1",H9&lt;&gt;"")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7494B0"/>
  </sheetPr>
  <dimension ref="A1:I356"/>
  <sheetViews>
    <sheetView showGridLines="0" zoomScale="85" zoomScaleNormal="85" workbookViewId="0">
      <pane xSplit="1" ySplit="8" topLeftCell="B9" activePane="bottomRight" state="frozen"/>
      <selection pane="topRight" activeCell="B1" sqref="B1"/>
      <selection pane="bottomLeft" activeCell="A9" sqref="A9"/>
      <selection pane="bottomRight"/>
    </sheetView>
  </sheetViews>
  <sheetFormatPr defaultRowHeight="14"/>
  <cols>
    <col min="1" max="1" width="14" customWidth="1"/>
    <col min="2" max="2" width="27" customWidth="1"/>
    <col min="3" max="3" width="16" customWidth="1"/>
    <col min="4" max="4" width="19" customWidth="1"/>
    <col min="5" max="8" width="16" customWidth="1"/>
    <col min="9" max="9" width="17" customWidth="1"/>
  </cols>
  <sheetData>
    <row r="1" spans="1:9" ht="21" customHeight="1">
      <c r="A1" s="1"/>
      <c r="B1" s="1"/>
      <c r="C1" s="1"/>
      <c r="D1" s="1"/>
      <c r="E1" s="1"/>
      <c r="F1" s="1"/>
      <c r="G1" s="1"/>
      <c r="H1" s="1"/>
      <c r="I1" s="1"/>
    </row>
    <row r="2" spans="1:9" ht="31" customHeight="1">
      <c r="A2" s="2" t="s">
        <v>5000</v>
      </c>
      <c r="B2" s="3"/>
      <c r="C2" s="3"/>
      <c r="D2" s="3"/>
      <c r="E2" s="3"/>
      <c r="F2" s="3"/>
      <c r="G2" s="3"/>
      <c r="H2" s="3"/>
      <c r="I2" s="3"/>
    </row>
    <row r="3" spans="1:9" ht="21" customHeight="1">
      <c r="A3" s="6" t="s">
        <v>5001</v>
      </c>
      <c r="B3" s="1"/>
      <c r="C3" s="1"/>
      <c r="D3" s="1"/>
      <c r="E3" s="1"/>
      <c r="F3" s="1"/>
      <c r="G3" s="1"/>
      <c r="H3" s="1"/>
      <c r="I3" s="1"/>
    </row>
    <row r="4" spans="1:9" ht="21" customHeight="1">
      <c r="A4" s="6" t="s">
        <v>5002</v>
      </c>
      <c r="B4" s="1"/>
      <c r="C4" s="1"/>
      <c r="D4" s="1"/>
      <c r="E4" s="1"/>
      <c r="F4" s="1"/>
      <c r="G4" s="1"/>
      <c r="H4" s="1"/>
      <c r="I4" s="1"/>
    </row>
    <row r="5" spans="1:9" ht="21" customHeight="1">
      <c r="A5" s="6" t="s">
        <v>5003</v>
      </c>
      <c r="B5" s="1"/>
      <c r="C5" s="1"/>
      <c r="D5" s="1"/>
      <c r="E5" s="1"/>
      <c r="F5" s="1"/>
      <c r="G5" s="1"/>
      <c r="H5" s="1"/>
      <c r="I5" s="1"/>
    </row>
    <row r="6" spans="1:9" ht="21" customHeight="1">
      <c r="A6" s="1"/>
      <c r="B6" s="1"/>
      <c r="C6" s="1"/>
      <c r="D6" s="1"/>
      <c r="E6" s="1"/>
      <c r="F6" s="1"/>
      <c r="G6" s="1"/>
      <c r="H6" s="1"/>
      <c r="I6" s="1"/>
    </row>
    <row r="7" spans="1:9" ht="21" customHeight="1">
      <c r="A7" s="1"/>
      <c r="B7" s="1"/>
      <c r="C7" s="1"/>
      <c r="D7" s="1"/>
      <c r="E7" s="1"/>
      <c r="F7" s="1"/>
      <c r="G7" s="1"/>
      <c r="H7" s="1"/>
      <c r="I7" s="1"/>
    </row>
    <row r="8" spans="1:9" ht="42" customHeight="1">
      <c r="A8" s="4" t="s">
        <v>5004</v>
      </c>
      <c r="B8" s="4" t="s">
        <v>2</v>
      </c>
      <c r="C8" s="4" t="s">
        <v>5005</v>
      </c>
      <c r="D8" s="4" t="s">
        <v>5006</v>
      </c>
      <c r="E8" s="4" t="s">
        <v>5007</v>
      </c>
      <c r="F8" s="4" t="s">
        <v>5008</v>
      </c>
      <c r="G8" s="4" t="s">
        <v>5009</v>
      </c>
      <c r="H8" s="4" t="s">
        <v>5010</v>
      </c>
      <c r="I8" s="4" t="s">
        <v>5011</v>
      </c>
    </row>
    <row r="9" spans="1:9" ht="21" customHeight="1">
      <c r="A9" s="1">
        <v>1</v>
      </c>
      <c r="B9" s="1" t="s">
        <v>31</v>
      </c>
      <c r="C9" s="13" t="s">
        <v>5012</v>
      </c>
      <c r="D9" s="1" t="s">
        <v>415</v>
      </c>
      <c r="E9" s="13" t="s">
        <v>5013</v>
      </c>
      <c r="F9" s="13" t="s">
        <v>5014</v>
      </c>
      <c r="G9" s="13" t="s">
        <v>5015</v>
      </c>
      <c r="H9" s="13" t="s">
        <v>5016</v>
      </c>
      <c r="I9" s="1">
        <v>1</v>
      </c>
    </row>
    <row r="10" spans="1:9" ht="21" customHeight="1">
      <c r="A10" s="1">
        <v>2</v>
      </c>
      <c r="B10" s="1" t="s">
        <v>38</v>
      </c>
      <c r="C10" s="13" t="s">
        <v>5017</v>
      </c>
      <c r="D10" s="1" t="s">
        <v>390</v>
      </c>
      <c r="E10" s="13" t="s">
        <v>5018</v>
      </c>
      <c r="F10" s="13" t="s">
        <v>5019</v>
      </c>
      <c r="G10" s="13" t="s">
        <v>5020</v>
      </c>
      <c r="H10" s="13" t="s">
        <v>5016</v>
      </c>
      <c r="I10" s="1">
        <v>2</v>
      </c>
    </row>
    <row r="11" spans="1:9" ht="21" customHeight="1">
      <c r="A11" s="1">
        <v>3</v>
      </c>
      <c r="B11" s="1" t="s">
        <v>27</v>
      </c>
      <c r="C11" s="13" t="s">
        <v>5021</v>
      </c>
      <c r="D11" s="1" t="s">
        <v>390</v>
      </c>
      <c r="E11" s="13" t="s">
        <v>5022</v>
      </c>
      <c r="F11" s="13" t="s">
        <v>5023</v>
      </c>
      <c r="G11" s="13" t="s">
        <v>5024</v>
      </c>
      <c r="H11" s="13" t="s">
        <v>5016</v>
      </c>
      <c r="I11" s="1">
        <v>3</v>
      </c>
    </row>
    <row r="12" spans="1:9" ht="21" customHeight="1">
      <c r="A12" s="1">
        <v>4</v>
      </c>
      <c r="B12" s="1" t="s">
        <v>78</v>
      </c>
      <c r="C12" s="13" t="s">
        <v>5025</v>
      </c>
      <c r="D12" s="1" t="s">
        <v>390</v>
      </c>
      <c r="E12" s="13" t="s">
        <v>5026</v>
      </c>
      <c r="F12" s="13" t="s">
        <v>5027</v>
      </c>
      <c r="G12" s="13" t="s">
        <v>5028</v>
      </c>
      <c r="H12" s="13" t="s">
        <v>5016</v>
      </c>
      <c r="I12" s="1">
        <v>10</v>
      </c>
    </row>
    <row r="13" spans="1:9" ht="21" customHeight="1">
      <c r="A13" s="1">
        <v>5</v>
      </c>
      <c r="B13" s="1" t="s">
        <v>21</v>
      </c>
      <c r="C13" s="13" t="s">
        <v>5029</v>
      </c>
      <c r="D13" s="1" t="s">
        <v>399</v>
      </c>
      <c r="E13" s="13" t="s">
        <v>5030</v>
      </c>
      <c r="F13" s="13" t="s">
        <v>5031</v>
      </c>
      <c r="G13" s="13" t="s">
        <v>5032</v>
      </c>
      <c r="H13" s="13" t="s">
        <v>5016</v>
      </c>
      <c r="I13" s="1">
        <v>5</v>
      </c>
    </row>
    <row r="14" spans="1:9" ht="21" customHeight="1">
      <c r="A14" s="1">
        <v>6</v>
      </c>
      <c r="B14" s="1" t="s">
        <v>42</v>
      </c>
      <c r="C14" s="13" t="s">
        <v>5033</v>
      </c>
      <c r="D14" s="1" t="s">
        <v>394</v>
      </c>
      <c r="E14" s="13" t="s">
        <v>5030</v>
      </c>
      <c r="F14" s="13" t="s">
        <v>5034</v>
      </c>
      <c r="G14" s="13" t="s">
        <v>5032</v>
      </c>
      <c r="H14" s="13" t="s">
        <v>5016</v>
      </c>
      <c r="I14" s="1">
        <v>4</v>
      </c>
    </row>
    <row r="15" spans="1:9" ht="21" customHeight="1">
      <c r="A15" s="1">
        <v>7</v>
      </c>
      <c r="B15" s="1" t="s">
        <v>75</v>
      </c>
      <c r="C15" s="13" t="s">
        <v>5035</v>
      </c>
      <c r="D15" s="1" t="s">
        <v>401</v>
      </c>
      <c r="E15" s="13" t="s">
        <v>5036</v>
      </c>
      <c r="F15" s="13" t="s">
        <v>5037</v>
      </c>
      <c r="G15" s="13" t="s">
        <v>5038</v>
      </c>
      <c r="H15" s="13" t="s">
        <v>5016</v>
      </c>
      <c r="I15" s="1">
        <v>6</v>
      </c>
    </row>
    <row r="16" spans="1:9" ht="21" customHeight="1">
      <c r="A16" s="1">
        <v>8</v>
      </c>
      <c r="B16" s="1" t="s">
        <v>36</v>
      </c>
      <c r="C16" s="13" t="s">
        <v>5039</v>
      </c>
      <c r="D16" s="1" t="s">
        <v>415</v>
      </c>
      <c r="E16" s="13" t="s">
        <v>5040</v>
      </c>
      <c r="F16" s="13" t="s">
        <v>5041</v>
      </c>
      <c r="G16" s="13" t="s">
        <v>5042</v>
      </c>
      <c r="H16" s="13" t="s">
        <v>5016</v>
      </c>
      <c r="I16" s="1">
        <v>11</v>
      </c>
    </row>
    <row r="17" spans="1:9" ht="21" customHeight="1">
      <c r="A17" s="1">
        <v>9</v>
      </c>
      <c r="B17" s="1" t="s">
        <v>67</v>
      </c>
      <c r="C17" s="13" t="s">
        <v>5043</v>
      </c>
      <c r="D17" s="1" t="s">
        <v>399</v>
      </c>
      <c r="E17" s="13" t="s">
        <v>5040</v>
      </c>
      <c r="F17" s="13" t="s">
        <v>5034</v>
      </c>
      <c r="G17" s="13" t="s">
        <v>5044</v>
      </c>
      <c r="H17" s="13" t="s">
        <v>5016</v>
      </c>
      <c r="I17" s="1">
        <v>7</v>
      </c>
    </row>
    <row r="18" spans="1:9" ht="21" customHeight="1">
      <c r="A18" s="1">
        <v>10</v>
      </c>
      <c r="B18" s="1" t="s">
        <v>37</v>
      </c>
      <c r="C18" s="13" t="s">
        <v>5045</v>
      </c>
      <c r="D18" s="1" t="s">
        <v>415</v>
      </c>
      <c r="E18" s="13" t="s">
        <v>5046</v>
      </c>
      <c r="F18" s="13" t="s">
        <v>5047</v>
      </c>
      <c r="G18" s="13" t="s">
        <v>5048</v>
      </c>
      <c r="H18" s="13" t="s">
        <v>5016</v>
      </c>
      <c r="I18" s="1">
        <v>12</v>
      </c>
    </row>
    <row r="19" spans="1:9" ht="21" customHeight="1">
      <c r="A19" s="1">
        <v>11</v>
      </c>
      <c r="B19" s="1" t="s">
        <v>26</v>
      </c>
      <c r="C19" s="13" t="s">
        <v>5049</v>
      </c>
      <c r="D19" s="1" t="s">
        <v>399</v>
      </c>
      <c r="E19" s="13" t="s">
        <v>5046</v>
      </c>
      <c r="F19" s="13" t="s">
        <v>5034</v>
      </c>
      <c r="G19" s="13" t="s">
        <v>5050</v>
      </c>
      <c r="H19" s="13" t="s">
        <v>5016</v>
      </c>
      <c r="I19" s="1">
        <v>8</v>
      </c>
    </row>
    <row r="20" spans="1:9" ht="21" customHeight="1">
      <c r="A20" s="1">
        <v>12</v>
      </c>
      <c r="B20" s="1" t="s">
        <v>29</v>
      </c>
      <c r="C20" s="13" t="s">
        <v>5051</v>
      </c>
      <c r="D20" s="1" t="s">
        <v>399</v>
      </c>
      <c r="E20" s="13" t="s">
        <v>5052</v>
      </c>
      <c r="F20" s="13" t="s">
        <v>5034</v>
      </c>
      <c r="G20" s="13" t="s">
        <v>5053</v>
      </c>
      <c r="H20" s="13" t="s">
        <v>5016</v>
      </c>
      <c r="I20" s="1">
        <v>9</v>
      </c>
    </row>
    <row r="21" spans="1:9" ht="21" customHeight="1">
      <c r="A21" s="1">
        <v>13</v>
      </c>
      <c r="B21" s="1" t="s">
        <v>51</v>
      </c>
      <c r="C21" s="13" t="s">
        <v>5054</v>
      </c>
      <c r="D21" s="1" t="s">
        <v>415</v>
      </c>
      <c r="E21" s="13" t="s">
        <v>5055</v>
      </c>
      <c r="F21" s="13" t="s">
        <v>5056</v>
      </c>
      <c r="G21" s="13" t="s">
        <v>5053</v>
      </c>
      <c r="H21" s="13" t="s">
        <v>5016</v>
      </c>
      <c r="I21" s="1">
        <v>14</v>
      </c>
    </row>
    <row r="22" spans="1:9" ht="21" customHeight="1">
      <c r="A22" s="1">
        <v>14</v>
      </c>
      <c r="B22" s="1" t="s">
        <v>59</v>
      </c>
      <c r="C22" s="13" t="s">
        <v>5057</v>
      </c>
      <c r="D22" s="1" t="s">
        <v>394</v>
      </c>
      <c r="E22" s="13" t="s">
        <v>5058</v>
      </c>
      <c r="F22" s="13" t="s">
        <v>5059</v>
      </c>
      <c r="G22" s="13" t="s">
        <v>5036</v>
      </c>
      <c r="H22" s="13" t="s">
        <v>5016</v>
      </c>
      <c r="I22" s="1">
        <v>15</v>
      </c>
    </row>
    <row r="23" spans="1:9" ht="21" customHeight="1">
      <c r="A23" s="1">
        <v>15</v>
      </c>
      <c r="B23" s="1" t="s">
        <v>106</v>
      </c>
      <c r="C23" s="13" t="s">
        <v>5060</v>
      </c>
      <c r="D23" s="1" t="s">
        <v>415</v>
      </c>
      <c r="E23" s="13" t="s">
        <v>5036</v>
      </c>
      <c r="F23" s="13" t="s">
        <v>5041</v>
      </c>
      <c r="G23" s="13" t="s">
        <v>5061</v>
      </c>
      <c r="H23" s="13" t="s">
        <v>5016</v>
      </c>
      <c r="I23" s="1">
        <v>13</v>
      </c>
    </row>
    <row r="24" spans="1:9" ht="21" customHeight="1">
      <c r="A24" s="1">
        <v>16</v>
      </c>
      <c r="B24" s="1" t="s">
        <v>43</v>
      </c>
      <c r="C24" s="13" t="s">
        <v>5062</v>
      </c>
      <c r="D24" s="1" t="s">
        <v>415</v>
      </c>
      <c r="E24" s="13" t="s">
        <v>5063</v>
      </c>
      <c r="F24" s="13" t="s">
        <v>5064</v>
      </c>
      <c r="G24" s="13" t="s">
        <v>5065</v>
      </c>
      <c r="H24" s="13" t="s">
        <v>5016</v>
      </c>
      <c r="I24" s="1">
        <v>18</v>
      </c>
    </row>
    <row r="25" spans="1:9" ht="21" customHeight="1">
      <c r="A25" s="1">
        <v>17</v>
      </c>
      <c r="B25" s="1" t="s">
        <v>122</v>
      </c>
      <c r="C25" s="13" t="s">
        <v>5049</v>
      </c>
      <c r="D25" s="1" t="s">
        <v>399</v>
      </c>
      <c r="E25" s="13" t="s">
        <v>5066</v>
      </c>
      <c r="F25" s="13" t="s">
        <v>5014</v>
      </c>
      <c r="G25" s="13" t="s">
        <v>5044</v>
      </c>
      <c r="H25" s="13" t="s">
        <v>5016</v>
      </c>
      <c r="I25" s="1">
        <v>19</v>
      </c>
    </row>
    <row r="26" spans="1:9" ht="21" customHeight="1">
      <c r="A26" s="1">
        <v>18</v>
      </c>
      <c r="B26" s="1" t="s">
        <v>54</v>
      </c>
      <c r="C26" s="13" t="s">
        <v>5067</v>
      </c>
      <c r="D26" s="1" t="s">
        <v>394</v>
      </c>
      <c r="E26" s="13" t="s">
        <v>5068</v>
      </c>
      <c r="F26" s="13" t="s">
        <v>5069</v>
      </c>
      <c r="G26" s="13" t="s">
        <v>5070</v>
      </c>
      <c r="H26" s="13" t="s">
        <v>5016</v>
      </c>
      <c r="I26" s="1">
        <v>17</v>
      </c>
    </row>
    <row r="27" spans="1:9" ht="21" customHeight="1">
      <c r="A27" s="1">
        <v>19</v>
      </c>
      <c r="B27" s="1" t="s">
        <v>103</v>
      </c>
      <c r="C27" s="13" t="s">
        <v>5071</v>
      </c>
      <c r="D27" s="1" t="s">
        <v>411</v>
      </c>
      <c r="E27" s="13" t="s">
        <v>5028</v>
      </c>
      <c r="F27" s="13" t="s">
        <v>5031</v>
      </c>
      <c r="G27" s="13" t="s">
        <v>5052</v>
      </c>
      <c r="H27" s="13" t="s">
        <v>5016</v>
      </c>
      <c r="I27" s="1">
        <v>16</v>
      </c>
    </row>
    <row r="28" spans="1:9" ht="21" customHeight="1">
      <c r="A28" s="1">
        <v>20</v>
      </c>
      <c r="B28" s="1" t="s">
        <v>30</v>
      </c>
      <c r="C28" s="13" t="s">
        <v>5072</v>
      </c>
      <c r="D28" s="1" t="s">
        <v>394</v>
      </c>
      <c r="E28" s="13" t="s">
        <v>5073</v>
      </c>
      <c r="F28" s="13" t="s">
        <v>5019</v>
      </c>
      <c r="G28" s="13" t="s">
        <v>5020</v>
      </c>
      <c r="H28" s="13" t="s">
        <v>5016</v>
      </c>
      <c r="I28" s="1">
        <v>20</v>
      </c>
    </row>
    <row r="29" spans="1:9" ht="21" customHeight="1">
      <c r="A29" s="1">
        <v>21</v>
      </c>
      <c r="B29" s="1" t="s">
        <v>289</v>
      </c>
      <c r="C29" s="13" t="s">
        <v>5074</v>
      </c>
      <c r="D29" s="1" t="s">
        <v>388</v>
      </c>
      <c r="E29" s="13" t="s">
        <v>5075</v>
      </c>
      <c r="F29" s="13" t="s">
        <v>5076</v>
      </c>
      <c r="G29" s="13" t="s">
        <v>5046</v>
      </c>
      <c r="H29" s="13" t="s">
        <v>5016</v>
      </c>
      <c r="I29" s="1">
        <v>29</v>
      </c>
    </row>
    <row r="30" spans="1:9" ht="21" customHeight="1">
      <c r="A30" s="1">
        <v>22</v>
      </c>
      <c r="B30" s="1" t="s">
        <v>77</v>
      </c>
      <c r="C30" s="13" t="s">
        <v>5077</v>
      </c>
      <c r="D30" s="1" t="s">
        <v>394</v>
      </c>
      <c r="E30" s="13" t="s">
        <v>5078</v>
      </c>
      <c r="F30" s="13" t="s">
        <v>5047</v>
      </c>
      <c r="G30" s="13" t="s">
        <v>5046</v>
      </c>
      <c r="H30" s="13" t="s">
        <v>5016</v>
      </c>
      <c r="I30" s="1">
        <v>24</v>
      </c>
    </row>
    <row r="31" spans="1:9" ht="21" customHeight="1">
      <c r="A31" s="1">
        <v>23</v>
      </c>
      <c r="B31" s="1" t="s">
        <v>32</v>
      </c>
      <c r="C31" s="13" t="s">
        <v>5079</v>
      </c>
      <c r="D31" s="1" t="s">
        <v>394</v>
      </c>
      <c r="E31" s="13" t="s">
        <v>5080</v>
      </c>
      <c r="F31" s="13" t="s">
        <v>5069</v>
      </c>
      <c r="G31" s="13" t="s">
        <v>5028</v>
      </c>
      <c r="H31" s="13" t="s">
        <v>5016</v>
      </c>
      <c r="I31" s="1">
        <v>28</v>
      </c>
    </row>
    <row r="32" spans="1:9" ht="21" customHeight="1">
      <c r="A32" s="1">
        <v>24</v>
      </c>
      <c r="B32" s="1" t="s">
        <v>178</v>
      </c>
      <c r="C32" s="13" t="s">
        <v>5081</v>
      </c>
      <c r="D32" s="1" t="s">
        <v>396</v>
      </c>
      <c r="E32" s="13" t="s">
        <v>5082</v>
      </c>
      <c r="F32" s="13" t="s">
        <v>5037</v>
      </c>
      <c r="G32" s="13" t="s">
        <v>5040</v>
      </c>
      <c r="H32" s="13" t="s">
        <v>5016</v>
      </c>
      <c r="I32" s="1">
        <v>25</v>
      </c>
    </row>
    <row r="33" spans="1:9" ht="21" customHeight="1">
      <c r="A33" s="1">
        <v>25</v>
      </c>
      <c r="B33" s="1" t="s">
        <v>34</v>
      </c>
      <c r="C33" s="13" t="s">
        <v>5083</v>
      </c>
      <c r="D33" s="1" t="s">
        <v>390</v>
      </c>
      <c r="E33" s="13" t="s">
        <v>5059</v>
      </c>
      <c r="F33" s="13" t="s">
        <v>5084</v>
      </c>
      <c r="G33" s="13" t="s">
        <v>5065</v>
      </c>
      <c r="H33" s="13" t="s">
        <v>5016</v>
      </c>
      <c r="I33" s="1">
        <v>23</v>
      </c>
    </row>
    <row r="34" spans="1:9" ht="21" customHeight="1">
      <c r="A34" s="1">
        <v>26</v>
      </c>
      <c r="B34" s="1" t="s">
        <v>137</v>
      </c>
      <c r="C34" s="13" t="s">
        <v>5085</v>
      </c>
      <c r="D34" s="1" t="s">
        <v>394</v>
      </c>
      <c r="E34" s="13" t="s">
        <v>5086</v>
      </c>
      <c r="F34" s="13" t="s">
        <v>5047</v>
      </c>
      <c r="G34" s="13" t="s">
        <v>5036</v>
      </c>
      <c r="H34" s="13" t="s">
        <v>5016</v>
      </c>
      <c r="I34" s="1">
        <v>26</v>
      </c>
    </row>
    <row r="35" spans="1:9" ht="21" customHeight="1">
      <c r="A35" s="1">
        <v>27</v>
      </c>
      <c r="B35" s="1" t="s">
        <v>64</v>
      </c>
      <c r="C35" s="13" t="s">
        <v>5087</v>
      </c>
      <c r="D35" s="1" t="s">
        <v>401</v>
      </c>
      <c r="E35" s="13" t="s">
        <v>5036</v>
      </c>
      <c r="F35" s="13" t="s">
        <v>5037</v>
      </c>
      <c r="G35" s="13" t="s">
        <v>5040</v>
      </c>
      <c r="H35" s="13" t="s">
        <v>5016</v>
      </c>
      <c r="I35" s="1">
        <v>22</v>
      </c>
    </row>
    <row r="36" spans="1:9" ht="21" customHeight="1">
      <c r="A36" s="1">
        <v>28</v>
      </c>
      <c r="B36" s="1" t="s">
        <v>90</v>
      </c>
      <c r="C36" s="13" t="s">
        <v>5088</v>
      </c>
      <c r="D36" s="1" t="s">
        <v>115</v>
      </c>
      <c r="E36" s="13" t="s">
        <v>5089</v>
      </c>
      <c r="F36" s="13" t="s">
        <v>5090</v>
      </c>
      <c r="G36" s="13" t="s">
        <v>5091</v>
      </c>
      <c r="H36" s="13" t="s">
        <v>5016</v>
      </c>
      <c r="I36" s="1">
        <v>21</v>
      </c>
    </row>
    <row r="37" spans="1:9" ht="21" customHeight="1">
      <c r="A37" s="1">
        <v>29</v>
      </c>
      <c r="B37" s="1" t="s">
        <v>33</v>
      </c>
      <c r="C37" s="13" t="s">
        <v>5092</v>
      </c>
      <c r="D37" s="1" t="s">
        <v>415</v>
      </c>
      <c r="E37" s="13" t="s">
        <v>5093</v>
      </c>
      <c r="F37" s="13" t="s">
        <v>5094</v>
      </c>
      <c r="G37" s="13" t="s">
        <v>5095</v>
      </c>
      <c r="H37" s="13" t="s">
        <v>5016</v>
      </c>
      <c r="I37" s="1">
        <v>32</v>
      </c>
    </row>
    <row r="38" spans="1:9" ht="21" customHeight="1">
      <c r="A38" s="1">
        <v>30</v>
      </c>
      <c r="B38" s="1" t="s">
        <v>82</v>
      </c>
      <c r="C38" s="13" t="s">
        <v>5049</v>
      </c>
      <c r="D38" s="1" t="s">
        <v>411</v>
      </c>
      <c r="E38" s="13" t="s">
        <v>5030</v>
      </c>
      <c r="F38" s="13" t="s">
        <v>5096</v>
      </c>
      <c r="G38" s="13" t="s">
        <v>5065</v>
      </c>
      <c r="H38" s="13" t="s">
        <v>5016</v>
      </c>
      <c r="I38" s="1">
        <v>27</v>
      </c>
    </row>
    <row r="39" spans="1:9" ht="21" customHeight="1">
      <c r="A39" s="1">
        <v>31</v>
      </c>
      <c r="B39" s="1" t="s">
        <v>58</v>
      </c>
      <c r="C39" s="13" t="s">
        <v>5079</v>
      </c>
      <c r="D39" s="1" t="s">
        <v>394</v>
      </c>
      <c r="E39" s="13" t="s">
        <v>5068</v>
      </c>
      <c r="F39" s="13" t="s">
        <v>5014</v>
      </c>
      <c r="G39" s="13" t="s">
        <v>5097</v>
      </c>
      <c r="H39" s="13" t="s">
        <v>5016</v>
      </c>
      <c r="I39" s="1">
        <v>34</v>
      </c>
    </row>
    <row r="40" spans="1:9" ht="21" customHeight="1">
      <c r="A40" s="1">
        <v>32</v>
      </c>
      <c r="B40" s="1" t="s">
        <v>147</v>
      </c>
      <c r="C40" s="13" t="s">
        <v>5098</v>
      </c>
      <c r="D40" s="1" t="s">
        <v>401</v>
      </c>
      <c r="E40" s="13" t="s">
        <v>5099</v>
      </c>
      <c r="F40" s="13" t="s">
        <v>5069</v>
      </c>
      <c r="G40" s="13" t="s">
        <v>5100</v>
      </c>
      <c r="H40" s="13" t="s">
        <v>5016</v>
      </c>
      <c r="I40" s="1">
        <v>33</v>
      </c>
    </row>
    <row r="41" spans="1:9" ht="21" customHeight="1">
      <c r="A41" s="1">
        <v>33</v>
      </c>
      <c r="B41" s="1" t="s">
        <v>74</v>
      </c>
      <c r="C41" s="13" t="s">
        <v>5071</v>
      </c>
      <c r="D41" s="1" t="s">
        <v>412</v>
      </c>
      <c r="E41" s="13" t="s">
        <v>5040</v>
      </c>
      <c r="F41" s="13" t="s">
        <v>5076</v>
      </c>
      <c r="G41" s="13" t="s">
        <v>5052</v>
      </c>
      <c r="H41" s="13" t="s">
        <v>5016</v>
      </c>
      <c r="I41" s="1">
        <v>30</v>
      </c>
    </row>
    <row r="42" spans="1:9" ht="21" customHeight="1">
      <c r="A42" s="1">
        <v>34</v>
      </c>
      <c r="B42" s="1" t="s">
        <v>28</v>
      </c>
      <c r="C42" s="13" t="s">
        <v>5101</v>
      </c>
      <c r="D42" s="1" t="s">
        <v>390</v>
      </c>
      <c r="E42" s="13" t="s">
        <v>5102</v>
      </c>
      <c r="F42" s="13" t="s">
        <v>5094</v>
      </c>
      <c r="G42" s="13" t="s">
        <v>5103</v>
      </c>
      <c r="H42" s="13" t="s">
        <v>5016</v>
      </c>
      <c r="I42" s="1">
        <v>38</v>
      </c>
    </row>
    <row r="43" spans="1:9" ht="21" customHeight="1">
      <c r="A43" s="1">
        <v>35</v>
      </c>
      <c r="B43" s="1" t="s">
        <v>39</v>
      </c>
      <c r="C43" s="13" t="s">
        <v>5092</v>
      </c>
      <c r="D43" s="1" t="s">
        <v>415</v>
      </c>
      <c r="E43" s="13" t="s">
        <v>5104</v>
      </c>
      <c r="F43" s="13" t="s">
        <v>5047</v>
      </c>
      <c r="G43" s="13" t="s">
        <v>5099</v>
      </c>
      <c r="H43" s="13" t="s">
        <v>5016</v>
      </c>
      <c r="I43" s="1">
        <v>35</v>
      </c>
    </row>
    <row r="44" spans="1:9" ht="21" customHeight="1">
      <c r="A44" s="1">
        <v>36</v>
      </c>
      <c r="B44" s="1" t="s">
        <v>138</v>
      </c>
      <c r="C44" s="13" t="s">
        <v>5105</v>
      </c>
      <c r="D44" s="1" t="s">
        <v>416</v>
      </c>
      <c r="E44" s="13" t="s">
        <v>5089</v>
      </c>
      <c r="F44" s="13" t="s">
        <v>5106</v>
      </c>
      <c r="G44" s="13" t="s">
        <v>5026</v>
      </c>
      <c r="H44" s="13" t="s">
        <v>5016</v>
      </c>
      <c r="I44" s="1">
        <v>31</v>
      </c>
    </row>
    <row r="45" spans="1:9" ht="21" customHeight="1">
      <c r="A45" s="1">
        <v>37</v>
      </c>
      <c r="B45" s="1" t="s">
        <v>102</v>
      </c>
      <c r="C45" s="13" t="s">
        <v>5060</v>
      </c>
      <c r="D45" s="1" t="s">
        <v>115</v>
      </c>
      <c r="E45" s="13" t="s">
        <v>5066</v>
      </c>
      <c r="F45" s="13" t="s">
        <v>5059</v>
      </c>
      <c r="G45" s="13" t="s">
        <v>5052</v>
      </c>
      <c r="H45" s="13" t="s">
        <v>5016</v>
      </c>
      <c r="I45" s="1">
        <v>36</v>
      </c>
    </row>
    <row r="46" spans="1:9" ht="21" customHeight="1">
      <c r="A46" s="1">
        <v>38</v>
      </c>
      <c r="B46" s="1" t="s">
        <v>267</v>
      </c>
      <c r="C46" s="13" t="s">
        <v>5107</v>
      </c>
      <c r="D46" s="1" t="s">
        <v>394</v>
      </c>
      <c r="E46" s="13" t="s">
        <v>5108</v>
      </c>
      <c r="F46" s="13" t="s">
        <v>5106</v>
      </c>
      <c r="G46" s="13" t="s">
        <v>5046</v>
      </c>
      <c r="H46" s="13" t="s">
        <v>5016</v>
      </c>
      <c r="I46" s="1">
        <v>42</v>
      </c>
    </row>
    <row r="47" spans="1:9" ht="21" customHeight="1">
      <c r="A47" s="1">
        <v>39</v>
      </c>
      <c r="B47" s="1" t="s">
        <v>99</v>
      </c>
      <c r="C47" s="13" t="s">
        <v>5083</v>
      </c>
      <c r="D47" s="1" t="s">
        <v>401</v>
      </c>
      <c r="E47" s="13" t="s">
        <v>5082</v>
      </c>
      <c r="F47" s="13" t="s">
        <v>5094</v>
      </c>
      <c r="G47" s="13" t="s">
        <v>5109</v>
      </c>
      <c r="H47" s="13" t="s">
        <v>5016</v>
      </c>
      <c r="I47" s="1">
        <v>37</v>
      </c>
    </row>
    <row r="48" spans="1:9" ht="21" customHeight="1">
      <c r="A48" s="1">
        <v>40</v>
      </c>
      <c r="B48" s="1" t="s">
        <v>56</v>
      </c>
      <c r="C48" s="13" t="s">
        <v>5110</v>
      </c>
      <c r="D48" s="1" t="s">
        <v>415</v>
      </c>
      <c r="E48" s="13" t="s">
        <v>5086</v>
      </c>
      <c r="F48" s="13" t="s">
        <v>5111</v>
      </c>
      <c r="G48" s="13" t="s">
        <v>5095</v>
      </c>
      <c r="H48" s="13" t="s">
        <v>5016</v>
      </c>
      <c r="I48" s="1">
        <v>45</v>
      </c>
    </row>
    <row r="49" spans="1:9" ht="21" customHeight="1">
      <c r="A49" s="1">
        <v>41</v>
      </c>
      <c r="B49" s="1" t="s">
        <v>72</v>
      </c>
      <c r="C49" s="13" t="s">
        <v>5112</v>
      </c>
      <c r="D49" s="1" t="s">
        <v>394</v>
      </c>
      <c r="E49" s="13" t="s">
        <v>5113</v>
      </c>
      <c r="F49" s="13" t="s">
        <v>5106</v>
      </c>
      <c r="G49" s="13" t="s">
        <v>5063</v>
      </c>
      <c r="H49" s="13" t="s">
        <v>5016</v>
      </c>
      <c r="I49" s="1">
        <v>39</v>
      </c>
    </row>
    <row r="50" spans="1:9" ht="21" customHeight="1">
      <c r="A50" s="1">
        <v>42</v>
      </c>
      <c r="B50" s="1" t="s">
        <v>216</v>
      </c>
      <c r="C50" s="13" t="s">
        <v>5114</v>
      </c>
      <c r="D50" s="1" t="s">
        <v>402</v>
      </c>
      <c r="E50" s="13" t="s">
        <v>5078</v>
      </c>
      <c r="F50" s="13" t="s">
        <v>5115</v>
      </c>
      <c r="G50" s="13" t="s">
        <v>5024</v>
      </c>
      <c r="H50" s="13" t="s">
        <v>5016</v>
      </c>
      <c r="I50" s="1">
        <v>54</v>
      </c>
    </row>
    <row r="51" spans="1:9" ht="21" customHeight="1">
      <c r="A51" s="1">
        <v>43</v>
      </c>
      <c r="B51" s="1" t="s">
        <v>41</v>
      </c>
      <c r="C51" s="13" t="s">
        <v>5067</v>
      </c>
      <c r="D51" s="1" t="s">
        <v>399</v>
      </c>
      <c r="E51" s="13" t="s">
        <v>5097</v>
      </c>
      <c r="F51" s="13" t="s">
        <v>5111</v>
      </c>
      <c r="G51" s="13" t="s">
        <v>5048</v>
      </c>
      <c r="H51" s="13" t="s">
        <v>5016</v>
      </c>
      <c r="I51" s="1">
        <v>49</v>
      </c>
    </row>
    <row r="52" spans="1:9" ht="21" customHeight="1">
      <c r="A52" s="1">
        <v>44</v>
      </c>
      <c r="B52" s="1" t="s">
        <v>80</v>
      </c>
      <c r="C52" s="13" t="s">
        <v>5116</v>
      </c>
      <c r="D52" s="1" t="s">
        <v>412</v>
      </c>
      <c r="E52" s="13" t="s">
        <v>5066</v>
      </c>
      <c r="F52" s="13" t="s">
        <v>5084</v>
      </c>
      <c r="G52" s="13" t="s">
        <v>5052</v>
      </c>
      <c r="H52" s="13" t="s">
        <v>5016</v>
      </c>
      <c r="I52" s="1">
        <v>43</v>
      </c>
    </row>
    <row r="53" spans="1:9" ht="21" customHeight="1">
      <c r="A53" s="1">
        <v>45</v>
      </c>
      <c r="B53" s="1" t="s">
        <v>203</v>
      </c>
      <c r="C53" s="13" t="s">
        <v>5117</v>
      </c>
      <c r="D53" s="1" t="s">
        <v>393</v>
      </c>
      <c r="E53" s="13" t="s">
        <v>5118</v>
      </c>
      <c r="F53" s="13" t="s">
        <v>5090</v>
      </c>
      <c r="G53" s="13" t="s">
        <v>5118</v>
      </c>
      <c r="H53" s="13" t="s">
        <v>5016</v>
      </c>
      <c r="I53" s="1">
        <v>44</v>
      </c>
    </row>
    <row r="54" spans="1:9" ht="21" customHeight="1">
      <c r="A54" s="1">
        <v>46</v>
      </c>
      <c r="B54" s="1" t="s">
        <v>190</v>
      </c>
      <c r="C54" s="13" t="s">
        <v>5107</v>
      </c>
      <c r="D54" s="1" t="s">
        <v>115</v>
      </c>
      <c r="E54" s="13" t="s">
        <v>5119</v>
      </c>
      <c r="F54" s="13" t="s">
        <v>5120</v>
      </c>
      <c r="G54" s="13" t="s">
        <v>5046</v>
      </c>
      <c r="H54" s="13" t="s">
        <v>5016</v>
      </c>
      <c r="I54" s="1">
        <v>40</v>
      </c>
    </row>
    <row r="55" spans="1:9" ht="21" customHeight="1">
      <c r="A55" s="1">
        <v>47</v>
      </c>
      <c r="B55" s="1" t="s">
        <v>136</v>
      </c>
      <c r="C55" s="13" t="s">
        <v>5067</v>
      </c>
      <c r="D55" s="1" t="s">
        <v>393</v>
      </c>
      <c r="E55" s="13" t="s">
        <v>5118</v>
      </c>
      <c r="F55" s="13" t="s">
        <v>5115</v>
      </c>
      <c r="G55" s="13" t="s">
        <v>5121</v>
      </c>
      <c r="H55" s="13" t="s">
        <v>5016</v>
      </c>
      <c r="I55" s="1">
        <v>46</v>
      </c>
    </row>
    <row r="56" spans="1:9" ht="21" customHeight="1">
      <c r="A56" s="1">
        <v>48</v>
      </c>
      <c r="B56" s="1" t="s">
        <v>50</v>
      </c>
      <c r="C56" s="13" t="s">
        <v>5122</v>
      </c>
      <c r="D56" s="1" t="s">
        <v>399</v>
      </c>
      <c r="E56" s="13" t="s">
        <v>5068</v>
      </c>
      <c r="F56" s="13" t="s">
        <v>5123</v>
      </c>
      <c r="G56" s="13" t="s">
        <v>5124</v>
      </c>
      <c r="H56" s="13" t="s">
        <v>5016</v>
      </c>
      <c r="I56" s="1">
        <v>41</v>
      </c>
    </row>
    <row r="57" spans="1:9" ht="21" customHeight="1">
      <c r="A57" s="1">
        <v>49</v>
      </c>
      <c r="B57" s="1" t="s">
        <v>146</v>
      </c>
      <c r="C57" s="13" t="s">
        <v>5125</v>
      </c>
      <c r="D57" s="1" t="s">
        <v>402</v>
      </c>
      <c r="E57" s="13" t="s">
        <v>5066</v>
      </c>
      <c r="F57" s="13" t="s">
        <v>5076</v>
      </c>
      <c r="G57" s="13" t="s">
        <v>5126</v>
      </c>
      <c r="H57" s="13" t="s">
        <v>5016</v>
      </c>
      <c r="I57" s="1">
        <v>48</v>
      </c>
    </row>
    <row r="58" spans="1:9" ht="21" customHeight="1">
      <c r="A58" s="1">
        <v>50</v>
      </c>
      <c r="B58" s="1" t="s">
        <v>92</v>
      </c>
      <c r="C58" s="13" t="s">
        <v>5127</v>
      </c>
      <c r="D58" s="1" t="s">
        <v>410</v>
      </c>
      <c r="E58" s="13" t="s">
        <v>5082</v>
      </c>
      <c r="F58" s="13" t="s">
        <v>5076</v>
      </c>
      <c r="G58" s="13" t="s">
        <v>5028</v>
      </c>
      <c r="H58" s="13" t="s">
        <v>5016</v>
      </c>
      <c r="I58" s="1">
        <v>47</v>
      </c>
    </row>
    <row r="59" spans="1:9" ht="21" customHeight="1">
      <c r="A59" s="1">
        <v>51</v>
      </c>
      <c r="B59" s="1" t="s">
        <v>286</v>
      </c>
      <c r="C59" s="13" t="s">
        <v>5077</v>
      </c>
      <c r="D59" s="1" t="s">
        <v>402</v>
      </c>
      <c r="E59" s="13" t="s">
        <v>5097</v>
      </c>
      <c r="F59" s="13" t="s">
        <v>5115</v>
      </c>
      <c r="G59" s="13" t="s">
        <v>5075</v>
      </c>
      <c r="H59" s="13" t="s">
        <v>5016</v>
      </c>
      <c r="I59" s="1">
        <v>51</v>
      </c>
    </row>
    <row r="60" spans="1:9" ht="21" customHeight="1">
      <c r="A60" s="1">
        <v>52</v>
      </c>
      <c r="B60" s="1" t="s">
        <v>93</v>
      </c>
      <c r="C60" s="13" t="s">
        <v>5128</v>
      </c>
      <c r="D60" s="1" t="s">
        <v>390</v>
      </c>
      <c r="E60" s="13" t="s">
        <v>5129</v>
      </c>
      <c r="F60" s="13" t="s">
        <v>5096</v>
      </c>
      <c r="G60" s="13" t="s">
        <v>5023</v>
      </c>
      <c r="H60" s="13" t="s">
        <v>5016</v>
      </c>
      <c r="I60" s="1">
        <v>53</v>
      </c>
    </row>
    <row r="61" spans="1:9" ht="21" customHeight="1">
      <c r="A61" s="1">
        <v>53</v>
      </c>
      <c r="B61" s="1" t="s">
        <v>47</v>
      </c>
      <c r="C61" s="13" t="s">
        <v>5130</v>
      </c>
      <c r="D61" s="1" t="s">
        <v>394</v>
      </c>
      <c r="E61" s="13" t="s">
        <v>5131</v>
      </c>
      <c r="F61" s="13" t="s">
        <v>5106</v>
      </c>
      <c r="G61" s="13" t="s">
        <v>5068</v>
      </c>
      <c r="H61" s="13" t="s">
        <v>5016</v>
      </c>
      <c r="I61" s="1">
        <v>52</v>
      </c>
    </row>
    <row r="62" spans="1:9" ht="21" customHeight="1">
      <c r="A62" s="1">
        <v>54</v>
      </c>
      <c r="B62" s="1" t="s">
        <v>87</v>
      </c>
      <c r="C62" s="13" t="s">
        <v>5128</v>
      </c>
      <c r="D62" s="1" t="s">
        <v>390</v>
      </c>
      <c r="E62" s="13" t="s">
        <v>5132</v>
      </c>
      <c r="F62" s="13" t="s">
        <v>5096</v>
      </c>
      <c r="G62" s="13" t="s">
        <v>5109</v>
      </c>
      <c r="H62" s="13" t="s">
        <v>5016</v>
      </c>
      <c r="I62" s="1">
        <v>55</v>
      </c>
    </row>
    <row r="63" spans="1:9" ht="21" customHeight="1">
      <c r="A63" s="1">
        <v>55</v>
      </c>
      <c r="B63" s="1" t="s">
        <v>200</v>
      </c>
      <c r="C63" s="13" t="s">
        <v>5067</v>
      </c>
      <c r="D63" s="1" t="s">
        <v>393</v>
      </c>
      <c r="E63" s="13" t="s">
        <v>5133</v>
      </c>
      <c r="F63" s="13" t="s">
        <v>5089</v>
      </c>
      <c r="G63" s="13" t="s">
        <v>5089</v>
      </c>
      <c r="H63" s="13" t="s">
        <v>5016</v>
      </c>
      <c r="I63" s="1">
        <v>50</v>
      </c>
    </row>
    <row r="64" spans="1:9" ht="21" customHeight="1">
      <c r="A64" s="1">
        <v>56</v>
      </c>
      <c r="B64" s="1" t="s">
        <v>57</v>
      </c>
      <c r="C64" s="13" t="s">
        <v>5088</v>
      </c>
      <c r="D64" s="1" t="s">
        <v>389</v>
      </c>
      <c r="E64" s="13" t="s">
        <v>5030</v>
      </c>
      <c r="F64" s="13" t="s">
        <v>5090</v>
      </c>
      <c r="G64" s="13" t="s">
        <v>5134</v>
      </c>
      <c r="H64" s="13" t="s">
        <v>5016</v>
      </c>
      <c r="I64" s="1">
        <v>58</v>
      </c>
    </row>
    <row r="65" spans="1:9" ht="21" customHeight="1">
      <c r="A65" s="1">
        <v>57</v>
      </c>
      <c r="B65" s="1" t="s">
        <v>35</v>
      </c>
      <c r="C65" s="13" t="s">
        <v>5135</v>
      </c>
      <c r="D65" s="1" t="s">
        <v>415</v>
      </c>
      <c r="E65" s="13" t="s">
        <v>5136</v>
      </c>
      <c r="F65" s="13" t="s">
        <v>5069</v>
      </c>
      <c r="G65" s="13" t="s">
        <v>5119</v>
      </c>
      <c r="H65" s="13" t="s">
        <v>5016</v>
      </c>
      <c r="I65" s="1">
        <v>56</v>
      </c>
    </row>
    <row r="66" spans="1:9" ht="21" customHeight="1">
      <c r="A66" s="1">
        <v>58</v>
      </c>
      <c r="B66" s="1" t="s">
        <v>48</v>
      </c>
      <c r="C66" s="13" t="s">
        <v>5107</v>
      </c>
      <c r="D66" s="1" t="s">
        <v>415</v>
      </c>
      <c r="E66" s="13" t="s">
        <v>5078</v>
      </c>
      <c r="F66" s="13" t="s">
        <v>5106</v>
      </c>
      <c r="G66" s="13" t="s">
        <v>5119</v>
      </c>
      <c r="H66" s="13" t="s">
        <v>5016</v>
      </c>
      <c r="I66" s="1">
        <v>59</v>
      </c>
    </row>
    <row r="67" spans="1:9" ht="21" customHeight="1">
      <c r="A67" s="1">
        <v>59</v>
      </c>
      <c r="B67" s="1" t="s">
        <v>250</v>
      </c>
      <c r="C67" s="13" t="s">
        <v>5137</v>
      </c>
      <c r="D67" s="1" t="s">
        <v>115</v>
      </c>
      <c r="E67" s="13" t="s">
        <v>5109</v>
      </c>
      <c r="F67" s="13" t="s">
        <v>5059</v>
      </c>
      <c r="G67" s="13" t="s">
        <v>5093</v>
      </c>
      <c r="H67" s="13" t="s">
        <v>5016</v>
      </c>
      <c r="I67" s="1">
        <v>57</v>
      </c>
    </row>
    <row r="68" spans="1:9" ht="21" customHeight="1">
      <c r="A68" s="1">
        <v>60</v>
      </c>
      <c r="B68" s="1" t="s">
        <v>65</v>
      </c>
      <c r="C68" s="13" t="s">
        <v>5138</v>
      </c>
      <c r="D68" s="1" t="s">
        <v>415</v>
      </c>
      <c r="E68" s="13" t="s">
        <v>5139</v>
      </c>
      <c r="F68" s="13" t="s">
        <v>5034</v>
      </c>
      <c r="G68" s="13" t="s">
        <v>5073</v>
      </c>
      <c r="H68" s="13" t="s">
        <v>5016</v>
      </c>
      <c r="I68" s="1">
        <v>61</v>
      </c>
    </row>
    <row r="69" spans="1:9" ht="21" customHeight="1">
      <c r="A69" s="1">
        <v>61</v>
      </c>
      <c r="B69" s="1" t="s">
        <v>115</v>
      </c>
      <c r="C69" s="13" t="s">
        <v>5140</v>
      </c>
      <c r="D69" s="1" t="s">
        <v>392</v>
      </c>
      <c r="E69" s="13" t="s">
        <v>5075</v>
      </c>
      <c r="F69" s="13" t="s">
        <v>5123</v>
      </c>
      <c r="G69" s="13" t="s">
        <v>5040</v>
      </c>
      <c r="H69" s="13" t="s">
        <v>5016</v>
      </c>
      <c r="I69" s="1">
        <v>60</v>
      </c>
    </row>
    <row r="70" spans="1:9" ht="21" customHeight="1">
      <c r="A70" s="1">
        <v>62</v>
      </c>
      <c r="B70" s="1" t="s">
        <v>100</v>
      </c>
      <c r="C70" s="13" t="s">
        <v>5141</v>
      </c>
      <c r="D70" s="1" t="s">
        <v>399</v>
      </c>
      <c r="E70" s="13" t="s">
        <v>5142</v>
      </c>
      <c r="F70" s="13" t="s">
        <v>5111</v>
      </c>
      <c r="G70" s="13" t="s">
        <v>5134</v>
      </c>
      <c r="H70" s="13" t="s">
        <v>5016</v>
      </c>
      <c r="I70" s="1">
        <v>62</v>
      </c>
    </row>
    <row r="71" spans="1:9" ht="21" customHeight="1">
      <c r="A71" s="1">
        <v>63</v>
      </c>
      <c r="B71" s="1" t="s">
        <v>53</v>
      </c>
      <c r="C71" s="13" t="s">
        <v>5117</v>
      </c>
      <c r="D71" s="1" t="s">
        <v>394</v>
      </c>
      <c r="E71" s="13" t="s">
        <v>5133</v>
      </c>
      <c r="F71" s="13" t="s">
        <v>5069</v>
      </c>
      <c r="G71" s="13" t="s">
        <v>5086</v>
      </c>
      <c r="H71" s="13" t="s">
        <v>5016</v>
      </c>
      <c r="I71" s="1">
        <v>65</v>
      </c>
    </row>
    <row r="72" spans="1:9" ht="21" customHeight="1">
      <c r="A72" s="1">
        <v>64</v>
      </c>
      <c r="B72" s="1" t="s">
        <v>153</v>
      </c>
      <c r="C72" s="13" t="s">
        <v>5143</v>
      </c>
      <c r="D72" s="1" t="s">
        <v>396</v>
      </c>
      <c r="E72" s="13" t="s">
        <v>5078</v>
      </c>
      <c r="F72" s="13" t="s">
        <v>5144</v>
      </c>
      <c r="G72" s="13" t="s">
        <v>5145</v>
      </c>
      <c r="H72" s="13" t="s">
        <v>5016</v>
      </c>
      <c r="I72" s="1">
        <v>63</v>
      </c>
    </row>
    <row r="73" spans="1:9" ht="21" customHeight="1">
      <c r="A73" s="1">
        <v>65</v>
      </c>
      <c r="B73" s="1" t="s">
        <v>49</v>
      </c>
      <c r="C73" s="13" t="s">
        <v>5146</v>
      </c>
      <c r="D73" s="1" t="s">
        <v>388</v>
      </c>
      <c r="E73" s="13" t="s">
        <v>5068</v>
      </c>
      <c r="F73" s="13" t="s">
        <v>5106</v>
      </c>
      <c r="G73" s="13" t="s">
        <v>5121</v>
      </c>
      <c r="H73" s="13" t="s">
        <v>5016</v>
      </c>
      <c r="I73" s="1">
        <v>66</v>
      </c>
    </row>
    <row r="74" spans="1:9" ht="21" customHeight="1">
      <c r="A74" s="1">
        <v>66</v>
      </c>
      <c r="B74" s="1" t="s">
        <v>194</v>
      </c>
      <c r="C74" s="13" t="s">
        <v>5085</v>
      </c>
      <c r="D74" s="1" t="s">
        <v>386</v>
      </c>
      <c r="E74" s="13" t="s">
        <v>5052</v>
      </c>
      <c r="F74" s="13" t="s">
        <v>5076</v>
      </c>
      <c r="G74" s="13" t="s">
        <v>5091</v>
      </c>
      <c r="H74" s="13" t="s">
        <v>5016</v>
      </c>
      <c r="I74" s="1">
        <v>64</v>
      </c>
    </row>
    <row r="75" spans="1:9" ht="21" customHeight="1">
      <c r="A75" s="1">
        <v>67</v>
      </c>
      <c r="B75" s="1" t="s">
        <v>52</v>
      </c>
      <c r="C75" s="13" t="s">
        <v>5147</v>
      </c>
      <c r="D75" s="1" t="s">
        <v>390</v>
      </c>
      <c r="E75" s="13" t="s">
        <v>5148</v>
      </c>
      <c r="F75" s="13" t="s">
        <v>5115</v>
      </c>
      <c r="G75" s="13" t="s">
        <v>5082</v>
      </c>
      <c r="H75" s="13" t="s">
        <v>5016</v>
      </c>
      <c r="I75" s="1">
        <v>68</v>
      </c>
    </row>
    <row r="76" spans="1:9" ht="21" customHeight="1">
      <c r="A76" s="1">
        <v>68</v>
      </c>
      <c r="B76" s="1" t="s">
        <v>124</v>
      </c>
      <c r="C76" s="13" t="s">
        <v>5149</v>
      </c>
      <c r="D76" s="1" t="s">
        <v>403</v>
      </c>
      <c r="E76" s="13" t="s">
        <v>5030</v>
      </c>
      <c r="F76" s="13" t="s">
        <v>5019</v>
      </c>
      <c r="G76" s="13" t="s">
        <v>5145</v>
      </c>
      <c r="H76" s="13" t="s">
        <v>5016</v>
      </c>
      <c r="I76" s="1">
        <v>67</v>
      </c>
    </row>
    <row r="77" spans="1:9" ht="21" customHeight="1">
      <c r="A77" s="1">
        <v>69</v>
      </c>
      <c r="B77" s="1" t="s">
        <v>198</v>
      </c>
      <c r="C77" s="13" t="s">
        <v>5150</v>
      </c>
      <c r="D77" s="1" t="s">
        <v>395</v>
      </c>
      <c r="E77" s="13" t="s">
        <v>5134</v>
      </c>
      <c r="F77" s="13" t="s">
        <v>5069</v>
      </c>
      <c r="G77" s="13" t="s">
        <v>5066</v>
      </c>
      <c r="H77" s="13" t="s">
        <v>5016</v>
      </c>
      <c r="I77" s="1">
        <v>69</v>
      </c>
    </row>
    <row r="78" spans="1:9" ht="21" customHeight="1">
      <c r="A78" s="1">
        <v>70</v>
      </c>
      <c r="B78" s="1" t="s">
        <v>119</v>
      </c>
      <c r="C78" s="13" t="s">
        <v>5067</v>
      </c>
      <c r="D78" s="1" t="s">
        <v>395</v>
      </c>
      <c r="E78" s="13" t="s">
        <v>5082</v>
      </c>
      <c r="F78" s="13" t="s">
        <v>5037</v>
      </c>
      <c r="G78" s="13" t="s">
        <v>5134</v>
      </c>
      <c r="H78" s="13" t="s">
        <v>5016</v>
      </c>
      <c r="I78" s="1">
        <v>72</v>
      </c>
    </row>
    <row r="79" spans="1:9" ht="21" customHeight="1">
      <c r="A79" s="1">
        <v>71</v>
      </c>
      <c r="B79" s="1" t="s">
        <v>44</v>
      </c>
      <c r="C79" s="13" t="s">
        <v>5143</v>
      </c>
      <c r="D79" s="1" t="s">
        <v>415</v>
      </c>
      <c r="E79" s="13" t="s">
        <v>5129</v>
      </c>
      <c r="F79" s="13" t="s">
        <v>5151</v>
      </c>
      <c r="G79" s="13" t="s">
        <v>5055</v>
      </c>
      <c r="H79" s="13" t="s">
        <v>5016</v>
      </c>
      <c r="I79" s="1">
        <v>73</v>
      </c>
    </row>
    <row r="80" spans="1:9" ht="21" customHeight="1">
      <c r="A80" s="1">
        <v>72</v>
      </c>
      <c r="B80" s="1" t="s">
        <v>98</v>
      </c>
      <c r="C80" s="13" t="s">
        <v>5152</v>
      </c>
      <c r="D80" s="1" t="s">
        <v>416</v>
      </c>
      <c r="E80" s="13" t="s">
        <v>5099</v>
      </c>
      <c r="F80" s="13" t="s">
        <v>5094</v>
      </c>
      <c r="G80" s="13" t="s">
        <v>5121</v>
      </c>
      <c r="H80" s="13" t="s">
        <v>5016</v>
      </c>
      <c r="I80" s="1">
        <v>70</v>
      </c>
    </row>
    <row r="81" spans="1:9" ht="21" customHeight="1">
      <c r="A81" s="1">
        <v>73</v>
      </c>
      <c r="B81" s="1" t="s">
        <v>275</v>
      </c>
      <c r="C81" s="13" t="s">
        <v>5088</v>
      </c>
      <c r="D81" s="1" t="s">
        <v>416</v>
      </c>
      <c r="E81" s="13" t="s">
        <v>5066</v>
      </c>
      <c r="F81" s="13" t="s">
        <v>5099</v>
      </c>
      <c r="G81" s="13" t="s">
        <v>5059</v>
      </c>
      <c r="H81" s="13" t="s">
        <v>5016</v>
      </c>
      <c r="I81" s="1">
        <v>71</v>
      </c>
    </row>
    <row r="82" spans="1:9" ht="21" customHeight="1">
      <c r="A82" s="1">
        <v>74</v>
      </c>
      <c r="B82" s="1" t="s">
        <v>183</v>
      </c>
      <c r="C82" s="13" t="s">
        <v>5150</v>
      </c>
      <c r="D82" s="1" t="s">
        <v>401</v>
      </c>
      <c r="E82" s="13" t="s">
        <v>5093</v>
      </c>
      <c r="F82" s="13" t="s">
        <v>5111</v>
      </c>
      <c r="G82" s="13" t="s">
        <v>5065</v>
      </c>
      <c r="H82" s="13" t="s">
        <v>5016</v>
      </c>
      <c r="I82" s="1">
        <v>74</v>
      </c>
    </row>
    <row r="83" spans="1:9" ht="21" customHeight="1">
      <c r="A83" s="1">
        <v>75</v>
      </c>
      <c r="B83" s="1" t="s">
        <v>81</v>
      </c>
      <c r="C83" s="13" t="s">
        <v>5153</v>
      </c>
      <c r="D83" s="1" t="s">
        <v>388</v>
      </c>
      <c r="E83" s="13" t="s">
        <v>5068</v>
      </c>
      <c r="F83" s="13" t="s">
        <v>5106</v>
      </c>
      <c r="G83" s="13" t="s">
        <v>5055</v>
      </c>
      <c r="H83" s="13" t="s">
        <v>5016</v>
      </c>
      <c r="I83" s="1">
        <v>76</v>
      </c>
    </row>
    <row r="84" spans="1:9" ht="21" customHeight="1">
      <c r="A84" s="1">
        <v>76</v>
      </c>
      <c r="B84" s="1" t="s">
        <v>272</v>
      </c>
      <c r="C84" s="13" t="s">
        <v>5127</v>
      </c>
      <c r="D84" s="1" t="s">
        <v>407</v>
      </c>
      <c r="E84" s="13" t="s">
        <v>5082</v>
      </c>
      <c r="F84" s="13" t="s">
        <v>5031</v>
      </c>
      <c r="G84" s="13" t="s">
        <v>5052</v>
      </c>
      <c r="H84" s="13" t="s">
        <v>5016</v>
      </c>
      <c r="I84" s="1">
        <v>75</v>
      </c>
    </row>
    <row r="85" spans="1:9" ht="21" customHeight="1">
      <c r="A85" s="1">
        <v>77</v>
      </c>
      <c r="B85" s="1" t="s">
        <v>46</v>
      </c>
      <c r="C85" s="13" t="s">
        <v>5067</v>
      </c>
      <c r="D85" s="1" t="s">
        <v>402</v>
      </c>
      <c r="E85" s="13" t="s">
        <v>5134</v>
      </c>
      <c r="F85" s="13" t="s">
        <v>5069</v>
      </c>
      <c r="G85" s="13" t="s">
        <v>5048</v>
      </c>
      <c r="H85" s="13" t="s">
        <v>5016</v>
      </c>
      <c r="I85" s="1">
        <v>77</v>
      </c>
    </row>
    <row r="86" spans="1:9" ht="21" customHeight="1">
      <c r="A86" s="1">
        <v>78</v>
      </c>
      <c r="B86" s="1" t="s">
        <v>120</v>
      </c>
      <c r="C86" s="13" t="s">
        <v>5154</v>
      </c>
      <c r="D86" s="1" t="s">
        <v>390</v>
      </c>
      <c r="E86" s="13" t="s">
        <v>5073</v>
      </c>
      <c r="F86" s="13" t="s">
        <v>5155</v>
      </c>
      <c r="G86" s="13" t="s">
        <v>5148</v>
      </c>
      <c r="H86" s="13" t="s">
        <v>5016</v>
      </c>
      <c r="I86" s="1">
        <v>78</v>
      </c>
    </row>
    <row r="87" spans="1:9" ht="21" customHeight="1">
      <c r="A87" s="1">
        <v>79</v>
      </c>
      <c r="B87" s="1" t="s">
        <v>172</v>
      </c>
      <c r="C87" s="13" t="s">
        <v>5137</v>
      </c>
      <c r="D87" s="1" t="s">
        <v>115</v>
      </c>
      <c r="E87" s="13" t="s">
        <v>5156</v>
      </c>
      <c r="F87" s="13" t="s">
        <v>5094</v>
      </c>
      <c r="G87" s="13" t="s">
        <v>5065</v>
      </c>
      <c r="H87" s="13" t="s">
        <v>5016</v>
      </c>
      <c r="I87" s="1">
        <v>79</v>
      </c>
    </row>
    <row r="88" spans="1:9" ht="21" customHeight="1">
      <c r="A88" s="1">
        <v>80</v>
      </c>
      <c r="B88" s="1" t="s">
        <v>40</v>
      </c>
      <c r="C88" s="13" t="s">
        <v>5157</v>
      </c>
      <c r="D88" s="1" t="s">
        <v>390</v>
      </c>
      <c r="E88" s="13" t="s">
        <v>5133</v>
      </c>
      <c r="F88" s="13" t="s">
        <v>5041</v>
      </c>
      <c r="G88" s="13" t="s">
        <v>5066</v>
      </c>
      <c r="H88" s="13" t="s">
        <v>5016</v>
      </c>
      <c r="I88" s="1">
        <v>81</v>
      </c>
    </row>
    <row r="89" spans="1:9" ht="21" customHeight="1">
      <c r="A89" s="1">
        <v>81</v>
      </c>
      <c r="B89" s="1" t="s">
        <v>167</v>
      </c>
      <c r="C89" s="13" t="s">
        <v>5158</v>
      </c>
      <c r="D89" s="1" t="s">
        <v>411</v>
      </c>
      <c r="E89" s="13" t="s">
        <v>5133</v>
      </c>
      <c r="F89" s="13" t="s">
        <v>5034</v>
      </c>
      <c r="G89" s="13" t="s">
        <v>5159</v>
      </c>
      <c r="H89" s="13" t="s">
        <v>5016</v>
      </c>
      <c r="I89" s="1">
        <v>80</v>
      </c>
    </row>
    <row r="90" spans="1:9" ht="21" customHeight="1">
      <c r="A90" s="1">
        <v>82</v>
      </c>
      <c r="B90" s="1" t="s">
        <v>291</v>
      </c>
      <c r="C90" s="13" t="s">
        <v>5160</v>
      </c>
      <c r="D90" s="1" t="s">
        <v>386</v>
      </c>
      <c r="E90" s="13" t="s">
        <v>5118</v>
      </c>
      <c r="F90" s="13" t="s">
        <v>5161</v>
      </c>
      <c r="G90" s="13" t="s">
        <v>5089</v>
      </c>
      <c r="H90" s="13" t="s">
        <v>5016</v>
      </c>
      <c r="I90" s="1">
        <v>82</v>
      </c>
    </row>
    <row r="91" spans="1:9" ht="21" customHeight="1">
      <c r="A91" s="1">
        <v>83</v>
      </c>
      <c r="B91" s="1" t="s">
        <v>133</v>
      </c>
      <c r="C91" s="13" t="s">
        <v>5162</v>
      </c>
      <c r="D91" s="1" t="s">
        <v>390</v>
      </c>
      <c r="E91" s="13" t="s">
        <v>5093</v>
      </c>
      <c r="F91" s="13" t="s">
        <v>5106</v>
      </c>
      <c r="G91" s="13" t="s">
        <v>5131</v>
      </c>
      <c r="H91" s="13" t="s">
        <v>5016</v>
      </c>
      <c r="I91" s="1">
        <v>84</v>
      </c>
    </row>
    <row r="92" spans="1:9" ht="21" customHeight="1">
      <c r="A92" s="1">
        <v>84</v>
      </c>
      <c r="B92" s="1" t="s">
        <v>237</v>
      </c>
      <c r="C92" s="13" t="s">
        <v>5163</v>
      </c>
      <c r="D92" s="1" t="s">
        <v>400</v>
      </c>
      <c r="E92" s="13" t="s">
        <v>5068</v>
      </c>
      <c r="F92" s="13" t="s">
        <v>5064</v>
      </c>
      <c r="G92" s="13" t="s">
        <v>5161</v>
      </c>
      <c r="H92" s="13" t="s">
        <v>5016</v>
      </c>
      <c r="I92" s="1">
        <v>85</v>
      </c>
    </row>
    <row r="93" spans="1:9" ht="21" customHeight="1">
      <c r="A93" s="1">
        <v>85</v>
      </c>
      <c r="B93" s="1" t="s">
        <v>85</v>
      </c>
      <c r="C93" s="13" t="s">
        <v>5079</v>
      </c>
      <c r="D93" s="1" t="s">
        <v>406</v>
      </c>
      <c r="E93" s="13" t="s">
        <v>5139</v>
      </c>
      <c r="F93" s="13" t="s">
        <v>5084</v>
      </c>
      <c r="G93" s="13" t="s">
        <v>5018</v>
      </c>
      <c r="H93" s="13" t="s">
        <v>5016</v>
      </c>
      <c r="I93" s="1">
        <v>83</v>
      </c>
    </row>
    <row r="94" spans="1:9" ht="21" customHeight="1">
      <c r="A94" s="1">
        <v>86</v>
      </c>
      <c r="B94" s="1" t="s">
        <v>213</v>
      </c>
      <c r="C94" s="13" t="s">
        <v>5160</v>
      </c>
      <c r="D94" s="1" t="s">
        <v>395</v>
      </c>
      <c r="E94" s="13" t="s">
        <v>5068</v>
      </c>
      <c r="F94" s="13" t="s">
        <v>5027</v>
      </c>
      <c r="G94" s="13" t="s">
        <v>5036</v>
      </c>
      <c r="H94" s="13" t="s">
        <v>5016</v>
      </c>
      <c r="I94" s="1">
        <v>89</v>
      </c>
    </row>
    <row r="95" spans="1:9" ht="21" customHeight="1">
      <c r="A95" s="1">
        <v>87</v>
      </c>
      <c r="B95" s="1" t="s">
        <v>162</v>
      </c>
      <c r="C95" s="13" t="s">
        <v>5107</v>
      </c>
      <c r="D95" s="1" t="s">
        <v>388</v>
      </c>
      <c r="E95" s="13" t="s">
        <v>5093</v>
      </c>
      <c r="F95" s="13" t="s">
        <v>5106</v>
      </c>
      <c r="G95" s="13" t="s">
        <v>5086</v>
      </c>
      <c r="H95" s="13" t="s">
        <v>5016</v>
      </c>
      <c r="I95" s="1">
        <v>88</v>
      </c>
    </row>
    <row r="96" spans="1:9" ht="21" customHeight="1">
      <c r="A96" s="1">
        <v>88</v>
      </c>
      <c r="B96" s="1" t="s">
        <v>225</v>
      </c>
      <c r="C96" s="13" t="s">
        <v>5150</v>
      </c>
      <c r="D96" s="1" t="s">
        <v>411</v>
      </c>
      <c r="E96" s="13" t="s">
        <v>5109</v>
      </c>
      <c r="F96" s="13" t="s">
        <v>5034</v>
      </c>
      <c r="G96" s="13" t="s">
        <v>5066</v>
      </c>
      <c r="H96" s="13" t="s">
        <v>5016</v>
      </c>
      <c r="I96" s="1">
        <v>86</v>
      </c>
    </row>
    <row r="97" spans="1:9" ht="21" customHeight="1">
      <c r="A97" s="1">
        <v>89</v>
      </c>
      <c r="B97" s="1" t="s">
        <v>112</v>
      </c>
      <c r="C97" s="13" t="s">
        <v>5146</v>
      </c>
      <c r="D97" s="1" t="s">
        <v>115</v>
      </c>
      <c r="E97" s="13" t="s">
        <v>5134</v>
      </c>
      <c r="F97" s="13" t="s">
        <v>5059</v>
      </c>
      <c r="G97" s="13" t="s">
        <v>5103</v>
      </c>
      <c r="H97" s="13" t="s">
        <v>5016</v>
      </c>
      <c r="I97" s="1">
        <v>87</v>
      </c>
    </row>
    <row r="98" spans="1:9" ht="21" customHeight="1">
      <c r="A98" s="1">
        <v>90</v>
      </c>
      <c r="B98" s="1" t="s">
        <v>113</v>
      </c>
      <c r="C98" s="13" t="s">
        <v>5112</v>
      </c>
      <c r="D98" s="1" t="s">
        <v>394</v>
      </c>
      <c r="E98" s="13" t="s">
        <v>5073</v>
      </c>
      <c r="F98" s="13" t="s">
        <v>5164</v>
      </c>
      <c r="G98" s="13" t="s">
        <v>5131</v>
      </c>
      <c r="H98" s="13" t="s">
        <v>5016</v>
      </c>
      <c r="I98" s="1">
        <v>90</v>
      </c>
    </row>
    <row r="99" spans="1:9" ht="21" customHeight="1">
      <c r="A99" s="1">
        <v>91</v>
      </c>
      <c r="B99" s="1" t="s">
        <v>105</v>
      </c>
      <c r="C99" s="13" t="s">
        <v>5150</v>
      </c>
      <c r="D99" s="1" t="s">
        <v>392</v>
      </c>
      <c r="E99" s="13" t="s">
        <v>5165</v>
      </c>
      <c r="F99" s="13" t="s">
        <v>5115</v>
      </c>
      <c r="G99" s="13" t="s">
        <v>5030</v>
      </c>
      <c r="H99" s="13" t="s">
        <v>5016</v>
      </c>
      <c r="I99" s="1">
        <v>92</v>
      </c>
    </row>
    <row r="100" spans="1:9" ht="21" customHeight="1">
      <c r="A100" s="1">
        <v>92</v>
      </c>
      <c r="B100" s="1" t="s">
        <v>166</v>
      </c>
      <c r="C100" s="13" t="s">
        <v>5166</v>
      </c>
      <c r="D100" s="1" t="s">
        <v>5167</v>
      </c>
      <c r="E100" s="13" t="s">
        <v>5168</v>
      </c>
      <c r="F100" s="13" t="s">
        <v>5168</v>
      </c>
      <c r="G100" s="13" t="s">
        <v>5126</v>
      </c>
      <c r="H100" s="13" t="s">
        <v>5016</v>
      </c>
      <c r="I100" s="1">
        <v>94</v>
      </c>
    </row>
    <row r="101" spans="1:9" ht="21" customHeight="1">
      <c r="A101" s="1">
        <v>93</v>
      </c>
      <c r="B101" s="1" t="s">
        <v>169</v>
      </c>
      <c r="C101" s="13" t="s">
        <v>5077</v>
      </c>
      <c r="D101" s="1" t="s">
        <v>413</v>
      </c>
      <c r="E101" s="13" t="s">
        <v>5139</v>
      </c>
      <c r="F101" s="13" t="s">
        <v>5096</v>
      </c>
      <c r="G101" s="13" t="s">
        <v>5075</v>
      </c>
      <c r="H101" s="13" t="s">
        <v>5016</v>
      </c>
      <c r="I101" s="1">
        <v>91</v>
      </c>
    </row>
    <row r="102" spans="1:9" ht="21" customHeight="1">
      <c r="A102" s="1">
        <v>94</v>
      </c>
      <c r="B102" s="1" t="s">
        <v>145</v>
      </c>
      <c r="C102" s="13" t="s">
        <v>5169</v>
      </c>
      <c r="D102" s="1" t="s">
        <v>399</v>
      </c>
      <c r="E102" s="13" t="s">
        <v>5093</v>
      </c>
      <c r="F102" s="13" t="s">
        <v>5111</v>
      </c>
      <c r="G102" s="13" t="s">
        <v>5170</v>
      </c>
      <c r="H102" s="13" t="s">
        <v>5016</v>
      </c>
      <c r="I102" s="1">
        <v>93</v>
      </c>
    </row>
    <row r="103" spans="1:9" ht="21" customHeight="1">
      <c r="A103" s="1">
        <v>95</v>
      </c>
      <c r="B103" s="1" t="s">
        <v>127</v>
      </c>
      <c r="C103" s="13" t="s">
        <v>5098</v>
      </c>
      <c r="D103" s="1" t="s">
        <v>393</v>
      </c>
      <c r="E103" s="13" t="s">
        <v>5119</v>
      </c>
      <c r="F103" s="13" t="s">
        <v>5019</v>
      </c>
      <c r="G103" s="13" t="s">
        <v>5134</v>
      </c>
      <c r="H103" s="13" t="s">
        <v>5016</v>
      </c>
      <c r="I103" s="1">
        <v>95</v>
      </c>
    </row>
    <row r="104" spans="1:9" ht="21" customHeight="1">
      <c r="A104" s="1">
        <v>96</v>
      </c>
      <c r="B104" s="1" t="s">
        <v>61</v>
      </c>
      <c r="C104" s="13" t="s">
        <v>5171</v>
      </c>
      <c r="D104" s="1" t="s">
        <v>389</v>
      </c>
      <c r="E104" s="13" t="s">
        <v>5139</v>
      </c>
      <c r="F104" s="13" t="s">
        <v>5161</v>
      </c>
      <c r="G104" s="13" t="s">
        <v>5082</v>
      </c>
      <c r="H104" s="13" t="s">
        <v>5016</v>
      </c>
      <c r="I104" s="1">
        <v>96</v>
      </c>
    </row>
    <row r="105" spans="1:9" ht="21" customHeight="1">
      <c r="A105" s="1">
        <v>97</v>
      </c>
      <c r="B105" s="1" t="s">
        <v>248</v>
      </c>
      <c r="C105" s="13" t="s">
        <v>5172</v>
      </c>
      <c r="D105" s="1" t="s">
        <v>414</v>
      </c>
      <c r="E105" s="13" t="s">
        <v>5080</v>
      </c>
      <c r="F105" s="13" t="s">
        <v>5173</v>
      </c>
      <c r="G105" s="13" t="s">
        <v>5121</v>
      </c>
      <c r="H105" s="13" t="s">
        <v>5016</v>
      </c>
      <c r="I105" s="1">
        <v>101</v>
      </c>
    </row>
    <row r="106" spans="1:9" ht="21" customHeight="1">
      <c r="A106" s="1">
        <v>98</v>
      </c>
      <c r="B106" s="1" t="s">
        <v>181</v>
      </c>
      <c r="C106" s="13" t="s">
        <v>5079</v>
      </c>
      <c r="D106" s="1" t="s">
        <v>392</v>
      </c>
      <c r="E106" s="13" t="s">
        <v>5063</v>
      </c>
      <c r="F106" s="13" t="s">
        <v>5174</v>
      </c>
      <c r="G106" s="13" t="s">
        <v>5089</v>
      </c>
      <c r="H106" s="13" t="s">
        <v>5016</v>
      </c>
      <c r="I106" s="1">
        <v>97</v>
      </c>
    </row>
    <row r="107" spans="1:9" ht="21" customHeight="1">
      <c r="A107" s="1">
        <v>99</v>
      </c>
      <c r="B107" s="1" t="s">
        <v>69</v>
      </c>
      <c r="C107" s="13" t="s">
        <v>5175</v>
      </c>
      <c r="D107" s="1" t="s">
        <v>415</v>
      </c>
      <c r="E107" s="13" t="s">
        <v>5176</v>
      </c>
      <c r="F107" s="13" t="s">
        <v>5047</v>
      </c>
      <c r="G107" s="13" t="s">
        <v>5102</v>
      </c>
      <c r="H107" s="13" t="s">
        <v>5016</v>
      </c>
      <c r="I107" s="1">
        <v>98</v>
      </c>
    </row>
    <row r="108" spans="1:9" ht="21" customHeight="1">
      <c r="A108" s="1">
        <v>100</v>
      </c>
      <c r="B108" s="1" t="s">
        <v>114</v>
      </c>
      <c r="C108" s="13" t="s">
        <v>5107</v>
      </c>
      <c r="D108" s="1" t="s">
        <v>388</v>
      </c>
      <c r="E108" s="13" t="s">
        <v>5133</v>
      </c>
      <c r="F108" s="13" t="s">
        <v>5174</v>
      </c>
      <c r="G108" s="13" t="s">
        <v>5055</v>
      </c>
      <c r="H108" s="13" t="s">
        <v>5016</v>
      </c>
      <c r="I108" s="1">
        <v>99</v>
      </c>
    </row>
    <row r="109" spans="1:9" ht="21" customHeight="1">
      <c r="A109" s="1">
        <v>101</v>
      </c>
      <c r="B109" s="1" t="s">
        <v>173</v>
      </c>
      <c r="C109" s="13" t="s">
        <v>5127</v>
      </c>
      <c r="D109" s="1" t="s">
        <v>403</v>
      </c>
      <c r="E109" s="13" t="s">
        <v>5134</v>
      </c>
      <c r="F109" s="13" t="s">
        <v>5027</v>
      </c>
      <c r="G109" s="13" t="s">
        <v>5036</v>
      </c>
      <c r="H109" s="13" t="s">
        <v>5016</v>
      </c>
      <c r="I109" s="1">
        <v>107</v>
      </c>
    </row>
    <row r="110" spans="1:9" ht="21" customHeight="1">
      <c r="A110" s="1">
        <v>101</v>
      </c>
      <c r="B110" s="1" t="s">
        <v>131</v>
      </c>
      <c r="C110" s="13" t="s">
        <v>5177</v>
      </c>
      <c r="D110" s="1" t="s">
        <v>393</v>
      </c>
      <c r="E110" s="13" t="s">
        <v>5119</v>
      </c>
      <c r="F110" s="13" t="s">
        <v>5144</v>
      </c>
      <c r="G110" s="13" t="s">
        <v>5103</v>
      </c>
      <c r="H110" s="13" t="s">
        <v>5016</v>
      </c>
      <c r="I110" s="1">
        <v>102</v>
      </c>
    </row>
    <row r="111" spans="1:9" ht="21" customHeight="1">
      <c r="A111" s="1">
        <v>103</v>
      </c>
      <c r="B111" s="1" t="s">
        <v>142</v>
      </c>
      <c r="C111" s="13" t="s">
        <v>5178</v>
      </c>
      <c r="D111" s="1" t="s">
        <v>390</v>
      </c>
      <c r="E111" s="13" t="s">
        <v>5156</v>
      </c>
      <c r="F111" s="13" t="s">
        <v>5034</v>
      </c>
      <c r="G111" s="13" t="s">
        <v>5097</v>
      </c>
      <c r="H111" s="13" t="s">
        <v>5016</v>
      </c>
      <c r="I111" s="1">
        <v>105</v>
      </c>
    </row>
    <row r="112" spans="1:9" ht="21" customHeight="1">
      <c r="A112" s="1">
        <v>104</v>
      </c>
      <c r="B112" s="1" t="s">
        <v>143</v>
      </c>
      <c r="C112" s="13" t="s">
        <v>5179</v>
      </c>
      <c r="D112" s="1" t="s">
        <v>404</v>
      </c>
      <c r="E112" s="13" t="s">
        <v>5091</v>
      </c>
      <c r="F112" s="13" t="s">
        <v>5069</v>
      </c>
      <c r="G112" s="13" t="s">
        <v>5180</v>
      </c>
      <c r="H112" s="13" t="s">
        <v>5016</v>
      </c>
      <c r="I112" s="1">
        <v>100</v>
      </c>
    </row>
    <row r="113" spans="1:9" ht="21" customHeight="1">
      <c r="A113" s="1">
        <v>105</v>
      </c>
      <c r="B113" s="1" t="s">
        <v>282</v>
      </c>
      <c r="C113" s="13" t="s">
        <v>5143</v>
      </c>
      <c r="D113" s="1" t="s">
        <v>395</v>
      </c>
      <c r="E113" s="13" t="s">
        <v>5139</v>
      </c>
      <c r="F113" s="13" t="s">
        <v>5115</v>
      </c>
      <c r="G113" s="13" t="s">
        <v>5118</v>
      </c>
      <c r="H113" s="13" t="s">
        <v>5016</v>
      </c>
      <c r="I113" s="1">
        <v>109</v>
      </c>
    </row>
    <row r="114" spans="1:9" ht="21" customHeight="1">
      <c r="A114" s="1">
        <v>106</v>
      </c>
      <c r="B114" s="1" t="s">
        <v>235</v>
      </c>
      <c r="C114" s="13" t="s">
        <v>5181</v>
      </c>
      <c r="D114" s="1" t="s">
        <v>396</v>
      </c>
      <c r="E114" s="13" t="s">
        <v>5165</v>
      </c>
      <c r="F114" s="13" t="s">
        <v>5034</v>
      </c>
      <c r="G114" s="13" t="s">
        <v>5046</v>
      </c>
      <c r="H114" s="13" t="s">
        <v>5016</v>
      </c>
      <c r="I114" s="1">
        <v>103</v>
      </c>
    </row>
    <row r="115" spans="1:9" ht="21" customHeight="1">
      <c r="A115" s="1">
        <v>107</v>
      </c>
      <c r="B115" s="1" t="s">
        <v>214</v>
      </c>
      <c r="C115" s="13" t="s">
        <v>5150</v>
      </c>
      <c r="D115" s="1" t="s">
        <v>412</v>
      </c>
      <c r="E115" s="13" t="s">
        <v>5134</v>
      </c>
      <c r="F115" s="13" t="s">
        <v>5123</v>
      </c>
      <c r="G115" s="13" t="s">
        <v>5046</v>
      </c>
      <c r="H115" s="13" t="s">
        <v>5016</v>
      </c>
      <c r="I115" s="1">
        <v>106</v>
      </c>
    </row>
    <row r="116" spans="1:9" ht="21" customHeight="1">
      <c r="A116" s="1">
        <v>108</v>
      </c>
      <c r="B116" s="1" t="s">
        <v>303</v>
      </c>
      <c r="C116" s="13" t="s">
        <v>5074</v>
      </c>
      <c r="D116" s="1" t="s">
        <v>413</v>
      </c>
      <c r="E116" s="13" t="s">
        <v>5078</v>
      </c>
      <c r="F116" s="13" t="s">
        <v>5115</v>
      </c>
      <c r="G116" s="13" t="s">
        <v>5013</v>
      </c>
      <c r="H116" s="13" t="s">
        <v>5016</v>
      </c>
      <c r="I116" s="1">
        <v>111</v>
      </c>
    </row>
    <row r="117" spans="1:9" ht="21" customHeight="1">
      <c r="A117" s="1">
        <v>109</v>
      </c>
      <c r="B117" s="1" t="s">
        <v>62</v>
      </c>
      <c r="C117" s="13" t="s">
        <v>5157</v>
      </c>
      <c r="D117" s="1" t="s">
        <v>390</v>
      </c>
      <c r="E117" s="13" t="s">
        <v>5168</v>
      </c>
      <c r="F117" s="13" t="s">
        <v>5106</v>
      </c>
      <c r="G117" s="13" t="s">
        <v>5139</v>
      </c>
      <c r="H117" s="13" t="s">
        <v>5016</v>
      </c>
      <c r="I117" s="1">
        <v>110</v>
      </c>
    </row>
    <row r="118" spans="1:9" ht="21" customHeight="1">
      <c r="A118" s="1">
        <v>110</v>
      </c>
      <c r="B118" s="1" t="s">
        <v>83</v>
      </c>
      <c r="C118" s="13" t="s">
        <v>5182</v>
      </c>
      <c r="D118" s="1" t="s">
        <v>400</v>
      </c>
      <c r="E118" s="13" t="s">
        <v>5131</v>
      </c>
      <c r="F118" s="13" t="s">
        <v>5069</v>
      </c>
      <c r="G118" s="13" t="s">
        <v>5145</v>
      </c>
      <c r="H118" s="13" t="s">
        <v>5016</v>
      </c>
      <c r="I118" s="1">
        <v>104</v>
      </c>
    </row>
    <row r="119" spans="1:9" ht="21" customHeight="1">
      <c r="A119" s="1">
        <v>111</v>
      </c>
      <c r="B119" s="1" t="s">
        <v>284</v>
      </c>
      <c r="C119" s="13" t="s">
        <v>5163</v>
      </c>
      <c r="D119" s="1" t="s">
        <v>406</v>
      </c>
      <c r="E119" s="13" t="s">
        <v>5168</v>
      </c>
      <c r="F119" s="13" t="s">
        <v>5084</v>
      </c>
      <c r="G119" s="13" t="s">
        <v>5052</v>
      </c>
      <c r="H119" s="13" t="s">
        <v>5016</v>
      </c>
      <c r="I119" s="1">
        <v>108</v>
      </c>
    </row>
    <row r="120" spans="1:9" ht="21" customHeight="1">
      <c r="A120" s="1">
        <v>112</v>
      </c>
      <c r="B120" s="1" t="s">
        <v>71</v>
      </c>
      <c r="C120" s="13" t="s">
        <v>5183</v>
      </c>
      <c r="D120" s="1" t="s">
        <v>390</v>
      </c>
      <c r="E120" s="13" t="s">
        <v>5184</v>
      </c>
      <c r="F120" s="13" t="s">
        <v>5185</v>
      </c>
      <c r="G120" s="13" t="s">
        <v>5129</v>
      </c>
      <c r="H120" s="13" t="s">
        <v>5016</v>
      </c>
      <c r="I120" s="1">
        <v>112</v>
      </c>
    </row>
    <row r="121" spans="1:9" ht="21" customHeight="1">
      <c r="A121" s="1">
        <v>113</v>
      </c>
      <c r="B121" s="1" t="s">
        <v>109</v>
      </c>
      <c r="C121" s="13" t="s">
        <v>5067</v>
      </c>
      <c r="D121" s="1" t="s">
        <v>408</v>
      </c>
      <c r="E121" s="13" t="s">
        <v>5066</v>
      </c>
      <c r="F121" s="13" t="s">
        <v>5076</v>
      </c>
      <c r="G121" s="13" t="s">
        <v>5030</v>
      </c>
      <c r="H121" s="13" t="s">
        <v>5016</v>
      </c>
      <c r="I121" s="1">
        <v>113</v>
      </c>
    </row>
    <row r="122" spans="1:9" ht="21" customHeight="1">
      <c r="A122" s="1">
        <v>114</v>
      </c>
      <c r="B122" s="1" t="s">
        <v>234</v>
      </c>
      <c r="C122" s="13" t="s">
        <v>5172</v>
      </c>
      <c r="D122" s="1" t="s">
        <v>410</v>
      </c>
      <c r="E122" s="13" t="s">
        <v>5078</v>
      </c>
      <c r="F122" s="13" t="s">
        <v>5094</v>
      </c>
      <c r="G122" s="13" t="s">
        <v>5176</v>
      </c>
      <c r="H122" s="13" t="s">
        <v>5016</v>
      </c>
      <c r="I122" s="1">
        <v>114</v>
      </c>
    </row>
    <row r="123" spans="1:9" ht="21" customHeight="1">
      <c r="A123" s="1">
        <v>115</v>
      </c>
      <c r="B123" s="1" t="s">
        <v>141</v>
      </c>
      <c r="C123" s="13" t="s">
        <v>5072</v>
      </c>
      <c r="D123" s="1" t="s">
        <v>408</v>
      </c>
      <c r="E123" s="13" t="s">
        <v>5078</v>
      </c>
      <c r="F123" s="13" t="s">
        <v>5115</v>
      </c>
      <c r="G123" s="13" t="s">
        <v>5082</v>
      </c>
      <c r="H123" s="13" t="s">
        <v>5016</v>
      </c>
      <c r="I123" s="1">
        <v>115</v>
      </c>
    </row>
    <row r="124" spans="1:9" ht="21" customHeight="1">
      <c r="A124" s="1">
        <v>116</v>
      </c>
      <c r="B124" s="1" t="s">
        <v>84</v>
      </c>
      <c r="C124" s="13" t="s">
        <v>5079</v>
      </c>
      <c r="D124" s="1" t="s">
        <v>403</v>
      </c>
      <c r="E124" s="13" t="s">
        <v>5186</v>
      </c>
      <c r="F124" s="13" t="s">
        <v>5174</v>
      </c>
      <c r="G124" s="13" t="s">
        <v>5065</v>
      </c>
      <c r="H124" s="13" t="s">
        <v>5016</v>
      </c>
      <c r="I124" s="1">
        <v>116</v>
      </c>
    </row>
    <row r="125" spans="1:9" ht="21" customHeight="1">
      <c r="A125" s="1">
        <v>117</v>
      </c>
      <c r="B125" s="1" t="s">
        <v>60</v>
      </c>
      <c r="C125" s="13" t="s">
        <v>5187</v>
      </c>
      <c r="D125" s="1" t="s">
        <v>415</v>
      </c>
      <c r="E125" s="13" t="s">
        <v>5188</v>
      </c>
      <c r="F125" s="13" t="s">
        <v>5106</v>
      </c>
      <c r="G125" s="13" t="s">
        <v>5100</v>
      </c>
      <c r="H125" s="13" t="s">
        <v>5016</v>
      </c>
      <c r="I125" s="1">
        <v>117</v>
      </c>
    </row>
    <row r="126" spans="1:9" ht="21" customHeight="1">
      <c r="A126" s="1">
        <v>118</v>
      </c>
      <c r="B126" s="1" t="s">
        <v>25</v>
      </c>
      <c r="C126" s="13" t="s">
        <v>5189</v>
      </c>
      <c r="D126" s="1" t="s">
        <v>390</v>
      </c>
      <c r="E126" s="13" t="s">
        <v>5190</v>
      </c>
      <c r="F126" s="13" t="s">
        <v>5084</v>
      </c>
      <c r="G126" s="13" t="s">
        <v>5132</v>
      </c>
      <c r="H126" s="13" t="s">
        <v>5016</v>
      </c>
      <c r="I126" s="1">
        <v>121</v>
      </c>
    </row>
    <row r="127" spans="1:9" ht="21" customHeight="1">
      <c r="A127" s="1">
        <v>119</v>
      </c>
      <c r="B127" s="1" t="s">
        <v>73</v>
      </c>
      <c r="C127" s="13" t="s">
        <v>5112</v>
      </c>
      <c r="D127" s="1" t="s">
        <v>399</v>
      </c>
      <c r="E127" s="13" t="s">
        <v>5131</v>
      </c>
      <c r="F127" s="13" t="s">
        <v>5041</v>
      </c>
      <c r="G127" s="13" t="s">
        <v>5058</v>
      </c>
      <c r="H127" s="13" t="s">
        <v>5016</v>
      </c>
      <c r="I127" s="1">
        <v>118</v>
      </c>
    </row>
    <row r="128" spans="1:9" ht="21" customHeight="1">
      <c r="A128" s="1">
        <v>120</v>
      </c>
      <c r="B128" s="1" t="s">
        <v>305</v>
      </c>
      <c r="C128" s="13" t="s">
        <v>5147</v>
      </c>
      <c r="D128" s="1" t="s">
        <v>5167</v>
      </c>
      <c r="E128" s="13" t="s">
        <v>5093</v>
      </c>
      <c r="F128" s="13" t="s">
        <v>5019</v>
      </c>
      <c r="G128" s="13" t="s">
        <v>5118</v>
      </c>
      <c r="H128" s="13" t="s">
        <v>5016</v>
      </c>
      <c r="I128" s="1">
        <v>122</v>
      </c>
    </row>
    <row r="129" spans="1:9" ht="21" customHeight="1">
      <c r="A129" s="1">
        <v>121</v>
      </c>
      <c r="B129" s="1" t="s">
        <v>176</v>
      </c>
      <c r="C129" s="13" t="s">
        <v>5191</v>
      </c>
      <c r="D129" s="1" t="s">
        <v>399</v>
      </c>
      <c r="E129" s="13" t="s">
        <v>5119</v>
      </c>
      <c r="F129" s="13" t="s">
        <v>5151</v>
      </c>
      <c r="G129" s="13" t="s">
        <v>5136</v>
      </c>
      <c r="H129" s="13" t="s">
        <v>5016</v>
      </c>
      <c r="I129" s="1">
        <v>119</v>
      </c>
    </row>
    <row r="130" spans="1:9" ht="21" customHeight="1">
      <c r="A130" s="1">
        <v>122</v>
      </c>
      <c r="B130" s="1" t="s">
        <v>101</v>
      </c>
      <c r="C130" s="13" t="s">
        <v>5192</v>
      </c>
      <c r="D130" s="1" t="s">
        <v>411</v>
      </c>
      <c r="E130" s="13" t="s">
        <v>5097</v>
      </c>
      <c r="F130" s="13" t="s">
        <v>5193</v>
      </c>
      <c r="G130" s="13" t="s">
        <v>5194</v>
      </c>
      <c r="H130" s="13" t="s">
        <v>5016</v>
      </c>
      <c r="I130" s="1">
        <v>120</v>
      </c>
    </row>
    <row r="131" spans="1:9" ht="21" customHeight="1">
      <c r="A131" s="1">
        <v>123</v>
      </c>
      <c r="B131" s="1" t="s">
        <v>217</v>
      </c>
      <c r="C131" s="13" t="s">
        <v>5195</v>
      </c>
      <c r="D131" s="1" t="s">
        <v>393</v>
      </c>
      <c r="E131" s="13" t="s">
        <v>5131</v>
      </c>
      <c r="F131" s="13" t="s">
        <v>5106</v>
      </c>
      <c r="G131" s="13" t="s">
        <v>5118</v>
      </c>
      <c r="H131" s="13" t="s">
        <v>5016</v>
      </c>
      <c r="I131" s="1">
        <v>124</v>
      </c>
    </row>
    <row r="132" spans="1:9" ht="21" customHeight="1">
      <c r="A132" s="1">
        <v>124</v>
      </c>
      <c r="B132" s="1" t="s">
        <v>121</v>
      </c>
      <c r="C132" s="13" t="s">
        <v>5150</v>
      </c>
      <c r="D132" s="1" t="s">
        <v>393</v>
      </c>
      <c r="E132" s="13" t="s">
        <v>5165</v>
      </c>
      <c r="F132" s="13" t="s">
        <v>5106</v>
      </c>
      <c r="G132" s="13" t="s">
        <v>5121</v>
      </c>
      <c r="H132" s="13" t="s">
        <v>5016</v>
      </c>
      <c r="I132" s="1">
        <v>126</v>
      </c>
    </row>
    <row r="133" spans="1:9" ht="21" customHeight="1">
      <c r="A133" s="1">
        <v>125</v>
      </c>
      <c r="B133" s="1" t="s">
        <v>335</v>
      </c>
      <c r="C133" s="13" t="s">
        <v>5117</v>
      </c>
      <c r="D133" s="1" t="s">
        <v>115</v>
      </c>
      <c r="E133" s="13" t="s">
        <v>5131</v>
      </c>
      <c r="F133" s="13" t="s">
        <v>5096</v>
      </c>
      <c r="G133" s="13" t="s">
        <v>5118</v>
      </c>
      <c r="H133" s="13" t="s">
        <v>5016</v>
      </c>
      <c r="I133" s="1">
        <v>123</v>
      </c>
    </row>
    <row r="134" spans="1:9" ht="21" customHeight="1">
      <c r="A134" s="1">
        <v>126</v>
      </c>
      <c r="B134" s="1" t="s">
        <v>300</v>
      </c>
      <c r="C134" s="13" t="s">
        <v>5141</v>
      </c>
      <c r="D134" s="1" t="s">
        <v>410</v>
      </c>
      <c r="E134" s="13" t="s">
        <v>5068</v>
      </c>
      <c r="F134" s="13" t="s">
        <v>5174</v>
      </c>
      <c r="G134" s="13" t="s">
        <v>5097</v>
      </c>
      <c r="H134" s="13" t="s">
        <v>5016</v>
      </c>
      <c r="I134" s="1">
        <v>125</v>
      </c>
    </row>
    <row r="135" spans="1:9" ht="21" customHeight="1">
      <c r="A135" s="1">
        <v>127</v>
      </c>
      <c r="B135" s="1" t="s">
        <v>245</v>
      </c>
      <c r="C135" s="13" t="s">
        <v>5127</v>
      </c>
      <c r="D135" s="1" t="s">
        <v>414</v>
      </c>
      <c r="E135" s="13" t="s">
        <v>5068</v>
      </c>
      <c r="F135" s="13" t="s">
        <v>5037</v>
      </c>
      <c r="G135" s="13" t="s">
        <v>5196</v>
      </c>
      <c r="H135" s="13" t="s">
        <v>5016</v>
      </c>
      <c r="I135" s="1">
        <v>127</v>
      </c>
    </row>
    <row r="136" spans="1:9" ht="21" customHeight="1">
      <c r="A136" s="1">
        <v>128</v>
      </c>
      <c r="B136" s="1" t="s">
        <v>188</v>
      </c>
      <c r="C136" s="13" t="s">
        <v>5079</v>
      </c>
      <c r="D136" s="1" t="s">
        <v>393</v>
      </c>
      <c r="E136" s="13" t="s">
        <v>5118</v>
      </c>
      <c r="F136" s="13" t="s">
        <v>5069</v>
      </c>
      <c r="G136" s="13" t="s">
        <v>5063</v>
      </c>
      <c r="H136" s="13" t="s">
        <v>5016</v>
      </c>
      <c r="I136" s="1">
        <v>128</v>
      </c>
    </row>
    <row r="137" spans="1:9" ht="21" customHeight="1">
      <c r="A137" s="1">
        <v>129</v>
      </c>
      <c r="B137" s="1" t="s">
        <v>149</v>
      </c>
      <c r="C137" s="13" t="s">
        <v>5197</v>
      </c>
      <c r="D137" s="1" t="s">
        <v>407</v>
      </c>
      <c r="E137" s="13" t="s">
        <v>5108</v>
      </c>
      <c r="F137" s="13" t="s">
        <v>5115</v>
      </c>
      <c r="G137" s="13" t="s">
        <v>5082</v>
      </c>
      <c r="H137" s="13" t="s">
        <v>5016</v>
      </c>
      <c r="I137" s="1">
        <v>134</v>
      </c>
    </row>
    <row r="138" spans="1:9" ht="21" customHeight="1">
      <c r="A138" s="1">
        <v>130</v>
      </c>
      <c r="B138" s="1" t="s">
        <v>63</v>
      </c>
      <c r="C138" s="13" t="s">
        <v>5175</v>
      </c>
      <c r="D138" s="1" t="s">
        <v>389</v>
      </c>
      <c r="E138" s="13" t="s">
        <v>5080</v>
      </c>
      <c r="F138" s="13" t="s">
        <v>5031</v>
      </c>
      <c r="G138" s="13" t="s">
        <v>5134</v>
      </c>
      <c r="H138" s="13" t="s">
        <v>5016</v>
      </c>
      <c r="I138" s="1">
        <v>129</v>
      </c>
    </row>
    <row r="139" spans="1:9" ht="21" customHeight="1">
      <c r="A139" s="1">
        <v>131</v>
      </c>
      <c r="B139" s="1" t="s">
        <v>123</v>
      </c>
      <c r="C139" s="13" t="s">
        <v>5154</v>
      </c>
      <c r="D139" s="1" t="s">
        <v>401</v>
      </c>
      <c r="E139" s="13" t="s">
        <v>5142</v>
      </c>
      <c r="F139" s="13" t="s">
        <v>5111</v>
      </c>
      <c r="G139" s="13" t="s">
        <v>5119</v>
      </c>
      <c r="H139" s="13" t="s">
        <v>5016</v>
      </c>
      <c r="I139" s="1">
        <v>130</v>
      </c>
    </row>
    <row r="140" spans="1:9" ht="21" customHeight="1">
      <c r="A140" s="1">
        <v>132</v>
      </c>
      <c r="B140" s="1" t="s">
        <v>260</v>
      </c>
      <c r="C140" s="13" t="s">
        <v>5198</v>
      </c>
      <c r="D140" s="1" t="s">
        <v>410</v>
      </c>
      <c r="E140" s="13" t="s">
        <v>5119</v>
      </c>
      <c r="F140" s="13" t="s">
        <v>5034</v>
      </c>
      <c r="G140" s="13" t="s">
        <v>5199</v>
      </c>
      <c r="H140" s="13" t="s">
        <v>5016</v>
      </c>
      <c r="I140" s="1">
        <v>133</v>
      </c>
    </row>
    <row r="141" spans="1:9" ht="21" customHeight="1">
      <c r="A141" s="1">
        <v>133</v>
      </c>
      <c r="B141" s="1" t="s">
        <v>231</v>
      </c>
      <c r="C141" s="13" t="s">
        <v>5200</v>
      </c>
      <c r="D141" s="1" t="s">
        <v>115</v>
      </c>
      <c r="E141" s="13" t="s">
        <v>5201</v>
      </c>
      <c r="F141" s="13" t="s">
        <v>5069</v>
      </c>
      <c r="G141" s="13" t="s">
        <v>5139</v>
      </c>
      <c r="H141" s="13" t="s">
        <v>5016</v>
      </c>
      <c r="I141" s="1">
        <v>131</v>
      </c>
    </row>
    <row r="142" spans="1:9" ht="21" customHeight="1">
      <c r="A142" s="1">
        <v>134</v>
      </c>
      <c r="B142" s="1" t="s">
        <v>150</v>
      </c>
      <c r="C142" s="13" t="s">
        <v>5135</v>
      </c>
      <c r="D142" s="1" t="s">
        <v>399</v>
      </c>
      <c r="E142" s="13" t="s">
        <v>5176</v>
      </c>
      <c r="F142" s="13" t="s">
        <v>5111</v>
      </c>
      <c r="G142" s="13" t="s">
        <v>5202</v>
      </c>
      <c r="H142" s="13" t="s">
        <v>5016</v>
      </c>
      <c r="I142" s="1">
        <v>132</v>
      </c>
    </row>
    <row r="143" spans="1:9" ht="21" customHeight="1">
      <c r="A143" s="1">
        <v>135</v>
      </c>
      <c r="B143" s="1" t="s">
        <v>195</v>
      </c>
      <c r="C143" s="13" t="s">
        <v>5107</v>
      </c>
      <c r="D143" s="1" t="s">
        <v>386</v>
      </c>
      <c r="E143" s="13" t="s">
        <v>5068</v>
      </c>
      <c r="F143" s="13" t="s">
        <v>5156</v>
      </c>
      <c r="G143" s="13" t="s">
        <v>5059</v>
      </c>
      <c r="H143" s="13" t="s">
        <v>5016</v>
      </c>
      <c r="I143" s="1">
        <v>135</v>
      </c>
    </row>
    <row r="144" spans="1:9" ht="21" customHeight="1">
      <c r="A144" s="1">
        <v>136</v>
      </c>
      <c r="B144" s="1" t="s">
        <v>354</v>
      </c>
      <c r="C144" s="13" t="s">
        <v>5152</v>
      </c>
      <c r="D144" s="1" t="s">
        <v>386</v>
      </c>
      <c r="E144" s="13" t="s">
        <v>5068</v>
      </c>
      <c r="F144" s="13" t="s">
        <v>5094</v>
      </c>
      <c r="G144" s="13" t="s">
        <v>5030</v>
      </c>
      <c r="H144" s="13" t="s">
        <v>5016</v>
      </c>
      <c r="I144" s="1">
        <v>138</v>
      </c>
    </row>
    <row r="145" spans="1:9" ht="21" customHeight="1">
      <c r="A145" s="1">
        <v>137</v>
      </c>
      <c r="B145" s="1" t="s">
        <v>264</v>
      </c>
      <c r="C145" s="13" t="s">
        <v>5195</v>
      </c>
      <c r="D145" s="1" t="s">
        <v>403</v>
      </c>
      <c r="E145" s="13" t="s">
        <v>5176</v>
      </c>
      <c r="F145" s="13" t="s">
        <v>5069</v>
      </c>
      <c r="G145" s="13" t="s">
        <v>5103</v>
      </c>
      <c r="H145" s="13" t="s">
        <v>5016</v>
      </c>
      <c r="I145" s="1">
        <v>137</v>
      </c>
    </row>
    <row r="146" spans="1:9" ht="21" customHeight="1">
      <c r="A146" s="1">
        <v>138</v>
      </c>
      <c r="B146" s="1" t="s">
        <v>243</v>
      </c>
      <c r="C146" s="13" t="s">
        <v>5146</v>
      </c>
      <c r="D146" s="1" t="s">
        <v>396</v>
      </c>
      <c r="E146" s="13" t="s">
        <v>5046</v>
      </c>
      <c r="F146" s="13" t="s">
        <v>5059</v>
      </c>
      <c r="G146" s="13" t="s">
        <v>5186</v>
      </c>
      <c r="H146" s="13" t="s">
        <v>5016</v>
      </c>
      <c r="I146" s="1">
        <v>139</v>
      </c>
    </row>
    <row r="147" spans="1:9" ht="21" customHeight="1">
      <c r="A147" s="1">
        <v>139</v>
      </c>
      <c r="B147" s="1" t="s">
        <v>209</v>
      </c>
      <c r="C147" s="13" t="s">
        <v>5128</v>
      </c>
      <c r="D147" s="1" t="s">
        <v>416</v>
      </c>
      <c r="E147" s="13" t="s">
        <v>5131</v>
      </c>
      <c r="F147" s="13" t="s">
        <v>5094</v>
      </c>
      <c r="G147" s="13" t="s">
        <v>5036</v>
      </c>
      <c r="H147" s="13" t="s">
        <v>5016</v>
      </c>
      <c r="I147" s="1">
        <v>136</v>
      </c>
    </row>
    <row r="148" spans="1:9" ht="21" customHeight="1">
      <c r="A148" s="1">
        <v>140</v>
      </c>
      <c r="B148" s="1" t="s">
        <v>177</v>
      </c>
      <c r="C148" s="13" t="s">
        <v>5192</v>
      </c>
      <c r="D148" s="1" t="s">
        <v>414</v>
      </c>
      <c r="E148" s="13" t="s">
        <v>5119</v>
      </c>
      <c r="F148" s="13" t="s">
        <v>5064</v>
      </c>
      <c r="G148" s="13" t="s">
        <v>5091</v>
      </c>
      <c r="H148" s="13" t="s">
        <v>5016</v>
      </c>
      <c r="I148" s="1">
        <v>140</v>
      </c>
    </row>
    <row r="149" spans="1:9" ht="21" customHeight="1">
      <c r="A149" s="1">
        <v>141</v>
      </c>
      <c r="B149" s="1" t="s">
        <v>118</v>
      </c>
      <c r="C149" s="13" t="s">
        <v>5172</v>
      </c>
      <c r="D149" s="1" t="s">
        <v>389</v>
      </c>
      <c r="E149" s="13" t="s">
        <v>5139</v>
      </c>
      <c r="F149" s="13" t="s">
        <v>5203</v>
      </c>
      <c r="G149" s="13" t="s">
        <v>5066</v>
      </c>
      <c r="H149" s="13" t="s">
        <v>5016</v>
      </c>
      <c r="I149" s="1">
        <v>141</v>
      </c>
    </row>
    <row r="150" spans="1:9" ht="21" customHeight="1">
      <c r="A150" s="1">
        <v>142</v>
      </c>
      <c r="B150" s="1" t="s">
        <v>253</v>
      </c>
      <c r="C150" s="13" t="s">
        <v>5092</v>
      </c>
      <c r="D150" s="1" t="s">
        <v>413</v>
      </c>
      <c r="E150" s="13" t="s">
        <v>5134</v>
      </c>
      <c r="F150" s="13" t="s">
        <v>5173</v>
      </c>
      <c r="G150" s="13" t="s">
        <v>5091</v>
      </c>
      <c r="H150" s="13" t="s">
        <v>5016</v>
      </c>
      <c r="I150" s="1">
        <v>145</v>
      </c>
    </row>
    <row r="151" spans="1:9" ht="21" customHeight="1">
      <c r="A151" s="1">
        <v>143</v>
      </c>
      <c r="B151" s="1" t="s">
        <v>269</v>
      </c>
      <c r="C151" s="13" t="s">
        <v>5125</v>
      </c>
      <c r="D151" s="1" t="s">
        <v>403</v>
      </c>
      <c r="E151" s="13" t="s">
        <v>5145</v>
      </c>
      <c r="F151" s="13" t="s">
        <v>5185</v>
      </c>
      <c r="G151" s="13" t="s">
        <v>5204</v>
      </c>
      <c r="H151" s="13" t="s">
        <v>5016</v>
      </c>
      <c r="I151" s="1">
        <v>143</v>
      </c>
    </row>
    <row r="152" spans="1:9" ht="21" customHeight="1">
      <c r="A152" s="1">
        <v>144</v>
      </c>
      <c r="B152" s="1" t="s">
        <v>287</v>
      </c>
      <c r="C152" s="13" t="s">
        <v>5205</v>
      </c>
      <c r="D152" s="1" t="s">
        <v>393</v>
      </c>
      <c r="E152" s="13" t="s">
        <v>5190</v>
      </c>
      <c r="F152" s="13" t="s">
        <v>5111</v>
      </c>
      <c r="G152" s="13" t="s">
        <v>5046</v>
      </c>
      <c r="H152" s="13" t="s">
        <v>5016</v>
      </c>
      <c r="I152" s="1">
        <v>144</v>
      </c>
    </row>
    <row r="153" spans="1:9" ht="21" customHeight="1">
      <c r="A153" s="1">
        <v>145</v>
      </c>
      <c r="B153" s="1" t="s">
        <v>218</v>
      </c>
      <c r="C153" s="13" t="s">
        <v>5206</v>
      </c>
      <c r="D153" s="1" t="s">
        <v>400</v>
      </c>
      <c r="E153" s="13" t="s">
        <v>5165</v>
      </c>
      <c r="F153" s="13" t="s">
        <v>5090</v>
      </c>
      <c r="G153" s="13" t="s">
        <v>5155</v>
      </c>
      <c r="H153" s="13" t="s">
        <v>5016</v>
      </c>
      <c r="I153" s="1">
        <v>142</v>
      </c>
    </row>
    <row r="154" spans="1:9" ht="21" customHeight="1">
      <c r="A154" s="1">
        <v>146</v>
      </c>
      <c r="B154" s="1" t="s">
        <v>186</v>
      </c>
      <c r="C154" s="13" t="s">
        <v>5107</v>
      </c>
      <c r="D154" s="1" t="s">
        <v>410</v>
      </c>
      <c r="E154" s="13" t="s">
        <v>5093</v>
      </c>
      <c r="F154" s="13" t="s">
        <v>5185</v>
      </c>
      <c r="G154" s="13" t="s">
        <v>5159</v>
      </c>
      <c r="H154" s="13" t="s">
        <v>5016</v>
      </c>
      <c r="I154" s="1">
        <v>147</v>
      </c>
    </row>
    <row r="155" spans="1:9" ht="21" customHeight="1">
      <c r="A155" s="1">
        <v>146</v>
      </c>
      <c r="B155" s="1" t="s">
        <v>104</v>
      </c>
      <c r="C155" s="13" t="s">
        <v>5207</v>
      </c>
      <c r="D155" s="1" t="s">
        <v>399</v>
      </c>
      <c r="E155" s="13" t="s">
        <v>5142</v>
      </c>
      <c r="F155" s="13" t="s">
        <v>5123</v>
      </c>
      <c r="G155" s="13" t="s">
        <v>5097</v>
      </c>
      <c r="H155" s="13" t="s">
        <v>5016</v>
      </c>
      <c r="I155" s="1">
        <v>146</v>
      </c>
    </row>
    <row r="156" spans="1:9" ht="21" customHeight="1">
      <c r="A156" s="1">
        <v>148</v>
      </c>
      <c r="B156" s="1" t="s">
        <v>227</v>
      </c>
      <c r="C156" s="13" t="s">
        <v>5141</v>
      </c>
      <c r="D156" s="1" t="s">
        <v>389</v>
      </c>
      <c r="E156" s="13" t="s">
        <v>5139</v>
      </c>
      <c r="F156" s="13" t="s">
        <v>5174</v>
      </c>
      <c r="G156" s="13" t="s">
        <v>5134</v>
      </c>
      <c r="H156" s="13" t="s">
        <v>5016</v>
      </c>
      <c r="I156" s="1">
        <v>148</v>
      </c>
    </row>
    <row r="157" spans="1:9" ht="21" customHeight="1">
      <c r="A157" s="1">
        <v>149</v>
      </c>
      <c r="B157" s="1" t="s">
        <v>154</v>
      </c>
      <c r="C157" s="13" t="s">
        <v>5146</v>
      </c>
      <c r="D157" s="1" t="s">
        <v>407</v>
      </c>
      <c r="E157" s="13" t="s">
        <v>5165</v>
      </c>
      <c r="F157" s="13" t="s">
        <v>5059</v>
      </c>
      <c r="G157" s="13" t="s">
        <v>5030</v>
      </c>
      <c r="H157" s="13" t="s">
        <v>5016</v>
      </c>
      <c r="I157" s="1">
        <v>150</v>
      </c>
    </row>
    <row r="158" spans="1:9" ht="21" customHeight="1">
      <c r="A158" s="1">
        <v>150</v>
      </c>
      <c r="B158" s="1" t="s">
        <v>76</v>
      </c>
      <c r="C158" s="13" t="s">
        <v>5178</v>
      </c>
      <c r="D158" s="1" t="s">
        <v>401</v>
      </c>
      <c r="E158" s="13" t="s">
        <v>5097</v>
      </c>
      <c r="F158" s="13" t="s">
        <v>5174</v>
      </c>
      <c r="G158" s="13" t="s">
        <v>5165</v>
      </c>
      <c r="H158" s="13" t="s">
        <v>5016</v>
      </c>
      <c r="I158" s="1">
        <v>149</v>
      </c>
    </row>
    <row r="159" spans="1:9" ht="21" customHeight="1">
      <c r="A159" s="1">
        <v>151</v>
      </c>
      <c r="B159" s="1" t="s">
        <v>323</v>
      </c>
      <c r="C159" s="13" t="s">
        <v>5128</v>
      </c>
      <c r="D159" s="1" t="s">
        <v>414</v>
      </c>
      <c r="E159" s="13" t="s">
        <v>5093</v>
      </c>
      <c r="F159" s="13" t="s">
        <v>5076</v>
      </c>
      <c r="G159" s="13" t="s">
        <v>5036</v>
      </c>
      <c r="H159" s="13" t="s">
        <v>5016</v>
      </c>
      <c r="I159" s="1">
        <v>151</v>
      </c>
    </row>
    <row r="160" spans="1:9" ht="21" customHeight="1">
      <c r="A160" s="1">
        <v>152</v>
      </c>
      <c r="B160" s="1" t="s">
        <v>45</v>
      </c>
      <c r="C160" s="13" t="s">
        <v>5178</v>
      </c>
      <c r="D160" s="1" t="s">
        <v>395</v>
      </c>
      <c r="E160" s="13" t="s">
        <v>5156</v>
      </c>
      <c r="F160" s="13" t="s">
        <v>5056</v>
      </c>
      <c r="G160" s="13" t="s">
        <v>5100</v>
      </c>
      <c r="H160" s="13" t="s">
        <v>5016</v>
      </c>
      <c r="I160" s="1">
        <v>152</v>
      </c>
    </row>
    <row r="161" spans="1:9" ht="21" customHeight="1">
      <c r="A161" s="1">
        <v>153</v>
      </c>
      <c r="B161" s="1" t="s">
        <v>255</v>
      </c>
      <c r="C161" s="13" t="s">
        <v>5208</v>
      </c>
      <c r="D161" s="1" t="s">
        <v>115</v>
      </c>
      <c r="E161" s="13" t="s">
        <v>5132</v>
      </c>
      <c r="F161" s="13" t="s">
        <v>5076</v>
      </c>
      <c r="G161" s="13" t="s">
        <v>5133</v>
      </c>
      <c r="H161" s="13" t="s">
        <v>5016</v>
      </c>
      <c r="I161" s="1">
        <v>153</v>
      </c>
    </row>
    <row r="162" spans="1:9" ht="21" customHeight="1">
      <c r="A162" s="1">
        <v>154</v>
      </c>
      <c r="B162" s="1" t="s">
        <v>148</v>
      </c>
      <c r="C162" s="13" t="s">
        <v>5128</v>
      </c>
      <c r="D162" s="1" t="s">
        <v>412</v>
      </c>
      <c r="E162" s="13" t="s">
        <v>5119</v>
      </c>
      <c r="F162" s="13" t="s">
        <v>5019</v>
      </c>
      <c r="G162" s="13" t="s">
        <v>5118</v>
      </c>
      <c r="H162" s="13" t="s">
        <v>5016</v>
      </c>
      <c r="I162" s="1">
        <v>157</v>
      </c>
    </row>
    <row r="163" spans="1:9" ht="21" customHeight="1">
      <c r="A163" s="1">
        <v>155</v>
      </c>
      <c r="B163" s="1" t="s">
        <v>206</v>
      </c>
      <c r="C163" s="13" t="s">
        <v>5209</v>
      </c>
      <c r="D163" s="1" t="s">
        <v>396</v>
      </c>
      <c r="E163" s="13" t="s">
        <v>5080</v>
      </c>
      <c r="F163" s="13" t="s">
        <v>5115</v>
      </c>
      <c r="G163" s="13" t="s">
        <v>5093</v>
      </c>
      <c r="H163" s="13" t="s">
        <v>5016</v>
      </c>
      <c r="I163" s="1">
        <v>156</v>
      </c>
    </row>
    <row r="164" spans="1:9" ht="21" customHeight="1">
      <c r="A164" s="1">
        <v>156</v>
      </c>
      <c r="B164" s="1" t="s">
        <v>135</v>
      </c>
      <c r="C164" s="13" t="s">
        <v>5208</v>
      </c>
      <c r="D164" s="1" t="s">
        <v>115</v>
      </c>
      <c r="E164" s="13" t="s">
        <v>5184</v>
      </c>
      <c r="F164" s="13" t="s">
        <v>5094</v>
      </c>
      <c r="G164" s="13" t="s">
        <v>5139</v>
      </c>
      <c r="H164" s="13" t="s">
        <v>5016</v>
      </c>
      <c r="I164" s="1">
        <v>154</v>
      </c>
    </row>
    <row r="165" spans="1:9" ht="21" customHeight="1">
      <c r="A165" s="1">
        <v>157</v>
      </c>
      <c r="B165" s="1" t="s">
        <v>180</v>
      </c>
      <c r="C165" s="13" t="s">
        <v>5210</v>
      </c>
      <c r="D165" s="1" t="s">
        <v>410</v>
      </c>
      <c r="E165" s="13" t="s">
        <v>5131</v>
      </c>
      <c r="F165" s="13" t="s">
        <v>5115</v>
      </c>
      <c r="G165" s="13" t="s">
        <v>5066</v>
      </c>
      <c r="H165" s="13" t="s">
        <v>5016</v>
      </c>
      <c r="I165" s="1">
        <v>159</v>
      </c>
    </row>
    <row r="166" spans="1:9" ht="21" customHeight="1">
      <c r="A166" s="1">
        <v>158</v>
      </c>
      <c r="B166" s="1" t="s">
        <v>66</v>
      </c>
      <c r="C166" s="13" t="s">
        <v>5128</v>
      </c>
      <c r="D166" s="1" t="s">
        <v>416</v>
      </c>
      <c r="E166" s="13" t="s">
        <v>5132</v>
      </c>
      <c r="F166" s="13" t="s">
        <v>5034</v>
      </c>
      <c r="G166" s="13" t="s">
        <v>5075</v>
      </c>
      <c r="H166" s="13" t="s">
        <v>5016</v>
      </c>
      <c r="I166" s="1">
        <v>155</v>
      </c>
    </row>
    <row r="167" spans="1:9" ht="21" customHeight="1">
      <c r="A167" s="1">
        <v>159</v>
      </c>
      <c r="B167" s="1" t="s">
        <v>271</v>
      </c>
      <c r="C167" s="13" t="s">
        <v>5211</v>
      </c>
      <c r="D167" s="1" t="s">
        <v>400</v>
      </c>
      <c r="E167" s="13" t="s">
        <v>5093</v>
      </c>
      <c r="F167" s="13" t="s">
        <v>5115</v>
      </c>
      <c r="G167" s="13" t="s">
        <v>5037</v>
      </c>
      <c r="H167" s="13" t="s">
        <v>5016</v>
      </c>
      <c r="I167" s="1">
        <v>158</v>
      </c>
    </row>
    <row r="168" spans="1:9" ht="21" customHeight="1">
      <c r="A168" s="1">
        <v>160</v>
      </c>
      <c r="B168" s="1" t="s">
        <v>226</v>
      </c>
      <c r="C168" s="13" t="s">
        <v>5117</v>
      </c>
      <c r="D168" s="1" t="s">
        <v>393</v>
      </c>
      <c r="E168" s="13" t="s">
        <v>5156</v>
      </c>
      <c r="F168" s="13" t="s">
        <v>5076</v>
      </c>
      <c r="G168" s="13" t="s">
        <v>5046</v>
      </c>
      <c r="H168" s="13" t="s">
        <v>5016</v>
      </c>
      <c r="I168" s="1">
        <v>160</v>
      </c>
    </row>
    <row r="169" spans="1:9" ht="21" customHeight="1">
      <c r="A169" s="1">
        <v>161</v>
      </c>
      <c r="B169" s="1" t="s">
        <v>94</v>
      </c>
      <c r="C169" s="13" t="s">
        <v>5212</v>
      </c>
      <c r="D169" s="1" t="s">
        <v>402</v>
      </c>
      <c r="E169" s="13" t="s">
        <v>5184</v>
      </c>
      <c r="F169" s="13" t="s">
        <v>5185</v>
      </c>
      <c r="G169" s="13" t="s">
        <v>5213</v>
      </c>
      <c r="H169" s="13" t="s">
        <v>5016</v>
      </c>
      <c r="I169" s="1">
        <v>161</v>
      </c>
    </row>
    <row r="170" spans="1:9" ht="21" customHeight="1">
      <c r="A170" s="1">
        <v>162</v>
      </c>
      <c r="B170" s="1" t="s">
        <v>144</v>
      </c>
      <c r="C170" s="13" t="s">
        <v>5143</v>
      </c>
      <c r="D170" s="1" t="s">
        <v>414</v>
      </c>
      <c r="E170" s="13" t="s">
        <v>5113</v>
      </c>
      <c r="F170" s="13" t="s">
        <v>5096</v>
      </c>
      <c r="G170" s="13" t="s">
        <v>5030</v>
      </c>
      <c r="H170" s="13" t="s">
        <v>5016</v>
      </c>
      <c r="I170" s="1">
        <v>163</v>
      </c>
    </row>
    <row r="171" spans="1:9" ht="21" customHeight="1">
      <c r="A171" s="1">
        <v>163</v>
      </c>
      <c r="B171" s="1" t="s">
        <v>168</v>
      </c>
      <c r="C171" s="13" t="s">
        <v>5214</v>
      </c>
      <c r="D171" s="1" t="s">
        <v>394</v>
      </c>
      <c r="E171" s="13" t="s">
        <v>5215</v>
      </c>
      <c r="F171" s="13" t="s">
        <v>5069</v>
      </c>
      <c r="G171" s="13" t="s">
        <v>5136</v>
      </c>
      <c r="H171" s="13" t="s">
        <v>5016</v>
      </c>
      <c r="I171" s="1">
        <v>162</v>
      </c>
    </row>
    <row r="172" spans="1:9" ht="21" customHeight="1">
      <c r="A172" s="1">
        <v>164</v>
      </c>
      <c r="B172" s="1" t="s">
        <v>205</v>
      </c>
      <c r="C172" s="13" t="s">
        <v>5200</v>
      </c>
      <c r="D172" s="1" t="s">
        <v>389</v>
      </c>
      <c r="E172" s="13" t="s">
        <v>5068</v>
      </c>
      <c r="F172" s="13" t="s">
        <v>5084</v>
      </c>
      <c r="G172" s="13" t="s">
        <v>5129</v>
      </c>
      <c r="H172" s="13" t="s">
        <v>5016</v>
      </c>
      <c r="I172" s="1">
        <v>164</v>
      </c>
    </row>
    <row r="173" spans="1:9" ht="21" customHeight="1">
      <c r="A173" s="1">
        <v>165</v>
      </c>
      <c r="B173" s="1" t="s">
        <v>212</v>
      </c>
      <c r="C173" s="13" t="s">
        <v>5216</v>
      </c>
      <c r="D173" s="1" t="s">
        <v>413</v>
      </c>
      <c r="E173" s="13" t="s">
        <v>5102</v>
      </c>
      <c r="F173" s="13" t="s">
        <v>5027</v>
      </c>
      <c r="G173" s="13" t="s">
        <v>5063</v>
      </c>
      <c r="H173" s="13" t="s">
        <v>5016</v>
      </c>
      <c r="I173" s="1">
        <v>166</v>
      </c>
    </row>
    <row r="174" spans="1:9" ht="21" customHeight="1">
      <c r="A174" s="1">
        <v>166</v>
      </c>
      <c r="B174" s="1" t="s">
        <v>241</v>
      </c>
      <c r="C174" s="13" t="s">
        <v>5117</v>
      </c>
      <c r="D174" s="1" t="s">
        <v>412</v>
      </c>
      <c r="E174" s="13" t="s">
        <v>5078</v>
      </c>
      <c r="F174" s="13" t="s">
        <v>5123</v>
      </c>
      <c r="G174" s="13" t="s">
        <v>5134</v>
      </c>
      <c r="H174" s="13" t="s">
        <v>5016</v>
      </c>
      <c r="I174" s="1">
        <v>167</v>
      </c>
    </row>
    <row r="175" spans="1:9" ht="21" customHeight="1">
      <c r="A175" s="1">
        <v>166</v>
      </c>
      <c r="B175" s="1" t="s">
        <v>152</v>
      </c>
      <c r="C175" s="13" t="s">
        <v>5112</v>
      </c>
      <c r="D175" s="1" t="s">
        <v>393</v>
      </c>
      <c r="E175" s="13" t="s">
        <v>5073</v>
      </c>
      <c r="F175" s="13" t="s">
        <v>5168</v>
      </c>
      <c r="G175" s="13" t="s">
        <v>5186</v>
      </c>
      <c r="H175" s="13" t="s">
        <v>5016</v>
      </c>
      <c r="I175" s="1">
        <v>168</v>
      </c>
    </row>
    <row r="176" spans="1:9" ht="21" customHeight="1">
      <c r="A176" s="1">
        <v>168</v>
      </c>
      <c r="B176" s="1" t="s">
        <v>88</v>
      </c>
      <c r="C176" s="13" t="s">
        <v>5217</v>
      </c>
      <c r="D176" s="1" t="s">
        <v>399</v>
      </c>
      <c r="E176" s="13" t="s">
        <v>5218</v>
      </c>
      <c r="F176" s="13" t="s">
        <v>5219</v>
      </c>
      <c r="G176" s="13" t="s">
        <v>5176</v>
      </c>
      <c r="H176" s="13" t="s">
        <v>5016</v>
      </c>
      <c r="I176" s="1">
        <v>165</v>
      </c>
    </row>
    <row r="177" spans="1:9" ht="21" customHeight="1">
      <c r="A177" s="1">
        <v>169</v>
      </c>
      <c r="B177" s="1" t="s">
        <v>210</v>
      </c>
      <c r="C177" s="13" t="s">
        <v>5135</v>
      </c>
      <c r="D177" s="1" t="s">
        <v>399</v>
      </c>
      <c r="E177" s="13" t="s">
        <v>5073</v>
      </c>
      <c r="F177" s="13" t="s">
        <v>5111</v>
      </c>
      <c r="G177" s="13" t="s">
        <v>5220</v>
      </c>
      <c r="H177" s="13" t="s">
        <v>5016</v>
      </c>
      <c r="I177" s="1">
        <v>169</v>
      </c>
    </row>
    <row r="178" spans="1:9" ht="21" customHeight="1">
      <c r="A178" s="1">
        <v>170</v>
      </c>
      <c r="B178" s="1" t="s">
        <v>196</v>
      </c>
      <c r="C178" s="13" t="s">
        <v>5207</v>
      </c>
      <c r="D178" s="1" t="s">
        <v>388</v>
      </c>
      <c r="E178" s="13" t="s">
        <v>5119</v>
      </c>
      <c r="F178" s="13" t="s">
        <v>5037</v>
      </c>
      <c r="G178" s="13" t="s">
        <v>5073</v>
      </c>
      <c r="H178" s="13" t="s">
        <v>5016</v>
      </c>
      <c r="I178" s="1">
        <v>171</v>
      </c>
    </row>
    <row r="179" spans="1:9" ht="21" customHeight="1">
      <c r="A179" s="1">
        <v>171</v>
      </c>
      <c r="B179" s="1" t="s">
        <v>189</v>
      </c>
      <c r="C179" s="13" t="s">
        <v>5221</v>
      </c>
      <c r="D179" s="1" t="s">
        <v>397</v>
      </c>
      <c r="E179" s="13" t="s">
        <v>5131</v>
      </c>
      <c r="F179" s="13" t="s">
        <v>5151</v>
      </c>
      <c r="G179" s="13" t="s">
        <v>5068</v>
      </c>
      <c r="H179" s="13" t="s">
        <v>5016</v>
      </c>
      <c r="I179" s="1">
        <v>176</v>
      </c>
    </row>
    <row r="180" spans="1:9" ht="21" customHeight="1">
      <c r="A180" s="1">
        <v>172</v>
      </c>
      <c r="B180" s="1" t="s">
        <v>185</v>
      </c>
      <c r="C180" s="13" t="s">
        <v>5222</v>
      </c>
      <c r="D180" s="1" t="s">
        <v>115</v>
      </c>
      <c r="E180" s="13" t="s">
        <v>5073</v>
      </c>
      <c r="F180" s="13" t="s">
        <v>5115</v>
      </c>
      <c r="G180" s="13" t="s">
        <v>5194</v>
      </c>
      <c r="H180" s="13" t="s">
        <v>5016</v>
      </c>
      <c r="I180" s="1">
        <v>170</v>
      </c>
    </row>
    <row r="181" spans="1:9" ht="21" customHeight="1">
      <c r="A181" s="1">
        <v>173</v>
      </c>
      <c r="B181" s="1" t="s">
        <v>277</v>
      </c>
      <c r="C181" s="13" t="s">
        <v>5143</v>
      </c>
      <c r="D181" s="1" t="s">
        <v>395</v>
      </c>
      <c r="E181" s="13" t="s">
        <v>5139</v>
      </c>
      <c r="F181" s="13" t="s">
        <v>5094</v>
      </c>
      <c r="G181" s="13" t="s">
        <v>5134</v>
      </c>
      <c r="H181" s="13" t="s">
        <v>5016</v>
      </c>
      <c r="I181" s="1">
        <v>172</v>
      </c>
    </row>
    <row r="182" spans="1:9" ht="21" customHeight="1">
      <c r="A182" s="1">
        <v>174</v>
      </c>
      <c r="B182" s="1" t="s">
        <v>170</v>
      </c>
      <c r="C182" s="13" t="s">
        <v>5183</v>
      </c>
      <c r="D182" s="1" t="s">
        <v>393</v>
      </c>
      <c r="E182" s="13" t="s">
        <v>5113</v>
      </c>
      <c r="F182" s="13" t="s">
        <v>5174</v>
      </c>
      <c r="G182" s="13" t="s">
        <v>5099</v>
      </c>
      <c r="H182" s="13" t="s">
        <v>5016</v>
      </c>
      <c r="I182" s="1">
        <v>175</v>
      </c>
    </row>
    <row r="183" spans="1:9" ht="21" customHeight="1">
      <c r="A183" s="1">
        <v>175</v>
      </c>
      <c r="B183" s="1" t="s">
        <v>95</v>
      </c>
      <c r="C183" s="13" t="s">
        <v>5222</v>
      </c>
      <c r="D183" s="1" t="s">
        <v>403</v>
      </c>
      <c r="E183" s="13" t="s">
        <v>5118</v>
      </c>
      <c r="F183" s="13" t="s">
        <v>5223</v>
      </c>
      <c r="G183" s="13" t="s">
        <v>5093</v>
      </c>
      <c r="H183" s="13" t="s">
        <v>5016</v>
      </c>
      <c r="I183" s="1">
        <v>173</v>
      </c>
    </row>
    <row r="184" spans="1:9" ht="21" customHeight="1">
      <c r="A184" s="1">
        <v>176</v>
      </c>
      <c r="B184" s="1" t="s">
        <v>126</v>
      </c>
      <c r="C184" s="13" t="s">
        <v>5224</v>
      </c>
      <c r="D184" s="1" t="s">
        <v>399</v>
      </c>
      <c r="E184" s="13" t="s">
        <v>5073</v>
      </c>
      <c r="F184" s="13" t="s">
        <v>5064</v>
      </c>
      <c r="G184" s="13" t="s">
        <v>5225</v>
      </c>
      <c r="H184" s="13" t="s">
        <v>5016</v>
      </c>
      <c r="I184" s="1">
        <v>174</v>
      </c>
    </row>
    <row r="185" spans="1:9" ht="21" customHeight="1">
      <c r="A185" s="1">
        <v>177</v>
      </c>
      <c r="B185" s="1" t="s">
        <v>156</v>
      </c>
      <c r="C185" s="13" t="s">
        <v>5226</v>
      </c>
      <c r="D185" s="1" t="s">
        <v>389</v>
      </c>
      <c r="E185" s="13" t="s">
        <v>5139</v>
      </c>
      <c r="F185" s="13" t="s">
        <v>5227</v>
      </c>
      <c r="G185" s="13" t="s">
        <v>5068</v>
      </c>
      <c r="H185" s="13" t="s">
        <v>5016</v>
      </c>
      <c r="I185" s="1">
        <v>177</v>
      </c>
    </row>
    <row r="186" spans="1:9" ht="21" customHeight="1">
      <c r="A186" s="1">
        <v>178</v>
      </c>
      <c r="B186" s="1" t="s">
        <v>97</v>
      </c>
      <c r="C186" s="13" t="s">
        <v>5228</v>
      </c>
      <c r="D186" s="1" t="s">
        <v>390</v>
      </c>
      <c r="E186" s="13" t="s">
        <v>5229</v>
      </c>
      <c r="F186" s="13" t="s">
        <v>5034</v>
      </c>
      <c r="G186" s="13" t="s">
        <v>5218</v>
      </c>
      <c r="H186" s="13" t="s">
        <v>5016</v>
      </c>
      <c r="I186" s="1">
        <v>178</v>
      </c>
    </row>
    <row r="187" spans="1:9" ht="21" customHeight="1">
      <c r="A187" s="1">
        <v>179</v>
      </c>
      <c r="B187" s="1" t="s">
        <v>79</v>
      </c>
      <c r="C187" s="13" t="s">
        <v>5230</v>
      </c>
      <c r="D187" s="1" t="s">
        <v>415</v>
      </c>
      <c r="E187" s="13" t="s">
        <v>5231</v>
      </c>
      <c r="F187" s="13" t="s">
        <v>5019</v>
      </c>
      <c r="G187" s="13" t="s">
        <v>5176</v>
      </c>
      <c r="H187" s="13" t="s">
        <v>5016</v>
      </c>
      <c r="I187" s="1">
        <v>179</v>
      </c>
    </row>
    <row r="188" spans="1:9" ht="21" customHeight="1">
      <c r="A188" s="1">
        <v>180</v>
      </c>
      <c r="B188" s="1" t="s">
        <v>163</v>
      </c>
      <c r="C188" s="13" t="s">
        <v>5107</v>
      </c>
      <c r="D188" s="1" t="s">
        <v>402</v>
      </c>
      <c r="E188" s="13" t="s">
        <v>5131</v>
      </c>
      <c r="F188" s="13" t="s">
        <v>5094</v>
      </c>
      <c r="G188" s="13" t="s">
        <v>5066</v>
      </c>
      <c r="H188" s="13" t="s">
        <v>5016</v>
      </c>
      <c r="I188" s="1">
        <v>181</v>
      </c>
    </row>
    <row r="189" spans="1:9" ht="21" customHeight="1">
      <c r="A189" s="1">
        <v>181</v>
      </c>
      <c r="B189" s="1" t="s">
        <v>117</v>
      </c>
      <c r="C189" s="13" t="s">
        <v>5226</v>
      </c>
      <c r="D189" s="1" t="s">
        <v>395</v>
      </c>
      <c r="E189" s="13" t="s">
        <v>5073</v>
      </c>
      <c r="F189" s="13" t="s">
        <v>5094</v>
      </c>
      <c r="G189" s="13" t="s">
        <v>5129</v>
      </c>
      <c r="H189" s="13" t="s">
        <v>5016</v>
      </c>
      <c r="I189" s="1">
        <v>180</v>
      </c>
    </row>
    <row r="190" spans="1:9" ht="21" customHeight="1">
      <c r="A190" s="1">
        <v>182</v>
      </c>
      <c r="B190" s="1" t="s">
        <v>191</v>
      </c>
      <c r="C190" s="13" t="s">
        <v>5138</v>
      </c>
      <c r="D190" s="1" t="s">
        <v>388</v>
      </c>
      <c r="E190" s="13" t="s">
        <v>5080</v>
      </c>
      <c r="F190" s="13" t="s">
        <v>5034</v>
      </c>
      <c r="G190" s="13" t="s">
        <v>5119</v>
      </c>
      <c r="H190" s="13" t="s">
        <v>5016</v>
      </c>
      <c r="I190" s="1">
        <v>182</v>
      </c>
    </row>
    <row r="191" spans="1:9" ht="21" customHeight="1">
      <c r="A191" s="1">
        <v>183</v>
      </c>
      <c r="B191" s="1" t="s">
        <v>258</v>
      </c>
      <c r="C191" s="13" t="s">
        <v>5232</v>
      </c>
      <c r="D191" s="1" t="s">
        <v>397</v>
      </c>
      <c r="E191" s="13" t="s">
        <v>5233</v>
      </c>
      <c r="F191" s="13" t="s">
        <v>5031</v>
      </c>
      <c r="G191" s="13" t="s">
        <v>5145</v>
      </c>
      <c r="H191" s="13" t="s">
        <v>5016</v>
      </c>
      <c r="I191" s="1">
        <v>183</v>
      </c>
    </row>
    <row r="192" spans="1:9" ht="21" customHeight="1">
      <c r="A192" s="1">
        <v>184</v>
      </c>
      <c r="B192" s="1" t="s">
        <v>179</v>
      </c>
      <c r="C192" s="13" t="s">
        <v>5212</v>
      </c>
      <c r="D192" s="1" t="s">
        <v>401</v>
      </c>
      <c r="E192" s="13" t="s">
        <v>5233</v>
      </c>
      <c r="F192" s="13" t="s">
        <v>5174</v>
      </c>
      <c r="G192" s="13" t="s">
        <v>5086</v>
      </c>
      <c r="H192" s="13" t="s">
        <v>5016</v>
      </c>
      <c r="I192" s="1">
        <v>184</v>
      </c>
    </row>
    <row r="193" spans="1:9" ht="21" customHeight="1">
      <c r="A193" s="1">
        <v>185</v>
      </c>
      <c r="B193" s="1" t="s">
        <v>297</v>
      </c>
      <c r="C193" s="13" t="s">
        <v>5157</v>
      </c>
      <c r="D193" s="1" t="s">
        <v>5167</v>
      </c>
      <c r="E193" s="13" t="s">
        <v>5194</v>
      </c>
      <c r="F193" s="13" t="s">
        <v>5019</v>
      </c>
      <c r="G193" s="13" t="s">
        <v>5134</v>
      </c>
      <c r="H193" s="13" t="s">
        <v>5016</v>
      </c>
      <c r="I193" s="1">
        <v>186</v>
      </c>
    </row>
    <row r="194" spans="1:9" ht="21" customHeight="1">
      <c r="A194" s="1">
        <v>186</v>
      </c>
      <c r="B194" s="1" t="s">
        <v>199</v>
      </c>
      <c r="C194" s="13" t="s">
        <v>5208</v>
      </c>
      <c r="D194" s="1" t="s">
        <v>407</v>
      </c>
      <c r="E194" s="13" t="s">
        <v>5132</v>
      </c>
      <c r="F194" s="13" t="s">
        <v>5034</v>
      </c>
      <c r="G194" s="13" t="s">
        <v>5139</v>
      </c>
      <c r="H194" s="13" t="s">
        <v>5016</v>
      </c>
      <c r="I194" s="1">
        <v>187</v>
      </c>
    </row>
    <row r="195" spans="1:9" ht="21" customHeight="1">
      <c r="A195" s="1">
        <v>187</v>
      </c>
      <c r="B195" s="1" t="s">
        <v>107</v>
      </c>
      <c r="C195" s="13" t="s">
        <v>5212</v>
      </c>
      <c r="D195" s="1" t="s">
        <v>411</v>
      </c>
      <c r="E195" s="13" t="s">
        <v>5215</v>
      </c>
      <c r="F195" s="13" t="s">
        <v>5084</v>
      </c>
      <c r="G195" s="13" t="s">
        <v>5097</v>
      </c>
      <c r="H195" s="13" t="s">
        <v>5016</v>
      </c>
      <c r="I195" s="1">
        <v>185</v>
      </c>
    </row>
    <row r="196" spans="1:9" ht="21" customHeight="1">
      <c r="A196" s="1">
        <v>188</v>
      </c>
      <c r="B196" s="1" t="s">
        <v>96</v>
      </c>
      <c r="C196" s="13" t="s">
        <v>5234</v>
      </c>
      <c r="D196" s="1" t="s">
        <v>415</v>
      </c>
      <c r="E196" s="13" t="s">
        <v>5218</v>
      </c>
      <c r="F196" s="13" t="s">
        <v>5041</v>
      </c>
      <c r="G196" s="13" t="s">
        <v>5231</v>
      </c>
      <c r="H196" s="13" t="s">
        <v>5016</v>
      </c>
      <c r="I196" s="1">
        <v>188</v>
      </c>
    </row>
    <row r="197" spans="1:9" ht="21" customHeight="1">
      <c r="A197" s="1">
        <v>189</v>
      </c>
      <c r="B197" s="1" t="s">
        <v>215</v>
      </c>
      <c r="C197" s="13" t="s">
        <v>5235</v>
      </c>
      <c r="D197" s="1" t="s">
        <v>394</v>
      </c>
      <c r="E197" s="13" t="s">
        <v>5188</v>
      </c>
      <c r="F197" s="13" t="s">
        <v>5096</v>
      </c>
      <c r="G197" s="13" t="s">
        <v>5113</v>
      </c>
      <c r="H197" s="13" t="s">
        <v>5016</v>
      </c>
      <c r="I197" s="1">
        <v>189</v>
      </c>
    </row>
    <row r="198" spans="1:9" ht="21" customHeight="1">
      <c r="A198" s="1">
        <v>190</v>
      </c>
      <c r="B198" s="1" t="s">
        <v>139</v>
      </c>
      <c r="C198" s="13" t="s">
        <v>5117</v>
      </c>
      <c r="D198" s="1" t="s">
        <v>407</v>
      </c>
      <c r="E198" s="13" t="s">
        <v>5156</v>
      </c>
      <c r="F198" s="13" t="s">
        <v>5236</v>
      </c>
      <c r="G198" s="13" t="s">
        <v>5075</v>
      </c>
      <c r="H198" s="13" t="s">
        <v>5016</v>
      </c>
      <c r="I198" s="1">
        <v>190</v>
      </c>
    </row>
    <row r="199" spans="1:9" ht="21" customHeight="1">
      <c r="A199" s="1">
        <v>191</v>
      </c>
      <c r="B199" s="1" t="s">
        <v>261</v>
      </c>
      <c r="C199" s="13" t="s">
        <v>5112</v>
      </c>
      <c r="D199" s="1" t="s">
        <v>388</v>
      </c>
      <c r="E199" s="13" t="s">
        <v>5190</v>
      </c>
      <c r="F199" s="13" t="s">
        <v>5064</v>
      </c>
      <c r="G199" s="13" t="s">
        <v>5124</v>
      </c>
      <c r="H199" s="13" t="s">
        <v>5016</v>
      </c>
      <c r="I199" s="1">
        <v>192</v>
      </c>
    </row>
    <row r="200" spans="1:9" ht="21" customHeight="1">
      <c r="A200" s="1">
        <v>192</v>
      </c>
      <c r="B200" s="1" t="s">
        <v>171</v>
      </c>
      <c r="C200" s="13" t="s">
        <v>5237</v>
      </c>
      <c r="D200" s="1" t="s">
        <v>401</v>
      </c>
      <c r="E200" s="13" t="s">
        <v>5190</v>
      </c>
      <c r="F200" s="13" t="s">
        <v>5236</v>
      </c>
      <c r="G200" s="13" t="s">
        <v>5131</v>
      </c>
      <c r="H200" s="13" t="s">
        <v>5016</v>
      </c>
      <c r="I200" s="1">
        <v>191</v>
      </c>
    </row>
    <row r="201" spans="1:9" ht="21" customHeight="1">
      <c r="A201" s="1">
        <v>193</v>
      </c>
      <c r="B201" s="1" t="s">
        <v>229</v>
      </c>
      <c r="C201" s="13" t="s">
        <v>5135</v>
      </c>
      <c r="D201" s="1" t="s">
        <v>386</v>
      </c>
      <c r="E201" s="13" t="s">
        <v>5165</v>
      </c>
      <c r="F201" s="13" t="s">
        <v>5238</v>
      </c>
      <c r="G201" s="13" t="s">
        <v>5119</v>
      </c>
      <c r="H201" s="13" t="s">
        <v>5016</v>
      </c>
      <c r="I201" s="1">
        <v>193</v>
      </c>
    </row>
    <row r="202" spans="1:9" ht="21" customHeight="1">
      <c r="A202" s="1">
        <v>194</v>
      </c>
      <c r="B202" s="1" t="s">
        <v>201</v>
      </c>
      <c r="C202" s="13" t="s">
        <v>5208</v>
      </c>
      <c r="D202" s="1" t="s">
        <v>388</v>
      </c>
      <c r="E202" s="13" t="s">
        <v>5132</v>
      </c>
      <c r="F202" s="13" t="s">
        <v>5014</v>
      </c>
      <c r="G202" s="13" t="s">
        <v>5176</v>
      </c>
      <c r="H202" s="13" t="s">
        <v>5016</v>
      </c>
      <c r="I202" s="1">
        <v>196</v>
      </c>
    </row>
    <row r="203" spans="1:9" ht="21" customHeight="1">
      <c r="A203" s="1">
        <v>195</v>
      </c>
      <c r="B203" s="1" t="s">
        <v>310</v>
      </c>
      <c r="C203" s="13" t="s">
        <v>5154</v>
      </c>
      <c r="D203" s="1" t="s">
        <v>411</v>
      </c>
      <c r="E203" s="13" t="s">
        <v>5113</v>
      </c>
      <c r="F203" s="13" t="s">
        <v>5194</v>
      </c>
      <c r="G203" s="13" t="s">
        <v>5155</v>
      </c>
      <c r="H203" s="13" t="s">
        <v>5016</v>
      </c>
      <c r="I203" s="1">
        <v>195</v>
      </c>
    </row>
    <row r="204" spans="1:9" ht="21" customHeight="1">
      <c r="A204" s="1">
        <v>196</v>
      </c>
      <c r="B204" s="1" t="s">
        <v>91</v>
      </c>
      <c r="C204" s="13" t="s">
        <v>5239</v>
      </c>
      <c r="D204" s="1" t="s">
        <v>415</v>
      </c>
      <c r="E204" s="13" t="s">
        <v>5240</v>
      </c>
      <c r="F204" s="13" t="s">
        <v>5106</v>
      </c>
      <c r="G204" s="13" t="s">
        <v>5113</v>
      </c>
      <c r="H204" s="13" t="s">
        <v>5016</v>
      </c>
      <c r="I204" s="1">
        <v>194</v>
      </c>
    </row>
    <row r="205" spans="1:9" ht="21" customHeight="1">
      <c r="A205" s="1">
        <v>197</v>
      </c>
      <c r="B205" s="1" t="s">
        <v>207</v>
      </c>
      <c r="C205" s="13" t="s">
        <v>5241</v>
      </c>
      <c r="D205" s="1" t="s">
        <v>409</v>
      </c>
      <c r="E205" s="13" t="s">
        <v>5134</v>
      </c>
      <c r="F205" s="13" t="s">
        <v>5090</v>
      </c>
      <c r="G205" s="13" t="s">
        <v>5048</v>
      </c>
      <c r="H205" s="13" t="s">
        <v>5016</v>
      </c>
      <c r="I205" s="1">
        <v>205</v>
      </c>
    </row>
    <row r="206" spans="1:9" ht="21" customHeight="1">
      <c r="A206" s="1">
        <v>198</v>
      </c>
      <c r="B206" s="1" t="s">
        <v>55</v>
      </c>
      <c r="C206" s="13" t="s">
        <v>5242</v>
      </c>
      <c r="D206" s="1" t="s">
        <v>115</v>
      </c>
      <c r="E206" s="13" t="s">
        <v>5243</v>
      </c>
      <c r="F206" s="13" t="s">
        <v>5123</v>
      </c>
      <c r="G206" s="13" t="s">
        <v>5063</v>
      </c>
      <c r="H206" s="13" t="s">
        <v>5016</v>
      </c>
      <c r="I206" s="1">
        <v>197</v>
      </c>
    </row>
    <row r="207" spans="1:9" ht="21" customHeight="1">
      <c r="A207" s="1">
        <v>199</v>
      </c>
      <c r="B207" s="1" t="s">
        <v>321</v>
      </c>
      <c r="C207" s="13" t="s">
        <v>5098</v>
      </c>
      <c r="D207" s="1" t="s">
        <v>409</v>
      </c>
      <c r="E207" s="13" t="s">
        <v>5133</v>
      </c>
      <c r="F207" s="13" t="s">
        <v>5019</v>
      </c>
      <c r="G207" s="13" t="s">
        <v>5097</v>
      </c>
      <c r="H207" s="13" t="s">
        <v>5016</v>
      </c>
      <c r="I207" s="1">
        <v>198</v>
      </c>
    </row>
    <row r="208" spans="1:9" ht="21" customHeight="1">
      <c r="A208" s="1">
        <v>200</v>
      </c>
      <c r="B208" s="1" t="s">
        <v>108</v>
      </c>
      <c r="C208" s="13" t="s">
        <v>5244</v>
      </c>
      <c r="D208" s="1" t="s">
        <v>392</v>
      </c>
      <c r="E208" s="13" t="s">
        <v>5190</v>
      </c>
      <c r="F208" s="13" t="s">
        <v>5034</v>
      </c>
      <c r="G208" s="13" t="s">
        <v>5118</v>
      </c>
      <c r="H208" s="13" t="s">
        <v>5016</v>
      </c>
      <c r="I208" s="1">
        <v>201</v>
      </c>
    </row>
    <row r="209" spans="1:9" ht="21" customHeight="1">
      <c r="A209" s="1">
        <v>201</v>
      </c>
      <c r="B209" s="1" t="s">
        <v>242</v>
      </c>
      <c r="C209" s="13" t="s">
        <v>5244</v>
      </c>
      <c r="D209" s="1" t="s">
        <v>392</v>
      </c>
      <c r="E209" s="13" t="s">
        <v>5113</v>
      </c>
      <c r="F209" s="13" t="s">
        <v>5094</v>
      </c>
      <c r="G209" s="13" t="s">
        <v>5168</v>
      </c>
      <c r="H209" s="13" t="s">
        <v>5016</v>
      </c>
      <c r="I209" s="1">
        <v>200</v>
      </c>
    </row>
    <row r="210" spans="1:9" ht="21" customHeight="1">
      <c r="A210" s="1">
        <v>202</v>
      </c>
      <c r="B210" s="1" t="s">
        <v>155</v>
      </c>
      <c r="C210" s="13" t="s">
        <v>5245</v>
      </c>
      <c r="D210" s="1" t="s">
        <v>411</v>
      </c>
      <c r="E210" s="13" t="s">
        <v>5184</v>
      </c>
      <c r="F210" s="13" t="s">
        <v>5034</v>
      </c>
      <c r="G210" s="13" t="s">
        <v>5142</v>
      </c>
      <c r="H210" s="13" t="s">
        <v>5016</v>
      </c>
      <c r="I210" s="1">
        <v>199</v>
      </c>
    </row>
    <row r="211" spans="1:9" ht="21" customHeight="1">
      <c r="A211" s="1">
        <v>203</v>
      </c>
      <c r="B211" s="1" t="s">
        <v>182</v>
      </c>
      <c r="C211" s="13" t="s">
        <v>5244</v>
      </c>
      <c r="D211" s="1" t="s">
        <v>397</v>
      </c>
      <c r="E211" s="13" t="s">
        <v>5148</v>
      </c>
      <c r="F211" s="13" t="s">
        <v>5034</v>
      </c>
      <c r="G211" s="13" t="s">
        <v>5139</v>
      </c>
      <c r="H211" s="13" t="s">
        <v>5016</v>
      </c>
      <c r="I211" s="1">
        <v>204</v>
      </c>
    </row>
    <row r="212" spans="1:9" ht="21" customHeight="1">
      <c r="A212" s="1">
        <v>204</v>
      </c>
      <c r="B212" s="1" t="s">
        <v>89</v>
      </c>
      <c r="C212" s="13" t="s">
        <v>5246</v>
      </c>
      <c r="D212" s="1" t="s">
        <v>412</v>
      </c>
      <c r="E212" s="13" t="s">
        <v>5247</v>
      </c>
      <c r="F212" s="13" t="s">
        <v>5123</v>
      </c>
      <c r="G212" s="13" t="s">
        <v>5080</v>
      </c>
      <c r="H212" s="13" t="s">
        <v>5016</v>
      </c>
      <c r="I212" s="1">
        <v>203</v>
      </c>
    </row>
    <row r="213" spans="1:9" ht="21" customHeight="1">
      <c r="A213" s="1">
        <v>205</v>
      </c>
      <c r="B213" s="1" t="s">
        <v>223</v>
      </c>
      <c r="C213" s="13" t="s">
        <v>5162</v>
      </c>
      <c r="D213" s="1" t="s">
        <v>392</v>
      </c>
      <c r="E213" s="13" t="s">
        <v>5093</v>
      </c>
      <c r="F213" s="13" t="s">
        <v>5041</v>
      </c>
      <c r="G213" s="13" t="s">
        <v>5129</v>
      </c>
      <c r="H213" s="13" t="s">
        <v>5016</v>
      </c>
      <c r="I213" s="1">
        <v>202</v>
      </c>
    </row>
    <row r="214" spans="1:9" ht="21" customHeight="1">
      <c r="A214" s="1">
        <v>206</v>
      </c>
      <c r="B214" s="1" t="s">
        <v>159</v>
      </c>
      <c r="C214" s="13" t="s">
        <v>5209</v>
      </c>
      <c r="D214" s="1" t="s">
        <v>395</v>
      </c>
      <c r="E214" s="13" t="s">
        <v>5113</v>
      </c>
      <c r="F214" s="13" t="s">
        <v>5031</v>
      </c>
      <c r="G214" s="13" t="s">
        <v>5118</v>
      </c>
      <c r="H214" s="13" t="s">
        <v>5016</v>
      </c>
      <c r="I214" s="1">
        <v>206</v>
      </c>
    </row>
    <row r="215" spans="1:9" ht="21" customHeight="1">
      <c r="A215" s="1">
        <v>207</v>
      </c>
      <c r="B215" s="1" t="s">
        <v>295</v>
      </c>
      <c r="C215" s="13" t="s">
        <v>5154</v>
      </c>
      <c r="D215" s="1" t="s">
        <v>412</v>
      </c>
      <c r="E215" s="13" t="s">
        <v>5131</v>
      </c>
      <c r="F215" s="13" t="s">
        <v>5106</v>
      </c>
      <c r="G215" s="13" t="s">
        <v>5102</v>
      </c>
      <c r="H215" s="13" t="s">
        <v>5016</v>
      </c>
      <c r="I215" s="1">
        <v>207</v>
      </c>
    </row>
    <row r="216" spans="1:9" ht="21" customHeight="1">
      <c r="A216" s="1">
        <v>208</v>
      </c>
      <c r="B216" s="1" t="s">
        <v>161</v>
      </c>
      <c r="C216" s="13" t="s">
        <v>5169</v>
      </c>
      <c r="D216" s="1" t="s">
        <v>408</v>
      </c>
      <c r="E216" s="13" t="s">
        <v>5078</v>
      </c>
      <c r="F216" s="13" t="s">
        <v>5019</v>
      </c>
      <c r="G216" s="13" t="s">
        <v>5102</v>
      </c>
      <c r="H216" s="13" t="s">
        <v>5016</v>
      </c>
      <c r="I216" s="1">
        <v>208</v>
      </c>
    </row>
    <row r="217" spans="1:9" ht="21" customHeight="1">
      <c r="A217" s="1">
        <v>209</v>
      </c>
      <c r="B217" s="1" t="s">
        <v>140</v>
      </c>
      <c r="C217" s="13" t="s">
        <v>5208</v>
      </c>
      <c r="D217" s="1" t="s">
        <v>414</v>
      </c>
      <c r="E217" s="13" t="s">
        <v>5190</v>
      </c>
      <c r="F217" s="13" t="s">
        <v>5034</v>
      </c>
      <c r="G217" s="13" t="s">
        <v>5097</v>
      </c>
      <c r="H217" s="13" t="s">
        <v>5016</v>
      </c>
      <c r="I217" s="1">
        <v>210</v>
      </c>
    </row>
    <row r="218" spans="1:9" ht="21" customHeight="1">
      <c r="A218" s="1">
        <v>210</v>
      </c>
      <c r="B218" s="1" t="s">
        <v>293</v>
      </c>
      <c r="C218" s="13" t="s">
        <v>5245</v>
      </c>
      <c r="D218" s="1" t="s">
        <v>412</v>
      </c>
      <c r="E218" s="13" t="s">
        <v>5248</v>
      </c>
      <c r="F218" s="13" t="s">
        <v>5120</v>
      </c>
      <c r="G218" s="13" t="s">
        <v>5168</v>
      </c>
      <c r="H218" s="13" t="s">
        <v>5016</v>
      </c>
      <c r="I218" s="1">
        <v>209</v>
      </c>
    </row>
    <row r="219" spans="1:9" ht="21" customHeight="1">
      <c r="A219" s="1">
        <v>211</v>
      </c>
      <c r="B219" s="1" t="s">
        <v>328</v>
      </c>
      <c r="C219" s="13" t="s">
        <v>5249</v>
      </c>
      <c r="D219" s="1" t="s">
        <v>402</v>
      </c>
      <c r="E219" s="13" t="s">
        <v>5136</v>
      </c>
      <c r="F219" s="13" t="s">
        <v>5106</v>
      </c>
      <c r="G219" s="13" t="s">
        <v>5131</v>
      </c>
      <c r="H219" s="13" t="s">
        <v>5016</v>
      </c>
      <c r="I219" s="1">
        <v>213</v>
      </c>
    </row>
    <row r="220" spans="1:9" ht="21" customHeight="1">
      <c r="A220" s="1">
        <v>212</v>
      </c>
      <c r="B220" s="1" t="s">
        <v>208</v>
      </c>
      <c r="C220" s="13" t="s">
        <v>5200</v>
      </c>
      <c r="D220" s="1" t="s">
        <v>413</v>
      </c>
      <c r="E220" s="13" t="s">
        <v>5129</v>
      </c>
      <c r="F220" s="13" t="s">
        <v>5250</v>
      </c>
      <c r="G220" s="13" t="s">
        <v>5186</v>
      </c>
      <c r="H220" s="13" t="s">
        <v>5016</v>
      </c>
      <c r="I220" s="1">
        <v>211</v>
      </c>
    </row>
    <row r="221" spans="1:9" ht="21" customHeight="1">
      <c r="A221" s="1">
        <v>213</v>
      </c>
      <c r="B221" s="1" t="s">
        <v>246</v>
      </c>
      <c r="C221" s="13" t="s">
        <v>5208</v>
      </c>
      <c r="D221" s="1" t="s">
        <v>396</v>
      </c>
      <c r="E221" s="13" t="s">
        <v>5148</v>
      </c>
      <c r="F221" s="13" t="s">
        <v>5084</v>
      </c>
      <c r="G221" s="13" t="s">
        <v>5078</v>
      </c>
      <c r="H221" s="13" t="s">
        <v>5016</v>
      </c>
      <c r="I221" s="1">
        <v>214</v>
      </c>
    </row>
    <row r="222" spans="1:9" ht="21" customHeight="1">
      <c r="A222" s="1">
        <v>214</v>
      </c>
      <c r="B222" s="1" t="s">
        <v>372</v>
      </c>
      <c r="C222" s="13" t="s">
        <v>5152</v>
      </c>
      <c r="D222" s="1" t="s">
        <v>405</v>
      </c>
      <c r="E222" s="13" t="s">
        <v>5055</v>
      </c>
      <c r="F222" s="13" t="s">
        <v>5034</v>
      </c>
      <c r="G222" s="13" t="s">
        <v>5089</v>
      </c>
      <c r="H222" s="13" t="s">
        <v>5016</v>
      </c>
      <c r="I222" s="1">
        <v>212</v>
      </c>
    </row>
    <row r="223" spans="1:9" ht="21" customHeight="1">
      <c r="A223" s="1">
        <v>215</v>
      </c>
      <c r="B223" s="1" t="s">
        <v>128</v>
      </c>
      <c r="C223" s="13" t="s">
        <v>5191</v>
      </c>
      <c r="D223" s="1" t="s">
        <v>410</v>
      </c>
      <c r="E223" s="13" t="s">
        <v>5218</v>
      </c>
      <c r="F223" s="13" t="s">
        <v>5106</v>
      </c>
      <c r="G223" s="13" t="s">
        <v>5133</v>
      </c>
      <c r="H223" s="13" t="s">
        <v>5016</v>
      </c>
      <c r="I223" s="1">
        <v>215</v>
      </c>
    </row>
    <row r="224" spans="1:9" ht="21" customHeight="1">
      <c r="A224" s="1">
        <v>216</v>
      </c>
      <c r="B224" s="1" t="s">
        <v>308</v>
      </c>
      <c r="C224" s="13" t="s">
        <v>5162</v>
      </c>
      <c r="D224" s="1" t="s">
        <v>389</v>
      </c>
      <c r="E224" s="13" t="s">
        <v>5190</v>
      </c>
      <c r="F224" s="13" t="s">
        <v>5106</v>
      </c>
      <c r="G224" s="13" t="s">
        <v>5068</v>
      </c>
      <c r="H224" s="13" t="s">
        <v>5016</v>
      </c>
      <c r="I224" s="1">
        <v>218</v>
      </c>
    </row>
    <row r="225" spans="1:9" ht="21" customHeight="1">
      <c r="A225" s="1">
        <v>217</v>
      </c>
      <c r="B225" s="1" t="s">
        <v>165</v>
      </c>
      <c r="C225" s="13" t="s">
        <v>5138</v>
      </c>
      <c r="D225" s="1" t="s">
        <v>410</v>
      </c>
      <c r="E225" s="13" t="s">
        <v>5215</v>
      </c>
      <c r="F225" s="13" t="s">
        <v>5123</v>
      </c>
      <c r="G225" s="13" t="s">
        <v>5055</v>
      </c>
      <c r="H225" s="13" t="s">
        <v>5016</v>
      </c>
      <c r="I225" s="1">
        <v>216</v>
      </c>
    </row>
    <row r="226" spans="1:9" ht="21" customHeight="1">
      <c r="A226" s="1">
        <v>218</v>
      </c>
      <c r="B226" s="1" t="s">
        <v>319</v>
      </c>
      <c r="C226" s="13" t="s">
        <v>5198</v>
      </c>
      <c r="D226" s="1" t="s">
        <v>404</v>
      </c>
      <c r="E226" s="13" t="s">
        <v>5078</v>
      </c>
      <c r="F226" s="13" t="s">
        <v>5251</v>
      </c>
      <c r="G226" s="13" t="s">
        <v>5145</v>
      </c>
      <c r="H226" s="13" t="s">
        <v>5016</v>
      </c>
      <c r="I226" s="1">
        <v>219</v>
      </c>
    </row>
    <row r="227" spans="1:9" ht="21" customHeight="1">
      <c r="A227" s="1">
        <v>219</v>
      </c>
      <c r="B227" s="1" t="s">
        <v>193</v>
      </c>
      <c r="C227" s="13" t="s">
        <v>5183</v>
      </c>
      <c r="D227" s="1" t="s">
        <v>416</v>
      </c>
      <c r="E227" s="13" t="s">
        <v>5184</v>
      </c>
      <c r="F227" s="13" t="s">
        <v>5174</v>
      </c>
      <c r="G227" s="13" t="s">
        <v>5119</v>
      </c>
      <c r="H227" s="13" t="s">
        <v>5016</v>
      </c>
      <c r="I227" s="1">
        <v>217</v>
      </c>
    </row>
    <row r="228" spans="1:9" ht="21" customHeight="1">
      <c r="A228" s="1">
        <v>220</v>
      </c>
      <c r="B228" s="1" t="s">
        <v>334</v>
      </c>
      <c r="C228" s="13" t="s">
        <v>5101</v>
      </c>
      <c r="D228" s="1" t="s">
        <v>397</v>
      </c>
      <c r="E228" s="13" t="s">
        <v>5099</v>
      </c>
      <c r="F228" s="13" t="s">
        <v>5090</v>
      </c>
      <c r="G228" s="13" t="s">
        <v>5118</v>
      </c>
      <c r="H228" s="13" t="s">
        <v>5016</v>
      </c>
      <c r="I228" s="1">
        <v>220</v>
      </c>
    </row>
    <row r="229" spans="1:9" ht="21" customHeight="1">
      <c r="A229" s="1">
        <v>221</v>
      </c>
      <c r="B229" s="1" t="s">
        <v>294</v>
      </c>
      <c r="C229" s="13" t="s">
        <v>5224</v>
      </c>
      <c r="D229" s="1" t="s">
        <v>404</v>
      </c>
      <c r="E229" s="13" t="s">
        <v>5142</v>
      </c>
      <c r="F229" s="13" t="s">
        <v>5174</v>
      </c>
      <c r="G229" s="13" t="s">
        <v>5066</v>
      </c>
      <c r="H229" s="13" t="s">
        <v>5016</v>
      </c>
      <c r="I229" s="1">
        <v>221</v>
      </c>
    </row>
    <row r="230" spans="1:9" ht="21" customHeight="1">
      <c r="A230" s="1">
        <v>222</v>
      </c>
      <c r="B230" s="1" t="s">
        <v>292</v>
      </c>
      <c r="C230" s="13" t="s">
        <v>5222</v>
      </c>
      <c r="D230" s="1" t="s">
        <v>403</v>
      </c>
      <c r="E230" s="13" t="s">
        <v>5165</v>
      </c>
      <c r="F230" s="13" t="s">
        <v>5076</v>
      </c>
      <c r="G230" s="13" t="s">
        <v>5132</v>
      </c>
      <c r="H230" s="13" t="s">
        <v>5016</v>
      </c>
      <c r="I230" s="1">
        <v>222</v>
      </c>
    </row>
    <row r="231" spans="1:9" ht="21" customHeight="1">
      <c r="A231" s="1">
        <v>223</v>
      </c>
      <c r="B231" s="1" t="s">
        <v>130</v>
      </c>
      <c r="C231" s="13" t="s">
        <v>5152</v>
      </c>
      <c r="D231" s="1" t="s">
        <v>405</v>
      </c>
      <c r="E231" s="13" t="s">
        <v>5118</v>
      </c>
      <c r="F231" s="13" t="s">
        <v>5120</v>
      </c>
      <c r="G231" s="13" t="s">
        <v>5040</v>
      </c>
      <c r="H231" s="13" t="s">
        <v>5016</v>
      </c>
      <c r="I231" s="1">
        <v>240</v>
      </c>
    </row>
    <row r="232" spans="1:9" ht="21" customHeight="1">
      <c r="A232" s="1">
        <v>224</v>
      </c>
      <c r="B232" s="1" t="s">
        <v>236</v>
      </c>
      <c r="C232" s="13" t="s">
        <v>5138</v>
      </c>
      <c r="D232" s="1" t="s">
        <v>388</v>
      </c>
      <c r="E232" s="13" t="s">
        <v>5113</v>
      </c>
      <c r="F232" s="13" t="s">
        <v>5106</v>
      </c>
      <c r="G232" s="13" t="s">
        <v>5139</v>
      </c>
      <c r="H232" s="13" t="s">
        <v>5016</v>
      </c>
      <c r="I232" s="1">
        <v>227</v>
      </c>
    </row>
    <row r="233" spans="1:9" ht="21" customHeight="1">
      <c r="A233" s="1">
        <v>225</v>
      </c>
      <c r="B233" s="1" t="s">
        <v>279</v>
      </c>
      <c r="C233" s="13" t="s">
        <v>5252</v>
      </c>
      <c r="D233" s="1" t="s">
        <v>395</v>
      </c>
      <c r="E233" s="13" t="s">
        <v>5215</v>
      </c>
      <c r="F233" s="13" t="s">
        <v>5076</v>
      </c>
      <c r="G233" s="13" t="s">
        <v>5132</v>
      </c>
      <c r="H233" s="13" t="s">
        <v>5016</v>
      </c>
      <c r="I233" s="1">
        <v>224</v>
      </c>
    </row>
    <row r="234" spans="1:9" ht="21" customHeight="1">
      <c r="A234" s="1">
        <v>226</v>
      </c>
      <c r="B234" s="1" t="s">
        <v>116</v>
      </c>
      <c r="C234" s="13" t="s">
        <v>5249</v>
      </c>
      <c r="D234" s="1" t="s">
        <v>414</v>
      </c>
      <c r="E234" s="13" t="s">
        <v>5113</v>
      </c>
      <c r="F234" s="13" t="s">
        <v>5093</v>
      </c>
      <c r="G234" s="13" t="s">
        <v>5023</v>
      </c>
      <c r="H234" s="13" t="s">
        <v>5016</v>
      </c>
      <c r="I234" s="1">
        <v>226</v>
      </c>
    </row>
    <row r="235" spans="1:9" ht="21" customHeight="1">
      <c r="A235" s="1">
        <v>227</v>
      </c>
      <c r="B235" s="1" t="s">
        <v>110</v>
      </c>
      <c r="C235" s="13" t="s">
        <v>5253</v>
      </c>
      <c r="D235" s="1" t="s">
        <v>400</v>
      </c>
      <c r="E235" s="13" t="s">
        <v>5093</v>
      </c>
      <c r="F235" s="13" t="s">
        <v>5106</v>
      </c>
      <c r="G235" s="13" t="s">
        <v>5194</v>
      </c>
      <c r="H235" s="13" t="s">
        <v>5016</v>
      </c>
      <c r="I235" s="1">
        <v>223</v>
      </c>
    </row>
    <row r="236" spans="1:9" ht="21" customHeight="1">
      <c r="A236" s="1">
        <v>228</v>
      </c>
      <c r="B236" s="1" t="s">
        <v>125</v>
      </c>
      <c r="C236" s="13" t="s">
        <v>5154</v>
      </c>
      <c r="D236" s="1" t="s">
        <v>412</v>
      </c>
      <c r="E236" s="13" t="s">
        <v>5202</v>
      </c>
      <c r="F236" s="13" t="s">
        <v>5034</v>
      </c>
      <c r="G236" s="13" t="s">
        <v>5118</v>
      </c>
      <c r="H236" s="13" t="s">
        <v>5016</v>
      </c>
      <c r="I236" s="1">
        <v>225</v>
      </c>
    </row>
    <row r="237" spans="1:9" ht="21" customHeight="1">
      <c r="A237" s="1">
        <v>229</v>
      </c>
      <c r="B237" s="1" t="s">
        <v>160</v>
      </c>
      <c r="C237" s="13" t="s">
        <v>5128</v>
      </c>
      <c r="D237" s="1" t="s">
        <v>396</v>
      </c>
      <c r="E237" s="13" t="s">
        <v>5131</v>
      </c>
      <c r="F237" s="13" t="s">
        <v>5111</v>
      </c>
      <c r="G237" s="13" t="s">
        <v>5091</v>
      </c>
      <c r="H237" s="13" t="s">
        <v>5016</v>
      </c>
      <c r="I237" s="1">
        <v>228</v>
      </c>
    </row>
    <row r="238" spans="1:9" ht="21" customHeight="1">
      <c r="A238" s="1">
        <v>230</v>
      </c>
      <c r="B238" s="1" t="s">
        <v>299</v>
      </c>
      <c r="C238" s="13" t="s">
        <v>5141</v>
      </c>
      <c r="D238" s="1" t="s">
        <v>407</v>
      </c>
      <c r="E238" s="13" t="s">
        <v>5093</v>
      </c>
      <c r="F238" s="13" t="s">
        <v>5037</v>
      </c>
      <c r="G238" s="13" t="s">
        <v>5133</v>
      </c>
      <c r="H238" s="13" t="s">
        <v>5016</v>
      </c>
      <c r="I238" s="1">
        <v>232</v>
      </c>
    </row>
    <row r="239" spans="1:9" ht="21" customHeight="1">
      <c r="A239" s="1">
        <v>231</v>
      </c>
      <c r="B239" s="1" t="s">
        <v>129</v>
      </c>
      <c r="C239" s="13" t="s">
        <v>5254</v>
      </c>
      <c r="D239" s="1" t="s">
        <v>406</v>
      </c>
      <c r="E239" s="13" t="s">
        <v>5113</v>
      </c>
      <c r="F239" s="13" t="s">
        <v>5090</v>
      </c>
      <c r="G239" s="13" t="s">
        <v>5133</v>
      </c>
      <c r="H239" s="13" t="s">
        <v>5016</v>
      </c>
      <c r="I239" s="1">
        <v>230</v>
      </c>
    </row>
    <row r="240" spans="1:9" ht="21" customHeight="1">
      <c r="A240" s="1">
        <v>232</v>
      </c>
      <c r="B240" s="1" t="s">
        <v>302</v>
      </c>
      <c r="C240" s="13" t="s">
        <v>5228</v>
      </c>
      <c r="D240" s="1" t="s">
        <v>393</v>
      </c>
      <c r="E240" s="13" t="s">
        <v>5255</v>
      </c>
      <c r="F240" s="13" t="s">
        <v>5123</v>
      </c>
      <c r="G240" s="13" t="s">
        <v>5256</v>
      </c>
      <c r="H240" s="13" t="s">
        <v>5016</v>
      </c>
      <c r="I240" s="1">
        <v>229</v>
      </c>
    </row>
    <row r="241" spans="1:9" ht="21" customHeight="1">
      <c r="A241" s="1">
        <v>233</v>
      </c>
      <c r="B241" s="1" t="s">
        <v>317</v>
      </c>
      <c r="C241" s="13" t="s">
        <v>5175</v>
      </c>
      <c r="D241" s="1" t="s">
        <v>386</v>
      </c>
      <c r="E241" s="13" t="s">
        <v>5102</v>
      </c>
      <c r="F241" s="13" t="s">
        <v>5144</v>
      </c>
      <c r="G241" s="13" t="s">
        <v>5082</v>
      </c>
      <c r="H241" s="13" t="s">
        <v>5016</v>
      </c>
      <c r="I241" s="1">
        <v>234</v>
      </c>
    </row>
    <row r="242" spans="1:9" ht="21" customHeight="1">
      <c r="A242" s="1">
        <v>234</v>
      </c>
      <c r="B242" s="1" t="s">
        <v>273</v>
      </c>
      <c r="C242" s="13" t="s">
        <v>5257</v>
      </c>
      <c r="D242" s="1" t="s">
        <v>399</v>
      </c>
      <c r="E242" s="13" t="s">
        <v>5073</v>
      </c>
      <c r="F242" s="13" t="s">
        <v>5106</v>
      </c>
      <c r="G242" s="13" t="s">
        <v>5136</v>
      </c>
      <c r="H242" s="13" t="s">
        <v>5016</v>
      </c>
      <c r="I242" s="1">
        <v>230</v>
      </c>
    </row>
    <row r="243" spans="1:9" ht="21" customHeight="1">
      <c r="A243" s="1">
        <v>235</v>
      </c>
      <c r="B243" s="1" t="s">
        <v>219</v>
      </c>
      <c r="C243" s="13" t="s">
        <v>5226</v>
      </c>
      <c r="D243" s="1" t="s">
        <v>413</v>
      </c>
      <c r="E243" s="13" t="s">
        <v>5134</v>
      </c>
      <c r="F243" s="13" t="s">
        <v>5203</v>
      </c>
      <c r="G243" s="13" t="s">
        <v>5131</v>
      </c>
      <c r="H243" s="13" t="s">
        <v>5016</v>
      </c>
      <c r="I243" s="1">
        <v>233</v>
      </c>
    </row>
    <row r="244" spans="1:9" ht="21" customHeight="1">
      <c r="A244" s="1">
        <v>236</v>
      </c>
      <c r="B244" s="1" t="s">
        <v>232</v>
      </c>
      <c r="C244" s="13" t="s">
        <v>5258</v>
      </c>
      <c r="D244" s="1" t="s">
        <v>395</v>
      </c>
      <c r="E244" s="13" t="s">
        <v>5093</v>
      </c>
      <c r="F244" s="13" t="s">
        <v>5236</v>
      </c>
      <c r="G244" s="13" t="s">
        <v>5132</v>
      </c>
      <c r="H244" s="13" t="s">
        <v>5016</v>
      </c>
      <c r="I244" s="1">
        <v>235</v>
      </c>
    </row>
    <row r="245" spans="1:9" ht="21" customHeight="1">
      <c r="A245" s="1">
        <v>237</v>
      </c>
      <c r="B245" s="1" t="s">
        <v>204</v>
      </c>
      <c r="C245" s="13" t="s">
        <v>5212</v>
      </c>
      <c r="D245" s="1" t="s">
        <v>401</v>
      </c>
      <c r="E245" s="13" t="s">
        <v>5113</v>
      </c>
      <c r="F245" s="13" t="s">
        <v>5123</v>
      </c>
      <c r="G245" s="13" t="s">
        <v>5078</v>
      </c>
      <c r="H245" s="13" t="s">
        <v>5016</v>
      </c>
      <c r="I245" s="1">
        <v>236</v>
      </c>
    </row>
    <row r="246" spans="1:9" ht="21" customHeight="1">
      <c r="A246" s="1">
        <v>238</v>
      </c>
      <c r="B246" s="1" t="s">
        <v>187</v>
      </c>
      <c r="C246" s="13" t="s">
        <v>5141</v>
      </c>
      <c r="D246" s="1" t="s">
        <v>406</v>
      </c>
      <c r="E246" s="13" t="s">
        <v>5093</v>
      </c>
      <c r="F246" s="13" t="s">
        <v>5236</v>
      </c>
      <c r="G246" s="13" t="s">
        <v>5082</v>
      </c>
      <c r="H246" s="13" t="s">
        <v>5016</v>
      </c>
      <c r="I246" s="1">
        <v>238</v>
      </c>
    </row>
    <row r="247" spans="1:9" ht="21" customHeight="1">
      <c r="A247" s="1">
        <v>239</v>
      </c>
      <c r="B247" s="1" t="s">
        <v>265</v>
      </c>
      <c r="C247" s="13" t="s">
        <v>5135</v>
      </c>
      <c r="D247" s="1" t="s">
        <v>396</v>
      </c>
      <c r="E247" s="13" t="s">
        <v>5097</v>
      </c>
      <c r="F247" s="13" t="s">
        <v>5236</v>
      </c>
      <c r="G247" s="13" t="s">
        <v>5190</v>
      </c>
      <c r="H247" s="13" t="s">
        <v>5016</v>
      </c>
      <c r="I247" s="1">
        <v>237</v>
      </c>
    </row>
    <row r="248" spans="1:9" ht="21" customHeight="1">
      <c r="A248" s="1">
        <v>240</v>
      </c>
      <c r="B248" s="1" t="s">
        <v>132</v>
      </c>
      <c r="C248" s="13" t="s">
        <v>5258</v>
      </c>
      <c r="D248" s="1" t="s">
        <v>411</v>
      </c>
      <c r="E248" s="13" t="s">
        <v>5229</v>
      </c>
      <c r="F248" s="13" t="s">
        <v>5096</v>
      </c>
      <c r="G248" s="13" t="s">
        <v>5119</v>
      </c>
      <c r="H248" s="13" t="s">
        <v>5016</v>
      </c>
      <c r="I248" s="1">
        <v>239</v>
      </c>
    </row>
    <row r="249" spans="1:9" ht="21" customHeight="1">
      <c r="A249" s="1">
        <v>241</v>
      </c>
      <c r="B249" s="1" t="s">
        <v>274</v>
      </c>
      <c r="C249" s="13" t="s">
        <v>5197</v>
      </c>
      <c r="D249" s="1" t="s">
        <v>408</v>
      </c>
      <c r="E249" s="13" t="s">
        <v>5132</v>
      </c>
      <c r="F249" s="13" t="s">
        <v>5076</v>
      </c>
      <c r="G249" s="13" t="s">
        <v>5091</v>
      </c>
      <c r="H249" s="13" t="s">
        <v>5016</v>
      </c>
      <c r="I249" s="1">
        <v>242</v>
      </c>
    </row>
    <row r="250" spans="1:9" ht="21" customHeight="1">
      <c r="A250" s="1">
        <v>242</v>
      </c>
      <c r="B250" s="1" t="s">
        <v>134</v>
      </c>
      <c r="C250" s="13" t="s">
        <v>5259</v>
      </c>
      <c r="D250" s="1" t="s">
        <v>115</v>
      </c>
      <c r="E250" s="13" t="s">
        <v>5215</v>
      </c>
      <c r="F250" s="13" t="s">
        <v>5123</v>
      </c>
      <c r="G250" s="13" t="s">
        <v>5104</v>
      </c>
      <c r="H250" s="13" t="s">
        <v>5016</v>
      </c>
      <c r="I250" s="1">
        <v>241</v>
      </c>
    </row>
    <row r="251" spans="1:9" ht="21" customHeight="1">
      <c r="A251" s="1">
        <v>243</v>
      </c>
      <c r="B251" s="1" t="s">
        <v>158</v>
      </c>
      <c r="C251" s="13" t="s">
        <v>5260</v>
      </c>
      <c r="D251" s="1" t="s">
        <v>408</v>
      </c>
      <c r="E251" s="13" t="s">
        <v>5261</v>
      </c>
      <c r="F251" s="13" t="s">
        <v>5223</v>
      </c>
      <c r="G251" s="13" t="s">
        <v>5139</v>
      </c>
      <c r="H251" s="13" t="s">
        <v>5016</v>
      </c>
      <c r="I251" s="1">
        <v>244</v>
      </c>
    </row>
    <row r="252" spans="1:9" ht="21" customHeight="1">
      <c r="A252" s="1">
        <v>244</v>
      </c>
      <c r="B252" s="1" t="s">
        <v>244</v>
      </c>
      <c r="C252" s="13" t="s">
        <v>5209</v>
      </c>
      <c r="D252" s="1" t="s">
        <v>411</v>
      </c>
      <c r="E252" s="13" t="s">
        <v>5131</v>
      </c>
      <c r="F252" s="13" t="s">
        <v>5144</v>
      </c>
      <c r="G252" s="13" t="s">
        <v>5118</v>
      </c>
      <c r="H252" s="13" t="s">
        <v>5016</v>
      </c>
      <c r="I252" s="1">
        <v>243</v>
      </c>
    </row>
    <row r="253" spans="1:9" ht="21" customHeight="1">
      <c r="A253" s="1">
        <v>245</v>
      </c>
      <c r="B253" s="1" t="s">
        <v>324</v>
      </c>
      <c r="C253" s="13" t="s">
        <v>5217</v>
      </c>
      <c r="D253" s="1" t="s">
        <v>389</v>
      </c>
      <c r="E253" s="13" t="s">
        <v>5261</v>
      </c>
      <c r="F253" s="13" t="s">
        <v>5144</v>
      </c>
      <c r="G253" s="13" t="s">
        <v>5148</v>
      </c>
      <c r="H253" s="13" t="s">
        <v>5016</v>
      </c>
      <c r="I253" s="1">
        <v>245</v>
      </c>
    </row>
    <row r="254" spans="1:9" ht="21" customHeight="1">
      <c r="A254" s="1">
        <v>246</v>
      </c>
      <c r="B254" s="1" t="s">
        <v>197</v>
      </c>
      <c r="C254" s="13" t="s">
        <v>5135</v>
      </c>
      <c r="D254" s="1" t="s">
        <v>5167</v>
      </c>
      <c r="E254" s="13" t="s">
        <v>5184</v>
      </c>
      <c r="F254" s="13" t="s">
        <v>5250</v>
      </c>
      <c r="G254" s="13" t="s">
        <v>5119</v>
      </c>
      <c r="H254" s="13" t="s">
        <v>5016</v>
      </c>
      <c r="I254" s="1">
        <v>246</v>
      </c>
    </row>
    <row r="255" spans="1:9" ht="21" customHeight="1">
      <c r="A255" s="1">
        <v>247</v>
      </c>
      <c r="B255" s="1" t="s">
        <v>228</v>
      </c>
      <c r="C255" s="13" t="s">
        <v>5249</v>
      </c>
      <c r="D255" s="1" t="s">
        <v>389</v>
      </c>
      <c r="E255" s="13" t="s">
        <v>5262</v>
      </c>
      <c r="F255" s="13" t="s">
        <v>5094</v>
      </c>
      <c r="G255" s="13" t="s">
        <v>5068</v>
      </c>
      <c r="H255" s="13" t="s">
        <v>5016</v>
      </c>
      <c r="I255" s="1">
        <v>247</v>
      </c>
    </row>
    <row r="256" spans="1:9" ht="21" customHeight="1">
      <c r="A256" s="1">
        <v>248</v>
      </c>
      <c r="B256" s="1" t="s">
        <v>164</v>
      </c>
      <c r="C256" s="13" t="s">
        <v>5189</v>
      </c>
      <c r="D256" s="1" t="s">
        <v>389</v>
      </c>
      <c r="E256" s="13" t="s">
        <v>5093</v>
      </c>
      <c r="F256" s="13" t="s">
        <v>5056</v>
      </c>
      <c r="G256" s="13" t="s">
        <v>5248</v>
      </c>
      <c r="H256" s="13" t="s">
        <v>5016</v>
      </c>
      <c r="I256" s="1">
        <v>248</v>
      </c>
    </row>
    <row r="257" spans="1:9" ht="21" customHeight="1">
      <c r="A257" s="1">
        <v>249</v>
      </c>
      <c r="B257" s="1" t="s">
        <v>238</v>
      </c>
      <c r="C257" s="13" t="s">
        <v>5263</v>
      </c>
      <c r="D257" s="1" t="s">
        <v>406</v>
      </c>
      <c r="E257" s="13" t="s">
        <v>5132</v>
      </c>
      <c r="F257" s="13" t="s">
        <v>5019</v>
      </c>
      <c r="G257" s="13" t="s">
        <v>5119</v>
      </c>
      <c r="H257" s="13" t="s">
        <v>5016</v>
      </c>
      <c r="I257" s="1">
        <v>249</v>
      </c>
    </row>
    <row r="258" spans="1:9" ht="21" customHeight="1">
      <c r="A258" s="1">
        <v>250</v>
      </c>
      <c r="B258" s="1" t="s">
        <v>157</v>
      </c>
      <c r="C258" s="13" t="s">
        <v>5264</v>
      </c>
      <c r="D258" s="1" t="s">
        <v>397</v>
      </c>
      <c r="E258" s="13" t="s">
        <v>5255</v>
      </c>
      <c r="F258" s="13" t="s">
        <v>5084</v>
      </c>
      <c r="G258" s="13" t="s">
        <v>5168</v>
      </c>
      <c r="H258" s="13" t="s">
        <v>5016</v>
      </c>
      <c r="I258" s="1">
        <v>250</v>
      </c>
    </row>
    <row r="259" spans="1:9" ht="21" customHeight="1">
      <c r="A259" s="1">
        <v>251</v>
      </c>
      <c r="B259" s="1" t="s">
        <v>230</v>
      </c>
      <c r="C259" s="13" t="s">
        <v>5252</v>
      </c>
      <c r="D259" s="1" t="s">
        <v>386</v>
      </c>
      <c r="E259" s="13" t="s">
        <v>5093</v>
      </c>
      <c r="F259" s="13" t="s">
        <v>5174</v>
      </c>
      <c r="G259" s="13" t="s">
        <v>5218</v>
      </c>
      <c r="H259" s="13" t="s">
        <v>5016</v>
      </c>
      <c r="I259" s="1">
        <v>251</v>
      </c>
    </row>
    <row r="260" spans="1:9" ht="21" customHeight="1">
      <c r="A260" s="1">
        <v>252</v>
      </c>
      <c r="B260" s="1" t="s">
        <v>360</v>
      </c>
      <c r="C260" s="13" t="s">
        <v>5143</v>
      </c>
      <c r="D260" s="1" t="s">
        <v>391</v>
      </c>
      <c r="E260" s="13" t="s">
        <v>5058</v>
      </c>
      <c r="F260" s="13" t="s">
        <v>5144</v>
      </c>
      <c r="G260" s="13" t="s">
        <v>5265</v>
      </c>
      <c r="H260" s="13" t="s">
        <v>5016</v>
      </c>
      <c r="I260" s="1">
        <v>252</v>
      </c>
    </row>
    <row r="261" spans="1:9" ht="21" customHeight="1">
      <c r="A261" s="1">
        <v>253</v>
      </c>
      <c r="B261" s="1" t="s">
        <v>240</v>
      </c>
      <c r="C261" s="13" t="s">
        <v>5266</v>
      </c>
      <c r="D261" s="1" t="s">
        <v>408</v>
      </c>
      <c r="E261" s="13" t="s">
        <v>5093</v>
      </c>
      <c r="F261" s="13" t="s">
        <v>5203</v>
      </c>
      <c r="G261" s="13" t="s">
        <v>5131</v>
      </c>
      <c r="H261" s="13" t="s">
        <v>5016</v>
      </c>
      <c r="I261" s="1">
        <v>253</v>
      </c>
    </row>
    <row r="262" spans="1:9" ht="21" customHeight="1">
      <c r="A262" s="1">
        <v>254</v>
      </c>
      <c r="B262" s="1" t="s">
        <v>266</v>
      </c>
      <c r="C262" s="13" t="s">
        <v>5267</v>
      </c>
      <c r="D262" s="1" t="s">
        <v>403</v>
      </c>
      <c r="E262" s="13" t="s">
        <v>5190</v>
      </c>
      <c r="F262" s="13" t="s">
        <v>5115</v>
      </c>
      <c r="G262" s="13" t="s">
        <v>5238</v>
      </c>
      <c r="H262" s="13" t="s">
        <v>5016</v>
      </c>
      <c r="I262" s="1">
        <v>255</v>
      </c>
    </row>
    <row r="263" spans="1:9" ht="21" customHeight="1">
      <c r="A263" s="1">
        <v>255</v>
      </c>
      <c r="B263" s="1" t="s">
        <v>306</v>
      </c>
      <c r="C263" s="13" t="s">
        <v>5143</v>
      </c>
      <c r="D263" s="1" t="s">
        <v>405</v>
      </c>
      <c r="E263" s="13" t="s">
        <v>5129</v>
      </c>
      <c r="F263" s="13" t="s">
        <v>5090</v>
      </c>
      <c r="G263" s="13" t="s">
        <v>5145</v>
      </c>
      <c r="H263" s="13" t="s">
        <v>5016</v>
      </c>
      <c r="I263" s="1">
        <v>254</v>
      </c>
    </row>
    <row r="264" spans="1:9" ht="21" customHeight="1">
      <c r="A264" s="1">
        <v>256</v>
      </c>
      <c r="B264" s="1" t="s">
        <v>311</v>
      </c>
      <c r="C264" s="13" t="s">
        <v>5252</v>
      </c>
      <c r="D264" s="1" t="s">
        <v>410</v>
      </c>
      <c r="E264" s="13" t="s">
        <v>5215</v>
      </c>
      <c r="F264" s="13" t="s">
        <v>5034</v>
      </c>
      <c r="G264" s="13" t="s">
        <v>5080</v>
      </c>
      <c r="H264" s="13" t="s">
        <v>5016</v>
      </c>
      <c r="I264" s="1">
        <v>259</v>
      </c>
    </row>
    <row r="265" spans="1:9" ht="21" customHeight="1">
      <c r="A265" s="1">
        <v>257</v>
      </c>
      <c r="B265" s="1" t="s">
        <v>342</v>
      </c>
      <c r="C265" s="13" t="s">
        <v>5254</v>
      </c>
      <c r="D265" s="1" t="s">
        <v>386</v>
      </c>
      <c r="E265" s="13" t="s">
        <v>5073</v>
      </c>
      <c r="F265" s="13" t="s">
        <v>5144</v>
      </c>
      <c r="G265" s="13" t="s">
        <v>5133</v>
      </c>
      <c r="H265" s="13" t="s">
        <v>5016</v>
      </c>
      <c r="I265" s="1">
        <v>258</v>
      </c>
    </row>
    <row r="266" spans="1:9" ht="21" customHeight="1">
      <c r="A266" s="1">
        <v>258</v>
      </c>
      <c r="B266" s="1" t="s">
        <v>304</v>
      </c>
      <c r="C266" s="13" t="s">
        <v>5235</v>
      </c>
      <c r="D266" s="1" t="s">
        <v>406</v>
      </c>
      <c r="E266" s="13" t="s">
        <v>5073</v>
      </c>
      <c r="F266" s="13" t="s">
        <v>5173</v>
      </c>
      <c r="G266" s="13" t="s">
        <v>5131</v>
      </c>
      <c r="H266" s="13" t="s">
        <v>5016</v>
      </c>
      <c r="I266" s="1">
        <v>256</v>
      </c>
    </row>
    <row r="267" spans="1:9" ht="21" customHeight="1">
      <c r="A267" s="1">
        <v>259</v>
      </c>
      <c r="B267" s="1" t="s">
        <v>278</v>
      </c>
      <c r="C267" s="13" t="s">
        <v>5268</v>
      </c>
      <c r="D267" s="1" t="s">
        <v>411</v>
      </c>
      <c r="E267" s="13" t="s">
        <v>5233</v>
      </c>
      <c r="F267" s="13" t="s">
        <v>5185</v>
      </c>
      <c r="G267" s="13" t="s">
        <v>5102</v>
      </c>
      <c r="H267" s="13" t="s">
        <v>5016</v>
      </c>
      <c r="I267" s="1">
        <v>257</v>
      </c>
    </row>
    <row r="268" spans="1:9" ht="21" customHeight="1">
      <c r="A268" s="1">
        <v>260</v>
      </c>
      <c r="B268" s="1" t="s">
        <v>68</v>
      </c>
      <c r="C268" s="13" t="s">
        <v>5269</v>
      </c>
      <c r="D268" s="1" t="s">
        <v>399</v>
      </c>
      <c r="E268" s="13" t="s">
        <v>5270</v>
      </c>
      <c r="F268" s="13" t="s">
        <v>5174</v>
      </c>
      <c r="G268" s="13" t="s">
        <v>5262</v>
      </c>
      <c r="H268" s="13" t="s">
        <v>5016</v>
      </c>
      <c r="I268" s="1">
        <v>260</v>
      </c>
    </row>
    <row r="269" spans="1:9" ht="21" customHeight="1">
      <c r="A269" s="1">
        <v>261</v>
      </c>
      <c r="B269" s="1" t="s">
        <v>350</v>
      </c>
      <c r="C269" s="13" t="s">
        <v>5154</v>
      </c>
      <c r="D269" s="1" t="s">
        <v>391</v>
      </c>
      <c r="E269" s="13" t="s">
        <v>5139</v>
      </c>
      <c r="F269" s="13" t="s">
        <v>5173</v>
      </c>
      <c r="G269" s="13" t="s">
        <v>5099</v>
      </c>
      <c r="H269" s="13" t="s">
        <v>5016</v>
      </c>
      <c r="I269" s="1">
        <v>261</v>
      </c>
    </row>
    <row r="270" spans="1:9" ht="21" customHeight="1">
      <c r="A270" s="1">
        <v>262</v>
      </c>
      <c r="B270" s="1" t="s">
        <v>256</v>
      </c>
      <c r="C270" s="13" t="s">
        <v>5258</v>
      </c>
      <c r="D270" s="1" t="s">
        <v>414</v>
      </c>
      <c r="E270" s="13" t="s">
        <v>5190</v>
      </c>
      <c r="F270" s="13" t="s">
        <v>5090</v>
      </c>
      <c r="G270" s="13" t="s">
        <v>5165</v>
      </c>
      <c r="H270" s="13" t="s">
        <v>5016</v>
      </c>
      <c r="I270" s="1">
        <v>262</v>
      </c>
    </row>
    <row r="271" spans="1:9" ht="21" customHeight="1">
      <c r="A271" s="1">
        <v>263</v>
      </c>
      <c r="B271" s="1" t="s">
        <v>224</v>
      </c>
      <c r="C271" s="13" t="s">
        <v>5235</v>
      </c>
      <c r="D271" s="1" t="s">
        <v>407</v>
      </c>
      <c r="E271" s="13" t="s">
        <v>5188</v>
      </c>
      <c r="F271" s="13" t="s">
        <v>5173</v>
      </c>
      <c r="G271" s="13" t="s">
        <v>5068</v>
      </c>
      <c r="H271" s="13" t="s">
        <v>5016</v>
      </c>
      <c r="I271" s="1">
        <v>263</v>
      </c>
    </row>
    <row r="272" spans="1:9" ht="21" customHeight="1">
      <c r="A272" s="1">
        <v>264</v>
      </c>
      <c r="B272" s="1" t="s">
        <v>211</v>
      </c>
      <c r="C272" s="13" t="s">
        <v>5271</v>
      </c>
      <c r="D272" s="1" t="s">
        <v>412</v>
      </c>
      <c r="E272" s="13" t="s">
        <v>5247</v>
      </c>
      <c r="F272" s="13" t="s">
        <v>5123</v>
      </c>
      <c r="G272" s="13" t="s">
        <v>5202</v>
      </c>
      <c r="H272" s="13" t="s">
        <v>5016</v>
      </c>
      <c r="I272" s="1">
        <v>264</v>
      </c>
    </row>
    <row r="273" spans="1:9" ht="21" customHeight="1">
      <c r="A273" s="1">
        <v>265</v>
      </c>
      <c r="B273" s="1" t="s">
        <v>285</v>
      </c>
      <c r="C273" s="13" t="s">
        <v>5272</v>
      </c>
      <c r="D273" s="1" t="s">
        <v>388</v>
      </c>
      <c r="E273" s="13" t="s">
        <v>5273</v>
      </c>
      <c r="F273" s="13" t="s">
        <v>5076</v>
      </c>
      <c r="G273" s="13" t="s">
        <v>5190</v>
      </c>
      <c r="H273" s="13" t="s">
        <v>5016</v>
      </c>
      <c r="I273" s="1">
        <v>266</v>
      </c>
    </row>
    <row r="274" spans="1:9" ht="21" customHeight="1">
      <c r="A274" s="1">
        <v>266</v>
      </c>
      <c r="B274" s="1" t="s">
        <v>270</v>
      </c>
      <c r="C274" s="13" t="s">
        <v>5274</v>
      </c>
      <c r="D274" s="1" t="s">
        <v>400</v>
      </c>
      <c r="E274" s="13" t="s">
        <v>5233</v>
      </c>
      <c r="F274" s="13" t="s">
        <v>5173</v>
      </c>
      <c r="G274" s="13" t="s">
        <v>5250</v>
      </c>
      <c r="H274" s="13" t="s">
        <v>5016</v>
      </c>
      <c r="I274" s="1">
        <v>265</v>
      </c>
    </row>
    <row r="275" spans="1:9" ht="21" customHeight="1">
      <c r="A275" s="1">
        <v>267</v>
      </c>
      <c r="B275" s="1" t="s">
        <v>257</v>
      </c>
      <c r="C275" s="13" t="s">
        <v>5246</v>
      </c>
      <c r="D275" s="1" t="s">
        <v>403</v>
      </c>
      <c r="E275" s="13" t="s">
        <v>5275</v>
      </c>
      <c r="F275" s="13" t="s">
        <v>5041</v>
      </c>
      <c r="G275" s="13" t="s">
        <v>5093</v>
      </c>
      <c r="H275" s="13" t="s">
        <v>5016</v>
      </c>
      <c r="I275" s="1">
        <v>267</v>
      </c>
    </row>
    <row r="276" spans="1:9" ht="21" customHeight="1">
      <c r="A276" s="1">
        <v>268</v>
      </c>
      <c r="B276" s="1" t="s">
        <v>151</v>
      </c>
      <c r="C276" s="13" t="s">
        <v>5276</v>
      </c>
      <c r="D276" s="1" t="s">
        <v>5167</v>
      </c>
      <c r="E276" s="13" t="s">
        <v>5233</v>
      </c>
      <c r="F276" s="13" t="s">
        <v>5037</v>
      </c>
      <c r="G276" s="13" t="s">
        <v>5250</v>
      </c>
      <c r="H276" s="13" t="s">
        <v>5016</v>
      </c>
      <c r="I276" s="1">
        <v>268</v>
      </c>
    </row>
    <row r="277" spans="1:9" ht="21" customHeight="1">
      <c r="A277" s="1">
        <v>269</v>
      </c>
      <c r="B277" s="1" t="s">
        <v>174</v>
      </c>
      <c r="C277" s="13" t="s">
        <v>5252</v>
      </c>
      <c r="D277" s="1" t="s">
        <v>396</v>
      </c>
      <c r="E277" s="13" t="s">
        <v>5190</v>
      </c>
      <c r="F277" s="13" t="s">
        <v>5115</v>
      </c>
      <c r="G277" s="13" t="s">
        <v>5215</v>
      </c>
      <c r="H277" s="13" t="s">
        <v>5016</v>
      </c>
      <c r="I277" s="1">
        <v>269</v>
      </c>
    </row>
    <row r="278" spans="1:9" ht="21" customHeight="1">
      <c r="A278" s="1">
        <v>270</v>
      </c>
      <c r="B278" s="1" t="s">
        <v>86</v>
      </c>
      <c r="C278" s="13" t="s">
        <v>5242</v>
      </c>
      <c r="D278" s="1" t="s">
        <v>413</v>
      </c>
      <c r="E278" s="13" t="s">
        <v>5218</v>
      </c>
      <c r="F278" s="13" t="s">
        <v>5094</v>
      </c>
      <c r="G278" s="13" t="s">
        <v>5186</v>
      </c>
      <c r="H278" s="13" t="s">
        <v>5016</v>
      </c>
      <c r="I278" s="1">
        <v>270</v>
      </c>
    </row>
    <row r="279" spans="1:9" ht="21" customHeight="1">
      <c r="A279" s="1">
        <v>271</v>
      </c>
      <c r="B279" s="1" t="s">
        <v>259</v>
      </c>
      <c r="C279" s="13" t="s">
        <v>5277</v>
      </c>
      <c r="D279" s="1" t="s">
        <v>407</v>
      </c>
      <c r="E279" s="13" t="s">
        <v>5273</v>
      </c>
      <c r="F279" s="13" t="s">
        <v>5250</v>
      </c>
      <c r="G279" s="13" t="s">
        <v>5148</v>
      </c>
      <c r="H279" s="13" t="s">
        <v>5016</v>
      </c>
      <c r="I279" s="1">
        <v>271</v>
      </c>
    </row>
    <row r="280" spans="1:9" ht="21" customHeight="1">
      <c r="A280" s="1">
        <v>272</v>
      </c>
      <c r="B280" s="1" t="s">
        <v>320</v>
      </c>
      <c r="C280" s="13" t="s">
        <v>5226</v>
      </c>
      <c r="D280" s="1" t="s">
        <v>391</v>
      </c>
      <c r="E280" s="13" t="s">
        <v>5102</v>
      </c>
      <c r="F280" s="13" t="s">
        <v>5227</v>
      </c>
      <c r="G280" s="13" t="s">
        <v>5134</v>
      </c>
      <c r="H280" s="13" t="s">
        <v>5016</v>
      </c>
      <c r="I280" s="1">
        <v>281</v>
      </c>
    </row>
    <row r="281" spans="1:9" ht="21" customHeight="1">
      <c r="A281" s="1">
        <v>273</v>
      </c>
      <c r="B281" s="1" t="s">
        <v>221</v>
      </c>
      <c r="C281" s="13" t="s">
        <v>5278</v>
      </c>
      <c r="D281" s="1" t="s">
        <v>402</v>
      </c>
      <c r="E281" s="13" t="s">
        <v>5108</v>
      </c>
      <c r="F281" s="13" t="s">
        <v>5223</v>
      </c>
      <c r="G281" s="13" t="s">
        <v>5188</v>
      </c>
      <c r="H281" s="13" t="s">
        <v>5016</v>
      </c>
      <c r="I281" s="1">
        <v>279</v>
      </c>
    </row>
    <row r="282" spans="1:9" ht="21" customHeight="1">
      <c r="A282" s="1">
        <v>274</v>
      </c>
      <c r="B282" s="1" t="s">
        <v>309</v>
      </c>
      <c r="C282" s="13" t="s">
        <v>5252</v>
      </c>
      <c r="D282" s="1" t="s">
        <v>402</v>
      </c>
      <c r="E282" s="13" t="s">
        <v>5073</v>
      </c>
      <c r="F282" s="13" t="s">
        <v>5144</v>
      </c>
      <c r="G282" s="13" t="s">
        <v>5148</v>
      </c>
      <c r="H282" s="13" t="s">
        <v>5016</v>
      </c>
      <c r="I282" s="1">
        <v>278</v>
      </c>
    </row>
    <row r="283" spans="1:9" ht="21" customHeight="1">
      <c r="A283" s="1">
        <v>275</v>
      </c>
      <c r="B283" s="1" t="s">
        <v>268</v>
      </c>
      <c r="C283" s="13" t="s">
        <v>5279</v>
      </c>
      <c r="D283" s="1" t="s">
        <v>388</v>
      </c>
      <c r="E283" s="13" t="s">
        <v>5188</v>
      </c>
      <c r="F283" s="13" t="s">
        <v>5174</v>
      </c>
      <c r="G283" s="13" t="s">
        <v>5131</v>
      </c>
      <c r="H283" s="13" t="s">
        <v>5016</v>
      </c>
      <c r="I283" s="1">
        <v>274</v>
      </c>
    </row>
    <row r="284" spans="1:9" ht="21" customHeight="1">
      <c r="A284" s="1">
        <v>276</v>
      </c>
      <c r="B284" s="1" t="s">
        <v>313</v>
      </c>
      <c r="C284" s="13" t="s">
        <v>5235</v>
      </c>
      <c r="D284" s="1" t="s">
        <v>393</v>
      </c>
      <c r="E284" s="13" t="s">
        <v>5231</v>
      </c>
      <c r="F284" s="13" t="s">
        <v>5115</v>
      </c>
      <c r="G284" s="13" t="s">
        <v>5132</v>
      </c>
      <c r="H284" s="13" t="s">
        <v>5016</v>
      </c>
      <c r="I284" s="1">
        <v>273</v>
      </c>
    </row>
    <row r="285" spans="1:9" ht="21" customHeight="1">
      <c r="A285" s="1">
        <v>277</v>
      </c>
      <c r="B285" s="1" t="s">
        <v>329</v>
      </c>
      <c r="C285" s="13" t="s">
        <v>5217</v>
      </c>
      <c r="D285" s="1" t="s">
        <v>411</v>
      </c>
      <c r="E285" s="13" t="s">
        <v>5231</v>
      </c>
      <c r="F285" s="13" t="s">
        <v>5076</v>
      </c>
      <c r="G285" s="13" t="s">
        <v>5132</v>
      </c>
      <c r="H285" s="13" t="s">
        <v>5016</v>
      </c>
      <c r="I285" s="1">
        <v>272</v>
      </c>
    </row>
    <row r="286" spans="1:9" ht="21" customHeight="1">
      <c r="A286" s="1">
        <v>278</v>
      </c>
      <c r="B286" s="1" t="s">
        <v>247</v>
      </c>
      <c r="C286" s="13" t="s">
        <v>5266</v>
      </c>
      <c r="D286" s="1" t="s">
        <v>406</v>
      </c>
      <c r="E286" s="13" t="s">
        <v>5188</v>
      </c>
      <c r="F286" s="13" t="s">
        <v>5168</v>
      </c>
      <c r="G286" s="13" t="s">
        <v>5148</v>
      </c>
      <c r="H286" s="13" t="s">
        <v>5151</v>
      </c>
      <c r="I286" s="1">
        <v>276</v>
      </c>
    </row>
    <row r="287" spans="1:9" ht="21" customHeight="1">
      <c r="A287" s="1">
        <v>279</v>
      </c>
      <c r="B287" s="1" t="s">
        <v>70</v>
      </c>
      <c r="C287" s="13" t="s">
        <v>5280</v>
      </c>
      <c r="D287" s="1" t="s">
        <v>400</v>
      </c>
      <c r="E287" s="13" t="s">
        <v>5148</v>
      </c>
      <c r="F287" s="13" t="s">
        <v>5174</v>
      </c>
      <c r="G287" s="13" t="s">
        <v>5148</v>
      </c>
      <c r="H287" s="13" t="s">
        <v>5016</v>
      </c>
      <c r="I287" s="1">
        <v>275</v>
      </c>
    </row>
    <row r="288" spans="1:9" ht="21" customHeight="1">
      <c r="A288" s="1">
        <v>280</v>
      </c>
      <c r="B288" s="1" t="s">
        <v>336</v>
      </c>
      <c r="C288" s="13" t="s">
        <v>5281</v>
      </c>
      <c r="D288" s="1" t="s">
        <v>392</v>
      </c>
      <c r="E288" s="13" t="s">
        <v>5270</v>
      </c>
      <c r="F288" s="13" t="s">
        <v>5123</v>
      </c>
      <c r="G288" s="13" t="s">
        <v>5186</v>
      </c>
      <c r="H288" s="13" t="s">
        <v>5016</v>
      </c>
      <c r="I288" s="1">
        <v>277</v>
      </c>
    </row>
    <row r="289" spans="1:9" ht="21" customHeight="1">
      <c r="A289" s="1">
        <v>281</v>
      </c>
      <c r="B289" s="1" t="s">
        <v>315</v>
      </c>
      <c r="C289" s="13" t="s">
        <v>5143</v>
      </c>
      <c r="D289" s="1" t="s">
        <v>391</v>
      </c>
      <c r="E289" s="13" t="s">
        <v>5131</v>
      </c>
      <c r="F289" s="13" t="s">
        <v>5106</v>
      </c>
      <c r="G289" s="13" t="s">
        <v>5091</v>
      </c>
      <c r="H289" s="13" t="s">
        <v>5151</v>
      </c>
      <c r="I289" s="1">
        <v>280</v>
      </c>
    </row>
    <row r="290" spans="1:9" ht="21" customHeight="1">
      <c r="A290" s="1">
        <v>282</v>
      </c>
      <c r="B290" s="1" t="s">
        <v>251</v>
      </c>
      <c r="C290" s="13" t="s">
        <v>5282</v>
      </c>
      <c r="D290" s="1" t="s">
        <v>406</v>
      </c>
      <c r="E290" s="13" t="s">
        <v>5283</v>
      </c>
      <c r="F290" s="13" t="s">
        <v>5250</v>
      </c>
      <c r="G290" s="13" t="s">
        <v>5144</v>
      </c>
      <c r="H290" s="13" t="s">
        <v>5016</v>
      </c>
      <c r="I290" s="1">
        <v>282</v>
      </c>
    </row>
    <row r="291" spans="1:9" ht="21" customHeight="1">
      <c r="A291" s="1">
        <v>283</v>
      </c>
      <c r="B291" s="1" t="s">
        <v>341</v>
      </c>
      <c r="C291" s="13" t="s">
        <v>5234</v>
      </c>
      <c r="D291" s="1" t="s">
        <v>396</v>
      </c>
      <c r="E291" s="13" t="s">
        <v>5247</v>
      </c>
      <c r="F291" s="13" t="s">
        <v>5106</v>
      </c>
      <c r="G291" s="13" t="s">
        <v>5231</v>
      </c>
      <c r="H291" s="13" t="s">
        <v>5016</v>
      </c>
      <c r="I291" s="1">
        <v>283</v>
      </c>
    </row>
    <row r="292" spans="1:9" ht="21" customHeight="1">
      <c r="A292" s="1">
        <v>284</v>
      </c>
      <c r="B292" s="1" t="s">
        <v>322</v>
      </c>
      <c r="C292" s="13" t="s">
        <v>5209</v>
      </c>
      <c r="D292" s="1" t="s">
        <v>391</v>
      </c>
      <c r="E292" s="13" t="s">
        <v>5119</v>
      </c>
      <c r="F292" s="13" t="s">
        <v>5255</v>
      </c>
      <c r="G292" s="13" t="s">
        <v>5161</v>
      </c>
      <c r="H292" s="13" t="s">
        <v>5016</v>
      </c>
      <c r="I292" s="1">
        <v>284</v>
      </c>
    </row>
    <row r="293" spans="1:9" ht="21" customHeight="1">
      <c r="A293" s="1">
        <v>285</v>
      </c>
      <c r="B293" s="1" t="s">
        <v>283</v>
      </c>
      <c r="C293" s="13" t="s">
        <v>5284</v>
      </c>
      <c r="D293" s="1" t="s">
        <v>403</v>
      </c>
      <c r="E293" s="13" t="s">
        <v>5229</v>
      </c>
      <c r="F293" s="13" t="s">
        <v>5185</v>
      </c>
      <c r="G293" s="13" t="s">
        <v>5202</v>
      </c>
      <c r="H293" s="13" t="s">
        <v>5016</v>
      </c>
      <c r="I293" s="1">
        <v>286</v>
      </c>
    </row>
    <row r="294" spans="1:9" ht="21" customHeight="1">
      <c r="A294" s="1">
        <v>286</v>
      </c>
      <c r="B294" s="1" t="s">
        <v>252</v>
      </c>
      <c r="C294" s="13" t="s">
        <v>5285</v>
      </c>
      <c r="D294" s="1" t="s">
        <v>401</v>
      </c>
      <c r="E294" s="13" t="s">
        <v>5231</v>
      </c>
      <c r="F294" s="13" t="s">
        <v>5069</v>
      </c>
      <c r="G294" s="13" t="s">
        <v>5215</v>
      </c>
      <c r="H294" s="13" t="s">
        <v>5016</v>
      </c>
      <c r="I294" s="1">
        <v>285</v>
      </c>
    </row>
    <row r="295" spans="1:9" ht="21" customHeight="1">
      <c r="A295" s="1">
        <v>287</v>
      </c>
      <c r="B295" s="1" t="s">
        <v>301</v>
      </c>
      <c r="C295" s="13" t="s">
        <v>5254</v>
      </c>
      <c r="D295" s="1" t="s">
        <v>409</v>
      </c>
      <c r="E295" s="13" t="s">
        <v>5132</v>
      </c>
      <c r="F295" s="13" t="s">
        <v>5073</v>
      </c>
      <c r="G295" s="13" t="s">
        <v>5031</v>
      </c>
      <c r="H295" s="13" t="s">
        <v>5016</v>
      </c>
      <c r="I295" s="1">
        <v>287</v>
      </c>
    </row>
    <row r="296" spans="1:9" ht="21" customHeight="1">
      <c r="A296" s="1">
        <v>288</v>
      </c>
      <c r="B296" s="1" t="s">
        <v>332</v>
      </c>
      <c r="C296" s="13" t="s">
        <v>5281</v>
      </c>
      <c r="D296" s="1" t="s">
        <v>5167</v>
      </c>
      <c r="E296" s="13" t="s">
        <v>5286</v>
      </c>
      <c r="F296" s="13" t="s">
        <v>5144</v>
      </c>
      <c r="G296" s="13" t="s">
        <v>5186</v>
      </c>
      <c r="H296" s="13" t="s">
        <v>5016</v>
      </c>
      <c r="I296" s="1">
        <v>288</v>
      </c>
    </row>
    <row r="297" spans="1:9" ht="21" customHeight="1">
      <c r="A297" s="1">
        <v>289</v>
      </c>
      <c r="B297" s="1" t="s">
        <v>233</v>
      </c>
      <c r="C297" s="13" t="s">
        <v>5277</v>
      </c>
      <c r="D297" s="1" t="s">
        <v>389</v>
      </c>
      <c r="E297" s="13" t="s">
        <v>5287</v>
      </c>
      <c r="F297" s="13" t="s">
        <v>5034</v>
      </c>
      <c r="G297" s="13" t="s">
        <v>5288</v>
      </c>
      <c r="H297" s="13" t="s">
        <v>5016</v>
      </c>
      <c r="I297" s="1">
        <v>289</v>
      </c>
    </row>
    <row r="298" spans="1:9" ht="21" customHeight="1">
      <c r="A298" s="1">
        <v>290</v>
      </c>
      <c r="B298" s="1" t="s">
        <v>330</v>
      </c>
      <c r="C298" s="13" t="s">
        <v>5254</v>
      </c>
      <c r="D298" s="1" t="s">
        <v>413</v>
      </c>
      <c r="E298" s="13" t="s">
        <v>5131</v>
      </c>
      <c r="F298" s="13" t="s">
        <v>5236</v>
      </c>
      <c r="G298" s="13" t="s">
        <v>5131</v>
      </c>
      <c r="H298" s="13" t="s">
        <v>5016</v>
      </c>
      <c r="I298" s="1">
        <v>290</v>
      </c>
    </row>
    <row r="299" spans="1:9" ht="21" customHeight="1">
      <c r="A299" s="1">
        <v>291</v>
      </c>
      <c r="B299" s="1" t="s">
        <v>280</v>
      </c>
      <c r="C299" s="13" t="s">
        <v>5279</v>
      </c>
      <c r="D299" s="1" t="s">
        <v>386</v>
      </c>
      <c r="E299" s="13" t="s">
        <v>5215</v>
      </c>
      <c r="F299" s="13" t="s">
        <v>5084</v>
      </c>
      <c r="G299" s="13" t="s">
        <v>5073</v>
      </c>
      <c r="H299" s="13" t="s">
        <v>5016</v>
      </c>
      <c r="I299" s="1">
        <v>291</v>
      </c>
    </row>
    <row r="300" spans="1:9" ht="21" customHeight="1">
      <c r="A300" s="1">
        <v>292</v>
      </c>
      <c r="B300" s="1" t="s">
        <v>175</v>
      </c>
      <c r="C300" s="13" t="s">
        <v>5266</v>
      </c>
      <c r="D300" s="1" t="s">
        <v>404</v>
      </c>
      <c r="E300" s="13" t="s">
        <v>5108</v>
      </c>
      <c r="F300" s="13" t="s">
        <v>5120</v>
      </c>
      <c r="G300" s="13" t="s">
        <v>5119</v>
      </c>
      <c r="H300" s="13" t="s">
        <v>5016</v>
      </c>
      <c r="I300" s="1">
        <v>292</v>
      </c>
    </row>
    <row r="301" spans="1:9" ht="21" customHeight="1">
      <c r="A301" s="1">
        <v>293</v>
      </c>
      <c r="B301" s="1" t="s">
        <v>254</v>
      </c>
      <c r="C301" s="13" t="s">
        <v>5289</v>
      </c>
      <c r="D301" s="1" t="s">
        <v>392</v>
      </c>
      <c r="E301" s="13" t="s">
        <v>5290</v>
      </c>
      <c r="F301" s="13" t="s">
        <v>5236</v>
      </c>
      <c r="G301" s="13" t="s">
        <v>5238</v>
      </c>
      <c r="H301" s="13" t="s">
        <v>5016</v>
      </c>
      <c r="I301" s="1">
        <v>293</v>
      </c>
    </row>
    <row r="302" spans="1:9" ht="21" customHeight="1">
      <c r="A302" s="1">
        <v>294</v>
      </c>
      <c r="B302" s="1" t="s">
        <v>364</v>
      </c>
      <c r="C302" s="13" t="s">
        <v>5245</v>
      </c>
      <c r="D302" s="1" t="s">
        <v>409</v>
      </c>
      <c r="E302" s="13" t="s">
        <v>5131</v>
      </c>
      <c r="F302" s="13" t="s">
        <v>5184</v>
      </c>
      <c r="G302" s="13" t="s">
        <v>5090</v>
      </c>
      <c r="H302" s="13" t="s">
        <v>5016</v>
      </c>
      <c r="I302" s="1">
        <v>294</v>
      </c>
    </row>
    <row r="303" spans="1:9" ht="21" customHeight="1">
      <c r="A303" s="1">
        <v>295</v>
      </c>
      <c r="B303" s="1" t="s">
        <v>353</v>
      </c>
      <c r="C303" s="13" t="s">
        <v>5254</v>
      </c>
      <c r="D303" s="1" t="s">
        <v>404</v>
      </c>
      <c r="E303" s="13" t="s">
        <v>5248</v>
      </c>
      <c r="F303" s="13" t="s">
        <v>5173</v>
      </c>
      <c r="G303" s="13" t="s">
        <v>5161</v>
      </c>
      <c r="H303" s="13" t="s">
        <v>5016</v>
      </c>
      <c r="I303" s="1">
        <v>295</v>
      </c>
    </row>
    <row r="304" spans="1:9" ht="21" customHeight="1">
      <c r="A304" s="1">
        <v>296</v>
      </c>
      <c r="B304" s="1" t="s">
        <v>307</v>
      </c>
      <c r="C304" s="13" t="s">
        <v>5214</v>
      </c>
      <c r="D304" s="1" t="s">
        <v>408</v>
      </c>
      <c r="E304" s="13" t="s">
        <v>5190</v>
      </c>
      <c r="F304" s="13" t="s">
        <v>5174</v>
      </c>
      <c r="G304" s="13" t="s">
        <v>5202</v>
      </c>
      <c r="H304" s="13" t="s">
        <v>5016</v>
      </c>
      <c r="I304" s="1">
        <v>296</v>
      </c>
    </row>
    <row r="305" spans="1:9" ht="21" customHeight="1">
      <c r="A305" s="1">
        <v>297</v>
      </c>
      <c r="B305" s="1" t="s">
        <v>348</v>
      </c>
      <c r="C305" s="13" t="s">
        <v>5222</v>
      </c>
      <c r="D305" s="1" t="s">
        <v>404</v>
      </c>
      <c r="E305" s="13" t="s">
        <v>5080</v>
      </c>
      <c r="F305" s="13" t="s">
        <v>5291</v>
      </c>
      <c r="G305" s="13" t="s">
        <v>5103</v>
      </c>
      <c r="H305" s="13" t="s">
        <v>5016</v>
      </c>
      <c r="I305" s="1">
        <v>297</v>
      </c>
    </row>
    <row r="306" spans="1:9" ht="21" customHeight="1">
      <c r="A306" s="1">
        <v>298</v>
      </c>
      <c r="B306" s="1" t="s">
        <v>290</v>
      </c>
      <c r="C306" s="13" t="s">
        <v>5162</v>
      </c>
      <c r="D306" s="1" t="s">
        <v>391</v>
      </c>
      <c r="E306" s="13" t="s">
        <v>5142</v>
      </c>
      <c r="F306" s="13" t="s">
        <v>5120</v>
      </c>
      <c r="G306" s="13" t="s">
        <v>5027</v>
      </c>
      <c r="H306" s="13" t="s">
        <v>5016</v>
      </c>
      <c r="I306" s="1">
        <v>298</v>
      </c>
    </row>
    <row r="307" spans="1:9" ht="21" customHeight="1">
      <c r="A307" s="1">
        <v>299</v>
      </c>
      <c r="B307" s="1" t="s">
        <v>327</v>
      </c>
      <c r="C307" s="13" t="s">
        <v>5292</v>
      </c>
      <c r="D307" s="1" t="s">
        <v>396</v>
      </c>
      <c r="E307" s="13" t="s">
        <v>5247</v>
      </c>
      <c r="F307" s="13" t="s">
        <v>5173</v>
      </c>
      <c r="G307" s="13" t="s">
        <v>5238</v>
      </c>
      <c r="H307" s="13" t="s">
        <v>5016</v>
      </c>
      <c r="I307" s="1">
        <v>299</v>
      </c>
    </row>
    <row r="308" spans="1:9" ht="21" customHeight="1">
      <c r="A308" s="1">
        <v>300</v>
      </c>
      <c r="B308" s="1" t="s">
        <v>318</v>
      </c>
      <c r="C308" s="13" t="s">
        <v>5293</v>
      </c>
      <c r="D308" s="1" t="s">
        <v>410</v>
      </c>
      <c r="E308" s="13" t="s">
        <v>5275</v>
      </c>
      <c r="F308" s="13" t="s">
        <v>5236</v>
      </c>
      <c r="G308" s="13" t="s">
        <v>5233</v>
      </c>
      <c r="H308" s="13" t="s">
        <v>5016</v>
      </c>
      <c r="I308" s="1">
        <v>301</v>
      </c>
    </row>
    <row r="309" spans="1:9" ht="21" customHeight="1">
      <c r="A309" s="1">
        <v>301</v>
      </c>
      <c r="B309" s="1" t="s">
        <v>222</v>
      </c>
      <c r="C309" s="13" t="s">
        <v>5278</v>
      </c>
      <c r="D309" s="1" t="s">
        <v>402</v>
      </c>
      <c r="E309" s="13" t="s">
        <v>5231</v>
      </c>
      <c r="F309" s="13" t="s">
        <v>5144</v>
      </c>
      <c r="G309" s="13" t="s">
        <v>5233</v>
      </c>
      <c r="H309" s="13" t="s">
        <v>5016</v>
      </c>
      <c r="I309" s="1">
        <v>304</v>
      </c>
    </row>
    <row r="310" spans="1:9" ht="21" customHeight="1">
      <c r="A310" s="1">
        <v>302</v>
      </c>
      <c r="B310" s="1" t="s">
        <v>263</v>
      </c>
      <c r="C310" s="13" t="s">
        <v>5246</v>
      </c>
      <c r="D310" s="1" t="s">
        <v>416</v>
      </c>
      <c r="E310" s="13" t="s">
        <v>5243</v>
      </c>
      <c r="F310" s="13" t="s">
        <v>5034</v>
      </c>
      <c r="G310" s="13" t="s">
        <v>5108</v>
      </c>
      <c r="H310" s="13" t="s">
        <v>5016</v>
      </c>
      <c r="I310" s="1">
        <v>300</v>
      </c>
    </row>
    <row r="311" spans="1:9" ht="21" customHeight="1">
      <c r="A311" s="1">
        <v>303</v>
      </c>
      <c r="B311" s="1" t="s">
        <v>288</v>
      </c>
      <c r="C311" s="13" t="s">
        <v>5277</v>
      </c>
      <c r="D311" s="1" t="s">
        <v>412</v>
      </c>
      <c r="E311" s="13" t="s">
        <v>5294</v>
      </c>
      <c r="F311" s="13" t="s">
        <v>5027</v>
      </c>
      <c r="G311" s="13" t="s">
        <v>5288</v>
      </c>
      <c r="H311" s="13" t="s">
        <v>5016</v>
      </c>
      <c r="I311" s="1">
        <v>303</v>
      </c>
    </row>
    <row r="312" spans="1:9" ht="21" customHeight="1">
      <c r="A312" s="1">
        <v>304</v>
      </c>
      <c r="B312" s="1" t="s">
        <v>316</v>
      </c>
      <c r="C312" s="13" t="s">
        <v>5295</v>
      </c>
      <c r="D312" s="1" t="s">
        <v>408</v>
      </c>
      <c r="E312" s="13" t="s">
        <v>5188</v>
      </c>
      <c r="F312" s="13" t="s">
        <v>5174</v>
      </c>
      <c r="G312" s="13" t="s">
        <v>5218</v>
      </c>
      <c r="H312" s="13" t="s">
        <v>5016</v>
      </c>
      <c r="I312" s="1">
        <v>302</v>
      </c>
    </row>
    <row r="313" spans="1:9" ht="21" customHeight="1">
      <c r="A313" s="1">
        <v>305</v>
      </c>
      <c r="B313" s="1" t="s">
        <v>192</v>
      </c>
      <c r="C313" s="13" t="s">
        <v>5296</v>
      </c>
      <c r="D313" s="1" t="s">
        <v>408</v>
      </c>
      <c r="E313" s="13" t="s">
        <v>5240</v>
      </c>
      <c r="F313" s="13" t="s">
        <v>5291</v>
      </c>
      <c r="G313" s="13" t="s">
        <v>5131</v>
      </c>
      <c r="H313" s="13" t="s">
        <v>5016</v>
      </c>
      <c r="I313" s="1">
        <v>305</v>
      </c>
    </row>
    <row r="314" spans="1:9" ht="21" customHeight="1">
      <c r="A314" s="1">
        <v>306</v>
      </c>
      <c r="B314" s="1" t="s">
        <v>363</v>
      </c>
      <c r="C314" s="13" t="s">
        <v>5138</v>
      </c>
      <c r="D314" s="1" t="s">
        <v>386</v>
      </c>
      <c r="E314" s="13" t="s">
        <v>5218</v>
      </c>
      <c r="F314" s="13" t="s">
        <v>5069</v>
      </c>
      <c r="G314" s="13" t="s">
        <v>5097</v>
      </c>
      <c r="H314" s="13" t="s">
        <v>5016</v>
      </c>
      <c r="I314" s="1">
        <v>306</v>
      </c>
    </row>
    <row r="315" spans="1:9" ht="21" customHeight="1">
      <c r="A315" s="1">
        <v>307</v>
      </c>
      <c r="B315" s="1" t="s">
        <v>298</v>
      </c>
      <c r="C315" s="13" t="s">
        <v>5235</v>
      </c>
      <c r="D315" s="1" t="s">
        <v>404</v>
      </c>
      <c r="E315" s="13" t="s">
        <v>5231</v>
      </c>
      <c r="F315" s="13" t="s">
        <v>5203</v>
      </c>
      <c r="G315" s="13" t="s">
        <v>5103</v>
      </c>
      <c r="H315" s="13" t="s">
        <v>5016</v>
      </c>
      <c r="I315" s="1">
        <v>307</v>
      </c>
    </row>
    <row r="316" spans="1:9" ht="21" customHeight="1">
      <c r="A316" s="1">
        <v>308</v>
      </c>
      <c r="B316" s="1" t="s">
        <v>352</v>
      </c>
      <c r="C316" s="13" t="s">
        <v>5277</v>
      </c>
      <c r="D316" s="1" t="s">
        <v>386</v>
      </c>
      <c r="E316" s="13" t="s">
        <v>5283</v>
      </c>
      <c r="F316" s="13" t="s">
        <v>5034</v>
      </c>
      <c r="G316" s="13" t="s">
        <v>5176</v>
      </c>
      <c r="H316" s="13" t="s">
        <v>5016</v>
      </c>
      <c r="I316" s="1">
        <v>308</v>
      </c>
    </row>
    <row r="317" spans="1:9" ht="21" customHeight="1">
      <c r="A317" s="1">
        <v>309</v>
      </c>
      <c r="B317" s="1" t="s">
        <v>355</v>
      </c>
      <c r="C317" s="13" t="s">
        <v>5277</v>
      </c>
      <c r="D317" s="1" t="s">
        <v>412</v>
      </c>
      <c r="E317" s="13" t="s">
        <v>5290</v>
      </c>
      <c r="F317" s="13" t="s">
        <v>5094</v>
      </c>
      <c r="G317" s="13" t="s">
        <v>5131</v>
      </c>
      <c r="H317" s="13" t="s">
        <v>5016</v>
      </c>
      <c r="I317" s="1">
        <v>309</v>
      </c>
    </row>
    <row r="318" spans="1:9" ht="21" customHeight="1">
      <c r="A318" s="1">
        <v>310</v>
      </c>
      <c r="B318" s="1" t="s">
        <v>276</v>
      </c>
      <c r="C318" s="13" t="s">
        <v>5239</v>
      </c>
      <c r="D318" s="1" t="s">
        <v>402</v>
      </c>
      <c r="E318" s="13" t="s">
        <v>5231</v>
      </c>
      <c r="F318" s="13" t="s">
        <v>5250</v>
      </c>
      <c r="G318" s="13" t="s">
        <v>5288</v>
      </c>
      <c r="H318" s="13" t="s">
        <v>5016</v>
      </c>
      <c r="I318" s="1">
        <v>312</v>
      </c>
    </row>
    <row r="319" spans="1:9" ht="21" customHeight="1">
      <c r="A319" s="1">
        <v>311</v>
      </c>
      <c r="B319" s="1" t="s">
        <v>340</v>
      </c>
      <c r="C319" s="13" t="s">
        <v>5297</v>
      </c>
      <c r="D319" s="1" t="s">
        <v>409</v>
      </c>
      <c r="E319" s="13" t="s">
        <v>5287</v>
      </c>
      <c r="F319" s="13" t="s">
        <v>5291</v>
      </c>
      <c r="G319" s="13" t="s">
        <v>5059</v>
      </c>
      <c r="H319" s="13" t="s">
        <v>5016</v>
      </c>
      <c r="I319" s="1">
        <v>310</v>
      </c>
    </row>
    <row r="320" spans="1:9" ht="21" customHeight="1">
      <c r="A320" s="1">
        <v>312</v>
      </c>
      <c r="B320" s="1" t="s">
        <v>343</v>
      </c>
      <c r="C320" s="13" t="s">
        <v>5276</v>
      </c>
      <c r="D320" s="1" t="s">
        <v>409</v>
      </c>
      <c r="E320" s="13" t="s">
        <v>5215</v>
      </c>
      <c r="F320" s="13" t="s">
        <v>5123</v>
      </c>
      <c r="G320" s="13" t="s">
        <v>5109</v>
      </c>
      <c r="H320" s="13" t="s">
        <v>5016</v>
      </c>
      <c r="I320" s="1">
        <v>311</v>
      </c>
    </row>
    <row r="321" spans="1:9" ht="21" customHeight="1">
      <c r="A321" s="1">
        <v>313</v>
      </c>
      <c r="B321" s="1" t="s">
        <v>344</v>
      </c>
      <c r="C321" s="13" t="s">
        <v>5298</v>
      </c>
      <c r="D321" s="1" t="s">
        <v>404</v>
      </c>
      <c r="E321" s="13" t="s">
        <v>5299</v>
      </c>
      <c r="F321" s="13" t="s">
        <v>5084</v>
      </c>
      <c r="G321" s="13" t="s">
        <v>5068</v>
      </c>
      <c r="H321" s="13" t="s">
        <v>5016</v>
      </c>
      <c r="I321" s="1">
        <v>313</v>
      </c>
    </row>
    <row r="322" spans="1:9" ht="21" customHeight="1">
      <c r="A322" s="1">
        <v>314</v>
      </c>
      <c r="B322" s="1" t="s">
        <v>326</v>
      </c>
      <c r="C322" s="13" t="s">
        <v>5254</v>
      </c>
      <c r="D322" s="1" t="s">
        <v>405</v>
      </c>
      <c r="E322" s="13" t="s">
        <v>5190</v>
      </c>
      <c r="F322" s="13" t="s">
        <v>5173</v>
      </c>
      <c r="G322" s="13" t="s">
        <v>5097</v>
      </c>
      <c r="H322" s="13" t="s">
        <v>5016</v>
      </c>
      <c r="I322" s="1">
        <v>314</v>
      </c>
    </row>
    <row r="323" spans="1:9" ht="21" customHeight="1">
      <c r="A323" s="1">
        <v>315</v>
      </c>
      <c r="B323" s="1" t="s">
        <v>370</v>
      </c>
      <c r="C323" s="13" t="s">
        <v>5300</v>
      </c>
      <c r="D323" s="1" t="s">
        <v>5167</v>
      </c>
      <c r="E323" s="13" t="s">
        <v>5286</v>
      </c>
      <c r="F323" s="13" t="s">
        <v>5173</v>
      </c>
      <c r="G323" s="13" t="s">
        <v>5288</v>
      </c>
      <c r="H323" s="13" t="s">
        <v>5016</v>
      </c>
      <c r="I323" s="1">
        <v>315</v>
      </c>
    </row>
    <row r="324" spans="1:9" ht="21" customHeight="1">
      <c r="A324" s="1">
        <v>316</v>
      </c>
      <c r="B324" s="1" t="s">
        <v>361</v>
      </c>
      <c r="C324" s="13" t="s">
        <v>5226</v>
      </c>
      <c r="D324" s="1" t="s">
        <v>391</v>
      </c>
      <c r="E324" s="13" t="s">
        <v>5261</v>
      </c>
      <c r="F324" s="13" t="s">
        <v>5023</v>
      </c>
      <c r="G324" s="13" t="s">
        <v>5186</v>
      </c>
      <c r="H324" s="13" t="s">
        <v>5111</v>
      </c>
      <c r="I324" s="1">
        <v>316</v>
      </c>
    </row>
    <row r="325" spans="1:9" ht="21" customHeight="1">
      <c r="A325" s="1">
        <v>317</v>
      </c>
      <c r="B325" s="1" t="s">
        <v>220</v>
      </c>
      <c r="C325" s="13" t="s">
        <v>5301</v>
      </c>
      <c r="D325" s="1" t="s">
        <v>395</v>
      </c>
      <c r="E325" s="13" t="s">
        <v>5073</v>
      </c>
      <c r="F325" s="13" t="s">
        <v>5120</v>
      </c>
      <c r="G325" s="13" t="s">
        <v>5283</v>
      </c>
      <c r="H325" s="13" t="s">
        <v>5016</v>
      </c>
      <c r="I325" s="1">
        <v>317</v>
      </c>
    </row>
    <row r="326" spans="1:9" ht="21" customHeight="1">
      <c r="A326" s="1">
        <v>318</v>
      </c>
      <c r="B326" s="1" t="s">
        <v>345</v>
      </c>
      <c r="C326" s="13" t="s">
        <v>5189</v>
      </c>
      <c r="D326" s="1" t="s">
        <v>404</v>
      </c>
      <c r="E326" s="13" t="s">
        <v>5231</v>
      </c>
      <c r="F326" s="13" t="s">
        <v>5084</v>
      </c>
      <c r="G326" s="13" t="s">
        <v>5186</v>
      </c>
      <c r="H326" s="13" t="s">
        <v>5016</v>
      </c>
      <c r="I326" s="1">
        <v>318</v>
      </c>
    </row>
    <row r="327" spans="1:9" ht="21" customHeight="1">
      <c r="A327" s="1">
        <v>319</v>
      </c>
      <c r="B327" s="1" t="s">
        <v>365</v>
      </c>
      <c r="C327" s="13" t="s">
        <v>5235</v>
      </c>
      <c r="D327" s="1" t="s">
        <v>391</v>
      </c>
      <c r="E327" s="13" t="s">
        <v>5218</v>
      </c>
      <c r="F327" s="13" t="s">
        <v>5255</v>
      </c>
      <c r="G327" s="13" t="s">
        <v>5059</v>
      </c>
      <c r="H327" s="13" t="s">
        <v>5016</v>
      </c>
      <c r="I327" s="1">
        <v>321</v>
      </c>
    </row>
    <row r="328" spans="1:9" ht="21" customHeight="1">
      <c r="A328" s="1">
        <v>320</v>
      </c>
      <c r="B328" s="1" t="s">
        <v>262</v>
      </c>
      <c r="C328" s="13" t="s">
        <v>5302</v>
      </c>
      <c r="D328" s="1" t="s">
        <v>416</v>
      </c>
      <c r="E328" s="13" t="s">
        <v>5273</v>
      </c>
      <c r="F328" s="13" t="s">
        <v>5203</v>
      </c>
      <c r="G328" s="13" t="s">
        <v>5255</v>
      </c>
      <c r="H328" s="13" t="s">
        <v>5016</v>
      </c>
      <c r="I328" s="1">
        <v>319</v>
      </c>
    </row>
    <row r="329" spans="1:9" ht="21" customHeight="1">
      <c r="A329" s="1">
        <v>321</v>
      </c>
      <c r="B329" s="1" t="s">
        <v>239</v>
      </c>
      <c r="C329" s="13" t="s">
        <v>5303</v>
      </c>
      <c r="D329" s="1" t="s">
        <v>416</v>
      </c>
      <c r="E329" s="13" t="s">
        <v>5273</v>
      </c>
      <c r="F329" s="13" t="s">
        <v>5304</v>
      </c>
      <c r="G329" s="13" t="s">
        <v>5255</v>
      </c>
      <c r="H329" s="13" t="s">
        <v>5016</v>
      </c>
      <c r="I329" s="1">
        <v>320</v>
      </c>
    </row>
    <row r="330" spans="1:9" ht="21" customHeight="1">
      <c r="A330" s="1">
        <v>322</v>
      </c>
      <c r="B330" s="1" t="s">
        <v>333</v>
      </c>
      <c r="C330" s="13" t="s">
        <v>5260</v>
      </c>
      <c r="D330" s="1" t="s">
        <v>404</v>
      </c>
      <c r="E330" s="13" t="s">
        <v>5270</v>
      </c>
      <c r="F330" s="13" t="s">
        <v>5034</v>
      </c>
      <c r="G330" s="13" t="s">
        <v>5124</v>
      </c>
      <c r="H330" s="13" t="s">
        <v>5016</v>
      </c>
      <c r="I330" s="1">
        <v>322</v>
      </c>
    </row>
    <row r="331" spans="1:9" ht="21" customHeight="1">
      <c r="A331" s="1">
        <v>323</v>
      </c>
      <c r="B331" s="1" t="s">
        <v>339</v>
      </c>
      <c r="C331" s="13" t="s">
        <v>5305</v>
      </c>
      <c r="D331" s="1" t="s">
        <v>395</v>
      </c>
      <c r="E331" s="13" t="s">
        <v>5294</v>
      </c>
      <c r="F331" s="13" t="s">
        <v>5238</v>
      </c>
      <c r="G331" s="13" t="s">
        <v>5306</v>
      </c>
      <c r="H331" s="13" t="s">
        <v>5016</v>
      </c>
      <c r="I331" s="1">
        <v>323</v>
      </c>
    </row>
    <row r="332" spans="1:9" ht="21" customHeight="1">
      <c r="A332" s="1">
        <v>324</v>
      </c>
      <c r="B332" s="1" t="s">
        <v>314</v>
      </c>
      <c r="C332" s="13" t="s">
        <v>5307</v>
      </c>
      <c r="D332" s="1" t="s">
        <v>392</v>
      </c>
      <c r="E332" s="13" t="s">
        <v>5308</v>
      </c>
      <c r="F332" s="13" t="s">
        <v>5084</v>
      </c>
      <c r="G332" s="13" t="s">
        <v>5131</v>
      </c>
      <c r="H332" s="13" t="s">
        <v>5016</v>
      </c>
      <c r="I332" s="1">
        <v>324</v>
      </c>
    </row>
    <row r="333" spans="1:9" ht="21" customHeight="1">
      <c r="A333" s="1">
        <v>325</v>
      </c>
      <c r="B333" s="1" t="s">
        <v>184</v>
      </c>
      <c r="C333" s="13" t="s">
        <v>5234</v>
      </c>
      <c r="D333" s="1" t="s">
        <v>414</v>
      </c>
      <c r="E333" s="13" t="s">
        <v>5188</v>
      </c>
      <c r="F333" s="13" t="s">
        <v>5120</v>
      </c>
      <c r="G333" s="13" t="s">
        <v>5190</v>
      </c>
      <c r="H333" s="13" t="s">
        <v>5016</v>
      </c>
      <c r="I333" s="1">
        <v>327</v>
      </c>
    </row>
    <row r="334" spans="1:9" ht="21" customHeight="1">
      <c r="A334" s="1">
        <v>326</v>
      </c>
      <c r="B334" s="1" t="s">
        <v>337</v>
      </c>
      <c r="C334" s="13" t="s">
        <v>5309</v>
      </c>
      <c r="D334" s="1" t="s">
        <v>413</v>
      </c>
      <c r="E334" s="13" t="s">
        <v>5218</v>
      </c>
      <c r="F334" s="13" t="s">
        <v>5173</v>
      </c>
      <c r="G334" s="13" t="s">
        <v>5113</v>
      </c>
      <c r="H334" s="13" t="s">
        <v>5016</v>
      </c>
      <c r="I334" s="1">
        <v>325</v>
      </c>
    </row>
    <row r="335" spans="1:9" ht="21" customHeight="1">
      <c r="A335" s="1">
        <v>327</v>
      </c>
      <c r="B335" s="1" t="s">
        <v>347</v>
      </c>
      <c r="C335" s="13" t="s">
        <v>5310</v>
      </c>
      <c r="D335" s="1" t="s">
        <v>407</v>
      </c>
      <c r="E335" s="13" t="s">
        <v>5294</v>
      </c>
      <c r="F335" s="13" t="s">
        <v>5227</v>
      </c>
      <c r="G335" s="13" t="s">
        <v>5306</v>
      </c>
      <c r="H335" s="13" t="s">
        <v>5016</v>
      </c>
      <c r="I335" s="1">
        <v>326</v>
      </c>
    </row>
    <row r="336" spans="1:9" ht="21" customHeight="1">
      <c r="A336" s="1">
        <v>328</v>
      </c>
      <c r="B336" s="1" t="s">
        <v>338</v>
      </c>
      <c r="C336" s="13" t="s">
        <v>5311</v>
      </c>
      <c r="D336" s="1" t="s">
        <v>409</v>
      </c>
      <c r="E336" s="13" t="s">
        <v>5270</v>
      </c>
      <c r="F336" s="13" t="s">
        <v>5306</v>
      </c>
      <c r="G336" s="13" t="s">
        <v>5250</v>
      </c>
      <c r="H336" s="13" t="s">
        <v>5016</v>
      </c>
      <c r="I336" s="1">
        <v>327</v>
      </c>
    </row>
    <row r="337" spans="1:9" ht="21" customHeight="1">
      <c r="A337" s="1">
        <v>329</v>
      </c>
      <c r="B337" s="1" t="s">
        <v>281</v>
      </c>
      <c r="C337" s="13" t="s">
        <v>5302</v>
      </c>
      <c r="D337" s="1" t="s">
        <v>414</v>
      </c>
      <c r="E337" s="13" t="s">
        <v>5290</v>
      </c>
      <c r="F337" s="13" t="s">
        <v>5173</v>
      </c>
      <c r="G337" s="13" t="s">
        <v>5233</v>
      </c>
      <c r="H337" s="13" t="s">
        <v>5016</v>
      </c>
      <c r="I337" s="1">
        <v>329</v>
      </c>
    </row>
    <row r="338" spans="1:9" ht="21" customHeight="1">
      <c r="A338" s="1">
        <v>330</v>
      </c>
      <c r="B338" s="1" t="s">
        <v>358</v>
      </c>
      <c r="C338" s="13" t="s">
        <v>5284</v>
      </c>
      <c r="D338" s="1" t="s">
        <v>397</v>
      </c>
      <c r="E338" s="13" t="s">
        <v>5247</v>
      </c>
      <c r="F338" s="13" t="s">
        <v>5236</v>
      </c>
      <c r="G338" s="13" t="s">
        <v>5288</v>
      </c>
      <c r="H338" s="13" t="s">
        <v>5016</v>
      </c>
      <c r="I338" s="1">
        <v>330</v>
      </c>
    </row>
    <row r="339" spans="1:9" ht="21" customHeight="1">
      <c r="A339" s="1">
        <v>331</v>
      </c>
      <c r="B339" s="1" t="s">
        <v>249</v>
      </c>
      <c r="C339" s="13" t="s">
        <v>5312</v>
      </c>
      <c r="D339" s="1" t="s">
        <v>400</v>
      </c>
      <c r="E339" s="13" t="s">
        <v>5233</v>
      </c>
      <c r="F339" s="13" t="s">
        <v>5223</v>
      </c>
      <c r="G339" s="13" t="s">
        <v>5286</v>
      </c>
      <c r="H339" s="13" t="s">
        <v>5016</v>
      </c>
      <c r="I339" s="1">
        <v>331</v>
      </c>
    </row>
    <row r="340" spans="1:9" ht="21" customHeight="1">
      <c r="A340" s="1">
        <v>332</v>
      </c>
      <c r="B340" s="1" t="s">
        <v>325</v>
      </c>
      <c r="C340" s="13" t="s">
        <v>5313</v>
      </c>
      <c r="D340" s="1" t="s">
        <v>413</v>
      </c>
      <c r="E340" s="13" t="s">
        <v>5294</v>
      </c>
      <c r="F340" s="13" t="s">
        <v>5203</v>
      </c>
      <c r="G340" s="13" t="s">
        <v>5148</v>
      </c>
      <c r="H340" s="13" t="s">
        <v>5016</v>
      </c>
      <c r="I340" s="1">
        <v>333</v>
      </c>
    </row>
    <row r="341" spans="1:9" ht="21" customHeight="1">
      <c r="A341" s="1">
        <v>333</v>
      </c>
      <c r="B341" s="1" t="s">
        <v>346</v>
      </c>
      <c r="C341" s="13" t="s">
        <v>5314</v>
      </c>
      <c r="D341" s="1" t="s">
        <v>403</v>
      </c>
      <c r="E341" s="13" t="s">
        <v>5283</v>
      </c>
      <c r="F341" s="13" t="s">
        <v>5123</v>
      </c>
      <c r="G341" s="13" t="s">
        <v>5294</v>
      </c>
      <c r="H341" s="13" t="s">
        <v>5016</v>
      </c>
      <c r="I341" s="1">
        <v>332</v>
      </c>
    </row>
    <row r="342" spans="1:9" ht="21" customHeight="1">
      <c r="A342" s="1">
        <v>334</v>
      </c>
      <c r="B342" s="1" t="s">
        <v>202</v>
      </c>
      <c r="C342" s="13" t="s">
        <v>5303</v>
      </c>
      <c r="D342" s="1" t="s">
        <v>408</v>
      </c>
      <c r="E342" s="13" t="s">
        <v>5294</v>
      </c>
      <c r="F342" s="13" t="s">
        <v>5174</v>
      </c>
      <c r="G342" s="13" t="s">
        <v>5188</v>
      </c>
      <c r="H342" s="13" t="s">
        <v>5016</v>
      </c>
      <c r="I342" s="1">
        <v>335</v>
      </c>
    </row>
    <row r="343" spans="1:9" ht="21" customHeight="1">
      <c r="A343" s="1">
        <v>335</v>
      </c>
      <c r="B343" s="1" t="s">
        <v>296</v>
      </c>
      <c r="C343" s="13" t="s">
        <v>5315</v>
      </c>
      <c r="D343" s="1" t="s">
        <v>386</v>
      </c>
      <c r="E343" s="13" t="s">
        <v>5290</v>
      </c>
      <c r="F343" s="13" t="s">
        <v>5255</v>
      </c>
      <c r="G343" s="13" t="s">
        <v>5286</v>
      </c>
      <c r="H343" s="13" t="s">
        <v>5016</v>
      </c>
      <c r="I343" s="1">
        <v>336</v>
      </c>
    </row>
    <row r="344" spans="1:9" ht="21" customHeight="1">
      <c r="A344" s="1">
        <v>336</v>
      </c>
      <c r="B344" s="1" t="s">
        <v>351</v>
      </c>
      <c r="C344" s="13" t="s">
        <v>5252</v>
      </c>
      <c r="D344" s="1" t="s">
        <v>405</v>
      </c>
      <c r="E344" s="13" t="s">
        <v>5132</v>
      </c>
      <c r="F344" s="13" t="s">
        <v>5173</v>
      </c>
      <c r="G344" s="13" t="s">
        <v>5132</v>
      </c>
      <c r="H344" s="13" t="s">
        <v>5016</v>
      </c>
      <c r="I344" s="1">
        <v>334</v>
      </c>
    </row>
    <row r="345" spans="1:9" ht="21" customHeight="1">
      <c r="A345" s="1">
        <v>337</v>
      </c>
      <c r="B345" s="1" t="s">
        <v>368</v>
      </c>
      <c r="C345" s="13" t="s">
        <v>5316</v>
      </c>
      <c r="D345" s="1" t="s">
        <v>409</v>
      </c>
      <c r="E345" s="13" t="s">
        <v>5317</v>
      </c>
      <c r="F345" s="13" t="s">
        <v>5174</v>
      </c>
      <c r="G345" s="13" t="s">
        <v>5203</v>
      </c>
      <c r="H345" s="13" t="s">
        <v>5014</v>
      </c>
      <c r="I345" s="1">
        <v>337</v>
      </c>
    </row>
    <row r="346" spans="1:9" ht="21" customHeight="1">
      <c r="A346" s="1">
        <v>338</v>
      </c>
      <c r="B346" s="1" t="s">
        <v>356</v>
      </c>
      <c r="C346" s="13" t="s">
        <v>5272</v>
      </c>
      <c r="D346" s="1" t="s">
        <v>404</v>
      </c>
      <c r="E346" s="13" t="s">
        <v>5261</v>
      </c>
      <c r="F346" s="13" t="s">
        <v>5174</v>
      </c>
      <c r="G346" s="13" t="s">
        <v>5215</v>
      </c>
      <c r="H346" s="13" t="s">
        <v>5016</v>
      </c>
      <c r="I346" s="1">
        <v>338</v>
      </c>
    </row>
    <row r="347" spans="1:9" ht="21" customHeight="1">
      <c r="A347" s="1">
        <v>339</v>
      </c>
      <c r="B347" s="1" t="s">
        <v>331</v>
      </c>
      <c r="C347" s="13" t="s">
        <v>5318</v>
      </c>
      <c r="D347" s="1" t="s">
        <v>391</v>
      </c>
      <c r="E347" s="13" t="s">
        <v>5243</v>
      </c>
      <c r="F347" s="13" t="s">
        <v>5174</v>
      </c>
      <c r="G347" s="13" t="s">
        <v>5131</v>
      </c>
      <c r="H347" s="13" t="s">
        <v>5151</v>
      </c>
      <c r="I347" s="1">
        <v>339</v>
      </c>
    </row>
    <row r="348" spans="1:9" ht="21" customHeight="1">
      <c r="A348" s="1">
        <v>340</v>
      </c>
      <c r="B348" s="1" t="s">
        <v>359</v>
      </c>
      <c r="C348" s="13" t="s">
        <v>5319</v>
      </c>
      <c r="D348" s="1" t="s">
        <v>404</v>
      </c>
      <c r="E348" s="13" t="s">
        <v>5290</v>
      </c>
      <c r="F348" s="13" t="s">
        <v>5174</v>
      </c>
      <c r="G348" s="13" t="s">
        <v>5190</v>
      </c>
      <c r="H348" s="13" t="s">
        <v>5056</v>
      </c>
      <c r="I348" s="1">
        <v>340</v>
      </c>
    </row>
    <row r="349" spans="1:9" ht="21" customHeight="1">
      <c r="A349" s="1">
        <v>341</v>
      </c>
      <c r="B349" s="1" t="s">
        <v>349</v>
      </c>
      <c r="C349" s="13" t="s">
        <v>5278</v>
      </c>
      <c r="D349" s="1" t="s">
        <v>405</v>
      </c>
      <c r="E349" s="13" t="s">
        <v>5320</v>
      </c>
      <c r="F349" s="13" t="s">
        <v>5304</v>
      </c>
      <c r="G349" s="13" t="s">
        <v>5037</v>
      </c>
      <c r="H349" s="13" t="s">
        <v>5016</v>
      </c>
      <c r="I349" s="1">
        <v>341</v>
      </c>
    </row>
    <row r="350" spans="1:9" ht="21" customHeight="1">
      <c r="A350" s="1">
        <v>342</v>
      </c>
      <c r="B350" s="1" t="s">
        <v>312</v>
      </c>
      <c r="C350" s="13" t="s">
        <v>5228</v>
      </c>
      <c r="D350" s="1" t="s">
        <v>405</v>
      </c>
      <c r="E350" s="13" t="s">
        <v>5321</v>
      </c>
      <c r="F350" s="13" t="s">
        <v>5185</v>
      </c>
      <c r="G350" s="13" t="s">
        <v>5238</v>
      </c>
      <c r="H350" s="13" t="s">
        <v>5016</v>
      </c>
      <c r="I350" s="1">
        <v>342</v>
      </c>
    </row>
    <row r="351" spans="1:9" ht="21" customHeight="1">
      <c r="A351" s="1">
        <v>343</v>
      </c>
      <c r="B351" s="1" t="s">
        <v>367</v>
      </c>
      <c r="C351" s="13" t="s">
        <v>5322</v>
      </c>
      <c r="D351" s="1" t="s">
        <v>405</v>
      </c>
      <c r="E351" s="13" t="s">
        <v>5294</v>
      </c>
      <c r="F351" s="13" t="s">
        <v>5223</v>
      </c>
      <c r="G351" s="13" t="s">
        <v>5304</v>
      </c>
      <c r="H351" s="13" t="s">
        <v>5016</v>
      </c>
      <c r="I351" s="1">
        <v>343</v>
      </c>
    </row>
    <row r="352" spans="1:9" ht="21" customHeight="1">
      <c r="A352" s="1">
        <v>344</v>
      </c>
      <c r="B352" s="1" t="s">
        <v>366</v>
      </c>
      <c r="C352" s="13" t="s">
        <v>5323</v>
      </c>
      <c r="D352" s="1" t="s">
        <v>405</v>
      </c>
      <c r="E352" s="13" t="s">
        <v>5283</v>
      </c>
      <c r="F352" s="13" t="s">
        <v>5291</v>
      </c>
      <c r="G352" s="13" t="s">
        <v>5108</v>
      </c>
      <c r="H352" s="13" t="s">
        <v>5016</v>
      </c>
      <c r="I352" s="1">
        <v>344</v>
      </c>
    </row>
    <row r="353" spans="1:9" ht="21" customHeight="1">
      <c r="A353" s="1">
        <v>345</v>
      </c>
      <c r="B353" s="1" t="s">
        <v>362</v>
      </c>
      <c r="C353" s="13" t="s">
        <v>5324</v>
      </c>
      <c r="D353" s="1" t="s">
        <v>413</v>
      </c>
      <c r="E353" s="13" t="s">
        <v>5294</v>
      </c>
      <c r="F353" s="13" t="s">
        <v>5174</v>
      </c>
      <c r="G353" s="13" t="s">
        <v>5317</v>
      </c>
      <c r="H353" s="13" t="s">
        <v>5016</v>
      </c>
      <c r="I353" s="1">
        <v>345</v>
      </c>
    </row>
    <row r="354" spans="1:9" ht="21" customHeight="1">
      <c r="A354" s="1">
        <v>346</v>
      </c>
      <c r="B354" s="1" t="s">
        <v>371</v>
      </c>
      <c r="C354" s="13" t="s">
        <v>5325</v>
      </c>
      <c r="D354" s="1" t="s">
        <v>391</v>
      </c>
      <c r="E354" s="13" t="s">
        <v>5229</v>
      </c>
      <c r="F354" s="13" t="s">
        <v>5016</v>
      </c>
      <c r="G354" s="13" t="s">
        <v>5304</v>
      </c>
      <c r="H354" s="13" t="s">
        <v>5076</v>
      </c>
      <c r="I354" s="1">
        <v>346</v>
      </c>
    </row>
    <row r="355" spans="1:9" ht="21" customHeight="1">
      <c r="A355" s="1">
        <v>347</v>
      </c>
      <c r="B355" s="1" t="s">
        <v>357</v>
      </c>
      <c r="C355" s="13" t="s">
        <v>5312</v>
      </c>
      <c r="D355" s="1" t="s">
        <v>391</v>
      </c>
      <c r="E355" s="13" t="s">
        <v>5247</v>
      </c>
      <c r="F355" s="13" t="s">
        <v>5185</v>
      </c>
      <c r="G355" s="13" t="s">
        <v>5247</v>
      </c>
      <c r="H355" s="13" t="s">
        <v>5120</v>
      </c>
      <c r="I355" s="1">
        <v>347</v>
      </c>
    </row>
    <row r="356" spans="1:9" ht="21" customHeight="1">
      <c r="A356" s="1">
        <v>348</v>
      </c>
      <c r="B356" s="1" t="s">
        <v>369</v>
      </c>
      <c r="C356" s="13" t="s">
        <v>5326</v>
      </c>
      <c r="D356" s="1" t="s">
        <v>391</v>
      </c>
      <c r="E356" s="13" t="s">
        <v>5290</v>
      </c>
      <c r="F356" s="13" t="s">
        <v>5306</v>
      </c>
      <c r="G356" s="13" t="s">
        <v>5255</v>
      </c>
      <c r="H356" s="13" t="s">
        <v>5016</v>
      </c>
      <c r="I356" s="1">
        <v>348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7494B0"/>
  </sheetPr>
  <dimension ref="A1:E518"/>
  <sheetViews>
    <sheetView showGridLines="0" zoomScale="85" zoomScaleNormal="85" workbookViewId="0">
      <pane xSplit="1" ySplit="8" topLeftCell="B9" activePane="bottomRight" state="frozen"/>
      <selection pane="topRight" activeCell="B1" sqref="B1"/>
      <selection pane="bottomLeft" activeCell="A9" sqref="A9"/>
      <selection pane="bottomRight"/>
    </sheetView>
  </sheetViews>
  <sheetFormatPr defaultRowHeight="14"/>
  <cols>
    <col min="1" max="1" width="31" customWidth="1"/>
    <col min="2" max="2" width="29" customWidth="1"/>
    <col min="3" max="3" width="18" customWidth="1"/>
    <col min="4" max="4" width="55" style="18" customWidth="1"/>
    <col min="5" max="5" width="62" style="18" customWidth="1"/>
  </cols>
  <sheetData>
    <row r="1" spans="1:5" ht="21" customHeight="1">
      <c r="A1" s="1"/>
      <c r="B1" s="1"/>
      <c r="C1" s="1"/>
      <c r="D1" s="14"/>
      <c r="E1" s="14"/>
    </row>
    <row r="2" spans="1:5" ht="31" customHeight="1">
      <c r="A2" s="2" t="s">
        <v>5327</v>
      </c>
      <c r="B2" s="3"/>
      <c r="C2" s="3"/>
      <c r="D2" s="17"/>
      <c r="E2" s="17"/>
    </row>
    <row r="3" spans="1:5" ht="21" customHeight="1">
      <c r="A3" s="6" t="s">
        <v>5328</v>
      </c>
      <c r="B3" s="1"/>
      <c r="C3" s="1"/>
      <c r="D3" s="14"/>
      <c r="E3" s="14"/>
    </row>
    <row r="4" spans="1:5" ht="21" customHeight="1">
      <c r="A4" s="6" t="s">
        <v>5329</v>
      </c>
      <c r="B4" s="1"/>
      <c r="C4" s="1"/>
      <c r="D4" s="14"/>
      <c r="E4" s="14"/>
    </row>
    <row r="5" spans="1:5" ht="21" customHeight="1">
      <c r="A5" s="6" t="s">
        <v>5330</v>
      </c>
      <c r="B5" s="1"/>
      <c r="C5" s="1"/>
      <c r="D5" s="14"/>
      <c r="E5" s="14"/>
    </row>
    <row r="6" spans="1:5" ht="21" customHeight="1">
      <c r="A6" s="1"/>
      <c r="B6" s="1"/>
      <c r="C6" s="1"/>
      <c r="D6" s="14"/>
      <c r="E6" s="14"/>
    </row>
    <row r="7" spans="1:5" ht="21" customHeight="1">
      <c r="A7" s="1"/>
      <c r="B7" s="1"/>
      <c r="C7" s="1"/>
      <c r="D7" s="14"/>
      <c r="E7" s="14"/>
    </row>
    <row r="8" spans="1:5" ht="42" customHeight="1">
      <c r="A8" s="4" t="s">
        <v>5331</v>
      </c>
      <c r="B8" s="4" t="s">
        <v>5332</v>
      </c>
      <c r="C8" s="4" t="s">
        <v>5333</v>
      </c>
      <c r="D8" s="4" t="s">
        <v>5334</v>
      </c>
      <c r="E8" s="4" t="s">
        <v>5335</v>
      </c>
    </row>
    <row r="9" spans="1:5">
      <c r="A9" s="1" t="s">
        <v>229</v>
      </c>
      <c r="B9" s="1" t="s">
        <v>229</v>
      </c>
      <c r="C9" s="1" t="s">
        <v>584</v>
      </c>
      <c r="D9" s="14" t="s">
        <v>5336</v>
      </c>
      <c r="E9" s="14" t="s">
        <v>5337</v>
      </c>
    </row>
    <row r="10" spans="1:5" ht="25">
      <c r="A10" s="1" t="s">
        <v>197</v>
      </c>
      <c r="B10" s="1" t="s">
        <v>197</v>
      </c>
      <c r="C10" s="1" t="s">
        <v>584</v>
      </c>
      <c r="D10" s="14" t="s">
        <v>5338</v>
      </c>
      <c r="E10" s="14" t="s">
        <v>5337</v>
      </c>
    </row>
    <row r="11" spans="1:5" ht="25">
      <c r="A11" s="1" t="s">
        <v>261</v>
      </c>
      <c r="B11" s="1" t="s">
        <v>261</v>
      </c>
      <c r="C11" s="1" t="s">
        <v>584</v>
      </c>
      <c r="D11" s="14" t="s">
        <v>5339</v>
      </c>
      <c r="E11" s="14" t="s">
        <v>5337</v>
      </c>
    </row>
    <row r="12" spans="1:5">
      <c r="A12" s="1" t="s">
        <v>227</v>
      </c>
      <c r="B12" s="1" t="s">
        <v>227</v>
      </c>
      <c r="C12" s="1" t="s">
        <v>584</v>
      </c>
      <c r="D12" s="14" t="s">
        <v>5340</v>
      </c>
      <c r="E12" s="14" t="s">
        <v>5337</v>
      </c>
    </row>
    <row r="13" spans="1:5">
      <c r="A13" s="1" t="s">
        <v>142</v>
      </c>
      <c r="B13" s="1" t="s">
        <v>142</v>
      </c>
      <c r="C13" s="1" t="s">
        <v>584</v>
      </c>
      <c r="D13" s="14" t="s">
        <v>5341</v>
      </c>
      <c r="E13" s="14" t="s">
        <v>5337</v>
      </c>
    </row>
    <row r="14" spans="1:5">
      <c r="A14" s="1" t="s">
        <v>315</v>
      </c>
      <c r="B14" s="1" t="s">
        <v>315</v>
      </c>
      <c r="C14" s="1" t="s">
        <v>584</v>
      </c>
      <c r="D14" s="14" t="s">
        <v>5342</v>
      </c>
      <c r="E14" s="14" t="s">
        <v>5337</v>
      </c>
    </row>
    <row r="15" spans="1:5">
      <c r="A15" s="1" t="s">
        <v>322</v>
      </c>
      <c r="B15" s="1" t="s">
        <v>322</v>
      </c>
      <c r="C15" s="1" t="s">
        <v>584</v>
      </c>
      <c r="D15" s="14" t="s">
        <v>5343</v>
      </c>
      <c r="E15" s="14" t="s">
        <v>5337</v>
      </c>
    </row>
    <row r="16" spans="1:5">
      <c r="A16" s="1" t="s">
        <v>432</v>
      </c>
      <c r="B16" s="1" t="s">
        <v>322</v>
      </c>
      <c r="C16" s="1" t="s">
        <v>584</v>
      </c>
      <c r="D16" s="14" t="s">
        <v>5344</v>
      </c>
      <c r="E16" s="14" t="s">
        <v>5345</v>
      </c>
    </row>
    <row r="17" spans="1:5">
      <c r="A17" s="1" t="s">
        <v>357</v>
      </c>
      <c r="B17" s="1" t="s">
        <v>357</v>
      </c>
      <c r="C17" s="1" t="s">
        <v>584</v>
      </c>
      <c r="D17" s="14" t="s">
        <v>5346</v>
      </c>
      <c r="E17" s="14" t="s">
        <v>5337</v>
      </c>
    </row>
    <row r="18" spans="1:5">
      <c r="A18" s="1" t="s">
        <v>433</v>
      </c>
      <c r="B18" s="1" t="s">
        <v>357</v>
      </c>
      <c r="C18" s="1" t="s">
        <v>584</v>
      </c>
      <c r="D18" s="14" t="s">
        <v>5347</v>
      </c>
      <c r="E18" s="14" t="s">
        <v>5345</v>
      </c>
    </row>
    <row r="19" spans="1:5">
      <c r="A19" s="1" t="s">
        <v>115</v>
      </c>
      <c r="B19" s="1" t="s">
        <v>115</v>
      </c>
      <c r="C19" s="1" t="s">
        <v>584</v>
      </c>
      <c r="D19" s="14" t="s">
        <v>5348</v>
      </c>
      <c r="E19" s="14" t="s">
        <v>5337</v>
      </c>
    </row>
    <row r="20" spans="1:5" ht="25">
      <c r="A20" s="1" t="s">
        <v>217</v>
      </c>
      <c r="B20" s="1" t="s">
        <v>217</v>
      </c>
      <c r="C20" s="1" t="s">
        <v>584</v>
      </c>
      <c r="D20" s="14" t="s">
        <v>5349</v>
      </c>
      <c r="E20" s="14" t="s">
        <v>5337</v>
      </c>
    </row>
    <row r="21" spans="1:5" ht="25">
      <c r="A21" s="1" t="s">
        <v>267</v>
      </c>
      <c r="B21" s="1" t="s">
        <v>267</v>
      </c>
      <c r="C21" s="1" t="s">
        <v>584</v>
      </c>
      <c r="D21" s="14" t="s">
        <v>5350</v>
      </c>
      <c r="E21" s="14" t="s">
        <v>5337</v>
      </c>
    </row>
    <row r="22" spans="1:5">
      <c r="A22" s="1" t="s">
        <v>42</v>
      </c>
      <c r="B22" s="1" t="s">
        <v>42</v>
      </c>
      <c r="C22" s="1" t="s">
        <v>584</v>
      </c>
      <c r="D22" s="14" t="s">
        <v>5351</v>
      </c>
      <c r="E22" s="14" t="s">
        <v>5337</v>
      </c>
    </row>
    <row r="23" spans="1:5">
      <c r="A23" s="1" t="s">
        <v>437</v>
      </c>
      <c r="B23" s="1" t="s">
        <v>42</v>
      </c>
      <c r="C23" s="1" t="s">
        <v>584</v>
      </c>
      <c r="D23" s="14" t="s">
        <v>5352</v>
      </c>
      <c r="E23" s="14" t="s">
        <v>5345</v>
      </c>
    </row>
    <row r="24" spans="1:5">
      <c r="A24" s="1" t="s">
        <v>369</v>
      </c>
      <c r="B24" s="1" t="s">
        <v>369</v>
      </c>
      <c r="C24" s="1" t="s">
        <v>584</v>
      </c>
      <c r="D24" s="14" t="s">
        <v>5353</v>
      </c>
      <c r="E24" s="14" t="s">
        <v>5337</v>
      </c>
    </row>
    <row r="25" spans="1:5">
      <c r="A25" s="1" t="s">
        <v>438</v>
      </c>
      <c r="B25" s="1" t="s">
        <v>369</v>
      </c>
      <c r="C25" s="1" t="s">
        <v>584</v>
      </c>
      <c r="D25" s="14" t="s">
        <v>5354</v>
      </c>
      <c r="E25" s="14" t="s">
        <v>5345</v>
      </c>
    </row>
    <row r="26" spans="1:5">
      <c r="A26" s="1" t="s">
        <v>97</v>
      </c>
      <c r="B26" s="1" t="s">
        <v>97</v>
      </c>
      <c r="C26" s="1" t="s">
        <v>584</v>
      </c>
      <c r="D26" s="14" t="s">
        <v>5355</v>
      </c>
      <c r="E26" s="14" t="s">
        <v>5337</v>
      </c>
    </row>
    <row r="27" spans="1:5">
      <c r="A27" s="1" t="s">
        <v>200</v>
      </c>
      <c r="B27" s="1" t="s">
        <v>200</v>
      </c>
      <c r="C27" s="1" t="s">
        <v>584</v>
      </c>
      <c r="D27" s="14" t="s">
        <v>5356</v>
      </c>
      <c r="E27" s="14" t="s">
        <v>5337</v>
      </c>
    </row>
    <row r="28" spans="1:5">
      <c r="A28" s="1" t="s">
        <v>439</v>
      </c>
      <c r="B28" s="1" t="s">
        <v>200</v>
      </c>
      <c r="C28" s="1" t="s">
        <v>584</v>
      </c>
      <c r="D28" s="14" t="s">
        <v>5357</v>
      </c>
      <c r="E28" s="14" t="s">
        <v>5345</v>
      </c>
    </row>
    <row r="29" spans="1:5">
      <c r="A29" s="1" t="s">
        <v>105</v>
      </c>
      <c r="B29" s="1" t="s">
        <v>105</v>
      </c>
      <c r="C29" s="1" t="s">
        <v>584</v>
      </c>
      <c r="D29" s="14" t="s">
        <v>5358</v>
      </c>
      <c r="E29" s="14" t="s">
        <v>5337</v>
      </c>
    </row>
    <row r="30" spans="1:5" ht="25">
      <c r="A30" s="1" t="s">
        <v>87</v>
      </c>
      <c r="B30" s="1" t="s">
        <v>87</v>
      </c>
      <c r="C30" s="1" t="s">
        <v>584</v>
      </c>
      <c r="D30" s="14" t="s">
        <v>5359</v>
      </c>
      <c r="E30" s="14" t="s">
        <v>5337</v>
      </c>
    </row>
    <row r="31" spans="1:5" ht="25">
      <c r="A31" s="1" t="s">
        <v>220</v>
      </c>
      <c r="B31" s="1" t="s">
        <v>220</v>
      </c>
      <c r="C31" s="1" t="s">
        <v>584</v>
      </c>
      <c r="D31" s="14" t="s">
        <v>5360</v>
      </c>
      <c r="E31" s="14" t="s">
        <v>5337</v>
      </c>
    </row>
    <row r="32" spans="1:5">
      <c r="A32" s="1" t="s">
        <v>57</v>
      </c>
      <c r="B32" s="1" t="s">
        <v>57</v>
      </c>
      <c r="C32" s="1" t="s">
        <v>584</v>
      </c>
      <c r="D32" s="14" t="s">
        <v>5361</v>
      </c>
      <c r="E32" s="14" t="s">
        <v>5337</v>
      </c>
    </row>
    <row r="33" spans="1:5">
      <c r="A33" s="1" t="s">
        <v>440</v>
      </c>
      <c r="B33" s="1" t="s">
        <v>57</v>
      </c>
      <c r="C33" s="1" t="s">
        <v>584</v>
      </c>
      <c r="D33" s="14" t="s">
        <v>5362</v>
      </c>
      <c r="E33" s="14" t="s">
        <v>5345</v>
      </c>
    </row>
    <row r="34" spans="1:5">
      <c r="A34" s="1" t="s">
        <v>32</v>
      </c>
      <c r="B34" s="1" t="s">
        <v>32</v>
      </c>
      <c r="C34" s="1" t="s">
        <v>584</v>
      </c>
      <c r="D34" s="14" t="s">
        <v>5363</v>
      </c>
      <c r="E34" s="14" t="s">
        <v>5337</v>
      </c>
    </row>
    <row r="35" spans="1:5">
      <c r="A35" s="1" t="s">
        <v>232</v>
      </c>
      <c r="B35" s="1" t="s">
        <v>232</v>
      </c>
      <c r="C35" s="1" t="s">
        <v>584</v>
      </c>
      <c r="D35" s="14" t="s">
        <v>5364</v>
      </c>
      <c r="E35" s="14" t="s">
        <v>5337</v>
      </c>
    </row>
    <row r="36" spans="1:5">
      <c r="A36" s="1" t="s">
        <v>160</v>
      </c>
      <c r="B36" s="1" t="s">
        <v>160</v>
      </c>
      <c r="C36" s="1" t="s">
        <v>584</v>
      </c>
      <c r="D36" s="14" t="s">
        <v>5365</v>
      </c>
      <c r="E36" s="14" t="s">
        <v>5337</v>
      </c>
    </row>
    <row r="37" spans="1:5">
      <c r="A37" s="1" t="s">
        <v>350</v>
      </c>
      <c r="B37" s="1" t="s">
        <v>350</v>
      </c>
      <c r="C37" s="1" t="s">
        <v>584</v>
      </c>
      <c r="D37" s="14" t="s">
        <v>5366</v>
      </c>
      <c r="E37" s="14" t="s">
        <v>5337</v>
      </c>
    </row>
    <row r="38" spans="1:5" ht="25">
      <c r="A38" s="1" t="s">
        <v>182</v>
      </c>
      <c r="B38" s="1" t="s">
        <v>182</v>
      </c>
      <c r="C38" s="1" t="s">
        <v>584</v>
      </c>
      <c r="D38" s="14" t="s">
        <v>5367</v>
      </c>
      <c r="E38" s="14" t="s">
        <v>5337</v>
      </c>
    </row>
    <row r="39" spans="1:5">
      <c r="A39" s="1" t="s">
        <v>81</v>
      </c>
      <c r="B39" s="1" t="s">
        <v>81</v>
      </c>
      <c r="C39" s="1" t="s">
        <v>584</v>
      </c>
      <c r="D39" s="14" t="s">
        <v>5368</v>
      </c>
      <c r="E39" s="14" t="s">
        <v>5337</v>
      </c>
    </row>
    <row r="40" spans="1:5">
      <c r="A40" s="1" t="s">
        <v>5369</v>
      </c>
      <c r="B40" s="1" t="s">
        <v>81</v>
      </c>
      <c r="C40" s="1" t="s">
        <v>584</v>
      </c>
      <c r="D40" s="14" t="s">
        <v>5370</v>
      </c>
      <c r="E40" s="14" t="s">
        <v>5345</v>
      </c>
    </row>
    <row r="41" spans="1:5">
      <c r="A41" s="1" t="s">
        <v>444</v>
      </c>
      <c r="B41" s="1" t="s">
        <v>81</v>
      </c>
      <c r="C41" s="1" t="s">
        <v>584</v>
      </c>
      <c r="D41" s="14" t="s">
        <v>5371</v>
      </c>
      <c r="E41" s="14" t="s">
        <v>5345</v>
      </c>
    </row>
    <row r="42" spans="1:5" ht="25">
      <c r="A42" s="1" t="s">
        <v>126</v>
      </c>
      <c r="B42" s="1" t="s">
        <v>126</v>
      </c>
      <c r="C42" s="1" t="s">
        <v>584</v>
      </c>
      <c r="D42" s="14" t="s">
        <v>5372</v>
      </c>
      <c r="E42" s="14" t="s">
        <v>5337</v>
      </c>
    </row>
    <row r="43" spans="1:5">
      <c r="A43" s="1" t="s">
        <v>4060</v>
      </c>
      <c r="B43" s="1" t="s">
        <v>4060</v>
      </c>
      <c r="C43" s="1" t="s">
        <v>1158</v>
      </c>
      <c r="D43" s="14" t="s">
        <v>5373</v>
      </c>
      <c r="E43" s="14" t="s">
        <v>5337</v>
      </c>
    </row>
    <row r="44" spans="1:5" ht="25">
      <c r="A44" s="1" t="s">
        <v>63</v>
      </c>
      <c r="B44" s="1" t="s">
        <v>63</v>
      </c>
      <c r="C44" s="1" t="s">
        <v>584</v>
      </c>
      <c r="D44" s="14" t="s">
        <v>5374</v>
      </c>
      <c r="E44" s="14" t="s">
        <v>5337</v>
      </c>
    </row>
    <row r="45" spans="1:5" ht="25">
      <c r="A45" s="1" t="s">
        <v>246</v>
      </c>
      <c r="B45" s="1" t="s">
        <v>246</v>
      </c>
      <c r="C45" s="1" t="s">
        <v>584</v>
      </c>
      <c r="D45" s="14" t="s">
        <v>5375</v>
      </c>
      <c r="E45" s="14" t="s">
        <v>5337</v>
      </c>
    </row>
    <row r="46" spans="1:5" ht="25">
      <c r="A46" s="1" t="s">
        <v>271</v>
      </c>
      <c r="B46" s="1" t="s">
        <v>271</v>
      </c>
      <c r="C46" s="1" t="s">
        <v>584</v>
      </c>
      <c r="D46" s="14" t="s">
        <v>5376</v>
      </c>
      <c r="E46" s="14" t="s">
        <v>5337</v>
      </c>
    </row>
    <row r="47" spans="1:5" ht="25">
      <c r="A47" s="1" t="s">
        <v>334</v>
      </c>
      <c r="B47" s="1" t="s">
        <v>334</v>
      </c>
      <c r="C47" s="1" t="s">
        <v>584</v>
      </c>
      <c r="D47" s="14" t="s">
        <v>5377</v>
      </c>
      <c r="E47" s="14" t="s">
        <v>5337</v>
      </c>
    </row>
    <row r="48" spans="1:5">
      <c r="A48" s="1" t="s">
        <v>242</v>
      </c>
      <c r="B48" s="1" t="s">
        <v>242</v>
      </c>
      <c r="C48" s="1" t="s">
        <v>584</v>
      </c>
      <c r="D48" s="14" t="s">
        <v>5378</v>
      </c>
      <c r="E48" s="14" t="s">
        <v>5337</v>
      </c>
    </row>
    <row r="49" spans="1:5" ht="25">
      <c r="A49" s="1" t="s">
        <v>164</v>
      </c>
      <c r="B49" s="1" t="s">
        <v>164</v>
      </c>
      <c r="C49" s="1" t="s">
        <v>584</v>
      </c>
      <c r="D49" s="14" t="s">
        <v>5379</v>
      </c>
      <c r="E49" s="14" t="s">
        <v>5337</v>
      </c>
    </row>
    <row r="50" spans="1:5">
      <c r="A50" s="1" t="s">
        <v>179</v>
      </c>
      <c r="B50" s="1" t="s">
        <v>179</v>
      </c>
      <c r="C50" s="1" t="s">
        <v>584</v>
      </c>
      <c r="D50" s="14" t="s">
        <v>5380</v>
      </c>
      <c r="E50" s="14" t="s">
        <v>5337</v>
      </c>
    </row>
    <row r="51" spans="1:5">
      <c r="A51" s="1" t="s">
        <v>54</v>
      </c>
      <c r="B51" s="1" t="s">
        <v>54</v>
      </c>
      <c r="C51" s="1" t="s">
        <v>584</v>
      </c>
      <c r="D51" s="14" t="s">
        <v>5381</v>
      </c>
      <c r="E51" s="14" t="s">
        <v>5337</v>
      </c>
    </row>
    <row r="52" spans="1:5" ht="25">
      <c r="A52" s="1" t="s">
        <v>216</v>
      </c>
      <c r="B52" s="1" t="s">
        <v>216</v>
      </c>
      <c r="C52" s="1" t="s">
        <v>584</v>
      </c>
      <c r="D52" s="14" t="s">
        <v>5382</v>
      </c>
      <c r="E52" s="14" t="s">
        <v>5337</v>
      </c>
    </row>
    <row r="53" spans="1:5" ht="25">
      <c r="A53" s="1" t="s">
        <v>276</v>
      </c>
      <c r="B53" s="1" t="s">
        <v>276</v>
      </c>
      <c r="C53" s="1" t="s">
        <v>584</v>
      </c>
      <c r="D53" s="14" t="s">
        <v>5383</v>
      </c>
      <c r="E53" s="14" t="s">
        <v>5337</v>
      </c>
    </row>
    <row r="54" spans="1:5">
      <c r="A54" s="1" t="s">
        <v>450</v>
      </c>
      <c r="B54" s="1" t="s">
        <v>276</v>
      </c>
      <c r="C54" s="1" t="s">
        <v>584</v>
      </c>
      <c r="D54" s="14" t="s">
        <v>5384</v>
      </c>
      <c r="E54" s="14" t="s">
        <v>5345</v>
      </c>
    </row>
    <row r="55" spans="1:5">
      <c r="A55" s="1" t="s">
        <v>5385</v>
      </c>
      <c r="B55" s="1" t="s">
        <v>88</v>
      </c>
      <c r="C55" s="1" t="s">
        <v>584</v>
      </c>
      <c r="D55" s="14" t="s">
        <v>5386</v>
      </c>
      <c r="E55" s="14" t="s">
        <v>5345</v>
      </c>
    </row>
    <row r="56" spans="1:5">
      <c r="A56" s="1" t="s">
        <v>88</v>
      </c>
      <c r="B56" s="1" t="s">
        <v>88</v>
      </c>
      <c r="C56" s="1" t="s">
        <v>584</v>
      </c>
      <c r="D56" s="14" t="s">
        <v>5387</v>
      </c>
      <c r="E56" s="14" t="s">
        <v>5337</v>
      </c>
    </row>
    <row r="57" spans="1:5">
      <c r="A57" s="1" t="s">
        <v>332</v>
      </c>
      <c r="B57" s="1" t="s">
        <v>332</v>
      </c>
      <c r="C57" s="1" t="s">
        <v>584</v>
      </c>
      <c r="D57" s="14" t="s">
        <v>5388</v>
      </c>
      <c r="E57" s="14" t="s">
        <v>5337</v>
      </c>
    </row>
    <row r="58" spans="1:5">
      <c r="A58" s="1" t="s">
        <v>5389</v>
      </c>
      <c r="B58" s="1" t="s">
        <v>332</v>
      </c>
      <c r="C58" s="1" t="s">
        <v>584</v>
      </c>
      <c r="D58" s="14" t="s">
        <v>5390</v>
      </c>
      <c r="E58" s="14" t="s">
        <v>5345</v>
      </c>
    </row>
    <row r="59" spans="1:5" ht="25">
      <c r="A59" s="1" t="s">
        <v>173</v>
      </c>
      <c r="B59" s="1" t="s">
        <v>173</v>
      </c>
      <c r="C59" s="1" t="s">
        <v>584</v>
      </c>
      <c r="D59" s="14" t="s">
        <v>5391</v>
      </c>
      <c r="E59" s="14" t="s">
        <v>5337</v>
      </c>
    </row>
    <row r="60" spans="1:5">
      <c r="A60" s="1" t="s">
        <v>353</v>
      </c>
      <c r="B60" s="1" t="s">
        <v>353</v>
      </c>
      <c r="C60" s="1" t="s">
        <v>584</v>
      </c>
      <c r="D60" s="14" t="s">
        <v>5392</v>
      </c>
      <c r="E60" s="14" t="s">
        <v>5337</v>
      </c>
    </row>
    <row r="61" spans="1:5">
      <c r="A61" s="1" t="s">
        <v>282</v>
      </c>
      <c r="B61" s="1" t="s">
        <v>282</v>
      </c>
      <c r="C61" s="1" t="s">
        <v>584</v>
      </c>
      <c r="D61" s="14" t="s">
        <v>5393</v>
      </c>
      <c r="E61" s="14" t="s">
        <v>5337</v>
      </c>
    </row>
    <row r="62" spans="1:5">
      <c r="A62" s="1" t="s">
        <v>453</v>
      </c>
      <c r="B62" s="1" t="s">
        <v>282</v>
      </c>
      <c r="C62" s="1" t="s">
        <v>584</v>
      </c>
      <c r="D62" s="14" t="s">
        <v>5394</v>
      </c>
      <c r="E62" s="14" t="s">
        <v>5345</v>
      </c>
    </row>
    <row r="63" spans="1:5">
      <c r="A63" s="1" t="s">
        <v>5395</v>
      </c>
      <c r="B63" s="1" t="s">
        <v>282</v>
      </c>
      <c r="C63" s="1" t="s">
        <v>584</v>
      </c>
      <c r="D63" s="14" t="s">
        <v>5386</v>
      </c>
      <c r="E63" s="14" t="s">
        <v>5345</v>
      </c>
    </row>
    <row r="64" spans="1:5">
      <c r="A64" s="1" t="s">
        <v>351</v>
      </c>
      <c r="B64" s="1" t="s">
        <v>351</v>
      </c>
      <c r="C64" s="1" t="s">
        <v>584</v>
      </c>
      <c r="D64" s="14" t="s">
        <v>5396</v>
      </c>
      <c r="E64" s="14" t="s">
        <v>5337</v>
      </c>
    </row>
    <row r="65" spans="1:5">
      <c r="A65" s="1" t="s">
        <v>454</v>
      </c>
      <c r="B65" s="1" t="s">
        <v>351</v>
      </c>
      <c r="C65" s="1" t="s">
        <v>584</v>
      </c>
      <c r="D65" s="14" t="s">
        <v>5397</v>
      </c>
      <c r="E65" s="14" t="s">
        <v>5345</v>
      </c>
    </row>
    <row r="66" spans="1:5">
      <c r="A66" s="1" t="s">
        <v>324</v>
      </c>
      <c r="B66" s="1" t="s">
        <v>324</v>
      </c>
      <c r="C66" s="1" t="s">
        <v>584</v>
      </c>
      <c r="D66" s="14" t="s">
        <v>5398</v>
      </c>
      <c r="E66" s="14" t="s">
        <v>5337</v>
      </c>
    </row>
    <row r="67" spans="1:5">
      <c r="A67" s="1" t="s">
        <v>456</v>
      </c>
      <c r="B67" s="1" t="s">
        <v>324</v>
      </c>
      <c r="C67" s="1" t="s">
        <v>584</v>
      </c>
      <c r="D67" s="14" t="s">
        <v>5399</v>
      </c>
      <c r="E67" s="14" t="s">
        <v>5345</v>
      </c>
    </row>
    <row r="68" spans="1:5">
      <c r="A68" s="1" t="s">
        <v>187</v>
      </c>
      <c r="B68" s="1" t="s">
        <v>187</v>
      </c>
      <c r="C68" s="1" t="s">
        <v>584</v>
      </c>
      <c r="D68" s="14" t="s">
        <v>5400</v>
      </c>
      <c r="E68" s="14" t="s">
        <v>5337</v>
      </c>
    </row>
    <row r="69" spans="1:5">
      <c r="A69" s="1" t="s">
        <v>457</v>
      </c>
      <c r="B69" s="1" t="s">
        <v>187</v>
      </c>
      <c r="C69" s="1" t="s">
        <v>584</v>
      </c>
      <c r="D69" s="14" t="s">
        <v>5401</v>
      </c>
      <c r="E69" s="14" t="s">
        <v>5345</v>
      </c>
    </row>
    <row r="70" spans="1:5" ht="25">
      <c r="A70" s="1" t="s">
        <v>335</v>
      </c>
      <c r="B70" s="1" t="s">
        <v>335</v>
      </c>
      <c r="C70" s="1" t="s">
        <v>584</v>
      </c>
      <c r="D70" s="14" t="s">
        <v>5402</v>
      </c>
      <c r="E70" s="14" t="s">
        <v>5337</v>
      </c>
    </row>
    <row r="71" spans="1:5" ht="25">
      <c r="A71" s="1" t="s">
        <v>299</v>
      </c>
      <c r="B71" s="1" t="s">
        <v>299</v>
      </c>
      <c r="C71" s="1" t="s">
        <v>584</v>
      </c>
      <c r="D71" s="14" t="s">
        <v>5403</v>
      </c>
      <c r="E71" s="14" t="s">
        <v>5337</v>
      </c>
    </row>
    <row r="72" spans="1:5">
      <c r="A72" s="1" t="s">
        <v>367</v>
      </c>
      <c r="B72" s="1" t="s">
        <v>367</v>
      </c>
      <c r="C72" s="1" t="s">
        <v>584</v>
      </c>
      <c r="D72" s="14" t="s">
        <v>5404</v>
      </c>
      <c r="E72" s="14" t="s">
        <v>5337</v>
      </c>
    </row>
    <row r="73" spans="1:5">
      <c r="A73" s="1" t="s">
        <v>461</v>
      </c>
      <c r="B73" s="1" t="s">
        <v>367</v>
      </c>
      <c r="C73" s="1" t="s">
        <v>584</v>
      </c>
      <c r="D73" s="14" t="s">
        <v>5405</v>
      </c>
      <c r="E73" s="14" t="s">
        <v>5345</v>
      </c>
    </row>
    <row r="74" spans="1:5">
      <c r="A74" s="1" t="s">
        <v>5406</v>
      </c>
      <c r="B74" s="1" t="s">
        <v>367</v>
      </c>
      <c r="C74" s="1" t="s">
        <v>584</v>
      </c>
      <c r="D74" s="14" t="s">
        <v>5407</v>
      </c>
      <c r="E74" s="14" t="s">
        <v>5345</v>
      </c>
    </row>
    <row r="75" spans="1:5">
      <c r="A75" s="1" t="s">
        <v>47</v>
      </c>
      <c r="B75" s="1" t="s">
        <v>47</v>
      </c>
      <c r="C75" s="1" t="s">
        <v>584</v>
      </c>
      <c r="D75" s="14" t="s">
        <v>5408</v>
      </c>
      <c r="E75" s="14" t="s">
        <v>5337</v>
      </c>
    </row>
    <row r="76" spans="1:5">
      <c r="A76" s="1" t="s">
        <v>4067</v>
      </c>
      <c r="B76" s="1" t="s">
        <v>4067</v>
      </c>
      <c r="C76" s="1" t="s">
        <v>1158</v>
      </c>
      <c r="D76" s="14" t="s">
        <v>5373</v>
      </c>
      <c r="E76" s="14" t="s">
        <v>5337</v>
      </c>
    </row>
    <row r="77" spans="1:5" ht="25">
      <c r="A77" s="1" t="s">
        <v>145</v>
      </c>
      <c r="B77" s="1" t="s">
        <v>145</v>
      </c>
      <c r="C77" s="1" t="s">
        <v>584</v>
      </c>
      <c r="D77" s="14" t="s">
        <v>5409</v>
      </c>
      <c r="E77" s="14" t="s">
        <v>5337</v>
      </c>
    </row>
    <row r="78" spans="1:5">
      <c r="A78" s="1" t="s">
        <v>316</v>
      </c>
      <c r="B78" s="1" t="s">
        <v>316</v>
      </c>
      <c r="C78" s="1" t="s">
        <v>584</v>
      </c>
      <c r="D78" s="14" t="s">
        <v>5410</v>
      </c>
      <c r="E78" s="14" t="s">
        <v>5337</v>
      </c>
    </row>
    <row r="79" spans="1:5">
      <c r="A79" s="1" t="s">
        <v>462</v>
      </c>
      <c r="B79" s="1" t="s">
        <v>316</v>
      </c>
      <c r="C79" s="1" t="s">
        <v>584</v>
      </c>
      <c r="D79" s="14" t="s">
        <v>5411</v>
      </c>
      <c r="E79" s="14" t="s">
        <v>5345</v>
      </c>
    </row>
    <row r="80" spans="1:5">
      <c r="A80" s="1" t="s">
        <v>127</v>
      </c>
      <c r="B80" s="1" t="s">
        <v>127</v>
      </c>
      <c r="C80" s="1" t="s">
        <v>584</v>
      </c>
      <c r="D80" s="14" t="s">
        <v>5412</v>
      </c>
      <c r="E80" s="14" t="s">
        <v>5337</v>
      </c>
    </row>
    <row r="81" spans="1:5">
      <c r="A81" s="1" t="s">
        <v>464</v>
      </c>
      <c r="B81" s="1" t="s">
        <v>84</v>
      </c>
      <c r="C81" s="1" t="s">
        <v>584</v>
      </c>
      <c r="D81" s="14" t="s">
        <v>5413</v>
      </c>
      <c r="E81" s="14" t="s">
        <v>5345</v>
      </c>
    </row>
    <row r="82" spans="1:5">
      <c r="A82" s="1" t="s">
        <v>84</v>
      </c>
      <c r="B82" s="1" t="s">
        <v>84</v>
      </c>
      <c r="C82" s="1" t="s">
        <v>584</v>
      </c>
      <c r="D82" s="14" t="s">
        <v>5414</v>
      </c>
      <c r="E82" s="14" t="s">
        <v>5337</v>
      </c>
    </row>
    <row r="83" spans="1:5">
      <c r="A83" s="1" t="s">
        <v>5415</v>
      </c>
      <c r="B83" s="1" t="s">
        <v>84</v>
      </c>
      <c r="C83" s="1" t="s">
        <v>584</v>
      </c>
      <c r="D83" s="14" t="s">
        <v>5416</v>
      </c>
      <c r="E83" s="14" t="s">
        <v>5345</v>
      </c>
    </row>
    <row r="84" spans="1:5">
      <c r="A84" s="1" t="s">
        <v>181</v>
      </c>
      <c r="B84" s="1" t="s">
        <v>181</v>
      </c>
      <c r="C84" s="1" t="s">
        <v>584</v>
      </c>
      <c r="D84" s="14" t="s">
        <v>5417</v>
      </c>
      <c r="E84" s="14" t="s">
        <v>5337</v>
      </c>
    </row>
    <row r="85" spans="1:5">
      <c r="A85" s="1" t="s">
        <v>77</v>
      </c>
      <c r="B85" s="1" t="s">
        <v>77</v>
      </c>
      <c r="C85" s="1" t="s">
        <v>584</v>
      </c>
      <c r="D85" s="14" t="s">
        <v>5418</v>
      </c>
      <c r="E85" s="14" t="s">
        <v>5337</v>
      </c>
    </row>
    <row r="86" spans="1:5">
      <c r="A86" s="1" t="s">
        <v>49</v>
      </c>
      <c r="B86" s="1" t="s">
        <v>49</v>
      </c>
      <c r="C86" s="1" t="s">
        <v>584</v>
      </c>
      <c r="D86" s="14" t="s">
        <v>5419</v>
      </c>
      <c r="E86" s="14" t="s">
        <v>5337</v>
      </c>
    </row>
    <row r="87" spans="1:5">
      <c r="A87" s="1" t="s">
        <v>5420</v>
      </c>
      <c r="B87" s="1" t="s">
        <v>49</v>
      </c>
      <c r="C87" s="1" t="s">
        <v>584</v>
      </c>
      <c r="D87" s="14" t="s">
        <v>5421</v>
      </c>
      <c r="E87" s="14" t="s">
        <v>5345</v>
      </c>
    </row>
    <row r="88" spans="1:5">
      <c r="A88" s="1" t="s">
        <v>465</v>
      </c>
      <c r="B88" s="1" t="s">
        <v>49</v>
      </c>
      <c r="C88" s="1" t="s">
        <v>584</v>
      </c>
      <c r="D88" s="14" t="s">
        <v>5371</v>
      </c>
      <c r="E88" s="14" t="s">
        <v>5345</v>
      </c>
    </row>
    <row r="89" spans="1:5">
      <c r="A89" s="1" t="s">
        <v>249</v>
      </c>
      <c r="B89" s="1" t="s">
        <v>249</v>
      </c>
      <c r="C89" s="1" t="s">
        <v>584</v>
      </c>
      <c r="D89" s="14" t="s">
        <v>5422</v>
      </c>
      <c r="E89" s="14" t="s">
        <v>5337</v>
      </c>
    </row>
    <row r="90" spans="1:5">
      <c r="A90" s="1" t="s">
        <v>207</v>
      </c>
      <c r="B90" s="1" t="s">
        <v>207</v>
      </c>
      <c r="C90" s="1" t="s">
        <v>584</v>
      </c>
      <c r="D90" s="14" t="s">
        <v>5423</v>
      </c>
      <c r="E90" s="14" t="s">
        <v>5337</v>
      </c>
    </row>
    <row r="91" spans="1:5">
      <c r="A91" s="1" t="s">
        <v>466</v>
      </c>
      <c r="B91" s="1" t="s">
        <v>207</v>
      </c>
      <c r="C91" s="1" t="s">
        <v>584</v>
      </c>
      <c r="D91" s="14" t="s">
        <v>5424</v>
      </c>
      <c r="E91" s="14" t="s">
        <v>5345</v>
      </c>
    </row>
    <row r="92" spans="1:5">
      <c r="A92" s="1" t="s">
        <v>218</v>
      </c>
      <c r="B92" s="1" t="s">
        <v>218</v>
      </c>
      <c r="C92" s="1" t="s">
        <v>584</v>
      </c>
      <c r="D92" s="14" t="s">
        <v>5425</v>
      </c>
      <c r="E92" s="14" t="s">
        <v>5337</v>
      </c>
    </row>
    <row r="93" spans="1:5">
      <c r="A93" s="1" t="s">
        <v>75</v>
      </c>
      <c r="B93" s="1" t="s">
        <v>75</v>
      </c>
      <c r="C93" s="1" t="s">
        <v>584</v>
      </c>
      <c r="D93" s="14" t="s">
        <v>5426</v>
      </c>
      <c r="E93" s="14" t="s">
        <v>5337</v>
      </c>
    </row>
    <row r="94" spans="1:5">
      <c r="A94" s="1" t="s">
        <v>468</v>
      </c>
      <c r="B94" s="1" t="s">
        <v>222</v>
      </c>
      <c r="C94" s="1" t="s">
        <v>584</v>
      </c>
      <c r="D94" s="14" t="s">
        <v>5427</v>
      </c>
      <c r="E94" s="14" t="s">
        <v>5345</v>
      </c>
    </row>
    <row r="95" spans="1:5">
      <c r="A95" s="1" t="s">
        <v>222</v>
      </c>
      <c r="B95" s="1" t="s">
        <v>222</v>
      </c>
      <c r="C95" s="1" t="s">
        <v>584</v>
      </c>
      <c r="D95" s="14" t="s">
        <v>5428</v>
      </c>
      <c r="E95" s="14" t="s">
        <v>5337</v>
      </c>
    </row>
    <row r="96" spans="1:5">
      <c r="A96" s="1" t="s">
        <v>163</v>
      </c>
      <c r="B96" s="1" t="s">
        <v>163</v>
      </c>
      <c r="C96" s="1" t="s">
        <v>584</v>
      </c>
      <c r="D96" s="14" t="s">
        <v>5429</v>
      </c>
      <c r="E96" s="14" t="s">
        <v>5337</v>
      </c>
    </row>
    <row r="97" spans="1:5">
      <c r="A97" s="1" t="s">
        <v>270</v>
      </c>
      <c r="B97" s="1" t="s">
        <v>270</v>
      </c>
      <c r="C97" s="1" t="s">
        <v>584</v>
      </c>
      <c r="D97" s="14" t="s">
        <v>5430</v>
      </c>
      <c r="E97" s="14" t="s">
        <v>5337</v>
      </c>
    </row>
    <row r="98" spans="1:5" ht="25">
      <c r="A98" s="1" t="s">
        <v>128</v>
      </c>
      <c r="B98" s="1" t="s">
        <v>128</v>
      </c>
      <c r="C98" s="1" t="s">
        <v>584</v>
      </c>
      <c r="D98" s="14" t="s">
        <v>5431</v>
      </c>
      <c r="E98" s="14" t="s">
        <v>5337</v>
      </c>
    </row>
    <row r="99" spans="1:5" ht="25">
      <c r="A99" s="1" t="s">
        <v>92</v>
      </c>
      <c r="B99" s="1" t="s">
        <v>92</v>
      </c>
      <c r="C99" s="1" t="s">
        <v>584</v>
      </c>
      <c r="D99" s="14" t="s">
        <v>5432</v>
      </c>
      <c r="E99" s="14" t="s">
        <v>5337</v>
      </c>
    </row>
    <row r="100" spans="1:5">
      <c r="A100" s="1" t="s">
        <v>278</v>
      </c>
      <c r="B100" s="1" t="s">
        <v>278</v>
      </c>
      <c r="C100" s="1" t="s">
        <v>584</v>
      </c>
      <c r="D100" s="14" t="s">
        <v>5433</v>
      </c>
      <c r="E100" s="14" t="s">
        <v>5337</v>
      </c>
    </row>
    <row r="101" spans="1:5">
      <c r="A101" s="1" t="s">
        <v>301</v>
      </c>
      <c r="B101" s="1" t="s">
        <v>301</v>
      </c>
      <c r="C101" s="1" t="s">
        <v>584</v>
      </c>
      <c r="D101" s="14" t="s">
        <v>5434</v>
      </c>
      <c r="E101" s="14" t="s">
        <v>5337</v>
      </c>
    </row>
    <row r="102" spans="1:5">
      <c r="A102" s="1" t="s">
        <v>471</v>
      </c>
      <c r="B102" s="1" t="s">
        <v>301</v>
      </c>
      <c r="C102" s="1" t="s">
        <v>584</v>
      </c>
      <c r="D102" s="14" t="s">
        <v>5435</v>
      </c>
      <c r="E102" s="14" t="s">
        <v>5345</v>
      </c>
    </row>
    <row r="103" spans="1:5">
      <c r="A103" s="1" t="s">
        <v>209</v>
      </c>
      <c r="B103" s="1" t="s">
        <v>209</v>
      </c>
      <c r="C103" s="1" t="s">
        <v>584</v>
      </c>
      <c r="D103" s="14" t="s">
        <v>5436</v>
      </c>
      <c r="E103" s="14" t="s">
        <v>5337</v>
      </c>
    </row>
    <row r="104" spans="1:5" ht="25">
      <c r="A104" s="1" t="s">
        <v>76</v>
      </c>
      <c r="B104" s="1" t="s">
        <v>76</v>
      </c>
      <c r="C104" s="1" t="s">
        <v>584</v>
      </c>
      <c r="D104" s="14" t="s">
        <v>5437</v>
      </c>
      <c r="E104" s="14" t="s">
        <v>5337</v>
      </c>
    </row>
    <row r="105" spans="1:5">
      <c r="A105" s="1" t="s">
        <v>1972</v>
      </c>
      <c r="B105" s="1" t="s">
        <v>1972</v>
      </c>
      <c r="C105" s="1" t="s">
        <v>1028</v>
      </c>
      <c r="D105" s="14" t="s">
        <v>5438</v>
      </c>
      <c r="E105" s="14" t="s">
        <v>5337</v>
      </c>
    </row>
    <row r="106" spans="1:5">
      <c r="A106" s="1" t="s">
        <v>153</v>
      </c>
      <c r="B106" s="1" t="s">
        <v>153</v>
      </c>
      <c r="C106" s="1" t="s">
        <v>584</v>
      </c>
      <c r="D106" s="14" t="s">
        <v>5439</v>
      </c>
      <c r="E106" s="14" t="s">
        <v>5337</v>
      </c>
    </row>
    <row r="107" spans="1:5">
      <c r="A107" s="1" t="s">
        <v>68</v>
      </c>
      <c r="B107" s="1" t="s">
        <v>68</v>
      </c>
      <c r="C107" s="1" t="s">
        <v>584</v>
      </c>
      <c r="D107" s="14" t="s">
        <v>5440</v>
      </c>
      <c r="E107" s="14" t="s">
        <v>5337</v>
      </c>
    </row>
    <row r="108" spans="1:5">
      <c r="A108" s="1" t="s">
        <v>180</v>
      </c>
      <c r="B108" s="1" t="s">
        <v>180</v>
      </c>
      <c r="C108" s="1" t="s">
        <v>584</v>
      </c>
      <c r="D108" s="14" t="s">
        <v>5441</v>
      </c>
      <c r="E108" s="14" t="s">
        <v>5337</v>
      </c>
    </row>
    <row r="109" spans="1:5">
      <c r="A109" s="1" t="s">
        <v>185</v>
      </c>
      <c r="B109" s="1" t="s">
        <v>185</v>
      </c>
      <c r="C109" s="1" t="s">
        <v>584</v>
      </c>
      <c r="D109" s="14" t="s">
        <v>5442</v>
      </c>
      <c r="E109" s="14" t="s">
        <v>5337</v>
      </c>
    </row>
    <row r="110" spans="1:5" ht="25">
      <c r="A110" s="1" t="s">
        <v>230</v>
      </c>
      <c r="B110" s="1" t="s">
        <v>230</v>
      </c>
      <c r="C110" s="1" t="s">
        <v>584</v>
      </c>
      <c r="D110" s="14" t="s">
        <v>5443</v>
      </c>
      <c r="E110" s="14" t="s">
        <v>5337</v>
      </c>
    </row>
    <row r="111" spans="1:5">
      <c r="A111" s="1" t="s">
        <v>303</v>
      </c>
      <c r="B111" s="1" t="s">
        <v>303</v>
      </c>
      <c r="C111" s="1" t="s">
        <v>584</v>
      </c>
      <c r="D111" s="14" t="s">
        <v>5444</v>
      </c>
      <c r="E111" s="14" t="s">
        <v>5337</v>
      </c>
    </row>
    <row r="112" spans="1:5">
      <c r="A112" s="1" t="s">
        <v>473</v>
      </c>
      <c r="B112" s="1" t="s">
        <v>303</v>
      </c>
      <c r="C112" s="1" t="s">
        <v>584</v>
      </c>
      <c r="D112" s="14" t="s">
        <v>5445</v>
      </c>
      <c r="E112" s="14" t="s">
        <v>5345</v>
      </c>
    </row>
    <row r="113" spans="1:5">
      <c r="A113" s="1" t="s">
        <v>5446</v>
      </c>
      <c r="B113" s="1" t="s">
        <v>303</v>
      </c>
      <c r="C113" s="1" t="s">
        <v>584</v>
      </c>
      <c r="D113" s="14" t="s">
        <v>5447</v>
      </c>
      <c r="E113" s="14" t="s">
        <v>5345</v>
      </c>
    </row>
    <row r="114" spans="1:5">
      <c r="A114" s="1" t="s">
        <v>475</v>
      </c>
      <c r="B114" s="1" t="s">
        <v>119</v>
      </c>
      <c r="C114" s="1" t="s">
        <v>584</v>
      </c>
      <c r="D114" s="14" t="s">
        <v>5448</v>
      </c>
      <c r="E114" s="14" t="s">
        <v>5345</v>
      </c>
    </row>
    <row r="115" spans="1:5">
      <c r="A115" s="1" t="s">
        <v>119</v>
      </c>
      <c r="B115" s="1" t="s">
        <v>119</v>
      </c>
      <c r="C115" s="1" t="s">
        <v>584</v>
      </c>
      <c r="D115" s="14" t="s">
        <v>5449</v>
      </c>
      <c r="E115" s="14" t="s">
        <v>5337</v>
      </c>
    </row>
    <row r="116" spans="1:5">
      <c r="A116" s="1" t="s">
        <v>228</v>
      </c>
      <c r="B116" s="1" t="s">
        <v>228</v>
      </c>
      <c r="C116" s="1" t="s">
        <v>584</v>
      </c>
      <c r="D116" s="14" t="s">
        <v>5450</v>
      </c>
      <c r="E116" s="14" t="s">
        <v>5337</v>
      </c>
    </row>
    <row r="117" spans="1:5">
      <c r="A117" s="1" t="s">
        <v>476</v>
      </c>
      <c r="B117" s="1" t="s">
        <v>228</v>
      </c>
      <c r="C117" s="1" t="s">
        <v>584</v>
      </c>
      <c r="D117" s="14" t="s">
        <v>5451</v>
      </c>
      <c r="E117" s="14" t="s">
        <v>5345</v>
      </c>
    </row>
    <row r="118" spans="1:5">
      <c r="A118" s="1" t="s">
        <v>281</v>
      </c>
      <c r="B118" s="1" t="s">
        <v>281</v>
      </c>
      <c r="C118" s="1" t="s">
        <v>584</v>
      </c>
      <c r="D118" s="14" t="s">
        <v>5452</v>
      </c>
      <c r="E118" s="14" t="s">
        <v>5337</v>
      </c>
    </row>
    <row r="119" spans="1:5">
      <c r="A119" s="1" t="s">
        <v>477</v>
      </c>
      <c r="B119" s="1" t="s">
        <v>281</v>
      </c>
      <c r="C119" s="1" t="s">
        <v>584</v>
      </c>
      <c r="D119" s="14" t="s">
        <v>5453</v>
      </c>
      <c r="E119" s="14" t="s">
        <v>5345</v>
      </c>
    </row>
    <row r="120" spans="1:5">
      <c r="A120" s="1" t="s">
        <v>257</v>
      </c>
      <c r="B120" s="1" t="s">
        <v>257</v>
      </c>
      <c r="C120" s="1" t="s">
        <v>584</v>
      </c>
      <c r="D120" s="14" t="s">
        <v>5454</v>
      </c>
      <c r="E120" s="14" t="s">
        <v>5337</v>
      </c>
    </row>
    <row r="121" spans="1:5">
      <c r="A121" s="1" t="s">
        <v>2131</v>
      </c>
      <c r="B121" s="1" t="s">
        <v>2131</v>
      </c>
      <c r="C121" s="1" t="s">
        <v>1158</v>
      </c>
      <c r="D121" s="14" t="s">
        <v>5438</v>
      </c>
      <c r="E121" s="14" t="s">
        <v>5337</v>
      </c>
    </row>
    <row r="122" spans="1:5">
      <c r="A122" s="1" t="s">
        <v>272</v>
      </c>
      <c r="B122" s="1" t="s">
        <v>272</v>
      </c>
      <c r="C122" s="1" t="s">
        <v>584</v>
      </c>
      <c r="D122" s="14" t="s">
        <v>5455</v>
      </c>
      <c r="E122" s="14" t="s">
        <v>5337</v>
      </c>
    </row>
    <row r="123" spans="1:5">
      <c r="A123" s="1" t="s">
        <v>341</v>
      </c>
      <c r="B123" s="1" t="s">
        <v>341</v>
      </c>
      <c r="C123" s="1" t="s">
        <v>584</v>
      </c>
      <c r="D123" s="14" t="s">
        <v>5456</v>
      </c>
      <c r="E123" s="14" t="s">
        <v>5337</v>
      </c>
    </row>
    <row r="124" spans="1:5">
      <c r="A124" s="1" t="s">
        <v>143</v>
      </c>
      <c r="B124" s="1" t="s">
        <v>143</v>
      </c>
      <c r="C124" s="1" t="s">
        <v>584</v>
      </c>
      <c r="D124" s="14" t="s">
        <v>5457</v>
      </c>
      <c r="E124" s="14" t="s">
        <v>5337</v>
      </c>
    </row>
    <row r="125" spans="1:5" ht="25">
      <c r="A125" s="1" t="s">
        <v>306</v>
      </c>
      <c r="B125" s="1" t="s">
        <v>306</v>
      </c>
      <c r="C125" s="1" t="s">
        <v>584</v>
      </c>
      <c r="D125" s="14" t="s">
        <v>5458</v>
      </c>
      <c r="E125" s="14" t="s">
        <v>5337</v>
      </c>
    </row>
    <row r="126" spans="1:5">
      <c r="A126" s="1" t="s">
        <v>198</v>
      </c>
      <c r="B126" s="1" t="s">
        <v>198</v>
      </c>
      <c r="C126" s="1" t="s">
        <v>584</v>
      </c>
      <c r="D126" s="14" t="s">
        <v>5459</v>
      </c>
      <c r="E126" s="14" t="s">
        <v>5337</v>
      </c>
    </row>
    <row r="127" spans="1:5">
      <c r="A127" s="1" t="s">
        <v>167</v>
      </c>
      <c r="B127" s="1" t="s">
        <v>167</v>
      </c>
      <c r="C127" s="1" t="s">
        <v>584</v>
      </c>
      <c r="D127" s="14" t="s">
        <v>5460</v>
      </c>
      <c r="E127" s="14" t="s">
        <v>5337</v>
      </c>
    </row>
    <row r="128" spans="1:5">
      <c r="A128" s="1" t="s">
        <v>5461</v>
      </c>
      <c r="B128" s="1" t="s">
        <v>172</v>
      </c>
      <c r="C128" s="1" t="s">
        <v>584</v>
      </c>
      <c r="D128" s="14" t="s">
        <v>5416</v>
      </c>
      <c r="E128" s="14" t="s">
        <v>5345</v>
      </c>
    </row>
    <row r="129" spans="1:5">
      <c r="A129" s="1" t="s">
        <v>172</v>
      </c>
      <c r="B129" s="1" t="s">
        <v>172</v>
      </c>
      <c r="C129" s="1" t="s">
        <v>584</v>
      </c>
      <c r="D129" s="14" t="s">
        <v>5462</v>
      </c>
      <c r="E129" s="14" t="s">
        <v>5337</v>
      </c>
    </row>
    <row r="130" spans="1:5">
      <c r="A130" s="1" t="s">
        <v>479</v>
      </c>
      <c r="B130" s="1" t="s">
        <v>172</v>
      </c>
      <c r="C130" s="1" t="s">
        <v>584</v>
      </c>
      <c r="D130" s="14" t="s">
        <v>5463</v>
      </c>
      <c r="E130" s="14" t="s">
        <v>5345</v>
      </c>
    </row>
    <row r="131" spans="1:5">
      <c r="A131" s="1" t="s">
        <v>3375</v>
      </c>
      <c r="B131" s="1" t="s">
        <v>3375</v>
      </c>
      <c r="C131" s="1" t="s">
        <v>1158</v>
      </c>
      <c r="D131" s="14" t="s">
        <v>5464</v>
      </c>
      <c r="E131" s="14" t="s">
        <v>5337</v>
      </c>
    </row>
    <row r="132" spans="1:5">
      <c r="A132" s="1" t="s">
        <v>28</v>
      </c>
      <c r="B132" s="1" t="s">
        <v>28</v>
      </c>
      <c r="C132" s="1" t="s">
        <v>584</v>
      </c>
      <c r="D132" s="14" t="s">
        <v>5465</v>
      </c>
      <c r="E132" s="14" t="s">
        <v>5337</v>
      </c>
    </row>
    <row r="133" spans="1:5" ht="25">
      <c r="A133" s="1" t="s">
        <v>320</v>
      </c>
      <c r="B133" s="1" t="s">
        <v>320</v>
      </c>
      <c r="C133" s="1" t="s">
        <v>584</v>
      </c>
      <c r="D133" s="14" t="s">
        <v>5466</v>
      </c>
      <c r="E133" s="14" t="s">
        <v>5337</v>
      </c>
    </row>
    <row r="134" spans="1:5">
      <c r="A134" s="1" t="s">
        <v>100</v>
      </c>
      <c r="B134" s="1" t="s">
        <v>100</v>
      </c>
      <c r="C134" s="1" t="s">
        <v>584</v>
      </c>
      <c r="D134" s="14" t="s">
        <v>5467</v>
      </c>
      <c r="E134" s="14" t="s">
        <v>5337</v>
      </c>
    </row>
    <row r="135" spans="1:5">
      <c r="A135" s="1" t="s">
        <v>480</v>
      </c>
      <c r="B135" s="1" t="s">
        <v>100</v>
      </c>
      <c r="C135" s="1" t="s">
        <v>584</v>
      </c>
      <c r="D135" s="14" t="s">
        <v>5468</v>
      </c>
      <c r="E135" s="14" t="s">
        <v>5345</v>
      </c>
    </row>
    <row r="136" spans="1:5" ht="25">
      <c r="A136" s="1" t="s">
        <v>311</v>
      </c>
      <c r="B136" s="1" t="s">
        <v>311</v>
      </c>
      <c r="C136" s="1" t="s">
        <v>584</v>
      </c>
      <c r="D136" s="14" t="s">
        <v>5469</v>
      </c>
      <c r="E136" s="14" t="s">
        <v>5337</v>
      </c>
    </row>
    <row r="137" spans="1:5">
      <c r="A137" s="1" t="s">
        <v>285</v>
      </c>
      <c r="B137" s="1" t="s">
        <v>285</v>
      </c>
      <c r="C137" s="1" t="s">
        <v>584</v>
      </c>
      <c r="D137" s="14" t="s">
        <v>5470</v>
      </c>
      <c r="E137" s="14" t="s">
        <v>5337</v>
      </c>
    </row>
    <row r="138" spans="1:5">
      <c r="A138" s="1" t="s">
        <v>481</v>
      </c>
      <c r="B138" s="1" t="s">
        <v>285</v>
      </c>
      <c r="C138" s="1" t="s">
        <v>584</v>
      </c>
      <c r="D138" s="14" t="s">
        <v>5471</v>
      </c>
      <c r="E138" s="14" t="s">
        <v>5345</v>
      </c>
    </row>
    <row r="139" spans="1:5" ht="25">
      <c r="A139" s="1" t="s">
        <v>154</v>
      </c>
      <c r="B139" s="1" t="s">
        <v>154</v>
      </c>
      <c r="C139" s="1" t="s">
        <v>584</v>
      </c>
      <c r="D139" s="14" t="s">
        <v>5472</v>
      </c>
      <c r="E139" s="14" t="s">
        <v>5337</v>
      </c>
    </row>
    <row r="140" spans="1:5" ht="25">
      <c r="A140" s="1" t="s">
        <v>121</v>
      </c>
      <c r="B140" s="1" t="s">
        <v>121</v>
      </c>
      <c r="C140" s="1" t="s">
        <v>584</v>
      </c>
      <c r="D140" s="14" t="s">
        <v>5473</v>
      </c>
      <c r="E140" s="14" t="s">
        <v>5337</v>
      </c>
    </row>
    <row r="141" spans="1:5">
      <c r="A141" s="1" t="s">
        <v>482</v>
      </c>
      <c r="B141" s="1" t="s">
        <v>121</v>
      </c>
      <c r="C141" s="1" t="s">
        <v>584</v>
      </c>
      <c r="D141" s="14" t="s">
        <v>5474</v>
      </c>
      <c r="E141" s="14" t="s">
        <v>5345</v>
      </c>
    </row>
    <row r="142" spans="1:5" ht="25">
      <c r="A142" s="1" t="s">
        <v>247</v>
      </c>
      <c r="B142" s="1" t="s">
        <v>247</v>
      </c>
      <c r="C142" s="1" t="s">
        <v>584</v>
      </c>
      <c r="D142" s="14" t="s">
        <v>5475</v>
      </c>
      <c r="E142" s="14" t="s">
        <v>5337</v>
      </c>
    </row>
    <row r="143" spans="1:5" ht="25">
      <c r="A143" s="1" t="s">
        <v>186</v>
      </c>
      <c r="B143" s="1" t="s">
        <v>186</v>
      </c>
      <c r="C143" s="1" t="s">
        <v>584</v>
      </c>
      <c r="D143" s="14" t="s">
        <v>5476</v>
      </c>
      <c r="E143" s="14" t="s">
        <v>5337</v>
      </c>
    </row>
    <row r="144" spans="1:5" ht="25">
      <c r="A144" s="1" t="s">
        <v>260</v>
      </c>
      <c r="B144" s="1" t="s">
        <v>260</v>
      </c>
      <c r="C144" s="1" t="s">
        <v>584</v>
      </c>
      <c r="D144" s="14" t="s">
        <v>5477</v>
      </c>
      <c r="E144" s="14" t="s">
        <v>5337</v>
      </c>
    </row>
    <row r="145" spans="1:5" ht="25">
      <c r="A145" s="1" t="s">
        <v>123</v>
      </c>
      <c r="B145" s="1" t="s">
        <v>123</v>
      </c>
      <c r="C145" s="1" t="s">
        <v>584</v>
      </c>
      <c r="D145" s="14" t="s">
        <v>5478</v>
      </c>
      <c r="E145" s="14" t="s">
        <v>5337</v>
      </c>
    </row>
    <row r="146" spans="1:5">
      <c r="A146" s="1" t="s">
        <v>40</v>
      </c>
      <c r="B146" s="1" t="s">
        <v>40</v>
      </c>
      <c r="C146" s="1" t="s">
        <v>584</v>
      </c>
      <c r="D146" s="14" t="s">
        <v>5479</v>
      </c>
      <c r="E146" s="14" t="s">
        <v>5337</v>
      </c>
    </row>
    <row r="147" spans="1:5">
      <c r="A147" s="1" t="s">
        <v>188</v>
      </c>
      <c r="B147" s="1" t="s">
        <v>188</v>
      </c>
      <c r="C147" s="1" t="s">
        <v>584</v>
      </c>
      <c r="D147" s="14" t="s">
        <v>5480</v>
      </c>
      <c r="E147" s="14" t="s">
        <v>5337</v>
      </c>
    </row>
    <row r="148" spans="1:5">
      <c r="A148" s="1" t="s">
        <v>483</v>
      </c>
      <c r="B148" s="1" t="s">
        <v>188</v>
      </c>
      <c r="C148" s="1" t="s">
        <v>584</v>
      </c>
      <c r="D148" s="14" t="s">
        <v>5481</v>
      </c>
      <c r="E148" s="14" t="s">
        <v>5345</v>
      </c>
    </row>
    <row r="149" spans="1:5">
      <c r="A149" s="1" t="s">
        <v>50</v>
      </c>
      <c r="B149" s="1" t="s">
        <v>50</v>
      </c>
      <c r="C149" s="1" t="s">
        <v>584</v>
      </c>
      <c r="D149" s="14" t="s">
        <v>5482</v>
      </c>
      <c r="E149" s="14" t="s">
        <v>5337</v>
      </c>
    </row>
    <row r="150" spans="1:5">
      <c r="A150" s="1" t="s">
        <v>295</v>
      </c>
      <c r="B150" s="1" t="s">
        <v>295</v>
      </c>
      <c r="C150" s="1" t="s">
        <v>584</v>
      </c>
      <c r="D150" s="14" t="s">
        <v>5483</v>
      </c>
      <c r="E150" s="14" t="s">
        <v>5337</v>
      </c>
    </row>
    <row r="151" spans="1:5">
      <c r="A151" s="1" t="s">
        <v>484</v>
      </c>
      <c r="B151" s="1" t="s">
        <v>295</v>
      </c>
      <c r="C151" s="1" t="s">
        <v>584</v>
      </c>
      <c r="D151" s="14" t="s">
        <v>5371</v>
      </c>
      <c r="E151" s="14" t="s">
        <v>5345</v>
      </c>
    </row>
    <row r="152" spans="1:5">
      <c r="A152" s="1" t="s">
        <v>331</v>
      </c>
      <c r="B152" s="1" t="s">
        <v>331</v>
      </c>
      <c r="C152" s="1" t="s">
        <v>584</v>
      </c>
      <c r="D152" s="14" t="s">
        <v>5484</v>
      </c>
      <c r="E152" s="14" t="s">
        <v>5337</v>
      </c>
    </row>
    <row r="153" spans="1:5">
      <c r="A153" s="1" t="s">
        <v>485</v>
      </c>
      <c r="B153" s="1" t="s">
        <v>331</v>
      </c>
      <c r="C153" s="1" t="s">
        <v>584</v>
      </c>
      <c r="D153" s="14" t="s">
        <v>5354</v>
      </c>
      <c r="E153" s="14" t="s">
        <v>5345</v>
      </c>
    </row>
    <row r="154" spans="1:5">
      <c r="A154" s="1" t="s">
        <v>5485</v>
      </c>
      <c r="B154" s="1" t="s">
        <v>162</v>
      </c>
      <c r="C154" s="1" t="s">
        <v>584</v>
      </c>
      <c r="D154" s="14" t="s">
        <v>5486</v>
      </c>
      <c r="E154" s="14" t="s">
        <v>5345</v>
      </c>
    </row>
    <row r="155" spans="1:5">
      <c r="A155" s="1" t="s">
        <v>162</v>
      </c>
      <c r="B155" s="1" t="s">
        <v>162</v>
      </c>
      <c r="C155" s="1" t="s">
        <v>584</v>
      </c>
      <c r="D155" s="14" t="s">
        <v>5487</v>
      </c>
      <c r="E155" s="14" t="s">
        <v>5337</v>
      </c>
    </row>
    <row r="156" spans="1:5">
      <c r="A156" s="1" t="s">
        <v>240</v>
      </c>
      <c r="B156" s="1" t="s">
        <v>240</v>
      </c>
      <c r="C156" s="1" t="s">
        <v>584</v>
      </c>
      <c r="D156" s="14" t="s">
        <v>5488</v>
      </c>
      <c r="E156" s="14" t="s">
        <v>5337</v>
      </c>
    </row>
    <row r="157" spans="1:5">
      <c r="A157" s="1" t="s">
        <v>346</v>
      </c>
      <c r="B157" s="1" t="s">
        <v>346</v>
      </c>
      <c r="C157" s="1" t="s">
        <v>584</v>
      </c>
      <c r="D157" s="14" t="s">
        <v>5489</v>
      </c>
      <c r="E157" s="14" t="s">
        <v>5337</v>
      </c>
    </row>
    <row r="158" spans="1:5">
      <c r="A158" s="1" t="s">
        <v>5490</v>
      </c>
      <c r="B158" s="1" t="s">
        <v>346</v>
      </c>
      <c r="C158" s="1" t="s">
        <v>584</v>
      </c>
      <c r="D158" s="14" t="s">
        <v>5373</v>
      </c>
      <c r="E158" s="14" t="s">
        <v>5345</v>
      </c>
    </row>
    <row r="159" spans="1:5">
      <c r="A159" s="1" t="s">
        <v>70</v>
      </c>
      <c r="B159" s="1" t="s">
        <v>70</v>
      </c>
      <c r="C159" s="1" t="s">
        <v>584</v>
      </c>
      <c r="D159" s="14" t="s">
        <v>5491</v>
      </c>
      <c r="E159" s="14" t="s">
        <v>5337</v>
      </c>
    </row>
    <row r="160" spans="1:5" ht="25">
      <c r="A160" s="1" t="s">
        <v>486</v>
      </c>
      <c r="B160" s="1" t="s">
        <v>94</v>
      </c>
      <c r="C160" s="1" t="s">
        <v>584</v>
      </c>
      <c r="D160" s="14" t="s">
        <v>5492</v>
      </c>
      <c r="E160" s="14" t="s">
        <v>5345</v>
      </c>
    </row>
    <row r="161" spans="1:5">
      <c r="A161" s="1" t="s">
        <v>2502</v>
      </c>
      <c r="B161" s="1" t="s">
        <v>2502</v>
      </c>
      <c r="C161" s="1" t="s">
        <v>1158</v>
      </c>
      <c r="D161" s="14" t="s">
        <v>5438</v>
      </c>
      <c r="E161" s="14" t="s">
        <v>5337</v>
      </c>
    </row>
    <row r="162" spans="1:5" ht="25">
      <c r="A162" s="1" t="s">
        <v>85</v>
      </c>
      <c r="B162" s="1" t="s">
        <v>85</v>
      </c>
      <c r="C162" s="1" t="s">
        <v>584</v>
      </c>
      <c r="D162" s="14" t="s">
        <v>5493</v>
      </c>
      <c r="E162" s="14" t="s">
        <v>5337</v>
      </c>
    </row>
    <row r="163" spans="1:5">
      <c r="A163" s="1" t="s">
        <v>124</v>
      </c>
      <c r="B163" s="1" t="s">
        <v>124</v>
      </c>
      <c r="C163" s="1" t="s">
        <v>584</v>
      </c>
      <c r="D163" s="14" t="s">
        <v>5494</v>
      </c>
      <c r="E163" s="14" t="s">
        <v>5337</v>
      </c>
    </row>
    <row r="164" spans="1:5">
      <c r="A164" s="1" t="s">
        <v>314</v>
      </c>
      <c r="B164" s="1" t="s">
        <v>314</v>
      </c>
      <c r="C164" s="1" t="s">
        <v>584</v>
      </c>
      <c r="D164" s="14" t="s">
        <v>5495</v>
      </c>
      <c r="E164" s="14" t="s">
        <v>5337</v>
      </c>
    </row>
    <row r="165" spans="1:5">
      <c r="A165" s="1" t="s">
        <v>168</v>
      </c>
      <c r="B165" s="1" t="s">
        <v>168</v>
      </c>
      <c r="C165" s="1" t="s">
        <v>584</v>
      </c>
      <c r="D165" s="14" t="s">
        <v>5496</v>
      </c>
      <c r="E165" s="14" t="s">
        <v>5337</v>
      </c>
    </row>
    <row r="166" spans="1:5">
      <c r="A166" s="1" t="s">
        <v>487</v>
      </c>
      <c r="B166" s="1" t="s">
        <v>342</v>
      </c>
      <c r="C166" s="1" t="s">
        <v>584</v>
      </c>
      <c r="D166" s="14" t="s">
        <v>5497</v>
      </c>
      <c r="E166" s="14" t="s">
        <v>5345</v>
      </c>
    </row>
    <row r="167" spans="1:5">
      <c r="A167" s="1" t="s">
        <v>5498</v>
      </c>
      <c r="B167" s="1" t="s">
        <v>342</v>
      </c>
      <c r="C167" s="1" t="s">
        <v>584</v>
      </c>
      <c r="D167" s="14" t="s">
        <v>5499</v>
      </c>
      <c r="E167" s="14" t="s">
        <v>5345</v>
      </c>
    </row>
    <row r="168" spans="1:5">
      <c r="A168" s="1" t="s">
        <v>342</v>
      </c>
      <c r="B168" s="1" t="s">
        <v>342</v>
      </c>
      <c r="C168" s="1" t="s">
        <v>584</v>
      </c>
      <c r="D168" s="14" t="s">
        <v>5500</v>
      </c>
      <c r="E168" s="14" t="s">
        <v>5337</v>
      </c>
    </row>
    <row r="169" spans="1:5" ht="25">
      <c r="A169" s="1" t="s">
        <v>321</v>
      </c>
      <c r="B169" s="1" t="s">
        <v>321</v>
      </c>
      <c r="C169" s="1" t="s">
        <v>584</v>
      </c>
      <c r="D169" s="14" t="s">
        <v>5501</v>
      </c>
      <c r="E169" s="14" t="s">
        <v>5337</v>
      </c>
    </row>
    <row r="170" spans="1:5">
      <c r="A170" s="1" t="s">
        <v>184</v>
      </c>
      <c r="B170" s="1" t="s">
        <v>184</v>
      </c>
      <c r="C170" s="1" t="s">
        <v>584</v>
      </c>
      <c r="D170" s="14" t="s">
        <v>5502</v>
      </c>
      <c r="E170" s="14" t="s">
        <v>5337</v>
      </c>
    </row>
    <row r="171" spans="1:5">
      <c r="A171" s="1" t="s">
        <v>116</v>
      </c>
      <c r="B171" s="1" t="s">
        <v>116</v>
      </c>
      <c r="C171" s="1" t="s">
        <v>584</v>
      </c>
      <c r="D171" s="14" t="s">
        <v>5503</v>
      </c>
      <c r="E171" s="14" t="s">
        <v>5337</v>
      </c>
    </row>
    <row r="172" spans="1:5">
      <c r="A172" s="1" t="s">
        <v>488</v>
      </c>
      <c r="B172" s="1" t="s">
        <v>116</v>
      </c>
      <c r="C172" s="1" t="s">
        <v>584</v>
      </c>
      <c r="D172" s="14" t="s">
        <v>5504</v>
      </c>
      <c r="E172" s="14" t="s">
        <v>5345</v>
      </c>
    </row>
    <row r="173" spans="1:5" ht="25">
      <c r="A173" s="1" t="s">
        <v>65</v>
      </c>
      <c r="B173" s="1" t="s">
        <v>65</v>
      </c>
      <c r="C173" s="1" t="s">
        <v>584</v>
      </c>
      <c r="D173" s="14" t="s">
        <v>5505</v>
      </c>
      <c r="E173" s="14" t="s">
        <v>5337</v>
      </c>
    </row>
    <row r="174" spans="1:5">
      <c r="A174" s="1" t="s">
        <v>206</v>
      </c>
      <c r="B174" s="1" t="s">
        <v>206</v>
      </c>
      <c r="C174" s="1" t="s">
        <v>584</v>
      </c>
      <c r="D174" s="14" t="s">
        <v>5506</v>
      </c>
      <c r="E174" s="14" t="s">
        <v>5337</v>
      </c>
    </row>
    <row r="175" spans="1:5">
      <c r="A175" s="1" t="s">
        <v>490</v>
      </c>
      <c r="B175" s="1" t="s">
        <v>206</v>
      </c>
      <c r="C175" s="1" t="s">
        <v>584</v>
      </c>
      <c r="D175" s="14" t="s">
        <v>5507</v>
      </c>
      <c r="E175" s="14" t="s">
        <v>5345</v>
      </c>
    </row>
    <row r="176" spans="1:5">
      <c r="A176" s="1" t="s">
        <v>43</v>
      </c>
      <c r="B176" s="1" t="s">
        <v>43</v>
      </c>
      <c r="C176" s="1" t="s">
        <v>584</v>
      </c>
      <c r="D176" s="14" t="s">
        <v>5508</v>
      </c>
      <c r="E176" s="14" t="s">
        <v>5337</v>
      </c>
    </row>
    <row r="177" spans="1:5">
      <c r="A177" s="1" t="s">
        <v>174</v>
      </c>
      <c r="B177" s="1" t="s">
        <v>174</v>
      </c>
      <c r="C177" s="1" t="s">
        <v>584</v>
      </c>
      <c r="D177" s="14" t="s">
        <v>5509</v>
      </c>
      <c r="E177" s="14" t="s">
        <v>5337</v>
      </c>
    </row>
    <row r="178" spans="1:5">
      <c r="A178" s="1" t="s">
        <v>491</v>
      </c>
      <c r="B178" s="1" t="s">
        <v>174</v>
      </c>
      <c r="C178" s="1" t="s">
        <v>584</v>
      </c>
      <c r="D178" s="14" t="s">
        <v>5507</v>
      </c>
      <c r="E178" s="14" t="s">
        <v>5345</v>
      </c>
    </row>
    <row r="179" spans="1:5" ht="25">
      <c r="A179" s="1" t="s">
        <v>333</v>
      </c>
      <c r="B179" s="1" t="s">
        <v>333</v>
      </c>
      <c r="C179" s="1" t="s">
        <v>584</v>
      </c>
      <c r="D179" s="14" t="s">
        <v>5510</v>
      </c>
      <c r="E179" s="14" t="s">
        <v>5337</v>
      </c>
    </row>
    <row r="180" spans="1:5" ht="25">
      <c r="A180" s="1" t="s">
        <v>60</v>
      </c>
      <c r="B180" s="1" t="s">
        <v>60</v>
      </c>
      <c r="C180" s="1" t="s">
        <v>584</v>
      </c>
      <c r="D180" s="14" t="s">
        <v>5511</v>
      </c>
      <c r="E180" s="14" t="s">
        <v>5337</v>
      </c>
    </row>
    <row r="181" spans="1:5">
      <c r="A181" s="1" t="s">
        <v>137</v>
      </c>
      <c r="B181" s="1" t="s">
        <v>137</v>
      </c>
      <c r="C181" s="1" t="s">
        <v>584</v>
      </c>
      <c r="D181" s="14" t="s">
        <v>5512</v>
      </c>
      <c r="E181" s="14" t="s">
        <v>5337</v>
      </c>
    </row>
    <row r="182" spans="1:5">
      <c r="A182" s="1" t="s">
        <v>492</v>
      </c>
      <c r="B182" s="1" t="s">
        <v>137</v>
      </c>
      <c r="C182" s="1" t="s">
        <v>584</v>
      </c>
      <c r="D182" s="14" t="s">
        <v>5513</v>
      </c>
      <c r="E182" s="14" t="s">
        <v>5345</v>
      </c>
    </row>
    <row r="183" spans="1:5" ht="25">
      <c r="A183" s="1" t="s">
        <v>161</v>
      </c>
      <c r="B183" s="1" t="s">
        <v>161</v>
      </c>
      <c r="C183" s="1" t="s">
        <v>584</v>
      </c>
      <c r="D183" s="14" t="s">
        <v>5514</v>
      </c>
      <c r="E183" s="14" t="s">
        <v>5337</v>
      </c>
    </row>
    <row r="184" spans="1:5">
      <c r="A184" s="1" t="s">
        <v>290</v>
      </c>
      <c r="B184" s="1" t="s">
        <v>290</v>
      </c>
      <c r="C184" s="1" t="s">
        <v>584</v>
      </c>
      <c r="D184" s="14" t="s">
        <v>5515</v>
      </c>
      <c r="E184" s="14" t="s">
        <v>5337</v>
      </c>
    </row>
    <row r="185" spans="1:5">
      <c r="A185" s="1" t="s">
        <v>493</v>
      </c>
      <c r="B185" s="1" t="s">
        <v>290</v>
      </c>
      <c r="C185" s="1" t="s">
        <v>584</v>
      </c>
      <c r="D185" s="14" t="s">
        <v>5516</v>
      </c>
      <c r="E185" s="14" t="s">
        <v>5345</v>
      </c>
    </row>
    <row r="186" spans="1:5">
      <c r="A186" s="1" t="s">
        <v>213</v>
      </c>
      <c r="B186" s="1" t="s">
        <v>213</v>
      </c>
      <c r="C186" s="1" t="s">
        <v>584</v>
      </c>
      <c r="D186" s="14" t="s">
        <v>5517</v>
      </c>
      <c r="E186" s="14" t="s">
        <v>5337</v>
      </c>
    </row>
    <row r="187" spans="1:5">
      <c r="A187" s="1" t="s">
        <v>310</v>
      </c>
      <c r="B187" s="1" t="s">
        <v>310</v>
      </c>
      <c r="C187" s="1" t="s">
        <v>584</v>
      </c>
      <c r="D187" s="14" t="s">
        <v>5518</v>
      </c>
      <c r="E187" s="14" t="s">
        <v>5337</v>
      </c>
    </row>
    <row r="188" spans="1:5">
      <c r="A188" s="1" t="s">
        <v>5519</v>
      </c>
      <c r="B188" s="1" t="s">
        <v>310</v>
      </c>
      <c r="C188" s="1" t="s">
        <v>584</v>
      </c>
      <c r="D188" s="14" t="s">
        <v>5520</v>
      </c>
      <c r="E188" s="14" t="s">
        <v>5345</v>
      </c>
    </row>
    <row r="189" spans="1:5">
      <c r="A189" s="1" t="s">
        <v>494</v>
      </c>
      <c r="B189" s="1" t="s">
        <v>310</v>
      </c>
      <c r="C189" s="1" t="s">
        <v>584</v>
      </c>
      <c r="D189" s="14" t="s">
        <v>5521</v>
      </c>
      <c r="E189" s="14" t="s">
        <v>5345</v>
      </c>
    </row>
    <row r="190" spans="1:5">
      <c r="A190" s="1" t="s">
        <v>136</v>
      </c>
      <c r="B190" s="1" t="s">
        <v>136</v>
      </c>
      <c r="C190" s="1" t="s">
        <v>584</v>
      </c>
      <c r="D190" s="14" t="s">
        <v>5522</v>
      </c>
      <c r="E190" s="14" t="s">
        <v>5337</v>
      </c>
    </row>
    <row r="191" spans="1:5">
      <c r="A191" s="1" t="s">
        <v>59</v>
      </c>
      <c r="B191" s="1" t="s">
        <v>59</v>
      </c>
      <c r="C191" s="1" t="s">
        <v>584</v>
      </c>
      <c r="D191" s="14" t="s">
        <v>5523</v>
      </c>
      <c r="E191" s="14" t="s">
        <v>5337</v>
      </c>
    </row>
    <row r="192" spans="1:5" ht="25">
      <c r="A192" s="1" t="s">
        <v>239</v>
      </c>
      <c r="B192" s="1" t="s">
        <v>239</v>
      </c>
      <c r="C192" s="1" t="s">
        <v>584</v>
      </c>
      <c r="D192" s="14" t="s">
        <v>5524</v>
      </c>
      <c r="E192" s="14" t="s">
        <v>5337</v>
      </c>
    </row>
    <row r="193" spans="1:5">
      <c r="A193" s="1" t="s">
        <v>58</v>
      </c>
      <c r="B193" s="1" t="s">
        <v>58</v>
      </c>
      <c r="C193" s="1" t="s">
        <v>584</v>
      </c>
      <c r="D193" s="14" t="s">
        <v>5525</v>
      </c>
      <c r="E193" s="14" t="s">
        <v>5337</v>
      </c>
    </row>
    <row r="194" spans="1:5">
      <c r="A194" s="1" t="s">
        <v>496</v>
      </c>
      <c r="B194" s="1" t="s">
        <v>58</v>
      </c>
      <c r="C194" s="1" t="s">
        <v>584</v>
      </c>
      <c r="D194" s="14" t="s">
        <v>5526</v>
      </c>
      <c r="E194" s="14" t="s">
        <v>5345</v>
      </c>
    </row>
    <row r="195" spans="1:5">
      <c r="A195" s="1" t="s">
        <v>225</v>
      </c>
      <c r="B195" s="1" t="s">
        <v>225</v>
      </c>
      <c r="C195" s="1" t="s">
        <v>584</v>
      </c>
      <c r="D195" s="14" t="s">
        <v>5527</v>
      </c>
      <c r="E195" s="14" t="s">
        <v>5337</v>
      </c>
    </row>
    <row r="196" spans="1:5">
      <c r="A196" s="1" t="s">
        <v>497</v>
      </c>
      <c r="B196" s="1" t="s">
        <v>225</v>
      </c>
      <c r="C196" s="1" t="s">
        <v>584</v>
      </c>
      <c r="D196" s="14" t="s">
        <v>5528</v>
      </c>
      <c r="E196" s="14" t="s">
        <v>5345</v>
      </c>
    </row>
    <row r="197" spans="1:5">
      <c r="A197" s="1" t="s">
        <v>233</v>
      </c>
      <c r="B197" s="1" t="s">
        <v>233</v>
      </c>
      <c r="C197" s="1" t="s">
        <v>584</v>
      </c>
      <c r="D197" s="14" t="s">
        <v>5529</v>
      </c>
      <c r="E197" s="14" t="s">
        <v>5337</v>
      </c>
    </row>
    <row r="198" spans="1:5">
      <c r="A198" s="1" t="s">
        <v>498</v>
      </c>
      <c r="B198" s="1" t="s">
        <v>233</v>
      </c>
      <c r="C198" s="1" t="s">
        <v>584</v>
      </c>
      <c r="D198" s="14" t="s">
        <v>5530</v>
      </c>
      <c r="E198" s="14" t="s">
        <v>5345</v>
      </c>
    </row>
    <row r="199" spans="1:5">
      <c r="A199" s="1" t="s">
        <v>27</v>
      </c>
      <c r="B199" s="1" t="s">
        <v>27</v>
      </c>
      <c r="C199" s="1" t="s">
        <v>584</v>
      </c>
      <c r="D199" s="14" t="s">
        <v>5531</v>
      </c>
      <c r="E199" s="14" t="s">
        <v>5337</v>
      </c>
    </row>
    <row r="200" spans="1:5">
      <c r="A200" s="1" t="s">
        <v>254</v>
      </c>
      <c r="B200" s="1" t="s">
        <v>254</v>
      </c>
      <c r="C200" s="1" t="s">
        <v>584</v>
      </c>
      <c r="D200" s="14" t="s">
        <v>5532</v>
      </c>
      <c r="E200" s="14" t="s">
        <v>5337</v>
      </c>
    </row>
    <row r="201" spans="1:5">
      <c r="A201" s="1" t="s">
        <v>499</v>
      </c>
      <c r="B201" s="1" t="s">
        <v>317</v>
      </c>
      <c r="C201" s="1" t="s">
        <v>584</v>
      </c>
      <c r="D201" s="14" t="s">
        <v>5533</v>
      </c>
      <c r="E201" s="14" t="s">
        <v>5345</v>
      </c>
    </row>
    <row r="202" spans="1:5">
      <c r="A202" s="1" t="s">
        <v>317</v>
      </c>
      <c r="B202" s="1" t="s">
        <v>317</v>
      </c>
      <c r="C202" s="1" t="s">
        <v>584</v>
      </c>
      <c r="D202" s="14" t="s">
        <v>5534</v>
      </c>
      <c r="E202" s="14" t="s">
        <v>5337</v>
      </c>
    </row>
    <row r="203" spans="1:5">
      <c r="A203" s="1" t="s">
        <v>366</v>
      </c>
      <c r="B203" s="1" t="s">
        <v>366</v>
      </c>
      <c r="C203" s="1" t="s">
        <v>584</v>
      </c>
      <c r="D203" s="14" t="s">
        <v>5535</v>
      </c>
      <c r="E203" s="14" t="s">
        <v>5337</v>
      </c>
    </row>
    <row r="204" spans="1:5" ht="25">
      <c r="A204" s="1" t="s">
        <v>108</v>
      </c>
      <c r="B204" s="1" t="s">
        <v>108</v>
      </c>
      <c r="C204" s="1" t="s">
        <v>584</v>
      </c>
      <c r="D204" s="14" t="s">
        <v>5536</v>
      </c>
      <c r="E204" s="14" t="s">
        <v>5337</v>
      </c>
    </row>
    <row r="205" spans="1:5" ht="25">
      <c r="A205" s="1" t="s">
        <v>101</v>
      </c>
      <c r="B205" s="1" t="s">
        <v>101</v>
      </c>
      <c r="C205" s="1" t="s">
        <v>584</v>
      </c>
      <c r="D205" s="14" t="s">
        <v>5537</v>
      </c>
      <c r="E205" s="14" t="s">
        <v>5337</v>
      </c>
    </row>
    <row r="206" spans="1:5" ht="25">
      <c r="A206" s="1" t="s">
        <v>86</v>
      </c>
      <c r="B206" s="1" t="s">
        <v>86</v>
      </c>
      <c r="C206" s="1" t="s">
        <v>584</v>
      </c>
      <c r="D206" s="14" t="s">
        <v>5538</v>
      </c>
      <c r="E206" s="14" t="s">
        <v>5337</v>
      </c>
    </row>
    <row r="207" spans="1:5" ht="25">
      <c r="A207" s="1" t="s">
        <v>45</v>
      </c>
      <c r="B207" s="1" t="s">
        <v>45</v>
      </c>
      <c r="C207" s="1" t="s">
        <v>584</v>
      </c>
      <c r="D207" s="14" t="s">
        <v>5539</v>
      </c>
      <c r="E207" s="14" t="s">
        <v>5337</v>
      </c>
    </row>
    <row r="208" spans="1:5" ht="25">
      <c r="A208" s="1" t="s">
        <v>208</v>
      </c>
      <c r="B208" s="1" t="s">
        <v>208</v>
      </c>
      <c r="C208" s="1" t="s">
        <v>584</v>
      </c>
      <c r="D208" s="14" t="s">
        <v>5540</v>
      </c>
      <c r="E208" s="14" t="s">
        <v>5337</v>
      </c>
    </row>
    <row r="209" spans="1:5">
      <c r="A209" s="1" t="s">
        <v>130</v>
      </c>
      <c r="B209" s="1" t="s">
        <v>130</v>
      </c>
      <c r="C209" s="1" t="s">
        <v>584</v>
      </c>
      <c r="D209" s="14" t="s">
        <v>5541</v>
      </c>
      <c r="E209" s="14" t="s">
        <v>5337</v>
      </c>
    </row>
    <row r="210" spans="1:5">
      <c r="A210" s="1" t="s">
        <v>500</v>
      </c>
      <c r="B210" s="1" t="s">
        <v>89</v>
      </c>
      <c r="C210" s="1" t="s">
        <v>584</v>
      </c>
      <c r="D210" s="14" t="s">
        <v>5542</v>
      </c>
      <c r="E210" s="14" t="s">
        <v>5345</v>
      </c>
    </row>
    <row r="211" spans="1:5">
      <c r="A211" s="1" t="s">
        <v>89</v>
      </c>
      <c r="B211" s="1" t="s">
        <v>89</v>
      </c>
      <c r="C211" s="1" t="s">
        <v>584</v>
      </c>
      <c r="D211" s="14" t="s">
        <v>5543</v>
      </c>
      <c r="E211" s="14" t="s">
        <v>5337</v>
      </c>
    </row>
    <row r="212" spans="1:5">
      <c r="A212" s="1" t="s">
        <v>5544</v>
      </c>
      <c r="B212" s="1" t="s">
        <v>89</v>
      </c>
      <c r="C212" s="1" t="s">
        <v>584</v>
      </c>
      <c r="D212" s="14" t="s">
        <v>5386</v>
      </c>
      <c r="E212" s="14" t="s">
        <v>5345</v>
      </c>
    </row>
    <row r="213" spans="1:5">
      <c r="A213" s="1" t="s">
        <v>46</v>
      </c>
      <c r="B213" s="1" t="s">
        <v>46</v>
      </c>
      <c r="C213" s="1" t="s">
        <v>584</v>
      </c>
      <c r="D213" s="14" t="s">
        <v>5545</v>
      </c>
      <c r="E213" s="14" t="s">
        <v>5337</v>
      </c>
    </row>
    <row r="214" spans="1:5">
      <c r="A214" s="1" t="s">
        <v>501</v>
      </c>
      <c r="B214" s="1" t="s">
        <v>46</v>
      </c>
      <c r="C214" s="1" t="s">
        <v>584</v>
      </c>
      <c r="D214" s="14" t="s">
        <v>5546</v>
      </c>
      <c r="E214" s="14" t="s">
        <v>5345</v>
      </c>
    </row>
    <row r="215" spans="1:5" ht="25">
      <c r="A215" s="1" t="s">
        <v>287</v>
      </c>
      <c r="B215" s="1" t="s">
        <v>287</v>
      </c>
      <c r="C215" s="1" t="s">
        <v>584</v>
      </c>
      <c r="D215" s="14" t="s">
        <v>5547</v>
      </c>
      <c r="E215" s="14" t="s">
        <v>5337</v>
      </c>
    </row>
    <row r="216" spans="1:5">
      <c r="A216" s="1" t="s">
        <v>5548</v>
      </c>
      <c r="B216" s="1" t="s">
        <v>287</v>
      </c>
      <c r="C216" s="1" t="s">
        <v>584</v>
      </c>
      <c r="D216" s="14" t="s">
        <v>5386</v>
      </c>
      <c r="E216" s="14" t="s">
        <v>5345</v>
      </c>
    </row>
    <row r="217" spans="1:5">
      <c r="A217" s="1" t="s">
        <v>329</v>
      </c>
      <c r="B217" s="1" t="s">
        <v>329</v>
      </c>
      <c r="C217" s="1" t="s">
        <v>584</v>
      </c>
      <c r="D217" s="14" t="s">
        <v>5549</v>
      </c>
      <c r="E217" s="14" t="s">
        <v>5337</v>
      </c>
    </row>
    <row r="218" spans="1:5">
      <c r="A218" s="1" t="s">
        <v>29</v>
      </c>
      <c r="B218" s="1" t="s">
        <v>29</v>
      </c>
      <c r="C218" s="1" t="s">
        <v>584</v>
      </c>
      <c r="D218" s="14" t="s">
        <v>5550</v>
      </c>
      <c r="E218" s="14" t="s">
        <v>5337</v>
      </c>
    </row>
    <row r="219" spans="1:5">
      <c r="A219" s="1" t="s">
        <v>5551</v>
      </c>
      <c r="B219" s="1" t="s">
        <v>234</v>
      </c>
      <c r="C219" s="1" t="s">
        <v>584</v>
      </c>
      <c r="D219" s="14" t="s">
        <v>5552</v>
      </c>
      <c r="E219" s="14" t="s">
        <v>5553</v>
      </c>
    </row>
    <row r="220" spans="1:5">
      <c r="A220" s="1" t="s">
        <v>234</v>
      </c>
      <c r="B220" s="1" t="s">
        <v>234</v>
      </c>
      <c r="C220" s="1" t="s">
        <v>584</v>
      </c>
      <c r="D220" s="14" t="s">
        <v>5554</v>
      </c>
      <c r="E220" s="14" t="s">
        <v>5337</v>
      </c>
    </row>
    <row r="221" spans="1:5">
      <c r="A221" s="1" t="s">
        <v>5551</v>
      </c>
      <c r="B221" s="1" t="s">
        <v>336</v>
      </c>
      <c r="C221" s="1" t="s">
        <v>584</v>
      </c>
      <c r="D221" s="14" t="s">
        <v>5555</v>
      </c>
      <c r="E221" s="14" t="s">
        <v>5553</v>
      </c>
    </row>
    <row r="222" spans="1:5">
      <c r="A222" s="1" t="s">
        <v>336</v>
      </c>
      <c r="B222" s="1" t="s">
        <v>336</v>
      </c>
      <c r="C222" s="1" t="s">
        <v>584</v>
      </c>
      <c r="D222" s="14" t="s">
        <v>5556</v>
      </c>
      <c r="E222" s="14" t="s">
        <v>5337</v>
      </c>
    </row>
    <row r="223" spans="1:5">
      <c r="A223" s="1" t="s">
        <v>133</v>
      </c>
      <c r="B223" s="1" t="s">
        <v>133</v>
      </c>
      <c r="C223" s="1" t="s">
        <v>584</v>
      </c>
      <c r="D223" s="14" t="s">
        <v>5557</v>
      </c>
      <c r="E223" s="14" t="s">
        <v>5337</v>
      </c>
    </row>
    <row r="224" spans="1:5" ht="25">
      <c r="A224" s="1" t="s">
        <v>359</v>
      </c>
      <c r="B224" s="1" t="s">
        <v>359</v>
      </c>
      <c r="C224" s="1" t="s">
        <v>584</v>
      </c>
      <c r="D224" s="14" t="s">
        <v>5558</v>
      </c>
      <c r="E224" s="14" t="s">
        <v>5337</v>
      </c>
    </row>
    <row r="225" spans="1:5" ht="25">
      <c r="A225" s="1" t="s">
        <v>298</v>
      </c>
      <c r="B225" s="1" t="s">
        <v>298</v>
      </c>
      <c r="C225" s="1" t="s">
        <v>584</v>
      </c>
      <c r="D225" s="14" t="s">
        <v>5559</v>
      </c>
      <c r="E225" s="14" t="s">
        <v>5337</v>
      </c>
    </row>
    <row r="226" spans="1:5" ht="25">
      <c r="A226" s="1" t="s">
        <v>147</v>
      </c>
      <c r="B226" s="1" t="s">
        <v>147</v>
      </c>
      <c r="C226" s="1" t="s">
        <v>584</v>
      </c>
      <c r="D226" s="14" t="s">
        <v>5560</v>
      </c>
      <c r="E226" s="14" t="s">
        <v>5337</v>
      </c>
    </row>
    <row r="227" spans="1:5">
      <c r="A227" s="1" t="s">
        <v>152</v>
      </c>
      <c r="B227" s="1" t="s">
        <v>152</v>
      </c>
      <c r="C227" s="1" t="s">
        <v>584</v>
      </c>
      <c r="D227" s="14" t="s">
        <v>5561</v>
      </c>
      <c r="E227" s="14" t="s">
        <v>5337</v>
      </c>
    </row>
    <row r="228" spans="1:5" ht="25">
      <c r="A228" s="1" t="s">
        <v>91</v>
      </c>
      <c r="B228" s="1" t="s">
        <v>91</v>
      </c>
      <c r="C228" s="1" t="s">
        <v>584</v>
      </c>
      <c r="D228" s="14" t="s">
        <v>5562</v>
      </c>
      <c r="E228" s="14" t="s">
        <v>5337</v>
      </c>
    </row>
    <row r="229" spans="1:5" ht="25">
      <c r="A229" s="1" t="s">
        <v>280</v>
      </c>
      <c r="B229" s="1" t="s">
        <v>280</v>
      </c>
      <c r="C229" s="1" t="s">
        <v>584</v>
      </c>
      <c r="D229" s="14" t="s">
        <v>5563</v>
      </c>
      <c r="E229" s="14" t="s">
        <v>5337</v>
      </c>
    </row>
    <row r="230" spans="1:5">
      <c r="A230" s="1" t="s">
        <v>134</v>
      </c>
      <c r="B230" s="1" t="s">
        <v>134</v>
      </c>
      <c r="C230" s="1" t="s">
        <v>584</v>
      </c>
      <c r="D230" s="14" t="s">
        <v>5564</v>
      </c>
      <c r="E230" s="14" t="s">
        <v>5337</v>
      </c>
    </row>
    <row r="231" spans="1:5">
      <c r="A231" s="1" t="s">
        <v>224</v>
      </c>
      <c r="B231" s="1" t="s">
        <v>224</v>
      </c>
      <c r="C231" s="1" t="s">
        <v>584</v>
      </c>
      <c r="D231" s="14" t="s">
        <v>5565</v>
      </c>
      <c r="E231" s="14" t="s">
        <v>5337</v>
      </c>
    </row>
    <row r="232" spans="1:5">
      <c r="A232" s="1" t="s">
        <v>326</v>
      </c>
      <c r="B232" s="1" t="s">
        <v>326</v>
      </c>
      <c r="C232" s="1" t="s">
        <v>584</v>
      </c>
      <c r="D232" s="14" t="s">
        <v>5566</v>
      </c>
      <c r="E232" s="14" t="s">
        <v>5337</v>
      </c>
    </row>
    <row r="233" spans="1:5" ht="25">
      <c r="A233" s="1" t="s">
        <v>345</v>
      </c>
      <c r="B233" s="1" t="s">
        <v>345</v>
      </c>
      <c r="C233" s="1" t="s">
        <v>584</v>
      </c>
      <c r="D233" s="14" t="s">
        <v>5567</v>
      </c>
      <c r="E233" s="14" t="s">
        <v>5337</v>
      </c>
    </row>
    <row r="234" spans="1:5">
      <c r="A234" s="1" t="s">
        <v>502</v>
      </c>
      <c r="B234" s="1" t="s">
        <v>122</v>
      </c>
      <c r="C234" s="1" t="s">
        <v>584</v>
      </c>
      <c r="D234" s="14" t="s">
        <v>5568</v>
      </c>
      <c r="E234" s="14" t="s">
        <v>5553</v>
      </c>
    </row>
    <row r="235" spans="1:5">
      <c r="A235" s="1" t="s">
        <v>122</v>
      </c>
      <c r="B235" s="1" t="s">
        <v>122</v>
      </c>
      <c r="C235" s="1" t="s">
        <v>584</v>
      </c>
      <c r="D235" s="14" t="s">
        <v>5569</v>
      </c>
      <c r="E235" s="14" t="s">
        <v>5337</v>
      </c>
    </row>
    <row r="236" spans="1:5">
      <c r="A236" s="1" t="s">
        <v>502</v>
      </c>
      <c r="B236" s="1" t="s">
        <v>205</v>
      </c>
      <c r="C236" s="1" t="s">
        <v>584</v>
      </c>
      <c r="D236" s="14" t="s">
        <v>5570</v>
      </c>
      <c r="E236" s="14" t="s">
        <v>5553</v>
      </c>
    </row>
    <row r="237" spans="1:5">
      <c r="A237" s="1" t="s">
        <v>205</v>
      </c>
      <c r="B237" s="1" t="s">
        <v>205</v>
      </c>
      <c r="C237" s="1" t="s">
        <v>584</v>
      </c>
      <c r="D237" s="14" t="s">
        <v>5571</v>
      </c>
      <c r="E237" s="14" t="s">
        <v>5337</v>
      </c>
    </row>
    <row r="238" spans="1:5">
      <c r="A238" s="1" t="s">
        <v>56</v>
      </c>
      <c r="B238" s="1" t="s">
        <v>56</v>
      </c>
      <c r="C238" s="1" t="s">
        <v>584</v>
      </c>
      <c r="D238" s="14" t="s">
        <v>5572</v>
      </c>
      <c r="E238" s="14" t="s">
        <v>5337</v>
      </c>
    </row>
    <row r="239" spans="1:5">
      <c r="A239" s="1" t="s">
        <v>44</v>
      </c>
      <c r="B239" s="1" t="s">
        <v>44</v>
      </c>
      <c r="C239" s="1" t="s">
        <v>584</v>
      </c>
      <c r="D239" s="14" t="s">
        <v>5573</v>
      </c>
      <c r="E239" s="14" t="s">
        <v>5337</v>
      </c>
    </row>
    <row r="240" spans="1:5">
      <c r="A240" s="1" t="s">
        <v>503</v>
      </c>
      <c r="B240" s="1" t="s">
        <v>44</v>
      </c>
      <c r="C240" s="1" t="s">
        <v>584</v>
      </c>
      <c r="D240" s="14" t="s">
        <v>5574</v>
      </c>
      <c r="E240" s="14" t="s">
        <v>5345</v>
      </c>
    </row>
    <row r="241" spans="1:5">
      <c r="A241" s="1" t="s">
        <v>132</v>
      </c>
      <c r="B241" s="1" t="s">
        <v>132</v>
      </c>
      <c r="C241" s="1" t="s">
        <v>584</v>
      </c>
      <c r="D241" s="14" t="s">
        <v>5575</v>
      </c>
      <c r="E241" s="14" t="s">
        <v>5337</v>
      </c>
    </row>
    <row r="242" spans="1:5">
      <c r="A242" s="1" t="s">
        <v>504</v>
      </c>
      <c r="B242" s="1" t="s">
        <v>132</v>
      </c>
      <c r="C242" s="1" t="s">
        <v>584</v>
      </c>
      <c r="D242" s="14" t="s">
        <v>5521</v>
      </c>
      <c r="E242" s="14" t="s">
        <v>5345</v>
      </c>
    </row>
    <row r="243" spans="1:5">
      <c r="A243" s="1" t="s">
        <v>158</v>
      </c>
      <c r="B243" s="1" t="s">
        <v>158</v>
      </c>
      <c r="C243" s="1" t="s">
        <v>584</v>
      </c>
      <c r="D243" s="14" t="s">
        <v>5576</v>
      </c>
      <c r="E243" s="14" t="s">
        <v>5337</v>
      </c>
    </row>
    <row r="244" spans="1:5">
      <c r="A244" s="1" t="s">
        <v>51</v>
      </c>
      <c r="B244" s="1" t="s">
        <v>51</v>
      </c>
      <c r="C244" s="1" t="s">
        <v>584</v>
      </c>
      <c r="D244" s="14" t="s">
        <v>5577</v>
      </c>
      <c r="E244" s="14" t="s">
        <v>5337</v>
      </c>
    </row>
    <row r="245" spans="1:5">
      <c r="A245" s="1" t="s">
        <v>62</v>
      </c>
      <c r="B245" s="1" t="s">
        <v>62</v>
      </c>
      <c r="C245" s="1" t="s">
        <v>584</v>
      </c>
      <c r="D245" s="14" t="s">
        <v>5578</v>
      </c>
      <c r="E245" s="14" t="s">
        <v>5337</v>
      </c>
    </row>
    <row r="246" spans="1:5">
      <c r="A246" s="1" t="s">
        <v>505</v>
      </c>
      <c r="B246" s="1" t="s">
        <v>62</v>
      </c>
      <c r="C246" s="1" t="s">
        <v>584</v>
      </c>
      <c r="D246" s="14" t="s">
        <v>5579</v>
      </c>
      <c r="E246" s="14" t="s">
        <v>5345</v>
      </c>
    </row>
    <row r="247" spans="1:5">
      <c r="A247" s="1" t="s">
        <v>371</v>
      </c>
      <c r="B247" s="1" t="s">
        <v>371</v>
      </c>
      <c r="C247" s="1" t="s">
        <v>584</v>
      </c>
      <c r="D247" s="14" t="s">
        <v>5580</v>
      </c>
      <c r="E247" s="14" t="s">
        <v>5337</v>
      </c>
    </row>
    <row r="248" spans="1:5">
      <c r="A248" s="1" t="s">
        <v>506</v>
      </c>
      <c r="B248" s="1" t="s">
        <v>371</v>
      </c>
      <c r="C248" s="1" t="s">
        <v>584</v>
      </c>
      <c r="D248" s="14" t="s">
        <v>5354</v>
      </c>
      <c r="E248" s="14" t="s">
        <v>5345</v>
      </c>
    </row>
    <row r="249" spans="1:5" ht="25">
      <c r="A249" s="1" t="s">
        <v>93</v>
      </c>
      <c r="B249" s="1" t="s">
        <v>93</v>
      </c>
      <c r="C249" s="1" t="s">
        <v>584</v>
      </c>
      <c r="D249" s="14" t="s">
        <v>5581</v>
      </c>
      <c r="E249" s="14" t="s">
        <v>5337</v>
      </c>
    </row>
    <row r="250" spans="1:5">
      <c r="A250" s="1" t="s">
        <v>2505</v>
      </c>
      <c r="B250" s="1" t="s">
        <v>2505</v>
      </c>
      <c r="C250" s="1" t="s">
        <v>1158</v>
      </c>
      <c r="D250" s="14" t="s">
        <v>5438</v>
      </c>
      <c r="E250" s="14" t="s">
        <v>5337</v>
      </c>
    </row>
    <row r="251" spans="1:5">
      <c r="A251" s="1" t="s">
        <v>107</v>
      </c>
      <c r="B251" s="1" t="s">
        <v>107</v>
      </c>
      <c r="C251" s="1" t="s">
        <v>584</v>
      </c>
      <c r="D251" s="14" t="s">
        <v>5582</v>
      </c>
      <c r="E251" s="14" t="s">
        <v>5337</v>
      </c>
    </row>
    <row r="252" spans="1:5">
      <c r="A252" s="1" t="s">
        <v>507</v>
      </c>
      <c r="B252" s="1" t="s">
        <v>107</v>
      </c>
      <c r="C252" s="1" t="s">
        <v>584</v>
      </c>
      <c r="D252" s="14" t="s">
        <v>5583</v>
      </c>
      <c r="E252" s="14" t="s">
        <v>5345</v>
      </c>
    </row>
    <row r="253" spans="1:5">
      <c r="A253" s="1" t="s">
        <v>323</v>
      </c>
      <c r="B253" s="1" t="s">
        <v>323</v>
      </c>
      <c r="C253" s="1" t="s">
        <v>584</v>
      </c>
      <c r="D253" s="14" t="s">
        <v>5584</v>
      </c>
      <c r="E253" s="14" t="s">
        <v>5337</v>
      </c>
    </row>
    <row r="254" spans="1:5">
      <c r="A254" s="1" t="s">
        <v>140</v>
      </c>
      <c r="B254" s="1" t="s">
        <v>140</v>
      </c>
      <c r="C254" s="1" t="s">
        <v>584</v>
      </c>
      <c r="D254" s="14" t="s">
        <v>5585</v>
      </c>
      <c r="E254" s="14" t="s">
        <v>5337</v>
      </c>
    </row>
    <row r="255" spans="1:5">
      <c r="A255" s="1" t="s">
        <v>508</v>
      </c>
      <c r="B255" s="1" t="s">
        <v>140</v>
      </c>
      <c r="C255" s="1" t="s">
        <v>584</v>
      </c>
      <c r="D255" s="14" t="s">
        <v>5504</v>
      </c>
      <c r="E255" s="14" t="s">
        <v>5345</v>
      </c>
    </row>
    <row r="256" spans="1:5">
      <c r="A256" s="1" t="s">
        <v>1027</v>
      </c>
      <c r="B256" s="1" t="s">
        <v>1027</v>
      </c>
      <c r="C256" s="1" t="s">
        <v>1028</v>
      </c>
      <c r="D256" s="14" t="s">
        <v>5586</v>
      </c>
      <c r="E256" s="14" t="s">
        <v>5337</v>
      </c>
    </row>
    <row r="257" spans="1:5">
      <c r="A257" s="1" t="s">
        <v>169</v>
      </c>
      <c r="B257" s="1" t="s">
        <v>169</v>
      </c>
      <c r="C257" s="1" t="s">
        <v>584</v>
      </c>
      <c r="D257" s="14" t="s">
        <v>5587</v>
      </c>
      <c r="E257" s="14" t="s">
        <v>5337</v>
      </c>
    </row>
    <row r="258" spans="1:5">
      <c r="A258" s="1" t="s">
        <v>509</v>
      </c>
      <c r="B258" s="1" t="s">
        <v>169</v>
      </c>
      <c r="C258" s="1" t="s">
        <v>584</v>
      </c>
      <c r="D258" s="14" t="s">
        <v>5588</v>
      </c>
      <c r="E258" s="14" t="s">
        <v>5345</v>
      </c>
    </row>
    <row r="259" spans="1:5">
      <c r="A259" s="1" t="s">
        <v>343</v>
      </c>
      <c r="B259" s="1" t="s">
        <v>343</v>
      </c>
      <c r="C259" s="1" t="s">
        <v>584</v>
      </c>
      <c r="D259" s="14" t="s">
        <v>5589</v>
      </c>
      <c r="E259" s="14" t="s">
        <v>5337</v>
      </c>
    </row>
    <row r="260" spans="1:5">
      <c r="A260" s="1" t="s">
        <v>510</v>
      </c>
      <c r="B260" s="1" t="s">
        <v>343</v>
      </c>
      <c r="C260" s="1" t="s">
        <v>584</v>
      </c>
      <c r="D260" s="14" t="s">
        <v>5590</v>
      </c>
      <c r="E260" s="14" t="s">
        <v>5345</v>
      </c>
    </row>
    <row r="261" spans="1:5">
      <c r="A261" s="1" t="s">
        <v>327</v>
      </c>
      <c r="B261" s="1" t="s">
        <v>327</v>
      </c>
      <c r="C261" s="1" t="s">
        <v>584</v>
      </c>
      <c r="D261" s="14" t="s">
        <v>5591</v>
      </c>
      <c r="E261" s="14" t="s">
        <v>5337</v>
      </c>
    </row>
    <row r="262" spans="1:5">
      <c r="A262" s="1" t="s">
        <v>511</v>
      </c>
      <c r="B262" s="1" t="s">
        <v>327</v>
      </c>
      <c r="C262" s="1" t="s">
        <v>584</v>
      </c>
      <c r="D262" s="14" t="s">
        <v>5592</v>
      </c>
      <c r="E262" s="14" t="s">
        <v>5345</v>
      </c>
    </row>
    <row r="263" spans="1:5">
      <c r="A263" s="1" t="s">
        <v>264</v>
      </c>
      <c r="B263" s="1" t="s">
        <v>264</v>
      </c>
      <c r="C263" s="1" t="s">
        <v>584</v>
      </c>
      <c r="D263" s="14" t="s">
        <v>5593</v>
      </c>
      <c r="E263" s="14" t="s">
        <v>5337</v>
      </c>
    </row>
    <row r="264" spans="1:5">
      <c r="A264" s="1" t="s">
        <v>5594</v>
      </c>
      <c r="B264" s="1" t="s">
        <v>264</v>
      </c>
      <c r="C264" s="1" t="s">
        <v>584</v>
      </c>
      <c r="D264" s="14" t="s">
        <v>5595</v>
      </c>
      <c r="E264" s="14" t="s">
        <v>5345</v>
      </c>
    </row>
    <row r="265" spans="1:5">
      <c r="A265" s="1" t="s">
        <v>5596</v>
      </c>
      <c r="B265" s="1" t="s">
        <v>264</v>
      </c>
      <c r="C265" s="1" t="s">
        <v>584</v>
      </c>
      <c r="D265" s="14" t="s">
        <v>5373</v>
      </c>
      <c r="E265" s="14" t="s">
        <v>5345</v>
      </c>
    </row>
    <row r="266" spans="1:5">
      <c r="A266" s="1" t="s">
        <v>340</v>
      </c>
      <c r="B266" s="1" t="s">
        <v>340</v>
      </c>
      <c r="C266" s="1" t="s">
        <v>584</v>
      </c>
      <c r="D266" s="14" t="s">
        <v>5597</v>
      </c>
      <c r="E266" s="14" t="s">
        <v>5337</v>
      </c>
    </row>
    <row r="267" spans="1:5">
      <c r="A267" s="1" t="s">
        <v>512</v>
      </c>
      <c r="B267" s="1" t="s">
        <v>340</v>
      </c>
      <c r="C267" s="1" t="s">
        <v>584</v>
      </c>
      <c r="D267" s="14" t="s">
        <v>5590</v>
      </c>
      <c r="E267" s="14" t="s">
        <v>5345</v>
      </c>
    </row>
    <row r="268" spans="1:5">
      <c r="A268" s="1" t="s">
        <v>223</v>
      </c>
      <c r="B268" s="1" t="s">
        <v>223</v>
      </c>
      <c r="C268" s="1" t="s">
        <v>584</v>
      </c>
      <c r="D268" s="14" t="s">
        <v>5598</v>
      </c>
      <c r="E268" s="14" t="s">
        <v>5337</v>
      </c>
    </row>
    <row r="269" spans="1:5" ht="25">
      <c r="A269" s="1" t="s">
        <v>73</v>
      </c>
      <c r="B269" s="1" t="s">
        <v>73</v>
      </c>
      <c r="C269" s="1" t="s">
        <v>584</v>
      </c>
      <c r="D269" s="14" t="s">
        <v>5599</v>
      </c>
      <c r="E269" s="14" t="s">
        <v>5337</v>
      </c>
    </row>
    <row r="270" spans="1:5">
      <c r="A270" s="1" t="s">
        <v>31</v>
      </c>
      <c r="B270" s="1" t="s">
        <v>31</v>
      </c>
      <c r="C270" s="1" t="s">
        <v>584</v>
      </c>
      <c r="D270" s="14" t="s">
        <v>5600</v>
      </c>
      <c r="E270" s="14" t="s">
        <v>5337</v>
      </c>
    </row>
    <row r="271" spans="1:5">
      <c r="A271" s="1" t="s">
        <v>268</v>
      </c>
      <c r="B271" s="1" t="s">
        <v>268</v>
      </c>
      <c r="C271" s="1" t="s">
        <v>584</v>
      </c>
      <c r="D271" s="14" t="s">
        <v>5601</v>
      </c>
      <c r="E271" s="14" t="s">
        <v>5337</v>
      </c>
    </row>
    <row r="272" spans="1:5">
      <c r="A272" s="1" t="s">
        <v>157</v>
      </c>
      <c r="B272" s="1" t="s">
        <v>157</v>
      </c>
      <c r="C272" s="1" t="s">
        <v>584</v>
      </c>
      <c r="D272" s="14" t="s">
        <v>5602</v>
      </c>
      <c r="E272" s="14" t="s">
        <v>5337</v>
      </c>
    </row>
    <row r="273" spans="1:5" ht="25">
      <c r="A273" s="1" t="s">
        <v>312</v>
      </c>
      <c r="B273" s="1" t="s">
        <v>312</v>
      </c>
      <c r="C273" s="1" t="s">
        <v>584</v>
      </c>
      <c r="D273" s="14" t="s">
        <v>5603</v>
      </c>
      <c r="E273" s="14" t="s">
        <v>5337</v>
      </c>
    </row>
    <row r="274" spans="1:5" ht="25">
      <c r="A274" s="1" t="s">
        <v>236</v>
      </c>
      <c r="B274" s="1" t="s">
        <v>236</v>
      </c>
      <c r="C274" s="1" t="s">
        <v>584</v>
      </c>
      <c r="D274" s="14" t="s">
        <v>5604</v>
      </c>
      <c r="E274" s="14" t="s">
        <v>5337</v>
      </c>
    </row>
    <row r="275" spans="1:5">
      <c r="A275" s="1" t="s">
        <v>244</v>
      </c>
      <c r="B275" s="1" t="s">
        <v>244</v>
      </c>
      <c r="C275" s="1" t="s">
        <v>584</v>
      </c>
      <c r="D275" s="14" t="s">
        <v>5605</v>
      </c>
      <c r="E275" s="14" t="s">
        <v>5337</v>
      </c>
    </row>
    <row r="276" spans="1:5">
      <c r="A276" s="1" t="s">
        <v>513</v>
      </c>
      <c r="B276" s="1" t="s">
        <v>244</v>
      </c>
      <c r="C276" s="1" t="s">
        <v>584</v>
      </c>
      <c r="D276" s="14" t="s">
        <v>5521</v>
      </c>
      <c r="E276" s="14" t="s">
        <v>5345</v>
      </c>
    </row>
    <row r="277" spans="1:5">
      <c r="A277" s="1" t="s">
        <v>514</v>
      </c>
      <c r="B277" s="1" t="s">
        <v>352</v>
      </c>
      <c r="C277" s="1" t="s">
        <v>584</v>
      </c>
      <c r="D277" s="14" t="s">
        <v>5606</v>
      </c>
      <c r="E277" s="14" t="s">
        <v>5345</v>
      </c>
    </row>
    <row r="278" spans="1:5">
      <c r="A278" s="1" t="s">
        <v>352</v>
      </c>
      <c r="B278" s="1" t="s">
        <v>352</v>
      </c>
      <c r="C278" s="1" t="s">
        <v>584</v>
      </c>
      <c r="D278" s="14" t="s">
        <v>5607</v>
      </c>
      <c r="E278" s="14" t="s">
        <v>5337</v>
      </c>
    </row>
    <row r="279" spans="1:5">
      <c r="A279" s="1" t="s">
        <v>348</v>
      </c>
      <c r="B279" s="1" t="s">
        <v>348</v>
      </c>
      <c r="C279" s="1" t="s">
        <v>584</v>
      </c>
      <c r="D279" s="14" t="s">
        <v>5608</v>
      </c>
      <c r="E279" s="14" t="s">
        <v>5337</v>
      </c>
    </row>
    <row r="280" spans="1:5">
      <c r="A280" s="1" t="s">
        <v>363</v>
      </c>
      <c r="B280" s="1" t="s">
        <v>363</v>
      </c>
      <c r="C280" s="1" t="s">
        <v>584</v>
      </c>
      <c r="D280" s="14" t="s">
        <v>5609</v>
      </c>
      <c r="E280" s="14" t="s">
        <v>5337</v>
      </c>
    </row>
    <row r="281" spans="1:5">
      <c r="A281" s="1" t="s">
        <v>308</v>
      </c>
      <c r="B281" s="1" t="s">
        <v>308</v>
      </c>
      <c r="C281" s="1" t="s">
        <v>584</v>
      </c>
      <c r="D281" s="14" t="s">
        <v>5610</v>
      </c>
      <c r="E281" s="14" t="s">
        <v>5337</v>
      </c>
    </row>
    <row r="282" spans="1:5">
      <c r="A282" s="1" t="s">
        <v>5611</v>
      </c>
      <c r="B282" s="1" t="s">
        <v>308</v>
      </c>
      <c r="C282" s="1" t="s">
        <v>584</v>
      </c>
      <c r="D282" s="14" t="s">
        <v>5612</v>
      </c>
      <c r="E282" s="14" t="s">
        <v>5345</v>
      </c>
    </row>
    <row r="283" spans="1:5">
      <c r="A283" s="1" t="s">
        <v>515</v>
      </c>
      <c r="B283" s="1" t="s">
        <v>308</v>
      </c>
      <c r="C283" s="1" t="s">
        <v>584</v>
      </c>
      <c r="D283" s="14" t="s">
        <v>5613</v>
      </c>
      <c r="E283" s="14" t="s">
        <v>5345</v>
      </c>
    </row>
    <row r="284" spans="1:5">
      <c r="A284" s="1" t="s">
        <v>358</v>
      </c>
      <c r="B284" s="1" t="s">
        <v>358</v>
      </c>
      <c r="C284" s="1" t="s">
        <v>584</v>
      </c>
      <c r="D284" s="14" t="s">
        <v>5614</v>
      </c>
      <c r="E284" s="14" t="s">
        <v>5337</v>
      </c>
    </row>
    <row r="285" spans="1:5">
      <c r="A285" s="1" t="s">
        <v>338</v>
      </c>
      <c r="B285" s="1" t="s">
        <v>338</v>
      </c>
      <c r="C285" s="1" t="s">
        <v>584</v>
      </c>
      <c r="D285" s="14" t="s">
        <v>5615</v>
      </c>
      <c r="E285" s="14" t="s">
        <v>5337</v>
      </c>
    </row>
    <row r="286" spans="1:5">
      <c r="A286" s="1" t="s">
        <v>516</v>
      </c>
      <c r="B286" s="1" t="s">
        <v>338</v>
      </c>
      <c r="C286" s="1" t="s">
        <v>584</v>
      </c>
      <c r="D286" s="14" t="s">
        <v>5616</v>
      </c>
      <c r="E286" s="14" t="s">
        <v>5345</v>
      </c>
    </row>
    <row r="287" spans="1:5">
      <c r="A287" s="1" t="s">
        <v>159</v>
      </c>
      <c r="B287" s="1" t="s">
        <v>159</v>
      </c>
      <c r="C287" s="1" t="s">
        <v>584</v>
      </c>
      <c r="D287" s="14" t="s">
        <v>5617</v>
      </c>
      <c r="E287" s="14" t="s">
        <v>5337</v>
      </c>
    </row>
    <row r="288" spans="1:5">
      <c r="A288" s="1" t="s">
        <v>517</v>
      </c>
      <c r="B288" s="1" t="s">
        <v>159</v>
      </c>
      <c r="C288" s="1" t="s">
        <v>584</v>
      </c>
      <c r="D288" s="14" t="s">
        <v>5618</v>
      </c>
      <c r="E288" s="14" t="s">
        <v>5345</v>
      </c>
    </row>
    <row r="289" spans="1:5">
      <c r="A289" s="1" t="s">
        <v>41</v>
      </c>
      <c r="B289" s="1" t="s">
        <v>41</v>
      </c>
      <c r="C289" s="1" t="s">
        <v>584</v>
      </c>
      <c r="D289" s="14" t="s">
        <v>5619</v>
      </c>
      <c r="E289" s="14" t="s">
        <v>5337</v>
      </c>
    </row>
    <row r="290" spans="1:5" ht="25">
      <c r="A290" s="1" t="s">
        <v>263</v>
      </c>
      <c r="B290" s="1" t="s">
        <v>263</v>
      </c>
      <c r="C290" s="1" t="s">
        <v>584</v>
      </c>
      <c r="D290" s="14" t="s">
        <v>5620</v>
      </c>
      <c r="E290" s="14" t="s">
        <v>5337</v>
      </c>
    </row>
    <row r="291" spans="1:5">
      <c r="A291" s="1" t="s">
        <v>5621</v>
      </c>
      <c r="B291" s="1" t="s">
        <v>66</v>
      </c>
      <c r="C291" s="1" t="s">
        <v>584</v>
      </c>
      <c r="D291" s="14" t="s">
        <v>5421</v>
      </c>
      <c r="E291" s="14" t="s">
        <v>5345</v>
      </c>
    </row>
    <row r="292" spans="1:5">
      <c r="A292" s="1" t="s">
        <v>66</v>
      </c>
      <c r="B292" s="1" t="s">
        <v>66</v>
      </c>
      <c r="C292" s="1" t="s">
        <v>584</v>
      </c>
      <c r="D292" s="14" t="s">
        <v>5622</v>
      </c>
      <c r="E292" s="14" t="s">
        <v>5337</v>
      </c>
    </row>
    <row r="293" spans="1:5">
      <c r="A293" s="1" t="s">
        <v>518</v>
      </c>
      <c r="B293" s="1" t="s">
        <v>66</v>
      </c>
      <c r="C293" s="1" t="s">
        <v>584</v>
      </c>
      <c r="D293" s="14" t="s">
        <v>5623</v>
      </c>
      <c r="E293" s="14" t="s">
        <v>5345</v>
      </c>
    </row>
    <row r="294" spans="1:5">
      <c r="A294" s="1" t="s">
        <v>5624</v>
      </c>
      <c r="B294" s="1" t="s">
        <v>66</v>
      </c>
      <c r="C294" s="1" t="s">
        <v>584</v>
      </c>
      <c r="D294" s="14" t="s">
        <v>5390</v>
      </c>
      <c r="E294" s="14" t="s">
        <v>5345</v>
      </c>
    </row>
    <row r="295" spans="1:5">
      <c r="A295" s="1" t="s">
        <v>117</v>
      </c>
      <c r="B295" s="1" t="s">
        <v>117</v>
      </c>
      <c r="C295" s="1" t="s">
        <v>584</v>
      </c>
      <c r="D295" s="14" t="s">
        <v>5625</v>
      </c>
      <c r="E295" s="14" t="s">
        <v>5337</v>
      </c>
    </row>
    <row r="296" spans="1:5">
      <c r="A296" s="1" t="s">
        <v>5626</v>
      </c>
      <c r="B296" s="1" t="s">
        <v>117</v>
      </c>
      <c r="C296" s="1" t="s">
        <v>584</v>
      </c>
      <c r="D296" s="14" t="s">
        <v>5386</v>
      </c>
      <c r="E296" s="14" t="s">
        <v>5345</v>
      </c>
    </row>
    <row r="297" spans="1:5">
      <c r="A297" s="1" t="s">
        <v>112</v>
      </c>
      <c r="B297" s="1" t="s">
        <v>112</v>
      </c>
      <c r="C297" s="1" t="s">
        <v>584</v>
      </c>
      <c r="D297" s="14" t="s">
        <v>5627</v>
      </c>
      <c r="E297" s="14" t="s">
        <v>5337</v>
      </c>
    </row>
    <row r="298" spans="1:5">
      <c r="A298" s="1" t="s">
        <v>519</v>
      </c>
      <c r="B298" s="1" t="s">
        <v>112</v>
      </c>
      <c r="C298" s="1" t="s">
        <v>584</v>
      </c>
      <c r="D298" s="14" t="s">
        <v>5628</v>
      </c>
      <c r="E298" s="14" t="s">
        <v>5345</v>
      </c>
    </row>
    <row r="299" spans="1:5">
      <c r="A299" s="1" t="s">
        <v>266</v>
      </c>
      <c r="B299" s="1" t="s">
        <v>266</v>
      </c>
      <c r="C299" s="1" t="s">
        <v>584</v>
      </c>
      <c r="D299" s="14" t="s">
        <v>5629</v>
      </c>
      <c r="E299" s="14" t="s">
        <v>5337</v>
      </c>
    </row>
    <row r="300" spans="1:5">
      <c r="A300" s="1" t="s">
        <v>245</v>
      </c>
      <c r="B300" s="1" t="s">
        <v>245</v>
      </c>
      <c r="C300" s="1" t="s">
        <v>584</v>
      </c>
      <c r="D300" s="14" t="s">
        <v>5630</v>
      </c>
      <c r="E300" s="14" t="s">
        <v>5337</v>
      </c>
    </row>
    <row r="301" spans="1:5">
      <c r="A301" s="1" t="s">
        <v>520</v>
      </c>
      <c r="B301" s="1" t="s">
        <v>245</v>
      </c>
      <c r="C301" s="1" t="s">
        <v>584</v>
      </c>
      <c r="D301" s="14" t="s">
        <v>5453</v>
      </c>
      <c r="E301" s="14" t="s">
        <v>5345</v>
      </c>
    </row>
    <row r="302" spans="1:5">
      <c r="A302" s="1" t="s">
        <v>248</v>
      </c>
      <c r="B302" s="1" t="s">
        <v>248</v>
      </c>
      <c r="C302" s="1" t="s">
        <v>584</v>
      </c>
      <c r="D302" s="14" t="s">
        <v>5631</v>
      </c>
      <c r="E302" s="14" t="s">
        <v>5337</v>
      </c>
    </row>
    <row r="303" spans="1:5">
      <c r="A303" s="1" t="s">
        <v>521</v>
      </c>
      <c r="B303" s="1" t="s">
        <v>248</v>
      </c>
      <c r="C303" s="1" t="s">
        <v>584</v>
      </c>
      <c r="D303" s="14" t="s">
        <v>5632</v>
      </c>
      <c r="E303" s="14" t="s">
        <v>5345</v>
      </c>
    </row>
    <row r="304" spans="1:5">
      <c r="A304" s="1" t="s">
        <v>5633</v>
      </c>
      <c r="B304" s="1" t="s">
        <v>248</v>
      </c>
      <c r="C304" s="1" t="s">
        <v>584</v>
      </c>
      <c r="D304" s="14" t="s">
        <v>5390</v>
      </c>
      <c r="E304" s="14" t="s">
        <v>5345</v>
      </c>
    </row>
    <row r="305" spans="1:5">
      <c r="A305" s="1" t="s">
        <v>522</v>
      </c>
      <c r="B305" s="1" t="s">
        <v>109</v>
      </c>
      <c r="C305" s="1" t="s">
        <v>584</v>
      </c>
      <c r="D305" s="14" t="s">
        <v>5613</v>
      </c>
      <c r="E305" s="14" t="s">
        <v>5345</v>
      </c>
    </row>
    <row r="306" spans="1:5">
      <c r="A306" s="1" t="s">
        <v>109</v>
      </c>
      <c r="B306" s="1" t="s">
        <v>109</v>
      </c>
      <c r="C306" s="1" t="s">
        <v>584</v>
      </c>
      <c r="D306" s="14" t="s">
        <v>5634</v>
      </c>
      <c r="E306" s="14" t="s">
        <v>5337</v>
      </c>
    </row>
    <row r="307" spans="1:5">
      <c r="A307" s="1" t="s">
        <v>69</v>
      </c>
      <c r="B307" s="1" t="s">
        <v>69</v>
      </c>
      <c r="C307" s="1" t="s">
        <v>584</v>
      </c>
      <c r="D307" s="14" t="s">
        <v>5635</v>
      </c>
      <c r="E307" s="14" t="s">
        <v>5337</v>
      </c>
    </row>
    <row r="308" spans="1:5">
      <c r="A308" s="1" t="s">
        <v>296</v>
      </c>
      <c r="B308" s="1" t="s">
        <v>296</v>
      </c>
      <c r="C308" s="1" t="s">
        <v>584</v>
      </c>
      <c r="D308" s="14" t="s">
        <v>5636</v>
      </c>
      <c r="E308" s="14" t="s">
        <v>5337</v>
      </c>
    </row>
    <row r="309" spans="1:5">
      <c r="A309" s="1" t="s">
        <v>523</v>
      </c>
      <c r="B309" s="1" t="s">
        <v>296</v>
      </c>
      <c r="C309" s="1" t="s">
        <v>584</v>
      </c>
      <c r="D309" s="14" t="s">
        <v>5497</v>
      </c>
      <c r="E309" s="14" t="s">
        <v>5345</v>
      </c>
    </row>
    <row r="310" spans="1:5">
      <c r="A310" s="1" t="s">
        <v>176</v>
      </c>
      <c r="B310" s="1" t="s">
        <v>176</v>
      </c>
      <c r="C310" s="1" t="s">
        <v>584</v>
      </c>
      <c r="D310" s="14" t="s">
        <v>5637</v>
      </c>
      <c r="E310" s="14" t="s">
        <v>5337</v>
      </c>
    </row>
    <row r="311" spans="1:5" ht="25">
      <c r="A311" s="1" t="s">
        <v>192</v>
      </c>
      <c r="B311" s="1" t="s">
        <v>192</v>
      </c>
      <c r="C311" s="1" t="s">
        <v>584</v>
      </c>
      <c r="D311" s="14" t="s">
        <v>5638</v>
      </c>
      <c r="E311" s="14" t="s">
        <v>5337</v>
      </c>
    </row>
    <row r="312" spans="1:5" ht="25">
      <c r="A312" s="1" t="s">
        <v>156</v>
      </c>
      <c r="B312" s="1" t="s">
        <v>156</v>
      </c>
      <c r="C312" s="1" t="s">
        <v>584</v>
      </c>
      <c r="D312" s="14" t="s">
        <v>5639</v>
      </c>
      <c r="E312" s="14" t="s">
        <v>5337</v>
      </c>
    </row>
    <row r="313" spans="1:5">
      <c r="A313" s="1" t="s">
        <v>96</v>
      </c>
      <c r="B313" s="1" t="s">
        <v>96</v>
      </c>
      <c r="C313" s="1" t="s">
        <v>584</v>
      </c>
      <c r="D313" s="14" t="s">
        <v>5640</v>
      </c>
      <c r="E313" s="14" t="s">
        <v>5337</v>
      </c>
    </row>
    <row r="314" spans="1:5">
      <c r="A314" s="1" t="s">
        <v>524</v>
      </c>
      <c r="B314" s="1" t="s">
        <v>96</v>
      </c>
      <c r="C314" s="1" t="s">
        <v>584</v>
      </c>
      <c r="D314" s="14" t="s">
        <v>5574</v>
      </c>
      <c r="E314" s="14" t="s">
        <v>5345</v>
      </c>
    </row>
    <row r="315" spans="1:5">
      <c r="A315" s="1" t="s">
        <v>52</v>
      </c>
      <c r="B315" s="1" t="s">
        <v>52</v>
      </c>
      <c r="C315" s="1" t="s">
        <v>584</v>
      </c>
      <c r="D315" s="14" t="s">
        <v>5641</v>
      </c>
      <c r="E315" s="14" t="s">
        <v>5337</v>
      </c>
    </row>
    <row r="316" spans="1:5" ht="25">
      <c r="A316" s="1" t="s">
        <v>302</v>
      </c>
      <c r="B316" s="1" t="s">
        <v>302</v>
      </c>
      <c r="C316" s="1" t="s">
        <v>584</v>
      </c>
      <c r="D316" s="14" t="s">
        <v>5642</v>
      </c>
      <c r="E316" s="14" t="s">
        <v>5337</v>
      </c>
    </row>
    <row r="317" spans="1:5" ht="25">
      <c r="A317" s="1" t="s">
        <v>120</v>
      </c>
      <c r="B317" s="1" t="s">
        <v>120</v>
      </c>
      <c r="C317" s="1" t="s">
        <v>584</v>
      </c>
      <c r="D317" s="14" t="s">
        <v>5643</v>
      </c>
      <c r="E317" s="14" t="s">
        <v>5337</v>
      </c>
    </row>
    <row r="318" spans="1:5" ht="25">
      <c r="A318" s="1" t="s">
        <v>193</v>
      </c>
      <c r="B318" s="1" t="s">
        <v>193</v>
      </c>
      <c r="C318" s="1" t="s">
        <v>584</v>
      </c>
      <c r="D318" s="14" t="s">
        <v>5644</v>
      </c>
      <c r="E318" s="14" t="s">
        <v>5337</v>
      </c>
    </row>
    <row r="319" spans="1:5" ht="25">
      <c r="A319" s="1" t="s">
        <v>262</v>
      </c>
      <c r="B319" s="1" t="s">
        <v>262</v>
      </c>
      <c r="C319" s="1" t="s">
        <v>584</v>
      </c>
      <c r="D319" s="14" t="s">
        <v>5645</v>
      </c>
      <c r="E319" s="14" t="s">
        <v>5337</v>
      </c>
    </row>
    <row r="320" spans="1:5">
      <c r="A320" s="1" t="s">
        <v>48</v>
      </c>
      <c r="B320" s="1" t="s">
        <v>48</v>
      </c>
      <c r="C320" s="1" t="s">
        <v>584</v>
      </c>
      <c r="D320" s="14" t="s">
        <v>5646</v>
      </c>
      <c r="E320" s="14" t="s">
        <v>5337</v>
      </c>
    </row>
    <row r="321" spans="1:5">
      <c r="A321" s="1" t="s">
        <v>214</v>
      </c>
      <c r="B321" s="1" t="s">
        <v>214</v>
      </c>
      <c r="C321" s="1" t="s">
        <v>584</v>
      </c>
      <c r="D321" s="14" t="s">
        <v>5647</v>
      </c>
      <c r="E321" s="14" t="s">
        <v>5337</v>
      </c>
    </row>
    <row r="322" spans="1:5">
      <c r="A322" s="1" t="s">
        <v>525</v>
      </c>
      <c r="B322" s="1" t="s">
        <v>214</v>
      </c>
      <c r="C322" s="1" t="s">
        <v>584</v>
      </c>
      <c r="D322" s="14" t="s">
        <v>5648</v>
      </c>
      <c r="E322" s="14" t="s">
        <v>5345</v>
      </c>
    </row>
    <row r="323" spans="1:5">
      <c r="A323" s="1" t="s">
        <v>288</v>
      </c>
      <c r="B323" s="1" t="s">
        <v>288</v>
      </c>
      <c r="C323" s="1" t="s">
        <v>584</v>
      </c>
      <c r="D323" s="14" t="s">
        <v>5649</v>
      </c>
      <c r="E323" s="14" t="s">
        <v>5337</v>
      </c>
    </row>
    <row r="324" spans="1:5" ht="25">
      <c r="A324" s="1" t="s">
        <v>110</v>
      </c>
      <c r="B324" s="1" t="s">
        <v>110</v>
      </c>
      <c r="C324" s="1" t="s">
        <v>584</v>
      </c>
      <c r="D324" s="14" t="s">
        <v>5650</v>
      </c>
      <c r="E324" s="14" t="s">
        <v>5337</v>
      </c>
    </row>
    <row r="325" spans="1:5">
      <c r="A325" s="1" t="s">
        <v>33</v>
      </c>
      <c r="B325" s="1" t="s">
        <v>33</v>
      </c>
      <c r="C325" s="1" t="s">
        <v>584</v>
      </c>
      <c r="D325" s="14" t="s">
        <v>5651</v>
      </c>
      <c r="E325" s="14" t="s">
        <v>5337</v>
      </c>
    </row>
    <row r="326" spans="1:5">
      <c r="A326" s="1" t="s">
        <v>526</v>
      </c>
      <c r="B326" s="1" t="s">
        <v>33</v>
      </c>
      <c r="C326" s="1" t="s">
        <v>584</v>
      </c>
      <c r="D326" s="14" t="s">
        <v>5652</v>
      </c>
      <c r="E326" s="14" t="s">
        <v>5345</v>
      </c>
    </row>
    <row r="327" spans="1:5" ht="25">
      <c r="A327" s="1" t="s">
        <v>80</v>
      </c>
      <c r="B327" s="1" t="s">
        <v>80</v>
      </c>
      <c r="C327" s="1" t="s">
        <v>584</v>
      </c>
      <c r="D327" s="14" t="s">
        <v>5653</v>
      </c>
      <c r="E327" s="14" t="s">
        <v>5337</v>
      </c>
    </row>
    <row r="328" spans="1:5">
      <c r="A328" s="1" t="s">
        <v>527</v>
      </c>
      <c r="B328" s="1" t="s">
        <v>21</v>
      </c>
      <c r="C328" s="1" t="s">
        <v>584</v>
      </c>
      <c r="D328" s="14" t="s">
        <v>5568</v>
      </c>
      <c r="E328" s="14" t="s">
        <v>5345</v>
      </c>
    </row>
    <row r="329" spans="1:5">
      <c r="A329" s="1" t="s">
        <v>21</v>
      </c>
      <c r="B329" s="1" t="s">
        <v>21</v>
      </c>
      <c r="C329" s="1" t="s">
        <v>584</v>
      </c>
      <c r="D329" s="14" t="s">
        <v>5654</v>
      </c>
      <c r="E329" s="14" t="s">
        <v>5337</v>
      </c>
    </row>
    <row r="330" spans="1:5">
      <c r="A330" s="1" t="s">
        <v>125</v>
      </c>
      <c r="B330" s="1" t="s">
        <v>125</v>
      </c>
      <c r="C330" s="1" t="s">
        <v>584</v>
      </c>
      <c r="D330" s="14" t="s">
        <v>5655</v>
      </c>
      <c r="E330" s="14" t="s">
        <v>5337</v>
      </c>
    </row>
    <row r="331" spans="1:5">
      <c r="A331" s="1" t="s">
        <v>256</v>
      </c>
      <c r="B331" s="1" t="s">
        <v>256</v>
      </c>
      <c r="C331" s="1" t="s">
        <v>584</v>
      </c>
      <c r="D331" s="14" t="s">
        <v>5656</v>
      </c>
      <c r="E331" s="14" t="s">
        <v>5337</v>
      </c>
    </row>
    <row r="332" spans="1:5">
      <c r="A332" s="1" t="s">
        <v>528</v>
      </c>
      <c r="B332" s="1" t="s">
        <v>256</v>
      </c>
      <c r="C332" s="1" t="s">
        <v>584</v>
      </c>
      <c r="D332" s="14" t="s">
        <v>5657</v>
      </c>
      <c r="E332" s="14" t="s">
        <v>5345</v>
      </c>
    </row>
    <row r="333" spans="1:5">
      <c r="A333" s="1" t="s">
        <v>360</v>
      </c>
      <c r="B333" s="1" t="s">
        <v>360</v>
      </c>
      <c r="C333" s="1" t="s">
        <v>584</v>
      </c>
      <c r="D333" s="14" t="s">
        <v>5658</v>
      </c>
      <c r="E333" s="14" t="s">
        <v>5337</v>
      </c>
    </row>
    <row r="334" spans="1:5">
      <c r="A334" s="1" t="s">
        <v>529</v>
      </c>
      <c r="B334" s="1" t="s">
        <v>360</v>
      </c>
      <c r="C334" s="1" t="s">
        <v>584</v>
      </c>
      <c r="D334" s="14" t="s">
        <v>5354</v>
      </c>
      <c r="E334" s="14" t="s">
        <v>5345</v>
      </c>
    </row>
    <row r="335" spans="1:5" ht="25">
      <c r="A335" s="1" t="s">
        <v>251</v>
      </c>
      <c r="B335" s="1" t="s">
        <v>251</v>
      </c>
      <c r="C335" s="1" t="s">
        <v>584</v>
      </c>
      <c r="D335" s="14" t="s">
        <v>5659</v>
      </c>
      <c r="E335" s="14" t="s">
        <v>5337</v>
      </c>
    </row>
    <row r="336" spans="1:5">
      <c r="A336" s="1" t="s">
        <v>237</v>
      </c>
      <c r="B336" s="1" t="s">
        <v>237</v>
      </c>
      <c r="C336" s="1" t="s">
        <v>584</v>
      </c>
      <c r="D336" s="14" t="s">
        <v>5660</v>
      </c>
      <c r="E336" s="14" t="s">
        <v>5337</v>
      </c>
    </row>
    <row r="337" spans="1:5">
      <c r="A337" s="1" t="s">
        <v>204</v>
      </c>
      <c r="B337" s="1" t="s">
        <v>204</v>
      </c>
      <c r="C337" s="1" t="s">
        <v>584</v>
      </c>
      <c r="D337" s="14" t="s">
        <v>5661</v>
      </c>
      <c r="E337" s="14" t="s">
        <v>5337</v>
      </c>
    </row>
    <row r="338" spans="1:5">
      <c r="A338" s="1" t="s">
        <v>37</v>
      </c>
      <c r="B338" s="1" t="s">
        <v>37</v>
      </c>
      <c r="C338" s="1" t="s">
        <v>584</v>
      </c>
      <c r="D338" s="14" t="s">
        <v>5662</v>
      </c>
      <c r="E338" s="14" t="s">
        <v>5337</v>
      </c>
    </row>
    <row r="339" spans="1:5">
      <c r="A339" s="1" t="s">
        <v>202</v>
      </c>
      <c r="B339" s="1" t="s">
        <v>202</v>
      </c>
      <c r="C339" s="1" t="s">
        <v>584</v>
      </c>
      <c r="D339" s="14" t="s">
        <v>5663</v>
      </c>
      <c r="E339" s="14" t="s">
        <v>5337</v>
      </c>
    </row>
    <row r="340" spans="1:5">
      <c r="A340" s="1" t="s">
        <v>530</v>
      </c>
      <c r="B340" s="1" t="s">
        <v>277</v>
      </c>
      <c r="C340" s="1" t="s">
        <v>584</v>
      </c>
      <c r="D340" s="14" t="s">
        <v>5664</v>
      </c>
      <c r="E340" s="14" t="s">
        <v>5345</v>
      </c>
    </row>
    <row r="341" spans="1:5">
      <c r="A341" s="1" t="s">
        <v>277</v>
      </c>
      <c r="B341" s="1" t="s">
        <v>277</v>
      </c>
      <c r="C341" s="1" t="s">
        <v>584</v>
      </c>
      <c r="D341" s="14" t="s">
        <v>5665</v>
      </c>
      <c r="E341" s="14" t="s">
        <v>5337</v>
      </c>
    </row>
    <row r="342" spans="1:5">
      <c r="A342" s="1" t="s">
        <v>319</v>
      </c>
      <c r="B342" s="1" t="s">
        <v>319</v>
      </c>
      <c r="C342" s="1" t="s">
        <v>584</v>
      </c>
      <c r="D342" s="14" t="s">
        <v>5666</v>
      </c>
      <c r="E342" s="14" t="s">
        <v>5337</v>
      </c>
    </row>
    <row r="343" spans="1:5" ht="25">
      <c r="A343" s="1" t="s">
        <v>304</v>
      </c>
      <c r="B343" s="1" t="s">
        <v>304</v>
      </c>
      <c r="C343" s="1" t="s">
        <v>584</v>
      </c>
      <c r="D343" s="14" t="s">
        <v>5667</v>
      </c>
      <c r="E343" s="14" t="s">
        <v>5337</v>
      </c>
    </row>
    <row r="344" spans="1:5" ht="25">
      <c r="A344" s="1" t="s">
        <v>318</v>
      </c>
      <c r="B344" s="1" t="s">
        <v>318</v>
      </c>
      <c r="C344" s="1" t="s">
        <v>584</v>
      </c>
      <c r="D344" s="14" t="s">
        <v>5668</v>
      </c>
      <c r="E344" s="14" t="s">
        <v>5337</v>
      </c>
    </row>
    <row r="345" spans="1:5" ht="25">
      <c r="A345" s="1" t="s">
        <v>90</v>
      </c>
      <c r="B345" s="1" t="s">
        <v>90</v>
      </c>
      <c r="C345" s="1" t="s">
        <v>584</v>
      </c>
      <c r="D345" s="14" t="s">
        <v>5669</v>
      </c>
      <c r="E345" s="14" t="s">
        <v>5337</v>
      </c>
    </row>
    <row r="346" spans="1:5" ht="25">
      <c r="A346" s="1" t="s">
        <v>294</v>
      </c>
      <c r="B346" s="1" t="s">
        <v>294</v>
      </c>
      <c r="C346" s="1" t="s">
        <v>584</v>
      </c>
      <c r="D346" s="14" t="s">
        <v>5670</v>
      </c>
      <c r="E346" s="14" t="s">
        <v>5337</v>
      </c>
    </row>
    <row r="347" spans="1:5">
      <c r="A347" s="1" t="s">
        <v>307</v>
      </c>
      <c r="B347" s="1" t="s">
        <v>307</v>
      </c>
      <c r="C347" s="1" t="s">
        <v>584</v>
      </c>
      <c r="D347" s="14" t="s">
        <v>5671</v>
      </c>
      <c r="E347" s="14" t="s">
        <v>5337</v>
      </c>
    </row>
    <row r="348" spans="1:5" ht="25">
      <c r="A348" s="1" t="s">
        <v>79</v>
      </c>
      <c r="B348" s="1" t="s">
        <v>79</v>
      </c>
      <c r="C348" s="1" t="s">
        <v>584</v>
      </c>
      <c r="D348" s="14" t="s">
        <v>5672</v>
      </c>
      <c r="E348" s="14" t="s">
        <v>5337</v>
      </c>
    </row>
    <row r="349" spans="1:5">
      <c r="A349" s="1" t="s">
        <v>2969</v>
      </c>
      <c r="B349" s="1" t="s">
        <v>2969</v>
      </c>
      <c r="C349" s="1" t="s">
        <v>2970</v>
      </c>
      <c r="D349" s="14" t="s">
        <v>5373</v>
      </c>
      <c r="E349" s="14" t="s">
        <v>5337</v>
      </c>
    </row>
    <row r="350" spans="1:5">
      <c r="A350" s="1" t="s">
        <v>177</v>
      </c>
      <c r="B350" s="1" t="s">
        <v>177</v>
      </c>
      <c r="C350" s="1" t="s">
        <v>584</v>
      </c>
      <c r="D350" s="14" t="s">
        <v>5673</v>
      </c>
      <c r="E350" s="14" t="s">
        <v>5337</v>
      </c>
    </row>
    <row r="351" spans="1:5">
      <c r="A351" s="1" t="s">
        <v>531</v>
      </c>
      <c r="B351" s="1" t="s">
        <v>177</v>
      </c>
      <c r="C351" s="1" t="s">
        <v>584</v>
      </c>
      <c r="D351" s="14" t="s">
        <v>5674</v>
      </c>
      <c r="E351" s="14" t="s">
        <v>5345</v>
      </c>
    </row>
    <row r="352" spans="1:5" ht="25">
      <c r="A352" s="1" t="s">
        <v>175</v>
      </c>
      <c r="B352" s="1" t="s">
        <v>175</v>
      </c>
      <c r="C352" s="1" t="s">
        <v>584</v>
      </c>
      <c r="D352" s="14" t="s">
        <v>5675</v>
      </c>
      <c r="E352" s="14" t="s">
        <v>5337</v>
      </c>
    </row>
    <row r="353" spans="1:5" ht="25">
      <c r="A353" s="1" t="s">
        <v>165</v>
      </c>
      <c r="B353" s="1" t="s">
        <v>165</v>
      </c>
      <c r="C353" s="1" t="s">
        <v>584</v>
      </c>
      <c r="D353" s="14" t="s">
        <v>5676</v>
      </c>
      <c r="E353" s="14" t="s">
        <v>5337</v>
      </c>
    </row>
    <row r="354" spans="1:5">
      <c r="A354" s="1" t="s">
        <v>532</v>
      </c>
      <c r="B354" s="1" t="s">
        <v>293</v>
      </c>
      <c r="C354" s="1" t="s">
        <v>584</v>
      </c>
      <c r="D354" s="14" t="s">
        <v>5542</v>
      </c>
      <c r="E354" s="14" t="s">
        <v>5345</v>
      </c>
    </row>
    <row r="355" spans="1:5">
      <c r="A355" s="1" t="s">
        <v>293</v>
      </c>
      <c r="B355" s="1" t="s">
        <v>293</v>
      </c>
      <c r="C355" s="1" t="s">
        <v>584</v>
      </c>
      <c r="D355" s="14" t="s">
        <v>5677</v>
      </c>
      <c r="E355" s="14" t="s">
        <v>5337</v>
      </c>
    </row>
    <row r="356" spans="1:5">
      <c r="A356" s="1" t="s">
        <v>356</v>
      </c>
      <c r="B356" s="1" t="s">
        <v>356</v>
      </c>
      <c r="C356" s="1" t="s">
        <v>584</v>
      </c>
      <c r="D356" s="14" t="s">
        <v>5678</v>
      </c>
      <c r="E356" s="14" t="s">
        <v>5337</v>
      </c>
    </row>
    <row r="357" spans="1:5">
      <c r="A357" s="1" t="s">
        <v>155</v>
      </c>
      <c r="B357" s="1" t="s">
        <v>155</v>
      </c>
      <c r="C357" s="1" t="s">
        <v>584</v>
      </c>
      <c r="D357" s="14" t="s">
        <v>5679</v>
      </c>
      <c r="E357" s="14" t="s">
        <v>5337</v>
      </c>
    </row>
    <row r="358" spans="1:5">
      <c r="A358" s="1" t="s">
        <v>199</v>
      </c>
      <c r="B358" s="1" t="s">
        <v>199</v>
      </c>
      <c r="C358" s="1" t="s">
        <v>584</v>
      </c>
      <c r="D358" s="14" t="s">
        <v>5680</v>
      </c>
      <c r="E358" s="14" t="s">
        <v>5337</v>
      </c>
    </row>
    <row r="359" spans="1:5">
      <c r="A359" s="1" t="s">
        <v>74</v>
      </c>
      <c r="B359" s="1" t="s">
        <v>74</v>
      </c>
      <c r="C359" s="1" t="s">
        <v>584</v>
      </c>
      <c r="D359" s="14" t="s">
        <v>5681</v>
      </c>
      <c r="E359" s="14" t="s">
        <v>5337</v>
      </c>
    </row>
    <row r="360" spans="1:5">
      <c r="A360" s="1" t="s">
        <v>196</v>
      </c>
      <c r="B360" s="1" t="s">
        <v>196</v>
      </c>
      <c r="C360" s="1" t="s">
        <v>584</v>
      </c>
      <c r="D360" s="14" t="s">
        <v>5682</v>
      </c>
      <c r="E360" s="14" t="s">
        <v>5337</v>
      </c>
    </row>
    <row r="361" spans="1:5">
      <c r="A361" s="1" t="s">
        <v>5683</v>
      </c>
      <c r="B361" s="1" t="s">
        <v>196</v>
      </c>
      <c r="C361" s="1" t="s">
        <v>584</v>
      </c>
      <c r="D361" s="14" t="s">
        <v>5393</v>
      </c>
      <c r="E361" s="14" t="s">
        <v>5345</v>
      </c>
    </row>
    <row r="362" spans="1:5">
      <c r="A362" s="1" t="s">
        <v>533</v>
      </c>
      <c r="B362" s="1" t="s">
        <v>196</v>
      </c>
      <c r="C362" s="1" t="s">
        <v>584</v>
      </c>
      <c r="D362" s="14" t="s">
        <v>5371</v>
      </c>
      <c r="E362" s="14" t="s">
        <v>5345</v>
      </c>
    </row>
    <row r="363" spans="1:5">
      <c r="A363" s="1" t="s">
        <v>211</v>
      </c>
      <c r="B363" s="1" t="s">
        <v>211</v>
      </c>
      <c r="C363" s="1" t="s">
        <v>584</v>
      </c>
      <c r="D363" s="14" t="s">
        <v>5684</v>
      </c>
      <c r="E363" s="14" t="s">
        <v>5337</v>
      </c>
    </row>
    <row r="364" spans="1:5">
      <c r="A364" s="1" t="s">
        <v>191</v>
      </c>
      <c r="B364" s="1" t="s">
        <v>191</v>
      </c>
      <c r="C364" s="1" t="s">
        <v>584</v>
      </c>
      <c r="D364" s="14" t="s">
        <v>5685</v>
      </c>
      <c r="E364" s="14" t="s">
        <v>5337</v>
      </c>
    </row>
    <row r="365" spans="1:5">
      <c r="A365" s="1" t="s">
        <v>534</v>
      </c>
      <c r="B365" s="1" t="s">
        <v>191</v>
      </c>
      <c r="C365" s="1" t="s">
        <v>584</v>
      </c>
      <c r="D365" s="14" t="s">
        <v>5686</v>
      </c>
      <c r="E365" s="14" t="s">
        <v>5345</v>
      </c>
    </row>
    <row r="366" spans="1:5" ht="25">
      <c r="A366" s="1" t="s">
        <v>241</v>
      </c>
      <c r="B366" s="1" t="s">
        <v>241</v>
      </c>
      <c r="C366" s="1" t="s">
        <v>584</v>
      </c>
      <c r="D366" s="14" t="s">
        <v>5687</v>
      </c>
      <c r="E366" s="14" t="s">
        <v>5337</v>
      </c>
    </row>
    <row r="367" spans="1:5">
      <c r="A367" s="1" t="s">
        <v>355</v>
      </c>
      <c r="B367" s="1" t="s">
        <v>355</v>
      </c>
      <c r="C367" s="1" t="s">
        <v>584</v>
      </c>
      <c r="D367" s="14" t="s">
        <v>5688</v>
      </c>
      <c r="E367" s="14" t="s">
        <v>5337</v>
      </c>
    </row>
    <row r="368" spans="1:5" ht="25">
      <c r="A368" s="1" t="s">
        <v>252</v>
      </c>
      <c r="B368" s="1" t="s">
        <v>252</v>
      </c>
      <c r="C368" s="1" t="s">
        <v>584</v>
      </c>
      <c r="D368" s="14" t="s">
        <v>5689</v>
      </c>
      <c r="E368" s="14" t="s">
        <v>5337</v>
      </c>
    </row>
    <row r="369" spans="1:5" ht="25">
      <c r="A369" s="1" t="s">
        <v>194</v>
      </c>
      <c r="B369" s="1" t="s">
        <v>194</v>
      </c>
      <c r="C369" s="1" t="s">
        <v>584</v>
      </c>
      <c r="D369" s="14" t="s">
        <v>5690</v>
      </c>
      <c r="E369" s="14" t="s">
        <v>5337</v>
      </c>
    </row>
    <row r="370" spans="1:5">
      <c r="A370" s="1" t="s">
        <v>5691</v>
      </c>
      <c r="B370" s="1" t="s">
        <v>194</v>
      </c>
      <c r="C370" s="1" t="s">
        <v>584</v>
      </c>
      <c r="D370" s="14" t="s">
        <v>5692</v>
      </c>
      <c r="E370" s="14" t="s">
        <v>5345</v>
      </c>
    </row>
    <row r="371" spans="1:5">
      <c r="A371" s="1" t="s">
        <v>344</v>
      </c>
      <c r="B371" s="1" t="s">
        <v>344</v>
      </c>
      <c r="C371" s="1" t="s">
        <v>584</v>
      </c>
      <c r="D371" s="14" t="s">
        <v>5693</v>
      </c>
      <c r="E371" s="14" t="s">
        <v>5337</v>
      </c>
    </row>
    <row r="372" spans="1:5" ht="25">
      <c r="A372" s="1" t="s">
        <v>330</v>
      </c>
      <c r="B372" s="1" t="s">
        <v>330</v>
      </c>
      <c r="C372" s="1" t="s">
        <v>584</v>
      </c>
      <c r="D372" s="14" t="s">
        <v>5694</v>
      </c>
      <c r="E372" s="14" t="s">
        <v>5337</v>
      </c>
    </row>
    <row r="373" spans="1:5">
      <c r="A373" s="1" t="s">
        <v>26</v>
      </c>
      <c r="B373" s="1" t="s">
        <v>26</v>
      </c>
      <c r="C373" s="1" t="s">
        <v>584</v>
      </c>
      <c r="D373" s="14" t="s">
        <v>5695</v>
      </c>
      <c r="E373" s="14" t="s">
        <v>5337</v>
      </c>
    </row>
    <row r="374" spans="1:5">
      <c r="A374" s="1" t="s">
        <v>131</v>
      </c>
      <c r="B374" s="1" t="s">
        <v>131</v>
      </c>
      <c r="C374" s="1" t="s">
        <v>584</v>
      </c>
      <c r="D374" s="14" t="s">
        <v>5696</v>
      </c>
      <c r="E374" s="14" t="s">
        <v>5337</v>
      </c>
    </row>
    <row r="375" spans="1:5">
      <c r="A375" s="1" t="s">
        <v>71</v>
      </c>
      <c r="B375" s="1" t="s">
        <v>71</v>
      </c>
      <c r="C375" s="1" t="s">
        <v>584</v>
      </c>
      <c r="D375" s="14" t="s">
        <v>5697</v>
      </c>
      <c r="E375" s="14" t="s">
        <v>5337</v>
      </c>
    </row>
    <row r="376" spans="1:5">
      <c r="A376" s="1" t="s">
        <v>368</v>
      </c>
      <c r="B376" s="1" t="s">
        <v>368</v>
      </c>
      <c r="C376" s="1" t="s">
        <v>584</v>
      </c>
      <c r="D376" s="14" t="s">
        <v>5698</v>
      </c>
      <c r="E376" s="14" t="s">
        <v>5337</v>
      </c>
    </row>
    <row r="377" spans="1:5">
      <c r="A377" s="1" t="s">
        <v>535</v>
      </c>
      <c r="B377" s="1" t="s">
        <v>368</v>
      </c>
      <c r="C377" s="1" t="s">
        <v>584</v>
      </c>
      <c r="D377" s="14" t="s">
        <v>5616</v>
      </c>
      <c r="E377" s="14" t="s">
        <v>5345</v>
      </c>
    </row>
    <row r="378" spans="1:5" ht="25">
      <c r="A378" s="1" t="s">
        <v>98</v>
      </c>
      <c r="B378" s="1" t="s">
        <v>98</v>
      </c>
      <c r="C378" s="1" t="s">
        <v>584</v>
      </c>
      <c r="D378" s="14" t="s">
        <v>5699</v>
      </c>
      <c r="E378" s="14" t="s">
        <v>5337</v>
      </c>
    </row>
    <row r="379" spans="1:5">
      <c r="A379" s="1" t="s">
        <v>138</v>
      </c>
      <c r="B379" s="1" t="s">
        <v>138</v>
      </c>
      <c r="C379" s="1" t="s">
        <v>584</v>
      </c>
      <c r="D379" s="14" t="s">
        <v>5700</v>
      </c>
      <c r="E379" s="14" t="s">
        <v>5337</v>
      </c>
    </row>
    <row r="380" spans="1:5">
      <c r="A380" s="1" t="s">
        <v>536</v>
      </c>
      <c r="B380" s="1" t="s">
        <v>138</v>
      </c>
      <c r="C380" s="1" t="s">
        <v>584</v>
      </c>
      <c r="D380" s="14" t="s">
        <v>5701</v>
      </c>
      <c r="E380" s="14" t="s">
        <v>5345</v>
      </c>
    </row>
    <row r="381" spans="1:5">
      <c r="A381" s="1" t="s">
        <v>190</v>
      </c>
      <c r="B381" s="1" t="s">
        <v>190</v>
      </c>
      <c r="C381" s="1" t="s">
        <v>584</v>
      </c>
      <c r="D381" s="14" t="s">
        <v>5702</v>
      </c>
      <c r="E381" s="14" t="s">
        <v>5337</v>
      </c>
    </row>
    <row r="382" spans="1:5">
      <c r="A382" s="1" t="s">
        <v>537</v>
      </c>
      <c r="B382" s="1" t="s">
        <v>190</v>
      </c>
      <c r="C382" s="1" t="s">
        <v>584</v>
      </c>
      <c r="D382" s="14" t="s">
        <v>5628</v>
      </c>
      <c r="E382" s="14" t="s">
        <v>5345</v>
      </c>
    </row>
    <row r="383" spans="1:5">
      <c r="A383" s="1" t="s">
        <v>5703</v>
      </c>
      <c r="B383" s="1" t="s">
        <v>190</v>
      </c>
      <c r="C383" s="1" t="s">
        <v>584</v>
      </c>
      <c r="D383" s="14" t="s">
        <v>5704</v>
      </c>
      <c r="E383" s="14" t="s">
        <v>5345</v>
      </c>
    </row>
    <row r="384" spans="1:5">
      <c r="A384" s="1" t="s">
        <v>538</v>
      </c>
      <c r="B384" s="1" t="s">
        <v>212</v>
      </c>
      <c r="C384" s="1" t="s">
        <v>584</v>
      </c>
      <c r="D384" s="14" t="s">
        <v>5445</v>
      </c>
      <c r="E384" s="14" t="s">
        <v>5345</v>
      </c>
    </row>
    <row r="385" spans="1:5">
      <c r="A385" s="1" t="s">
        <v>212</v>
      </c>
      <c r="B385" s="1" t="s">
        <v>212</v>
      </c>
      <c r="C385" s="1" t="s">
        <v>584</v>
      </c>
      <c r="D385" s="14" t="s">
        <v>5705</v>
      </c>
      <c r="E385" s="14" t="s">
        <v>5337</v>
      </c>
    </row>
    <row r="386" spans="1:5">
      <c r="A386" s="1" t="s">
        <v>5706</v>
      </c>
      <c r="B386" s="1" t="s">
        <v>212</v>
      </c>
      <c r="C386" s="1" t="s">
        <v>584</v>
      </c>
      <c r="D386" s="14" t="s">
        <v>5707</v>
      </c>
      <c r="E386" s="14" t="s">
        <v>5345</v>
      </c>
    </row>
    <row r="387" spans="1:5">
      <c r="A387" s="1" t="s">
        <v>5708</v>
      </c>
      <c r="B387" s="1" t="s">
        <v>354</v>
      </c>
      <c r="C387" s="1" t="s">
        <v>584</v>
      </c>
      <c r="D387" s="14" t="s">
        <v>5386</v>
      </c>
      <c r="E387" s="14" t="s">
        <v>5345</v>
      </c>
    </row>
    <row r="388" spans="1:5">
      <c r="A388" s="1" t="s">
        <v>539</v>
      </c>
      <c r="B388" s="1" t="s">
        <v>354</v>
      </c>
      <c r="C388" s="1" t="s">
        <v>584</v>
      </c>
      <c r="D388" s="14" t="s">
        <v>5709</v>
      </c>
      <c r="E388" s="14" t="s">
        <v>5345</v>
      </c>
    </row>
    <row r="389" spans="1:5">
      <c r="A389" s="1" t="s">
        <v>354</v>
      </c>
      <c r="B389" s="1" t="s">
        <v>354</v>
      </c>
      <c r="C389" s="1" t="s">
        <v>584</v>
      </c>
      <c r="D389" s="14" t="s">
        <v>5710</v>
      </c>
      <c r="E389" s="14" t="s">
        <v>5337</v>
      </c>
    </row>
    <row r="390" spans="1:5">
      <c r="A390" s="1" t="s">
        <v>106</v>
      </c>
      <c r="B390" s="1" t="s">
        <v>106</v>
      </c>
      <c r="C390" s="1" t="s">
        <v>584</v>
      </c>
      <c r="D390" s="14" t="s">
        <v>5711</v>
      </c>
      <c r="E390" s="14" t="s">
        <v>5337</v>
      </c>
    </row>
    <row r="391" spans="1:5">
      <c r="A391" s="1" t="s">
        <v>540</v>
      </c>
      <c r="B391" s="1" t="s">
        <v>106</v>
      </c>
      <c r="C391" s="1" t="s">
        <v>584</v>
      </c>
      <c r="D391" s="14" t="s">
        <v>5712</v>
      </c>
      <c r="E391" s="14" t="s">
        <v>5345</v>
      </c>
    </row>
    <row r="392" spans="1:5" ht="25">
      <c r="A392" s="1" t="s">
        <v>265</v>
      </c>
      <c r="B392" s="1" t="s">
        <v>265</v>
      </c>
      <c r="C392" s="1" t="s">
        <v>584</v>
      </c>
      <c r="D392" s="14" t="s">
        <v>5713</v>
      </c>
      <c r="E392" s="14" t="s">
        <v>5337</v>
      </c>
    </row>
    <row r="393" spans="1:5">
      <c r="A393" s="1" t="s">
        <v>541</v>
      </c>
      <c r="B393" s="1" t="s">
        <v>265</v>
      </c>
      <c r="C393" s="1" t="s">
        <v>584</v>
      </c>
      <c r="D393" s="14" t="s">
        <v>5507</v>
      </c>
      <c r="E393" s="14" t="s">
        <v>5345</v>
      </c>
    </row>
    <row r="394" spans="1:5">
      <c r="A394" s="1" t="s">
        <v>253</v>
      </c>
      <c r="B394" s="1" t="s">
        <v>253</v>
      </c>
      <c r="C394" s="1" t="s">
        <v>584</v>
      </c>
      <c r="D394" s="14" t="s">
        <v>5714</v>
      </c>
      <c r="E394" s="14" t="s">
        <v>5337</v>
      </c>
    </row>
    <row r="395" spans="1:5">
      <c r="A395" s="1" t="s">
        <v>542</v>
      </c>
      <c r="B395" s="1" t="s">
        <v>253</v>
      </c>
      <c r="C395" s="1" t="s">
        <v>584</v>
      </c>
      <c r="D395" s="14" t="s">
        <v>5445</v>
      </c>
      <c r="E395" s="14" t="s">
        <v>5345</v>
      </c>
    </row>
    <row r="396" spans="1:5">
      <c r="A396" s="1" t="s">
        <v>5715</v>
      </c>
      <c r="B396" s="1" t="s">
        <v>253</v>
      </c>
      <c r="C396" s="1" t="s">
        <v>584</v>
      </c>
      <c r="D396" s="14" t="s">
        <v>5447</v>
      </c>
      <c r="E396" s="14" t="s">
        <v>5345</v>
      </c>
    </row>
    <row r="397" spans="1:5">
      <c r="A397" s="1" t="s">
        <v>26</v>
      </c>
      <c r="B397" s="1" t="s">
        <v>226</v>
      </c>
      <c r="C397" s="1" t="s">
        <v>584</v>
      </c>
      <c r="D397" s="14" t="s">
        <v>5464</v>
      </c>
      <c r="E397" s="14" t="s">
        <v>5345</v>
      </c>
    </row>
    <row r="398" spans="1:5">
      <c r="A398" s="1" t="s">
        <v>543</v>
      </c>
      <c r="B398" s="1" t="s">
        <v>226</v>
      </c>
      <c r="C398" s="1" t="s">
        <v>584</v>
      </c>
      <c r="D398" s="14" t="s">
        <v>5716</v>
      </c>
      <c r="E398" s="14" t="s">
        <v>5345</v>
      </c>
    </row>
    <row r="399" spans="1:5">
      <c r="A399" s="1" t="s">
        <v>544</v>
      </c>
      <c r="B399" s="1" t="s">
        <v>361</v>
      </c>
      <c r="C399" s="1" t="s">
        <v>584</v>
      </c>
      <c r="D399" s="14" t="s">
        <v>5347</v>
      </c>
      <c r="E399" s="14" t="s">
        <v>5345</v>
      </c>
    </row>
    <row r="400" spans="1:5">
      <c r="A400" s="1" t="s">
        <v>361</v>
      </c>
      <c r="B400" s="1" t="s">
        <v>361</v>
      </c>
      <c r="C400" s="1" t="s">
        <v>584</v>
      </c>
      <c r="D400" s="14" t="s">
        <v>5717</v>
      </c>
      <c r="E400" s="14" t="s">
        <v>5337</v>
      </c>
    </row>
    <row r="401" spans="1:5">
      <c r="A401" s="1" t="s">
        <v>370</v>
      </c>
      <c r="B401" s="1" t="s">
        <v>370</v>
      </c>
      <c r="C401" s="1" t="s">
        <v>584</v>
      </c>
      <c r="D401" s="14" t="s">
        <v>5718</v>
      </c>
      <c r="E401" s="14" t="s">
        <v>5337</v>
      </c>
    </row>
    <row r="402" spans="1:5">
      <c r="A402" s="1" t="s">
        <v>5719</v>
      </c>
      <c r="B402" s="1" t="s">
        <v>370</v>
      </c>
      <c r="C402" s="1" t="s">
        <v>584</v>
      </c>
      <c r="D402" s="14" t="s">
        <v>5390</v>
      </c>
      <c r="E402" s="14" t="s">
        <v>5345</v>
      </c>
    </row>
    <row r="403" spans="1:5">
      <c r="A403" s="1" t="s">
        <v>5720</v>
      </c>
      <c r="B403" s="1" t="s">
        <v>4115</v>
      </c>
      <c r="C403" s="1" t="s">
        <v>1028</v>
      </c>
      <c r="D403" s="14" t="s">
        <v>5438</v>
      </c>
      <c r="E403" s="14" t="s">
        <v>5345</v>
      </c>
    </row>
    <row r="404" spans="1:5">
      <c r="A404" s="1" t="s">
        <v>1594</v>
      </c>
      <c r="B404" s="1" t="s">
        <v>1594</v>
      </c>
      <c r="C404" s="1" t="s">
        <v>1158</v>
      </c>
      <c r="D404" s="14" t="s">
        <v>5464</v>
      </c>
      <c r="E404" s="14" t="s">
        <v>5337</v>
      </c>
    </row>
    <row r="405" spans="1:5">
      <c r="A405" s="1" t="s">
        <v>545</v>
      </c>
      <c r="B405" s="1" t="s">
        <v>171</v>
      </c>
      <c r="C405" s="1" t="s">
        <v>584</v>
      </c>
      <c r="D405" s="14" t="s">
        <v>5721</v>
      </c>
      <c r="E405" s="14" t="s">
        <v>5345</v>
      </c>
    </row>
    <row r="406" spans="1:5" ht="25">
      <c r="A406" s="1" t="s">
        <v>171</v>
      </c>
      <c r="B406" s="1" t="s">
        <v>171</v>
      </c>
      <c r="C406" s="1" t="s">
        <v>584</v>
      </c>
      <c r="D406" s="14" t="s">
        <v>5722</v>
      </c>
      <c r="E406" s="14" t="s">
        <v>5337</v>
      </c>
    </row>
    <row r="407" spans="1:5">
      <c r="A407" s="1" t="s">
        <v>546</v>
      </c>
      <c r="B407" s="1" t="s">
        <v>275</v>
      </c>
      <c r="C407" s="1" t="s">
        <v>584</v>
      </c>
      <c r="D407" s="14" t="s">
        <v>5623</v>
      </c>
      <c r="E407" s="14" t="s">
        <v>5345</v>
      </c>
    </row>
    <row r="408" spans="1:5">
      <c r="A408" s="1" t="s">
        <v>275</v>
      </c>
      <c r="B408" s="1" t="s">
        <v>275</v>
      </c>
      <c r="C408" s="1" t="s">
        <v>584</v>
      </c>
      <c r="D408" s="14" t="s">
        <v>5723</v>
      </c>
      <c r="E408" s="14" t="s">
        <v>5337</v>
      </c>
    </row>
    <row r="409" spans="1:5">
      <c r="A409" s="1" t="s">
        <v>67</v>
      </c>
      <c r="B409" s="1" t="s">
        <v>67</v>
      </c>
      <c r="C409" s="1" t="s">
        <v>584</v>
      </c>
      <c r="D409" s="14" t="s">
        <v>5724</v>
      </c>
      <c r="E409" s="14" t="s">
        <v>5337</v>
      </c>
    </row>
    <row r="410" spans="1:5">
      <c r="A410" s="1" t="s">
        <v>279</v>
      </c>
      <c r="B410" s="1" t="s">
        <v>279</v>
      </c>
      <c r="C410" s="1" t="s">
        <v>584</v>
      </c>
      <c r="D410" s="14" t="s">
        <v>5725</v>
      </c>
      <c r="E410" s="14" t="s">
        <v>5337</v>
      </c>
    </row>
    <row r="411" spans="1:5" ht="25">
      <c r="A411" s="1" t="s">
        <v>349</v>
      </c>
      <c r="B411" s="1" t="s">
        <v>349</v>
      </c>
      <c r="C411" s="1" t="s">
        <v>584</v>
      </c>
      <c r="D411" s="14" t="s">
        <v>5726</v>
      </c>
      <c r="E411" s="14" t="s">
        <v>5337</v>
      </c>
    </row>
    <row r="412" spans="1:5" ht="25">
      <c r="A412" s="1" t="s">
        <v>95</v>
      </c>
      <c r="B412" s="1" t="s">
        <v>95</v>
      </c>
      <c r="C412" s="1" t="s">
        <v>584</v>
      </c>
      <c r="D412" s="14" t="s">
        <v>5727</v>
      </c>
      <c r="E412" s="14" t="s">
        <v>5337</v>
      </c>
    </row>
    <row r="413" spans="1:5">
      <c r="A413" s="1" t="s">
        <v>210</v>
      </c>
      <c r="B413" s="1" t="s">
        <v>210</v>
      </c>
      <c r="C413" s="1" t="s">
        <v>584</v>
      </c>
      <c r="D413" s="14" t="s">
        <v>5728</v>
      </c>
      <c r="E413" s="14" t="s">
        <v>5337</v>
      </c>
    </row>
    <row r="414" spans="1:5">
      <c r="A414" s="1" t="s">
        <v>3908</v>
      </c>
      <c r="B414" s="1" t="s">
        <v>3908</v>
      </c>
      <c r="C414" s="1" t="s">
        <v>1158</v>
      </c>
      <c r="D414" s="14" t="s">
        <v>5464</v>
      </c>
      <c r="E414" s="14" t="s">
        <v>5337</v>
      </c>
    </row>
    <row r="415" spans="1:5">
      <c r="A415" s="1" t="s">
        <v>5729</v>
      </c>
      <c r="B415" s="1" t="s">
        <v>297</v>
      </c>
      <c r="C415" s="1" t="s">
        <v>584</v>
      </c>
      <c r="D415" s="14" t="s">
        <v>5730</v>
      </c>
      <c r="E415" s="14" t="s">
        <v>5345</v>
      </c>
    </row>
    <row r="416" spans="1:5">
      <c r="A416" s="1" t="s">
        <v>297</v>
      </c>
      <c r="B416" s="1" t="s">
        <v>297</v>
      </c>
      <c r="C416" s="1" t="s">
        <v>584</v>
      </c>
      <c r="D416" s="14" t="s">
        <v>5731</v>
      </c>
      <c r="E416" s="14" t="s">
        <v>5337</v>
      </c>
    </row>
    <row r="417" spans="1:5">
      <c r="A417" s="1" t="s">
        <v>547</v>
      </c>
      <c r="B417" s="1" t="s">
        <v>297</v>
      </c>
      <c r="C417" s="1" t="s">
        <v>584</v>
      </c>
      <c r="D417" s="14" t="s">
        <v>5448</v>
      </c>
      <c r="E417" s="14" t="s">
        <v>5345</v>
      </c>
    </row>
    <row r="418" spans="1:5">
      <c r="A418" s="1" t="s">
        <v>30</v>
      </c>
      <c r="B418" s="1" t="s">
        <v>30</v>
      </c>
      <c r="C418" s="1" t="s">
        <v>584</v>
      </c>
      <c r="D418" s="14" t="s">
        <v>5732</v>
      </c>
      <c r="E418" s="14" t="s">
        <v>5337</v>
      </c>
    </row>
    <row r="419" spans="1:5" ht="25">
      <c r="A419" s="1" t="s">
        <v>231</v>
      </c>
      <c r="B419" s="1" t="s">
        <v>231</v>
      </c>
      <c r="C419" s="1" t="s">
        <v>584</v>
      </c>
      <c r="D419" s="14" t="s">
        <v>5733</v>
      </c>
      <c r="E419" s="14" t="s">
        <v>5337</v>
      </c>
    </row>
    <row r="420" spans="1:5">
      <c r="A420" s="1" t="s">
        <v>34</v>
      </c>
      <c r="B420" s="1" t="s">
        <v>34</v>
      </c>
      <c r="C420" s="1" t="s">
        <v>584</v>
      </c>
      <c r="D420" s="14" t="s">
        <v>5734</v>
      </c>
      <c r="E420" s="14" t="s">
        <v>5337</v>
      </c>
    </row>
    <row r="421" spans="1:5">
      <c r="A421" s="1" t="s">
        <v>362</v>
      </c>
      <c r="B421" s="1" t="s">
        <v>362</v>
      </c>
      <c r="C421" s="1" t="s">
        <v>584</v>
      </c>
      <c r="D421" s="14" t="s">
        <v>5735</v>
      </c>
      <c r="E421" s="14" t="s">
        <v>5337</v>
      </c>
    </row>
    <row r="422" spans="1:5">
      <c r="A422" s="1" t="s">
        <v>548</v>
      </c>
      <c r="B422" s="1" t="s">
        <v>362</v>
      </c>
      <c r="C422" s="1" t="s">
        <v>584</v>
      </c>
      <c r="D422" s="14" t="s">
        <v>5736</v>
      </c>
      <c r="E422" s="14" t="s">
        <v>5345</v>
      </c>
    </row>
    <row r="423" spans="1:5">
      <c r="A423" s="1" t="s">
        <v>5737</v>
      </c>
      <c r="B423" s="1" t="s">
        <v>362</v>
      </c>
      <c r="C423" s="1" t="s">
        <v>584</v>
      </c>
      <c r="D423" s="14" t="s">
        <v>5447</v>
      </c>
      <c r="E423" s="14" t="s">
        <v>5345</v>
      </c>
    </row>
    <row r="424" spans="1:5" ht="25">
      <c r="A424" s="1" t="s">
        <v>219</v>
      </c>
      <c r="B424" s="1" t="s">
        <v>219</v>
      </c>
      <c r="C424" s="1" t="s">
        <v>584</v>
      </c>
      <c r="D424" s="14" t="s">
        <v>5738</v>
      </c>
      <c r="E424" s="14" t="s">
        <v>5337</v>
      </c>
    </row>
    <row r="425" spans="1:5">
      <c r="A425" s="1" t="s">
        <v>5739</v>
      </c>
      <c r="B425" s="1" t="s">
        <v>219</v>
      </c>
      <c r="C425" s="1" t="s">
        <v>584</v>
      </c>
      <c r="D425" s="14" t="s">
        <v>5447</v>
      </c>
      <c r="E425" s="14" t="s">
        <v>5345</v>
      </c>
    </row>
    <row r="426" spans="1:5">
      <c r="A426" s="1" t="s">
        <v>38</v>
      </c>
      <c r="B426" s="1" t="s">
        <v>38</v>
      </c>
      <c r="C426" s="1" t="s">
        <v>584</v>
      </c>
      <c r="D426" s="14" t="s">
        <v>5740</v>
      </c>
      <c r="E426" s="14" t="s">
        <v>5337</v>
      </c>
    </row>
    <row r="427" spans="1:5">
      <c r="A427" s="1" t="s">
        <v>78</v>
      </c>
      <c r="B427" s="1" t="s">
        <v>78</v>
      </c>
      <c r="C427" s="1" t="s">
        <v>584</v>
      </c>
      <c r="D427" s="14" t="s">
        <v>5741</v>
      </c>
      <c r="E427" s="14" t="s">
        <v>5337</v>
      </c>
    </row>
    <row r="428" spans="1:5" ht="25">
      <c r="A428" s="1" t="s">
        <v>365</v>
      </c>
      <c r="B428" s="1" t="s">
        <v>365</v>
      </c>
      <c r="C428" s="1" t="s">
        <v>584</v>
      </c>
      <c r="D428" s="14" t="s">
        <v>5742</v>
      </c>
      <c r="E428" s="14" t="s">
        <v>5337</v>
      </c>
    </row>
    <row r="429" spans="1:5">
      <c r="A429" s="1" t="s">
        <v>203</v>
      </c>
      <c r="B429" s="1" t="s">
        <v>203</v>
      </c>
      <c r="C429" s="1" t="s">
        <v>584</v>
      </c>
      <c r="D429" s="14" t="s">
        <v>5743</v>
      </c>
      <c r="E429" s="14" t="s">
        <v>5337</v>
      </c>
    </row>
    <row r="430" spans="1:5">
      <c r="A430" s="1" t="s">
        <v>5744</v>
      </c>
      <c r="B430" s="1" t="s">
        <v>203</v>
      </c>
      <c r="C430" s="1" t="s">
        <v>584</v>
      </c>
      <c r="D430" s="14" t="s">
        <v>5745</v>
      </c>
      <c r="E430" s="14" t="s">
        <v>5345</v>
      </c>
    </row>
    <row r="431" spans="1:5">
      <c r="A431" s="1" t="s">
        <v>549</v>
      </c>
      <c r="B431" s="1" t="s">
        <v>203</v>
      </c>
      <c r="C431" s="1" t="s">
        <v>584</v>
      </c>
      <c r="D431" s="14" t="s">
        <v>5371</v>
      </c>
      <c r="E431" s="14" t="s">
        <v>5345</v>
      </c>
    </row>
    <row r="432" spans="1:5" ht="25">
      <c r="A432" s="1" t="s">
        <v>215</v>
      </c>
      <c r="B432" s="1" t="s">
        <v>215</v>
      </c>
      <c r="C432" s="1" t="s">
        <v>584</v>
      </c>
      <c r="D432" s="14" t="s">
        <v>5746</v>
      </c>
      <c r="E432" s="14" t="s">
        <v>5337</v>
      </c>
    </row>
    <row r="433" spans="1:5" ht="25">
      <c r="A433" s="1" t="s">
        <v>347</v>
      </c>
      <c r="B433" s="1" t="s">
        <v>347</v>
      </c>
      <c r="C433" s="1" t="s">
        <v>584</v>
      </c>
      <c r="D433" s="14" t="s">
        <v>5747</v>
      </c>
      <c r="E433" s="14" t="s">
        <v>5337</v>
      </c>
    </row>
    <row r="434" spans="1:5" ht="25">
      <c r="A434" s="1" t="s">
        <v>61</v>
      </c>
      <c r="B434" s="1" t="s">
        <v>61</v>
      </c>
      <c r="C434" s="1" t="s">
        <v>584</v>
      </c>
      <c r="D434" s="14" t="s">
        <v>5748</v>
      </c>
      <c r="E434" s="14" t="s">
        <v>5337</v>
      </c>
    </row>
    <row r="435" spans="1:5">
      <c r="A435" s="1" t="s">
        <v>269</v>
      </c>
      <c r="B435" s="1" t="s">
        <v>269</v>
      </c>
      <c r="C435" s="1" t="s">
        <v>584</v>
      </c>
      <c r="D435" s="14" t="s">
        <v>5749</v>
      </c>
      <c r="E435" s="14" t="s">
        <v>5337</v>
      </c>
    </row>
    <row r="436" spans="1:5">
      <c r="A436" s="1" t="s">
        <v>170</v>
      </c>
      <c r="B436" s="1" t="s">
        <v>170</v>
      </c>
      <c r="C436" s="1" t="s">
        <v>584</v>
      </c>
      <c r="D436" s="14" t="s">
        <v>5750</v>
      </c>
      <c r="E436" s="14" t="s">
        <v>5337</v>
      </c>
    </row>
    <row r="437" spans="1:5" ht="25">
      <c r="A437" s="1" t="s">
        <v>55</v>
      </c>
      <c r="B437" s="1" t="s">
        <v>55</v>
      </c>
      <c r="C437" s="1" t="s">
        <v>584</v>
      </c>
      <c r="D437" s="14" t="s">
        <v>5751</v>
      </c>
      <c r="E437" s="14" t="s">
        <v>5337</v>
      </c>
    </row>
    <row r="438" spans="1:5">
      <c r="A438" s="1" t="s">
        <v>102</v>
      </c>
      <c r="B438" s="1" t="s">
        <v>102</v>
      </c>
      <c r="C438" s="1" t="s">
        <v>584</v>
      </c>
      <c r="D438" s="14" t="s">
        <v>5752</v>
      </c>
      <c r="E438" s="14" t="s">
        <v>5337</v>
      </c>
    </row>
    <row r="439" spans="1:5">
      <c r="A439" s="1" t="s">
        <v>3177</v>
      </c>
      <c r="B439" s="1" t="s">
        <v>3177</v>
      </c>
      <c r="C439" s="1" t="s">
        <v>1158</v>
      </c>
      <c r="D439" s="14" t="s">
        <v>5373</v>
      </c>
      <c r="E439" s="14" t="s">
        <v>5337</v>
      </c>
    </row>
    <row r="440" spans="1:5" ht="25">
      <c r="A440" s="1" t="s">
        <v>255</v>
      </c>
      <c r="B440" s="1" t="s">
        <v>255</v>
      </c>
      <c r="C440" s="1" t="s">
        <v>584</v>
      </c>
      <c r="D440" s="14" t="s">
        <v>5753</v>
      </c>
      <c r="E440" s="14" t="s">
        <v>5337</v>
      </c>
    </row>
    <row r="441" spans="1:5" ht="25">
      <c r="A441" s="1" t="s">
        <v>258</v>
      </c>
      <c r="B441" s="1" t="s">
        <v>258</v>
      </c>
      <c r="C441" s="1" t="s">
        <v>584</v>
      </c>
      <c r="D441" s="14" t="s">
        <v>5754</v>
      </c>
      <c r="E441" s="14" t="s">
        <v>5337</v>
      </c>
    </row>
    <row r="442" spans="1:5">
      <c r="A442" s="1" t="s">
        <v>146</v>
      </c>
      <c r="B442" s="1" t="s">
        <v>146</v>
      </c>
      <c r="C442" s="1" t="s">
        <v>584</v>
      </c>
      <c r="D442" s="14" t="s">
        <v>5755</v>
      </c>
      <c r="E442" s="14" t="s">
        <v>5337</v>
      </c>
    </row>
    <row r="443" spans="1:5">
      <c r="A443" s="1" t="s">
        <v>328</v>
      </c>
      <c r="B443" s="1" t="s">
        <v>328</v>
      </c>
      <c r="C443" s="1" t="s">
        <v>584</v>
      </c>
      <c r="D443" s="14" t="s">
        <v>5756</v>
      </c>
      <c r="E443" s="14" t="s">
        <v>5337</v>
      </c>
    </row>
    <row r="444" spans="1:5">
      <c r="A444" s="1" t="s">
        <v>309</v>
      </c>
      <c r="B444" s="1" t="s">
        <v>309</v>
      </c>
      <c r="C444" s="1" t="s">
        <v>584</v>
      </c>
      <c r="D444" s="14" t="s">
        <v>5757</v>
      </c>
      <c r="E444" s="14" t="s">
        <v>5337</v>
      </c>
    </row>
    <row r="445" spans="1:5">
      <c r="A445" s="1" t="s">
        <v>221</v>
      </c>
      <c r="B445" s="1" t="s">
        <v>221</v>
      </c>
      <c r="C445" s="1" t="s">
        <v>584</v>
      </c>
      <c r="D445" s="14" t="s">
        <v>5758</v>
      </c>
      <c r="E445" s="14" t="s">
        <v>5337</v>
      </c>
    </row>
    <row r="446" spans="1:5">
      <c r="A446" s="1" t="s">
        <v>286</v>
      </c>
      <c r="B446" s="1" t="s">
        <v>286</v>
      </c>
      <c r="C446" s="1" t="s">
        <v>584</v>
      </c>
      <c r="D446" s="14" t="s">
        <v>5759</v>
      </c>
      <c r="E446" s="14" t="s">
        <v>5337</v>
      </c>
    </row>
    <row r="447" spans="1:5" ht="25">
      <c r="A447" s="1" t="s">
        <v>53</v>
      </c>
      <c r="B447" s="1" t="s">
        <v>53</v>
      </c>
      <c r="C447" s="1" t="s">
        <v>584</v>
      </c>
      <c r="D447" s="14" t="s">
        <v>5760</v>
      </c>
      <c r="E447" s="14" t="s">
        <v>5337</v>
      </c>
    </row>
    <row r="448" spans="1:5">
      <c r="A448" s="1" t="s">
        <v>39</v>
      </c>
      <c r="B448" s="1" t="s">
        <v>39</v>
      </c>
      <c r="C448" s="1" t="s">
        <v>584</v>
      </c>
      <c r="D448" s="14" t="s">
        <v>5761</v>
      </c>
      <c r="E448" s="14" t="s">
        <v>5337</v>
      </c>
    </row>
    <row r="449" spans="1:5" ht="25">
      <c r="A449" s="1" t="s">
        <v>183</v>
      </c>
      <c r="B449" s="1" t="s">
        <v>183</v>
      </c>
      <c r="C449" s="1" t="s">
        <v>584</v>
      </c>
      <c r="D449" s="14" t="s">
        <v>5762</v>
      </c>
      <c r="E449" s="14" t="s">
        <v>5337</v>
      </c>
    </row>
    <row r="450" spans="1:5">
      <c r="A450" s="1" t="s">
        <v>235</v>
      </c>
      <c r="B450" s="1" t="s">
        <v>235</v>
      </c>
      <c r="C450" s="1" t="s">
        <v>584</v>
      </c>
      <c r="D450" s="14" t="s">
        <v>5763</v>
      </c>
      <c r="E450" s="14" t="s">
        <v>5337</v>
      </c>
    </row>
    <row r="451" spans="1:5">
      <c r="A451" s="1" t="s">
        <v>195</v>
      </c>
      <c r="B451" s="1" t="s">
        <v>195</v>
      </c>
      <c r="C451" s="1" t="s">
        <v>584</v>
      </c>
      <c r="D451" s="14" t="s">
        <v>5764</v>
      </c>
      <c r="E451" s="14" t="s">
        <v>5337</v>
      </c>
    </row>
    <row r="452" spans="1:5">
      <c r="A452" s="1" t="s">
        <v>313</v>
      </c>
      <c r="B452" s="1" t="s">
        <v>313</v>
      </c>
      <c r="C452" s="1" t="s">
        <v>584</v>
      </c>
      <c r="D452" s="14" t="s">
        <v>5765</v>
      </c>
      <c r="E452" s="14" t="s">
        <v>5337</v>
      </c>
    </row>
    <row r="453" spans="1:5" ht="25">
      <c r="A453" s="1" t="s">
        <v>189</v>
      </c>
      <c r="B453" s="1" t="s">
        <v>189</v>
      </c>
      <c r="C453" s="1" t="s">
        <v>584</v>
      </c>
      <c r="D453" s="14" t="s">
        <v>5766</v>
      </c>
      <c r="E453" s="14" t="s">
        <v>5337</v>
      </c>
    </row>
    <row r="454" spans="1:5">
      <c r="A454" s="1" t="s">
        <v>550</v>
      </c>
      <c r="B454" s="1" t="s">
        <v>364</v>
      </c>
      <c r="C454" s="1" t="s">
        <v>584</v>
      </c>
      <c r="D454" s="14" t="s">
        <v>5590</v>
      </c>
      <c r="E454" s="14" t="s">
        <v>5345</v>
      </c>
    </row>
    <row r="455" spans="1:5">
      <c r="A455" s="1" t="s">
        <v>364</v>
      </c>
      <c r="B455" s="1" t="s">
        <v>364</v>
      </c>
      <c r="C455" s="1" t="s">
        <v>584</v>
      </c>
      <c r="D455" s="14" t="s">
        <v>5767</v>
      </c>
      <c r="E455" s="14" t="s">
        <v>5337</v>
      </c>
    </row>
    <row r="456" spans="1:5" ht="25">
      <c r="A456" s="1" t="s">
        <v>129</v>
      </c>
      <c r="B456" s="1" t="s">
        <v>129</v>
      </c>
      <c r="C456" s="1" t="s">
        <v>584</v>
      </c>
      <c r="D456" s="14" t="s">
        <v>5768</v>
      </c>
      <c r="E456" s="14" t="s">
        <v>5337</v>
      </c>
    </row>
    <row r="457" spans="1:5">
      <c r="A457" s="1" t="s">
        <v>139</v>
      </c>
      <c r="B457" s="1" t="s">
        <v>139</v>
      </c>
      <c r="C457" s="1" t="s">
        <v>584</v>
      </c>
      <c r="D457" s="14" t="s">
        <v>5769</v>
      </c>
      <c r="E457" s="14" t="s">
        <v>5337</v>
      </c>
    </row>
    <row r="458" spans="1:5">
      <c r="A458" s="1" t="s">
        <v>283</v>
      </c>
      <c r="B458" s="1" t="s">
        <v>283</v>
      </c>
      <c r="C458" s="1" t="s">
        <v>584</v>
      </c>
      <c r="D458" s="14" t="s">
        <v>5770</v>
      </c>
      <c r="E458" s="14" t="s">
        <v>5337</v>
      </c>
    </row>
    <row r="459" spans="1:5">
      <c r="A459" s="1" t="s">
        <v>5771</v>
      </c>
      <c r="B459" s="1" t="s">
        <v>178</v>
      </c>
      <c r="C459" s="1" t="s">
        <v>584</v>
      </c>
      <c r="D459" s="14" t="s">
        <v>5772</v>
      </c>
      <c r="E459" s="14" t="s">
        <v>5345</v>
      </c>
    </row>
    <row r="460" spans="1:5">
      <c r="A460" s="1" t="s">
        <v>178</v>
      </c>
      <c r="B460" s="1" t="s">
        <v>178</v>
      </c>
      <c r="C460" s="1" t="s">
        <v>584</v>
      </c>
      <c r="D460" s="14" t="s">
        <v>5773</v>
      </c>
      <c r="E460" s="14" t="s">
        <v>5337</v>
      </c>
    </row>
    <row r="461" spans="1:5" ht="25">
      <c r="A461" s="1" t="s">
        <v>201</v>
      </c>
      <c r="B461" s="1" t="s">
        <v>201</v>
      </c>
      <c r="C461" s="1" t="s">
        <v>584</v>
      </c>
      <c r="D461" s="14" t="s">
        <v>5774</v>
      </c>
      <c r="E461" s="14" t="s">
        <v>5337</v>
      </c>
    </row>
    <row r="462" spans="1:5">
      <c r="A462" s="1" t="s">
        <v>5775</v>
      </c>
      <c r="B462" s="1" t="s">
        <v>238</v>
      </c>
      <c r="C462" s="1" t="s">
        <v>584</v>
      </c>
      <c r="D462" s="14" t="s">
        <v>5776</v>
      </c>
      <c r="E462" s="14" t="s">
        <v>5345</v>
      </c>
    </row>
    <row r="463" spans="1:5">
      <c r="A463" s="1" t="s">
        <v>238</v>
      </c>
      <c r="B463" s="1" t="s">
        <v>238</v>
      </c>
      <c r="C463" s="1" t="s">
        <v>584</v>
      </c>
      <c r="D463" s="14" t="s">
        <v>5777</v>
      </c>
      <c r="E463" s="14" t="s">
        <v>5337</v>
      </c>
    </row>
    <row r="464" spans="1:5">
      <c r="A464" s="1" t="s">
        <v>151</v>
      </c>
      <c r="B464" s="1" t="s">
        <v>151</v>
      </c>
      <c r="C464" s="1" t="s">
        <v>584</v>
      </c>
      <c r="D464" s="14" t="s">
        <v>5778</v>
      </c>
      <c r="E464" s="14" t="s">
        <v>5337</v>
      </c>
    </row>
    <row r="465" spans="1:5">
      <c r="A465" s="1" t="s">
        <v>5779</v>
      </c>
      <c r="B465" s="1" t="s">
        <v>151</v>
      </c>
      <c r="C465" s="1" t="s">
        <v>584</v>
      </c>
      <c r="D465" s="14" t="s">
        <v>5745</v>
      </c>
      <c r="E465" s="14" t="s">
        <v>5345</v>
      </c>
    </row>
    <row r="466" spans="1:5">
      <c r="A466" s="1" t="s">
        <v>325</v>
      </c>
      <c r="B466" s="1" t="s">
        <v>325</v>
      </c>
      <c r="C466" s="1" t="s">
        <v>584</v>
      </c>
      <c r="D466" s="14" t="s">
        <v>5780</v>
      </c>
      <c r="E466" s="14" t="s">
        <v>5337</v>
      </c>
    </row>
    <row r="467" spans="1:5">
      <c r="A467" s="1" t="s">
        <v>2134</v>
      </c>
      <c r="B467" s="1" t="s">
        <v>2134</v>
      </c>
      <c r="C467" s="1" t="s">
        <v>1158</v>
      </c>
      <c r="D467" s="14" t="s">
        <v>5438</v>
      </c>
      <c r="E467" s="14" t="s">
        <v>5337</v>
      </c>
    </row>
    <row r="468" spans="1:5">
      <c r="A468" s="1" t="s">
        <v>5781</v>
      </c>
      <c r="B468" s="1" t="s">
        <v>72</v>
      </c>
      <c r="C468" s="1" t="s">
        <v>584</v>
      </c>
      <c r="D468" s="14" t="s">
        <v>5421</v>
      </c>
      <c r="E468" s="14" t="s">
        <v>5345</v>
      </c>
    </row>
    <row r="469" spans="1:5">
      <c r="A469" s="1" t="s">
        <v>72</v>
      </c>
      <c r="B469" s="1" t="s">
        <v>72</v>
      </c>
      <c r="C469" s="1" t="s">
        <v>584</v>
      </c>
      <c r="D469" s="14" t="s">
        <v>5782</v>
      </c>
      <c r="E469" s="14" t="s">
        <v>5337</v>
      </c>
    </row>
    <row r="470" spans="1:5">
      <c r="A470" s="1" t="s">
        <v>289</v>
      </c>
      <c r="B470" s="1" t="s">
        <v>289</v>
      </c>
      <c r="C470" s="1" t="s">
        <v>584</v>
      </c>
      <c r="D470" s="14" t="s">
        <v>5783</v>
      </c>
      <c r="E470" s="14" t="s">
        <v>5337</v>
      </c>
    </row>
    <row r="471" spans="1:5">
      <c r="A471" s="1" t="s">
        <v>5784</v>
      </c>
      <c r="B471" s="1" t="s">
        <v>289</v>
      </c>
      <c r="C471" s="1" t="s">
        <v>584</v>
      </c>
      <c r="D471" s="14" t="s">
        <v>5785</v>
      </c>
      <c r="E471" s="14" t="s">
        <v>5345</v>
      </c>
    </row>
    <row r="472" spans="1:5">
      <c r="A472" s="1" t="s">
        <v>551</v>
      </c>
      <c r="B472" s="1" t="s">
        <v>289</v>
      </c>
      <c r="C472" s="1" t="s">
        <v>584</v>
      </c>
      <c r="D472" s="14" t="s">
        <v>5371</v>
      </c>
      <c r="E472" s="14" t="s">
        <v>5345</v>
      </c>
    </row>
    <row r="473" spans="1:5">
      <c r="A473" s="1" t="s">
        <v>166</v>
      </c>
      <c r="B473" s="1" t="s">
        <v>166</v>
      </c>
      <c r="C473" s="1" t="s">
        <v>584</v>
      </c>
      <c r="D473" s="14" t="s">
        <v>5786</v>
      </c>
      <c r="E473" s="14" t="s">
        <v>5337</v>
      </c>
    </row>
    <row r="474" spans="1:5">
      <c r="A474" s="1" t="s">
        <v>305</v>
      </c>
      <c r="B474" s="1" t="s">
        <v>305</v>
      </c>
      <c r="C474" s="1" t="s">
        <v>584</v>
      </c>
      <c r="D474" s="14" t="s">
        <v>5787</v>
      </c>
      <c r="E474" s="14" t="s">
        <v>5337</v>
      </c>
    </row>
    <row r="475" spans="1:5" ht="25">
      <c r="A475" s="1" t="s">
        <v>103</v>
      </c>
      <c r="B475" s="1" t="s">
        <v>103</v>
      </c>
      <c r="C475" s="1" t="s">
        <v>584</v>
      </c>
      <c r="D475" s="14" t="s">
        <v>5788</v>
      </c>
      <c r="E475" s="14" t="s">
        <v>5337</v>
      </c>
    </row>
    <row r="476" spans="1:5" ht="25">
      <c r="A476" s="1" t="s">
        <v>291</v>
      </c>
      <c r="B476" s="1" t="s">
        <v>291</v>
      </c>
      <c r="C476" s="1" t="s">
        <v>584</v>
      </c>
      <c r="D476" s="14" t="s">
        <v>5789</v>
      </c>
      <c r="E476" s="14" t="s">
        <v>5337</v>
      </c>
    </row>
    <row r="477" spans="1:5">
      <c r="A477" s="1" t="s">
        <v>135</v>
      </c>
      <c r="B477" s="1" t="s">
        <v>135</v>
      </c>
      <c r="C477" s="1" t="s">
        <v>584</v>
      </c>
      <c r="D477" s="14" t="s">
        <v>5790</v>
      </c>
      <c r="E477" s="14" t="s">
        <v>5337</v>
      </c>
    </row>
    <row r="478" spans="1:5" ht="25">
      <c r="A478" s="1" t="s">
        <v>243</v>
      </c>
      <c r="B478" s="1" t="s">
        <v>243</v>
      </c>
      <c r="C478" s="1" t="s">
        <v>584</v>
      </c>
      <c r="D478" s="14" t="s">
        <v>5791</v>
      </c>
      <c r="E478" s="14" t="s">
        <v>5337</v>
      </c>
    </row>
    <row r="479" spans="1:5">
      <c r="A479" s="1" t="s">
        <v>25</v>
      </c>
      <c r="B479" s="1" t="s">
        <v>25</v>
      </c>
      <c r="C479" s="1" t="s">
        <v>584</v>
      </c>
      <c r="D479" s="14" t="s">
        <v>5792</v>
      </c>
      <c r="E479" s="14" t="s">
        <v>5337</v>
      </c>
    </row>
    <row r="480" spans="1:5">
      <c r="A480" s="1" t="s">
        <v>300</v>
      </c>
      <c r="B480" s="1" t="s">
        <v>300</v>
      </c>
      <c r="C480" s="1" t="s">
        <v>584</v>
      </c>
      <c r="D480" s="14" t="s">
        <v>5793</v>
      </c>
      <c r="E480" s="14" t="s">
        <v>5337</v>
      </c>
    </row>
    <row r="481" spans="1:5" ht="25">
      <c r="A481" s="1" t="s">
        <v>99</v>
      </c>
      <c r="B481" s="1" t="s">
        <v>99</v>
      </c>
      <c r="C481" s="1" t="s">
        <v>584</v>
      </c>
      <c r="D481" s="14" t="s">
        <v>5794</v>
      </c>
      <c r="E481" s="14" t="s">
        <v>5337</v>
      </c>
    </row>
    <row r="482" spans="1:5">
      <c r="A482" s="1" t="s">
        <v>150</v>
      </c>
      <c r="B482" s="1" t="s">
        <v>150</v>
      </c>
      <c r="C482" s="1" t="s">
        <v>584</v>
      </c>
      <c r="D482" s="14" t="s">
        <v>5795</v>
      </c>
      <c r="E482" s="14" t="s">
        <v>5337</v>
      </c>
    </row>
    <row r="483" spans="1:5">
      <c r="A483" s="1" t="s">
        <v>273</v>
      </c>
      <c r="B483" s="1" t="s">
        <v>273</v>
      </c>
      <c r="C483" s="1" t="s">
        <v>584</v>
      </c>
      <c r="D483" s="14" t="s">
        <v>5796</v>
      </c>
      <c r="E483" s="14" t="s">
        <v>5337</v>
      </c>
    </row>
    <row r="484" spans="1:5" ht="25">
      <c r="A484" s="1" t="s">
        <v>104</v>
      </c>
      <c r="B484" s="1" t="s">
        <v>104</v>
      </c>
      <c r="C484" s="1" t="s">
        <v>584</v>
      </c>
      <c r="D484" s="14" t="s">
        <v>5797</v>
      </c>
      <c r="E484" s="14" t="s">
        <v>5337</v>
      </c>
    </row>
    <row r="485" spans="1:5">
      <c r="A485" s="1" t="s">
        <v>35</v>
      </c>
      <c r="B485" s="1" t="s">
        <v>35</v>
      </c>
      <c r="C485" s="1" t="s">
        <v>584</v>
      </c>
      <c r="D485" s="14" t="s">
        <v>5798</v>
      </c>
      <c r="E485" s="14" t="s">
        <v>5337</v>
      </c>
    </row>
    <row r="486" spans="1:5">
      <c r="A486" s="1" t="s">
        <v>148</v>
      </c>
      <c r="B486" s="1" t="s">
        <v>148</v>
      </c>
      <c r="C486" s="1" t="s">
        <v>584</v>
      </c>
      <c r="D486" s="14" t="s">
        <v>5799</v>
      </c>
      <c r="E486" s="14" t="s">
        <v>5337</v>
      </c>
    </row>
    <row r="487" spans="1:5">
      <c r="A487" s="1" t="s">
        <v>5800</v>
      </c>
      <c r="B487" s="1" t="s">
        <v>148</v>
      </c>
      <c r="C487" s="1" t="s">
        <v>584</v>
      </c>
      <c r="D487" s="14" t="s">
        <v>5707</v>
      </c>
      <c r="E487" s="14" t="s">
        <v>5345</v>
      </c>
    </row>
    <row r="488" spans="1:5">
      <c r="A488" s="1" t="s">
        <v>552</v>
      </c>
      <c r="B488" s="1" t="s">
        <v>148</v>
      </c>
      <c r="C488" s="1" t="s">
        <v>584</v>
      </c>
      <c r="D488" s="14" t="s">
        <v>5371</v>
      </c>
      <c r="E488" s="14" t="s">
        <v>5345</v>
      </c>
    </row>
    <row r="489" spans="1:5">
      <c r="A489" s="1" t="s">
        <v>144</v>
      </c>
      <c r="B489" s="1" t="s">
        <v>144</v>
      </c>
      <c r="C489" s="1" t="s">
        <v>584</v>
      </c>
      <c r="D489" s="14" t="s">
        <v>5801</v>
      </c>
      <c r="E489" s="14" t="s">
        <v>5337</v>
      </c>
    </row>
    <row r="490" spans="1:5">
      <c r="A490" s="1" t="s">
        <v>553</v>
      </c>
      <c r="B490" s="1" t="s">
        <v>144</v>
      </c>
      <c r="C490" s="1" t="s">
        <v>584</v>
      </c>
      <c r="D490" s="14" t="s">
        <v>5453</v>
      </c>
      <c r="E490" s="14" t="s">
        <v>5345</v>
      </c>
    </row>
    <row r="491" spans="1:5">
      <c r="A491" s="1" t="s">
        <v>111</v>
      </c>
      <c r="B491" s="1" t="s">
        <v>111</v>
      </c>
      <c r="C491" s="1" t="s">
        <v>584</v>
      </c>
      <c r="D491" s="14" t="s">
        <v>5802</v>
      </c>
      <c r="E491" s="14" t="s">
        <v>5337</v>
      </c>
    </row>
    <row r="492" spans="1:5">
      <c r="A492" s="1" t="s">
        <v>339</v>
      </c>
      <c r="B492" s="1" t="s">
        <v>339</v>
      </c>
      <c r="C492" s="1" t="s">
        <v>584</v>
      </c>
      <c r="D492" s="14" t="s">
        <v>5803</v>
      </c>
      <c r="E492" s="14" t="s">
        <v>5337</v>
      </c>
    </row>
    <row r="493" spans="1:5">
      <c r="A493" s="1" t="s">
        <v>554</v>
      </c>
      <c r="B493" s="1" t="s">
        <v>339</v>
      </c>
      <c r="C493" s="1" t="s">
        <v>584</v>
      </c>
      <c r="D493" s="14" t="s">
        <v>5618</v>
      </c>
      <c r="E493" s="14" t="s">
        <v>5345</v>
      </c>
    </row>
    <row r="494" spans="1:5" ht="25">
      <c r="A494" s="1" t="s">
        <v>113</v>
      </c>
      <c r="B494" s="1" t="s">
        <v>113</v>
      </c>
      <c r="C494" s="1" t="s">
        <v>584</v>
      </c>
      <c r="D494" s="14" t="s">
        <v>5804</v>
      </c>
      <c r="E494" s="14" t="s">
        <v>5337</v>
      </c>
    </row>
    <row r="495" spans="1:5">
      <c r="A495" s="1" t="s">
        <v>259</v>
      </c>
      <c r="B495" s="1" t="s">
        <v>259</v>
      </c>
      <c r="C495" s="1" t="s">
        <v>584</v>
      </c>
      <c r="D495" s="14" t="s">
        <v>5805</v>
      </c>
      <c r="E495" s="14" t="s">
        <v>5337</v>
      </c>
    </row>
    <row r="496" spans="1:5">
      <c r="A496" s="1" t="s">
        <v>555</v>
      </c>
      <c r="B496" s="1" t="s">
        <v>259</v>
      </c>
      <c r="C496" s="1" t="s">
        <v>584</v>
      </c>
      <c r="D496" s="14" t="s">
        <v>5806</v>
      </c>
      <c r="E496" s="14" t="s">
        <v>5345</v>
      </c>
    </row>
    <row r="497" spans="1:5">
      <c r="A497" s="1" t="s">
        <v>337</v>
      </c>
      <c r="B497" s="1" t="s">
        <v>337</v>
      </c>
      <c r="C497" s="1" t="s">
        <v>584</v>
      </c>
      <c r="D497" s="14" t="s">
        <v>5807</v>
      </c>
      <c r="E497" s="14" t="s">
        <v>5337</v>
      </c>
    </row>
    <row r="498" spans="1:5">
      <c r="A498" s="1" t="s">
        <v>556</v>
      </c>
      <c r="B498" s="1" t="s">
        <v>337</v>
      </c>
      <c r="C498" s="1" t="s">
        <v>584</v>
      </c>
      <c r="D498" s="14" t="s">
        <v>5808</v>
      </c>
      <c r="E498" s="14" t="s">
        <v>5345</v>
      </c>
    </row>
    <row r="499" spans="1:5">
      <c r="A499" s="1" t="s">
        <v>82</v>
      </c>
      <c r="B499" s="1" t="s">
        <v>82</v>
      </c>
      <c r="C499" s="1" t="s">
        <v>584</v>
      </c>
      <c r="D499" s="14" t="s">
        <v>5809</v>
      </c>
      <c r="E499" s="14" t="s">
        <v>5337</v>
      </c>
    </row>
    <row r="500" spans="1:5">
      <c r="A500" s="1" t="s">
        <v>557</v>
      </c>
      <c r="B500" s="1" t="s">
        <v>82</v>
      </c>
      <c r="C500" s="1" t="s">
        <v>584</v>
      </c>
      <c r="D500" s="14" t="s">
        <v>5810</v>
      </c>
      <c r="E500" s="14" t="s">
        <v>5345</v>
      </c>
    </row>
    <row r="501" spans="1:5">
      <c r="A501" s="1" t="s">
        <v>118</v>
      </c>
      <c r="B501" s="1" t="s">
        <v>118</v>
      </c>
      <c r="C501" s="1" t="s">
        <v>584</v>
      </c>
      <c r="D501" s="14" t="s">
        <v>5811</v>
      </c>
      <c r="E501" s="14" t="s">
        <v>5337</v>
      </c>
    </row>
    <row r="502" spans="1:5">
      <c r="A502" s="1" t="s">
        <v>558</v>
      </c>
      <c r="B502" s="1" t="s">
        <v>118</v>
      </c>
      <c r="C502" s="1" t="s">
        <v>584</v>
      </c>
      <c r="D502" s="14" t="s">
        <v>5812</v>
      </c>
      <c r="E502" s="14" t="s">
        <v>5345</v>
      </c>
    </row>
    <row r="503" spans="1:5">
      <c r="A503" s="1" t="s">
        <v>1157</v>
      </c>
      <c r="B503" s="1" t="s">
        <v>1157</v>
      </c>
      <c r="C503" s="1" t="s">
        <v>1158</v>
      </c>
      <c r="D503" s="14" t="s">
        <v>5464</v>
      </c>
      <c r="E503" s="14" t="s">
        <v>5337</v>
      </c>
    </row>
    <row r="504" spans="1:5">
      <c r="A504" s="1" t="s">
        <v>250</v>
      </c>
      <c r="B504" s="1" t="s">
        <v>250</v>
      </c>
      <c r="C504" s="1" t="s">
        <v>584</v>
      </c>
      <c r="D504" s="14" t="s">
        <v>5813</v>
      </c>
      <c r="E504" s="14" t="s">
        <v>5337</v>
      </c>
    </row>
    <row r="505" spans="1:5">
      <c r="A505" s="1" t="s">
        <v>559</v>
      </c>
      <c r="B505" s="1" t="s">
        <v>250</v>
      </c>
      <c r="C505" s="1" t="s">
        <v>584</v>
      </c>
      <c r="D505" s="14" t="s">
        <v>5814</v>
      </c>
      <c r="E505" s="14" t="s">
        <v>5345</v>
      </c>
    </row>
    <row r="506" spans="1:5">
      <c r="A506" s="1" t="s">
        <v>2735</v>
      </c>
      <c r="B506" s="1" t="s">
        <v>2735</v>
      </c>
      <c r="C506" s="1" t="s">
        <v>1028</v>
      </c>
      <c r="D506" s="14" t="s">
        <v>5815</v>
      </c>
      <c r="E506" s="14" t="s">
        <v>5337</v>
      </c>
    </row>
    <row r="507" spans="1:5">
      <c r="A507" s="1" t="s">
        <v>5816</v>
      </c>
      <c r="B507" s="1" t="s">
        <v>2735</v>
      </c>
      <c r="C507" s="1" t="s">
        <v>1028</v>
      </c>
      <c r="D507" s="14" t="s">
        <v>5438</v>
      </c>
      <c r="E507" s="14" t="s">
        <v>5345</v>
      </c>
    </row>
    <row r="508" spans="1:5">
      <c r="A508" s="1" t="s">
        <v>292</v>
      </c>
      <c r="B508" s="1" t="s">
        <v>292</v>
      </c>
      <c r="C508" s="1" t="s">
        <v>584</v>
      </c>
      <c r="D508" s="14" t="s">
        <v>5817</v>
      </c>
      <c r="E508" s="14" t="s">
        <v>5337</v>
      </c>
    </row>
    <row r="509" spans="1:5" ht="25">
      <c r="A509" s="1" t="s">
        <v>284</v>
      </c>
      <c r="B509" s="1" t="s">
        <v>284</v>
      </c>
      <c r="C509" s="1" t="s">
        <v>584</v>
      </c>
      <c r="D509" s="14" t="s">
        <v>5818</v>
      </c>
      <c r="E509" s="14" t="s">
        <v>5337</v>
      </c>
    </row>
    <row r="510" spans="1:5">
      <c r="A510" s="1" t="s">
        <v>36</v>
      </c>
      <c r="B510" s="1" t="s">
        <v>36</v>
      </c>
      <c r="C510" s="1" t="s">
        <v>584</v>
      </c>
      <c r="D510" s="14" t="s">
        <v>5819</v>
      </c>
      <c r="E510" s="14" t="s">
        <v>5337</v>
      </c>
    </row>
    <row r="511" spans="1:5">
      <c r="A511" s="1" t="s">
        <v>149</v>
      </c>
      <c r="B511" s="1" t="s">
        <v>149</v>
      </c>
      <c r="C511" s="1" t="s">
        <v>584</v>
      </c>
      <c r="D511" s="14" t="s">
        <v>5820</v>
      </c>
      <c r="E511" s="14" t="s">
        <v>5337</v>
      </c>
    </row>
    <row r="512" spans="1:5">
      <c r="A512" s="1" t="s">
        <v>141</v>
      </c>
      <c r="B512" s="1" t="s">
        <v>141</v>
      </c>
      <c r="C512" s="1" t="s">
        <v>584</v>
      </c>
      <c r="D512" s="14" t="s">
        <v>5821</v>
      </c>
      <c r="E512" s="14" t="s">
        <v>5337</v>
      </c>
    </row>
    <row r="513" spans="1:5">
      <c r="A513" s="1" t="s">
        <v>560</v>
      </c>
      <c r="B513" s="1" t="s">
        <v>141</v>
      </c>
      <c r="C513" s="1" t="s">
        <v>584</v>
      </c>
      <c r="D513" s="14" t="s">
        <v>5613</v>
      </c>
      <c r="E513" s="14" t="s">
        <v>5345</v>
      </c>
    </row>
    <row r="514" spans="1:5">
      <c r="A514" s="1" t="s">
        <v>114</v>
      </c>
      <c r="B514" s="1" t="s">
        <v>114</v>
      </c>
      <c r="C514" s="1" t="s">
        <v>584</v>
      </c>
      <c r="D514" s="14" t="s">
        <v>5822</v>
      </c>
      <c r="E514" s="14" t="s">
        <v>5337</v>
      </c>
    </row>
    <row r="515" spans="1:5">
      <c r="A515" s="1" t="s">
        <v>64</v>
      </c>
      <c r="B515" s="1" t="s">
        <v>64</v>
      </c>
      <c r="C515" s="1" t="s">
        <v>584</v>
      </c>
      <c r="D515" s="14" t="s">
        <v>5823</v>
      </c>
      <c r="E515" s="14" t="s">
        <v>5337</v>
      </c>
    </row>
    <row r="516" spans="1:5">
      <c r="A516" s="1" t="s">
        <v>83</v>
      </c>
      <c r="B516" s="1" t="s">
        <v>83</v>
      </c>
      <c r="C516" s="1" t="s">
        <v>584</v>
      </c>
      <c r="D516" s="14" t="s">
        <v>5824</v>
      </c>
      <c r="E516" s="14" t="s">
        <v>5337</v>
      </c>
    </row>
    <row r="517" spans="1:5">
      <c r="A517" s="1" t="s">
        <v>274</v>
      </c>
      <c r="B517" s="1" t="s">
        <v>274</v>
      </c>
      <c r="C517" s="1" t="s">
        <v>584</v>
      </c>
      <c r="D517" s="14" t="s">
        <v>5825</v>
      </c>
      <c r="E517" s="14" t="s">
        <v>5337</v>
      </c>
    </row>
    <row r="518" spans="1:5">
      <c r="A518" s="1" t="s">
        <v>561</v>
      </c>
      <c r="B518" s="1" t="s">
        <v>274</v>
      </c>
      <c r="C518" s="1" t="s">
        <v>584</v>
      </c>
      <c r="D518" s="14" t="s">
        <v>5826</v>
      </c>
      <c r="E518" s="14" t="s">
        <v>5345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29155-4586-4081-B0AC-24F4277A1691}">
  <sheetPr codeName="Sheet10">
    <tabColor rgb="FF19334A"/>
  </sheetPr>
  <dimension ref="A1:AF32"/>
  <sheetViews>
    <sheetView showGridLines="0" zoomScale="85" zoomScaleNormal="85" workbookViewId="0">
      <pane xSplit="1" ySplit="8" topLeftCell="B9" activePane="bottomRight" state="frozenSplit"/>
      <selection pane="topRight" activeCell="B1" sqref="B1"/>
      <selection pane="bottomLeft" activeCell="A9" sqref="A9"/>
      <selection pane="bottomRight"/>
    </sheetView>
  </sheetViews>
  <sheetFormatPr defaultRowHeight="14"/>
  <cols>
    <col min="1" max="1" width="39" customWidth="1"/>
    <col min="2" max="2" width="16" customWidth="1"/>
    <col min="3" max="3" width="65" customWidth="1"/>
    <col min="4" max="4" width="54" customWidth="1"/>
  </cols>
  <sheetData>
    <row r="1" spans="1:32" ht="21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ht="31" customHeight="1">
      <c r="A2" s="21" t="s">
        <v>5999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ht="39" customHeight="1">
      <c r="A3" s="29" t="s">
        <v>6000</v>
      </c>
      <c r="B3" s="29"/>
      <c r="C3" s="29"/>
      <c r="D3" s="29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ht="34" customHeight="1">
      <c r="A4" s="28" t="s">
        <v>6001</v>
      </c>
      <c r="B4" s="28"/>
      <c r="C4" s="28"/>
      <c r="D4" s="2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ht="34" customHeight="1">
      <c r="A5" s="28" t="s">
        <v>6002</v>
      </c>
      <c r="B5" s="28"/>
      <c r="C5" s="28"/>
      <c r="D5" s="28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ht="21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2" ht="21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32" ht="48" customHeight="1">
      <c r="A8" s="4" t="s">
        <v>6003</v>
      </c>
      <c r="B8" s="4" t="s">
        <v>6004</v>
      </c>
      <c r="C8" s="4" t="s">
        <v>6005</v>
      </c>
      <c r="D8" s="4" t="s">
        <v>6006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ht="38.15" customHeight="1">
      <c r="A9" s="1" t="s">
        <v>6007</v>
      </c>
      <c r="B9" s="5">
        <v>25</v>
      </c>
      <c r="C9" s="14" t="s">
        <v>6008</v>
      </c>
      <c r="D9" s="14" t="str">
        <f>"Win vs ranks 1–"&amp;B9</f>
        <v>Win vs ranks 1–25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ht="38.15" customHeight="1">
      <c r="A10" s="1" t="s">
        <v>6009</v>
      </c>
      <c r="B10" s="5">
        <v>50</v>
      </c>
      <c r="C10" s="14" t="s">
        <v>6008</v>
      </c>
      <c r="D10" s="14" t="str">
        <f>"Win vs ranks "&amp;(B9+1)&amp;"–"&amp;B10</f>
        <v>Win vs ranks 26–50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ht="38.15" customHeight="1">
      <c r="A11" s="1" t="s">
        <v>6010</v>
      </c>
      <c r="B11" s="5">
        <v>75</v>
      </c>
      <c r="C11" s="14" t="s">
        <v>6008</v>
      </c>
      <c r="D11" s="14" t="str">
        <f>"Opponent base rank 1–"&amp;B11</f>
        <v>Opponent base rank 1–75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 ht="38.15" customHeight="1">
      <c r="A12" s="1" t="s">
        <v>6011</v>
      </c>
      <c r="B12" s="5">
        <v>288</v>
      </c>
      <c r="C12" s="14" t="s">
        <v>6008</v>
      </c>
      <c r="D12" s="14" t="str">
        <f>"Loss vs ranks "&amp;B12&amp;"–"&amp;B13</f>
        <v>Loss vs ranks 288–312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 ht="38.15" customHeight="1">
      <c r="A13" s="1" t="s">
        <v>6012</v>
      </c>
      <c r="B13" s="5">
        <v>312</v>
      </c>
      <c r="C13" s="14" t="s">
        <v>6008</v>
      </c>
      <c r="D13" s="14" t="str">
        <f>"Loss vs ranks "&amp;B12&amp;"–"&amp;B13</f>
        <v>Loss vs ranks 288–312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 ht="38.15" customHeight="1">
      <c r="A14" s="1" t="s">
        <v>6013</v>
      </c>
      <c r="B14" s="5">
        <v>313</v>
      </c>
      <c r="C14" s="14" t="s">
        <v>6008</v>
      </c>
      <c r="D14" s="14" t="str">
        <f>"Loss vs ranks "&amp;B14&amp;"–last or any non-D1 school"</f>
        <v>Loss vs ranks 313–last or any non-D1 school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</row>
    <row r="15" spans="1:32" ht="38.15" customHeight="1">
      <c r="A15" s="1" t="s">
        <v>6014</v>
      </c>
      <c r="B15" s="5">
        <v>263</v>
      </c>
      <c r="C15" s="14" t="s">
        <v>6008</v>
      </c>
      <c r="D15" s="14" t="str">
        <f>"Opponent rank "&amp;B15&amp;"–last, or non-NCAA opponent"</f>
        <v>Opponent rank 263–last, or non-NCAA opponent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</row>
    <row r="16" spans="1:32" ht="38.15" customHeight="1">
      <c r="A16" s="1" t="s">
        <v>6015</v>
      </c>
      <c r="B16" s="26">
        <v>0.5</v>
      </c>
      <c r="C16" s="14" t="s">
        <v>6016</v>
      </c>
      <c r="D16" s="14" t="s">
        <v>6017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</row>
    <row r="17" spans="1:32" ht="38.15" customHeight="1">
      <c r="A17" s="1" t="s">
        <v>6018</v>
      </c>
      <c r="B17" s="27">
        <v>2.5999999999999999E-3</v>
      </c>
      <c r="C17" s="14" t="s">
        <v>6019</v>
      </c>
      <c r="D17" s="14" t="s">
        <v>6020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</row>
    <row r="18" spans="1:32" ht="38.15" customHeight="1">
      <c r="A18" s="1" t="s">
        <v>6021</v>
      </c>
      <c r="B18" s="27">
        <v>1.2999999999999999E-3</v>
      </c>
      <c r="C18" s="14" t="s">
        <v>6019</v>
      </c>
      <c r="D18" s="14" t="s">
        <v>6022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</row>
    <row r="19" spans="1:32" ht="38.15" customHeight="1">
      <c r="A19" s="1" t="s">
        <v>6023</v>
      </c>
      <c r="B19" s="27">
        <v>1.2999999999999999E-3</v>
      </c>
      <c r="C19" s="14" t="s">
        <v>6019</v>
      </c>
      <c r="D19" s="14" t="s">
        <v>6024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</row>
    <row r="20" spans="1:32" ht="38.15" customHeight="1">
      <c r="A20" s="1" t="s">
        <v>6025</v>
      </c>
      <c r="B20" s="27">
        <v>2.5999999999999999E-3</v>
      </c>
      <c r="C20" s="14" t="s">
        <v>6019</v>
      </c>
      <c r="D20" s="14" t="s">
        <v>6026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38.15" customHeight="1">
      <c r="A21" s="1" t="s">
        <v>6027</v>
      </c>
      <c r="B21" s="27">
        <v>2.5999999999999999E-3</v>
      </c>
      <c r="C21" s="14" t="s">
        <v>6019</v>
      </c>
      <c r="D21" s="14" t="s">
        <v>6028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</row>
    <row r="22" spans="1:32" ht="38.15" customHeight="1">
      <c r="A22" s="1" t="s">
        <v>6029</v>
      </c>
      <c r="B22" s="27">
        <v>2.5999999999999999E-3</v>
      </c>
      <c r="C22" s="14" t="s">
        <v>6019</v>
      </c>
      <c r="D22" s="14" t="s">
        <v>6030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</row>
    <row r="23" spans="1:32" ht="21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ht="21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 ht="21" customHeight="1">
      <c r="A25" s="1" t="s">
        <v>6031</v>
      </c>
      <c r="B25" s="1" t="str">
        <f>IF(AND(COUNT(B9:B22)=14,MIN(B9:B15)&gt;=1,MAX(B9:B15)&lt;=400,B9&lt;B10,B10&lt;=B11,B15&lt;B12,B12&lt;=B13,B14=B13+1,B16&gt;0,B16&lt;=1,MIN(B17:B22)&gt;=0,MAX(B17:B22)&lt;=1),"Ready","Check values")</f>
        <v>Ready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ht="21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ht="45" customHeight="1">
      <c r="A27" s="14" t="s">
        <v>6032</v>
      </c>
      <c r="B27" s="28" t="s">
        <v>6033</v>
      </c>
      <c r="C27" s="28"/>
      <c r="D27" s="2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ht="45" customHeight="1">
      <c r="A28" s="14" t="s">
        <v>6034</v>
      </c>
      <c r="B28" s="28" t="s">
        <v>6035</v>
      </c>
      <c r="C28" s="28"/>
      <c r="D28" s="2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ht="45" customHeight="1">
      <c r="A29" s="14" t="s">
        <v>6036</v>
      </c>
      <c r="B29" s="28" t="s">
        <v>5841</v>
      </c>
      <c r="C29" s="28"/>
      <c r="D29" s="2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ht="45" customHeight="1">
      <c r="A30" s="14" t="s">
        <v>6037</v>
      </c>
      <c r="B30" s="28" t="s">
        <v>6038</v>
      </c>
      <c r="C30" s="28"/>
      <c r="D30" s="2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ht="45" customHeight="1">
      <c r="A31" s="14" t="s">
        <v>6039</v>
      </c>
      <c r="B31" s="28" t="s">
        <v>6040</v>
      </c>
      <c r="C31" s="28"/>
      <c r="D31" s="2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ht="45" customHeight="1">
      <c r="A32" s="14" t="s">
        <v>6041</v>
      </c>
      <c r="B32" s="28" t="s">
        <v>6042</v>
      </c>
      <c r="C32" s="28"/>
      <c r="D32" s="2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</sheetData>
  <mergeCells count="9">
    <mergeCell ref="B30:D30"/>
    <mergeCell ref="B31:D31"/>
    <mergeCell ref="B32:D32"/>
    <mergeCell ref="A3:D3"/>
    <mergeCell ref="A4:D4"/>
    <mergeCell ref="A5:D5"/>
    <mergeCell ref="B27:D27"/>
    <mergeCell ref="B28:D28"/>
    <mergeCell ref="B29:D29"/>
  </mergeCells>
  <dataValidations count="2">
    <dataValidation type="decimal" sqref="B16:B22" xr:uid="{DA376570-8D03-4C4F-B136-A78300B3F131}">
      <formula1>0</formula1>
      <formula2>1</formula2>
    </dataValidation>
    <dataValidation type="whole" sqref="B9:B15" xr:uid="{81C2C569-926A-464A-B927-671CCA7B66B9}">
      <formula1>1</formula1>
      <formula2>400</formula2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7494B0"/>
  </sheetPr>
  <dimension ref="A1:B32"/>
  <sheetViews>
    <sheetView showGridLines="0" zoomScale="85" zoomScaleNormal="85" workbookViewId="0">
      <pane xSplit="1" ySplit="8" topLeftCell="B9" activePane="bottomRight" state="frozen"/>
      <selection pane="topRight" activeCell="B1" sqref="B1"/>
      <selection pane="bottomLeft" activeCell="A9" sqref="A9"/>
      <selection pane="bottomRight"/>
    </sheetView>
  </sheetViews>
  <sheetFormatPr defaultRowHeight="14"/>
  <cols>
    <col min="1" max="1" width="34" customWidth="1"/>
    <col min="2" max="2" width="115" customWidth="1"/>
  </cols>
  <sheetData>
    <row r="1" spans="1:2" ht="21" customHeight="1">
      <c r="A1" s="1"/>
      <c r="B1" s="1"/>
    </row>
    <row r="2" spans="1:2" ht="31" customHeight="1">
      <c r="A2" s="2" t="s">
        <v>5827</v>
      </c>
      <c r="B2" s="3"/>
    </row>
    <row r="3" spans="1:2" ht="21" customHeight="1">
      <c r="A3" s="6" t="s">
        <v>5828</v>
      </c>
      <c r="B3" s="1"/>
    </row>
    <row r="4" spans="1:2" ht="21" customHeight="1">
      <c r="A4" s="1"/>
      <c r="B4" s="1"/>
    </row>
    <row r="5" spans="1:2" ht="21" customHeight="1">
      <c r="A5" s="1"/>
      <c r="B5" s="1"/>
    </row>
    <row r="6" spans="1:2" ht="21" customHeight="1">
      <c r="A6" s="1"/>
      <c r="B6" s="1"/>
    </row>
    <row r="7" spans="1:2" ht="21" customHeight="1">
      <c r="A7" s="1"/>
      <c r="B7" s="1"/>
    </row>
    <row r="8" spans="1:2" ht="42" customHeight="1">
      <c r="A8" s="4" t="s">
        <v>5829</v>
      </c>
      <c r="B8" s="4" t="s">
        <v>5830</v>
      </c>
    </row>
    <row r="9" spans="1:2">
      <c r="A9" s="14" t="s">
        <v>5831</v>
      </c>
      <c r="B9" s="14" t="s">
        <v>5832</v>
      </c>
    </row>
    <row r="10" spans="1:2" ht="25">
      <c r="A10" s="14" t="s">
        <v>5833</v>
      </c>
      <c r="B10" s="14" t="s">
        <v>6043</v>
      </c>
    </row>
    <row r="11" spans="1:2">
      <c r="A11" s="14" t="s">
        <v>5834</v>
      </c>
      <c r="B11" s="14" t="s">
        <v>5835</v>
      </c>
    </row>
    <row r="12" spans="1:2">
      <c r="A12" s="14" t="s">
        <v>5836</v>
      </c>
      <c r="B12" s="14" t="s">
        <v>5837</v>
      </c>
    </row>
    <row r="13" spans="1:2">
      <c r="A13" s="14" t="s">
        <v>5838</v>
      </c>
      <c r="B13" s="14" t="s">
        <v>6108</v>
      </c>
    </row>
    <row r="14" spans="1:2" ht="25">
      <c r="A14" s="14" t="s">
        <v>5839</v>
      </c>
      <c r="B14" s="14" t="s">
        <v>6044</v>
      </c>
    </row>
    <row r="15" spans="1:2">
      <c r="A15" s="14" t="s">
        <v>5840</v>
      </c>
      <c r="B15" s="14" t="s">
        <v>5841</v>
      </c>
    </row>
    <row r="16" spans="1:2" ht="25">
      <c r="A16" s="14" t="s">
        <v>5842</v>
      </c>
      <c r="B16" s="14" t="s">
        <v>6109</v>
      </c>
    </row>
    <row r="17" spans="1:2" ht="25">
      <c r="A17" s="14" t="s">
        <v>5843</v>
      </c>
      <c r="B17" s="14" t="s">
        <v>5844</v>
      </c>
    </row>
    <row r="18" spans="1:2">
      <c r="A18" s="14" t="s">
        <v>5845</v>
      </c>
      <c r="B18" s="14" t="s">
        <v>5846</v>
      </c>
    </row>
    <row r="19" spans="1:2" ht="25">
      <c r="A19" s="14" t="s">
        <v>5847</v>
      </c>
      <c r="B19" s="14" t="s">
        <v>5848</v>
      </c>
    </row>
    <row r="20" spans="1:2" ht="25">
      <c r="A20" s="14" t="s">
        <v>5849</v>
      </c>
      <c r="B20" s="14" t="s">
        <v>6045</v>
      </c>
    </row>
    <row r="21" spans="1:2" ht="25">
      <c r="A21" s="14" t="s">
        <v>5850</v>
      </c>
      <c r="B21" s="14" t="s">
        <v>5851</v>
      </c>
    </row>
    <row r="22" spans="1:2">
      <c r="A22" s="14" t="s">
        <v>5852</v>
      </c>
      <c r="B22" s="14" t="s">
        <v>5853</v>
      </c>
    </row>
    <row r="23" spans="1:2" ht="25">
      <c r="A23" s="14" t="s">
        <v>5854</v>
      </c>
      <c r="B23" s="14" t="s">
        <v>5855</v>
      </c>
    </row>
    <row r="24" spans="1:2">
      <c r="A24" s="14" t="s">
        <v>5856</v>
      </c>
      <c r="B24" s="14" t="s">
        <v>5857</v>
      </c>
    </row>
    <row r="25" spans="1:2" ht="25">
      <c r="A25" s="14" t="s">
        <v>5858</v>
      </c>
      <c r="B25" s="14" t="s">
        <v>5859</v>
      </c>
    </row>
    <row r="26" spans="1:2" ht="25">
      <c r="A26" s="14" t="s">
        <v>5860</v>
      </c>
      <c r="B26" s="14" t="s">
        <v>5861</v>
      </c>
    </row>
    <row r="27" spans="1:2" ht="25">
      <c r="A27" s="14" t="s">
        <v>5862</v>
      </c>
      <c r="B27" s="14" t="s">
        <v>5863</v>
      </c>
    </row>
    <row r="28" spans="1:2">
      <c r="A28" s="14" t="s">
        <v>5864</v>
      </c>
      <c r="B28" s="14" t="s">
        <v>5865</v>
      </c>
    </row>
    <row r="29" spans="1:2" ht="25">
      <c r="A29" s="14" t="s">
        <v>5866</v>
      </c>
      <c r="B29" s="14" t="s">
        <v>5867</v>
      </c>
    </row>
    <row r="30" spans="1:2" ht="25">
      <c r="A30" s="14" t="s">
        <v>5868</v>
      </c>
      <c r="B30" s="14" t="s">
        <v>5869</v>
      </c>
    </row>
    <row r="31" spans="1:2" ht="25">
      <c r="A31" s="14" t="s">
        <v>5870</v>
      </c>
      <c r="B31" s="14" t="s">
        <v>5871</v>
      </c>
    </row>
    <row r="32" spans="1:2" ht="25">
      <c r="A32" s="14" t="s">
        <v>5872</v>
      </c>
      <c r="B32" s="14" t="s">
        <v>5873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7494B0"/>
  </sheetPr>
  <dimension ref="A1:E78"/>
  <sheetViews>
    <sheetView showGridLines="0" zoomScale="85" zoomScaleNormal="85" workbookViewId="0">
      <pane xSplit="1" ySplit="8" topLeftCell="B9" activePane="bottomRight" state="frozen"/>
      <selection pane="topRight" activeCell="B1" sqref="B1"/>
      <selection pane="bottomLeft" activeCell="A9" sqref="A9"/>
      <selection pane="bottomRight"/>
    </sheetView>
  </sheetViews>
  <sheetFormatPr defaultRowHeight="14"/>
  <cols>
    <col min="1" max="1" width="27" customWidth="1"/>
    <col min="2" max="2" width="26" customWidth="1"/>
    <col min="3" max="3" width="78" style="18" customWidth="1"/>
    <col min="4" max="4" width="24" customWidth="1"/>
    <col min="5" max="5" width="20" customWidth="1"/>
  </cols>
  <sheetData>
    <row r="1" spans="1:5" ht="21" customHeight="1">
      <c r="A1" s="1"/>
      <c r="B1" s="1"/>
      <c r="C1" s="14"/>
      <c r="D1" s="1"/>
      <c r="E1" s="1"/>
    </row>
    <row r="2" spans="1:5" ht="31" customHeight="1">
      <c r="A2" s="2" t="s">
        <v>5874</v>
      </c>
      <c r="B2" s="3"/>
      <c r="C2" s="17"/>
      <c r="D2" s="3"/>
      <c r="E2" s="3"/>
    </row>
    <row r="3" spans="1:5" ht="21" customHeight="1">
      <c r="A3" s="6" t="s">
        <v>5875</v>
      </c>
      <c r="B3" s="1"/>
      <c r="C3" s="14"/>
      <c r="D3" s="1"/>
      <c r="E3" s="1"/>
    </row>
    <row r="4" spans="1:5" ht="21" customHeight="1">
      <c r="A4" s="6" t="s">
        <v>5876</v>
      </c>
      <c r="B4" s="1"/>
      <c r="C4" s="14"/>
      <c r="D4" s="1"/>
      <c r="E4" s="1"/>
    </row>
    <row r="5" spans="1:5" ht="21" customHeight="1">
      <c r="A5" s="6" t="s">
        <v>5877</v>
      </c>
      <c r="B5" s="1"/>
      <c r="C5" s="14"/>
      <c r="D5" s="1"/>
      <c r="E5" s="1"/>
    </row>
    <row r="6" spans="1:5" ht="21" customHeight="1">
      <c r="A6" s="1" t="s">
        <v>6096</v>
      </c>
      <c r="B6" s="1"/>
      <c r="C6" s="14"/>
      <c r="D6" s="1"/>
      <c r="E6" s="1"/>
    </row>
    <row r="7" spans="1:5" ht="21" customHeight="1">
      <c r="A7" s="1"/>
      <c r="B7" s="1"/>
      <c r="C7" s="14"/>
      <c r="D7" s="1"/>
      <c r="E7" s="1"/>
    </row>
    <row r="8" spans="1:5" ht="42" customHeight="1">
      <c r="A8" s="4" t="s">
        <v>5878</v>
      </c>
      <c r="B8" s="4" t="s">
        <v>5879</v>
      </c>
      <c r="C8" s="4" t="s">
        <v>5880</v>
      </c>
      <c r="D8" s="4" t="s">
        <v>5881</v>
      </c>
      <c r="E8" s="4" t="s">
        <v>5882</v>
      </c>
    </row>
    <row r="9" spans="1:5">
      <c r="A9" s="1" t="s">
        <v>399</v>
      </c>
      <c r="B9" s="1" t="s">
        <v>5883</v>
      </c>
      <c r="C9" s="14" t="s">
        <v>446</v>
      </c>
      <c r="D9" s="19">
        <v>46286.899641203701</v>
      </c>
      <c r="E9" s="1" t="s">
        <v>5884</v>
      </c>
    </row>
    <row r="10" spans="1:5">
      <c r="A10" s="1" t="s">
        <v>399</v>
      </c>
      <c r="B10" s="1" t="s">
        <v>5885</v>
      </c>
      <c r="C10" s="14" t="s">
        <v>5886</v>
      </c>
      <c r="D10" s="19">
        <v>46286.899641203701</v>
      </c>
      <c r="E10" s="1" t="s">
        <v>5884</v>
      </c>
    </row>
    <row r="11" spans="1:5">
      <c r="A11" s="1" t="s">
        <v>397</v>
      </c>
      <c r="B11" s="1" t="s">
        <v>5883</v>
      </c>
      <c r="C11" s="14" t="s">
        <v>443</v>
      </c>
      <c r="D11" s="19">
        <v>46286.899641203701</v>
      </c>
      <c r="E11" s="1" t="s">
        <v>5884</v>
      </c>
    </row>
    <row r="12" spans="1:5">
      <c r="A12" s="1" t="s">
        <v>397</v>
      </c>
      <c r="B12" s="1" t="s">
        <v>5885</v>
      </c>
      <c r="C12" s="14" t="s">
        <v>2177</v>
      </c>
      <c r="D12" s="19">
        <v>46286.899641203701</v>
      </c>
      <c r="E12" s="1" t="s">
        <v>5884</v>
      </c>
    </row>
    <row r="13" spans="1:5">
      <c r="A13" s="1" t="s">
        <v>115</v>
      </c>
      <c r="B13" s="1" t="s">
        <v>5883</v>
      </c>
      <c r="C13" s="14" t="s">
        <v>459</v>
      </c>
      <c r="D13" s="19">
        <v>46286.899641203701</v>
      </c>
      <c r="E13" s="1" t="s">
        <v>5884</v>
      </c>
    </row>
    <row r="14" spans="1:5">
      <c r="A14" s="1" t="s">
        <v>115</v>
      </c>
      <c r="B14" s="1" t="s">
        <v>5885</v>
      </c>
      <c r="C14" s="14" t="s">
        <v>2466</v>
      </c>
      <c r="D14" s="19">
        <v>46286.899652777778</v>
      </c>
      <c r="E14" s="1" t="s">
        <v>5884</v>
      </c>
    </row>
    <row r="15" spans="1:5">
      <c r="A15" s="1" t="s">
        <v>395</v>
      </c>
      <c r="B15" s="1" t="s">
        <v>5883</v>
      </c>
      <c r="C15" s="14" t="s">
        <v>441</v>
      </c>
      <c r="D15" s="19">
        <v>46286.899641203701</v>
      </c>
      <c r="E15" s="1" t="s">
        <v>5884</v>
      </c>
    </row>
    <row r="16" spans="1:5">
      <c r="A16" s="1" t="s">
        <v>395</v>
      </c>
      <c r="B16" s="1" t="s">
        <v>5885</v>
      </c>
      <c r="C16" s="14" t="s">
        <v>1159</v>
      </c>
      <c r="D16" s="19">
        <v>46286.899652777778</v>
      </c>
      <c r="E16" s="1" t="s">
        <v>5884</v>
      </c>
    </row>
    <row r="17" spans="1:5">
      <c r="A17" s="1" t="s">
        <v>410</v>
      </c>
      <c r="B17" s="1" t="s">
        <v>5883</v>
      </c>
      <c r="C17" s="14" t="s">
        <v>469</v>
      </c>
      <c r="D17" s="19">
        <v>46286.899652777778</v>
      </c>
      <c r="E17" s="1" t="s">
        <v>5884</v>
      </c>
    </row>
    <row r="18" spans="1:5">
      <c r="A18" s="1" t="s">
        <v>410</v>
      </c>
      <c r="B18" s="1" t="s">
        <v>5885</v>
      </c>
      <c r="C18" s="14" t="s">
        <v>4415</v>
      </c>
      <c r="D18" s="19">
        <v>46286.899652777778</v>
      </c>
      <c r="E18" s="1" t="s">
        <v>5884</v>
      </c>
    </row>
    <row r="19" spans="1:5">
      <c r="A19" s="1" t="s">
        <v>394</v>
      </c>
      <c r="B19" s="1" t="s">
        <v>5883</v>
      </c>
      <c r="C19" s="14" t="s">
        <v>436</v>
      </c>
      <c r="D19" s="19">
        <v>46286.899652777778</v>
      </c>
      <c r="E19" s="1" t="s">
        <v>5884</v>
      </c>
    </row>
    <row r="20" spans="1:5">
      <c r="A20" s="1" t="s">
        <v>394</v>
      </c>
      <c r="B20" s="1" t="s">
        <v>5885</v>
      </c>
      <c r="C20" s="14" t="s">
        <v>1683</v>
      </c>
      <c r="D20" s="19">
        <v>46286.899664351855</v>
      </c>
      <c r="E20" s="1" t="s">
        <v>5884</v>
      </c>
    </row>
    <row r="21" spans="1:5">
      <c r="A21" s="1" t="s">
        <v>401</v>
      </c>
      <c r="B21" s="1" t="s">
        <v>5883</v>
      </c>
      <c r="C21" s="14" t="s">
        <v>448</v>
      </c>
      <c r="D21" s="19">
        <v>46286.899652777778</v>
      </c>
      <c r="E21" s="1" t="s">
        <v>5884</v>
      </c>
    </row>
    <row r="22" spans="1:5">
      <c r="A22" s="1" t="s">
        <v>401</v>
      </c>
      <c r="B22" s="1" t="s">
        <v>5885</v>
      </c>
      <c r="C22" s="14" t="s">
        <v>4264</v>
      </c>
      <c r="D22" s="19">
        <v>46286.899664351855</v>
      </c>
      <c r="E22" s="1" t="s">
        <v>5884</v>
      </c>
    </row>
    <row r="23" spans="1:5">
      <c r="A23" s="1" t="s">
        <v>414</v>
      </c>
      <c r="B23" s="1" t="s">
        <v>5883</v>
      </c>
      <c r="C23" s="14" t="s">
        <v>478</v>
      </c>
      <c r="D23" s="19">
        <v>46286.899652777778</v>
      </c>
      <c r="E23" s="1" t="s">
        <v>5884</v>
      </c>
    </row>
    <row r="24" spans="1:5">
      <c r="A24" s="1" t="s">
        <v>414</v>
      </c>
      <c r="B24" s="1" t="s">
        <v>5885</v>
      </c>
      <c r="C24" s="14" t="s">
        <v>990</v>
      </c>
      <c r="D24" s="19">
        <v>46286.899664351855</v>
      </c>
      <c r="E24" s="1" t="s">
        <v>5884</v>
      </c>
    </row>
    <row r="25" spans="1:5">
      <c r="A25" s="1" t="s">
        <v>406</v>
      </c>
      <c r="B25" s="1" t="s">
        <v>5883</v>
      </c>
      <c r="C25" s="14" t="s">
        <v>458</v>
      </c>
      <c r="D25" s="19">
        <v>46286.899664351855</v>
      </c>
      <c r="E25" s="1" t="s">
        <v>5884</v>
      </c>
    </row>
    <row r="26" spans="1:5">
      <c r="A26" s="1" t="s">
        <v>406</v>
      </c>
      <c r="B26" s="1" t="s">
        <v>5885</v>
      </c>
      <c r="C26" s="14" t="s">
        <v>1029</v>
      </c>
      <c r="D26" s="19">
        <v>46286.899664351855</v>
      </c>
      <c r="E26" s="1" t="s">
        <v>5884</v>
      </c>
    </row>
    <row r="27" spans="1:5">
      <c r="A27" s="1" t="s">
        <v>415</v>
      </c>
      <c r="B27" s="1" t="s">
        <v>5883</v>
      </c>
      <c r="C27" s="14" t="s">
        <v>489</v>
      </c>
      <c r="D27" s="19">
        <v>46286.899664351855</v>
      </c>
      <c r="E27" s="1" t="s">
        <v>5884</v>
      </c>
    </row>
    <row r="28" spans="1:5">
      <c r="A28" s="1" t="s">
        <v>415</v>
      </c>
      <c r="B28" s="1" t="s">
        <v>5885</v>
      </c>
      <c r="C28" s="14" t="s">
        <v>5887</v>
      </c>
      <c r="D28" s="19">
        <v>46286.899664351855</v>
      </c>
      <c r="E28" s="1" t="s">
        <v>5884</v>
      </c>
    </row>
    <row r="29" spans="1:5">
      <c r="A29" s="1" t="s">
        <v>402</v>
      </c>
      <c r="B29" s="1" t="s">
        <v>5883</v>
      </c>
      <c r="C29" s="14" t="s">
        <v>449</v>
      </c>
      <c r="D29" s="19">
        <v>46286.899687500001</v>
      </c>
      <c r="E29" s="1" t="s">
        <v>5884</v>
      </c>
    </row>
    <row r="30" spans="1:5">
      <c r="A30" s="1" t="s">
        <v>402</v>
      </c>
      <c r="B30" s="1" t="s">
        <v>5885</v>
      </c>
      <c r="C30" s="14" t="s">
        <v>727</v>
      </c>
      <c r="D30" s="19">
        <v>46286.899687500001</v>
      </c>
      <c r="E30" s="1" t="s">
        <v>5884</v>
      </c>
    </row>
    <row r="31" spans="1:5">
      <c r="A31" s="1" t="s">
        <v>403</v>
      </c>
      <c r="B31" s="1" t="s">
        <v>5883</v>
      </c>
      <c r="C31" s="14" t="s">
        <v>451</v>
      </c>
      <c r="D31" s="19">
        <v>46286.899664351855</v>
      </c>
      <c r="E31" s="1" t="s">
        <v>5884</v>
      </c>
    </row>
    <row r="32" spans="1:5">
      <c r="A32" s="1" t="s">
        <v>403</v>
      </c>
      <c r="B32" s="1" t="s">
        <v>5885</v>
      </c>
      <c r="C32" s="14" t="s">
        <v>4472</v>
      </c>
      <c r="D32" s="19">
        <v>46286.899675925924</v>
      </c>
      <c r="E32" s="1" t="s">
        <v>5884</v>
      </c>
    </row>
    <row r="33" spans="1:5">
      <c r="A33" s="1" t="s">
        <v>411</v>
      </c>
      <c r="B33" s="1" t="s">
        <v>5883</v>
      </c>
      <c r="C33" s="14" t="s">
        <v>470</v>
      </c>
      <c r="D33" s="19">
        <v>46286.899664351855</v>
      </c>
      <c r="E33" s="1" t="s">
        <v>5884</v>
      </c>
    </row>
    <row r="34" spans="1:5">
      <c r="A34" s="1" t="s">
        <v>411</v>
      </c>
      <c r="B34" s="1" t="s">
        <v>5885</v>
      </c>
      <c r="C34" s="14" t="s">
        <v>3719</v>
      </c>
      <c r="D34" s="19">
        <v>46286.899675925924</v>
      </c>
      <c r="E34" s="1" t="s">
        <v>5884</v>
      </c>
    </row>
    <row r="35" spans="1:5">
      <c r="A35" s="1" t="s">
        <v>408</v>
      </c>
      <c r="B35" s="1" t="s">
        <v>5883</v>
      </c>
      <c r="C35" s="14" t="s">
        <v>463</v>
      </c>
      <c r="D35" s="19">
        <v>46286.899675925924</v>
      </c>
      <c r="E35" s="1" t="s">
        <v>5884</v>
      </c>
    </row>
    <row r="36" spans="1:5">
      <c r="A36" s="1" t="s">
        <v>408</v>
      </c>
      <c r="B36" s="1" t="s">
        <v>5885</v>
      </c>
      <c r="C36" s="14" t="s">
        <v>5888</v>
      </c>
      <c r="D36" s="19">
        <v>46286.899687500001</v>
      </c>
      <c r="E36" s="1" t="s">
        <v>5884</v>
      </c>
    </row>
    <row r="37" spans="1:5">
      <c r="A37" s="1" t="s">
        <v>400</v>
      </c>
      <c r="B37" s="1" t="s">
        <v>5883</v>
      </c>
      <c r="C37" s="14" t="s">
        <v>447</v>
      </c>
      <c r="D37" s="19">
        <v>46286.899687500001</v>
      </c>
      <c r="E37" s="1" t="s">
        <v>5884</v>
      </c>
    </row>
    <row r="38" spans="1:5">
      <c r="A38" s="1" t="s">
        <v>400</v>
      </c>
      <c r="B38" s="1" t="s">
        <v>5885</v>
      </c>
      <c r="C38" s="14" t="s">
        <v>3857</v>
      </c>
      <c r="D38" s="19">
        <v>46286.899699074071</v>
      </c>
      <c r="E38" s="1" t="s">
        <v>5884</v>
      </c>
    </row>
    <row r="39" spans="1:5">
      <c r="A39" s="1" t="s">
        <v>404</v>
      </c>
      <c r="B39" s="1" t="s">
        <v>5883</v>
      </c>
      <c r="C39" s="14" t="s">
        <v>452</v>
      </c>
      <c r="D39" s="19">
        <v>46286.899687500001</v>
      </c>
      <c r="E39" s="1" t="s">
        <v>5884</v>
      </c>
    </row>
    <row r="40" spans="1:5">
      <c r="A40" s="1" t="s">
        <v>404</v>
      </c>
      <c r="B40" s="1" t="s">
        <v>5885</v>
      </c>
      <c r="C40" s="14" t="s">
        <v>2621</v>
      </c>
      <c r="D40" s="19">
        <v>46286.899687500001</v>
      </c>
      <c r="E40" s="1" t="s">
        <v>5884</v>
      </c>
    </row>
    <row r="41" spans="1:5">
      <c r="A41" s="1" t="s">
        <v>389</v>
      </c>
      <c r="B41" s="1" t="s">
        <v>5883</v>
      </c>
      <c r="C41" s="14" t="s">
        <v>429</v>
      </c>
      <c r="D41" s="19">
        <v>46286.899687500001</v>
      </c>
      <c r="E41" s="1" t="s">
        <v>5884</v>
      </c>
    </row>
    <row r="42" spans="1:5">
      <c r="A42" s="1" t="s">
        <v>389</v>
      </c>
      <c r="B42" s="1" t="s">
        <v>5885</v>
      </c>
      <c r="C42" s="14" t="s">
        <v>5889</v>
      </c>
      <c r="D42" s="19">
        <v>46286.899699074071</v>
      </c>
      <c r="E42" s="1" t="s">
        <v>5884</v>
      </c>
    </row>
    <row r="43" spans="1:5">
      <c r="A43" s="1" t="s">
        <v>409</v>
      </c>
      <c r="B43" s="1" t="s">
        <v>5883</v>
      </c>
      <c r="C43" s="14" t="s">
        <v>467</v>
      </c>
      <c r="D43" s="19">
        <v>46286.899699074071</v>
      </c>
      <c r="E43" s="1" t="s">
        <v>5884</v>
      </c>
    </row>
    <row r="44" spans="1:5">
      <c r="A44" s="1" t="s">
        <v>409</v>
      </c>
      <c r="B44" s="1" t="s">
        <v>5885</v>
      </c>
      <c r="C44" s="14" t="s">
        <v>2971</v>
      </c>
      <c r="D44" s="19">
        <v>46286.899699074071</v>
      </c>
      <c r="E44" s="1" t="s">
        <v>5884</v>
      </c>
    </row>
    <row r="45" spans="1:5">
      <c r="A45" s="1" t="s">
        <v>388</v>
      </c>
      <c r="B45" s="1" t="s">
        <v>5883</v>
      </c>
      <c r="C45" s="14" t="s">
        <v>428</v>
      </c>
      <c r="D45" s="19">
        <v>46286.899699074071</v>
      </c>
      <c r="E45" s="1" t="s">
        <v>5884</v>
      </c>
    </row>
    <row r="46" spans="1:5">
      <c r="A46" s="1" t="s">
        <v>388</v>
      </c>
      <c r="B46" s="1" t="s">
        <v>5885</v>
      </c>
      <c r="C46" s="14" t="s">
        <v>4125</v>
      </c>
      <c r="D46" s="19">
        <v>46286.899699074071</v>
      </c>
      <c r="E46" s="1" t="s">
        <v>5884</v>
      </c>
    </row>
    <row r="47" spans="1:5">
      <c r="A47" s="1" t="s">
        <v>396</v>
      </c>
      <c r="B47" s="1" t="s">
        <v>5883</v>
      </c>
      <c r="C47" s="14" t="s">
        <v>442</v>
      </c>
      <c r="D47" s="19">
        <v>46286.899699074071</v>
      </c>
      <c r="E47" s="1" t="s">
        <v>5884</v>
      </c>
    </row>
    <row r="48" spans="1:5">
      <c r="A48" s="1" t="s">
        <v>396</v>
      </c>
      <c r="B48" s="1" t="s">
        <v>5885</v>
      </c>
      <c r="C48" s="14" t="s">
        <v>5890</v>
      </c>
      <c r="D48" s="19">
        <v>46286.899710648147</v>
      </c>
      <c r="E48" s="1" t="s">
        <v>5884</v>
      </c>
    </row>
    <row r="49" spans="1:5">
      <c r="A49" s="1" t="s">
        <v>405</v>
      </c>
      <c r="B49" s="1" t="s">
        <v>5883</v>
      </c>
      <c r="C49" s="14" t="s">
        <v>455</v>
      </c>
      <c r="D49" s="19">
        <v>46286.899699074071</v>
      </c>
      <c r="E49" s="1" t="s">
        <v>5884</v>
      </c>
    </row>
    <row r="50" spans="1:5">
      <c r="A50" s="1" t="s">
        <v>405</v>
      </c>
      <c r="B50" s="1" t="s">
        <v>5885</v>
      </c>
      <c r="C50" s="14" t="s">
        <v>766</v>
      </c>
      <c r="D50" s="19">
        <v>46286.899710648147</v>
      </c>
      <c r="E50" s="1" t="s">
        <v>5884</v>
      </c>
    </row>
    <row r="51" spans="1:5">
      <c r="A51" s="1" t="s">
        <v>413</v>
      </c>
      <c r="B51" s="1" t="s">
        <v>5883</v>
      </c>
      <c r="C51" s="14" t="s">
        <v>474</v>
      </c>
      <c r="D51" s="19">
        <v>46286.899699074071</v>
      </c>
      <c r="E51" s="1" t="s">
        <v>5884</v>
      </c>
    </row>
    <row r="52" spans="1:5">
      <c r="A52" s="1" t="s">
        <v>413</v>
      </c>
      <c r="B52" s="1" t="s">
        <v>5885</v>
      </c>
      <c r="C52" s="14" t="s">
        <v>2007</v>
      </c>
      <c r="D52" s="19">
        <v>46286.899710648147</v>
      </c>
      <c r="E52" s="1" t="s">
        <v>5884</v>
      </c>
    </row>
    <row r="53" spans="1:5">
      <c r="A53" s="1" t="s">
        <v>398</v>
      </c>
      <c r="B53" s="1" t="s">
        <v>5883</v>
      </c>
      <c r="C53" s="14" t="s">
        <v>445</v>
      </c>
      <c r="D53" s="19">
        <v>46286.899710648147</v>
      </c>
      <c r="E53" s="1" t="s">
        <v>5884</v>
      </c>
    </row>
    <row r="54" spans="1:5">
      <c r="A54" s="1" t="s">
        <v>398</v>
      </c>
      <c r="B54" s="1" t="s">
        <v>5885</v>
      </c>
      <c r="C54" s="14" t="s">
        <v>2778</v>
      </c>
      <c r="D54" s="19">
        <v>46286.899710648147</v>
      </c>
      <c r="E54" s="1" t="s">
        <v>5884</v>
      </c>
    </row>
    <row r="55" spans="1:5">
      <c r="A55" s="1" t="s">
        <v>392</v>
      </c>
      <c r="B55" s="1" t="s">
        <v>5883</v>
      </c>
      <c r="C55" s="14" t="s">
        <v>434</v>
      </c>
      <c r="D55" s="19">
        <v>46286.899710648147</v>
      </c>
      <c r="E55" s="1" t="s">
        <v>5884</v>
      </c>
    </row>
    <row r="56" spans="1:5">
      <c r="A56" s="1" t="s">
        <v>392</v>
      </c>
      <c r="B56" s="1" t="s">
        <v>5885</v>
      </c>
      <c r="C56" s="14" t="s">
        <v>4303</v>
      </c>
      <c r="D56" s="19">
        <v>46286.899722222224</v>
      </c>
      <c r="E56" s="1" t="s">
        <v>5884</v>
      </c>
    </row>
    <row r="57" spans="1:5" ht="25">
      <c r="A57" s="1" t="s">
        <v>390</v>
      </c>
      <c r="B57" s="1" t="s">
        <v>5891</v>
      </c>
      <c r="C57" s="14" t="s">
        <v>5892</v>
      </c>
      <c r="D57" s="19">
        <v>46286.89980324074</v>
      </c>
      <c r="E57" s="1" t="s">
        <v>5884</v>
      </c>
    </row>
    <row r="58" spans="1:5" ht="37.5">
      <c r="A58" s="1" t="s">
        <v>390</v>
      </c>
      <c r="B58" s="1" t="s">
        <v>5885</v>
      </c>
      <c r="C58" s="14" t="s">
        <v>5893</v>
      </c>
      <c r="D58" s="19">
        <v>46286.899861111109</v>
      </c>
      <c r="E58" s="1" t="s">
        <v>5884</v>
      </c>
    </row>
    <row r="59" spans="1:5" ht="37.5">
      <c r="A59" s="1" t="s">
        <v>390</v>
      </c>
      <c r="B59" s="1" t="s">
        <v>5885</v>
      </c>
      <c r="C59" s="14" t="s">
        <v>5894</v>
      </c>
      <c r="D59" s="19">
        <v>46286.899884259263</v>
      </c>
      <c r="E59" s="1" t="s">
        <v>5884</v>
      </c>
    </row>
    <row r="60" spans="1:5">
      <c r="A60" s="1" t="s">
        <v>390</v>
      </c>
      <c r="B60" s="1" t="s">
        <v>5883</v>
      </c>
      <c r="C60" s="14" t="s">
        <v>5895</v>
      </c>
      <c r="D60" s="19">
        <v>46286.899884259263</v>
      </c>
      <c r="E60" s="1" t="s">
        <v>5884</v>
      </c>
    </row>
    <row r="61" spans="1:5">
      <c r="A61" s="1" t="s">
        <v>407</v>
      </c>
      <c r="B61" s="1" t="s">
        <v>5883</v>
      </c>
      <c r="C61" s="14" t="s">
        <v>460</v>
      </c>
      <c r="D61" s="19">
        <v>46286.899710648147</v>
      </c>
      <c r="E61" s="1" t="s">
        <v>5884</v>
      </c>
    </row>
    <row r="62" spans="1:5">
      <c r="A62" s="1" t="s">
        <v>407</v>
      </c>
      <c r="B62" s="1" t="s">
        <v>5885</v>
      </c>
      <c r="C62" s="14" t="s">
        <v>4961</v>
      </c>
      <c r="D62" s="19">
        <v>46286.899710648147</v>
      </c>
      <c r="E62" s="1" t="s">
        <v>5884</v>
      </c>
    </row>
    <row r="63" spans="1:5">
      <c r="A63" s="1" t="s">
        <v>386</v>
      </c>
      <c r="B63" s="1" t="s">
        <v>5883</v>
      </c>
      <c r="C63" s="14" t="s">
        <v>426</v>
      </c>
      <c r="D63" s="19">
        <v>46286.899745370371</v>
      </c>
      <c r="E63" s="1" t="s">
        <v>5884</v>
      </c>
    </row>
    <row r="64" spans="1:5">
      <c r="A64" s="1" t="s">
        <v>386</v>
      </c>
      <c r="B64" s="1" t="s">
        <v>5885</v>
      </c>
      <c r="C64" s="14" t="s">
        <v>1462</v>
      </c>
      <c r="D64" s="19">
        <v>46286.899722222224</v>
      </c>
      <c r="E64" s="1" t="s">
        <v>5884</v>
      </c>
    </row>
    <row r="65" spans="1:5">
      <c r="A65" s="1" t="s">
        <v>416</v>
      </c>
      <c r="B65" s="1" t="s">
        <v>5883</v>
      </c>
      <c r="C65" s="14" t="s">
        <v>495</v>
      </c>
      <c r="D65" s="19">
        <v>46286.899722222224</v>
      </c>
      <c r="E65" s="1" t="s">
        <v>5884</v>
      </c>
    </row>
    <row r="66" spans="1:5">
      <c r="A66" s="1" t="s">
        <v>416</v>
      </c>
      <c r="B66" s="1" t="s">
        <v>5885</v>
      </c>
      <c r="C66" s="14" t="s">
        <v>1538</v>
      </c>
      <c r="D66" s="19">
        <v>46286.899722222224</v>
      </c>
      <c r="E66" s="1" t="s">
        <v>5884</v>
      </c>
    </row>
    <row r="67" spans="1:5">
      <c r="A67" s="1" t="s">
        <v>393</v>
      </c>
      <c r="B67" s="1" t="s">
        <v>5883</v>
      </c>
      <c r="C67" s="14" t="s">
        <v>435</v>
      </c>
      <c r="D67" s="19">
        <v>46286.899722222224</v>
      </c>
      <c r="E67" s="1" t="s">
        <v>5884</v>
      </c>
    </row>
    <row r="68" spans="1:5">
      <c r="A68" s="1" t="s">
        <v>393</v>
      </c>
      <c r="B68" s="1" t="s">
        <v>5885</v>
      </c>
      <c r="C68" s="14" t="s">
        <v>1204</v>
      </c>
      <c r="D68" s="19">
        <v>46286.899733796294</v>
      </c>
      <c r="E68" s="1" t="s">
        <v>5884</v>
      </c>
    </row>
    <row r="69" spans="1:5">
      <c r="A69" s="1" t="s">
        <v>391</v>
      </c>
      <c r="B69" s="1" t="s">
        <v>5883</v>
      </c>
      <c r="C69" s="14" t="s">
        <v>431</v>
      </c>
      <c r="D69" s="19">
        <v>46286.899722222224</v>
      </c>
      <c r="E69" s="1" t="s">
        <v>5884</v>
      </c>
    </row>
    <row r="70" spans="1:5">
      <c r="A70" s="1" t="s">
        <v>391</v>
      </c>
      <c r="B70" s="1" t="s">
        <v>5885</v>
      </c>
      <c r="C70" s="14" t="s">
        <v>812</v>
      </c>
      <c r="D70" s="19">
        <v>46286.899733796294</v>
      </c>
      <c r="E70" s="1" t="s">
        <v>5884</v>
      </c>
    </row>
    <row r="71" spans="1:5">
      <c r="A71" s="1" t="s">
        <v>387</v>
      </c>
      <c r="B71" s="1" t="s">
        <v>5883</v>
      </c>
      <c r="C71" s="14" t="s">
        <v>427</v>
      </c>
      <c r="D71" s="19">
        <v>46286.899722222224</v>
      </c>
      <c r="E71" s="1" t="s">
        <v>5884</v>
      </c>
    </row>
    <row r="72" spans="1:5">
      <c r="A72" s="1" t="s">
        <v>387</v>
      </c>
      <c r="B72" s="1" t="s">
        <v>5885</v>
      </c>
      <c r="C72" s="14" t="s">
        <v>748</v>
      </c>
      <c r="D72" s="19">
        <v>46286.899733796294</v>
      </c>
      <c r="E72" s="1" t="s">
        <v>5884</v>
      </c>
    </row>
    <row r="73" spans="1:5">
      <c r="A73" s="1" t="s">
        <v>412</v>
      </c>
      <c r="B73" s="1" t="s">
        <v>5883</v>
      </c>
      <c r="C73" s="14" t="s">
        <v>472</v>
      </c>
      <c r="D73" s="19">
        <v>46286.899733796294</v>
      </c>
      <c r="E73" s="1" t="s">
        <v>5884</v>
      </c>
    </row>
    <row r="74" spans="1:5">
      <c r="A74" s="1" t="s">
        <v>412</v>
      </c>
      <c r="B74" s="1" t="s">
        <v>5885</v>
      </c>
      <c r="C74" s="14" t="s">
        <v>2667</v>
      </c>
      <c r="D74" s="19">
        <v>46286.899733796294</v>
      </c>
      <c r="E74" s="1" t="s">
        <v>5884</v>
      </c>
    </row>
    <row r="75" spans="1:5">
      <c r="A75" s="1" t="s">
        <v>309</v>
      </c>
      <c r="B75" s="1" t="s">
        <v>5896</v>
      </c>
      <c r="C75" s="14" t="s">
        <v>4195</v>
      </c>
      <c r="D75" s="19">
        <v>46286.899745370371</v>
      </c>
      <c r="E75" s="1" t="s">
        <v>5884</v>
      </c>
    </row>
    <row r="76" spans="1:5">
      <c r="A76" s="1" t="s">
        <v>368</v>
      </c>
      <c r="B76" s="1" t="s">
        <v>5896</v>
      </c>
      <c r="C76" s="14" t="s">
        <v>3519</v>
      </c>
      <c r="D76" s="19">
        <v>46286.899733796294</v>
      </c>
      <c r="E76" s="1" t="s">
        <v>5884</v>
      </c>
    </row>
    <row r="77" spans="1:5">
      <c r="A77" s="1" t="s">
        <v>361</v>
      </c>
      <c r="B77" s="1" t="s">
        <v>5896</v>
      </c>
      <c r="C77" s="14" t="s">
        <v>4116</v>
      </c>
      <c r="D77" s="19">
        <v>46286.899733796294</v>
      </c>
      <c r="E77" s="1" t="s">
        <v>5884</v>
      </c>
    </row>
    <row r="78" spans="1:5">
      <c r="A78" s="1" t="s">
        <v>371</v>
      </c>
      <c r="B78" s="1" t="s">
        <v>5896</v>
      </c>
      <c r="C78" s="14" t="s">
        <v>1315</v>
      </c>
      <c r="D78" s="19">
        <v>46286.899745370371</v>
      </c>
      <c r="E78" s="1" t="s">
        <v>5884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7"/>
  <sheetViews>
    <sheetView workbookViewId="0"/>
  </sheetViews>
  <sheetFormatPr defaultRowHeight="14"/>
  <sheetData>
    <row r="1" spans="1:8">
      <c r="A1" t="s">
        <v>5897</v>
      </c>
      <c r="B1">
        <v>3</v>
      </c>
      <c r="C1">
        <v>15</v>
      </c>
      <c r="F1" t="s">
        <v>5898</v>
      </c>
      <c r="G1" t="s">
        <v>5899</v>
      </c>
      <c r="H1" t="s">
        <v>5900</v>
      </c>
    </row>
    <row r="2" spans="1:8">
      <c r="B2" t="s">
        <v>6102</v>
      </c>
      <c r="C2" t="s">
        <v>5901</v>
      </c>
      <c r="F2" t="s">
        <v>5902</v>
      </c>
      <c r="G2" t="s">
        <v>5903</v>
      </c>
      <c r="H2" t="s">
        <v>5904</v>
      </c>
    </row>
    <row r="3" spans="1:8">
      <c r="B3" t="s">
        <v>6103</v>
      </c>
      <c r="C3" t="s">
        <v>5905</v>
      </c>
      <c r="F3" t="s">
        <v>5902</v>
      </c>
      <c r="G3" t="s">
        <v>5906</v>
      </c>
      <c r="H3" t="s">
        <v>5907</v>
      </c>
    </row>
    <row r="4" spans="1:8">
      <c r="B4" t="s">
        <v>6104</v>
      </c>
      <c r="C4" t="s">
        <v>5908</v>
      </c>
      <c r="F4" t="s">
        <v>5902</v>
      </c>
      <c r="G4" t="s">
        <v>5909</v>
      </c>
      <c r="H4" t="s">
        <v>5910</v>
      </c>
    </row>
    <row r="5" spans="1:8">
      <c r="C5" t="s">
        <v>5911</v>
      </c>
      <c r="F5" t="s">
        <v>5902</v>
      </c>
      <c r="G5" t="s">
        <v>5912</v>
      </c>
      <c r="H5" t="s">
        <v>6046</v>
      </c>
    </row>
    <row r="6" spans="1:8">
      <c r="C6" t="s">
        <v>5913</v>
      </c>
      <c r="F6" t="s">
        <v>5902</v>
      </c>
      <c r="G6" t="s">
        <v>5914</v>
      </c>
      <c r="H6" t="s">
        <v>5915</v>
      </c>
    </row>
    <row r="7" spans="1:8">
      <c r="C7" t="s">
        <v>5916</v>
      </c>
      <c r="F7" t="s">
        <v>5902</v>
      </c>
      <c r="G7" t="s">
        <v>5917</v>
      </c>
      <c r="H7" t="s">
        <v>5918</v>
      </c>
    </row>
    <row r="8" spans="1:8">
      <c r="C8" t="s">
        <v>5919</v>
      </c>
      <c r="F8" t="s">
        <v>5902</v>
      </c>
      <c r="G8" t="s">
        <v>5920</v>
      </c>
      <c r="H8" t="s">
        <v>6047</v>
      </c>
    </row>
    <row r="9" spans="1:8">
      <c r="C9" t="s">
        <v>5921</v>
      </c>
      <c r="F9" t="s">
        <v>5902</v>
      </c>
      <c r="G9" t="s">
        <v>5922</v>
      </c>
      <c r="H9" t="s">
        <v>6048</v>
      </c>
    </row>
    <row r="10" spans="1:8">
      <c r="C10" t="s">
        <v>5923</v>
      </c>
      <c r="F10" t="s">
        <v>5902</v>
      </c>
      <c r="G10" t="s">
        <v>5924</v>
      </c>
      <c r="H10" t="s">
        <v>5925</v>
      </c>
    </row>
    <row r="11" spans="1:8">
      <c r="C11" t="s">
        <v>5926</v>
      </c>
      <c r="F11" t="s">
        <v>5902</v>
      </c>
      <c r="G11" t="s">
        <v>5927</v>
      </c>
      <c r="H11" t="s">
        <v>5930</v>
      </c>
    </row>
    <row r="12" spans="1:8">
      <c r="C12" t="s">
        <v>5928</v>
      </c>
      <c r="F12" t="s">
        <v>5902</v>
      </c>
      <c r="G12" t="s">
        <v>5929</v>
      </c>
      <c r="H12" t="s">
        <v>6049</v>
      </c>
    </row>
    <row r="13" spans="1:8">
      <c r="C13" t="s">
        <v>5931</v>
      </c>
      <c r="F13" t="s">
        <v>5902</v>
      </c>
      <c r="G13" t="s">
        <v>5932</v>
      </c>
      <c r="H13" t="s">
        <v>5933</v>
      </c>
    </row>
    <row r="14" spans="1:8">
      <c r="C14" t="s">
        <v>5934</v>
      </c>
      <c r="F14" t="s">
        <v>5902</v>
      </c>
      <c r="G14" t="s">
        <v>5935</v>
      </c>
      <c r="H14" t="s">
        <v>5936</v>
      </c>
    </row>
    <row r="15" spans="1:8">
      <c r="C15" t="s">
        <v>5937</v>
      </c>
      <c r="F15" t="s">
        <v>5902</v>
      </c>
      <c r="G15" t="s">
        <v>5938</v>
      </c>
      <c r="H15" t="s">
        <v>5939</v>
      </c>
    </row>
    <row r="16" spans="1:8">
      <c r="C16" t="s">
        <v>6050</v>
      </c>
      <c r="F16" t="s">
        <v>5940</v>
      </c>
      <c r="G16" t="s">
        <v>5938</v>
      </c>
      <c r="H16" t="s">
        <v>5941</v>
      </c>
    </row>
    <row r="17" spans="6:8">
      <c r="F17" t="s">
        <v>5940</v>
      </c>
      <c r="G17" t="s">
        <v>5944</v>
      </c>
      <c r="H17" t="s">
        <v>5942</v>
      </c>
    </row>
    <row r="18" spans="6:8">
      <c r="F18" t="s">
        <v>5940</v>
      </c>
      <c r="G18" t="s">
        <v>5946</v>
      </c>
      <c r="H18" t="s">
        <v>5943</v>
      </c>
    </row>
    <row r="19" spans="6:8">
      <c r="F19" t="s">
        <v>5940</v>
      </c>
      <c r="G19" t="s">
        <v>5948</v>
      </c>
      <c r="H19" t="s">
        <v>5945</v>
      </c>
    </row>
    <row r="20" spans="6:8">
      <c r="F20" t="s">
        <v>5940</v>
      </c>
      <c r="G20" t="s">
        <v>5949</v>
      </c>
      <c r="H20" t="s">
        <v>5947</v>
      </c>
    </row>
    <row r="21" spans="6:8">
      <c r="F21" t="s">
        <v>5940</v>
      </c>
      <c r="G21" t="s">
        <v>5950</v>
      </c>
      <c r="H21" t="s">
        <v>6051</v>
      </c>
    </row>
    <row r="22" spans="6:8">
      <c r="F22" t="s">
        <v>5940</v>
      </c>
      <c r="G22" t="s">
        <v>5951</v>
      </c>
      <c r="H22" t="s">
        <v>6052</v>
      </c>
    </row>
    <row r="23" spans="6:8">
      <c r="F23" t="s">
        <v>5940</v>
      </c>
      <c r="G23" t="s">
        <v>6053</v>
      </c>
      <c r="H23" t="s">
        <v>6054</v>
      </c>
    </row>
    <row r="24" spans="6:8">
      <c r="F24" t="s">
        <v>5940</v>
      </c>
      <c r="G24" t="s">
        <v>6055</v>
      </c>
      <c r="H24" t="s">
        <v>6056</v>
      </c>
    </row>
    <row r="25" spans="6:8">
      <c r="F25" t="s">
        <v>5952</v>
      </c>
      <c r="G25" t="s">
        <v>5903</v>
      </c>
      <c r="H25" t="s">
        <v>5953</v>
      </c>
    </row>
    <row r="26" spans="6:8">
      <c r="F26" t="s">
        <v>5952</v>
      </c>
      <c r="G26" t="s">
        <v>5906</v>
      </c>
      <c r="H26" t="s">
        <v>5954</v>
      </c>
    </row>
    <row r="27" spans="6:8">
      <c r="F27" t="s">
        <v>5952</v>
      </c>
      <c r="G27" t="s">
        <v>5909</v>
      </c>
      <c r="H27" t="s">
        <v>5955</v>
      </c>
    </row>
    <row r="28" spans="6:8">
      <c r="F28" t="s">
        <v>5952</v>
      </c>
      <c r="G28" t="s">
        <v>5914</v>
      </c>
      <c r="H28" t="s">
        <v>6057</v>
      </c>
    </row>
    <row r="29" spans="6:8">
      <c r="F29" t="s">
        <v>5952</v>
      </c>
      <c r="G29" t="s">
        <v>5917</v>
      </c>
      <c r="H29" t="s">
        <v>5956</v>
      </c>
    </row>
    <row r="30" spans="6:8">
      <c r="F30" t="s">
        <v>5952</v>
      </c>
      <c r="G30" t="s">
        <v>5920</v>
      </c>
      <c r="H30" t="s">
        <v>6058</v>
      </c>
    </row>
    <row r="31" spans="6:8">
      <c r="F31" t="s">
        <v>5952</v>
      </c>
      <c r="G31" t="s">
        <v>5922</v>
      </c>
      <c r="H31" t="s">
        <v>6059</v>
      </c>
    </row>
    <row r="32" spans="6:8">
      <c r="F32" t="s">
        <v>5952</v>
      </c>
      <c r="G32" t="s">
        <v>5924</v>
      </c>
      <c r="H32" t="s">
        <v>5957</v>
      </c>
    </row>
    <row r="33" spans="6:8">
      <c r="F33" t="s">
        <v>5952</v>
      </c>
      <c r="G33" t="s">
        <v>5951</v>
      </c>
      <c r="H33" t="s">
        <v>5958</v>
      </c>
    </row>
    <row r="34" spans="6:8">
      <c r="F34" t="s">
        <v>5952</v>
      </c>
      <c r="G34" t="s">
        <v>6053</v>
      </c>
      <c r="H34" t="s">
        <v>5959</v>
      </c>
    </row>
    <row r="35" spans="6:8">
      <c r="F35" t="s">
        <v>5952</v>
      </c>
      <c r="G35" t="s">
        <v>6055</v>
      </c>
      <c r="H35" t="s">
        <v>5960</v>
      </c>
    </row>
    <row r="36" spans="6:8">
      <c r="F36" t="s">
        <v>5952</v>
      </c>
      <c r="G36" t="s">
        <v>6060</v>
      </c>
      <c r="H36" t="s">
        <v>5961</v>
      </c>
    </row>
    <row r="37" spans="6:8">
      <c r="F37" t="s">
        <v>5952</v>
      </c>
      <c r="G37" t="s">
        <v>6062</v>
      </c>
      <c r="H37" t="s">
        <v>5962</v>
      </c>
    </row>
    <row r="38" spans="6:8">
      <c r="F38" t="s">
        <v>5940</v>
      </c>
      <c r="G38" t="s">
        <v>6060</v>
      </c>
      <c r="H38" t="s">
        <v>6061</v>
      </c>
    </row>
    <row r="39" spans="6:8">
      <c r="F39" t="s">
        <v>5940</v>
      </c>
      <c r="G39" t="s">
        <v>6062</v>
      </c>
      <c r="H39" t="s">
        <v>6063</v>
      </c>
    </row>
    <row r="40" spans="6:8">
      <c r="F40" t="s">
        <v>5902</v>
      </c>
      <c r="G40" t="s">
        <v>5944</v>
      </c>
      <c r="H40" t="s">
        <v>6064</v>
      </c>
    </row>
    <row r="41" spans="6:8">
      <c r="F41" t="s">
        <v>5902</v>
      </c>
      <c r="G41" t="s">
        <v>5946</v>
      </c>
      <c r="H41" t="s">
        <v>6065</v>
      </c>
    </row>
    <row r="42" spans="6:8">
      <c r="F42" t="s">
        <v>5902</v>
      </c>
      <c r="G42" t="s">
        <v>5948</v>
      </c>
      <c r="H42" t="s">
        <v>6066</v>
      </c>
    </row>
    <row r="43" spans="6:8">
      <c r="F43" t="s">
        <v>5902</v>
      </c>
      <c r="G43" t="s">
        <v>5949</v>
      </c>
      <c r="H43" t="s">
        <v>6067</v>
      </c>
    </row>
    <row r="44" spans="6:8">
      <c r="F44" t="s">
        <v>5902</v>
      </c>
      <c r="G44" t="s">
        <v>5950</v>
      </c>
      <c r="H44" t="s">
        <v>6068</v>
      </c>
    </row>
    <row r="45" spans="6:8">
      <c r="F45" t="s">
        <v>5902</v>
      </c>
      <c r="G45" t="s">
        <v>5951</v>
      </c>
      <c r="H45" t="s">
        <v>6069</v>
      </c>
    </row>
    <row r="46" spans="6:8">
      <c r="F46" t="s">
        <v>5902</v>
      </c>
      <c r="G46" t="s">
        <v>6053</v>
      </c>
      <c r="H46" t="s">
        <v>6070</v>
      </c>
    </row>
    <row r="47" spans="6:8">
      <c r="F47" t="s">
        <v>5902</v>
      </c>
      <c r="G47" t="s">
        <v>6055</v>
      </c>
      <c r="H47" t="s">
        <v>6071</v>
      </c>
    </row>
    <row r="48" spans="6:8">
      <c r="F48" t="s">
        <v>5902</v>
      </c>
      <c r="G48" t="s">
        <v>6060</v>
      </c>
      <c r="H48" t="s">
        <v>6072</v>
      </c>
    </row>
    <row r="49" spans="6:8">
      <c r="F49" t="s">
        <v>5902</v>
      </c>
      <c r="G49" t="s">
        <v>6062</v>
      </c>
      <c r="H49" t="s">
        <v>6073</v>
      </c>
    </row>
    <row r="50" spans="6:8">
      <c r="F50" t="s">
        <v>5902</v>
      </c>
      <c r="G50" t="s">
        <v>6074</v>
      </c>
      <c r="H50" t="s">
        <v>6075</v>
      </c>
    </row>
    <row r="51" spans="6:8">
      <c r="F51" t="s">
        <v>5902</v>
      </c>
      <c r="G51" t="s">
        <v>6076</v>
      </c>
      <c r="H51" t="s">
        <v>6077</v>
      </c>
    </row>
    <row r="52" spans="6:8">
      <c r="F52" t="s">
        <v>5902</v>
      </c>
      <c r="G52" t="s">
        <v>6078</v>
      </c>
      <c r="H52" t="s">
        <v>6079</v>
      </c>
    </row>
    <row r="53" spans="6:8">
      <c r="F53" t="s">
        <v>5902</v>
      </c>
      <c r="G53" t="s">
        <v>6080</v>
      </c>
      <c r="H53" t="s">
        <v>6081</v>
      </c>
    </row>
    <row r="54" spans="6:8">
      <c r="F54" t="s">
        <v>5902</v>
      </c>
      <c r="G54" t="s">
        <v>6082</v>
      </c>
      <c r="H54" t="s">
        <v>6083</v>
      </c>
    </row>
    <row r="55" spans="6:8">
      <c r="F55" t="s">
        <v>5902</v>
      </c>
      <c r="G55" t="s">
        <v>6084</v>
      </c>
      <c r="H55" t="s">
        <v>6085</v>
      </c>
    </row>
    <row r="56" spans="6:8">
      <c r="F56" t="s">
        <v>5902</v>
      </c>
      <c r="G56" t="s">
        <v>6086</v>
      </c>
      <c r="H56" t="s">
        <v>6087</v>
      </c>
    </row>
    <row r="57" spans="6:8">
      <c r="F57" t="s">
        <v>5952</v>
      </c>
      <c r="G57" t="s">
        <v>5912</v>
      </c>
      <c r="H57" t="s">
        <v>6105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Tracking</vt:lpstr>
      <vt:lpstr>RPI calculation</vt:lpstr>
      <vt:lpstr>Standings</vt:lpstr>
      <vt:lpstr>Matches</vt:lpstr>
      <vt:lpstr>NCAA 2025</vt:lpstr>
      <vt:lpstr>School names</vt:lpstr>
      <vt:lpstr>RPI rules</vt:lpstr>
      <vt:lpstr>Read me</vt:lpstr>
      <vt:lpstr>Source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Brode McDonald</cp:lastModifiedBy>
  <dcterms:created xsi:type="dcterms:W3CDTF">2026-09-21T17:50:04Z</dcterms:created>
  <dcterms:modified xsi:type="dcterms:W3CDTF">2026-09-22T15:15:37Z</dcterms:modified>
</cp:coreProperties>
</file>